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1.xml" ContentType="application/vnd.openxmlformats-officedocument.spreadsheetml.comments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2.xml" ContentType="application/vnd.openxmlformats-officedocument.spreadsheetml.comments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ustomProperty20.bin" ContentType="application/vnd.openxmlformats-officedocument.spreadsheetml.customProperty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ustomProperty21.bin" ContentType="application/vnd.openxmlformats-officedocument.spreadsheetml.customProperty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ustomProperty22.bin" ContentType="application/vnd.openxmlformats-officedocument.spreadsheetml.customProperty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ustomProperty23.bin" ContentType="application/vnd.openxmlformats-officedocument.spreadsheetml.customProperty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ustomProperty26.bin" ContentType="application/vnd.openxmlformats-officedocument.spreadsheetml.customProperty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ustomProperty27.bin" ContentType="application/vnd.openxmlformats-officedocument.spreadsheetml.customProperty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ustomProperty28.bin" ContentType="application/vnd.openxmlformats-officedocument.spreadsheetml.customProperty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ustomProperty29.bin" ContentType="application/vnd.openxmlformats-officedocument.spreadsheetml.customProperty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Vaughan\Desktop\"/>
    </mc:Choice>
  </mc:AlternateContent>
  <bookViews>
    <workbookView xWindow="-105" yWindow="-105" windowWidth="20715" windowHeight="13155" tabRatio="796" firstSheet="14" activeTab="14"/>
  </bookViews>
  <sheets>
    <sheet name="Company Dashboard" sheetId="53" r:id="rId1"/>
    <sheet name="Revenue Proof" sheetId="13" r:id="rId2"/>
    <sheet name="Testimony Exhibits ---&gt;" sheetId="67" r:id="rId3"/>
    <sheet name="Exhibit GHT-1 Document 2 CIBS" sheetId="65" r:id="rId4"/>
    <sheet name="Exhibit GHT-2 Document 3 Alloc" sheetId="66" r:id="rId5"/>
    <sheet name="Exhibit GHT-2 Document 4 Rates" sheetId="70" r:id="rId6"/>
    <sheet name="Exhibit GHT-2 Document 5 ROR" sheetId="68" r:id="rId7"/>
    <sheet name="Exhibit GHT-2 Document 6 Cust C" sheetId="69" r:id="rId8"/>
    <sheet name="Rates and Revenues---&gt;" sheetId="16" r:id="rId9"/>
    <sheet name="SCHH-1" sheetId="58" r:id="rId10"/>
    <sheet name="SCHG2-8" sheetId="56" r:id="rId11"/>
    <sheet name="CIBS Rates" sheetId="55" r:id="rId12"/>
    <sheet name="Current and Proposed Rates" sheetId="4" r:id="rId13"/>
    <sheet name="Backup Calcs---&gt;" sheetId="71" r:id="rId14"/>
    <sheet name="Testimony text" sheetId="63" r:id="rId15"/>
    <sheet name="Unit Cost Summary" sheetId="61" r:id="rId16"/>
    <sheet name="Fixed Variable avg UPC" sheetId="64" r:id="rId17"/>
    <sheet name="Bill Impacts---&gt;" sheetId="15" r:id="rId18"/>
    <sheet name="RS-1 to RS-1" sheetId="14" r:id="rId19"/>
    <sheet name="RS-2 to RS-2" sheetId="57" r:id="rId20"/>
    <sheet name="RS-3 to RS-3" sheetId="18" r:id="rId21"/>
    <sheet name="RS-GHP" sheetId="19" r:id="rId22"/>
    <sheet name="RS-SG" sheetId="31" r:id="rId23"/>
    <sheet name="SGS" sheetId="21" r:id="rId24"/>
    <sheet name="GS-1" sheetId="22" r:id="rId25"/>
    <sheet name="GS-2" sheetId="23" r:id="rId26"/>
    <sheet name="GS-3" sheetId="24" r:id="rId27"/>
    <sheet name="GS-4" sheetId="25" r:id="rId28"/>
    <sheet name="GS-5" sheetId="26" r:id="rId29"/>
    <sheet name="CS-GHP" sheetId="27" r:id="rId30"/>
    <sheet name="CS-SG" sheetId="28" r:id="rId31"/>
    <sheet name="CSLS" sheetId="30" r:id="rId32"/>
    <sheet name="SIS" sheetId="32" r:id="rId33"/>
    <sheet name="IS" sheetId="33" r:id="rId34"/>
    <sheet name="ISLV" sheetId="34" r:id="rId35"/>
    <sheet name="WHS" sheetId="35" r:id="rId36"/>
    <sheet name="Residential Ann Bill Freq ---&gt;" sheetId="40" state="hidden" r:id="rId37"/>
    <sheet name="RS1 Ann Bill Freq 2022" sheetId="42" state="hidden" r:id="rId38"/>
    <sheet name="RS2 Ann Bill Freq 2022" sheetId="43" state="hidden" r:id="rId39"/>
    <sheet name="RS3 Ann Bill Freq 2022" sheetId="44" state="hidden" r:id="rId40"/>
    <sheet name="RS1,2 and 3 Ann Bill Freq 2022" sheetId="60" state="hidden" r:id="rId41"/>
    <sheet name="Supporting Data ---&gt;" sheetId="46" state="hidden" r:id="rId42"/>
    <sheet name="2022 Actual by Class" sheetId="48" state="hidden" r:id="rId43"/>
    <sheet name="2021 data ----&gt;" sheetId="50" state="hidden" r:id="rId44"/>
    <sheet name="2021 Actual BD by Class" sheetId="45" state="hidden" r:id="rId45"/>
    <sheet name="Average Use 2021" sheetId="54" state="hidden" r:id="rId46"/>
  </sheets>
  <externalReferences>
    <externalReference r:id="rId47"/>
  </externalReferences>
  <definedNames>
    <definedName name="_Dist_Bin" localSheetId="29" hidden="1">#REF!</definedName>
    <definedName name="_Dist_Bin" localSheetId="31" hidden="1">#REF!</definedName>
    <definedName name="_Dist_Bin" localSheetId="30" hidden="1">#REF!</definedName>
    <definedName name="_Dist_Bin" localSheetId="24" hidden="1">#REF!</definedName>
    <definedName name="_Dist_Bin" localSheetId="25" hidden="1">#REF!</definedName>
    <definedName name="_Dist_Bin" localSheetId="26" hidden="1">#REF!</definedName>
    <definedName name="_Dist_Bin" localSheetId="27" hidden="1">#REF!</definedName>
    <definedName name="_Dist_Bin" localSheetId="28" hidden="1">#REF!</definedName>
    <definedName name="_Dist_Bin" localSheetId="33" hidden="1">#REF!</definedName>
    <definedName name="_Dist_Bin" localSheetId="34" hidden="1">#REF!</definedName>
    <definedName name="_Dist_Bin" localSheetId="18" hidden="1">#REF!</definedName>
    <definedName name="_Dist_Bin" localSheetId="19" hidden="1">#REF!</definedName>
    <definedName name="_Dist_Bin" localSheetId="20" hidden="1">#REF!</definedName>
    <definedName name="_Dist_Bin" localSheetId="21" hidden="1">#REF!</definedName>
    <definedName name="_Dist_Bin" localSheetId="22" hidden="1">#REF!</definedName>
    <definedName name="_Dist_Bin" localSheetId="23" hidden="1">#REF!</definedName>
    <definedName name="_Dist_Bin" localSheetId="32" hidden="1">#REF!</definedName>
    <definedName name="_Dist_Bin" localSheetId="35" hidden="1">#REF!</definedName>
    <definedName name="_Dist_Bin" hidden="1">#REF!</definedName>
    <definedName name="_Dist_Values" localSheetId="29" hidden="1">#REF!</definedName>
    <definedName name="_Dist_Values" localSheetId="31" hidden="1">#REF!</definedName>
    <definedName name="_Dist_Values" localSheetId="30" hidden="1">#REF!</definedName>
    <definedName name="_Dist_Values" localSheetId="24" hidden="1">#REF!</definedName>
    <definedName name="_Dist_Values" localSheetId="25" hidden="1">#REF!</definedName>
    <definedName name="_Dist_Values" localSheetId="26" hidden="1">#REF!</definedName>
    <definedName name="_Dist_Values" localSheetId="27" hidden="1">#REF!</definedName>
    <definedName name="_Dist_Values" localSheetId="28" hidden="1">#REF!</definedName>
    <definedName name="_Dist_Values" localSheetId="33" hidden="1">#REF!</definedName>
    <definedName name="_Dist_Values" localSheetId="34" hidden="1">#REF!</definedName>
    <definedName name="_Dist_Values" localSheetId="18" hidden="1">#REF!</definedName>
    <definedName name="_Dist_Values" localSheetId="19" hidden="1">#REF!</definedName>
    <definedName name="_Dist_Values" localSheetId="20" hidden="1">#REF!</definedName>
    <definedName name="_Dist_Values" localSheetId="21" hidden="1">#REF!</definedName>
    <definedName name="_Dist_Values" localSheetId="22" hidden="1">#REF!</definedName>
    <definedName name="_Dist_Values" localSheetId="23" hidden="1">#REF!</definedName>
    <definedName name="_Dist_Values" localSheetId="32" hidden="1">#REF!</definedName>
    <definedName name="_Dist_Values" localSheetId="35" hidden="1">#REF!</definedName>
    <definedName name="_Dist_Values" hidden="1">#REF!</definedName>
    <definedName name="_Fill" localSheetId="29" hidden="1">#REF!</definedName>
    <definedName name="_Fill" localSheetId="31" hidden="1">#REF!</definedName>
    <definedName name="_Fill" localSheetId="30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3" hidden="1">#REF!</definedName>
    <definedName name="_Fill" localSheetId="34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32" hidden="1">#REF!</definedName>
    <definedName name="_Fill" localSheetId="35" hidden="1">#REF!</definedName>
    <definedName name="_Fill" hidden="1">#REF!</definedName>
    <definedName name="_ftn1" localSheetId="14">'Testimony text'!$A$48</definedName>
    <definedName name="_ftnref1" localSheetId="14">'Testimony text'!$A$29</definedName>
    <definedName name="_Key1" localSheetId="29" hidden="1">#REF!</definedName>
    <definedName name="_Key1" localSheetId="31" hidden="1">#REF!</definedName>
    <definedName name="_Key1" localSheetId="30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33" hidden="1">#REF!</definedName>
    <definedName name="_Key1" localSheetId="34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32" hidden="1">#REF!</definedName>
    <definedName name="_Key1" localSheetId="35" hidden="1">#REF!</definedName>
    <definedName name="_Key1" hidden="1">#REF!</definedName>
    <definedName name="_Order1" hidden="1">255</definedName>
    <definedName name="_Order2" hidden="1">255</definedName>
    <definedName name="_Parse_In" hidden="1">#REF!</definedName>
    <definedName name="_Parse_Out" localSheetId="29" hidden="1">#REF!</definedName>
    <definedName name="_Parse_Out" localSheetId="31" hidden="1">#REF!</definedName>
    <definedName name="_Parse_Out" localSheetId="30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33" hidden="1">#REF!</definedName>
    <definedName name="_Parse_Out" localSheetId="34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32" hidden="1">#REF!</definedName>
    <definedName name="_Parse_Out" localSheetId="35" hidden="1">#REF!</definedName>
    <definedName name="_Parse_Out" hidden="1">#REF!</definedName>
    <definedName name="_Regression_Int" localSheetId="9" hidden="1">1</definedName>
    <definedName name="_Regression_X" localSheetId="29" hidden="1">#REF!</definedName>
    <definedName name="_Regression_X" localSheetId="31" hidden="1">#REF!</definedName>
    <definedName name="_Regression_X" localSheetId="30" hidden="1">#REF!</definedName>
    <definedName name="_Regression_X" localSheetId="24" hidden="1">#REF!</definedName>
    <definedName name="_Regression_X" localSheetId="25" hidden="1">#REF!</definedName>
    <definedName name="_Regression_X" localSheetId="26" hidden="1">#REF!</definedName>
    <definedName name="_Regression_X" localSheetId="27" hidden="1">#REF!</definedName>
    <definedName name="_Regression_X" localSheetId="28" hidden="1">#REF!</definedName>
    <definedName name="_Regression_X" localSheetId="33" hidden="1">#REF!</definedName>
    <definedName name="_Regression_X" localSheetId="34" hidden="1">#REF!</definedName>
    <definedName name="_Regression_X" localSheetId="18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23" hidden="1">#REF!</definedName>
    <definedName name="_Regression_X" localSheetId="32" hidden="1">#REF!</definedName>
    <definedName name="_Regression_X" localSheetId="35" hidden="1">#REF!</definedName>
    <definedName name="_Regression_X" hidden="1">#REF!</definedName>
    <definedName name="_Sort" localSheetId="29" hidden="1">#REF!</definedName>
    <definedName name="_Sort" localSheetId="31" hidden="1">#REF!</definedName>
    <definedName name="_Sort" localSheetId="30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33" hidden="1">#REF!</definedName>
    <definedName name="_Sort" localSheetId="34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32" hidden="1">#REF!</definedName>
    <definedName name="_Sort" localSheetId="35" hidden="1">#REF!</definedName>
    <definedName name="_Sort" hidden="1">#REF!</definedName>
    <definedName name="Cur_CIS_CIBS">'Current and Proposed Rates'!$F$97</definedName>
    <definedName name="Cur_CIS_COG">'Current and Proposed Rates'!$F$100</definedName>
    <definedName name="Cur_CIS_CST" localSheetId="16">'[1]Current and Proposed Rates'!$F$96</definedName>
    <definedName name="Cur_CIS_CST">'Current and Proposed Rates'!$F$96</definedName>
    <definedName name="Cur_CIS_DEL">'Current and Proposed Rates'!$F$98</definedName>
    <definedName name="Cur_CIS_ECCRA">'Current and Proposed Rates'!$F$99</definedName>
    <definedName name="Cur_CS_GHP_CIBS">'Current and Proposed Rates'!$F$60</definedName>
    <definedName name="Cur_CS_GHP_COG">'Current and Proposed Rates'!$F$63</definedName>
    <definedName name="Cur_CS_GHP_CST" localSheetId="16">'[1]Current and Proposed Rates'!$F$59</definedName>
    <definedName name="Cur_CS_GHP_CST">'Current and Proposed Rates'!$F$59</definedName>
    <definedName name="Cur_CS_GHP_DEL">'Current and Proposed Rates'!$F$61</definedName>
    <definedName name="Cur_CS_GHP_ECCRA">'Current and Proposed Rates'!$F$62</definedName>
    <definedName name="Cur_CS_SG_CIBS">'Current and Proposed Rates'!$F$65</definedName>
    <definedName name="Cur_CS_SG_COG">'Current and Proposed Rates'!$F$69</definedName>
    <definedName name="Cur_CS_SG_CST" localSheetId="16">'[1]Current and Proposed Rates'!$F$64</definedName>
    <definedName name="Cur_CS_SG_CST">'Current and Proposed Rates'!$F$64</definedName>
    <definedName name="Cur_CS_SG_DEL1">'Current and Proposed Rates'!$F$67</definedName>
    <definedName name="Cur_CS_SG_DEL2" localSheetId="16">'[1]Current and Proposed Rates'!$F$68</definedName>
    <definedName name="Cur_CS_SG_DEL2">'Current and Proposed Rates'!$F$68</definedName>
    <definedName name="Cur_CS_SG_ECCRA">'Current and Proposed Rates'!$F$66</definedName>
    <definedName name="Cur_CSLS_CIBS">'Current and Proposed Rates'!$F$71</definedName>
    <definedName name="Cur_CSLS_COG">'Current and Proposed Rates'!$F$74</definedName>
    <definedName name="Cur_CSLS_CST" localSheetId="16">'[1]Current and Proposed Rates'!$F$70</definedName>
    <definedName name="Cur_CSLS_CST">'Current and Proposed Rates'!$F$70</definedName>
    <definedName name="Cur_CSLS_DEL" localSheetId="16">'[1]Current and Proposed Rates'!$F$72</definedName>
    <definedName name="Cur_CSLS_DEL">'Current and Proposed Rates'!$F$72</definedName>
    <definedName name="Cur_CSLS_ECCRA">'Current and Proposed Rates'!$F$73</definedName>
    <definedName name="Cur_GS_1_CIBS">'Current and Proposed Rates'!$F$35</definedName>
    <definedName name="Cur_GS_1_COG">'Current and Proposed Rates'!$F$38</definedName>
    <definedName name="Cur_GS_1_CST" localSheetId="16">'[1]Current and Proposed Rates'!$F$34</definedName>
    <definedName name="Cur_GS_1_CST">'Current and Proposed Rates'!$F$34</definedName>
    <definedName name="Cur_GS_1_DEL" localSheetId="16">'[1]Current and Proposed Rates'!$F$36</definedName>
    <definedName name="Cur_GS_1_DEL">'Current and Proposed Rates'!$F$36</definedName>
    <definedName name="Cur_GS_1_ECCRA">'Current and Proposed Rates'!$F$37</definedName>
    <definedName name="Cur_GS_2_CIBS">'Current and Proposed Rates'!$F$40</definedName>
    <definedName name="Cur_GS_2_COG">'Current and Proposed Rates'!$F$43</definedName>
    <definedName name="Cur_GS_2_CST" localSheetId="16">'[1]Current and Proposed Rates'!$F$39</definedName>
    <definedName name="Cur_GS_2_CST">'Current and Proposed Rates'!$F$39</definedName>
    <definedName name="Cur_GS_2_DEL" localSheetId="16">'[1]Current and Proposed Rates'!$F$41</definedName>
    <definedName name="Cur_GS_2_DEL">'Current and Proposed Rates'!$F$41</definedName>
    <definedName name="Cur_GS_2_ECCRA">'Current and Proposed Rates'!$F$42</definedName>
    <definedName name="Cur_GS_3_CIBS">'Current and Proposed Rates'!$F$45</definedName>
    <definedName name="Cur_GS_3_COG">'Current and Proposed Rates'!$F$48</definedName>
    <definedName name="Cur_GS_3_CST" localSheetId="16">'[1]Current and Proposed Rates'!$F$44</definedName>
    <definedName name="Cur_GS_3_CST">'Current and Proposed Rates'!$F$44</definedName>
    <definedName name="Cur_GS_3_DEL" localSheetId="16">'[1]Current and Proposed Rates'!$F$46</definedName>
    <definedName name="Cur_GS_3_DEL">'Current and Proposed Rates'!$F$46</definedName>
    <definedName name="Cur_GS_3_ECCRA">'Current and Proposed Rates'!$F$47</definedName>
    <definedName name="Cur_GS_4_CIBS">'Current and Proposed Rates'!$F$50</definedName>
    <definedName name="Cur_GS_4_COG">'Current and Proposed Rates'!$F$53</definedName>
    <definedName name="Cur_GS_4_CST" localSheetId="16">'[1]Current and Proposed Rates'!$F$49</definedName>
    <definedName name="Cur_GS_4_CST">'Current and Proposed Rates'!$F$49</definedName>
    <definedName name="Cur_GS_4_DEL" localSheetId="16">'[1]Current and Proposed Rates'!$F$51</definedName>
    <definedName name="Cur_GS_4_DEL">'Current and Proposed Rates'!$F$51</definedName>
    <definedName name="Cur_GS_4_ECCRA">'Current and Proposed Rates'!$F$52</definedName>
    <definedName name="Cur_GS_5_CIBS">'Current and Proposed Rates'!$F$55</definedName>
    <definedName name="Cur_GS_5_COG">'Current and Proposed Rates'!$F$58</definedName>
    <definedName name="Cur_GS_5_CST" localSheetId="16">'[1]Current and Proposed Rates'!$F$54</definedName>
    <definedName name="Cur_GS_5_CST">'Current and Proposed Rates'!$F$54</definedName>
    <definedName name="Cur_GS_5_DEL">'Current and Proposed Rates'!$F$56</definedName>
    <definedName name="Cur_GS_5_ECCRA">'Current and Proposed Rates'!$F$57</definedName>
    <definedName name="Cur_IS_CIBS">'Current and Proposed Rates'!$F$87</definedName>
    <definedName name="Cur_IS_COG">'Current and Proposed Rates'!$F$90</definedName>
    <definedName name="Cur_IS_CST" localSheetId="16">'[1]Current and Proposed Rates'!$F$86</definedName>
    <definedName name="Cur_IS_CST">'Current and Proposed Rates'!$F$86</definedName>
    <definedName name="Cur_IS_DEL" localSheetId="16">'[1]Current and Proposed Rates'!$F$88</definedName>
    <definedName name="Cur_IS_DEL">'Current and Proposed Rates'!$F$88</definedName>
    <definedName name="Cur_IS_ECCRA">'Current and Proposed Rates'!$F$89</definedName>
    <definedName name="Cur_ISLV_CIBS">'Current and Proposed Rates'!$F$92</definedName>
    <definedName name="Cur_ISLV_COG">'Current and Proposed Rates'!$F$95</definedName>
    <definedName name="Cur_ISLV_CST" localSheetId="16">'[1]Current and Proposed Rates'!$F$91</definedName>
    <definedName name="Cur_ISLV_CST">'Current and Proposed Rates'!$F$91</definedName>
    <definedName name="Cur_ISLV_DEL" localSheetId="16">'[1]Current and Proposed Rates'!$F$93</definedName>
    <definedName name="Cur_ISLV_DEL">'Current and Proposed Rates'!$F$93</definedName>
    <definedName name="Cur_ISLV_ECCRA">'Current and Proposed Rates'!$F$94</definedName>
    <definedName name="Cur_LNG_COG">'Current and Proposed Rates'!$F$80</definedName>
    <definedName name="Cur_LNG_CST" localSheetId="16">'[1]Current and Proposed Rates'!$F$78</definedName>
    <definedName name="Cur_LNG_CST">'Current and Proposed Rates'!$F$78</definedName>
    <definedName name="Cur_LNG_DEL">'Current and Proposed Rates'!$F$79</definedName>
    <definedName name="Cur_NGV_1_COG" localSheetId="16">'[1]Current and Proposed Rates'!#REF!</definedName>
    <definedName name="Cur_NGV_1_COG">'Current and Proposed Rates'!#REF!</definedName>
    <definedName name="Cur_NGV_1_CST" localSheetId="16">'[1]Current and Proposed Rates'!#REF!</definedName>
    <definedName name="Cur_NGV_1_CST">'Current and Proposed Rates'!#REF!</definedName>
    <definedName name="Cur_NGV_1_DEL" localSheetId="16">'[1]Current and Proposed Rates'!#REF!</definedName>
    <definedName name="Cur_NGV_1_DEL">'Current and Proposed Rates'!#REF!</definedName>
    <definedName name="Cur_NGV_2_COG" localSheetId="16">'[1]Current and Proposed Rates'!#REF!</definedName>
    <definedName name="Cur_NGV_2_COG">'Current and Proposed Rates'!#REF!</definedName>
    <definedName name="Cur_NGV_2_CST" localSheetId="16">'[1]Current and Proposed Rates'!#REF!</definedName>
    <definedName name="Cur_NGV_2_CST">'Current and Proposed Rates'!#REF!</definedName>
    <definedName name="Cur_NGV_2_DEL" localSheetId="16">'[1]Current and Proposed Rates'!#REF!</definedName>
    <definedName name="Cur_NGV_2_DEL">'Current and Proposed Rates'!#REF!</definedName>
    <definedName name="Cur_NGV_3_COG" localSheetId="16">'[1]Current and Proposed Rates'!#REF!</definedName>
    <definedName name="Cur_NGV_3_COG">'Current and Proposed Rates'!#REF!</definedName>
    <definedName name="Cur_NGV_3_CST" localSheetId="16">'[1]Current and Proposed Rates'!#REF!</definedName>
    <definedName name="Cur_NGV_3_CST">'Current and Proposed Rates'!#REF!</definedName>
    <definedName name="Cur_NGV_3_DEL" localSheetId="16">'[1]Current and Proposed Rates'!#REF!</definedName>
    <definedName name="Cur_NGV_3_DEL">'Current and Proposed Rates'!#REF!</definedName>
    <definedName name="Cur_RNGS_COG">'Current and Proposed Rates'!$F$77</definedName>
    <definedName name="Cur_RNGS_CST" localSheetId="16">'[1]Current and Proposed Rates'!$F$75</definedName>
    <definedName name="Cur_RNGS_CST">'Current and Proposed Rates'!$F$75</definedName>
    <definedName name="Cur_RNGS_DEL">'Current and Proposed Rates'!$F$76</definedName>
    <definedName name="Cur_RS_1_CIBS">'Current and Proposed Rates'!$F$4</definedName>
    <definedName name="Cur_RS_1_COG">'Current and Proposed Rates'!$F$7</definedName>
    <definedName name="Cur_RS_1_CST" localSheetId="16">'[1]Current and Proposed Rates'!$F$3</definedName>
    <definedName name="Cur_RS_1_CST">'Current and Proposed Rates'!$F$3</definedName>
    <definedName name="Cur_RS_1_DEL" localSheetId="16">'[1]Current and Proposed Rates'!$F$5</definedName>
    <definedName name="Cur_RS_1_DEL">'Current and Proposed Rates'!$F$5</definedName>
    <definedName name="Cur_RS_1_ECCRA">'Current and Proposed Rates'!$F$6</definedName>
    <definedName name="Cur_RS_2_CIBS">'Current and Proposed Rates'!$F$9</definedName>
    <definedName name="Cur_RS_2_COG">'Current and Proposed Rates'!$F$12</definedName>
    <definedName name="Cur_RS_2_CST" localSheetId="16">'[1]Current and Proposed Rates'!$F$8</definedName>
    <definedName name="Cur_RS_2_CST">'Current and Proposed Rates'!$F$8</definedName>
    <definedName name="Cur_RS_2_DEL" localSheetId="16">'[1]Current and Proposed Rates'!$F$11</definedName>
    <definedName name="Cur_RS_2_DEL">'Current and Proposed Rates'!$F$11</definedName>
    <definedName name="Cur_RS_2_ECCRA">'Current and Proposed Rates'!$F$10</definedName>
    <definedName name="Cur_RS_3_CIBS">'Current and Proposed Rates'!$F$14</definedName>
    <definedName name="Cur_RS_3_COG">'Current and Proposed Rates'!$F$17</definedName>
    <definedName name="Cur_RS_3_CST" localSheetId="16">'[1]Current and Proposed Rates'!$F$13</definedName>
    <definedName name="Cur_RS_3_CST">'Current and Proposed Rates'!$F$13</definedName>
    <definedName name="Cur_RS_3_DEL" localSheetId="16">'[1]Current and Proposed Rates'!$F$16</definedName>
    <definedName name="Cur_RS_3_DEL">'Current and Proposed Rates'!$F$16</definedName>
    <definedName name="Cur_RS_3_ECCRA">'Current and Proposed Rates'!$F$15</definedName>
    <definedName name="Cur_RS_GHP_CIBS">'Current and Proposed Rates'!$F$19</definedName>
    <definedName name="Cur_RS_GHP_COG">'Current and Proposed Rates'!$F$22</definedName>
    <definedName name="Cur_RS_GHP_CST" localSheetId="16">'[1]Current and Proposed Rates'!$F$18</definedName>
    <definedName name="Cur_RS_GHP_CST">'Current and Proposed Rates'!$F$18</definedName>
    <definedName name="Cur_RS_GHP_DEL" localSheetId="16">'[1]Current and Proposed Rates'!$F$21</definedName>
    <definedName name="Cur_RS_GHP_DEL">'Current and Proposed Rates'!$F$21</definedName>
    <definedName name="Cur_RS_GHP_ECCRA">'Current and Proposed Rates'!$F$20</definedName>
    <definedName name="Cur_RS_SG_CIBS">'Current and Proposed Rates'!$F$24</definedName>
    <definedName name="Cur_RS_SG_COG">'Current and Proposed Rates'!$F$28</definedName>
    <definedName name="Cur_RS_SG_CST" localSheetId="16">'[1]Current and Proposed Rates'!$F$23</definedName>
    <definedName name="Cur_RS_SG_CST">'Current and Proposed Rates'!$F$23</definedName>
    <definedName name="Cur_RS_SG_DEL1">'Current and Proposed Rates'!$F$26</definedName>
    <definedName name="Cur_RS_SG_DEL2">'Current and Proposed Rates'!$F$27</definedName>
    <definedName name="Cur_RS_SG_ECCRA">'Current and Proposed Rates'!$F$25</definedName>
    <definedName name="Cur_SGS_CIBS">'Current and Proposed Rates'!$F$30</definedName>
    <definedName name="Cur_SGS_COG">'Current and Proposed Rates'!$F$33</definedName>
    <definedName name="Cur_SGS_CST" localSheetId="16">'[1]Current and Proposed Rates'!$F$29</definedName>
    <definedName name="Cur_SGS_CST">'Current and Proposed Rates'!$F$29</definedName>
    <definedName name="Cur_SGS_DEL" localSheetId="16">'[1]Current and Proposed Rates'!$F$31</definedName>
    <definedName name="Cur_SGS_DEL">'Current and Proposed Rates'!$F$31</definedName>
    <definedName name="Cur_SGS_ECCRA">'Current and Proposed Rates'!$F$32</definedName>
    <definedName name="Cur_SIS_CIBS">'Current and Proposed Rates'!$F$82</definedName>
    <definedName name="Cur_SIS_COG">'Current and Proposed Rates'!$F$85</definedName>
    <definedName name="Cur_SIS_CST" localSheetId="16">'[1]Current and Proposed Rates'!$F$81</definedName>
    <definedName name="Cur_SIS_CST">'Current and Proposed Rates'!$F$81</definedName>
    <definedName name="Cur_SIS_DEL" localSheetId="16">'[1]Current and Proposed Rates'!$F$83</definedName>
    <definedName name="Cur_SIS_DEL">'Current and Proposed Rates'!$F$83</definedName>
    <definedName name="Cur_SIS_ECCRA">'Current and Proposed Rates'!$F$84</definedName>
    <definedName name="Cur_WHS_CIBS">'Current and Proposed Rates'!$F$102</definedName>
    <definedName name="Cur_WHS_COG">'Current and Proposed Rates'!$F$105</definedName>
    <definedName name="Cur_WHS_CST" localSheetId="16">'[1]Current and Proposed Rates'!$F$101</definedName>
    <definedName name="Cur_WHS_CST">'Current and Proposed Rates'!$F$101</definedName>
    <definedName name="Cur_WHS_DEL" localSheetId="16">'[1]Current and Proposed Rates'!$F$103</definedName>
    <definedName name="Cur_WHS_DEL">'Current and Proposed Rates'!$F$103</definedName>
    <definedName name="Cur_WHS_ECCRA">'Current and Proposed Rates'!$F$104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fadfas" localSheetId="29" hidden="1">{"Benefits Summary",#N/A,FALSE,"Benefits Info without WC Amount";"Medical and Dental Costs",#N/A,FALSE,"Benefits Info without WC Amount";"Workers' Compensation",#N/A,FALSE,"Benefits Info without WC Amount"}</definedName>
    <definedName name="fadfas" localSheetId="31" hidden="1">{"Benefits Summary",#N/A,FALSE,"Benefits Info without WC Amount";"Medical and Dental Costs",#N/A,FALSE,"Benefits Info without WC Amount";"Workers' Compensation",#N/A,FALSE,"Benefits Info without WC Amount"}</definedName>
    <definedName name="fadfas" localSheetId="30" hidden="1">{"Benefits Summary",#N/A,FALSE,"Benefits Info without WC Amount";"Medical and Dental Costs",#N/A,FALSE,"Benefits Info without WC Amount";"Workers' Compensation",#N/A,FALSE,"Benefits Info without WC Amount"}</definedName>
    <definedName name="fadfas" localSheetId="16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4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5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6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7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8" hidden="1">{"Benefits Summary",#N/A,FALSE,"Benefits Info without WC Amount";"Medical and Dental Costs",#N/A,FALSE,"Benefits Info without WC Amount";"Workers' Compensation",#N/A,FALSE,"Benefits Info without WC Amount"}</definedName>
    <definedName name="fadfas" localSheetId="33" hidden="1">{"Benefits Summary",#N/A,FALSE,"Benefits Info without WC Amount";"Medical and Dental Costs",#N/A,FALSE,"Benefits Info without WC Amount";"Workers' Compensation",#N/A,FALSE,"Benefits Info without WC Amount"}</definedName>
    <definedName name="fadfas" localSheetId="34" hidden="1">{"Benefits Summary",#N/A,FALSE,"Benefits Info without WC Amount";"Medical and Dental Costs",#N/A,FALSE,"Benefits Info without WC Amount";"Workers' Compensation",#N/A,FALSE,"Benefits Info without WC Amount"}</definedName>
    <definedName name="fadfas" localSheetId="18" hidden="1">{"Benefits Summary",#N/A,FALSE,"Benefits Info without WC Amount";"Medical and Dental Costs",#N/A,FALSE,"Benefits Info without WC Amount";"Workers' Compensation",#N/A,FALSE,"Benefits Info without WC Amount"}</definedName>
    <definedName name="fadfas" localSheetId="19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0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1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2" hidden="1">{"Benefits Summary",#N/A,FALSE,"Benefits Info without WC Amount";"Medical and Dental Costs",#N/A,FALSE,"Benefits Info without WC Amount";"Workers' Compensation",#N/A,FALSE,"Benefits Info without WC Amount"}</definedName>
    <definedName name="fadfas" localSheetId="23" hidden="1">{"Benefits Summary",#N/A,FALSE,"Benefits Info without WC Amount";"Medical and Dental Costs",#N/A,FALSE,"Benefits Info without WC Amount";"Workers' Compensation",#N/A,FALSE,"Benefits Info without WC Amount"}</definedName>
    <definedName name="fadfas" localSheetId="32" hidden="1">{"Benefits Summary",#N/A,FALSE,"Benefits Info without WC Amount";"Medical and Dental Costs",#N/A,FALSE,"Benefits Info without WC Amount";"Workers' Compensation",#N/A,FALSE,"Benefits Info without WC Amount"}</definedName>
    <definedName name="fadfas" localSheetId="35" hidden="1">{"Benefits Summary",#N/A,FALSE,"Benefits Info without WC Amount";"Medical and Dental Costs",#N/A,FALSE,"Benefits Info without WC Amount";"Workers' Compensation",#N/A,FALSE,"Benefits Info without WC Amount"}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29">'CS-GHP'!$A$1:$Q$16</definedName>
    <definedName name="_xlnm.Print_Area" localSheetId="31">CSLS!$A$1:$Q$15</definedName>
    <definedName name="_xlnm.Print_Area" localSheetId="30">'CS-SG'!$A$1:$Q$27</definedName>
    <definedName name="_xlnm.Print_Area" localSheetId="24">'GS-1'!$A$1:$Q$26</definedName>
    <definedName name="_xlnm.Print_Area" localSheetId="25">'GS-2'!$A$1:$Q$26</definedName>
    <definedName name="_xlnm.Print_Area" localSheetId="26">'GS-3'!$A$1:$Q$26</definedName>
    <definedName name="_xlnm.Print_Area" localSheetId="27">'GS-4'!$A$1:$Q$26</definedName>
    <definedName name="_xlnm.Print_Area" localSheetId="28">'GS-5'!$A$1:$Q$26</definedName>
    <definedName name="_xlnm.Print_Area" localSheetId="33">IS!$A$1:$Q$15</definedName>
    <definedName name="_xlnm.Print_Area" localSheetId="34">ISLV!$A$1:$Q$15</definedName>
    <definedName name="_xlnm.Print_Area" localSheetId="18">'RS-1 to RS-1'!$A$1:$Q$26</definedName>
    <definedName name="_xlnm.Print_Area" localSheetId="19">'RS-2 to RS-2'!$A$1:$Q$26</definedName>
    <definedName name="_xlnm.Print_Area" localSheetId="20">'RS-3 to RS-3'!$A$1:$Q$26</definedName>
    <definedName name="_xlnm.Print_Area" localSheetId="21">'RS-GHP'!$A$1:$Q$26</definedName>
    <definedName name="_xlnm.Print_Area" localSheetId="22">'RS-SG'!$A$1:$Q$27</definedName>
    <definedName name="_xlnm.Print_Area" localSheetId="10">'SCHG2-8'!$A$1:$O$437</definedName>
    <definedName name="_xlnm.Print_Area" localSheetId="9">'SCHH-1'!$A$1:$V$36,'SCHH-1'!#REF!</definedName>
    <definedName name="_xlnm.Print_Area" localSheetId="23">SGS!$A$1:$Q$26</definedName>
    <definedName name="_xlnm.Print_Area" localSheetId="32">SIS!$A$1:$Q$15</definedName>
    <definedName name="_xlnm.Print_Area" localSheetId="35">WHS!$A$1:$Q$15</definedName>
    <definedName name="Print_Area_MI" localSheetId="9">'SCHH-1'!#REF!</definedName>
    <definedName name="_xlnm.Print_Titles" localSheetId="1">'Revenue Proof'!$3:$5</definedName>
    <definedName name="_xlnm.Print_Titles" localSheetId="9">'SCHH-1'!$A:$B</definedName>
    <definedName name="Prop_CIS_CIBS">'Current and Proposed Rates'!$H$97</definedName>
    <definedName name="Prop_CIS_COG">'Current and Proposed Rates'!$H$100</definedName>
    <definedName name="Prop_CIS_CST" localSheetId="16">'[1]Current and Proposed Rates'!$H$96</definedName>
    <definedName name="Prop_CIS_CST">'Current and Proposed Rates'!$H$96</definedName>
    <definedName name="Prop_CIS_DEL">'Current and Proposed Rates'!$H$98</definedName>
    <definedName name="Prop_CIS_ECCRA">'Current and Proposed Rates'!$H$99</definedName>
    <definedName name="Prop_CS_GHP_CIBS">'Current and Proposed Rates'!$H$60</definedName>
    <definedName name="Prop_CS_GHP_COG">'Current and Proposed Rates'!$H$63</definedName>
    <definedName name="Prop_CS_GHP_CST" localSheetId="16">'[1]Current and Proposed Rates'!$H$59</definedName>
    <definedName name="Prop_CS_GHP_CST">'Current and Proposed Rates'!$H$59</definedName>
    <definedName name="Prop_CS_GHP_DEL">'Current and Proposed Rates'!$H$61</definedName>
    <definedName name="Prop_CS_GHP_ECCRA">'Current and Proposed Rates'!$H$62</definedName>
    <definedName name="Prop_CS_SG_CIBS">'Current and Proposed Rates'!$H$65</definedName>
    <definedName name="Prop_CS_SG_COG">'Current and Proposed Rates'!$H$69</definedName>
    <definedName name="Prop_CS_SG_CST" localSheetId="16">'[1]Current and Proposed Rates'!$H$64</definedName>
    <definedName name="Prop_CS_SG_CST">'Current and Proposed Rates'!$H$64</definedName>
    <definedName name="Prop_CS_SG_DEL1">'Current and Proposed Rates'!$H$67</definedName>
    <definedName name="Prop_CS_SG_DEL2">'Current and Proposed Rates'!$H$68</definedName>
    <definedName name="Prop_CS_SG_ECCRA">'Current and Proposed Rates'!$H$66</definedName>
    <definedName name="Prop_CSLS_CIBS">'Current and Proposed Rates'!$H$71</definedName>
    <definedName name="Prop_CSLS_COG">'Current and Proposed Rates'!$H$74</definedName>
    <definedName name="Prop_CSLS_CST" localSheetId="16">'[1]Current and Proposed Rates'!$H$70</definedName>
    <definedName name="Prop_CSLS_CST">'Current and Proposed Rates'!$H$70</definedName>
    <definedName name="Prop_CSLS_DEL">'Current and Proposed Rates'!$H$72</definedName>
    <definedName name="Prop_CSLS_ECCRA">'Current and Proposed Rates'!$H$73</definedName>
    <definedName name="Prop_GS_1_CIBS">'Current and Proposed Rates'!$H$35</definedName>
    <definedName name="Prop_GS_1_COG">'Current and Proposed Rates'!$H$38</definedName>
    <definedName name="Prop_GS_1_CST" localSheetId="16">'[1]Current and Proposed Rates'!$H$34</definedName>
    <definedName name="Prop_GS_1_CST">'Current and Proposed Rates'!$H$34</definedName>
    <definedName name="Prop_GS_1_DEL">'Current and Proposed Rates'!$H$36</definedName>
    <definedName name="Prop_GS_1_ECCRA">'Current and Proposed Rates'!$H$37</definedName>
    <definedName name="Prop_GS_2_CIBS">'Current and Proposed Rates'!$H$40</definedName>
    <definedName name="Prop_GS_2_COG">'Current and Proposed Rates'!$H$43</definedName>
    <definedName name="Prop_GS_2_CST" localSheetId="16">'[1]Current and Proposed Rates'!$H$39</definedName>
    <definedName name="Prop_GS_2_CST">'Current and Proposed Rates'!$H$39</definedName>
    <definedName name="Prop_GS_2_DEL">'Current and Proposed Rates'!$H$41</definedName>
    <definedName name="Prop_GS_2_ECCRA">'Current and Proposed Rates'!$H$42</definedName>
    <definedName name="Prop_GS_3_CIBS">'Current and Proposed Rates'!$H$45</definedName>
    <definedName name="Prop_GS_3_COG">'Current and Proposed Rates'!$H$48</definedName>
    <definedName name="Prop_GS_3_CST" localSheetId="16">'[1]Current and Proposed Rates'!$H$44</definedName>
    <definedName name="Prop_GS_3_CST">'Current and Proposed Rates'!$H$44</definedName>
    <definedName name="Prop_GS_3_DEL">'Current and Proposed Rates'!$H$46</definedName>
    <definedName name="Prop_GS_3_ECCRA">'Current and Proposed Rates'!$H$47</definedName>
    <definedName name="Prop_GS_4_CIBS">'Current and Proposed Rates'!$H$50</definedName>
    <definedName name="Prop_GS_4_COG">'Current and Proposed Rates'!$H$53</definedName>
    <definedName name="Prop_GS_4_CST" localSheetId="16">'[1]Current and Proposed Rates'!$H$49</definedName>
    <definedName name="Prop_GS_4_CST">'Current and Proposed Rates'!$H$49</definedName>
    <definedName name="Prop_GS_4_DEL">'Current and Proposed Rates'!$H$51</definedName>
    <definedName name="Prop_GS_4_ECCRA">'Current and Proposed Rates'!$H$52</definedName>
    <definedName name="Prop_GS_5_CIBS">'Current and Proposed Rates'!$H$55</definedName>
    <definedName name="Prop_GS_5_COG">'Current and Proposed Rates'!$H$58</definedName>
    <definedName name="Prop_GS_5_CST" localSheetId="16">'[1]Current and Proposed Rates'!$H$54</definedName>
    <definedName name="Prop_GS_5_CST">'Current and Proposed Rates'!$H$54</definedName>
    <definedName name="Prop_GS_5_DEL">'Current and Proposed Rates'!$H$56</definedName>
    <definedName name="Prop_GS_5_ECCRA">'Current and Proposed Rates'!$H$57</definedName>
    <definedName name="Prop_IS_CIBS">'Current and Proposed Rates'!$H$87</definedName>
    <definedName name="Prop_IS_COG">'Current and Proposed Rates'!$H$90</definedName>
    <definedName name="Prop_IS_CST" localSheetId="16">'[1]Current and Proposed Rates'!$H$86</definedName>
    <definedName name="Prop_IS_CST">'Current and Proposed Rates'!$H$86</definedName>
    <definedName name="Prop_IS_DEL">'Current and Proposed Rates'!$H$88</definedName>
    <definedName name="Prop_IS_ECCRA">'Current and Proposed Rates'!$H$89</definedName>
    <definedName name="Prop_ISLV_CIBS">'Current and Proposed Rates'!$H$92</definedName>
    <definedName name="Prop_ISLV_COG">'Current and Proposed Rates'!$H$95</definedName>
    <definedName name="Prop_ISLV_CST" localSheetId="16">'[1]Current and Proposed Rates'!$H$91</definedName>
    <definedName name="Prop_ISLV_CST">'Current and Proposed Rates'!$H$91</definedName>
    <definedName name="Prop_ISLV_DEL">'Current and Proposed Rates'!$H$93</definedName>
    <definedName name="Prop_ISLV_ECCRA">'Current and Proposed Rates'!$H$94</definedName>
    <definedName name="Prop_LNG_COG">'Current and Proposed Rates'!$H$80</definedName>
    <definedName name="Prop_LNG_CST" localSheetId="16">'[1]Current and Proposed Rates'!$H$78</definedName>
    <definedName name="Prop_LNG_CST">'Current and Proposed Rates'!$H$78</definedName>
    <definedName name="Prop_LNG_DEL">'Current and Proposed Rates'!$H$79</definedName>
    <definedName name="Prop_NGV_1_COG" localSheetId="16">'[1]Current and Proposed Rates'!#REF!</definedName>
    <definedName name="Prop_NGV_1_COG">'Current and Proposed Rates'!#REF!</definedName>
    <definedName name="Prop_NGV_1_CST" localSheetId="16">'[1]Current and Proposed Rates'!#REF!</definedName>
    <definedName name="Prop_NGV_1_CST">'Current and Proposed Rates'!#REF!</definedName>
    <definedName name="Prop_NGV_1_DEL" localSheetId="16">'[1]Current and Proposed Rates'!#REF!</definedName>
    <definedName name="Prop_NGV_1_DEL">'Current and Proposed Rates'!#REF!</definedName>
    <definedName name="Prop_NGV_2_COG" localSheetId="16">'[1]Current and Proposed Rates'!#REF!</definedName>
    <definedName name="Prop_NGV_2_COG">'Current and Proposed Rates'!#REF!</definedName>
    <definedName name="Prop_NGV_2_CST" localSheetId="16">'[1]Current and Proposed Rates'!#REF!</definedName>
    <definedName name="Prop_NGV_2_CST">'Current and Proposed Rates'!#REF!</definedName>
    <definedName name="Prop_NGV_2_DEL" localSheetId="16">'[1]Current and Proposed Rates'!#REF!</definedName>
    <definedName name="Prop_NGV_2_DEL">'Current and Proposed Rates'!#REF!</definedName>
    <definedName name="Prop_NGV_3_COG" localSheetId="16">'[1]Current and Proposed Rates'!#REF!</definedName>
    <definedName name="Prop_NGV_3_COG">'Current and Proposed Rates'!#REF!</definedName>
    <definedName name="Prop_NGV_3_CST" localSheetId="16">'[1]Current and Proposed Rates'!#REF!</definedName>
    <definedName name="Prop_NGV_3_CST">'Current and Proposed Rates'!#REF!</definedName>
    <definedName name="Prop_NGV_3_DEL" localSheetId="16">'[1]Current and Proposed Rates'!#REF!</definedName>
    <definedName name="Prop_NGV_3_DEL">'Current and Proposed Rates'!#REF!</definedName>
    <definedName name="Prop_RNGS_COG">'Current and Proposed Rates'!$H$77</definedName>
    <definedName name="Prop_RNGS_CST" localSheetId="16">'[1]Current and Proposed Rates'!$H$75</definedName>
    <definedName name="Prop_RNGS_CST">'Current and Proposed Rates'!$H$75</definedName>
    <definedName name="Prop_RNGS_DEL">'Current and Proposed Rates'!$H$76</definedName>
    <definedName name="Prop_RS_1_CIBS">'Current and Proposed Rates'!$H$4</definedName>
    <definedName name="Prop_RS_1_COG">'Current and Proposed Rates'!$H$7</definedName>
    <definedName name="Prop_RS_1_CST" localSheetId="16">'[1]Current and Proposed Rates'!$H$3</definedName>
    <definedName name="Prop_RS_1_CST">'Current and Proposed Rates'!$H$3</definedName>
    <definedName name="Prop_RS_1_DEL">'Current and Proposed Rates'!$H$5</definedName>
    <definedName name="Prop_RS_1_ECCRA">'Current and Proposed Rates'!$H$6</definedName>
    <definedName name="Prop_RS_2_CIBS">'Current and Proposed Rates'!$H$9</definedName>
    <definedName name="Prop_RS_2_COG">'Current and Proposed Rates'!$H$12</definedName>
    <definedName name="Prop_RS_2_CST" localSheetId="16">'[1]Current and Proposed Rates'!$H$8</definedName>
    <definedName name="Prop_RS_2_CST">'Current and Proposed Rates'!$H$8</definedName>
    <definedName name="Prop_RS_2_DEL">'Current and Proposed Rates'!$H$11</definedName>
    <definedName name="Prop_RS_2_ECCRA">'Current and Proposed Rates'!$H$10</definedName>
    <definedName name="Prop_RS_3_CIBS">'Current and Proposed Rates'!$H$14</definedName>
    <definedName name="Prop_RS_3_COG">'Current and Proposed Rates'!$H$17</definedName>
    <definedName name="Prop_RS_3_CST" localSheetId="16">'[1]Current and Proposed Rates'!$H$13</definedName>
    <definedName name="Prop_RS_3_CST">'Current and Proposed Rates'!$H$13</definedName>
    <definedName name="Prop_RS_3_DEL">'Current and Proposed Rates'!$H$16</definedName>
    <definedName name="Prop_RS_3_ECCRA">'Current and Proposed Rates'!$H$15</definedName>
    <definedName name="Prop_RS_GHP_CIBS">'Current and Proposed Rates'!$H$19</definedName>
    <definedName name="Prop_RS_GHP_COG">'Current and Proposed Rates'!$H$22</definedName>
    <definedName name="Prop_RS_GHP_CST" localSheetId="16">'[1]Current and Proposed Rates'!$H$18</definedName>
    <definedName name="Prop_RS_GHP_CST">'Current and Proposed Rates'!$H$18</definedName>
    <definedName name="Prop_RS_GHP_DEL">'Current and Proposed Rates'!$H$21</definedName>
    <definedName name="Prop_RS_GHP_ECCRA">'Current and Proposed Rates'!$H$20</definedName>
    <definedName name="Prop_RS_SG_CIBS">'Current and Proposed Rates'!$H$24</definedName>
    <definedName name="Prop_RS_SG_COG">'Current and Proposed Rates'!$H$28</definedName>
    <definedName name="Prop_RS_SG_CST" localSheetId="16">'[1]Current and Proposed Rates'!$H$23</definedName>
    <definedName name="Prop_RS_SG_CST">'Current and Proposed Rates'!$H$23</definedName>
    <definedName name="Prop_RS_SG_DEL1">'Current and Proposed Rates'!$H$26</definedName>
    <definedName name="Prop_RS_SG_DEL2">'Current and Proposed Rates'!$H$27</definedName>
    <definedName name="Prop_RS_SG_ECCRA">'Current and Proposed Rates'!$H$25</definedName>
    <definedName name="Prop_SGS_CIBS">'Current and Proposed Rates'!$H$30</definedName>
    <definedName name="Prop_SGS_COG">'Current and Proposed Rates'!$H$33</definedName>
    <definedName name="Prop_SGS_CST" localSheetId="16">'[1]Current and Proposed Rates'!$H$29</definedName>
    <definedName name="Prop_SGS_CST">'Current and Proposed Rates'!$H$29</definedName>
    <definedName name="Prop_SGS_DEL">'Current and Proposed Rates'!$H$31</definedName>
    <definedName name="Prop_SGS_ECCRA">'Current and Proposed Rates'!$H$32</definedName>
    <definedName name="Prop_SIS_CIBS">'Current and Proposed Rates'!$H$82</definedName>
    <definedName name="Prop_SIS_COG">'Current and Proposed Rates'!$H$85</definedName>
    <definedName name="Prop_SIS_CST" localSheetId="16">'[1]Current and Proposed Rates'!$H$81</definedName>
    <definedName name="Prop_SIS_CST">'Current and Proposed Rates'!$H$81</definedName>
    <definedName name="Prop_SIS_DEL">'Current and Proposed Rates'!$H$83</definedName>
    <definedName name="Prop_SIS_ECCRA">'Current and Proposed Rates'!$H$84</definedName>
    <definedName name="Prop_WHS_CIBS">'Current and Proposed Rates'!$H$102</definedName>
    <definedName name="Prop_WHS_COG">'Current and Proposed Rates'!$H$105</definedName>
    <definedName name="Prop_WHS_CST" localSheetId="16">'[1]Current and Proposed Rates'!$H$101</definedName>
    <definedName name="Prop_WHS_CST">'Current and Proposed Rates'!$H$101</definedName>
    <definedName name="Prop_WHS_DEL">'Current and Proposed Rates'!$H$103</definedName>
    <definedName name="Prop_WHS_ECCRA">'Current and Proposed Rates'!$H$104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wrn.Benefits." localSheetId="29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31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30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6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4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5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6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7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8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33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34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8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9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0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1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2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3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32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35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localSheetId="29" hidden="1">{"Benefits Summary",#N/A,FALSE,"Benefits Info without WC Amount";"Medical and Dental Costs",#N/A,FALSE,"Benefits Info without WC Amount";"Workers' Compensation",#N/A,FALSE,"Benefits Info without WC Amount"}</definedName>
    <definedName name="x" localSheetId="31" hidden="1">{"Benefits Summary",#N/A,FALSE,"Benefits Info without WC Amount";"Medical and Dental Costs",#N/A,FALSE,"Benefits Info without WC Amount";"Workers' Compensation",#N/A,FALSE,"Benefits Info without WC Amount"}</definedName>
    <definedName name="x" localSheetId="30" hidden="1">{"Benefits Summary",#N/A,FALSE,"Benefits Info without WC Amount";"Medical and Dental Costs",#N/A,FALSE,"Benefits Info without WC Amount";"Workers' Compensation",#N/A,FALSE,"Benefits Info without WC Amount"}</definedName>
    <definedName name="x" localSheetId="16" hidden="1">{"Benefits Summary",#N/A,FALSE,"Benefits Info without WC Amount";"Medical and Dental Costs",#N/A,FALSE,"Benefits Info without WC Amount";"Workers' Compensation",#N/A,FALSE,"Benefits Info without WC Amount"}</definedName>
    <definedName name="x" localSheetId="24" hidden="1">{"Benefits Summary",#N/A,FALSE,"Benefits Info without WC Amount";"Medical and Dental Costs",#N/A,FALSE,"Benefits Info without WC Amount";"Workers' Compensation",#N/A,FALSE,"Benefits Info without WC Amount"}</definedName>
    <definedName name="x" localSheetId="25" hidden="1">{"Benefits Summary",#N/A,FALSE,"Benefits Info without WC Amount";"Medical and Dental Costs",#N/A,FALSE,"Benefits Info without WC Amount";"Workers' Compensation",#N/A,FALSE,"Benefits Info without WC Amount"}</definedName>
    <definedName name="x" localSheetId="26" hidden="1">{"Benefits Summary",#N/A,FALSE,"Benefits Info without WC Amount";"Medical and Dental Costs",#N/A,FALSE,"Benefits Info without WC Amount";"Workers' Compensation",#N/A,FALSE,"Benefits Info without WC Amount"}</definedName>
    <definedName name="x" localSheetId="27" hidden="1">{"Benefits Summary",#N/A,FALSE,"Benefits Info without WC Amount";"Medical and Dental Costs",#N/A,FALSE,"Benefits Info without WC Amount";"Workers' Compensation",#N/A,FALSE,"Benefits Info without WC Amount"}</definedName>
    <definedName name="x" localSheetId="28" hidden="1">{"Benefits Summary",#N/A,FALSE,"Benefits Info without WC Amount";"Medical and Dental Costs",#N/A,FALSE,"Benefits Info without WC Amount";"Workers' Compensation",#N/A,FALSE,"Benefits Info without WC Amount"}</definedName>
    <definedName name="x" localSheetId="33" hidden="1">{"Benefits Summary",#N/A,FALSE,"Benefits Info without WC Amount";"Medical and Dental Costs",#N/A,FALSE,"Benefits Info without WC Amount";"Workers' Compensation",#N/A,FALSE,"Benefits Info without WC Amount"}</definedName>
    <definedName name="x" localSheetId="34" hidden="1">{"Benefits Summary",#N/A,FALSE,"Benefits Info without WC Amount";"Medical and Dental Costs",#N/A,FALSE,"Benefits Info without WC Amount";"Workers' Compensation",#N/A,FALSE,"Benefits Info without WC Amount"}</definedName>
    <definedName name="x" localSheetId="18" hidden="1">{"Benefits Summary",#N/A,FALSE,"Benefits Info without WC Amount";"Medical and Dental Costs",#N/A,FALSE,"Benefits Info without WC Amount";"Workers' Compensation",#N/A,FALSE,"Benefits Info without WC Amount"}</definedName>
    <definedName name="x" localSheetId="19" hidden="1">{"Benefits Summary",#N/A,FALSE,"Benefits Info without WC Amount";"Medical and Dental Costs",#N/A,FALSE,"Benefits Info without WC Amount";"Workers' Compensation",#N/A,FALSE,"Benefits Info without WC Amount"}</definedName>
    <definedName name="x" localSheetId="20" hidden="1">{"Benefits Summary",#N/A,FALSE,"Benefits Info without WC Amount";"Medical and Dental Costs",#N/A,FALSE,"Benefits Info without WC Amount";"Workers' Compensation",#N/A,FALSE,"Benefits Info without WC Amount"}</definedName>
    <definedName name="x" localSheetId="21" hidden="1">{"Benefits Summary",#N/A,FALSE,"Benefits Info without WC Amount";"Medical and Dental Costs",#N/A,FALSE,"Benefits Info without WC Amount";"Workers' Compensation",#N/A,FALSE,"Benefits Info without WC Amount"}</definedName>
    <definedName name="x" localSheetId="22" hidden="1">{"Benefits Summary",#N/A,FALSE,"Benefits Info without WC Amount";"Medical and Dental Costs",#N/A,FALSE,"Benefits Info without WC Amount";"Workers' Compensation",#N/A,FALSE,"Benefits Info without WC Amount"}</definedName>
    <definedName name="x" localSheetId="23" hidden="1">{"Benefits Summary",#N/A,FALSE,"Benefits Info without WC Amount";"Medical and Dental Costs",#N/A,FALSE,"Benefits Info without WC Amount";"Workers' Compensation",#N/A,FALSE,"Benefits Info without WC Amount"}</definedName>
    <definedName name="x" localSheetId="32" hidden="1">{"Benefits Summary",#N/A,FALSE,"Benefits Info without WC Amount";"Medical and Dental Costs",#N/A,FALSE,"Benefits Info without WC Amount";"Workers' Compensation",#N/A,FALSE,"Benefits Info without WC Amount"}</definedName>
    <definedName name="x" localSheetId="35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23F18827_7997_11D6_8750_00508BD3B3BA_.wvu.Cols" localSheetId="29" hidden="1">#REF!,#REF!</definedName>
    <definedName name="Z_23F18827_7997_11D6_8750_00508BD3B3BA_.wvu.Cols" localSheetId="31" hidden="1">#REF!,#REF!</definedName>
    <definedName name="Z_23F18827_7997_11D6_8750_00508BD3B3BA_.wvu.Cols" localSheetId="30" hidden="1">#REF!,#REF!</definedName>
    <definedName name="Z_23F18827_7997_11D6_8750_00508BD3B3BA_.wvu.Cols" localSheetId="24" hidden="1">#REF!,#REF!</definedName>
    <definedName name="Z_23F18827_7997_11D6_8750_00508BD3B3BA_.wvu.Cols" localSheetId="25" hidden="1">#REF!,#REF!</definedName>
    <definedName name="Z_23F18827_7997_11D6_8750_00508BD3B3BA_.wvu.Cols" localSheetId="26" hidden="1">#REF!,#REF!</definedName>
    <definedName name="Z_23F18827_7997_11D6_8750_00508BD3B3BA_.wvu.Cols" localSheetId="27" hidden="1">#REF!,#REF!</definedName>
    <definedName name="Z_23F18827_7997_11D6_8750_00508BD3B3BA_.wvu.Cols" localSheetId="28" hidden="1">#REF!,#REF!</definedName>
    <definedName name="Z_23F18827_7997_11D6_8750_00508BD3B3BA_.wvu.Cols" localSheetId="33" hidden="1">#REF!,#REF!</definedName>
    <definedName name="Z_23F18827_7997_11D6_8750_00508BD3B3BA_.wvu.Cols" localSheetId="34" hidden="1">#REF!,#REF!</definedName>
    <definedName name="Z_23F18827_7997_11D6_8750_00508BD3B3BA_.wvu.Cols" localSheetId="18" hidden="1">#REF!,#REF!</definedName>
    <definedName name="Z_23F18827_7997_11D6_8750_00508BD3B3BA_.wvu.Cols" localSheetId="19" hidden="1">#REF!,#REF!</definedName>
    <definedName name="Z_23F18827_7997_11D6_8750_00508BD3B3BA_.wvu.Cols" localSheetId="20" hidden="1">#REF!,#REF!</definedName>
    <definedName name="Z_23F18827_7997_11D6_8750_00508BD3B3BA_.wvu.Cols" localSheetId="21" hidden="1">#REF!,#REF!</definedName>
    <definedName name="Z_23F18827_7997_11D6_8750_00508BD3B3BA_.wvu.Cols" localSheetId="22" hidden="1">#REF!,#REF!</definedName>
    <definedName name="Z_23F18827_7997_11D6_8750_00508BD3B3BA_.wvu.Cols" localSheetId="23" hidden="1">#REF!,#REF!</definedName>
    <definedName name="Z_23F18827_7997_11D6_8750_00508BD3B3BA_.wvu.Cols" localSheetId="32" hidden="1">#REF!,#REF!</definedName>
    <definedName name="Z_23F18827_7997_11D6_8750_00508BD3B3BA_.wvu.Cols" localSheetId="35" hidden="1">#REF!,#REF!</definedName>
    <definedName name="Z_23F18827_7997_11D6_8750_00508BD3B3BA_.wvu.Cols" hidden="1">#REF!,#REF!</definedName>
    <definedName name="Z_23F18827_7997_11D6_8750_00508BD3B3BA_.wvu.PrintArea" localSheetId="29" hidden="1">#REF!</definedName>
    <definedName name="Z_23F18827_7997_11D6_8750_00508BD3B3BA_.wvu.PrintArea" localSheetId="31" hidden="1">#REF!</definedName>
    <definedName name="Z_23F18827_7997_11D6_8750_00508BD3B3BA_.wvu.PrintArea" localSheetId="30" hidden="1">#REF!</definedName>
    <definedName name="Z_23F18827_7997_11D6_8750_00508BD3B3BA_.wvu.PrintArea" localSheetId="24" hidden="1">#REF!</definedName>
    <definedName name="Z_23F18827_7997_11D6_8750_00508BD3B3BA_.wvu.PrintArea" localSheetId="25" hidden="1">#REF!</definedName>
    <definedName name="Z_23F18827_7997_11D6_8750_00508BD3B3BA_.wvu.PrintArea" localSheetId="26" hidden="1">#REF!</definedName>
    <definedName name="Z_23F18827_7997_11D6_8750_00508BD3B3BA_.wvu.PrintArea" localSheetId="27" hidden="1">#REF!</definedName>
    <definedName name="Z_23F18827_7997_11D6_8750_00508BD3B3BA_.wvu.PrintArea" localSheetId="28" hidden="1">#REF!</definedName>
    <definedName name="Z_23F18827_7997_11D6_8750_00508BD3B3BA_.wvu.PrintArea" localSheetId="33" hidden="1">#REF!</definedName>
    <definedName name="Z_23F18827_7997_11D6_8750_00508BD3B3BA_.wvu.PrintArea" localSheetId="34" hidden="1">#REF!</definedName>
    <definedName name="Z_23F18827_7997_11D6_8750_00508BD3B3BA_.wvu.PrintArea" localSheetId="18" hidden="1">#REF!</definedName>
    <definedName name="Z_23F18827_7997_11D6_8750_00508BD3B3BA_.wvu.PrintArea" localSheetId="19" hidden="1">#REF!</definedName>
    <definedName name="Z_23F18827_7997_11D6_8750_00508BD3B3BA_.wvu.PrintArea" localSheetId="20" hidden="1">#REF!</definedName>
    <definedName name="Z_23F18827_7997_11D6_8750_00508BD3B3BA_.wvu.PrintArea" localSheetId="21" hidden="1">#REF!</definedName>
    <definedName name="Z_23F18827_7997_11D6_8750_00508BD3B3BA_.wvu.PrintArea" localSheetId="22" hidden="1">#REF!</definedName>
    <definedName name="Z_23F18827_7997_11D6_8750_00508BD3B3BA_.wvu.PrintArea" localSheetId="23" hidden="1">#REF!</definedName>
    <definedName name="Z_23F18827_7997_11D6_8750_00508BD3B3BA_.wvu.PrintArea" localSheetId="32" hidden="1">#REF!</definedName>
    <definedName name="Z_23F18827_7997_11D6_8750_00508BD3B3BA_.wvu.PrintArea" localSheetId="35" hidden="1">#REF!</definedName>
    <definedName name="Z_23F18827_7997_11D6_8750_00508BD3B3BA_.wvu.PrintArea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" i="63" l="1"/>
  <c r="E46" i="63" s="1"/>
  <c r="C31" i="63"/>
  <c r="C30" i="63"/>
  <c r="B31" i="63"/>
  <c r="B30" i="63"/>
  <c r="M32" i="13"/>
  <c r="L32" i="13"/>
  <c r="K32" i="13"/>
  <c r="K34" i="13" s="1"/>
  <c r="J32" i="13"/>
  <c r="J34" i="13" s="1"/>
  <c r="I32" i="13"/>
  <c r="I34" i="13" s="1"/>
  <c r="M50" i="13"/>
  <c r="L50" i="13"/>
  <c r="K50" i="13"/>
  <c r="J50" i="13"/>
  <c r="I50" i="13"/>
  <c r="M37" i="13"/>
  <c r="L37" i="13"/>
  <c r="K37" i="13"/>
  <c r="J37" i="13"/>
  <c r="I37" i="13"/>
  <c r="M35" i="13"/>
  <c r="L35" i="13"/>
  <c r="K35" i="13"/>
  <c r="J35" i="13"/>
  <c r="I35" i="13"/>
  <c r="M34" i="13"/>
  <c r="M51" i="13" s="1"/>
  <c r="L34" i="13"/>
  <c r="L36" i="13" s="1"/>
  <c r="L38" i="13" s="1"/>
  <c r="M30" i="13"/>
  <c r="L30" i="13"/>
  <c r="K30" i="13"/>
  <c r="J30" i="13"/>
  <c r="I30" i="13"/>
  <c r="K29" i="13"/>
  <c r="J29" i="13"/>
  <c r="I29" i="13"/>
  <c r="M29" i="13"/>
  <c r="L29" i="13"/>
  <c r="K28" i="13"/>
  <c r="J28" i="13"/>
  <c r="I28" i="13"/>
  <c r="M28" i="13"/>
  <c r="L28" i="13"/>
  <c r="K27" i="13"/>
  <c r="J27" i="13"/>
  <c r="I27" i="13"/>
  <c r="M27" i="13"/>
  <c r="L27" i="13"/>
  <c r="L26" i="13"/>
  <c r="M26" i="13"/>
  <c r="K26" i="13"/>
  <c r="J26" i="13"/>
  <c r="I26" i="13"/>
  <c r="C29" i="63"/>
  <c r="B29" i="63"/>
  <c r="C46" i="63"/>
  <c r="B46" i="63"/>
  <c r="H44" i="63"/>
  <c r="I44" i="63" s="1"/>
  <c r="B52" i="63"/>
  <c r="C52" i="63"/>
  <c r="D52" i="63" s="1"/>
  <c r="E52" i="63" s="1"/>
  <c r="B53" i="63"/>
  <c r="C53" i="63"/>
  <c r="D53" i="63" s="1"/>
  <c r="B54" i="63"/>
  <c r="C54" i="63"/>
  <c r="D54" i="63" s="1"/>
  <c r="E54" i="63" s="1"/>
  <c r="B55" i="63"/>
  <c r="C55" i="63"/>
  <c r="I52" i="63"/>
  <c r="B56" i="63"/>
  <c r="C56" i="63"/>
  <c r="D56" i="63" s="1"/>
  <c r="E56" i="63" s="1"/>
  <c r="I53" i="63"/>
  <c r="B57" i="63"/>
  <c r="C57" i="63"/>
  <c r="I54" i="63"/>
  <c r="B58" i="63"/>
  <c r="C58" i="63"/>
  <c r="I55" i="63"/>
  <c r="B59" i="63"/>
  <c r="C59" i="63"/>
  <c r="H56" i="63"/>
  <c r="B60" i="63"/>
  <c r="C60" i="63"/>
  <c r="H57" i="63"/>
  <c r="H58" i="63" s="1"/>
  <c r="B61" i="63"/>
  <c r="C61" i="63"/>
  <c r="B62" i="63"/>
  <c r="C62" i="63"/>
  <c r="B63" i="63"/>
  <c r="D63" i="63" s="1"/>
  <c r="C63" i="63"/>
  <c r="B64" i="63"/>
  <c r="C64" i="63"/>
  <c r="B65" i="63"/>
  <c r="C65" i="63"/>
  <c r="D65" i="63" s="1"/>
  <c r="E65" i="63" s="1"/>
  <c r="B66" i="63"/>
  <c r="D66" i="63" s="1"/>
  <c r="C66" i="63"/>
  <c r="B67" i="63"/>
  <c r="E67" i="63" s="1"/>
  <c r="C67" i="63"/>
  <c r="D67" i="63" s="1"/>
  <c r="B68" i="63"/>
  <c r="D68" i="63" s="1"/>
  <c r="C68" i="63"/>
  <c r="W31" i="66"/>
  <c r="F74" i="70"/>
  <c r="H108" i="70"/>
  <c r="A108" i="70"/>
  <c r="F108" i="70"/>
  <c r="E104" i="70"/>
  <c r="G103" i="70"/>
  <c r="E103" i="70"/>
  <c r="E68" i="70"/>
  <c r="D31" i="70"/>
  <c r="D31" i="63" l="1"/>
  <c r="E31" i="63" s="1"/>
  <c r="D30" i="63"/>
  <c r="E30" i="63" s="1"/>
  <c r="I36" i="13"/>
  <c r="I38" i="13" s="1"/>
  <c r="I51" i="13"/>
  <c r="J51" i="13"/>
  <c r="J36" i="13"/>
  <c r="J38" i="13" s="1"/>
  <c r="K36" i="13"/>
  <c r="K38" i="13" s="1"/>
  <c r="K51" i="13"/>
  <c r="L51" i="13"/>
  <c r="M36" i="13"/>
  <c r="M38" i="13" s="1"/>
  <c r="D55" i="63"/>
  <c r="D60" i="63"/>
  <c r="E60" i="63" s="1"/>
  <c r="E63" i="63"/>
  <c r="D58" i="63"/>
  <c r="E58" i="63" s="1"/>
  <c r="E53" i="63"/>
  <c r="D64" i="63"/>
  <c r="D61" i="63"/>
  <c r="E61" i="63" s="1"/>
  <c r="E55" i="63"/>
  <c r="D62" i="63"/>
  <c r="E62" i="63" s="1"/>
  <c r="D59" i="63"/>
  <c r="E59" i="63" s="1"/>
  <c r="D57" i="63"/>
  <c r="E57" i="63" s="1"/>
  <c r="E68" i="63"/>
  <c r="E66" i="63"/>
  <c r="E64" i="63"/>
  <c r="B41" i="63"/>
  <c r="K29" i="66"/>
  <c r="K28" i="66"/>
  <c r="K27" i="66"/>
  <c r="K26" i="66"/>
  <c r="K25" i="66"/>
  <c r="K24" i="66"/>
  <c r="K23" i="66"/>
  <c r="K22" i="66"/>
  <c r="K21" i="66"/>
  <c r="K20" i="66"/>
  <c r="K19" i="66"/>
  <c r="K18" i="66"/>
  <c r="K17" i="66"/>
  <c r="K16" i="66"/>
  <c r="K15" i="66"/>
  <c r="K14" i="66"/>
  <c r="K13" i="66"/>
  <c r="K12" i="66"/>
  <c r="K11" i="66"/>
  <c r="E41" i="63" l="1"/>
  <c r="G26" i="65"/>
  <c r="G24" i="65"/>
  <c r="G23" i="65"/>
  <c r="G21" i="65"/>
  <c r="G20" i="65"/>
  <c r="G19" i="65"/>
  <c r="G18" i="65"/>
  <c r="G17" i="65"/>
  <c r="G16" i="65"/>
  <c r="G15" i="65"/>
  <c r="G14" i="65"/>
  <c r="G13" i="65"/>
  <c r="G12" i="65"/>
  <c r="G11" i="65"/>
  <c r="G10" i="65"/>
  <c r="A276" i="58"/>
  <c r="A278" i="58" s="1"/>
  <c r="A279" i="58" s="1"/>
  <c r="A280" i="58" s="1"/>
  <c r="A282" i="58" s="1"/>
  <c r="A283" i="58" s="1"/>
  <c r="A285" i="58" s="1"/>
  <c r="A286" i="58" s="1"/>
  <c r="A288" i="58" s="1"/>
  <c r="A289" i="58" s="1"/>
  <c r="A291" i="58" s="1"/>
  <c r="A292" i="58" s="1"/>
  <c r="A294" i="58" s="1"/>
  <c r="A296" i="58" s="1"/>
  <c r="A298" i="58" s="1"/>
  <c r="A300" i="58" s="1"/>
  <c r="A302" i="58" s="1"/>
  <c r="A304" i="58" s="1"/>
  <c r="A306" i="58" s="1"/>
  <c r="A307" i="58" s="1"/>
  <c r="A308" i="58" s="1"/>
  <c r="A309" i="58" s="1"/>
  <c r="A311" i="58" s="1"/>
  <c r="A313" i="58" s="1"/>
  <c r="A315" i="58" s="1"/>
  <c r="A316" i="58" s="1"/>
  <c r="A317" i="58" s="1"/>
  <c r="A318" i="58" s="1"/>
  <c r="A320" i="58" s="1"/>
  <c r="A322" i="58" s="1"/>
  <c r="E16" i="65" l="1"/>
  <c r="E14" i="65"/>
  <c r="E15" i="65"/>
  <c r="E10" i="65"/>
  <c r="C106" i="70"/>
  <c r="G99" i="70"/>
  <c r="G97" i="70"/>
  <c r="E99" i="70"/>
  <c r="E98" i="70"/>
  <c r="E97" i="70"/>
  <c r="C100" i="70"/>
  <c r="G91" i="70"/>
  <c r="E92" i="70"/>
  <c r="E91" i="70"/>
  <c r="C94" i="70"/>
  <c r="G85" i="70"/>
  <c r="E86" i="70"/>
  <c r="E85" i="70"/>
  <c r="C88" i="70"/>
  <c r="G80" i="70"/>
  <c r="G79" i="70"/>
  <c r="E80" i="70"/>
  <c r="E79" i="70"/>
  <c r="C82" i="70"/>
  <c r="G74" i="70"/>
  <c r="G73" i="70"/>
  <c r="E74" i="70"/>
  <c r="E73" i="70"/>
  <c r="C76" i="70"/>
  <c r="C70" i="70"/>
  <c r="C64" i="70"/>
  <c r="C58" i="70"/>
  <c r="C52" i="70"/>
  <c r="C46" i="70"/>
  <c r="C40" i="70"/>
  <c r="C34" i="70"/>
  <c r="C28" i="70"/>
  <c r="C22" i="70"/>
  <c r="C16" i="70"/>
  <c r="G68" i="70"/>
  <c r="G67" i="70"/>
  <c r="E67" i="70"/>
  <c r="G61" i="70"/>
  <c r="E62" i="70"/>
  <c r="E61" i="70"/>
  <c r="G56" i="70"/>
  <c r="G55" i="70"/>
  <c r="E56" i="70"/>
  <c r="E55" i="70"/>
  <c r="G50" i="70"/>
  <c r="G49" i="70"/>
  <c r="E50" i="70"/>
  <c r="E49" i="70"/>
  <c r="G44" i="70"/>
  <c r="G43" i="70"/>
  <c r="E44" i="70"/>
  <c r="E43" i="70"/>
  <c r="G38" i="70"/>
  <c r="G37" i="70"/>
  <c r="E38" i="70"/>
  <c r="E37" i="70"/>
  <c r="G32" i="70"/>
  <c r="G31" i="70"/>
  <c r="E32" i="70"/>
  <c r="E31" i="70"/>
  <c r="G26" i="70"/>
  <c r="G25" i="70"/>
  <c r="E26" i="70"/>
  <c r="E25" i="70"/>
  <c r="H27" i="4"/>
  <c r="G20" i="70"/>
  <c r="G19" i="70"/>
  <c r="E20" i="70"/>
  <c r="E19" i="70"/>
  <c r="G14" i="70"/>
  <c r="G13" i="70"/>
  <c r="G12" i="70"/>
  <c r="G11" i="70"/>
  <c r="E14" i="70"/>
  <c r="E13" i="70"/>
  <c r="E12" i="70"/>
  <c r="E11" i="70"/>
  <c r="A11" i="70"/>
  <c r="A12" i="70" s="1"/>
  <c r="A13" i="70" s="1"/>
  <c r="A14" i="70" s="1"/>
  <c r="A15" i="70" s="1"/>
  <c r="A16" i="70" s="1"/>
  <c r="A18" i="70" s="1"/>
  <c r="A19" i="70" s="1"/>
  <c r="A20" i="70" s="1"/>
  <c r="A21" i="70" s="1"/>
  <c r="A22" i="70" s="1"/>
  <c r="A24" i="70" s="1"/>
  <c r="A25" i="70" s="1"/>
  <c r="A26" i="70" s="1"/>
  <c r="A27" i="70" s="1"/>
  <c r="A28" i="70" s="1"/>
  <c r="A30" i="70" s="1"/>
  <c r="A31" i="70" s="1"/>
  <c r="A32" i="70" s="1"/>
  <c r="A33" i="70" s="1"/>
  <c r="A34" i="70" s="1"/>
  <c r="A36" i="70" s="1"/>
  <c r="A37" i="70" s="1"/>
  <c r="A38" i="70" s="1"/>
  <c r="A39" i="70" s="1"/>
  <c r="A40" i="70" s="1"/>
  <c r="A42" i="70" s="1"/>
  <c r="A43" i="70" s="1"/>
  <c r="A44" i="70" s="1"/>
  <c r="A45" i="70" s="1"/>
  <c r="A46" i="70" s="1"/>
  <c r="A48" i="70" s="1"/>
  <c r="A49" i="70" s="1"/>
  <c r="A50" i="70" s="1"/>
  <c r="A51" i="70" s="1"/>
  <c r="A52" i="70" s="1"/>
  <c r="A54" i="70" s="1"/>
  <c r="A55" i="70" s="1"/>
  <c r="A56" i="70" s="1"/>
  <c r="A57" i="70" s="1"/>
  <c r="A58" i="70" s="1"/>
  <c r="A60" i="70" s="1"/>
  <c r="A61" i="70" s="1"/>
  <c r="A62" i="70" s="1"/>
  <c r="A63" i="70" s="1"/>
  <c r="A64" i="70" s="1"/>
  <c r="A66" i="70" s="1"/>
  <c r="A67" i="70" s="1"/>
  <c r="A68" i="70" s="1"/>
  <c r="A69" i="70" s="1"/>
  <c r="A70" i="70" s="1"/>
  <c r="A72" i="70" s="1"/>
  <c r="A73" i="70" s="1"/>
  <c r="A74" i="70" s="1"/>
  <c r="A75" i="70" s="1"/>
  <c r="A76" i="70" s="1"/>
  <c r="A78" i="70" s="1"/>
  <c r="A79" i="70" s="1"/>
  <c r="A80" i="70" s="1"/>
  <c r="A81" i="70" s="1"/>
  <c r="A82" i="70" s="1"/>
  <c r="A84" i="70" s="1"/>
  <c r="A85" i="70" s="1"/>
  <c r="A86" i="70" s="1"/>
  <c r="A87" i="70" s="1"/>
  <c r="A88" i="70" s="1"/>
  <c r="A90" i="70" s="1"/>
  <c r="A91" i="70" s="1"/>
  <c r="A92" i="70" s="1"/>
  <c r="A93" i="70" s="1"/>
  <c r="A94" i="70" s="1"/>
  <c r="A96" i="70" s="1"/>
  <c r="A97" i="70" s="1"/>
  <c r="A98" i="70" s="1"/>
  <c r="A99" i="70" s="1"/>
  <c r="A100" i="70" s="1"/>
  <c r="A102" i="70" s="1"/>
  <c r="A103" i="70" s="1"/>
  <c r="A104" i="70" s="1"/>
  <c r="A105" i="70" s="1"/>
  <c r="A106" i="70" s="1"/>
  <c r="B24" i="69"/>
  <c r="B22" i="69"/>
  <c r="B23" i="69" s="1"/>
  <c r="B12" i="69"/>
  <c r="B13" i="69" s="1"/>
  <c r="B14" i="69" s="1"/>
  <c r="B15" i="69" s="1"/>
  <c r="B16" i="69" s="1"/>
  <c r="B17" i="69" s="1"/>
  <c r="B18" i="69" s="1"/>
  <c r="B19" i="69" s="1"/>
  <c r="B20" i="69" s="1"/>
  <c r="B21" i="69" s="1"/>
  <c r="E25" i="68"/>
  <c r="M25" i="68" s="1"/>
  <c r="E24" i="68"/>
  <c r="M24" i="68" s="1"/>
  <c r="E23" i="68"/>
  <c r="M23" i="68" s="1"/>
  <c r="E22" i="68"/>
  <c r="M22" i="68" s="1"/>
  <c r="E21" i="68"/>
  <c r="M21" i="68" s="1"/>
  <c r="E20" i="68"/>
  <c r="M20" i="68" s="1"/>
  <c r="E19" i="68"/>
  <c r="M19" i="68" s="1"/>
  <c r="E18" i="68"/>
  <c r="M18" i="68" s="1"/>
  <c r="E17" i="68"/>
  <c r="M17" i="68" s="1"/>
  <c r="E16" i="68"/>
  <c r="M16" i="68" s="1"/>
  <c r="E15" i="68"/>
  <c r="M15" i="68" s="1"/>
  <c r="E14" i="68"/>
  <c r="M14" i="68" s="1"/>
  <c r="E13" i="68"/>
  <c r="M13" i="68" s="1"/>
  <c r="E12" i="68"/>
  <c r="M12" i="68" s="1"/>
  <c r="E11" i="68"/>
  <c r="M11" i="68" s="1"/>
  <c r="E10" i="68"/>
  <c r="M10" i="68" s="1"/>
  <c r="D25" i="68"/>
  <c r="L25" i="68" s="1"/>
  <c r="D24" i="68"/>
  <c r="L24" i="68" s="1"/>
  <c r="D23" i="68"/>
  <c r="L23" i="68" s="1"/>
  <c r="D22" i="68"/>
  <c r="L22" i="68" s="1"/>
  <c r="D21" i="68"/>
  <c r="L21" i="68" s="1"/>
  <c r="D20" i="68"/>
  <c r="L20" i="68" s="1"/>
  <c r="D19" i="68"/>
  <c r="L19" i="68" s="1"/>
  <c r="D18" i="68"/>
  <c r="L18" i="68" s="1"/>
  <c r="D17" i="68"/>
  <c r="L17" i="68" s="1"/>
  <c r="D16" i="68"/>
  <c r="L16" i="68" s="1"/>
  <c r="D15" i="68"/>
  <c r="L15" i="68" s="1"/>
  <c r="D14" i="68"/>
  <c r="L14" i="68" s="1"/>
  <c r="D13" i="68"/>
  <c r="L13" i="68" s="1"/>
  <c r="D12" i="68"/>
  <c r="L12" i="68" s="1"/>
  <c r="D11" i="68"/>
  <c r="L11" i="68" s="1"/>
  <c r="D10" i="68"/>
  <c r="L10" i="68" s="1"/>
  <c r="E9" i="68"/>
  <c r="M9" i="68" s="1"/>
  <c r="D9" i="68"/>
  <c r="L9" i="68" s="1"/>
  <c r="E8" i="68"/>
  <c r="M8" i="68" s="1"/>
  <c r="D8" i="68"/>
  <c r="L8" i="68" s="1"/>
  <c r="D7" i="68"/>
  <c r="L7" i="68" s="1"/>
  <c r="E7" i="68"/>
  <c r="M7" i="68" s="1"/>
  <c r="B8" i="68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E29" i="66"/>
  <c r="G29" i="66" s="1"/>
  <c r="H29" i="66"/>
  <c r="M29" i="66" l="1"/>
  <c r="L29" i="66"/>
  <c r="X29" i="66"/>
  <c r="I29" i="66"/>
  <c r="J29" i="66" s="1"/>
  <c r="A110" i="70"/>
  <c r="A112" i="70" s="1"/>
  <c r="G40" i="55" l="1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19" i="55"/>
  <c r="G18" i="55"/>
  <c r="G17" i="55"/>
  <c r="G15" i="55"/>
  <c r="G14" i="55"/>
  <c r="G13" i="55"/>
  <c r="G12" i="55"/>
  <c r="G11" i="55"/>
  <c r="G10" i="55"/>
  <c r="G9" i="55"/>
  <c r="G8" i="55"/>
  <c r="G7" i="55"/>
  <c r="H23" i="66"/>
  <c r="E23" i="66"/>
  <c r="G23" i="66" s="1"/>
  <c r="F22" i="65"/>
  <c r="H28" i="66"/>
  <c r="H27" i="66"/>
  <c r="H26" i="66"/>
  <c r="H25" i="66"/>
  <c r="H24" i="66"/>
  <c r="H22" i="66"/>
  <c r="H21" i="66"/>
  <c r="H20" i="66"/>
  <c r="H19" i="66"/>
  <c r="H18" i="66"/>
  <c r="H17" i="66"/>
  <c r="H16" i="66"/>
  <c r="H15" i="66"/>
  <c r="H14" i="66"/>
  <c r="H13" i="66"/>
  <c r="H12" i="66"/>
  <c r="H11" i="66"/>
  <c r="E28" i="66"/>
  <c r="G28" i="66" s="1"/>
  <c r="E27" i="66"/>
  <c r="G27" i="66" s="1"/>
  <c r="E26" i="66"/>
  <c r="G26" i="66" s="1"/>
  <c r="E25" i="66"/>
  <c r="G25" i="66" s="1"/>
  <c r="E24" i="66"/>
  <c r="G24" i="66" s="1"/>
  <c r="E22" i="66"/>
  <c r="G22" i="66" s="1"/>
  <c r="E21" i="66"/>
  <c r="G21" i="66" s="1"/>
  <c r="E20" i="66"/>
  <c r="G20" i="66" s="1"/>
  <c r="E19" i="66"/>
  <c r="G19" i="66" s="1"/>
  <c r="E18" i="66"/>
  <c r="G18" i="66" s="1"/>
  <c r="E17" i="66"/>
  <c r="G17" i="66" s="1"/>
  <c r="E16" i="66"/>
  <c r="G16" i="66" s="1"/>
  <c r="E15" i="66"/>
  <c r="G15" i="66" s="1"/>
  <c r="E14" i="66"/>
  <c r="G14" i="66" s="1"/>
  <c r="E13" i="66"/>
  <c r="G13" i="66" s="1"/>
  <c r="E12" i="66"/>
  <c r="G12" i="66" s="1"/>
  <c r="E11" i="66"/>
  <c r="G11" i="66" s="1"/>
  <c r="A11" i="66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L17" i="66" l="1"/>
  <c r="M17" i="66"/>
  <c r="X27" i="66"/>
  <c r="I27" i="66"/>
  <c r="J27" i="66" s="1"/>
  <c r="X25" i="66"/>
  <c r="I25" i="66"/>
  <c r="J25" i="66" s="1"/>
  <c r="X26" i="66"/>
  <c r="I26" i="66"/>
  <c r="J26" i="66" s="1"/>
  <c r="X18" i="66"/>
  <c r="I18" i="66"/>
  <c r="J18" i="66" s="1"/>
  <c r="L12" i="66"/>
  <c r="M12" i="66"/>
  <c r="L20" i="66"/>
  <c r="M20" i="66"/>
  <c r="X11" i="66"/>
  <c r="I11" i="66"/>
  <c r="J11" i="66" s="1"/>
  <c r="X19" i="66"/>
  <c r="I19" i="66"/>
  <c r="J19" i="66" s="1"/>
  <c r="X28" i="66"/>
  <c r="I28" i="66"/>
  <c r="J28" i="66" s="1"/>
  <c r="M18" i="66"/>
  <c r="L18" i="66"/>
  <c r="M28" i="66"/>
  <c r="L28" i="66"/>
  <c r="X12" i="66"/>
  <c r="I12" i="66"/>
  <c r="J12" i="66" s="1"/>
  <c r="M14" i="66"/>
  <c r="L14" i="66"/>
  <c r="M22" i="66"/>
  <c r="L22" i="66"/>
  <c r="X13" i="66"/>
  <c r="I13" i="66"/>
  <c r="J13" i="66" s="1"/>
  <c r="X21" i="66"/>
  <c r="I21" i="66"/>
  <c r="J21" i="66" s="1"/>
  <c r="L23" i="66"/>
  <c r="M23" i="66"/>
  <c r="X16" i="66"/>
  <c r="I16" i="66"/>
  <c r="J16" i="66" s="1"/>
  <c r="M27" i="66"/>
  <c r="L27" i="66"/>
  <c r="M19" i="66"/>
  <c r="L19" i="66"/>
  <c r="L21" i="66"/>
  <c r="M21" i="66"/>
  <c r="L15" i="66"/>
  <c r="M15" i="66"/>
  <c r="L24" i="66"/>
  <c r="M24" i="66"/>
  <c r="X14" i="66"/>
  <c r="I14" i="66"/>
  <c r="J14" i="66" s="1"/>
  <c r="X22" i="66"/>
  <c r="I22" i="66"/>
  <c r="J22" i="66" s="1"/>
  <c r="X23" i="66"/>
  <c r="I23" i="66"/>
  <c r="J23" i="66" s="1"/>
  <c r="M26" i="66"/>
  <c r="L26" i="66"/>
  <c r="X17" i="66"/>
  <c r="I17" i="66"/>
  <c r="J17" i="66" s="1"/>
  <c r="M11" i="66"/>
  <c r="L11" i="66"/>
  <c r="M13" i="66"/>
  <c r="L13" i="66"/>
  <c r="X20" i="66"/>
  <c r="I20" i="66"/>
  <c r="J20" i="66" s="1"/>
  <c r="L16" i="66"/>
  <c r="M16" i="66"/>
  <c r="L25" i="66"/>
  <c r="M25" i="66"/>
  <c r="X15" i="66"/>
  <c r="I15" i="66"/>
  <c r="J15" i="66" s="1"/>
  <c r="X24" i="66"/>
  <c r="I24" i="66"/>
  <c r="J24" i="66" s="1"/>
  <c r="H31" i="66"/>
  <c r="A31" i="66"/>
  <c r="K31" i="66"/>
  <c r="G31" i="66"/>
  <c r="M31" i="66" s="1"/>
  <c r="G37" i="65"/>
  <c r="E37" i="65"/>
  <c r="G49" i="65"/>
  <c r="E49" i="65"/>
  <c r="G47" i="65"/>
  <c r="E47" i="65"/>
  <c r="G46" i="65"/>
  <c r="E46" i="65"/>
  <c r="G45" i="65"/>
  <c r="E45" i="65"/>
  <c r="G44" i="65"/>
  <c r="E44" i="65"/>
  <c r="G43" i="65"/>
  <c r="E43" i="65"/>
  <c r="E39" i="65"/>
  <c r="G39" i="65"/>
  <c r="E40" i="65"/>
  <c r="G40" i="65"/>
  <c r="E41" i="65"/>
  <c r="G41" i="65"/>
  <c r="E42" i="65"/>
  <c r="G42" i="65"/>
  <c r="G38" i="65"/>
  <c r="E38" i="65"/>
  <c r="G36" i="65"/>
  <c r="E36" i="65"/>
  <c r="G35" i="65"/>
  <c r="E35" i="65"/>
  <c r="G34" i="65"/>
  <c r="E34" i="65"/>
  <c r="G33" i="65"/>
  <c r="E33" i="65"/>
  <c r="E26" i="65"/>
  <c r="E24" i="65"/>
  <c r="E23" i="65"/>
  <c r="E21" i="65"/>
  <c r="E20" i="65"/>
  <c r="E19" i="65"/>
  <c r="F16" i="65"/>
  <c r="F17" i="66" s="1"/>
  <c r="E17" i="65"/>
  <c r="E18" i="65"/>
  <c r="E13" i="65"/>
  <c r="E12" i="65"/>
  <c r="F25" i="65"/>
  <c r="F26" i="66" s="1"/>
  <c r="A10" i="65"/>
  <c r="A11" i="65" s="1"/>
  <c r="X31" i="66" l="1"/>
  <c r="L31" i="66"/>
  <c r="F13" i="65"/>
  <c r="F14" i="66" s="1"/>
  <c r="F18" i="65"/>
  <c r="F19" i="66" s="1"/>
  <c r="J31" i="66"/>
  <c r="F17" i="65"/>
  <c r="F18" i="66" s="1"/>
  <c r="I31" i="66"/>
  <c r="G30" i="65"/>
  <c r="F14" i="65"/>
  <c r="F15" i="66" s="1"/>
  <c r="F15" i="65"/>
  <c r="F16" i="66" s="1"/>
  <c r="F12" i="65"/>
  <c r="F13" i="66" s="1"/>
  <c r="F21" i="65"/>
  <c r="F22" i="66" s="1"/>
  <c r="A12" i="65"/>
  <c r="A13" i="65" s="1"/>
  <c r="A14" i="65" s="1"/>
  <c r="A15" i="65" s="1"/>
  <c r="A16" i="65" s="1"/>
  <c r="A17" i="65" s="1"/>
  <c r="A18" i="65" s="1"/>
  <c r="A19" i="65" s="1"/>
  <c r="A20" i="65" s="1"/>
  <c r="A21" i="65" s="1"/>
  <c r="F20" i="65"/>
  <c r="F21" i="66" s="1"/>
  <c r="F24" i="65"/>
  <c r="F25" i="66" s="1"/>
  <c r="F23" i="65"/>
  <c r="F24" i="66" s="1"/>
  <c r="F28" i="65"/>
  <c r="F29" i="66" s="1"/>
  <c r="F26" i="65"/>
  <c r="F27" i="66" s="1"/>
  <c r="F27" i="65"/>
  <c r="F28" i="66" s="1"/>
  <c r="F19" i="65"/>
  <c r="F20" i="66" s="1"/>
  <c r="F10" i="65"/>
  <c r="F11" i="66" s="1"/>
  <c r="I43" i="63"/>
  <c r="I45" i="63" s="1"/>
  <c r="H43" i="63"/>
  <c r="H45" i="63" s="1"/>
  <c r="A22" i="65" l="1"/>
  <c r="A23" i="65" s="1"/>
  <c r="A24" i="65" s="1"/>
  <c r="A25" i="65" s="1"/>
  <c r="A26" i="65" s="1"/>
  <c r="A27" i="65" s="1"/>
  <c r="A28" i="65" s="1"/>
  <c r="A30" i="65" s="1"/>
  <c r="A32" i="65" s="1"/>
  <c r="A33" i="65" s="1"/>
  <c r="A34" i="65" s="1"/>
  <c r="A35" i="65" s="1"/>
  <c r="A36" i="65" s="1"/>
  <c r="J43" i="63"/>
  <c r="A37" i="65" l="1"/>
  <c r="A38" i="65" s="1"/>
  <c r="A39" i="65" s="1"/>
  <c r="A40" i="65" s="1"/>
  <c r="A41" i="65" s="1"/>
  <c r="A42" i="65" s="1"/>
  <c r="A43" i="65" s="1"/>
  <c r="A44" i="65" s="1"/>
  <c r="A45" i="65" s="1"/>
  <c r="A46" i="65" s="1"/>
  <c r="A47" i="65" s="1"/>
  <c r="A48" i="65" s="1"/>
  <c r="A49" i="65" s="1"/>
  <c r="A50" i="65" s="1"/>
  <c r="A51" i="65" s="1"/>
  <c r="H105" i="4"/>
  <c r="F105" i="4"/>
  <c r="AI64" i="13"/>
  <c r="AI63" i="13"/>
  <c r="AI62" i="13"/>
  <c r="AI61" i="13"/>
  <c r="AI60" i="13"/>
  <c r="AI59" i="13"/>
  <c r="AI58" i="13"/>
  <c r="AI56" i="13"/>
  <c r="AI55" i="13"/>
  <c r="AI54" i="13"/>
  <c r="AI51" i="13"/>
  <c r="AI50" i="13"/>
  <c r="AI41" i="13"/>
  <c r="AI37" i="13"/>
  <c r="AI36" i="13"/>
  <c r="AI32" i="13"/>
  <c r="U43" i="13" l="1"/>
  <c r="V11" i="53" l="1"/>
  <c r="S11" i="53"/>
  <c r="N11" i="53"/>
  <c r="K11" i="53"/>
  <c r="S8" i="53"/>
  <c r="R8" i="53"/>
  <c r="U8" i="53" s="1"/>
  <c r="Z64" i="13"/>
  <c r="Y64" i="13"/>
  <c r="AG59" i="13"/>
  <c r="AG60" i="13" s="1"/>
  <c r="AG58" i="13"/>
  <c r="AG55" i="13"/>
  <c r="AG62" i="13" s="1"/>
  <c r="X55" i="13"/>
  <c r="X54" i="13"/>
  <c r="B53" i="13"/>
  <c r="O11" i="53" l="1"/>
  <c r="W11" i="53"/>
  <c r="T8" i="53"/>
  <c r="X56" i="13"/>
  <c r="X57" i="13"/>
  <c r="B54" i="13"/>
  <c r="B55" i="13" l="1"/>
  <c r="B56" i="13" l="1"/>
  <c r="AI57" i="13" l="1"/>
  <c r="B57" i="13"/>
  <c r="B58" i="13" l="1"/>
  <c r="B59" i="13" s="1"/>
  <c r="B60" i="13" s="1"/>
  <c r="B64" i="13" l="1"/>
  <c r="B61" i="13"/>
  <c r="B62" i="13" s="1"/>
  <c r="B63" i="13" s="1"/>
  <c r="J26" i="61" l="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J6" i="61"/>
  <c r="C78" i="35" l="1"/>
  <c r="C78" i="34"/>
  <c r="C78" i="33"/>
  <c r="C78" i="32"/>
  <c r="C78" i="30"/>
  <c r="C78" i="28"/>
  <c r="C78" i="27"/>
  <c r="C78" i="26"/>
  <c r="C78" i="25"/>
  <c r="C78" i="24"/>
  <c r="C78" i="23"/>
  <c r="C78" i="22"/>
  <c r="C78" i="21"/>
  <c r="C78" i="31"/>
  <c r="C78" i="19"/>
  <c r="C78" i="18"/>
  <c r="C78" i="57"/>
  <c r="C78" i="14"/>
  <c r="G26" i="61"/>
  <c r="E24" i="69" s="1"/>
  <c r="G25" i="61"/>
  <c r="G24" i="61"/>
  <c r="G23" i="61"/>
  <c r="E23" i="69" s="1"/>
  <c r="G22" i="61"/>
  <c r="E22" i="69" s="1"/>
  <c r="G18" i="61"/>
  <c r="E20" i="69" s="1"/>
  <c r="G17" i="61"/>
  <c r="E21" i="69" s="1"/>
  <c r="G16" i="61"/>
  <c r="E19" i="69" s="1"/>
  <c r="G15" i="61"/>
  <c r="E18" i="69" s="1"/>
  <c r="G14" i="61"/>
  <c r="E17" i="69" s="1"/>
  <c r="G13" i="61"/>
  <c r="E16" i="69" s="1"/>
  <c r="G12" i="61"/>
  <c r="E15" i="69" s="1"/>
  <c r="G11" i="61"/>
  <c r="E14" i="69" s="1"/>
  <c r="G10" i="61"/>
  <c r="E12" i="69" s="1"/>
  <c r="G9" i="61"/>
  <c r="E13" i="69" s="1"/>
  <c r="G8" i="61"/>
  <c r="G7" i="61"/>
  <c r="G6" i="61"/>
  <c r="E9" i="69" s="1"/>
  <c r="AE40" i="13"/>
  <c r="I22" i="63" l="1"/>
  <c r="G22" i="63"/>
  <c r="H22" i="63"/>
  <c r="F22" i="63"/>
  <c r="I21" i="63"/>
  <c r="G21" i="63"/>
  <c r="H21" i="63"/>
  <c r="F21" i="63"/>
  <c r="I20" i="63"/>
  <c r="G20" i="63"/>
  <c r="H20" i="63"/>
  <c r="F20" i="63"/>
  <c r="I19" i="63"/>
  <c r="G19" i="63"/>
  <c r="H19" i="63"/>
  <c r="F19" i="63"/>
  <c r="I18" i="63"/>
  <c r="G18" i="63"/>
  <c r="H18" i="63"/>
  <c r="F18" i="63"/>
  <c r="I17" i="63"/>
  <c r="G17" i="63"/>
  <c r="H17" i="63"/>
  <c r="F17" i="63"/>
  <c r="I16" i="63"/>
  <c r="G16" i="63"/>
  <c r="H16" i="63"/>
  <c r="F16" i="63"/>
  <c r="I15" i="63"/>
  <c r="G15" i="63"/>
  <c r="H15" i="63"/>
  <c r="F15" i="63"/>
  <c r="I14" i="63"/>
  <c r="G14" i="63"/>
  <c r="H14" i="63"/>
  <c r="F14" i="63"/>
  <c r="I13" i="63"/>
  <c r="G13" i="63"/>
  <c r="H13" i="63"/>
  <c r="F13" i="63"/>
  <c r="I12" i="63"/>
  <c r="G12" i="63"/>
  <c r="H12" i="63"/>
  <c r="F12" i="63"/>
  <c r="I11" i="63"/>
  <c r="G11" i="63"/>
  <c r="H11" i="63"/>
  <c r="F11" i="63"/>
  <c r="I10" i="63"/>
  <c r="G10" i="63"/>
  <c r="H10" i="63"/>
  <c r="F10" i="63"/>
  <c r="I9" i="63"/>
  <c r="G9" i="63"/>
  <c r="H9" i="63"/>
  <c r="F9" i="63"/>
  <c r="I8" i="63"/>
  <c r="G8" i="63"/>
  <c r="H8" i="63"/>
  <c r="F8" i="63"/>
  <c r="I7" i="63"/>
  <c r="G7" i="63"/>
  <c r="H7" i="63"/>
  <c r="F7" i="63"/>
  <c r="I6" i="63"/>
  <c r="G6" i="63"/>
  <c r="H6" i="63"/>
  <c r="F6" i="63"/>
  <c r="I5" i="63"/>
  <c r="H5" i="63"/>
  <c r="G5" i="63"/>
  <c r="F5" i="63"/>
  <c r="I4" i="63"/>
  <c r="H4" i="63"/>
  <c r="G4" i="63"/>
  <c r="F4" i="63"/>
  <c r="AG48" i="13"/>
  <c r="AF13" i="13"/>
  <c r="AF58" i="13" s="1"/>
  <c r="AE13" i="13"/>
  <c r="AE58" i="13" s="1"/>
  <c r="AD13" i="13"/>
  <c r="AD58" i="13" s="1"/>
  <c r="AC13" i="13"/>
  <c r="AC58" i="13" s="1"/>
  <c r="AB13" i="13"/>
  <c r="AB58" i="13" s="1"/>
  <c r="X13" i="13"/>
  <c r="X58" i="13" s="1"/>
  <c r="X61" i="13" s="1"/>
  <c r="J8" i="53" s="1"/>
  <c r="W13" i="13"/>
  <c r="W58" i="13" s="1"/>
  <c r="V13" i="13"/>
  <c r="V58" i="13" s="1"/>
  <c r="U13" i="13"/>
  <c r="U58" i="13" s="1"/>
  <c r="T13" i="13"/>
  <c r="T58" i="13" s="1"/>
  <c r="S13" i="13"/>
  <c r="S58" i="13" s="1"/>
  <c r="R13" i="13"/>
  <c r="R58" i="13" s="1"/>
  <c r="Q13" i="13"/>
  <c r="Q58" i="13" s="1"/>
  <c r="P13" i="13"/>
  <c r="P58" i="13" s="1"/>
  <c r="O13" i="13"/>
  <c r="O58" i="13" s="1"/>
  <c r="M13" i="13"/>
  <c r="M58" i="13" s="1"/>
  <c r="L13" i="13"/>
  <c r="L58" i="13" s="1"/>
  <c r="AF33" i="13"/>
  <c r="AE33" i="13"/>
  <c r="AD33" i="13"/>
  <c r="AC33" i="13"/>
  <c r="AB33" i="13"/>
  <c r="X33" i="13"/>
  <c r="W33" i="13"/>
  <c r="V33" i="13"/>
  <c r="U33" i="13"/>
  <c r="T33" i="13"/>
  <c r="S33" i="13"/>
  <c r="R33" i="13"/>
  <c r="Q33" i="13"/>
  <c r="P33" i="13"/>
  <c r="O33" i="13"/>
  <c r="M33" i="13"/>
  <c r="L33" i="13"/>
  <c r="AE48" i="13" l="1"/>
  <c r="AE59" i="13"/>
  <c r="AE60" i="13" s="1"/>
  <c r="O48" i="13"/>
  <c r="O59" i="13"/>
  <c r="P48" i="13"/>
  <c r="P59" i="13"/>
  <c r="P60" i="13" s="1"/>
  <c r="X48" i="13"/>
  <c r="X59" i="13"/>
  <c r="N58" i="13"/>
  <c r="U48" i="13"/>
  <c r="U59" i="13"/>
  <c r="U60" i="13" s="1"/>
  <c r="AB48" i="13"/>
  <c r="AB59" i="13"/>
  <c r="T48" i="13"/>
  <c r="T59" i="13"/>
  <c r="T60" i="13" s="1"/>
  <c r="L48" i="13"/>
  <c r="L59" i="13"/>
  <c r="L60" i="13" s="1"/>
  <c r="Q48" i="13"/>
  <c r="Q59" i="13"/>
  <c r="Q60" i="13" s="1"/>
  <c r="R48" i="13"/>
  <c r="R59" i="13"/>
  <c r="R60" i="13" s="1"/>
  <c r="AC48" i="13"/>
  <c r="AC59" i="13"/>
  <c r="AC60" i="13" s="1"/>
  <c r="AA58" i="13"/>
  <c r="AF48" i="13"/>
  <c r="AF59" i="13"/>
  <c r="AF60" i="13" s="1"/>
  <c r="M48" i="13"/>
  <c r="M59" i="13"/>
  <c r="M60" i="13" s="1"/>
  <c r="V48" i="13"/>
  <c r="V59" i="13"/>
  <c r="V60" i="13" s="1"/>
  <c r="W48" i="13"/>
  <c r="W59" i="13"/>
  <c r="W60" i="13" s="1"/>
  <c r="S48" i="13"/>
  <c r="S59" i="13"/>
  <c r="S60" i="13" s="1"/>
  <c r="AD48" i="13"/>
  <c r="AD59" i="13"/>
  <c r="AD60" i="13" s="1"/>
  <c r="J43" i="13"/>
  <c r="AA33" i="13"/>
  <c r="N33" i="13"/>
  <c r="AB60" i="13" l="1"/>
  <c r="AA59" i="13"/>
  <c r="AA60" i="13" s="1"/>
  <c r="O60" i="13"/>
  <c r="N59" i="13"/>
  <c r="N60" i="13" s="1"/>
  <c r="X60" i="13"/>
  <c r="X62" i="13"/>
  <c r="K43" i="13"/>
  <c r="K8" i="53" l="1"/>
  <c r="X63" i="13"/>
  <c r="X64" i="13" s="1"/>
  <c r="L8" i="53" l="1"/>
  <c r="M8" i="53" s="1"/>
  <c r="AF39" i="13"/>
  <c r="AF29" i="13" l="1"/>
  <c r="AE29" i="13"/>
  <c r="AD29" i="13"/>
  <c r="AC29" i="13"/>
  <c r="AB29" i="13"/>
  <c r="X29" i="13"/>
  <c r="W29" i="13"/>
  <c r="V29" i="13"/>
  <c r="U29" i="13"/>
  <c r="T29" i="13"/>
  <c r="S29" i="13"/>
  <c r="R29" i="13"/>
  <c r="Q29" i="13"/>
  <c r="P29" i="13"/>
  <c r="O29" i="13"/>
  <c r="H29" i="13"/>
  <c r="AF28" i="13"/>
  <c r="AE28" i="13"/>
  <c r="AD28" i="13"/>
  <c r="AC28" i="13"/>
  <c r="AB28" i="13"/>
  <c r="X28" i="13"/>
  <c r="W28" i="13"/>
  <c r="V28" i="13"/>
  <c r="U28" i="13"/>
  <c r="T28" i="13"/>
  <c r="S28" i="13"/>
  <c r="R28" i="13"/>
  <c r="Q28" i="13"/>
  <c r="P28" i="13"/>
  <c r="O28" i="13"/>
  <c r="H28" i="13"/>
  <c r="AF27" i="13"/>
  <c r="AE27" i="13"/>
  <c r="AD27" i="13"/>
  <c r="AC27" i="13"/>
  <c r="AB27" i="13"/>
  <c r="X27" i="13"/>
  <c r="W27" i="13"/>
  <c r="V27" i="13"/>
  <c r="U27" i="13"/>
  <c r="T27" i="13"/>
  <c r="S27" i="13"/>
  <c r="R27" i="13"/>
  <c r="Q27" i="13"/>
  <c r="P27" i="13"/>
  <c r="O27" i="13"/>
  <c r="H27" i="13"/>
  <c r="AF26" i="13"/>
  <c r="AE26" i="13"/>
  <c r="AD26" i="13"/>
  <c r="AC26" i="13"/>
  <c r="AB26" i="13"/>
  <c r="X26" i="13"/>
  <c r="W26" i="13"/>
  <c r="V26" i="13"/>
  <c r="U26" i="13"/>
  <c r="T26" i="13"/>
  <c r="S26" i="13"/>
  <c r="R26" i="13"/>
  <c r="Q26" i="13"/>
  <c r="P26" i="13"/>
  <c r="O26" i="13"/>
  <c r="H26" i="13"/>
  <c r="C26" i="61" l="1"/>
  <c r="D24" i="69" s="1"/>
  <c r="C25" i="61"/>
  <c r="C24" i="61"/>
  <c r="C23" i="61"/>
  <c r="D23" i="69" s="1"/>
  <c r="C22" i="61"/>
  <c r="D22" i="69" s="1"/>
  <c r="C21" i="61"/>
  <c r="C20" i="61"/>
  <c r="C19" i="61"/>
  <c r="C18" i="61"/>
  <c r="D20" i="69" s="1"/>
  <c r="C17" i="61"/>
  <c r="D21" i="69" s="1"/>
  <c r="C16" i="61"/>
  <c r="D19" i="69" s="1"/>
  <c r="C15" i="61"/>
  <c r="D18" i="69" s="1"/>
  <c r="C14" i="61"/>
  <c r="D17" i="69" s="1"/>
  <c r="C13" i="61"/>
  <c r="D16" i="69" s="1"/>
  <c r="C12" i="61"/>
  <c r="D15" i="69" s="1"/>
  <c r="C11" i="61"/>
  <c r="D14" i="69" s="1"/>
  <c r="C10" i="61"/>
  <c r="D12" i="69" s="1"/>
  <c r="C9" i="61"/>
  <c r="D13" i="69" s="1"/>
  <c r="C8" i="61"/>
  <c r="D11" i="69" s="1"/>
  <c r="C7" i="61"/>
  <c r="D10" i="69" s="1"/>
  <c r="C6" i="61"/>
  <c r="D9" i="69" s="1"/>
  <c r="AA28" i="13" l="1"/>
  <c r="N28" i="13"/>
  <c r="AA29" i="13"/>
  <c r="AH28" i="13" l="1"/>
  <c r="F2" i="60" l="1"/>
  <c r="F3" i="60" s="1"/>
  <c r="E2" i="60"/>
  <c r="E3" i="60" s="1"/>
  <c r="E4" i="60" l="1"/>
  <c r="F4" i="60"/>
  <c r="V40" i="13"/>
  <c r="Y26" i="58"/>
  <c r="Y25" i="58"/>
  <c r="Y24" i="58"/>
  <c r="Y23" i="58"/>
  <c r="Y22" i="58"/>
  <c r="Y21" i="58"/>
  <c r="Y20" i="58"/>
  <c r="Y19" i="58"/>
  <c r="Y18" i="58"/>
  <c r="Y17" i="58"/>
  <c r="Y16" i="58"/>
  <c r="Y15" i="58"/>
  <c r="Y14" i="58"/>
  <c r="Y13" i="58"/>
  <c r="Y12" i="58"/>
  <c r="Y28" i="58" l="1"/>
  <c r="Y29" i="58"/>
  <c r="Y27" i="58"/>
  <c r="F5" i="60"/>
  <c r="E5" i="60"/>
  <c r="AE30" i="13"/>
  <c r="C45" i="63" s="1"/>
  <c r="AA27" i="13"/>
  <c r="AD30" i="13"/>
  <c r="AD32" i="13" s="1"/>
  <c r="AD34" i="13" s="1"/>
  <c r="AB30" i="13"/>
  <c r="C42" i="63" s="1"/>
  <c r="AC30" i="13"/>
  <c r="C43" i="63" s="1"/>
  <c r="AA26" i="13"/>
  <c r="O410" i="56"/>
  <c r="O409" i="56"/>
  <c r="O408" i="56"/>
  <c r="O407" i="56"/>
  <c r="O292" i="56"/>
  <c r="O291" i="56"/>
  <c r="O290" i="56"/>
  <c r="O289" i="56"/>
  <c r="O288" i="56"/>
  <c r="O242" i="56"/>
  <c r="O241" i="56"/>
  <c r="O240" i="56"/>
  <c r="O239" i="56"/>
  <c r="O238" i="56"/>
  <c r="O211" i="56"/>
  <c r="O209" i="56"/>
  <c r="O208" i="56"/>
  <c r="AG46" i="13"/>
  <c r="AG49" i="13" s="1"/>
  <c r="AA17" i="13"/>
  <c r="X17" i="13"/>
  <c r="N17" i="13"/>
  <c r="AE18" i="13"/>
  <c r="AE23" i="13" s="1"/>
  <c r="Z18" i="13"/>
  <c r="Y18" i="13"/>
  <c r="C20" i="31"/>
  <c r="C19" i="31"/>
  <c r="C18" i="31"/>
  <c r="C17" i="31"/>
  <c r="C16" i="31"/>
  <c r="AB32" i="13" l="1"/>
  <c r="AB34" i="13" s="1"/>
  <c r="AE32" i="13"/>
  <c r="AE34" i="13" s="1"/>
  <c r="AC32" i="13"/>
  <c r="AC34" i="13" s="1"/>
  <c r="Y41" i="13"/>
  <c r="Y23" i="13"/>
  <c r="Z41" i="13"/>
  <c r="Z23" i="13"/>
  <c r="E6" i="60"/>
  <c r="F6" i="60"/>
  <c r="E73" i="57"/>
  <c r="F72" i="57"/>
  <c r="G72" i="57" s="1"/>
  <c r="E72" i="57"/>
  <c r="G71" i="57"/>
  <c r="C24" i="57" s="1"/>
  <c r="G70" i="57"/>
  <c r="C23" i="57" s="1"/>
  <c r="G69" i="57"/>
  <c r="C22" i="57" s="1"/>
  <c r="G68" i="57"/>
  <c r="C21" i="57" s="1"/>
  <c r="G67" i="57"/>
  <c r="C20" i="57" s="1"/>
  <c r="G66" i="57"/>
  <c r="C19" i="57" s="1"/>
  <c r="G65" i="57"/>
  <c r="C18" i="57" s="1"/>
  <c r="G64" i="57"/>
  <c r="C17" i="57" s="1"/>
  <c r="G63" i="57"/>
  <c r="C16" i="57" s="1"/>
  <c r="G62" i="57"/>
  <c r="C15" i="57" s="1"/>
  <c r="A5" i="57"/>
  <c r="G5" i="57"/>
  <c r="L5" i="57"/>
  <c r="G8" i="57"/>
  <c r="G9" i="57"/>
  <c r="AA32" i="13" l="1"/>
  <c r="V9" i="53" s="1"/>
  <c r="D79" i="57"/>
  <c r="F7" i="60"/>
  <c r="E7" i="60"/>
  <c r="D24" i="57"/>
  <c r="D23" i="57"/>
  <c r="D22" i="57"/>
  <c r="D21" i="57"/>
  <c r="D20" i="57"/>
  <c r="D19" i="57"/>
  <c r="D18" i="57"/>
  <c r="D17" i="57"/>
  <c r="D16" i="57"/>
  <c r="D15" i="57"/>
  <c r="G24" i="57"/>
  <c r="G23" i="57"/>
  <c r="G22" i="57"/>
  <c r="G21" i="57"/>
  <c r="G19" i="57"/>
  <c r="G17" i="57"/>
  <c r="G16" i="57"/>
  <c r="G15" i="57"/>
  <c r="G20" i="57"/>
  <c r="L20" i="57"/>
  <c r="G18" i="57"/>
  <c r="A6" i="57"/>
  <c r="A7" i="57" s="1"/>
  <c r="A8" i="57" s="1"/>
  <c r="L15" i="57"/>
  <c r="L16" i="57"/>
  <c r="L17" i="57"/>
  <c r="L18" i="57"/>
  <c r="L19" i="57"/>
  <c r="L21" i="57"/>
  <c r="L22" i="57"/>
  <c r="L23" i="57"/>
  <c r="L24" i="57"/>
  <c r="AA34" i="13" l="1"/>
  <c r="N9" i="53" s="1"/>
  <c r="C11" i="64"/>
  <c r="E8" i="60"/>
  <c r="F8" i="60"/>
  <c r="A9" i="57"/>
  <c r="F9" i="60" l="1"/>
  <c r="E9" i="60"/>
  <c r="A10" i="57"/>
  <c r="E10" i="60" l="1"/>
  <c r="F10" i="60"/>
  <c r="A11" i="57"/>
  <c r="A12" i="57"/>
  <c r="A13" i="57" s="1"/>
  <c r="F11" i="60" l="1"/>
  <c r="E11" i="60"/>
  <c r="A14" i="57"/>
  <c r="E12" i="60" l="1"/>
  <c r="F12" i="60"/>
  <c r="A15" i="57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F13" i="60" l="1"/>
  <c r="E13" i="60"/>
  <c r="E14" i="60" l="1"/>
  <c r="F14" i="60"/>
  <c r="B36" i="54"/>
  <c r="C15" i="30" s="1"/>
  <c r="B35" i="54"/>
  <c r="AE10" i="13"/>
  <c r="AE20" i="13"/>
  <c r="O418" i="56"/>
  <c r="O411" i="56"/>
  <c r="AG9" i="13"/>
  <c r="O402" i="56"/>
  <c r="O400" i="56"/>
  <c r="U10" i="13" s="1"/>
  <c r="O398" i="56"/>
  <c r="U20" i="13" s="1"/>
  <c r="O397" i="56"/>
  <c r="U16" i="13" s="1"/>
  <c r="U18" i="13" s="1"/>
  <c r="D73" i="70" s="1"/>
  <c r="O392" i="56"/>
  <c r="O390" i="56"/>
  <c r="L10" i="13" s="1"/>
  <c r="O388" i="56"/>
  <c r="L20" i="13" s="1"/>
  <c r="O387" i="56"/>
  <c r="L16" i="13" s="1"/>
  <c r="L18" i="13" s="1"/>
  <c r="D25" i="70" s="1"/>
  <c r="O384" i="56"/>
  <c r="O360" i="56"/>
  <c r="O358" i="56"/>
  <c r="O355" i="56"/>
  <c r="O350" i="56"/>
  <c r="O349" i="56"/>
  <c r="O346" i="56"/>
  <c r="O337" i="56"/>
  <c r="O328" i="56"/>
  <c r="O279" i="56"/>
  <c r="O274" i="56"/>
  <c r="AD10" i="13" s="1"/>
  <c r="O272" i="56"/>
  <c r="AD20" i="13" s="1"/>
  <c r="O271" i="56"/>
  <c r="AD16" i="13" s="1"/>
  <c r="AD18" i="13" s="1"/>
  <c r="D97" i="70" s="1"/>
  <c r="O251" i="56"/>
  <c r="O250" i="56"/>
  <c r="O248" i="56"/>
  <c r="O247" i="56"/>
  <c r="O204" i="56"/>
  <c r="O203" i="56"/>
  <c r="O107" i="56"/>
  <c r="M20" i="13" s="1"/>
  <c r="O97" i="56"/>
  <c r="A83" i="56"/>
  <c r="A157" i="56" s="1"/>
  <c r="A232" i="56" s="1"/>
  <c r="A303" i="56" s="1"/>
  <c r="A380" i="56" s="1"/>
  <c r="O72" i="56"/>
  <c r="O24" i="56"/>
  <c r="J20" i="13" s="1"/>
  <c r="A15" i="56"/>
  <c r="A16" i="56" s="1"/>
  <c r="A17" i="56" s="1"/>
  <c r="A18" i="56" s="1"/>
  <c r="A19" i="56" s="1"/>
  <c r="A21" i="56" s="1"/>
  <c r="A23" i="56" s="1"/>
  <c r="A24" i="56" s="1"/>
  <c r="A25" i="56" s="1"/>
  <c r="A26" i="56" s="1"/>
  <c r="A27" i="56" s="1"/>
  <c r="A28" i="56" s="1"/>
  <c r="A30" i="56" s="1"/>
  <c r="A32" i="56" s="1"/>
  <c r="A33" i="56" s="1"/>
  <c r="A34" i="56" s="1"/>
  <c r="A35" i="56" s="1"/>
  <c r="A36" i="56" s="1"/>
  <c r="A37" i="56" s="1"/>
  <c r="A39" i="56" s="1"/>
  <c r="A41" i="56" s="1"/>
  <c r="A42" i="56" s="1"/>
  <c r="A43" i="56" s="1"/>
  <c r="A44" i="56" s="1"/>
  <c r="A45" i="56" s="1"/>
  <c r="A46" i="56" s="1"/>
  <c r="A48" i="56" s="1"/>
  <c r="A50" i="56" s="1"/>
  <c r="A51" i="56" s="1"/>
  <c r="A52" i="56" s="1"/>
  <c r="A53" i="56" s="1"/>
  <c r="A54" i="56" s="1"/>
  <c r="A55" i="56" s="1"/>
  <c r="A57" i="56" s="1"/>
  <c r="A59" i="56" s="1"/>
  <c r="A60" i="56" s="1"/>
  <c r="A61" i="56" s="1"/>
  <c r="A62" i="56" s="1"/>
  <c r="A63" i="56" s="1"/>
  <c r="A64" i="56" s="1"/>
  <c r="A66" i="56" s="1"/>
  <c r="A68" i="56" s="1"/>
  <c r="A69" i="56" s="1"/>
  <c r="A70" i="56" s="1"/>
  <c r="A71" i="56" s="1"/>
  <c r="A72" i="56" s="1"/>
  <c r="A73" i="56" s="1"/>
  <c r="A75" i="56" s="1"/>
  <c r="A88" i="56" s="1"/>
  <c r="A89" i="56" s="1"/>
  <c r="A90" i="56" s="1"/>
  <c r="A91" i="56" s="1"/>
  <c r="H67" i="4"/>
  <c r="K18" i="61" s="1"/>
  <c r="L18" i="61" s="1"/>
  <c r="F102" i="4"/>
  <c r="E105" i="70" s="1"/>
  <c r="F87" i="4"/>
  <c r="E93" i="70" s="1"/>
  <c r="F82" i="4"/>
  <c r="E87" i="70" s="1"/>
  <c r="F71" i="4"/>
  <c r="E81" i="70" s="1"/>
  <c r="F65" i="4"/>
  <c r="E69" i="70" s="1"/>
  <c r="F60" i="4"/>
  <c r="E75" i="70" s="1"/>
  <c r="F55" i="4"/>
  <c r="E63" i="70" s="1"/>
  <c r="F50" i="4"/>
  <c r="E57" i="70" s="1"/>
  <c r="F45" i="4"/>
  <c r="E51" i="70" s="1"/>
  <c r="F40" i="4"/>
  <c r="E45" i="70" s="1"/>
  <c r="F35" i="4"/>
  <c r="E39" i="70" s="1"/>
  <c r="F30" i="4"/>
  <c r="E33" i="70" s="1"/>
  <c r="F24" i="4"/>
  <c r="E21" i="70" s="1"/>
  <c r="F19" i="4"/>
  <c r="E27" i="70" s="1"/>
  <c r="F14" i="4"/>
  <c r="F9" i="4"/>
  <c r="F4" i="4"/>
  <c r="E15" i="70" s="1"/>
  <c r="H102" i="4"/>
  <c r="G105" i="70" s="1"/>
  <c r="H87" i="4"/>
  <c r="G93" i="70" s="1"/>
  <c r="H82" i="4"/>
  <c r="G87" i="70" s="1"/>
  <c r="H71" i="4"/>
  <c r="G81" i="70" s="1"/>
  <c r="H65" i="4"/>
  <c r="G69" i="70" s="1"/>
  <c r="H60" i="4"/>
  <c r="G75" i="70" s="1"/>
  <c r="H55" i="4"/>
  <c r="G63" i="70" s="1"/>
  <c r="H50" i="4"/>
  <c r="G57" i="70" s="1"/>
  <c r="H45" i="4"/>
  <c r="G51" i="70" s="1"/>
  <c r="H40" i="4"/>
  <c r="G45" i="70" s="1"/>
  <c r="H35" i="4"/>
  <c r="G39" i="70" s="1"/>
  <c r="H30" i="4"/>
  <c r="G33" i="70" s="1"/>
  <c r="H24" i="4"/>
  <c r="G21" i="70" s="1"/>
  <c r="H19" i="4"/>
  <c r="G27" i="70" s="1"/>
  <c r="H14" i="4"/>
  <c r="H9" i="4"/>
  <c r="H4" i="4"/>
  <c r="G15" i="70" s="1"/>
  <c r="H73" i="4"/>
  <c r="F73" i="4"/>
  <c r="H66" i="4"/>
  <c r="F66" i="4"/>
  <c r="H62" i="4"/>
  <c r="F62" i="4"/>
  <c r="E41" i="55"/>
  <c r="AD39" i="13"/>
  <c r="AC39" i="13"/>
  <c r="AB39" i="13"/>
  <c r="V39" i="13"/>
  <c r="U39" i="13"/>
  <c r="T39" i="13"/>
  <c r="S39" i="13"/>
  <c r="R39" i="13"/>
  <c r="Q39" i="13"/>
  <c r="P39" i="13"/>
  <c r="O39" i="13"/>
  <c r="M39" i="13"/>
  <c r="L39" i="13"/>
  <c r="K39" i="13"/>
  <c r="J39" i="13"/>
  <c r="I39" i="13"/>
  <c r="H57" i="4"/>
  <c r="F57" i="4"/>
  <c r="H52" i="4"/>
  <c r="F52" i="4"/>
  <c r="H47" i="4"/>
  <c r="F47" i="4"/>
  <c r="H42" i="4"/>
  <c r="F42" i="4"/>
  <c r="H37" i="4"/>
  <c r="F37" i="4"/>
  <c r="H32" i="4"/>
  <c r="F32" i="4"/>
  <c r="H25" i="4"/>
  <c r="F25" i="4"/>
  <c r="H20" i="4"/>
  <c r="F20" i="4"/>
  <c r="H15" i="4"/>
  <c r="F15" i="4"/>
  <c r="H10" i="4"/>
  <c r="F10" i="4"/>
  <c r="H6" i="4"/>
  <c r="F6" i="4"/>
  <c r="AA13" i="13"/>
  <c r="N13" i="13"/>
  <c r="L7" i="57"/>
  <c r="L6" i="57"/>
  <c r="G7" i="57"/>
  <c r="G6" i="57"/>
  <c r="F97" i="70" l="1"/>
  <c r="H97" i="70"/>
  <c r="F73" i="70"/>
  <c r="H73" i="70"/>
  <c r="F25" i="70"/>
  <c r="H25" i="70"/>
  <c r="F23" i="57"/>
  <c r="F15" i="57"/>
  <c r="F20" i="57"/>
  <c r="F16" i="57"/>
  <c r="F22" i="57"/>
  <c r="F17" i="57"/>
  <c r="F21" i="57"/>
  <c r="F19" i="57"/>
  <c r="F18" i="57"/>
  <c r="F24" i="57"/>
  <c r="AD41" i="13"/>
  <c r="AD23" i="13"/>
  <c r="U41" i="13"/>
  <c r="F15" i="60"/>
  <c r="E15" i="60"/>
  <c r="E22" i="57"/>
  <c r="E17" i="57"/>
  <c r="E23" i="57"/>
  <c r="E15" i="57"/>
  <c r="E21" i="57"/>
  <c r="E24" i="57"/>
  <c r="E20" i="57"/>
  <c r="E16" i="57"/>
  <c r="E18" i="57"/>
  <c r="E19" i="57"/>
  <c r="W16" i="13"/>
  <c r="W18" i="13" s="1"/>
  <c r="D79" i="70" s="1"/>
  <c r="K23" i="57"/>
  <c r="K22" i="57"/>
  <c r="K15" i="57"/>
  <c r="K16" i="57"/>
  <c r="K19" i="57"/>
  <c r="K24" i="57"/>
  <c r="K20" i="57"/>
  <c r="K17" i="57"/>
  <c r="K21" i="57"/>
  <c r="K18" i="57"/>
  <c r="J22" i="57"/>
  <c r="J23" i="57"/>
  <c r="J15" i="57"/>
  <c r="J24" i="57"/>
  <c r="J16" i="57"/>
  <c r="J17" i="57"/>
  <c r="J19" i="57"/>
  <c r="J21" i="57"/>
  <c r="J20" i="57"/>
  <c r="J18" i="57"/>
  <c r="O146" i="56"/>
  <c r="O163" i="56"/>
  <c r="O173" i="56"/>
  <c r="O222" i="56"/>
  <c r="O329" i="56"/>
  <c r="O359" i="56"/>
  <c r="O64" i="56"/>
  <c r="O128" i="56"/>
  <c r="O259" i="56"/>
  <c r="O315" i="56"/>
  <c r="O320" i="56"/>
  <c r="O60" i="56"/>
  <c r="O106" i="56"/>
  <c r="M16" i="13" s="1"/>
  <c r="M18" i="13" s="1"/>
  <c r="D19" i="70" s="1"/>
  <c r="O177" i="56"/>
  <c r="O221" i="56"/>
  <c r="O283" i="56"/>
  <c r="O19" i="56"/>
  <c r="O93" i="56"/>
  <c r="O115" i="56"/>
  <c r="O195" i="56"/>
  <c r="O199" i="56"/>
  <c r="O217" i="56"/>
  <c r="O256" i="56"/>
  <c r="AB20" i="13" s="1"/>
  <c r="O348" i="56"/>
  <c r="O394" i="56"/>
  <c r="O391" i="56"/>
  <c r="O401" i="56"/>
  <c r="O424" i="56"/>
  <c r="O27" i="56"/>
  <c r="O32" i="56"/>
  <c r="K16" i="13" s="1"/>
  <c r="O101" i="56"/>
  <c r="O125" i="56"/>
  <c r="O137" i="56"/>
  <c r="O138" i="56"/>
  <c r="O167" i="56"/>
  <c r="O168" i="56"/>
  <c r="O186" i="56"/>
  <c r="O314" i="56"/>
  <c r="O46" i="56"/>
  <c r="O54" i="56"/>
  <c r="O92" i="56"/>
  <c r="O110" i="56"/>
  <c r="O37" i="56"/>
  <c r="O182" i="56"/>
  <c r="O190" i="56"/>
  <c r="O263" i="56"/>
  <c r="AC16" i="13" s="1"/>
  <c r="AC18" i="13" s="1"/>
  <c r="D91" i="70" s="1"/>
  <c r="O264" i="56"/>
  <c r="AC20" i="13" s="1"/>
  <c r="O280" i="56"/>
  <c r="O98" i="56"/>
  <c r="O28" i="56"/>
  <c r="O42" i="56"/>
  <c r="O102" i="56"/>
  <c r="O310" i="56"/>
  <c r="O311" i="56"/>
  <c r="O413" i="56"/>
  <c r="O14" i="56"/>
  <c r="I16" i="13" s="1"/>
  <c r="O55" i="56"/>
  <c r="O88" i="56"/>
  <c r="O89" i="56"/>
  <c r="O91" i="56"/>
  <c r="O119" i="56"/>
  <c r="O134" i="56"/>
  <c r="O332" i="56"/>
  <c r="O338" i="56"/>
  <c r="O347" i="56"/>
  <c r="O109" i="56"/>
  <c r="M10" i="13" s="1"/>
  <c r="A92" i="56"/>
  <c r="A93" i="56" s="1"/>
  <c r="A95" i="56"/>
  <c r="A97" i="56" s="1"/>
  <c r="A98" i="56" s="1"/>
  <c r="A99" i="56" s="1"/>
  <c r="A100" i="56" s="1"/>
  <c r="A101" i="56" s="1"/>
  <c r="A102" i="56" s="1"/>
  <c r="A104" i="56" s="1"/>
  <c r="A106" i="56" s="1"/>
  <c r="A107" i="56" s="1"/>
  <c r="A108" i="56" s="1"/>
  <c r="A109" i="56" s="1"/>
  <c r="A110" i="56" s="1"/>
  <c r="A111" i="56" s="1"/>
  <c r="A113" i="56" s="1"/>
  <c r="A115" i="56" s="1"/>
  <c r="A116" i="56" s="1"/>
  <c r="A117" i="56" s="1"/>
  <c r="A118" i="56" s="1"/>
  <c r="A119" i="56" s="1"/>
  <c r="A120" i="56" s="1"/>
  <c r="A122" i="56" s="1"/>
  <c r="A124" i="56" s="1"/>
  <c r="A125" i="56" s="1"/>
  <c r="A126" i="56" s="1"/>
  <c r="A127" i="56" s="1"/>
  <c r="A128" i="56" s="1"/>
  <c r="A129" i="56" s="1"/>
  <c r="A131" i="56" s="1"/>
  <c r="A133" i="56" s="1"/>
  <c r="A134" i="56" s="1"/>
  <c r="A135" i="56" s="1"/>
  <c r="A136" i="56" s="1"/>
  <c r="A137" i="56" s="1"/>
  <c r="A138" i="56" s="1"/>
  <c r="A140" i="56" s="1"/>
  <c r="A142" i="56" s="1"/>
  <c r="A143" i="56" s="1"/>
  <c r="A144" i="56" s="1"/>
  <c r="A145" i="56" s="1"/>
  <c r="A146" i="56" s="1"/>
  <c r="A147" i="56" s="1"/>
  <c r="A149" i="56" s="1"/>
  <c r="A163" i="56" s="1"/>
  <c r="A164" i="56" s="1"/>
  <c r="A165" i="56" s="1"/>
  <c r="A166" i="56" s="1"/>
  <c r="A167" i="56" s="1"/>
  <c r="A168" i="56" s="1"/>
  <c r="A170" i="56" s="1"/>
  <c r="A172" i="56" s="1"/>
  <c r="A173" i="56" s="1"/>
  <c r="A174" i="56" s="1"/>
  <c r="A175" i="56" s="1"/>
  <c r="A176" i="56" s="1"/>
  <c r="A177" i="56" s="1"/>
  <c r="A179" i="56" s="1"/>
  <c r="A181" i="56" s="1"/>
  <c r="A182" i="56" s="1"/>
  <c r="A183" i="56" s="1"/>
  <c r="A184" i="56" s="1"/>
  <c r="A185" i="56" s="1"/>
  <c r="A186" i="56" s="1"/>
  <c r="A188" i="56" s="1"/>
  <c r="A190" i="56" s="1"/>
  <c r="A191" i="56" s="1"/>
  <c r="A192" i="56" s="1"/>
  <c r="A193" i="56" s="1"/>
  <c r="A194" i="56" s="1"/>
  <c r="A195" i="56" s="1"/>
  <c r="A197" i="56" s="1"/>
  <c r="A199" i="56" s="1"/>
  <c r="A200" i="56" s="1"/>
  <c r="A201" i="56" s="1"/>
  <c r="A202" i="56" s="1"/>
  <c r="A203" i="56" s="1"/>
  <c r="A204" i="56" s="1"/>
  <c r="A206" i="56" s="1"/>
  <c r="A208" i="56" s="1"/>
  <c r="A209" i="56" s="1"/>
  <c r="A210" i="56" s="1"/>
  <c r="A211" i="56" s="1"/>
  <c r="A212" i="56" s="1"/>
  <c r="A213" i="56" s="1"/>
  <c r="A215" i="56" s="1"/>
  <c r="A217" i="56" s="1"/>
  <c r="A218" i="56" s="1"/>
  <c r="A219" i="56" s="1"/>
  <c r="A220" i="56" s="1"/>
  <c r="A221" i="56" s="1"/>
  <c r="A222" i="56" s="1"/>
  <c r="A224" i="56" s="1"/>
  <c r="A238" i="56" s="1"/>
  <c r="A239" i="56" s="1"/>
  <c r="A240" i="56" s="1"/>
  <c r="A241" i="56" s="1"/>
  <c r="A242" i="56" s="1"/>
  <c r="A243" i="56" s="1"/>
  <c r="A245" i="56" s="1"/>
  <c r="A247" i="56" s="1"/>
  <c r="A248" i="56" s="1"/>
  <c r="A249" i="56" s="1"/>
  <c r="A250" i="56" s="1"/>
  <c r="A251" i="56" s="1"/>
  <c r="A253" i="56" s="1"/>
  <c r="A255" i="56" s="1"/>
  <c r="A256" i="56" s="1"/>
  <c r="A257" i="56" s="1"/>
  <c r="A258" i="56" s="1"/>
  <c r="A259" i="56" s="1"/>
  <c r="A261" i="56" s="1"/>
  <c r="A263" i="56" s="1"/>
  <c r="A264" i="56" s="1"/>
  <c r="A265" i="56" s="1"/>
  <c r="A266" i="56" s="1"/>
  <c r="A267" i="56" s="1"/>
  <c r="A269" i="56" s="1"/>
  <c r="A271" i="56" s="1"/>
  <c r="A272" i="56" s="1"/>
  <c r="A273" i="56" s="1"/>
  <c r="A274" i="56" s="1"/>
  <c r="A277" i="56" s="1"/>
  <c r="A279" i="56" s="1"/>
  <c r="A280" i="56" s="1"/>
  <c r="A281" i="56" s="1"/>
  <c r="A282" i="56" s="1"/>
  <c r="A283" i="56" s="1"/>
  <c r="A284" i="56" s="1"/>
  <c r="A286" i="56" s="1"/>
  <c r="A288" i="56" s="1"/>
  <c r="A289" i="56" s="1"/>
  <c r="A290" i="56" s="1"/>
  <c r="A291" i="56" s="1"/>
  <c r="A292" i="56" s="1"/>
  <c r="A295" i="56" s="1"/>
  <c r="A310" i="56" s="1"/>
  <c r="A311" i="56" s="1"/>
  <c r="A312" i="56" s="1"/>
  <c r="A313" i="56" s="1"/>
  <c r="A314" i="56" s="1"/>
  <c r="A315" i="56" s="1"/>
  <c r="A317" i="56" s="1"/>
  <c r="A319" i="56" s="1"/>
  <c r="A320" i="56" s="1"/>
  <c r="A321" i="56" s="1"/>
  <c r="A322" i="56" s="1"/>
  <c r="A323" i="56" s="1"/>
  <c r="A324" i="56" s="1"/>
  <c r="A326" i="56" s="1"/>
  <c r="A328" i="56" s="1"/>
  <c r="A329" i="56" s="1"/>
  <c r="A330" i="56" s="1"/>
  <c r="A331" i="56" s="1"/>
  <c r="A332" i="56" s="1"/>
  <c r="A333" i="56" s="1"/>
  <c r="A335" i="56" s="1"/>
  <c r="A337" i="56" s="1"/>
  <c r="A338" i="56" s="1"/>
  <c r="A339" i="56" s="1"/>
  <c r="A340" i="56" s="1"/>
  <c r="A341" i="56" s="1"/>
  <c r="A342" i="56" s="1"/>
  <c r="A344" i="56" s="1"/>
  <c r="A346" i="56" s="1"/>
  <c r="A347" i="56" s="1"/>
  <c r="A348" i="56" s="1"/>
  <c r="A349" i="56" s="1"/>
  <c r="A350" i="56" s="1"/>
  <c r="A351" i="56" s="1"/>
  <c r="A353" i="56" s="1"/>
  <c r="A355" i="56" s="1"/>
  <c r="A356" i="56" s="1"/>
  <c r="A357" i="56" s="1"/>
  <c r="A358" i="56" s="1"/>
  <c r="A359" i="56" s="1"/>
  <c r="A360" i="56" s="1"/>
  <c r="A362" i="56" s="1"/>
  <c r="A387" i="56" s="1"/>
  <c r="A388" i="56" s="1"/>
  <c r="A389" i="56" s="1"/>
  <c r="A390" i="56" s="1"/>
  <c r="A391" i="56" s="1"/>
  <c r="A392" i="56" s="1"/>
  <c r="A394" i="56" s="1"/>
  <c r="A397" i="56" s="1"/>
  <c r="A398" i="56" s="1"/>
  <c r="A399" i="56" s="1"/>
  <c r="A400" i="56" s="1"/>
  <c r="A401" i="56" s="1"/>
  <c r="A402" i="56" s="1"/>
  <c r="A404" i="56" s="1"/>
  <c r="A407" i="56" s="1"/>
  <c r="A408" i="56" s="1"/>
  <c r="A409" i="56" s="1"/>
  <c r="A410" i="56" s="1"/>
  <c r="A411" i="56" s="1"/>
  <c r="A413" i="56" s="1"/>
  <c r="A416" i="56" s="1"/>
  <c r="A417" i="56" s="1"/>
  <c r="A418" i="56" s="1"/>
  <c r="A419" i="56" s="1"/>
  <c r="O15" i="56"/>
  <c r="I20" i="13" s="1"/>
  <c r="O51" i="56"/>
  <c r="O52" i="56"/>
  <c r="O63" i="56"/>
  <c r="O68" i="56"/>
  <c r="O183" i="56"/>
  <c r="O61" i="56"/>
  <c r="O127" i="56"/>
  <c r="O18" i="56"/>
  <c r="O73" i="56"/>
  <c r="O23" i="56"/>
  <c r="J16" i="13" s="1"/>
  <c r="O59" i="56"/>
  <c r="O420" i="56"/>
  <c r="O447" i="56" s="1"/>
  <c r="O45" i="56"/>
  <c r="O50" i="56"/>
  <c r="O90" i="56"/>
  <c r="O99" i="56"/>
  <c r="O111" i="56"/>
  <c r="O116" i="56"/>
  <c r="O43" i="56"/>
  <c r="O33" i="56"/>
  <c r="K20" i="13" s="1"/>
  <c r="O34" i="56"/>
  <c r="O108" i="56"/>
  <c r="M9" i="13" s="1"/>
  <c r="O191" i="56"/>
  <c r="O210" i="56"/>
  <c r="O16" i="56"/>
  <c r="O25" i="56"/>
  <c r="O36" i="56"/>
  <c r="O41" i="56"/>
  <c r="O69" i="56"/>
  <c r="O70" i="56"/>
  <c r="O120" i="56"/>
  <c r="O176" i="56"/>
  <c r="O26" i="56"/>
  <c r="J10" i="13" s="1"/>
  <c r="O53" i="56"/>
  <c r="O100" i="56"/>
  <c r="O129" i="56"/>
  <c r="O164" i="56"/>
  <c r="O172" i="56"/>
  <c r="O201" i="56"/>
  <c r="O267" i="56"/>
  <c r="O142" i="56"/>
  <c r="O174" i="56"/>
  <c r="O194" i="56"/>
  <c r="O212" i="56"/>
  <c r="O249" i="56"/>
  <c r="O324" i="56"/>
  <c r="O330" i="56"/>
  <c r="O117" i="56"/>
  <c r="O192" i="56"/>
  <c r="O219" i="56"/>
  <c r="T9" i="13" s="1"/>
  <c r="O124" i="56"/>
  <c r="O133" i="56"/>
  <c r="O147" i="56"/>
  <c r="O165" i="56"/>
  <c r="O185" i="56"/>
  <c r="O200" i="56"/>
  <c r="S20" i="13" s="1"/>
  <c r="O213" i="56"/>
  <c r="O257" i="56"/>
  <c r="O143" i="56"/>
  <c r="O181" i="56"/>
  <c r="O277" i="56"/>
  <c r="O284" i="56"/>
  <c r="O340" i="56"/>
  <c r="O342" i="56"/>
  <c r="O126" i="56"/>
  <c r="O135" i="56"/>
  <c r="O144" i="56"/>
  <c r="O399" i="56"/>
  <c r="U9" i="13" s="1"/>
  <c r="O255" i="56"/>
  <c r="AB16" i="13" s="1"/>
  <c r="AB18" i="13" s="1"/>
  <c r="D85" i="70" s="1"/>
  <c r="O273" i="56"/>
  <c r="AD9" i="13" s="1"/>
  <c r="O321" i="56"/>
  <c r="O333" i="56"/>
  <c r="O218" i="56"/>
  <c r="T20" i="13" s="1"/>
  <c r="O243" i="56"/>
  <c r="O339" i="56"/>
  <c r="O356" i="56"/>
  <c r="O357" i="56"/>
  <c r="O266" i="56"/>
  <c r="AC10" i="13" s="1"/>
  <c r="O265" i="56"/>
  <c r="AC9" i="13" s="1"/>
  <c r="O281" i="56"/>
  <c r="O319" i="56"/>
  <c r="O323" i="56"/>
  <c r="O389" i="56"/>
  <c r="L9" i="13" s="1"/>
  <c r="AF16" i="13"/>
  <c r="AF18" i="13" s="1"/>
  <c r="D103" i="70" s="1"/>
  <c r="O341" i="56"/>
  <c r="O419" i="56"/>
  <c r="O312" i="56"/>
  <c r="V9" i="13" s="1"/>
  <c r="O353" i="56"/>
  <c r="O416" i="56"/>
  <c r="O417" i="56"/>
  <c r="AG20" i="13" s="1"/>
  <c r="O322" i="56"/>
  <c r="H19" i="70" l="1"/>
  <c r="F19" i="70"/>
  <c r="I73" i="70"/>
  <c r="I97" i="70"/>
  <c r="F91" i="70"/>
  <c r="H91" i="70"/>
  <c r="H79" i="70"/>
  <c r="F79" i="70"/>
  <c r="F85" i="70"/>
  <c r="H85" i="70"/>
  <c r="K9" i="13"/>
  <c r="H103" i="70"/>
  <c r="F103" i="70"/>
  <c r="I9" i="13"/>
  <c r="P43" i="56"/>
  <c r="J9" i="13"/>
  <c r="I25" i="70"/>
  <c r="W41" i="13"/>
  <c r="W23" i="13"/>
  <c r="AB41" i="13"/>
  <c r="AC41" i="13"/>
  <c r="E16" i="60"/>
  <c r="F16" i="60"/>
  <c r="H15" i="57"/>
  <c r="P15" i="57" s="1"/>
  <c r="H23" i="57"/>
  <c r="P23" i="57" s="1"/>
  <c r="H19" i="57"/>
  <c r="H22" i="57"/>
  <c r="P22" i="57" s="1"/>
  <c r="H18" i="57"/>
  <c r="P18" i="57" s="1"/>
  <c r="H20" i="57"/>
  <c r="H24" i="57"/>
  <c r="P24" i="57" s="1"/>
  <c r="H17" i="57"/>
  <c r="H16" i="57"/>
  <c r="H21" i="57"/>
  <c r="O20" i="13"/>
  <c r="K18" i="13"/>
  <c r="D13" i="70" s="1"/>
  <c r="S9" i="13"/>
  <c r="R16" i="13"/>
  <c r="R18" i="13" s="1"/>
  <c r="D49" i="70" s="1"/>
  <c r="P16" i="13"/>
  <c r="P18" i="13" s="1"/>
  <c r="D37" i="70" s="1"/>
  <c r="AF9" i="13"/>
  <c r="P9" i="13"/>
  <c r="O16" i="13"/>
  <c r="O18" i="13" s="1"/>
  <c r="W20" i="13"/>
  <c r="J11" i="13"/>
  <c r="J54" i="13" s="1"/>
  <c r="P20" i="13"/>
  <c r="V20" i="13"/>
  <c r="AF20" i="13"/>
  <c r="O422" i="56"/>
  <c r="O9" i="13"/>
  <c r="V16" i="13"/>
  <c r="V18" i="13" s="1"/>
  <c r="D67" i="70" s="1"/>
  <c r="R20" i="13"/>
  <c r="Q16" i="13"/>
  <c r="Q18" i="13" s="1"/>
  <c r="D43" i="70" s="1"/>
  <c r="S16" i="13"/>
  <c r="S18" i="13" s="1"/>
  <c r="D55" i="70" s="1"/>
  <c r="Q9" i="13"/>
  <c r="W9" i="13"/>
  <c r="O253" i="56"/>
  <c r="AB9" i="13"/>
  <c r="Q20" i="13"/>
  <c r="R9" i="13"/>
  <c r="AG16" i="13"/>
  <c r="AG18" i="13" s="1"/>
  <c r="T16" i="13"/>
  <c r="T18" i="13" s="1"/>
  <c r="D61" i="70" s="1"/>
  <c r="O261" i="56"/>
  <c r="O313" i="56"/>
  <c r="V10" i="13" s="1"/>
  <c r="O282" i="56"/>
  <c r="O295" i="56"/>
  <c r="O39" i="56"/>
  <c r="O215" i="56"/>
  <c r="O245" i="56"/>
  <c r="O258" i="56"/>
  <c r="AB10" i="13" s="1"/>
  <c r="O193" i="56"/>
  <c r="O197" i="56" s="1"/>
  <c r="O62" i="56"/>
  <c r="O66" i="56" s="1"/>
  <c r="O44" i="56"/>
  <c r="O454" i="56"/>
  <c r="O166" i="56"/>
  <c r="O170" i="56"/>
  <c r="O35" i="56"/>
  <c r="K10" i="13" s="1"/>
  <c r="K11" i="13" s="1"/>
  <c r="K54" i="13" s="1"/>
  <c r="O188" i="56"/>
  <c r="O122" i="56"/>
  <c r="O136" i="56"/>
  <c r="O444" i="56"/>
  <c r="O184" i="56"/>
  <c r="A422" i="56"/>
  <c r="A424" i="56" s="1"/>
  <c r="A425" i="56" s="1"/>
  <c r="A427" i="56" s="1"/>
  <c r="A428" i="56" s="1"/>
  <c r="A420" i="56"/>
  <c r="O427" i="56"/>
  <c r="O57" i="56"/>
  <c r="O269" i="56"/>
  <c r="O326" i="56"/>
  <c r="O404" i="56"/>
  <c r="O118" i="56"/>
  <c r="O10" i="13" s="1"/>
  <c r="O140" i="56"/>
  <c r="O113" i="56"/>
  <c r="O17" i="56"/>
  <c r="O95" i="56"/>
  <c r="O71" i="56"/>
  <c r="O75" i="56" s="1"/>
  <c r="O331" i="56"/>
  <c r="W10" i="13" s="1"/>
  <c r="O317" i="56"/>
  <c r="O362" i="56"/>
  <c r="O220" i="56"/>
  <c r="O175" i="56"/>
  <c r="O179" i="56" s="1"/>
  <c r="O206" i="56"/>
  <c r="O104" i="56"/>
  <c r="O145" i="56"/>
  <c r="O149" i="56" s="1"/>
  <c r="O335" i="56"/>
  <c r="O344" i="56"/>
  <c r="O448" i="56"/>
  <c r="O428" i="56"/>
  <c r="O202" i="56"/>
  <c r="S10" i="13" s="1"/>
  <c r="O445" i="56"/>
  <c r="O131" i="56"/>
  <c r="O446" i="56"/>
  <c r="O443" i="56"/>
  <c r="O30" i="56"/>
  <c r="F55" i="70" l="1"/>
  <c r="H55" i="70"/>
  <c r="I91" i="70"/>
  <c r="I103" i="70"/>
  <c r="H67" i="70"/>
  <c r="F67" i="70"/>
  <c r="I10" i="13"/>
  <c r="I11" i="13" s="1"/>
  <c r="I54" i="13" s="1"/>
  <c r="F43" i="70"/>
  <c r="H43" i="70"/>
  <c r="O48" i="56"/>
  <c r="P44" i="56"/>
  <c r="F61" i="70"/>
  <c r="H61" i="70"/>
  <c r="H13" i="70"/>
  <c r="F13" i="70"/>
  <c r="H37" i="70"/>
  <c r="F37" i="70"/>
  <c r="I85" i="70"/>
  <c r="I19" i="70"/>
  <c r="F49" i="70"/>
  <c r="H49" i="70"/>
  <c r="I79" i="70"/>
  <c r="Q41" i="13"/>
  <c r="O41" i="13"/>
  <c r="R41" i="13"/>
  <c r="V41" i="13"/>
  <c r="T41" i="13"/>
  <c r="S41" i="13"/>
  <c r="P41" i="13"/>
  <c r="I13" i="13"/>
  <c r="I58" i="13" s="1"/>
  <c r="I33" i="13"/>
  <c r="I59" i="13" s="1"/>
  <c r="J13" i="13"/>
  <c r="J58" i="13" s="1"/>
  <c r="J61" i="13" s="1"/>
  <c r="J33" i="13"/>
  <c r="K33" i="13"/>
  <c r="K13" i="13"/>
  <c r="K58" i="13" s="1"/>
  <c r="K61" i="13" s="1"/>
  <c r="F17" i="60"/>
  <c r="E17" i="60"/>
  <c r="P19" i="57"/>
  <c r="P17" i="57"/>
  <c r="P20" i="57"/>
  <c r="P16" i="57"/>
  <c r="P21" i="57"/>
  <c r="O286" i="56"/>
  <c r="AF10" i="13"/>
  <c r="O224" i="56"/>
  <c r="T10" i="13"/>
  <c r="P10" i="13"/>
  <c r="R10" i="13"/>
  <c r="Q10" i="13"/>
  <c r="O431" i="56"/>
  <c r="O435" i="56" s="1"/>
  <c r="O21" i="56"/>
  <c r="O455" i="56"/>
  <c r="O430" i="56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5" i="54"/>
  <c r="I61" i="70" l="1"/>
  <c r="I37" i="70"/>
  <c r="I67" i="70"/>
  <c r="I43" i="70"/>
  <c r="I49" i="70"/>
  <c r="I13" i="70"/>
  <c r="I55" i="70"/>
  <c r="K48" i="13"/>
  <c r="K59" i="13"/>
  <c r="K60" i="13" s="1"/>
  <c r="H58" i="13"/>
  <c r="AH58" i="13" s="1"/>
  <c r="I61" i="13"/>
  <c r="J48" i="13"/>
  <c r="J59" i="13"/>
  <c r="J60" i="13" s="1"/>
  <c r="I60" i="13"/>
  <c r="H13" i="13"/>
  <c r="AH13" i="13" s="1"/>
  <c r="F110" i="70" s="1"/>
  <c r="I48" i="13"/>
  <c r="H33" i="13"/>
  <c r="AH33" i="13" s="1"/>
  <c r="E18" i="60"/>
  <c r="F18" i="60"/>
  <c r="O452" i="56"/>
  <c r="O425" i="56"/>
  <c r="O457" i="56" s="1"/>
  <c r="O458" i="56" s="1"/>
  <c r="C21" i="53"/>
  <c r="C70" i="63" l="1"/>
  <c r="H110" i="70"/>
  <c r="I110" i="70" s="1"/>
  <c r="AK13" i="13"/>
  <c r="B70" i="63"/>
  <c r="H59" i="13"/>
  <c r="AH59" i="13" s="1"/>
  <c r="AH60" i="13" s="1"/>
  <c r="F19" i="60"/>
  <c r="E19" i="60"/>
  <c r="H60" i="13" l="1"/>
  <c r="E20" i="60"/>
  <c r="F20" i="60"/>
  <c r="K15" i="48"/>
  <c r="J15" i="48"/>
  <c r="K14" i="48"/>
  <c r="J14" i="48"/>
  <c r="K13" i="48"/>
  <c r="J13" i="48"/>
  <c r="F21" i="60" l="1"/>
  <c r="E21" i="60"/>
  <c r="K41" i="13"/>
  <c r="M40" i="13"/>
  <c r="M41" i="13" s="1"/>
  <c r="J16" i="48"/>
  <c r="K16" i="48"/>
  <c r="F2" i="44"/>
  <c r="E2" i="44"/>
  <c r="F2" i="43"/>
  <c r="E2" i="43"/>
  <c r="F2" i="42"/>
  <c r="F3" i="42" s="1"/>
  <c r="F4" i="42" s="1"/>
  <c r="F5" i="42" s="1"/>
  <c r="F6" i="42" s="1"/>
  <c r="F7" i="42" s="1"/>
  <c r="F8" i="42" s="1"/>
  <c r="F9" i="42" s="1"/>
  <c r="F10" i="42" s="1"/>
  <c r="F11" i="42" s="1"/>
  <c r="F12" i="42" s="1"/>
  <c r="F13" i="42" s="1"/>
  <c r="F14" i="42" s="1"/>
  <c r="F15" i="42" s="1"/>
  <c r="F16" i="42" s="1"/>
  <c r="F17" i="42" s="1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30" i="42" s="1"/>
  <c r="F31" i="42" s="1"/>
  <c r="F32" i="42" s="1"/>
  <c r="F33" i="42" s="1"/>
  <c r="F34" i="42" s="1"/>
  <c r="F35" i="42" s="1"/>
  <c r="F36" i="42" s="1"/>
  <c r="F37" i="42" s="1"/>
  <c r="F38" i="42" s="1"/>
  <c r="F39" i="42" s="1"/>
  <c r="F40" i="42" s="1"/>
  <c r="F41" i="42" s="1"/>
  <c r="F42" i="42" s="1"/>
  <c r="F43" i="42" s="1"/>
  <c r="F44" i="42" s="1"/>
  <c r="F45" i="42" s="1"/>
  <c r="F46" i="42" s="1"/>
  <c r="F47" i="42" s="1"/>
  <c r="F48" i="42" s="1"/>
  <c r="F49" i="42" s="1"/>
  <c r="F50" i="42" s="1"/>
  <c r="F51" i="42" s="1"/>
  <c r="F52" i="42" s="1"/>
  <c r="F53" i="42" s="1"/>
  <c r="F54" i="42" s="1"/>
  <c r="F55" i="42" s="1"/>
  <c r="F56" i="42" s="1"/>
  <c r="F57" i="42" s="1"/>
  <c r="F58" i="42" s="1"/>
  <c r="F59" i="42" s="1"/>
  <c r="F60" i="42" s="1"/>
  <c r="F61" i="42" s="1"/>
  <c r="F62" i="42" s="1"/>
  <c r="F63" i="42" s="1"/>
  <c r="F64" i="42" s="1"/>
  <c r="F65" i="42" s="1"/>
  <c r="F66" i="42" s="1"/>
  <c r="F67" i="42" s="1"/>
  <c r="F68" i="42" s="1"/>
  <c r="F69" i="42" s="1"/>
  <c r="F70" i="42" s="1"/>
  <c r="F71" i="42" s="1"/>
  <c r="F72" i="42" s="1"/>
  <c r="F73" i="42" s="1"/>
  <c r="F74" i="42" s="1"/>
  <c r="F75" i="42" s="1"/>
  <c r="F76" i="42" s="1"/>
  <c r="F77" i="42" s="1"/>
  <c r="F78" i="42" s="1"/>
  <c r="F79" i="42" s="1"/>
  <c r="F80" i="42" s="1"/>
  <c r="F81" i="42" s="1"/>
  <c r="F82" i="42" s="1"/>
  <c r="F83" i="42" s="1"/>
  <c r="F84" i="42" s="1"/>
  <c r="F85" i="42" s="1"/>
  <c r="F86" i="42" s="1"/>
  <c r="F87" i="42" s="1"/>
  <c r="F88" i="42" s="1"/>
  <c r="F89" i="42" s="1"/>
  <c r="F90" i="42" s="1"/>
  <c r="F91" i="42" s="1"/>
  <c r="F92" i="42" s="1"/>
  <c r="F93" i="42" s="1"/>
  <c r="F94" i="42" s="1"/>
  <c r="F95" i="42" s="1"/>
  <c r="F96" i="42" s="1"/>
  <c r="F97" i="42" s="1"/>
  <c r="F98" i="42" s="1"/>
  <c r="F99" i="42" s="1"/>
  <c r="F100" i="42" s="1"/>
  <c r="F101" i="42" s="1"/>
  <c r="E2" i="42"/>
  <c r="E3" i="43" l="1"/>
  <c r="E4" i="43" s="1"/>
  <c r="E5" i="43" s="1"/>
  <c r="E6" i="43" s="1"/>
  <c r="E7" i="43" s="1"/>
  <c r="E8" i="43" s="1"/>
  <c r="E9" i="43" s="1"/>
  <c r="E10" i="43" s="1"/>
  <c r="E11" i="43" s="1"/>
  <c r="E12" i="43" s="1"/>
  <c r="E13" i="43" s="1"/>
  <c r="E14" i="43" s="1"/>
  <c r="E15" i="43" s="1"/>
  <c r="E16" i="43" s="1"/>
  <c r="E17" i="43" s="1"/>
  <c r="E18" i="43" s="1"/>
  <c r="E19" i="43" s="1"/>
  <c r="E20" i="43" s="1"/>
  <c r="E21" i="43" s="1"/>
  <c r="E22" i="43" s="1"/>
  <c r="E23" i="43" s="1"/>
  <c r="E24" i="43" s="1"/>
  <c r="E25" i="43" s="1"/>
  <c r="E26" i="43" s="1"/>
  <c r="E27" i="43" s="1"/>
  <c r="E28" i="43" s="1"/>
  <c r="E29" i="43" s="1"/>
  <c r="E30" i="43" s="1"/>
  <c r="E31" i="43" s="1"/>
  <c r="E32" i="43" s="1"/>
  <c r="E33" i="43" s="1"/>
  <c r="E34" i="43" s="1"/>
  <c r="E35" i="43" s="1"/>
  <c r="E36" i="43" s="1"/>
  <c r="E37" i="43" s="1"/>
  <c r="E38" i="43" s="1"/>
  <c r="E39" i="43" s="1"/>
  <c r="E40" i="43" s="1"/>
  <c r="E41" i="43" s="1"/>
  <c r="E42" i="43" s="1"/>
  <c r="E43" i="43" s="1"/>
  <c r="E44" i="43" s="1"/>
  <c r="E45" i="43" s="1"/>
  <c r="E46" i="43" s="1"/>
  <c r="E47" i="43" s="1"/>
  <c r="E48" i="43" s="1"/>
  <c r="E49" i="43" s="1"/>
  <c r="E50" i="43" s="1"/>
  <c r="E51" i="43" s="1"/>
  <c r="E52" i="43" s="1"/>
  <c r="E53" i="43" s="1"/>
  <c r="E54" i="43" s="1"/>
  <c r="E55" i="43" s="1"/>
  <c r="E56" i="43" s="1"/>
  <c r="E57" i="43" s="1"/>
  <c r="E58" i="43" s="1"/>
  <c r="E59" i="43" s="1"/>
  <c r="E60" i="43" s="1"/>
  <c r="E61" i="43" s="1"/>
  <c r="E62" i="43" s="1"/>
  <c r="E63" i="43" s="1"/>
  <c r="E64" i="43" s="1"/>
  <c r="E65" i="43" s="1"/>
  <c r="E66" i="43" s="1"/>
  <c r="E67" i="43" s="1"/>
  <c r="E68" i="43" s="1"/>
  <c r="E69" i="43" s="1"/>
  <c r="E70" i="43" s="1"/>
  <c r="E71" i="43" s="1"/>
  <c r="E72" i="43" s="1"/>
  <c r="E73" i="43" s="1"/>
  <c r="E74" i="43" s="1"/>
  <c r="E75" i="43" s="1"/>
  <c r="E76" i="43" s="1"/>
  <c r="E77" i="43" s="1"/>
  <c r="E78" i="43" s="1"/>
  <c r="E79" i="43" s="1"/>
  <c r="E80" i="43" s="1"/>
  <c r="E81" i="43" s="1"/>
  <c r="E82" i="43" s="1"/>
  <c r="E83" i="43" s="1"/>
  <c r="E84" i="43" s="1"/>
  <c r="E85" i="43" s="1"/>
  <c r="E86" i="43" s="1"/>
  <c r="E87" i="43" s="1"/>
  <c r="E88" i="43" s="1"/>
  <c r="E89" i="43" s="1"/>
  <c r="E90" i="43" s="1"/>
  <c r="E91" i="43" s="1"/>
  <c r="E92" i="43" s="1"/>
  <c r="E93" i="43" s="1"/>
  <c r="E94" i="43" s="1"/>
  <c r="E95" i="43" s="1"/>
  <c r="E96" i="43" s="1"/>
  <c r="E97" i="43" s="1"/>
  <c r="E98" i="43" s="1"/>
  <c r="E99" i="43" s="1"/>
  <c r="E100" i="43" s="1"/>
  <c r="E101" i="43" s="1"/>
  <c r="E102" i="43" s="1"/>
  <c r="E103" i="43" s="1"/>
  <c r="E104" i="43" s="1"/>
  <c r="E105" i="43" s="1"/>
  <c r="E106" i="43" s="1"/>
  <c r="E107" i="43" s="1"/>
  <c r="E108" i="43" s="1"/>
  <c r="E109" i="43" s="1"/>
  <c r="E110" i="43" s="1"/>
  <c r="E111" i="43" s="1"/>
  <c r="E112" i="43" s="1"/>
  <c r="E113" i="43" s="1"/>
  <c r="E114" i="43" s="1"/>
  <c r="E115" i="43" s="1"/>
  <c r="E116" i="43" s="1"/>
  <c r="E117" i="43" s="1"/>
  <c r="E118" i="43" s="1"/>
  <c r="E119" i="43" s="1"/>
  <c r="E120" i="43" s="1"/>
  <c r="E121" i="43" s="1"/>
  <c r="E122" i="43" s="1"/>
  <c r="E123" i="43" s="1"/>
  <c r="E124" i="43" s="1"/>
  <c r="E125" i="43" s="1"/>
  <c r="E126" i="43" s="1"/>
  <c r="E127" i="43" s="1"/>
  <c r="E128" i="43" s="1"/>
  <c r="E129" i="43" s="1"/>
  <c r="E130" i="43" s="1"/>
  <c r="E131" i="43" s="1"/>
  <c r="E132" i="43" s="1"/>
  <c r="E133" i="43" s="1"/>
  <c r="E134" i="43" s="1"/>
  <c r="E135" i="43" s="1"/>
  <c r="E136" i="43" s="1"/>
  <c r="E137" i="43" s="1"/>
  <c r="E138" i="43" s="1"/>
  <c r="E139" i="43" s="1"/>
  <c r="E140" i="43" s="1"/>
  <c r="E141" i="43" s="1"/>
  <c r="E142" i="43" s="1"/>
  <c r="E143" i="43" s="1"/>
  <c r="E144" i="43" s="1"/>
  <c r="E145" i="43" s="1"/>
  <c r="E146" i="43" s="1"/>
  <c r="E147" i="43" s="1"/>
  <c r="E148" i="43" s="1"/>
  <c r="E149" i="43" s="1"/>
  <c r="E150" i="43" s="1"/>
  <c r="E151" i="43" s="1"/>
  <c r="E152" i="43" s="1"/>
  <c r="E153" i="43" s="1"/>
  <c r="E154" i="43" s="1"/>
  <c r="E155" i="43" s="1"/>
  <c r="E156" i="43" s="1"/>
  <c r="E157" i="43" s="1"/>
  <c r="E158" i="43" s="1"/>
  <c r="E159" i="43" s="1"/>
  <c r="E160" i="43" s="1"/>
  <c r="E161" i="43" s="1"/>
  <c r="E162" i="43" s="1"/>
  <c r="E163" i="43" s="1"/>
  <c r="E164" i="43" s="1"/>
  <c r="E165" i="43" s="1"/>
  <c r="E166" i="43" s="1"/>
  <c r="E167" i="43" s="1"/>
  <c r="E168" i="43" s="1"/>
  <c r="E169" i="43" s="1"/>
  <c r="E170" i="43" s="1"/>
  <c r="E171" i="43" s="1"/>
  <c r="E172" i="43" s="1"/>
  <c r="E173" i="43" s="1"/>
  <c r="E174" i="43" s="1"/>
  <c r="E175" i="43" s="1"/>
  <c r="E176" i="43" s="1"/>
  <c r="E177" i="43" s="1"/>
  <c r="E178" i="43" s="1"/>
  <c r="E179" i="43" s="1"/>
  <c r="E180" i="43" s="1"/>
  <c r="E181" i="43" s="1"/>
  <c r="E182" i="43" s="1"/>
  <c r="E183" i="43" s="1"/>
  <c r="E184" i="43" s="1"/>
  <c r="E185" i="43" s="1"/>
  <c r="E186" i="43" s="1"/>
  <c r="E187" i="43" s="1"/>
  <c r="E188" i="43" s="1"/>
  <c r="E189" i="43" s="1"/>
  <c r="E190" i="43" s="1"/>
  <c r="E191" i="43" s="1"/>
  <c r="E192" i="43" s="1"/>
  <c r="E193" i="43" s="1"/>
  <c r="E194" i="43" s="1"/>
  <c r="E195" i="43" s="1"/>
  <c r="E196" i="43" s="1"/>
  <c r="E197" i="43" s="1"/>
  <c r="E198" i="43" s="1"/>
  <c r="E199" i="43" s="1"/>
  <c r="E200" i="43" s="1"/>
  <c r="E201" i="43" s="1"/>
  <c r="E202" i="43" s="1"/>
  <c r="F102" i="42"/>
  <c r="F103" i="42" s="1"/>
  <c r="F104" i="42" s="1"/>
  <c r="F105" i="42" s="1"/>
  <c r="F106" i="42" s="1"/>
  <c r="F107" i="42" s="1"/>
  <c r="F108" i="42" s="1"/>
  <c r="F109" i="42" s="1"/>
  <c r="F110" i="42" s="1"/>
  <c r="F111" i="42" s="1"/>
  <c r="F112" i="42" s="1"/>
  <c r="F113" i="42" s="1"/>
  <c r="F114" i="42" s="1"/>
  <c r="F115" i="42" s="1"/>
  <c r="F116" i="42" s="1"/>
  <c r="F117" i="42" s="1"/>
  <c r="F118" i="42" s="1"/>
  <c r="F119" i="42" s="1"/>
  <c r="F120" i="42" s="1"/>
  <c r="F121" i="42" s="1"/>
  <c r="F122" i="42" s="1"/>
  <c r="F123" i="42" s="1"/>
  <c r="F124" i="42" s="1"/>
  <c r="F125" i="42" s="1"/>
  <c r="F126" i="42" s="1"/>
  <c r="F127" i="42" s="1"/>
  <c r="F128" i="42" s="1"/>
  <c r="F129" i="42" s="1"/>
  <c r="F130" i="42" s="1"/>
  <c r="F131" i="42" s="1"/>
  <c r="F132" i="42" s="1"/>
  <c r="F133" i="42" s="1"/>
  <c r="F134" i="42" s="1"/>
  <c r="F135" i="42" s="1"/>
  <c r="F136" i="42" s="1"/>
  <c r="F137" i="42" s="1"/>
  <c r="F138" i="42" s="1"/>
  <c r="F139" i="42" s="1"/>
  <c r="F140" i="42" s="1"/>
  <c r="F141" i="42" s="1"/>
  <c r="F142" i="42" s="1"/>
  <c r="F143" i="42" s="1"/>
  <c r="F144" i="42" s="1"/>
  <c r="F145" i="42" s="1"/>
  <c r="F146" i="42" s="1"/>
  <c r="F147" i="42" s="1"/>
  <c r="F148" i="42" s="1"/>
  <c r="F149" i="42" s="1"/>
  <c r="F150" i="42" s="1"/>
  <c r="F151" i="42" s="1"/>
  <c r="F152" i="42" s="1"/>
  <c r="F153" i="42" s="1"/>
  <c r="F154" i="42" s="1"/>
  <c r="F155" i="42" s="1"/>
  <c r="F156" i="42" s="1"/>
  <c r="F157" i="42" s="1"/>
  <c r="F158" i="42" s="1"/>
  <c r="F159" i="42" s="1"/>
  <c r="F160" i="42" s="1"/>
  <c r="F161" i="42" s="1"/>
  <c r="F162" i="42" s="1"/>
  <c r="F163" i="42" s="1"/>
  <c r="F164" i="42" s="1"/>
  <c r="F165" i="42" s="1"/>
  <c r="F166" i="42" s="1"/>
  <c r="F167" i="42" s="1"/>
  <c r="F168" i="42" s="1"/>
  <c r="F169" i="42" s="1"/>
  <c r="F170" i="42" s="1"/>
  <c r="F171" i="42" s="1"/>
  <c r="F172" i="42" s="1"/>
  <c r="F173" i="42" s="1"/>
  <c r="F3" i="43"/>
  <c r="F4" i="43" s="1"/>
  <c r="F5" i="43" s="1"/>
  <c r="F6" i="43" s="1"/>
  <c r="F7" i="43" s="1"/>
  <c r="F8" i="43" s="1"/>
  <c r="F9" i="43" s="1"/>
  <c r="F10" i="43" s="1"/>
  <c r="F11" i="43" s="1"/>
  <c r="F12" i="43" s="1"/>
  <c r="F13" i="43" s="1"/>
  <c r="F14" i="43" s="1"/>
  <c r="F15" i="43" s="1"/>
  <c r="F16" i="43" s="1"/>
  <c r="F17" i="43" s="1"/>
  <c r="F18" i="43" s="1"/>
  <c r="F19" i="43" s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F38" i="43" s="1"/>
  <c r="F39" i="43" s="1"/>
  <c r="F40" i="43" s="1"/>
  <c r="F41" i="43" s="1"/>
  <c r="F42" i="43" s="1"/>
  <c r="F43" i="43" s="1"/>
  <c r="F44" i="43" s="1"/>
  <c r="F45" i="43" s="1"/>
  <c r="F46" i="43" s="1"/>
  <c r="F47" i="43" s="1"/>
  <c r="F48" i="43" s="1"/>
  <c r="F49" i="43" s="1"/>
  <c r="F50" i="43" s="1"/>
  <c r="F51" i="43" s="1"/>
  <c r="F52" i="43" s="1"/>
  <c r="F53" i="43" s="1"/>
  <c r="F54" i="43" s="1"/>
  <c r="F55" i="43" s="1"/>
  <c r="F56" i="43" s="1"/>
  <c r="F57" i="43" s="1"/>
  <c r="F58" i="43" s="1"/>
  <c r="F59" i="43" s="1"/>
  <c r="F60" i="43" s="1"/>
  <c r="F61" i="43" s="1"/>
  <c r="F62" i="43" s="1"/>
  <c r="F63" i="43" s="1"/>
  <c r="F64" i="43" s="1"/>
  <c r="F65" i="43" s="1"/>
  <c r="F66" i="43" s="1"/>
  <c r="F67" i="43" s="1"/>
  <c r="F68" i="43" s="1"/>
  <c r="F69" i="43" s="1"/>
  <c r="F70" i="43" s="1"/>
  <c r="F71" i="43" s="1"/>
  <c r="F72" i="43" s="1"/>
  <c r="F73" i="43" s="1"/>
  <c r="F74" i="43" s="1"/>
  <c r="F75" i="43" s="1"/>
  <c r="F76" i="43" s="1"/>
  <c r="F77" i="43" s="1"/>
  <c r="F78" i="43" s="1"/>
  <c r="F79" i="43" s="1"/>
  <c r="F80" i="43" s="1"/>
  <c r="F81" i="43" s="1"/>
  <c r="F82" i="43" s="1"/>
  <c r="F83" i="43" s="1"/>
  <c r="F84" i="43" s="1"/>
  <c r="F85" i="43" s="1"/>
  <c r="F86" i="43" s="1"/>
  <c r="F87" i="43" s="1"/>
  <c r="F88" i="43" s="1"/>
  <c r="F89" i="43" s="1"/>
  <c r="F90" i="43" s="1"/>
  <c r="F91" i="43" s="1"/>
  <c r="F92" i="43" s="1"/>
  <c r="F93" i="43" s="1"/>
  <c r="F94" i="43" s="1"/>
  <c r="F95" i="43" s="1"/>
  <c r="F96" i="43" s="1"/>
  <c r="F97" i="43" s="1"/>
  <c r="F98" i="43" s="1"/>
  <c r="F99" i="43" s="1"/>
  <c r="F100" i="43" s="1"/>
  <c r="F101" i="43" s="1"/>
  <c r="E3" i="44"/>
  <c r="E4" i="44" s="1"/>
  <c r="E5" i="44" s="1"/>
  <c r="E6" i="44" s="1"/>
  <c r="E7" i="44" s="1"/>
  <c r="E8" i="44" s="1"/>
  <c r="E9" i="44" s="1"/>
  <c r="E10" i="44" s="1"/>
  <c r="E11" i="44" s="1"/>
  <c r="E12" i="44" s="1"/>
  <c r="E13" i="44" s="1"/>
  <c r="E14" i="44" s="1"/>
  <c r="E15" i="44" s="1"/>
  <c r="E16" i="44" s="1"/>
  <c r="E17" i="44" s="1"/>
  <c r="E18" i="44" s="1"/>
  <c r="E19" i="44" s="1"/>
  <c r="E20" i="44" s="1"/>
  <c r="E21" i="44" s="1"/>
  <c r="E22" i="44" s="1"/>
  <c r="E23" i="44" s="1"/>
  <c r="E24" i="44" s="1"/>
  <c r="E25" i="44" s="1"/>
  <c r="E26" i="44" s="1"/>
  <c r="E27" i="44" s="1"/>
  <c r="E28" i="44" s="1"/>
  <c r="E29" i="44" s="1"/>
  <c r="E30" i="44" s="1"/>
  <c r="E31" i="44" s="1"/>
  <c r="E32" i="44" s="1"/>
  <c r="E33" i="44" s="1"/>
  <c r="E34" i="44" s="1"/>
  <c r="E35" i="44" s="1"/>
  <c r="E36" i="44" s="1"/>
  <c r="E37" i="44" s="1"/>
  <c r="E38" i="44" s="1"/>
  <c r="E39" i="44" s="1"/>
  <c r="E40" i="44" s="1"/>
  <c r="E41" i="44" s="1"/>
  <c r="E42" i="44" s="1"/>
  <c r="E43" i="44" s="1"/>
  <c r="E44" i="44" s="1"/>
  <c r="E45" i="44" s="1"/>
  <c r="E46" i="44" s="1"/>
  <c r="E47" i="44" s="1"/>
  <c r="E48" i="44" s="1"/>
  <c r="E49" i="44" s="1"/>
  <c r="E50" i="44" s="1"/>
  <c r="E51" i="44" s="1"/>
  <c r="E52" i="44" s="1"/>
  <c r="E53" i="44" s="1"/>
  <c r="E54" i="44" s="1"/>
  <c r="E55" i="44" s="1"/>
  <c r="E56" i="44" s="1"/>
  <c r="E57" i="44" s="1"/>
  <c r="E58" i="44" s="1"/>
  <c r="E59" i="44" s="1"/>
  <c r="E60" i="44" s="1"/>
  <c r="E61" i="44" s="1"/>
  <c r="E62" i="44" s="1"/>
  <c r="E63" i="44" s="1"/>
  <c r="E64" i="44" s="1"/>
  <c r="E65" i="44" s="1"/>
  <c r="E66" i="44" s="1"/>
  <c r="E67" i="44" s="1"/>
  <c r="E68" i="44" s="1"/>
  <c r="E69" i="44" s="1"/>
  <c r="E70" i="44" s="1"/>
  <c r="E71" i="44" s="1"/>
  <c r="E72" i="44" s="1"/>
  <c r="E73" i="44" s="1"/>
  <c r="E74" i="44" s="1"/>
  <c r="E75" i="44" s="1"/>
  <c r="E76" i="44" s="1"/>
  <c r="E77" i="44" s="1"/>
  <c r="E78" i="44" s="1"/>
  <c r="E79" i="44" s="1"/>
  <c r="E80" i="44" s="1"/>
  <c r="E81" i="44" s="1"/>
  <c r="E82" i="44" s="1"/>
  <c r="E83" i="44" s="1"/>
  <c r="E84" i="44" s="1"/>
  <c r="E85" i="44" s="1"/>
  <c r="E86" i="44" s="1"/>
  <c r="E87" i="44" s="1"/>
  <c r="E88" i="44" s="1"/>
  <c r="E89" i="44" s="1"/>
  <c r="E90" i="44" s="1"/>
  <c r="E91" i="44" s="1"/>
  <c r="E92" i="44" s="1"/>
  <c r="E93" i="44" s="1"/>
  <c r="E94" i="44" s="1"/>
  <c r="E95" i="44" s="1"/>
  <c r="E96" i="44" s="1"/>
  <c r="E97" i="44" s="1"/>
  <c r="E98" i="44" s="1"/>
  <c r="E99" i="44" s="1"/>
  <c r="E100" i="44" s="1"/>
  <c r="E101" i="44" s="1"/>
  <c r="E102" i="44" s="1"/>
  <c r="E103" i="44" s="1"/>
  <c r="E104" i="44" s="1"/>
  <c r="E105" i="44" s="1"/>
  <c r="E106" i="44" s="1"/>
  <c r="E107" i="44" s="1"/>
  <c r="E108" i="44" s="1"/>
  <c r="E109" i="44" s="1"/>
  <c r="E110" i="44" s="1"/>
  <c r="E111" i="44" s="1"/>
  <c r="E112" i="44" s="1"/>
  <c r="E113" i="44" s="1"/>
  <c r="E114" i="44" s="1"/>
  <c r="E115" i="44" s="1"/>
  <c r="E116" i="44" s="1"/>
  <c r="E117" i="44" s="1"/>
  <c r="E118" i="44" s="1"/>
  <c r="E119" i="44" s="1"/>
  <c r="E120" i="44" s="1"/>
  <c r="E121" i="44" s="1"/>
  <c r="E122" i="44" s="1"/>
  <c r="E123" i="44" s="1"/>
  <c r="E124" i="44" s="1"/>
  <c r="E125" i="44" s="1"/>
  <c r="E126" i="44" s="1"/>
  <c r="E127" i="44" s="1"/>
  <c r="E128" i="44" s="1"/>
  <c r="E129" i="44" s="1"/>
  <c r="E130" i="44" s="1"/>
  <c r="E131" i="44" s="1"/>
  <c r="E132" i="44" s="1"/>
  <c r="E133" i="44" s="1"/>
  <c r="E134" i="44" s="1"/>
  <c r="E135" i="44" s="1"/>
  <c r="E136" i="44" s="1"/>
  <c r="E137" i="44" s="1"/>
  <c r="E138" i="44" s="1"/>
  <c r="E139" i="44" s="1"/>
  <c r="E140" i="44" s="1"/>
  <c r="E141" i="44" s="1"/>
  <c r="E142" i="44" s="1"/>
  <c r="E143" i="44" s="1"/>
  <c r="E144" i="44" s="1"/>
  <c r="E145" i="44" s="1"/>
  <c r="E146" i="44" s="1"/>
  <c r="E147" i="44" s="1"/>
  <c r="E148" i="44" s="1"/>
  <c r="E149" i="44" s="1"/>
  <c r="E150" i="44" s="1"/>
  <c r="E151" i="44" s="1"/>
  <c r="E152" i="44" s="1"/>
  <c r="E153" i="44" s="1"/>
  <c r="E154" i="44" s="1"/>
  <c r="E155" i="44" s="1"/>
  <c r="E156" i="44" s="1"/>
  <c r="E157" i="44" s="1"/>
  <c r="E158" i="44" s="1"/>
  <c r="E159" i="44" s="1"/>
  <c r="E160" i="44" s="1"/>
  <c r="E161" i="44" s="1"/>
  <c r="E162" i="44" s="1"/>
  <c r="E163" i="44" s="1"/>
  <c r="E164" i="44" s="1"/>
  <c r="E165" i="44" s="1"/>
  <c r="E166" i="44" s="1"/>
  <c r="E167" i="44" s="1"/>
  <c r="E168" i="44" s="1"/>
  <c r="E169" i="44" s="1"/>
  <c r="E170" i="44" s="1"/>
  <c r="E171" i="44" s="1"/>
  <c r="E172" i="44" s="1"/>
  <c r="E173" i="44" s="1"/>
  <c r="E174" i="44" s="1"/>
  <c r="E175" i="44" s="1"/>
  <c r="E176" i="44" s="1"/>
  <c r="E177" i="44" s="1"/>
  <c r="E178" i="44" s="1"/>
  <c r="E179" i="44" s="1"/>
  <c r="E180" i="44" s="1"/>
  <c r="E181" i="44" s="1"/>
  <c r="E182" i="44" s="1"/>
  <c r="E183" i="44" s="1"/>
  <c r="E184" i="44" s="1"/>
  <c r="E185" i="44" s="1"/>
  <c r="E186" i="44" s="1"/>
  <c r="E187" i="44" s="1"/>
  <c r="E188" i="44" s="1"/>
  <c r="E189" i="44" s="1"/>
  <c r="E190" i="44" s="1"/>
  <c r="E191" i="44" s="1"/>
  <c r="E192" i="44" s="1"/>
  <c r="E193" i="44" s="1"/>
  <c r="E194" i="44" s="1"/>
  <c r="E195" i="44" s="1"/>
  <c r="E196" i="44" s="1"/>
  <c r="E197" i="44" s="1"/>
  <c r="E198" i="44" s="1"/>
  <c r="E199" i="44" s="1"/>
  <c r="E200" i="44" s="1"/>
  <c r="E201" i="44" s="1"/>
  <c r="E202" i="44" s="1"/>
  <c r="F3" i="44"/>
  <c r="F4" i="44" s="1"/>
  <c r="F5" i="44" s="1"/>
  <c r="F6" i="44" s="1"/>
  <c r="F7" i="44" s="1"/>
  <c r="F8" i="44" s="1"/>
  <c r="F9" i="44" s="1"/>
  <c r="F10" i="44" s="1"/>
  <c r="F11" i="44" s="1"/>
  <c r="F12" i="44" s="1"/>
  <c r="F13" i="44" s="1"/>
  <c r="F14" i="44" s="1"/>
  <c r="F15" i="44" s="1"/>
  <c r="F16" i="44" s="1"/>
  <c r="F17" i="44" s="1"/>
  <c r="F18" i="44" s="1"/>
  <c r="F19" i="44" s="1"/>
  <c r="F20" i="44" s="1"/>
  <c r="F21" i="44" s="1"/>
  <c r="F22" i="44" s="1"/>
  <c r="F23" i="44" s="1"/>
  <c r="F24" i="44" s="1"/>
  <c r="F25" i="44" s="1"/>
  <c r="F26" i="44" s="1"/>
  <c r="F27" i="44" s="1"/>
  <c r="F28" i="44" s="1"/>
  <c r="F29" i="44" s="1"/>
  <c r="F30" i="44" s="1"/>
  <c r="F31" i="44" s="1"/>
  <c r="F32" i="44" s="1"/>
  <c r="F33" i="44" s="1"/>
  <c r="F34" i="44" s="1"/>
  <c r="F35" i="44" s="1"/>
  <c r="F36" i="44" s="1"/>
  <c r="F37" i="44" s="1"/>
  <c r="F38" i="44" s="1"/>
  <c r="F39" i="44" s="1"/>
  <c r="F40" i="44" s="1"/>
  <c r="F41" i="44" s="1"/>
  <c r="F42" i="44" s="1"/>
  <c r="F43" i="44" s="1"/>
  <c r="F44" i="44" s="1"/>
  <c r="F45" i="44" s="1"/>
  <c r="F46" i="44" s="1"/>
  <c r="F47" i="44" s="1"/>
  <c r="F48" i="44" s="1"/>
  <c r="F49" i="44" s="1"/>
  <c r="F50" i="44" s="1"/>
  <c r="F51" i="44" s="1"/>
  <c r="F52" i="44" s="1"/>
  <c r="F53" i="44" s="1"/>
  <c r="F54" i="44" s="1"/>
  <c r="F55" i="44" s="1"/>
  <c r="F56" i="44" s="1"/>
  <c r="F57" i="44" s="1"/>
  <c r="F58" i="44" s="1"/>
  <c r="F59" i="44" s="1"/>
  <c r="F60" i="44" s="1"/>
  <c r="F61" i="44" s="1"/>
  <c r="F62" i="44" s="1"/>
  <c r="F63" i="44" s="1"/>
  <c r="F64" i="44" s="1"/>
  <c r="F65" i="44" s="1"/>
  <c r="F66" i="44" s="1"/>
  <c r="F67" i="44" s="1"/>
  <c r="F68" i="44" s="1"/>
  <c r="F69" i="44" s="1"/>
  <c r="F70" i="44" s="1"/>
  <c r="F71" i="44" s="1"/>
  <c r="F72" i="44" s="1"/>
  <c r="F73" i="44" s="1"/>
  <c r="F74" i="44" s="1"/>
  <c r="F75" i="44" s="1"/>
  <c r="F76" i="44" s="1"/>
  <c r="F77" i="44" s="1"/>
  <c r="F78" i="44" s="1"/>
  <c r="F79" i="44" s="1"/>
  <c r="F80" i="44" s="1"/>
  <c r="F81" i="44" s="1"/>
  <c r="F82" i="44" s="1"/>
  <c r="F83" i="44" s="1"/>
  <c r="F84" i="44" s="1"/>
  <c r="F85" i="44" s="1"/>
  <c r="F86" i="44" s="1"/>
  <c r="F87" i="44" s="1"/>
  <c r="F88" i="44" s="1"/>
  <c r="F89" i="44" s="1"/>
  <c r="F90" i="44" s="1"/>
  <c r="F91" i="44" s="1"/>
  <c r="F92" i="44" s="1"/>
  <c r="F93" i="44" s="1"/>
  <c r="F94" i="44" s="1"/>
  <c r="F95" i="44" s="1"/>
  <c r="F96" i="44" s="1"/>
  <c r="F97" i="44" s="1"/>
  <c r="F98" i="44" s="1"/>
  <c r="F99" i="44" s="1"/>
  <c r="F100" i="44" s="1"/>
  <c r="F101" i="44" s="1"/>
  <c r="E22" i="60"/>
  <c r="F22" i="60"/>
  <c r="E3" i="42"/>
  <c r="E4" i="42" s="1"/>
  <c r="E5" i="42" s="1"/>
  <c r="E6" i="42" s="1"/>
  <c r="E7" i="42" s="1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E40" i="42" s="1"/>
  <c r="E41" i="42" s="1"/>
  <c r="E42" i="42" s="1"/>
  <c r="E43" i="42" s="1"/>
  <c r="E44" i="42" s="1"/>
  <c r="E45" i="42" s="1"/>
  <c r="E46" i="42" s="1"/>
  <c r="E47" i="42" s="1"/>
  <c r="E48" i="42" s="1"/>
  <c r="E49" i="42" s="1"/>
  <c r="E50" i="42" s="1"/>
  <c r="E51" i="42" s="1"/>
  <c r="E52" i="42" s="1"/>
  <c r="E53" i="42" s="1"/>
  <c r="E54" i="42" s="1"/>
  <c r="E55" i="42" s="1"/>
  <c r="E56" i="42" s="1"/>
  <c r="E57" i="42" s="1"/>
  <c r="E58" i="42" s="1"/>
  <c r="E59" i="42" s="1"/>
  <c r="E60" i="42" s="1"/>
  <c r="E61" i="42" s="1"/>
  <c r="E62" i="42" s="1"/>
  <c r="E63" i="42" s="1"/>
  <c r="E64" i="42" s="1"/>
  <c r="E65" i="42" s="1"/>
  <c r="E66" i="42" s="1"/>
  <c r="E67" i="42" s="1"/>
  <c r="E68" i="42" s="1"/>
  <c r="E69" i="42" s="1"/>
  <c r="E70" i="42" s="1"/>
  <c r="E71" i="42" s="1"/>
  <c r="E72" i="42" s="1"/>
  <c r="E73" i="42" s="1"/>
  <c r="E74" i="42" s="1"/>
  <c r="E75" i="42" s="1"/>
  <c r="E76" i="42" s="1"/>
  <c r="E77" i="42" s="1"/>
  <c r="E78" i="42" s="1"/>
  <c r="E79" i="42" s="1"/>
  <c r="E80" i="42" s="1"/>
  <c r="E81" i="42" s="1"/>
  <c r="E82" i="42" s="1"/>
  <c r="E83" i="42" s="1"/>
  <c r="E84" i="42" s="1"/>
  <c r="E85" i="42" s="1"/>
  <c r="E86" i="42" s="1"/>
  <c r="E87" i="42" s="1"/>
  <c r="E88" i="42" s="1"/>
  <c r="E89" i="42" s="1"/>
  <c r="E90" i="42" s="1"/>
  <c r="E91" i="42" s="1"/>
  <c r="E92" i="42" s="1"/>
  <c r="E93" i="42" s="1"/>
  <c r="E94" i="42" s="1"/>
  <c r="E95" i="42" s="1"/>
  <c r="E96" i="42" s="1"/>
  <c r="E97" i="42" s="1"/>
  <c r="E98" i="42" s="1"/>
  <c r="E99" i="42" s="1"/>
  <c r="E100" i="42" s="1"/>
  <c r="E101" i="42" s="1"/>
  <c r="E102" i="42" s="1"/>
  <c r="E103" i="42" s="1"/>
  <c r="E104" i="42" s="1"/>
  <c r="E105" i="42" s="1"/>
  <c r="E106" i="42" s="1"/>
  <c r="E107" i="42" s="1"/>
  <c r="E108" i="42" s="1"/>
  <c r="E109" i="42" s="1"/>
  <c r="E110" i="42" s="1"/>
  <c r="E111" i="42" s="1"/>
  <c r="E112" i="42" s="1"/>
  <c r="E113" i="42" s="1"/>
  <c r="E114" i="42" s="1"/>
  <c r="E115" i="42" s="1"/>
  <c r="E116" i="42" s="1"/>
  <c r="E117" i="42" s="1"/>
  <c r="E118" i="42" s="1"/>
  <c r="E119" i="42" s="1"/>
  <c r="E120" i="42" s="1"/>
  <c r="E121" i="42" s="1"/>
  <c r="E122" i="42" s="1"/>
  <c r="E123" i="42" s="1"/>
  <c r="E124" i="42" s="1"/>
  <c r="E125" i="42" s="1"/>
  <c r="E126" i="42" s="1"/>
  <c r="E127" i="42" s="1"/>
  <c r="E128" i="42" s="1"/>
  <c r="E129" i="42" s="1"/>
  <c r="E130" i="42" s="1"/>
  <c r="E131" i="42" s="1"/>
  <c r="E132" i="42" s="1"/>
  <c r="E133" i="42" s="1"/>
  <c r="E134" i="42" s="1"/>
  <c r="E135" i="42" s="1"/>
  <c r="E136" i="42" s="1"/>
  <c r="E137" i="42" s="1"/>
  <c r="E138" i="42" s="1"/>
  <c r="E139" i="42" s="1"/>
  <c r="E140" i="42" s="1"/>
  <c r="E141" i="42" s="1"/>
  <c r="E142" i="42" s="1"/>
  <c r="E143" i="42" s="1"/>
  <c r="E144" i="42" s="1"/>
  <c r="E145" i="42" s="1"/>
  <c r="E146" i="42" s="1"/>
  <c r="E147" i="42" s="1"/>
  <c r="E148" i="42" s="1"/>
  <c r="E149" i="42" s="1"/>
  <c r="E150" i="42" s="1"/>
  <c r="E151" i="42" s="1"/>
  <c r="E152" i="42" s="1"/>
  <c r="E153" i="42" s="1"/>
  <c r="E154" i="42" s="1"/>
  <c r="E155" i="42" s="1"/>
  <c r="E156" i="42" s="1"/>
  <c r="E157" i="42" s="1"/>
  <c r="E158" i="42" s="1"/>
  <c r="E159" i="42" s="1"/>
  <c r="E160" i="42" s="1"/>
  <c r="E161" i="42" s="1"/>
  <c r="E162" i="42" s="1"/>
  <c r="E163" i="42" s="1"/>
  <c r="E164" i="42" s="1"/>
  <c r="E165" i="42" s="1"/>
  <c r="E166" i="42" s="1"/>
  <c r="E167" i="42" s="1"/>
  <c r="E168" i="42" s="1"/>
  <c r="E169" i="42" s="1"/>
  <c r="E170" i="42" s="1"/>
  <c r="E171" i="42" s="1"/>
  <c r="E172" i="42" s="1"/>
  <c r="C24" i="21"/>
  <c r="C23" i="21"/>
  <c r="C18" i="21"/>
  <c r="C17" i="21"/>
  <c r="C16" i="21"/>
  <c r="C15" i="21"/>
  <c r="F72" i="21"/>
  <c r="G72" i="21" s="1"/>
  <c r="E72" i="21"/>
  <c r="E73" i="21" s="1"/>
  <c r="G71" i="21"/>
  <c r="G70" i="21"/>
  <c r="G69" i="21"/>
  <c r="C22" i="21" s="1"/>
  <c r="G68" i="21"/>
  <c r="C21" i="21" s="1"/>
  <c r="G67" i="21"/>
  <c r="C20" i="21" s="1"/>
  <c r="G66" i="21"/>
  <c r="C19" i="21" s="1"/>
  <c r="G65" i="21"/>
  <c r="G64" i="21"/>
  <c r="G63" i="21"/>
  <c r="G62" i="21"/>
  <c r="C24" i="22"/>
  <c r="C23" i="22"/>
  <c r="C22" i="22"/>
  <c r="C21" i="22"/>
  <c r="C16" i="22"/>
  <c r="C15" i="22"/>
  <c r="F72" i="22"/>
  <c r="G72" i="22" s="1"/>
  <c r="E72" i="22"/>
  <c r="E73" i="22" s="1"/>
  <c r="G71" i="22"/>
  <c r="G70" i="22"/>
  <c r="G69" i="22"/>
  <c r="G68" i="22"/>
  <c r="G67" i="22"/>
  <c r="C20" i="22" s="1"/>
  <c r="G66" i="22"/>
  <c r="C19" i="22" s="1"/>
  <c r="G65" i="22"/>
  <c r="C18" i="22" s="1"/>
  <c r="G64" i="22"/>
  <c r="C17" i="22" s="1"/>
  <c r="G63" i="22"/>
  <c r="G62" i="22"/>
  <c r="F72" i="31"/>
  <c r="G72" i="31" s="1"/>
  <c r="E72" i="31"/>
  <c r="E73" i="31" s="1"/>
  <c r="G71" i="31"/>
  <c r="C24" i="31" s="1"/>
  <c r="G70" i="31"/>
  <c r="C23" i="31" s="1"/>
  <c r="G69" i="31"/>
  <c r="G68" i="31"/>
  <c r="F72" i="19"/>
  <c r="G72" i="19" s="1"/>
  <c r="E72" i="19"/>
  <c r="E73" i="19" s="1"/>
  <c r="G71" i="19"/>
  <c r="C24" i="19" s="1"/>
  <c r="G70" i="19"/>
  <c r="C23" i="19" s="1"/>
  <c r="G69" i="19"/>
  <c r="C22" i="19" s="1"/>
  <c r="G68" i="19"/>
  <c r="C21" i="19" s="1"/>
  <c r="G67" i="19"/>
  <c r="C20" i="19" s="1"/>
  <c r="G66" i="19"/>
  <c r="C19" i="19" s="1"/>
  <c r="G65" i="19"/>
  <c r="C18" i="19" s="1"/>
  <c r="G64" i="19"/>
  <c r="C17" i="19" s="1"/>
  <c r="G63" i="19"/>
  <c r="C16" i="19" s="1"/>
  <c r="G62" i="19"/>
  <c r="C15" i="19" s="1"/>
  <c r="F102" i="44" l="1"/>
  <c r="F103" i="44" s="1"/>
  <c r="F104" i="44" s="1"/>
  <c r="F105" i="44" s="1"/>
  <c r="F106" i="44" s="1"/>
  <c r="F107" i="44" s="1"/>
  <c r="F108" i="44" s="1"/>
  <c r="F109" i="44" s="1"/>
  <c r="F110" i="44" s="1"/>
  <c r="F111" i="44" s="1"/>
  <c r="F112" i="44" s="1"/>
  <c r="F113" i="44" s="1"/>
  <c r="F114" i="44" s="1"/>
  <c r="F115" i="44" s="1"/>
  <c r="F116" i="44" s="1"/>
  <c r="F117" i="44" s="1"/>
  <c r="F118" i="44" s="1"/>
  <c r="F119" i="44" s="1"/>
  <c r="F120" i="44" s="1"/>
  <c r="F121" i="44" s="1"/>
  <c r="F122" i="44" s="1"/>
  <c r="F123" i="44" s="1"/>
  <c r="F124" i="44" s="1"/>
  <c r="F125" i="44" s="1"/>
  <c r="F126" i="44" s="1"/>
  <c r="F127" i="44" s="1"/>
  <c r="F128" i="44" s="1"/>
  <c r="F129" i="44" s="1"/>
  <c r="F130" i="44" s="1"/>
  <c r="F131" i="44" s="1"/>
  <c r="F132" i="44" s="1"/>
  <c r="F133" i="44" s="1"/>
  <c r="F134" i="44" s="1"/>
  <c r="F135" i="44" s="1"/>
  <c r="F136" i="44" s="1"/>
  <c r="F137" i="44" s="1"/>
  <c r="F138" i="44" s="1"/>
  <c r="F139" i="44" s="1"/>
  <c r="F140" i="44" s="1"/>
  <c r="F141" i="44" s="1"/>
  <c r="F142" i="44" s="1"/>
  <c r="F143" i="44" s="1"/>
  <c r="F144" i="44" s="1"/>
  <c r="F145" i="44" s="1"/>
  <c r="F146" i="44" s="1"/>
  <c r="F147" i="44" s="1"/>
  <c r="F148" i="44" s="1"/>
  <c r="F149" i="44" s="1"/>
  <c r="F150" i="44" s="1"/>
  <c r="F151" i="44" s="1"/>
  <c r="F152" i="44" s="1"/>
  <c r="F153" i="44" s="1"/>
  <c r="F154" i="44" s="1"/>
  <c r="F155" i="44" s="1"/>
  <c r="F156" i="44" s="1"/>
  <c r="F157" i="44" s="1"/>
  <c r="F158" i="44" s="1"/>
  <c r="F159" i="44" s="1"/>
  <c r="F160" i="44" s="1"/>
  <c r="F161" i="44" s="1"/>
  <c r="F162" i="44" s="1"/>
  <c r="F163" i="44" s="1"/>
  <c r="F164" i="44" s="1"/>
  <c r="F165" i="44" s="1"/>
  <c r="F166" i="44" s="1"/>
  <c r="F167" i="44" s="1"/>
  <c r="F168" i="44" s="1"/>
  <c r="F169" i="44" s="1"/>
  <c r="F170" i="44" s="1"/>
  <c r="F171" i="44" s="1"/>
  <c r="F172" i="44" s="1"/>
  <c r="F173" i="44" s="1"/>
  <c r="F174" i="44" s="1"/>
  <c r="F175" i="44" s="1"/>
  <c r="F176" i="44" s="1"/>
  <c r="F177" i="44" s="1"/>
  <c r="F178" i="44" s="1"/>
  <c r="F179" i="44" s="1"/>
  <c r="F180" i="44" s="1"/>
  <c r="F181" i="44" s="1"/>
  <c r="F182" i="44" s="1"/>
  <c r="F183" i="44" s="1"/>
  <c r="F184" i="44" s="1"/>
  <c r="F185" i="44" s="1"/>
  <c r="F186" i="44" s="1"/>
  <c r="F187" i="44" s="1"/>
  <c r="F188" i="44" s="1"/>
  <c r="F189" i="44" s="1"/>
  <c r="F190" i="44" s="1"/>
  <c r="F191" i="44" s="1"/>
  <c r="F192" i="44" s="1"/>
  <c r="F193" i="44" s="1"/>
  <c r="F194" i="44" s="1"/>
  <c r="F195" i="44" s="1"/>
  <c r="F196" i="44" s="1"/>
  <c r="F197" i="44" s="1"/>
  <c r="F198" i="44" s="1"/>
  <c r="F199" i="44" s="1"/>
  <c r="F200" i="44" s="1"/>
  <c r="F201" i="44" s="1"/>
  <c r="F202" i="44" s="1"/>
  <c r="F23" i="60"/>
  <c r="C22" i="31"/>
  <c r="C25" i="31"/>
  <c r="E203" i="44"/>
  <c r="F102" i="43"/>
  <c r="F103" i="43" s="1"/>
  <c r="F104" i="43" s="1"/>
  <c r="F105" i="43" s="1"/>
  <c r="F106" i="43" s="1"/>
  <c r="F107" i="43" s="1"/>
  <c r="F108" i="43" s="1"/>
  <c r="F109" i="43" s="1"/>
  <c r="F110" i="43" s="1"/>
  <c r="F111" i="43" s="1"/>
  <c r="F112" i="43" s="1"/>
  <c r="F113" i="43" s="1"/>
  <c r="F114" i="43" s="1"/>
  <c r="F115" i="43" s="1"/>
  <c r="F116" i="43" s="1"/>
  <c r="F117" i="43" s="1"/>
  <c r="F118" i="43" s="1"/>
  <c r="F119" i="43" s="1"/>
  <c r="F120" i="43" s="1"/>
  <c r="F121" i="43" s="1"/>
  <c r="F122" i="43" s="1"/>
  <c r="F123" i="43" s="1"/>
  <c r="F124" i="43" s="1"/>
  <c r="F125" i="43" s="1"/>
  <c r="F126" i="43" s="1"/>
  <c r="F127" i="43" s="1"/>
  <c r="F128" i="43" s="1"/>
  <c r="F129" i="43" s="1"/>
  <c r="F130" i="43" s="1"/>
  <c r="F131" i="43" s="1"/>
  <c r="F132" i="43" s="1"/>
  <c r="F133" i="43" s="1"/>
  <c r="F134" i="43" s="1"/>
  <c r="F135" i="43" s="1"/>
  <c r="F136" i="43" s="1"/>
  <c r="F137" i="43" s="1"/>
  <c r="F138" i="43" s="1"/>
  <c r="F139" i="43" s="1"/>
  <c r="F140" i="43" s="1"/>
  <c r="F141" i="43" s="1"/>
  <c r="F142" i="43" s="1"/>
  <c r="F143" i="43" s="1"/>
  <c r="F144" i="43" s="1"/>
  <c r="F145" i="43" s="1"/>
  <c r="F146" i="43" s="1"/>
  <c r="F147" i="43" s="1"/>
  <c r="F148" i="43" s="1"/>
  <c r="F149" i="43" s="1"/>
  <c r="F150" i="43" s="1"/>
  <c r="F151" i="43" s="1"/>
  <c r="F152" i="43" s="1"/>
  <c r="F153" i="43" s="1"/>
  <c r="F154" i="43" s="1"/>
  <c r="F155" i="43" s="1"/>
  <c r="F156" i="43" s="1"/>
  <c r="F157" i="43" s="1"/>
  <c r="F158" i="43" s="1"/>
  <c r="F159" i="43" s="1"/>
  <c r="F160" i="43" s="1"/>
  <c r="F161" i="43" s="1"/>
  <c r="F162" i="43" s="1"/>
  <c r="F163" i="43" s="1"/>
  <c r="F164" i="43" s="1"/>
  <c r="F165" i="43" s="1"/>
  <c r="F166" i="43" s="1"/>
  <c r="F167" i="43" s="1"/>
  <c r="F168" i="43" s="1"/>
  <c r="F169" i="43" s="1"/>
  <c r="F170" i="43" s="1"/>
  <c r="F171" i="43" s="1"/>
  <c r="F172" i="43" s="1"/>
  <c r="F173" i="43" s="1"/>
  <c r="F174" i="43" s="1"/>
  <c r="F175" i="43" s="1"/>
  <c r="F176" i="43" s="1"/>
  <c r="F177" i="43" s="1"/>
  <c r="F178" i="43" s="1"/>
  <c r="F179" i="43" s="1"/>
  <c r="F180" i="43" s="1"/>
  <c r="F181" i="43" s="1"/>
  <c r="F182" i="43" s="1"/>
  <c r="F183" i="43" s="1"/>
  <c r="F184" i="43" s="1"/>
  <c r="F185" i="43" s="1"/>
  <c r="F186" i="43" s="1"/>
  <c r="F187" i="43" s="1"/>
  <c r="F188" i="43" s="1"/>
  <c r="F189" i="43" s="1"/>
  <c r="F190" i="43" s="1"/>
  <c r="F191" i="43" s="1"/>
  <c r="F192" i="43" s="1"/>
  <c r="F193" i="43" s="1"/>
  <c r="F194" i="43" s="1"/>
  <c r="F195" i="43" s="1"/>
  <c r="F196" i="43" s="1"/>
  <c r="F197" i="43" s="1"/>
  <c r="F198" i="43" s="1"/>
  <c r="F199" i="43" s="1"/>
  <c r="F200" i="43" s="1"/>
  <c r="F201" i="43" s="1"/>
  <c r="F202" i="43" s="1"/>
  <c r="E23" i="60"/>
  <c r="C21" i="31"/>
  <c r="E203" i="43"/>
  <c r="E204" i="43" s="1"/>
  <c r="E205" i="43" s="1"/>
  <c r="E206" i="43" s="1"/>
  <c r="E207" i="43" s="1"/>
  <c r="E208" i="43" s="1"/>
  <c r="E209" i="43" s="1"/>
  <c r="E210" i="43" s="1"/>
  <c r="E211" i="43" s="1"/>
  <c r="E212" i="43" s="1"/>
  <c r="E213" i="43" s="1"/>
  <c r="E214" i="43" s="1"/>
  <c r="E215" i="43" s="1"/>
  <c r="E216" i="43" s="1"/>
  <c r="E217" i="43" s="1"/>
  <c r="E218" i="43" s="1"/>
  <c r="E219" i="43" s="1"/>
  <c r="E220" i="43" s="1"/>
  <c r="E221" i="43" s="1"/>
  <c r="E222" i="43" s="1"/>
  <c r="E223" i="43" s="1"/>
  <c r="E224" i="43" s="1"/>
  <c r="E225" i="43" s="1"/>
  <c r="E226" i="43" s="1"/>
  <c r="E227" i="43" s="1"/>
  <c r="E228" i="43" s="1"/>
  <c r="E229" i="43" s="1"/>
  <c r="E230" i="43" s="1"/>
  <c r="E231" i="43" s="1"/>
  <c r="E232" i="43" s="1"/>
  <c r="E233" i="43" s="1"/>
  <c r="E234" i="43" s="1"/>
  <c r="E235" i="43" s="1"/>
  <c r="E236" i="43" s="1"/>
  <c r="E237" i="43" s="1"/>
  <c r="E238" i="43" s="1"/>
  <c r="E239" i="43" s="1"/>
  <c r="E240" i="43" s="1"/>
  <c r="E241" i="43" s="1"/>
  <c r="E242" i="43" s="1"/>
  <c r="E243" i="43" s="1"/>
  <c r="E244" i="43" s="1"/>
  <c r="E245" i="43" s="1"/>
  <c r="E246" i="43" s="1"/>
  <c r="E247" i="43" s="1"/>
  <c r="E248" i="43" s="1"/>
  <c r="E249" i="43" s="1"/>
  <c r="E250" i="43" s="1"/>
  <c r="E251" i="43" s="1"/>
  <c r="E252" i="43" s="1"/>
  <c r="E253" i="43" s="1"/>
  <c r="E254" i="43" s="1"/>
  <c r="E255" i="43" s="1"/>
  <c r="E256" i="43" s="1"/>
  <c r="E257" i="43" s="1"/>
  <c r="E258" i="43" s="1"/>
  <c r="E259" i="43" s="1"/>
  <c r="E260" i="43" s="1"/>
  <c r="E261" i="43" s="1"/>
  <c r="E262" i="43" s="1"/>
  <c r="E263" i="43" s="1"/>
  <c r="E264" i="43" s="1"/>
  <c r="E265" i="43" s="1"/>
  <c r="E266" i="43" s="1"/>
  <c r="E267" i="43" s="1"/>
  <c r="E268" i="43" s="1"/>
  <c r="E269" i="43" s="1"/>
  <c r="E270" i="43" s="1"/>
  <c r="E271" i="43" s="1"/>
  <c r="E272" i="43" s="1"/>
  <c r="E273" i="43" s="1"/>
  <c r="E274" i="43" s="1"/>
  <c r="E275" i="43" s="1"/>
  <c r="E276" i="43" s="1"/>
  <c r="E277" i="43" s="1"/>
  <c r="E278" i="43" s="1"/>
  <c r="E279" i="43" s="1"/>
  <c r="E280" i="43" s="1"/>
  <c r="E281" i="43" s="1"/>
  <c r="E282" i="43" s="1"/>
  <c r="E283" i="43" s="1"/>
  <c r="E284" i="43" s="1"/>
  <c r="E285" i="43" s="1"/>
  <c r="E286" i="43" s="1"/>
  <c r="E287" i="43" s="1"/>
  <c r="E288" i="43" s="1"/>
  <c r="E289" i="43" s="1"/>
  <c r="E290" i="43" s="1"/>
  <c r="E291" i="43" s="1"/>
  <c r="E292" i="43" s="1"/>
  <c r="E293" i="43" s="1"/>
  <c r="E294" i="43" s="1"/>
  <c r="E295" i="43" s="1"/>
  <c r="E296" i="43" s="1"/>
  <c r="E297" i="43" s="1"/>
  <c r="E298" i="43" s="1"/>
  <c r="E299" i="43" s="1"/>
  <c r="E300" i="43" s="1"/>
  <c r="E301" i="43" s="1"/>
  <c r="E302" i="43" s="1"/>
  <c r="E303" i="43" s="1"/>
  <c r="E304" i="43" s="1"/>
  <c r="E305" i="43" s="1"/>
  <c r="E306" i="43" s="1"/>
  <c r="E307" i="43" s="1"/>
  <c r="E308" i="43" s="1"/>
  <c r="E309" i="43" s="1"/>
  <c r="E310" i="43" s="1"/>
  <c r="E311" i="43" s="1"/>
  <c r="E312" i="43" s="1"/>
  <c r="E313" i="43" s="1"/>
  <c r="E314" i="43" s="1"/>
  <c r="E315" i="43" s="1"/>
  <c r="E316" i="43" s="1"/>
  <c r="E317" i="43" s="1"/>
  <c r="E318" i="43" s="1"/>
  <c r="E319" i="43" s="1"/>
  <c r="E320" i="43" s="1"/>
  <c r="E321" i="43" s="1"/>
  <c r="E322" i="43" s="1"/>
  <c r="E323" i="43" s="1"/>
  <c r="E324" i="43" s="1"/>
  <c r="E325" i="43" s="1"/>
  <c r="E326" i="43" s="1"/>
  <c r="E327" i="43" s="1"/>
  <c r="E328" i="43" s="1"/>
  <c r="E329" i="43" s="1"/>
  <c r="E330" i="43" s="1"/>
  <c r="E331" i="43" s="1"/>
  <c r="E332" i="43" s="1"/>
  <c r="E333" i="43" s="1"/>
  <c r="E334" i="43" s="1"/>
  <c r="E335" i="43" s="1"/>
  <c r="E336" i="43" s="1"/>
  <c r="E337" i="43" s="1"/>
  <c r="E338" i="43" s="1"/>
  <c r="E339" i="43" s="1"/>
  <c r="E340" i="43" s="1"/>
  <c r="E341" i="43" s="1"/>
  <c r="E342" i="43" s="1"/>
  <c r="E343" i="43" s="1"/>
  <c r="E344" i="43" s="1"/>
  <c r="E345" i="43" s="1"/>
  <c r="E346" i="43" s="1"/>
  <c r="E347" i="43" s="1"/>
  <c r="E348" i="43" s="1"/>
  <c r="E349" i="43" s="1"/>
  <c r="E350" i="43" s="1"/>
  <c r="E351" i="43" s="1"/>
  <c r="E352" i="43" s="1"/>
  <c r="E353" i="43" s="1"/>
  <c r="E354" i="43" s="1"/>
  <c r="E355" i="43" s="1"/>
  <c r="E356" i="43" s="1"/>
  <c r="E357" i="43" s="1"/>
  <c r="E358" i="43" s="1"/>
  <c r="E359" i="43" s="1"/>
  <c r="E360" i="43" s="1"/>
  <c r="E361" i="43" s="1"/>
  <c r="E362" i="43" s="1"/>
  <c r="E363" i="43" s="1"/>
  <c r="E364" i="43" s="1"/>
  <c r="E365" i="43" s="1"/>
  <c r="E366" i="43" s="1"/>
  <c r="E367" i="43" s="1"/>
  <c r="E368" i="43" s="1"/>
  <c r="E369" i="43" s="1"/>
  <c r="E370" i="43" s="1"/>
  <c r="E371" i="43" s="1"/>
  <c r="E372" i="43" s="1"/>
  <c r="E373" i="43" s="1"/>
  <c r="E374" i="43" s="1"/>
  <c r="E375" i="43" s="1"/>
  <c r="E376" i="43" s="1"/>
  <c r="E377" i="43" s="1"/>
  <c r="E378" i="43" s="1"/>
  <c r="E379" i="43" s="1"/>
  <c r="E380" i="43" s="1"/>
  <c r="E381" i="43" s="1"/>
  <c r="E382" i="43" s="1"/>
  <c r="E383" i="43" s="1"/>
  <c r="E384" i="43" s="1"/>
  <c r="E385" i="43" s="1"/>
  <c r="E386" i="43" s="1"/>
  <c r="E387" i="43" s="1"/>
  <c r="E388" i="43" s="1"/>
  <c r="E389" i="43" s="1"/>
  <c r="E390" i="43" s="1"/>
  <c r="E391" i="43" s="1"/>
  <c r="E392" i="43" s="1"/>
  <c r="E393" i="43" s="1"/>
  <c r="E394" i="43" s="1"/>
  <c r="E395" i="43" s="1"/>
  <c r="E396" i="43" s="1"/>
  <c r="E397" i="43" s="1"/>
  <c r="E398" i="43" s="1"/>
  <c r="E399" i="43" s="1"/>
  <c r="E400" i="43" s="1"/>
  <c r="E401" i="43" s="1"/>
  <c r="E402" i="43" s="1"/>
  <c r="E403" i="43" s="1"/>
  <c r="E404" i="43" s="1"/>
  <c r="E405" i="43" s="1"/>
  <c r="E406" i="43" s="1"/>
  <c r="E407" i="43" s="1"/>
  <c r="E408" i="43" s="1"/>
  <c r="E409" i="43" s="1"/>
  <c r="E410" i="43" s="1"/>
  <c r="E411" i="43" s="1"/>
  <c r="E412" i="43" s="1"/>
  <c r="E413" i="43" s="1"/>
  <c r="E414" i="43" s="1"/>
  <c r="E415" i="43" s="1"/>
  <c r="E416" i="43" s="1"/>
  <c r="E417" i="43" s="1"/>
  <c r="E418" i="43" s="1"/>
  <c r="E419" i="43" s="1"/>
  <c r="E420" i="43" s="1"/>
  <c r="E421" i="43" s="1"/>
  <c r="E422" i="43" s="1"/>
  <c r="E423" i="43" s="1"/>
  <c r="E424" i="43" s="1"/>
  <c r="E425" i="43" s="1"/>
  <c r="E426" i="43" s="1"/>
  <c r="E427" i="43" s="1"/>
  <c r="E428" i="43" s="1"/>
  <c r="E429" i="43" s="1"/>
  <c r="E430" i="43" s="1"/>
  <c r="E431" i="43" s="1"/>
  <c r="E432" i="43" s="1"/>
  <c r="E433" i="43" s="1"/>
  <c r="E434" i="43" s="1"/>
  <c r="E435" i="43" s="1"/>
  <c r="E436" i="43" s="1"/>
  <c r="E437" i="43" s="1"/>
  <c r="E438" i="43" s="1"/>
  <c r="E439" i="43" s="1"/>
  <c r="E440" i="43" s="1"/>
  <c r="E441" i="43" s="1"/>
  <c r="E442" i="43" s="1"/>
  <c r="E443" i="43" s="1"/>
  <c r="E444" i="43" s="1"/>
  <c r="E445" i="43" s="1"/>
  <c r="E446" i="43" s="1"/>
  <c r="E447" i="43" s="1"/>
  <c r="E448" i="43" s="1"/>
  <c r="E449" i="43" s="1"/>
  <c r="E450" i="43" s="1"/>
  <c r="E451" i="43" s="1"/>
  <c r="E452" i="43" s="1"/>
  <c r="E453" i="43" s="1"/>
  <c r="E454" i="43" s="1"/>
  <c r="E455" i="43" s="1"/>
  <c r="E456" i="43" s="1"/>
  <c r="E457" i="43" s="1"/>
  <c r="E458" i="43" s="1"/>
  <c r="E459" i="43" s="1"/>
  <c r="E460" i="43" s="1"/>
  <c r="E461" i="43" s="1"/>
  <c r="E462" i="43" s="1"/>
  <c r="E463" i="43" s="1"/>
  <c r="E464" i="43" s="1"/>
  <c r="E465" i="43" s="1"/>
  <c r="E466" i="43" s="1"/>
  <c r="E467" i="43" s="1"/>
  <c r="E468" i="43" s="1"/>
  <c r="E469" i="43" s="1"/>
  <c r="E470" i="43" s="1"/>
  <c r="E471" i="43" s="1"/>
  <c r="E472" i="43" s="1"/>
  <c r="E473" i="43" s="1"/>
  <c r="E474" i="43" s="1"/>
  <c r="E475" i="43" s="1"/>
  <c r="E476" i="43" s="1"/>
  <c r="E477" i="43" s="1"/>
  <c r="E478" i="43" s="1"/>
  <c r="E479" i="43" s="1"/>
  <c r="E480" i="43" s="1"/>
  <c r="E481" i="43" s="1"/>
  <c r="E482" i="43" s="1"/>
  <c r="E483" i="43" s="1"/>
  <c r="E484" i="43" s="1"/>
  <c r="E485" i="43" s="1"/>
  <c r="E486" i="43" s="1"/>
  <c r="E487" i="43" s="1"/>
  <c r="E488" i="43" s="1"/>
  <c r="E489" i="43" s="1"/>
  <c r="E490" i="43" s="1"/>
  <c r="E491" i="43" s="1"/>
  <c r="E492" i="43" s="1"/>
  <c r="E493" i="43" s="1"/>
  <c r="E494" i="43" s="1"/>
  <c r="E495" i="43" s="1"/>
  <c r="E496" i="43" s="1"/>
  <c r="E497" i="43" s="1"/>
  <c r="E498" i="43" s="1"/>
  <c r="E499" i="43" s="1"/>
  <c r="E500" i="43" s="1"/>
  <c r="E501" i="43" s="1"/>
  <c r="E502" i="43" s="1"/>
  <c r="E503" i="43" s="1"/>
  <c r="E504" i="43" s="1"/>
  <c r="E505" i="43" s="1"/>
  <c r="E506" i="43" s="1"/>
  <c r="E507" i="43" s="1"/>
  <c r="E508" i="43" s="1"/>
  <c r="E509" i="43" s="1"/>
  <c r="E510" i="43" s="1"/>
  <c r="E511" i="43" s="1"/>
  <c r="E512" i="43" s="1"/>
  <c r="E513" i="43" s="1"/>
  <c r="E514" i="43" s="1"/>
  <c r="E515" i="43" s="1"/>
  <c r="E516" i="43" s="1"/>
  <c r="E517" i="43" s="1"/>
  <c r="E518" i="43" s="1"/>
  <c r="E519" i="43" s="1"/>
  <c r="E520" i="43" s="1"/>
  <c r="E521" i="43" s="1"/>
  <c r="E522" i="43" s="1"/>
  <c r="E523" i="43" s="1"/>
  <c r="E524" i="43" s="1"/>
  <c r="E525" i="43" s="1"/>
  <c r="E526" i="43" s="1"/>
  <c r="E527" i="43" s="1"/>
  <c r="E528" i="43" s="1"/>
  <c r="E529" i="43" s="1"/>
  <c r="E530" i="43" s="1"/>
  <c r="E531" i="43" s="1"/>
  <c r="E532" i="43" s="1"/>
  <c r="E533" i="43" s="1"/>
  <c r="E534" i="43" s="1"/>
  <c r="E535" i="43" s="1"/>
  <c r="E536" i="43" s="1"/>
  <c r="E537" i="43" s="1"/>
  <c r="E538" i="43" s="1"/>
  <c r="E539" i="43" s="1"/>
  <c r="E540" i="43" s="1"/>
  <c r="E541" i="43" s="1"/>
  <c r="E542" i="43" s="1"/>
  <c r="E543" i="43" s="1"/>
  <c r="E544" i="43" s="1"/>
  <c r="E545" i="43" s="1"/>
  <c r="E546" i="43" s="1"/>
  <c r="E547" i="43" s="1"/>
  <c r="E548" i="43" s="1"/>
  <c r="E549" i="43" s="1"/>
  <c r="E550" i="43" s="1"/>
  <c r="E551" i="43" s="1"/>
  <c r="E552" i="43" s="1"/>
  <c r="E553" i="43" s="1"/>
  <c r="E554" i="43" s="1"/>
  <c r="E555" i="43" s="1"/>
  <c r="E556" i="43" s="1"/>
  <c r="E557" i="43" s="1"/>
  <c r="E558" i="43" s="1"/>
  <c r="E559" i="43" s="1"/>
  <c r="E560" i="43" s="1"/>
  <c r="E561" i="43" s="1"/>
  <c r="E562" i="43" s="1"/>
  <c r="E563" i="43" s="1"/>
  <c r="E564" i="43" s="1"/>
  <c r="E565" i="43" s="1"/>
  <c r="E566" i="43" s="1"/>
  <c r="E567" i="43" s="1"/>
  <c r="E568" i="43" s="1"/>
  <c r="E569" i="43" s="1"/>
  <c r="E570" i="43" s="1"/>
  <c r="E571" i="43" s="1"/>
  <c r="E572" i="43" s="1"/>
  <c r="E573" i="43" s="1"/>
  <c r="E574" i="43" s="1"/>
  <c r="E575" i="43" s="1"/>
  <c r="E576" i="43" s="1"/>
  <c r="E577" i="43" s="1"/>
  <c r="E578" i="43" s="1"/>
  <c r="E579" i="43" s="1"/>
  <c r="E580" i="43" s="1"/>
  <c r="E581" i="43" s="1"/>
  <c r="E582" i="43" s="1"/>
  <c r="E583" i="43" s="1"/>
  <c r="E584" i="43" s="1"/>
  <c r="E585" i="43" s="1"/>
  <c r="E586" i="43" s="1"/>
  <c r="E587" i="43" s="1"/>
  <c r="E588" i="43" s="1"/>
  <c r="E589" i="43" s="1"/>
  <c r="E590" i="43" s="1"/>
  <c r="E591" i="43" s="1"/>
  <c r="E592" i="43" s="1"/>
  <c r="E593" i="43" s="1"/>
  <c r="E594" i="43" s="1"/>
  <c r="E595" i="43" s="1"/>
  <c r="E596" i="43" s="1"/>
  <c r="E597" i="43" s="1"/>
  <c r="E598" i="43" s="1"/>
  <c r="E599" i="43" s="1"/>
  <c r="E600" i="43" s="1"/>
  <c r="E601" i="43" s="1"/>
  <c r="E602" i="43" s="1"/>
  <c r="E603" i="43" s="1"/>
  <c r="E604" i="43" s="1"/>
  <c r="E605" i="43" s="1"/>
  <c r="E606" i="43" s="1"/>
  <c r="E607" i="43" s="1"/>
  <c r="E608" i="43" s="1"/>
  <c r="E609" i="43" s="1"/>
  <c r="E610" i="43" s="1"/>
  <c r="E611" i="43" s="1"/>
  <c r="E612" i="43" s="1"/>
  <c r="E613" i="43" s="1"/>
  <c r="E614" i="43" s="1"/>
  <c r="E615" i="43" s="1"/>
  <c r="E616" i="43" s="1"/>
  <c r="E617" i="43" s="1"/>
  <c r="E618" i="43" s="1"/>
  <c r="E619" i="43" s="1"/>
  <c r="E620" i="43" s="1"/>
  <c r="E621" i="43" s="1"/>
  <c r="E622" i="43" s="1"/>
  <c r="E623" i="43" s="1"/>
  <c r="E624" i="43" s="1"/>
  <c r="E625" i="43" s="1"/>
  <c r="E626" i="43" s="1"/>
  <c r="E627" i="43" s="1"/>
  <c r="E628" i="43" s="1"/>
  <c r="E629" i="43" s="1"/>
  <c r="E630" i="43" s="1"/>
  <c r="E631" i="43" s="1"/>
  <c r="E632" i="43" s="1"/>
  <c r="E633" i="43" s="1"/>
  <c r="E634" i="43" s="1"/>
  <c r="E635" i="43" s="1"/>
  <c r="E636" i="43" s="1"/>
  <c r="E637" i="43" s="1"/>
  <c r="E638" i="43" s="1"/>
  <c r="E639" i="43" s="1"/>
  <c r="E640" i="43" s="1"/>
  <c r="E641" i="43" s="1"/>
  <c r="E642" i="43" s="1"/>
  <c r="E643" i="43" s="1"/>
  <c r="E644" i="43" s="1"/>
  <c r="E645" i="43" s="1"/>
  <c r="E646" i="43" s="1"/>
  <c r="E647" i="43" s="1"/>
  <c r="E648" i="43" s="1"/>
  <c r="E649" i="43" s="1"/>
  <c r="E650" i="43" s="1"/>
  <c r="E651" i="43" s="1"/>
  <c r="E652" i="43" s="1"/>
  <c r="E653" i="43" s="1"/>
  <c r="E654" i="43" s="1"/>
  <c r="E655" i="43" s="1"/>
  <c r="E656" i="43" s="1"/>
  <c r="E657" i="43" s="1"/>
  <c r="E658" i="43" s="1"/>
  <c r="E659" i="43" s="1"/>
  <c r="E660" i="43" s="1"/>
  <c r="E661" i="43" s="1"/>
  <c r="E662" i="43" s="1"/>
  <c r="E663" i="43" s="1"/>
  <c r="E664" i="43" s="1"/>
  <c r="E665" i="43" s="1"/>
  <c r="E666" i="43" s="1"/>
  <c r="E667" i="43" s="1"/>
  <c r="E668" i="43" s="1"/>
  <c r="E669" i="43" s="1"/>
  <c r="E670" i="43" s="1"/>
  <c r="E671" i="43" s="1"/>
  <c r="E672" i="43" s="1"/>
  <c r="E673" i="43" s="1"/>
  <c r="E674" i="43" s="1"/>
  <c r="E675" i="43" s="1"/>
  <c r="E676" i="43" s="1"/>
  <c r="E677" i="43" s="1"/>
  <c r="E678" i="43" s="1"/>
  <c r="E679" i="43" s="1"/>
  <c r="E680" i="43" s="1"/>
  <c r="E681" i="43" s="1"/>
  <c r="E682" i="43" s="1"/>
  <c r="E683" i="43" s="1"/>
  <c r="E684" i="43" s="1"/>
  <c r="E685" i="43" s="1"/>
  <c r="E686" i="43" s="1"/>
  <c r="E687" i="43" s="1"/>
  <c r="E688" i="43" s="1"/>
  <c r="E689" i="43" s="1"/>
  <c r="E690" i="43" s="1"/>
  <c r="E691" i="43" s="1"/>
  <c r="E692" i="43" s="1"/>
  <c r="E693" i="43" s="1"/>
  <c r="E694" i="43" s="1"/>
  <c r="E695" i="43" s="1"/>
  <c r="E696" i="43" s="1"/>
  <c r="E697" i="43" s="1"/>
  <c r="E698" i="43" s="1"/>
  <c r="E699" i="43" s="1"/>
  <c r="E700" i="43" s="1"/>
  <c r="E701" i="43" s="1"/>
  <c r="E702" i="43" s="1"/>
  <c r="E703" i="43" s="1"/>
  <c r="E704" i="43" s="1"/>
  <c r="E705" i="43" s="1"/>
  <c r="E706" i="43" s="1"/>
  <c r="E707" i="43" s="1"/>
  <c r="E708" i="43" s="1"/>
  <c r="E709" i="43" s="1"/>
  <c r="E710" i="43" s="1"/>
  <c r="E711" i="43" s="1"/>
  <c r="E712" i="43" s="1"/>
  <c r="E713" i="43" s="1"/>
  <c r="E714" i="43" s="1"/>
  <c r="E715" i="43" s="1"/>
  <c r="E716" i="43" s="1"/>
  <c r="E717" i="43" s="1"/>
  <c r="E718" i="43" s="1"/>
  <c r="E719" i="43" s="1"/>
  <c r="E720" i="43" s="1"/>
  <c r="E721" i="43" s="1"/>
  <c r="E722" i="43" s="1"/>
  <c r="E723" i="43" s="1"/>
  <c r="E724" i="43" s="1"/>
  <c r="E725" i="43" s="1"/>
  <c r="E726" i="43" s="1"/>
  <c r="E727" i="43" s="1"/>
  <c r="E728" i="43" s="1"/>
  <c r="E729" i="43" s="1"/>
  <c r="E730" i="43" s="1"/>
  <c r="E731" i="43" s="1"/>
  <c r="E732" i="43" s="1"/>
  <c r="E733" i="43" s="1"/>
  <c r="E734" i="43" s="1"/>
  <c r="E735" i="43" s="1"/>
  <c r="E736" i="43" s="1"/>
  <c r="E737" i="43" s="1"/>
  <c r="E738" i="43" s="1"/>
  <c r="E739" i="43" s="1"/>
  <c r="E740" i="43" s="1"/>
  <c r="E741" i="43" s="1"/>
  <c r="E742" i="43" s="1"/>
  <c r="E743" i="43" s="1"/>
  <c r="E744" i="43" s="1"/>
  <c r="E745" i="43" s="1"/>
  <c r="E746" i="43" s="1"/>
  <c r="E747" i="43" s="1"/>
  <c r="E748" i="43" s="1"/>
  <c r="E749" i="43" s="1"/>
  <c r="E750" i="43" s="1"/>
  <c r="E751" i="43" s="1"/>
  <c r="E752" i="43" s="1"/>
  <c r="E753" i="43" s="1"/>
  <c r="E754" i="43" s="1"/>
  <c r="E755" i="43" s="1"/>
  <c r="E756" i="43" s="1"/>
  <c r="E757" i="43" s="1"/>
  <c r="E758" i="43" s="1"/>
  <c r="E759" i="43" s="1"/>
  <c r="E760" i="43" s="1"/>
  <c r="E761" i="43" s="1"/>
  <c r="E762" i="43" s="1"/>
  <c r="E763" i="43" s="1"/>
  <c r="E764" i="43" s="1"/>
  <c r="E765" i="43" s="1"/>
  <c r="E766" i="43" s="1"/>
  <c r="E767" i="43" s="1"/>
  <c r="E768" i="43" s="1"/>
  <c r="E769" i="43" s="1"/>
  <c r="E770" i="43" s="1"/>
  <c r="E771" i="43" s="1"/>
  <c r="E772" i="43" s="1"/>
  <c r="E773" i="43" s="1"/>
  <c r="E774" i="43" s="1"/>
  <c r="E775" i="43" s="1"/>
  <c r="E776" i="43" s="1"/>
  <c r="E777" i="43" s="1"/>
  <c r="E778" i="43" s="1"/>
  <c r="E779" i="43" s="1"/>
  <c r="E780" i="43" s="1"/>
  <c r="E781" i="43" s="1"/>
  <c r="E782" i="43" s="1"/>
  <c r="E783" i="43" s="1"/>
  <c r="E784" i="43" s="1"/>
  <c r="E785" i="43" s="1"/>
  <c r="E786" i="43" s="1"/>
  <c r="E787" i="43" s="1"/>
  <c r="E788" i="43" s="1"/>
  <c r="E789" i="43" s="1"/>
  <c r="E790" i="43" s="1"/>
  <c r="E791" i="43" s="1"/>
  <c r="E792" i="43" s="1"/>
  <c r="E793" i="43" s="1"/>
  <c r="E794" i="43" s="1"/>
  <c r="E795" i="43" s="1"/>
  <c r="E796" i="43" s="1"/>
  <c r="E797" i="43" s="1"/>
  <c r="E798" i="43" s="1"/>
  <c r="E799" i="43" s="1"/>
  <c r="E800" i="43" s="1"/>
  <c r="E801" i="43" s="1"/>
  <c r="E802" i="43" s="1"/>
  <c r="E803" i="43" s="1"/>
  <c r="E804" i="43" s="1"/>
  <c r="E805" i="43" s="1"/>
  <c r="E806" i="43" s="1"/>
  <c r="E807" i="43" s="1"/>
  <c r="E808" i="43" s="1"/>
  <c r="E809" i="43" s="1"/>
  <c r="E810" i="43" s="1"/>
  <c r="E811" i="43" s="1"/>
  <c r="E812" i="43" s="1"/>
  <c r="E813" i="43" s="1"/>
  <c r="E814" i="43" s="1"/>
  <c r="E815" i="43" s="1"/>
  <c r="E816" i="43" s="1"/>
  <c r="E817" i="43" s="1"/>
  <c r="E818" i="43" s="1"/>
  <c r="E819" i="43" s="1"/>
  <c r="E820" i="43" s="1"/>
  <c r="E821" i="43" s="1"/>
  <c r="E822" i="43" s="1"/>
  <c r="E823" i="43" s="1"/>
  <c r="E824" i="43" s="1"/>
  <c r="E825" i="43" s="1"/>
  <c r="E826" i="43" s="1"/>
  <c r="E827" i="43" s="1"/>
  <c r="E828" i="43" s="1"/>
  <c r="E829" i="43" s="1"/>
  <c r="E830" i="43" s="1"/>
  <c r="E831" i="43" s="1"/>
  <c r="E832" i="43" s="1"/>
  <c r="E833" i="43" s="1"/>
  <c r="E834" i="43" s="1"/>
  <c r="E835" i="43" s="1"/>
  <c r="E836" i="43" s="1"/>
  <c r="E837" i="43" s="1"/>
  <c r="E838" i="43" s="1"/>
  <c r="E839" i="43" s="1"/>
  <c r="E840" i="43" s="1"/>
  <c r="E841" i="43" s="1"/>
  <c r="E842" i="43" s="1"/>
  <c r="E843" i="43" s="1"/>
  <c r="E844" i="43" s="1"/>
  <c r="E845" i="43" s="1"/>
  <c r="E846" i="43" s="1"/>
  <c r="E847" i="43" s="1"/>
  <c r="E848" i="43" s="1"/>
  <c r="E849" i="43" s="1"/>
  <c r="E850" i="43" s="1"/>
  <c r="E851" i="43" s="1"/>
  <c r="E852" i="43" s="1"/>
  <c r="E853" i="43" s="1"/>
  <c r="E854" i="43" s="1"/>
  <c r="E855" i="43" s="1"/>
  <c r="E856" i="43" s="1"/>
  <c r="E857" i="43" s="1"/>
  <c r="E858" i="43" s="1"/>
  <c r="E859" i="43" s="1"/>
  <c r="E860" i="43" s="1"/>
  <c r="E861" i="43" s="1"/>
  <c r="E862" i="43" s="1"/>
  <c r="E863" i="43" s="1"/>
  <c r="E864" i="43" s="1"/>
  <c r="E865" i="43" s="1"/>
  <c r="E866" i="43" s="1"/>
  <c r="E867" i="43" s="1"/>
  <c r="E868" i="43" s="1"/>
  <c r="E869" i="43" s="1"/>
  <c r="E870" i="43" s="1"/>
  <c r="E871" i="43" s="1"/>
  <c r="E872" i="43" s="1"/>
  <c r="E873" i="43" s="1"/>
  <c r="E874" i="43" s="1"/>
  <c r="E875" i="43" s="1"/>
  <c r="E876" i="43" s="1"/>
  <c r="E877" i="43" s="1"/>
  <c r="E878" i="43" s="1"/>
  <c r="E879" i="43" s="1"/>
  <c r="E880" i="43" s="1"/>
  <c r="E881" i="43" s="1"/>
  <c r="E882" i="43" s="1"/>
  <c r="E883" i="43" s="1"/>
  <c r="E884" i="43" s="1"/>
  <c r="E885" i="43" s="1"/>
  <c r="E886" i="43" s="1"/>
  <c r="E887" i="43" s="1"/>
  <c r="E888" i="43" s="1"/>
  <c r="E889" i="43" s="1"/>
  <c r="E890" i="43" s="1"/>
  <c r="E891" i="43" s="1"/>
  <c r="E892" i="43" s="1"/>
  <c r="E893" i="43" s="1"/>
  <c r="E894" i="43" s="1"/>
  <c r="E895" i="43" s="1"/>
  <c r="E896" i="43" s="1"/>
  <c r="E897" i="43" s="1"/>
  <c r="E898" i="43" s="1"/>
  <c r="E899" i="43" s="1"/>
  <c r="E900" i="43" s="1"/>
  <c r="E901" i="43" s="1"/>
  <c r="E902" i="43" s="1"/>
  <c r="E903" i="43" s="1"/>
  <c r="E904" i="43" s="1"/>
  <c r="E905" i="43" s="1"/>
  <c r="E906" i="43" s="1"/>
  <c r="E907" i="43" s="1"/>
  <c r="E908" i="43" s="1"/>
  <c r="E909" i="43" s="1"/>
  <c r="E910" i="43" s="1"/>
  <c r="E911" i="43" s="1"/>
  <c r="E912" i="43" s="1"/>
  <c r="E913" i="43" s="1"/>
  <c r="E914" i="43" s="1"/>
  <c r="E915" i="43" s="1"/>
  <c r="E916" i="43" s="1"/>
  <c r="E917" i="43" s="1"/>
  <c r="E918" i="43" s="1"/>
  <c r="E919" i="43" s="1"/>
  <c r="E920" i="43" s="1"/>
  <c r="E921" i="43" s="1"/>
  <c r="E922" i="43" s="1"/>
  <c r="E923" i="43" s="1"/>
  <c r="E924" i="43" s="1"/>
  <c r="E925" i="43" s="1"/>
  <c r="E926" i="43" s="1"/>
  <c r="E927" i="43" s="1"/>
  <c r="E928" i="43" s="1"/>
  <c r="E929" i="43" s="1"/>
  <c r="E930" i="43" s="1"/>
  <c r="E931" i="43" s="1"/>
  <c r="E932" i="43" s="1"/>
  <c r="E933" i="43" s="1"/>
  <c r="E934" i="43" s="1"/>
  <c r="E935" i="43" s="1"/>
  <c r="E936" i="43" s="1"/>
  <c r="E937" i="43" s="1"/>
  <c r="E938" i="43" s="1"/>
  <c r="E939" i="43" s="1"/>
  <c r="E940" i="43" s="1"/>
  <c r="E941" i="43" s="1"/>
  <c r="E942" i="43" s="1"/>
  <c r="E943" i="43" s="1"/>
  <c r="E944" i="43" s="1"/>
  <c r="E945" i="43" s="1"/>
  <c r="E946" i="43" s="1"/>
  <c r="E947" i="43" s="1"/>
  <c r="E948" i="43" s="1"/>
  <c r="E949" i="43" s="1"/>
  <c r="E950" i="43" s="1"/>
  <c r="E951" i="43" s="1"/>
  <c r="E952" i="43" s="1"/>
  <c r="E953" i="43" s="1"/>
  <c r="E954" i="43" s="1"/>
  <c r="E955" i="43" s="1"/>
  <c r="E956" i="43" s="1"/>
  <c r="E957" i="43" s="1"/>
  <c r="E958" i="43" s="1"/>
  <c r="E959" i="43" s="1"/>
  <c r="E960" i="43" s="1"/>
  <c r="E961" i="43" s="1"/>
  <c r="E962" i="43" s="1"/>
  <c r="E963" i="43" s="1"/>
  <c r="E964" i="43" s="1"/>
  <c r="E965" i="43" s="1"/>
  <c r="E966" i="43" s="1"/>
  <c r="E967" i="43" s="1"/>
  <c r="E968" i="43" s="1"/>
  <c r="E969" i="43" s="1"/>
  <c r="E970" i="43" s="1"/>
  <c r="E971" i="43" s="1"/>
  <c r="E972" i="43" s="1"/>
  <c r="E973" i="43" s="1"/>
  <c r="E974" i="43" s="1"/>
  <c r="E975" i="43" s="1"/>
  <c r="E976" i="43" s="1"/>
  <c r="E977" i="43" s="1"/>
  <c r="E978" i="43" s="1"/>
  <c r="E979" i="43" s="1"/>
  <c r="E980" i="43" s="1"/>
  <c r="E981" i="43" s="1"/>
  <c r="E982" i="43" s="1"/>
  <c r="E983" i="43" s="1"/>
  <c r="E984" i="43" s="1"/>
  <c r="E985" i="43" s="1"/>
  <c r="E986" i="43" s="1"/>
  <c r="E987" i="43" s="1"/>
  <c r="E988" i="43" s="1"/>
  <c r="E989" i="43" s="1"/>
  <c r="E990" i="43" s="1"/>
  <c r="E991" i="43" s="1"/>
  <c r="E992" i="43" s="1"/>
  <c r="E993" i="43" s="1"/>
  <c r="E994" i="43" s="1"/>
  <c r="E995" i="43" s="1"/>
  <c r="E996" i="43" s="1"/>
  <c r="E997" i="43" s="1"/>
  <c r="E998" i="43" s="1"/>
  <c r="E999" i="43" s="1"/>
  <c r="E1000" i="43" s="1"/>
  <c r="E1001" i="43" s="1"/>
  <c r="E1002" i="43" s="1"/>
  <c r="E1003" i="43" s="1"/>
  <c r="E1004" i="43" s="1"/>
  <c r="E1005" i="43" s="1"/>
  <c r="E1006" i="43" s="1"/>
  <c r="E1007" i="43" s="1"/>
  <c r="E1008" i="43" s="1"/>
  <c r="E1009" i="43" s="1"/>
  <c r="E1010" i="43" s="1"/>
  <c r="E1011" i="43" s="1"/>
  <c r="E1012" i="43" s="1"/>
  <c r="E1013" i="43" s="1"/>
  <c r="E1014" i="43" s="1"/>
  <c r="E1015" i="43" s="1"/>
  <c r="E1016" i="43" s="1"/>
  <c r="E1017" i="43" s="1"/>
  <c r="E1018" i="43" s="1"/>
  <c r="E1019" i="43" s="1"/>
  <c r="E1020" i="43" s="1"/>
  <c r="E1021" i="43" s="1"/>
  <c r="E1022" i="43" s="1"/>
  <c r="E1023" i="43" s="1"/>
  <c r="E1024" i="43" s="1"/>
  <c r="E1025" i="43" s="1"/>
  <c r="E1026" i="43" s="1"/>
  <c r="E1027" i="43" s="1"/>
  <c r="E1028" i="43" s="1"/>
  <c r="E1029" i="43" s="1"/>
  <c r="E1030" i="43" s="1"/>
  <c r="E1031" i="43" s="1"/>
  <c r="E1032" i="43" s="1"/>
  <c r="E1033" i="43" s="1"/>
  <c r="E1034" i="43" s="1"/>
  <c r="E1035" i="43" s="1"/>
  <c r="E1036" i="43" s="1"/>
  <c r="E1037" i="43" s="1"/>
  <c r="E1038" i="43" s="1"/>
  <c r="E1039" i="43" s="1"/>
  <c r="E1040" i="43" s="1"/>
  <c r="E1041" i="43" s="1"/>
  <c r="E1042" i="43" s="1"/>
  <c r="E1043" i="43" s="1"/>
  <c r="E1044" i="43" s="1"/>
  <c r="E1045" i="43" s="1"/>
  <c r="E1046" i="43" s="1"/>
  <c r="E1047" i="43" s="1"/>
  <c r="E1048" i="43" s="1"/>
  <c r="E1049" i="43" s="1"/>
  <c r="E1050" i="43" s="1"/>
  <c r="E1051" i="43" s="1"/>
  <c r="E1052" i="43" s="1"/>
  <c r="E1053" i="43" s="1"/>
  <c r="E1054" i="43" s="1"/>
  <c r="E1055" i="43" s="1"/>
  <c r="E1056" i="43" s="1"/>
  <c r="E1057" i="43" s="1"/>
  <c r="E1058" i="43" s="1"/>
  <c r="E1059" i="43" s="1"/>
  <c r="E1060" i="43" s="1"/>
  <c r="E1061" i="43" s="1"/>
  <c r="E1062" i="43" s="1"/>
  <c r="E1063" i="43" s="1"/>
  <c r="E1064" i="43" s="1"/>
  <c r="E1065" i="43" s="1"/>
  <c r="E1066" i="43" s="1"/>
  <c r="E1067" i="43" s="1"/>
  <c r="E1068" i="43" s="1"/>
  <c r="E1069" i="43" s="1"/>
  <c r="E1070" i="43" s="1"/>
  <c r="E1071" i="43" s="1"/>
  <c r="E1072" i="43" s="1"/>
  <c r="E1073" i="43" s="1"/>
  <c r="E1074" i="43" s="1"/>
  <c r="E1075" i="43" s="1"/>
  <c r="E1076" i="43" s="1"/>
  <c r="E1077" i="43" s="1"/>
  <c r="E1078" i="43" s="1"/>
  <c r="E1079" i="43" s="1"/>
  <c r="E1080" i="43" s="1"/>
  <c r="E1081" i="43" s="1"/>
  <c r="E1082" i="43" s="1"/>
  <c r="E1083" i="43" s="1"/>
  <c r="E1084" i="43" s="1"/>
  <c r="E1085" i="43" s="1"/>
  <c r="E1086" i="43" s="1"/>
  <c r="E1087" i="43" s="1"/>
  <c r="E1088" i="43" s="1"/>
  <c r="E1089" i="43" s="1"/>
  <c r="E1090" i="43" s="1"/>
  <c r="E1091" i="43" s="1"/>
  <c r="E1092" i="43" s="1"/>
  <c r="E1093" i="43" s="1"/>
  <c r="E1094" i="43" s="1"/>
  <c r="E1095" i="43" s="1"/>
  <c r="E1096" i="43" s="1"/>
  <c r="E1097" i="43" s="1"/>
  <c r="E1098" i="43" s="1"/>
  <c r="E1099" i="43" s="1"/>
  <c r="E1100" i="43" s="1"/>
  <c r="E1101" i="43" s="1"/>
  <c r="E1102" i="43" s="1"/>
  <c r="E1103" i="43" s="1"/>
  <c r="E1104" i="43" s="1"/>
  <c r="E1105" i="43" s="1"/>
  <c r="E1106" i="43" s="1"/>
  <c r="E1107" i="43" s="1"/>
  <c r="E1108" i="43" s="1"/>
  <c r="E1109" i="43" s="1"/>
  <c r="E1110" i="43" s="1"/>
  <c r="E1111" i="43" s="1"/>
  <c r="E1112" i="43" s="1"/>
  <c r="E1113" i="43" s="1"/>
  <c r="E1114" i="43" s="1"/>
  <c r="E1115" i="43" s="1"/>
  <c r="E1116" i="43" s="1"/>
  <c r="E1117" i="43" s="1"/>
  <c r="E1118" i="43" s="1"/>
  <c r="E1119" i="43" s="1"/>
  <c r="E1120" i="43" s="1"/>
  <c r="E1121" i="43" s="1"/>
  <c r="E1122" i="43" s="1"/>
  <c r="E1123" i="43" s="1"/>
  <c r="E1124" i="43" s="1"/>
  <c r="E1125" i="43" s="1"/>
  <c r="E1126" i="43" s="1"/>
  <c r="E1127" i="43" s="1"/>
  <c r="E1128" i="43" s="1"/>
  <c r="E1129" i="43" s="1"/>
  <c r="E1130" i="43" s="1"/>
  <c r="E1131" i="43" s="1"/>
  <c r="E1132" i="43" s="1"/>
  <c r="E1133" i="43" s="1"/>
  <c r="E1134" i="43" s="1"/>
  <c r="E1135" i="43" s="1"/>
  <c r="E1136" i="43" s="1"/>
  <c r="E1137" i="43" s="1"/>
  <c r="E1138" i="43" s="1"/>
  <c r="E1139" i="43" s="1"/>
  <c r="E1140" i="43" s="1"/>
  <c r="E1141" i="43" s="1"/>
  <c r="E1142" i="43" s="1"/>
  <c r="E1143" i="43" s="1"/>
  <c r="E1144" i="43" s="1"/>
  <c r="E1145" i="43" s="1"/>
  <c r="E1146" i="43" s="1"/>
  <c r="E1147" i="43" s="1"/>
  <c r="E1148" i="43" s="1"/>
  <c r="E1149" i="43" s="1"/>
  <c r="E1150" i="43" s="1"/>
  <c r="E1151" i="43" s="1"/>
  <c r="E1152" i="43" s="1"/>
  <c r="E1153" i="43" s="1"/>
  <c r="E1154" i="43" s="1"/>
  <c r="E1155" i="43" s="1"/>
  <c r="E1156" i="43" s="1"/>
  <c r="E1157" i="43" s="1"/>
  <c r="E1158" i="43" s="1"/>
  <c r="E1159" i="43" s="1"/>
  <c r="E1160" i="43" s="1"/>
  <c r="E1161" i="43" s="1"/>
  <c r="E1162" i="43" s="1"/>
  <c r="E1163" i="43" s="1"/>
  <c r="E1164" i="43" s="1"/>
  <c r="E1165" i="43" s="1"/>
  <c r="E1166" i="43" s="1"/>
  <c r="E1167" i="43" s="1"/>
  <c r="F174" i="42"/>
  <c r="F175" i="42" s="1"/>
  <c r="F176" i="42" s="1"/>
  <c r="F177" i="42" s="1"/>
  <c r="F178" i="42" s="1"/>
  <c r="F179" i="42" s="1"/>
  <c r="F180" i="42" s="1"/>
  <c r="F181" i="42" s="1"/>
  <c r="F182" i="42" s="1"/>
  <c r="F183" i="42" s="1"/>
  <c r="F184" i="42" s="1"/>
  <c r="F185" i="42" s="1"/>
  <c r="F186" i="42" s="1"/>
  <c r="F187" i="42" s="1"/>
  <c r="F188" i="42" s="1"/>
  <c r="F189" i="42" s="1"/>
  <c r="F190" i="42" s="1"/>
  <c r="F191" i="42" s="1"/>
  <c r="F192" i="42" s="1"/>
  <c r="F193" i="42" s="1"/>
  <c r="F194" i="42" s="1"/>
  <c r="F195" i="42" s="1"/>
  <c r="F196" i="42" s="1"/>
  <c r="F197" i="42" s="1"/>
  <c r="F198" i="42" s="1"/>
  <c r="F199" i="42" s="1"/>
  <c r="F200" i="42" s="1"/>
  <c r="F201" i="42" s="1"/>
  <c r="F202" i="42" s="1"/>
  <c r="E173" i="42"/>
  <c r="E174" i="42" s="1"/>
  <c r="E175" i="42" s="1"/>
  <c r="E176" i="42" s="1"/>
  <c r="E177" i="42" s="1"/>
  <c r="E178" i="42" s="1"/>
  <c r="E179" i="42" s="1"/>
  <c r="E180" i="42" s="1"/>
  <c r="E181" i="42" s="1"/>
  <c r="E182" i="42" s="1"/>
  <c r="E183" i="42" s="1"/>
  <c r="E184" i="42" s="1"/>
  <c r="E185" i="42" s="1"/>
  <c r="E186" i="42" s="1"/>
  <c r="E187" i="42" s="1"/>
  <c r="E188" i="42" s="1"/>
  <c r="E189" i="42" s="1"/>
  <c r="E190" i="42" s="1"/>
  <c r="E191" i="42" s="1"/>
  <c r="E192" i="42" s="1"/>
  <c r="E193" i="42" s="1"/>
  <c r="E194" i="42" s="1"/>
  <c r="E195" i="42" s="1"/>
  <c r="E196" i="42" s="1"/>
  <c r="E197" i="42" s="1"/>
  <c r="E198" i="42" s="1"/>
  <c r="E199" i="42" s="1"/>
  <c r="E200" i="42" s="1"/>
  <c r="E201" i="42" s="1"/>
  <c r="E202" i="42" s="1"/>
  <c r="E203" i="42" s="1"/>
  <c r="E204" i="42" s="1"/>
  <c r="E205" i="42" s="1"/>
  <c r="E206" i="42" s="1"/>
  <c r="E207" i="42" s="1"/>
  <c r="E208" i="42" s="1"/>
  <c r="E209" i="42" s="1"/>
  <c r="E210" i="42" s="1"/>
  <c r="E211" i="42" s="1"/>
  <c r="E212" i="42" s="1"/>
  <c r="E213" i="42" s="1"/>
  <c r="E214" i="42" s="1"/>
  <c r="E215" i="42" s="1"/>
  <c r="E216" i="42" s="1"/>
  <c r="E217" i="42" s="1"/>
  <c r="E218" i="42" s="1"/>
  <c r="E219" i="42" s="1"/>
  <c r="E220" i="42" s="1"/>
  <c r="E221" i="42" s="1"/>
  <c r="E222" i="42" s="1"/>
  <c r="E223" i="42" s="1"/>
  <c r="E224" i="42" s="1"/>
  <c r="E225" i="42" s="1"/>
  <c r="E226" i="42" s="1"/>
  <c r="E227" i="42" s="1"/>
  <c r="E228" i="42" s="1"/>
  <c r="E229" i="42" s="1"/>
  <c r="E230" i="42" s="1"/>
  <c r="E231" i="42" s="1"/>
  <c r="E232" i="42" s="1"/>
  <c r="E233" i="42" s="1"/>
  <c r="E234" i="42" s="1"/>
  <c r="E235" i="42" s="1"/>
  <c r="E236" i="42" s="1"/>
  <c r="E237" i="42" s="1"/>
  <c r="E238" i="42" s="1"/>
  <c r="E239" i="42" s="1"/>
  <c r="E240" i="42" s="1"/>
  <c r="E241" i="42" s="1"/>
  <c r="E242" i="42" s="1"/>
  <c r="E243" i="42" s="1"/>
  <c r="E244" i="42" s="1"/>
  <c r="E245" i="42" s="1"/>
  <c r="E246" i="42" s="1"/>
  <c r="E247" i="42" s="1"/>
  <c r="E248" i="42" s="1"/>
  <c r="E249" i="42" s="1"/>
  <c r="E250" i="42" s="1"/>
  <c r="E251" i="42" s="1"/>
  <c r="E252" i="42" s="1"/>
  <c r="E253" i="42" s="1"/>
  <c r="E254" i="42" s="1"/>
  <c r="E255" i="42" s="1"/>
  <c r="E256" i="42" s="1"/>
  <c r="E257" i="42" s="1"/>
  <c r="E258" i="42" s="1"/>
  <c r="E259" i="42" s="1"/>
  <c r="E260" i="42" s="1"/>
  <c r="E261" i="42" s="1"/>
  <c r="E262" i="42" s="1"/>
  <c r="E263" i="42" s="1"/>
  <c r="E264" i="42" s="1"/>
  <c r="E265" i="42" s="1"/>
  <c r="E266" i="42" s="1"/>
  <c r="E267" i="42" s="1"/>
  <c r="E268" i="42" s="1"/>
  <c r="E269" i="42" s="1"/>
  <c r="E270" i="42" s="1"/>
  <c r="E271" i="42" s="1"/>
  <c r="E272" i="42" s="1"/>
  <c r="E273" i="42" s="1"/>
  <c r="E274" i="42" s="1"/>
  <c r="E275" i="42" s="1"/>
  <c r="E276" i="42" s="1"/>
  <c r="E277" i="42" s="1"/>
  <c r="E278" i="42" s="1"/>
  <c r="E279" i="42" s="1"/>
  <c r="E280" i="42" s="1"/>
  <c r="E281" i="42" s="1"/>
  <c r="E282" i="42" s="1"/>
  <c r="E283" i="42" s="1"/>
  <c r="E284" i="42" s="1"/>
  <c r="E285" i="42" s="1"/>
  <c r="E286" i="42" s="1"/>
  <c r="E287" i="42" s="1"/>
  <c r="E288" i="42" s="1"/>
  <c r="E289" i="42" s="1"/>
  <c r="E290" i="42" s="1"/>
  <c r="E291" i="42" s="1"/>
  <c r="E292" i="42" s="1"/>
  <c r="E293" i="42" s="1"/>
  <c r="E294" i="42" s="1"/>
  <c r="E295" i="42" s="1"/>
  <c r="E296" i="42" s="1"/>
  <c r="E297" i="42" s="1"/>
  <c r="E298" i="42" s="1"/>
  <c r="E299" i="42" s="1"/>
  <c r="E300" i="42" s="1"/>
  <c r="E301" i="42" s="1"/>
  <c r="E302" i="42" s="1"/>
  <c r="E303" i="42" s="1"/>
  <c r="E304" i="42" s="1"/>
  <c r="E305" i="42" s="1"/>
  <c r="E306" i="42" s="1"/>
  <c r="E307" i="42" s="1"/>
  <c r="E308" i="42" s="1"/>
  <c r="E309" i="42" s="1"/>
  <c r="E310" i="42" s="1"/>
  <c r="E311" i="42" s="1"/>
  <c r="E312" i="42" s="1"/>
  <c r="E313" i="42" s="1"/>
  <c r="E314" i="42" s="1"/>
  <c r="E315" i="42" s="1"/>
  <c r="E316" i="42" s="1"/>
  <c r="E317" i="42" s="1"/>
  <c r="E318" i="42" s="1"/>
  <c r="E319" i="42" s="1"/>
  <c r="E320" i="42" s="1"/>
  <c r="E321" i="42" s="1"/>
  <c r="E322" i="42" s="1"/>
  <c r="E323" i="42" s="1"/>
  <c r="E324" i="42" s="1"/>
  <c r="E325" i="42" s="1"/>
  <c r="E326" i="42" s="1"/>
  <c r="E327" i="42" s="1"/>
  <c r="E328" i="42" s="1"/>
  <c r="E329" i="42" s="1"/>
  <c r="E330" i="42" s="1"/>
  <c r="E331" i="42" s="1"/>
  <c r="E332" i="42" s="1"/>
  <c r="E333" i="42" s="1"/>
  <c r="E334" i="42" s="1"/>
  <c r="E335" i="42" s="1"/>
  <c r="E336" i="42" s="1"/>
  <c r="E337" i="42" s="1"/>
  <c r="E338" i="42" s="1"/>
  <c r="E339" i="42" s="1"/>
  <c r="E340" i="42" s="1"/>
  <c r="E341" i="42" s="1"/>
  <c r="E342" i="42" s="1"/>
  <c r="E343" i="42" s="1"/>
  <c r="E344" i="42" s="1"/>
  <c r="E345" i="42" s="1"/>
  <c r="E346" i="42" s="1"/>
  <c r="E347" i="42" s="1"/>
  <c r="E348" i="42" s="1"/>
  <c r="E349" i="42" s="1"/>
  <c r="E350" i="42" s="1"/>
  <c r="E351" i="42" s="1"/>
  <c r="E352" i="42" s="1"/>
  <c r="E353" i="42" s="1"/>
  <c r="E354" i="42" s="1"/>
  <c r="E355" i="42" s="1"/>
  <c r="E356" i="42" s="1"/>
  <c r="E357" i="42" s="1"/>
  <c r="E358" i="42" s="1"/>
  <c r="E359" i="42" s="1"/>
  <c r="E360" i="42" s="1"/>
  <c r="E361" i="42" s="1"/>
  <c r="E362" i="42" s="1"/>
  <c r="E363" i="42" s="1"/>
  <c r="E364" i="42" s="1"/>
  <c r="E365" i="42" s="1"/>
  <c r="E366" i="42" s="1"/>
  <c r="E367" i="42" s="1"/>
  <c r="E368" i="42" s="1"/>
  <c r="E369" i="42" s="1"/>
  <c r="E370" i="42" s="1"/>
  <c r="E371" i="42" s="1"/>
  <c r="E372" i="42" s="1"/>
  <c r="E373" i="42" s="1"/>
  <c r="E374" i="42" s="1"/>
  <c r="E375" i="42" s="1"/>
  <c r="E376" i="42" s="1"/>
  <c r="E377" i="42" s="1"/>
  <c r="E378" i="42" s="1"/>
  <c r="E379" i="42" s="1"/>
  <c r="E380" i="42" s="1"/>
  <c r="E381" i="42" s="1"/>
  <c r="E382" i="42" s="1"/>
  <c r="E383" i="42" s="1"/>
  <c r="E384" i="42" s="1"/>
  <c r="E385" i="42" s="1"/>
  <c r="E386" i="42" s="1"/>
  <c r="E387" i="42" s="1"/>
  <c r="E388" i="42" s="1"/>
  <c r="E389" i="42" s="1"/>
  <c r="E390" i="42" s="1"/>
  <c r="E391" i="42" s="1"/>
  <c r="E392" i="42" s="1"/>
  <c r="E393" i="42" s="1"/>
  <c r="E394" i="42" s="1"/>
  <c r="E395" i="42" s="1"/>
  <c r="E396" i="42" s="1"/>
  <c r="E397" i="42" s="1"/>
  <c r="E398" i="42" s="1"/>
  <c r="E399" i="42" s="1"/>
  <c r="E400" i="42" s="1"/>
  <c r="E401" i="42" s="1"/>
  <c r="E402" i="42" s="1"/>
  <c r="E403" i="42" s="1"/>
  <c r="E404" i="42" s="1"/>
  <c r="E405" i="42" s="1"/>
  <c r="E406" i="42" s="1"/>
  <c r="E407" i="42" s="1"/>
  <c r="E408" i="42" s="1"/>
  <c r="E409" i="42" s="1"/>
  <c r="E410" i="42" s="1"/>
  <c r="E411" i="42" s="1"/>
  <c r="E412" i="42" s="1"/>
  <c r="E413" i="42" s="1"/>
  <c r="E414" i="42" s="1"/>
  <c r="E415" i="42" s="1"/>
  <c r="E416" i="42" s="1"/>
  <c r="E417" i="42" s="1"/>
  <c r="E418" i="42" s="1"/>
  <c r="E419" i="42" s="1"/>
  <c r="E420" i="42" s="1"/>
  <c r="E421" i="42" s="1"/>
  <c r="E422" i="42" s="1"/>
  <c r="E423" i="42" s="1"/>
  <c r="E424" i="42" s="1"/>
  <c r="E425" i="42" s="1"/>
  <c r="E426" i="42" s="1"/>
  <c r="E427" i="42" s="1"/>
  <c r="E428" i="42" s="1"/>
  <c r="E429" i="42" s="1"/>
  <c r="E430" i="42" s="1"/>
  <c r="E431" i="42" s="1"/>
  <c r="E432" i="42" s="1"/>
  <c r="E433" i="42" s="1"/>
  <c r="E434" i="42" s="1"/>
  <c r="E435" i="42" s="1"/>
  <c r="E436" i="42" s="1"/>
  <c r="E437" i="42" s="1"/>
  <c r="E438" i="42" s="1"/>
  <c r="E439" i="42" s="1"/>
  <c r="E440" i="42" s="1"/>
  <c r="E441" i="42" s="1"/>
  <c r="E442" i="42" s="1"/>
  <c r="E443" i="42" s="1"/>
  <c r="E444" i="42" s="1"/>
  <c r="E445" i="42" s="1"/>
  <c r="E446" i="42" s="1"/>
  <c r="E447" i="42" s="1"/>
  <c r="E448" i="42" s="1"/>
  <c r="E449" i="42" s="1"/>
  <c r="E450" i="42" s="1"/>
  <c r="E451" i="42" s="1"/>
  <c r="E452" i="42" s="1"/>
  <c r="E453" i="42" s="1"/>
  <c r="E454" i="42" s="1"/>
  <c r="E455" i="42" s="1"/>
  <c r="E456" i="42" s="1"/>
  <c r="E457" i="42" s="1"/>
  <c r="E458" i="42" s="1"/>
  <c r="E459" i="42" s="1"/>
  <c r="E460" i="42" s="1"/>
  <c r="E461" i="42" s="1"/>
  <c r="E462" i="42" s="1"/>
  <c r="E463" i="42" s="1"/>
  <c r="E464" i="42" s="1"/>
  <c r="E465" i="42" s="1"/>
  <c r="E466" i="42" s="1"/>
  <c r="E467" i="42" s="1"/>
  <c r="E468" i="42" s="1"/>
  <c r="E469" i="42" s="1"/>
  <c r="E470" i="42" s="1"/>
  <c r="E471" i="42" s="1"/>
  <c r="E472" i="42" s="1"/>
  <c r="E473" i="42" s="1"/>
  <c r="E474" i="42" s="1"/>
  <c r="E475" i="42" s="1"/>
  <c r="E476" i="42" s="1"/>
  <c r="E477" i="42" s="1"/>
  <c r="E478" i="42" s="1"/>
  <c r="E479" i="42" s="1"/>
  <c r="E480" i="42" s="1"/>
  <c r="E481" i="42" s="1"/>
  <c r="E482" i="42" s="1"/>
  <c r="E483" i="42" s="1"/>
  <c r="E484" i="42" s="1"/>
  <c r="E485" i="42" s="1"/>
  <c r="E486" i="42" s="1"/>
  <c r="E487" i="42" s="1"/>
  <c r="E488" i="42" s="1"/>
  <c r="E489" i="42" s="1"/>
  <c r="E490" i="42" s="1"/>
  <c r="E491" i="42" s="1"/>
  <c r="E492" i="42" s="1"/>
  <c r="E493" i="42" s="1"/>
  <c r="E494" i="42" s="1"/>
  <c r="E495" i="42" s="1"/>
  <c r="E496" i="42" s="1"/>
  <c r="E497" i="42" s="1"/>
  <c r="E498" i="42" s="1"/>
  <c r="E499" i="42" s="1"/>
  <c r="E500" i="42" s="1"/>
  <c r="E501" i="42" s="1"/>
  <c r="E502" i="42" s="1"/>
  <c r="E503" i="42" s="1"/>
  <c r="E504" i="42" s="1"/>
  <c r="E505" i="42" s="1"/>
  <c r="E506" i="42" s="1"/>
  <c r="E507" i="42" s="1"/>
  <c r="E508" i="42" s="1"/>
  <c r="E509" i="42" s="1"/>
  <c r="E510" i="42" s="1"/>
  <c r="E511" i="42" s="1"/>
  <c r="E512" i="42" s="1"/>
  <c r="E513" i="42" s="1"/>
  <c r="E514" i="42" s="1"/>
  <c r="E515" i="42" s="1"/>
  <c r="E516" i="42" s="1"/>
  <c r="E517" i="42" s="1"/>
  <c r="E518" i="42" s="1"/>
  <c r="E519" i="42" s="1"/>
  <c r="E520" i="42" s="1"/>
  <c r="E521" i="42" s="1"/>
  <c r="E522" i="42" s="1"/>
  <c r="E523" i="42" s="1"/>
  <c r="E524" i="42" s="1"/>
  <c r="E525" i="42" s="1"/>
  <c r="E526" i="42" s="1"/>
  <c r="E527" i="42" s="1"/>
  <c r="E528" i="42" s="1"/>
  <c r="E529" i="42" s="1"/>
  <c r="E530" i="42" s="1"/>
  <c r="E531" i="42" s="1"/>
  <c r="E532" i="42" s="1"/>
  <c r="E533" i="42" s="1"/>
  <c r="E534" i="42" s="1"/>
  <c r="E535" i="42" s="1"/>
  <c r="E536" i="42" s="1"/>
  <c r="E537" i="42" s="1"/>
  <c r="E538" i="42" s="1"/>
  <c r="E539" i="42" s="1"/>
  <c r="E540" i="42" s="1"/>
  <c r="E541" i="42" s="1"/>
  <c r="E542" i="42" s="1"/>
  <c r="E543" i="42" s="1"/>
  <c r="E544" i="42" s="1"/>
  <c r="E545" i="42" s="1"/>
  <c r="E546" i="42" s="1"/>
  <c r="E547" i="42" s="1"/>
  <c r="E548" i="42" s="1"/>
  <c r="E549" i="42" s="1"/>
  <c r="E550" i="42" s="1"/>
  <c r="E551" i="42" s="1"/>
  <c r="E552" i="42" s="1"/>
  <c r="E553" i="42" s="1"/>
  <c r="E554" i="42" s="1"/>
  <c r="E555" i="42" s="1"/>
  <c r="E556" i="42" s="1"/>
  <c r="E557" i="42" s="1"/>
  <c r="E558" i="42" s="1"/>
  <c r="E559" i="42" s="1"/>
  <c r="E560" i="42" s="1"/>
  <c r="E561" i="42" s="1"/>
  <c r="E562" i="42" s="1"/>
  <c r="E563" i="42" s="1"/>
  <c r="E564" i="42" s="1"/>
  <c r="E565" i="42" s="1"/>
  <c r="E566" i="42" s="1"/>
  <c r="E567" i="42" s="1"/>
  <c r="E568" i="42" s="1"/>
  <c r="E569" i="42" s="1"/>
  <c r="E570" i="42" s="1"/>
  <c r="E571" i="42" s="1"/>
  <c r="E572" i="42" s="1"/>
  <c r="E573" i="42" s="1"/>
  <c r="E574" i="42" s="1"/>
  <c r="E575" i="42" s="1"/>
  <c r="E576" i="42" s="1"/>
  <c r="E577" i="42" s="1"/>
  <c r="E578" i="42" s="1"/>
  <c r="E579" i="42" s="1"/>
  <c r="E580" i="42" s="1"/>
  <c r="E581" i="42" s="1"/>
  <c r="E582" i="42" s="1"/>
  <c r="E583" i="42" s="1"/>
  <c r="E584" i="42" s="1"/>
  <c r="E585" i="42" s="1"/>
  <c r="E586" i="42" s="1"/>
  <c r="E587" i="42" s="1"/>
  <c r="E588" i="42" s="1"/>
  <c r="E589" i="42" s="1"/>
  <c r="E590" i="42" s="1"/>
  <c r="E591" i="42" s="1"/>
  <c r="E592" i="42" s="1"/>
  <c r="E593" i="42" s="1"/>
  <c r="E594" i="42" s="1"/>
  <c r="E595" i="42" s="1"/>
  <c r="E596" i="42" s="1"/>
  <c r="E597" i="42" s="1"/>
  <c r="E598" i="42" s="1"/>
  <c r="E599" i="42" s="1"/>
  <c r="E600" i="42" s="1"/>
  <c r="E601" i="42" s="1"/>
  <c r="E602" i="42" s="1"/>
  <c r="E603" i="42" s="1"/>
  <c r="E604" i="42" s="1"/>
  <c r="E605" i="42" s="1"/>
  <c r="E606" i="42" s="1"/>
  <c r="E607" i="42" s="1"/>
  <c r="E608" i="42" s="1"/>
  <c r="E609" i="42" s="1"/>
  <c r="E610" i="42" s="1"/>
  <c r="E611" i="42" s="1"/>
  <c r="E612" i="42" s="1"/>
  <c r="E613" i="42" s="1"/>
  <c r="E614" i="42" s="1"/>
  <c r="E615" i="42" s="1"/>
  <c r="E616" i="42" s="1"/>
  <c r="E617" i="42" s="1"/>
  <c r="E618" i="42" s="1"/>
  <c r="E619" i="42" s="1"/>
  <c r="E620" i="42" s="1"/>
  <c r="E621" i="42" s="1"/>
  <c r="E622" i="42" s="1"/>
  <c r="E623" i="42" s="1"/>
  <c r="E624" i="42" s="1"/>
  <c r="E625" i="42" s="1"/>
  <c r="E626" i="42" s="1"/>
  <c r="E627" i="42" s="1"/>
  <c r="E628" i="42" s="1"/>
  <c r="E629" i="42" s="1"/>
  <c r="E630" i="42" s="1"/>
  <c r="E631" i="42" s="1"/>
  <c r="E632" i="42" s="1"/>
  <c r="E633" i="42" s="1"/>
  <c r="E634" i="42" s="1"/>
  <c r="E635" i="42" s="1"/>
  <c r="E636" i="42" s="1"/>
  <c r="E637" i="42" s="1"/>
  <c r="E638" i="42" s="1"/>
  <c r="E639" i="42" s="1"/>
  <c r="E640" i="42" s="1"/>
  <c r="E641" i="42" s="1"/>
  <c r="E642" i="42" s="1"/>
  <c r="E643" i="42" s="1"/>
  <c r="E644" i="42" s="1"/>
  <c r="E645" i="42" s="1"/>
  <c r="E646" i="42" s="1"/>
  <c r="E647" i="42" s="1"/>
  <c r="E648" i="42" s="1"/>
  <c r="E649" i="42" s="1"/>
  <c r="E650" i="42" s="1"/>
  <c r="E651" i="42" s="1"/>
  <c r="E652" i="42" s="1"/>
  <c r="E653" i="42" s="1"/>
  <c r="E654" i="42" s="1"/>
  <c r="E655" i="42" s="1"/>
  <c r="E656" i="42" s="1"/>
  <c r="E657" i="42" s="1"/>
  <c r="E658" i="42" s="1"/>
  <c r="E659" i="42" s="1"/>
  <c r="E660" i="42" s="1"/>
  <c r="E661" i="42" s="1"/>
  <c r="E662" i="42" s="1"/>
  <c r="E663" i="42" s="1"/>
  <c r="E664" i="42" s="1"/>
  <c r="E665" i="42" s="1"/>
  <c r="E666" i="42" s="1"/>
  <c r="E667" i="42" s="1"/>
  <c r="E668" i="42" s="1"/>
  <c r="E669" i="42" s="1"/>
  <c r="E670" i="42" s="1"/>
  <c r="E671" i="42" s="1"/>
  <c r="E672" i="42" s="1"/>
  <c r="E673" i="42" s="1"/>
  <c r="E674" i="42" s="1"/>
  <c r="E675" i="42" s="1"/>
  <c r="E676" i="42" s="1"/>
  <c r="E677" i="42" s="1"/>
  <c r="E678" i="42" s="1"/>
  <c r="E679" i="42" s="1"/>
  <c r="E680" i="42" s="1"/>
  <c r="E681" i="42" s="1"/>
  <c r="E682" i="42" s="1"/>
  <c r="E683" i="42" s="1"/>
  <c r="E684" i="42" s="1"/>
  <c r="E685" i="42" s="1"/>
  <c r="E686" i="42" s="1"/>
  <c r="E687" i="42" s="1"/>
  <c r="E688" i="42" s="1"/>
  <c r="E689" i="42" s="1"/>
  <c r="E690" i="42" s="1"/>
  <c r="E691" i="42" s="1"/>
  <c r="E692" i="42" s="1"/>
  <c r="E693" i="42" s="1"/>
  <c r="E694" i="42" s="1"/>
  <c r="E695" i="42" s="1"/>
  <c r="E696" i="42" s="1"/>
  <c r="E697" i="42" s="1"/>
  <c r="E698" i="42" s="1"/>
  <c r="E699" i="42" s="1"/>
  <c r="E700" i="42" s="1"/>
  <c r="E701" i="42" s="1"/>
  <c r="E702" i="42" s="1"/>
  <c r="E703" i="42" s="1"/>
  <c r="E704" i="42" s="1"/>
  <c r="E705" i="42" s="1"/>
  <c r="E706" i="42" s="1"/>
  <c r="E707" i="42" s="1"/>
  <c r="E708" i="42" s="1"/>
  <c r="E709" i="42" s="1"/>
  <c r="E710" i="42" s="1"/>
  <c r="E711" i="42" s="1"/>
  <c r="E712" i="42" s="1"/>
  <c r="E713" i="42" s="1"/>
  <c r="E714" i="42" s="1"/>
  <c r="E715" i="42" s="1"/>
  <c r="E716" i="42" s="1"/>
  <c r="E717" i="42" s="1"/>
  <c r="E718" i="42" s="1"/>
  <c r="E719" i="42" s="1"/>
  <c r="E720" i="42" s="1"/>
  <c r="E721" i="42" s="1"/>
  <c r="E722" i="42" s="1"/>
  <c r="E723" i="42" s="1"/>
  <c r="E724" i="42" s="1"/>
  <c r="E725" i="42" s="1"/>
  <c r="E726" i="42" s="1"/>
  <c r="E727" i="42" s="1"/>
  <c r="E728" i="42" s="1"/>
  <c r="E729" i="42" s="1"/>
  <c r="E730" i="42" s="1"/>
  <c r="E731" i="42" s="1"/>
  <c r="E732" i="42" s="1"/>
  <c r="E733" i="42" s="1"/>
  <c r="E734" i="42" s="1"/>
  <c r="E735" i="42" s="1"/>
  <c r="E736" i="42" s="1"/>
  <c r="E737" i="42" s="1"/>
  <c r="E738" i="42" s="1"/>
  <c r="E739" i="42" s="1"/>
  <c r="E740" i="42" s="1"/>
  <c r="E741" i="42" s="1"/>
  <c r="E742" i="42" s="1"/>
  <c r="E743" i="42" s="1"/>
  <c r="E744" i="42" s="1"/>
  <c r="E745" i="42" s="1"/>
  <c r="E746" i="42" s="1"/>
  <c r="E747" i="42" s="1"/>
  <c r="E748" i="42" s="1"/>
  <c r="E749" i="42" s="1"/>
  <c r="E750" i="42" s="1"/>
  <c r="E751" i="42" s="1"/>
  <c r="E752" i="42" s="1"/>
  <c r="E753" i="42" s="1"/>
  <c r="E754" i="42" s="1"/>
  <c r="E755" i="42" s="1"/>
  <c r="E756" i="42" s="1"/>
  <c r="E757" i="42" s="1"/>
  <c r="E758" i="42" s="1"/>
  <c r="E759" i="42" s="1"/>
  <c r="E760" i="42" s="1"/>
  <c r="E761" i="42" s="1"/>
  <c r="E762" i="42" s="1"/>
  <c r="E763" i="42" s="1"/>
  <c r="E764" i="42" s="1"/>
  <c r="E765" i="42" s="1"/>
  <c r="E766" i="42" s="1"/>
  <c r="E767" i="42" s="1"/>
  <c r="E768" i="42" s="1"/>
  <c r="E769" i="42" s="1"/>
  <c r="E770" i="42" s="1"/>
  <c r="E771" i="42" s="1"/>
  <c r="E772" i="42" s="1"/>
  <c r="E773" i="42" s="1"/>
  <c r="E774" i="42" s="1"/>
  <c r="E775" i="42" s="1"/>
  <c r="E776" i="42" s="1"/>
  <c r="E777" i="42" s="1"/>
  <c r="E778" i="42" s="1"/>
  <c r="E779" i="42" s="1"/>
  <c r="E780" i="42" s="1"/>
  <c r="E781" i="42" s="1"/>
  <c r="E782" i="42" s="1"/>
  <c r="E783" i="42" s="1"/>
  <c r="E784" i="42" s="1"/>
  <c r="E785" i="42" s="1"/>
  <c r="E786" i="42" s="1"/>
  <c r="E787" i="42" s="1"/>
  <c r="E788" i="42" s="1"/>
  <c r="E789" i="42" s="1"/>
  <c r="E790" i="42" s="1"/>
  <c r="E791" i="42" s="1"/>
  <c r="E792" i="42" s="1"/>
  <c r="E793" i="42" s="1"/>
  <c r="E794" i="42" s="1"/>
  <c r="E795" i="42" s="1"/>
  <c r="E796" i="42" s="1"/>
  <c r="E797" i="42" s="1"/>
  <c r="E798" i="42" s="1"/>
  <c r="E799" i="42" s="1"/>
  <c r="E800" i="42" s="1"/>
  <c r="E801" i="42" s="1"/>
  <c r="E802" i="42" s="1"/>
  <c r="E803" i="42" s="1"/>
  <c r="E804" i="42" s="1"/>
  <c r="E805" i="42" s="1"/>
  <c r="E806" i="42" s="1"/>
  <c r="E807" i="42" s="1"/>
  <c r="E808" i="42" s="1"/>
  <c r="E809" i="42" s="1"/>
  <c r="E810" i="42" s="1"/>
  <c r="E811" i="42" s="1"/>
  <c r="E812" i="42" s="1"/>
  <c r="E813" i="42" s="1"/>
  <c r="E814" i="42" s="1"/>
  <c r="E815" i="42" s="1"/>
  <c r="E816" i="42" s="1"/>
  <c r="E817" i="42" s="1"/>
  <c r="E818" i="42" s="1"/>
  <c r="E819" i="42" s="1"/>
  <c r="E820" i="42" s="1"/>
  <c r="E821" i="42" s="1"/>
  <c r="E822" i="42" s="1"/>
  <c r="E823" i="42" s="1"/>
  <c r="E824" i="42" s="1"/>
  <c r="E825" i="42" s="1"/>
  <c r="E826" i="42" s="1"/>
  <c r="E827" i="42" s="1"/>
  <c r="E828" i="42" s="1"/>
  <c r="E829" i="42" s="1"/>
  <c r="E830" i="42" s="1"/>
  <c r="E831" i="42" s="1"/>
  <c r="E832" i="42" s="1"/>
  <c r="E833" i="42" s="1"/>
  <c r="E834" i="42" s="1"/>
  <c r="E835" i="42" s="1"/>
  <c r="E836" i="42" s="1"/>
  <c r="E837" i="42" s="1"/>
  <c r="E838" i="42" s="1"/>
  <c r="E839" i="42" s="1"/>
  <c r="E840" i="42" s="1"/>
  <c r="E841" i="42" s="1"/>
  <c r="E842" i="42" s="1"/>
  <c r="E843" i="42" s="1"/>
  <c r="E844" i="42" s="1"/>
  <c r="E845" i="42" s="1"/>
  <c r="E846" i="42" s="1"/>
  <c r="E847" i="42" s="1"/>
  <c r="E848" i="42" s="1"/>
  <c r="E849" i="42" s="1"/>
  <c r="E850" i="42" s="1"/>
  <c r="E851" i="42" s="1"/>
  <c r="E852" i="42" s="1"/>
  <c r="E853" i="42" s="1"/>
  <c r="E854" i="42" s="1"/>
  <c r="E855" i="42" s="1"/>
  <c r="E856" i="42" s="1"/>
  <c r="E857" i="42" s="1"/>
  <c r="E858" i="42" s="1"/>
  <c r="E859" i="42" s="1"/>
  <c r="E860" i="42" s="1"/>
  <c r="E861" i="42" s="1"/>
  <c r="E862" i="42" s="1"/>
  <c r="E863" i="42" s="1"/>
  <c r="E864" i="42" s="1"/>
  <c r="E865" i="42" s="1"/>
  <c r="E866" i="42" s="1"/>
  <c r="E867" i="42" s="1"/>
  <c r="E868" i="42" s="1"/>
  <c r="E869" i="42" s="1"/>
  <c r="E870" i="42" s="1"/>
  <c r="E871" i="42" s="1"/>
  <c r="E872" i="42" s="1"/>
  <c r="E873" i="42" s="1"/>
  <c r="E874" i="42" s="1"/>
  <c r="E875" i="42" s="1"/>
  <c r="E876" i="42" s="1"/>
  <c r="E877" i="42" s="1"/>
  <c r="E878" i="42" s="1"/>
  <c r="E879" i="42" s="1"/>
  <c r="E880" i="42" s="1"/>
  <c r="E881" i="42" s="1"/>
  <c r="E882" i="42" s="1"/>
  <c r="E883" i="42" s="1"/>
  <c r="E884" i="42" s="1"/>
  <c r="E885" i="42" s="1"/>
  <c r="E886" i="42" s="1"/>
  <c r="E887" i="42" s="1"/>
  <c r="E888" i="42" s="1"/>
  <c r="E889" i="42" s="1"/>
  <c r="E890" i="42" s="1"/>
  <c r="E891" i="42" s="1"/>
  <c r="E892" i="42" s="1"/>
  <c r="E893" i="42" s="1"/>
  <c r="E894" i="42" s="1"/>
  <c r="E895" i="42" s="1"/>
  <c r="E896" i="42" s="1"/>
  <c r="E897" i="42" s="1"/>
  <c r="E898" i="42" s="1"/>
  <c r="E899" i="42" s="1"/>
  <c r="E900" i="42" s="1"/>
  <c r="E901" i="42" s="1"/>
  <c r="E902" i="42" s="1"/>
  <c r="E903" i="42" s="1"/>
  <c r="E904" i="42" s="1"/>
  <c r="E905" i="42" s="1"/>
  <c r="E906" i="42" s="1"/>
  <c r="E907" i="42" s="1"/>
  <c r="E908" i="42" s="1"/>
  <c r="E909" i="42" s="1"/>
  <c r="E910" i="42" s="1"/>
  <c r="E911" i="42" s="1"/>
  <c r="E912" i="42" s="1"/>
  <c r="E913" i="42" s="1"/>
  <c r="E914" i="42" s="1"/>
  <c r="E915" i="42" s="1"/>
  <c r="E916" i="42" s="1"/>
  <c r="E917" i="42" s="1"/>
  <c r="E918" i="42" s="1"/>
  <c r="E919" i="42" s="1"/>
  <c r="E920" i="42" s="1"/>
  <c r="E921" i="42" s="1"/>
  <c r="E922" i="42" s="1"/>
  <c r="E923" i="42" s="1"/>
  <c r="E924" i="42" s="1"/>
  <c r="E925" i="42" s="1"/>
  <c r="E926" i="42" s="1"/>
  <c r="E927" i="42" s="1"/>
  <c r="E928" i="42" s="1"/>
  <c r="E929" i="42" s="1"/>
  <c r="E930" i="42" s="1"/>
  <c r="E931" i="42" s="1"/>
  <c r="E932" i="42" s="1"/>
  <c r="E933" i="42" s="1"/>
  <c r="E934" i="42" s="1"/>
  <c r="E935" i="42" s="1"/>
  <c r="E936" i="42" s="1"/>
  <c r="E937" i="42" s="1"/>
  <c r="E938" i="42" s="1"/>
  <c r="E939" i="42" s="1"/>
  <c r="E940" i="42" s="1"/>
  <c r="E941" i="42" s="1"/>
  <c r="E942" i="42" s="1"/>
  <c r="E943" i="42" s="1"/>
  <c r="E944" i="42" s="1"/>
  <c r="E945" i="42" s="1"/>
  <c r="E946" i="42" s="1"/>
  <c r="E947" i="42" s="1"/>
  <c r="E948" i="42" s="1"/>
  <c r="E949" i="42" s="1"/>
  <c r="E950" i="42" s="1"/>
  <c r="E951" i="42" s="1"/>
  <c r="E952" i="42" s="1"/>
  <c r="E953" i="42" s="1"/>
  <c r="E954" i="42" s="1"/>
  <c r="E955" i="42" s="1"/>
  <c r="E956" i="42" s="1"/>
  <c r="E957" i="42" s="1"/>
  <c r="E958" i="42" s="1"/>
  <c r="E959" i="42" s="1"/>
  <c r="E960" i="42" s="1"/>
  <c r="E961" i="42" s="1"/>
  <c r="E962" i="42" s="1"/>
  <c r="E963" i="42" s="1"/>
  <c r="E964" i="42" s="1"/>
  <c r="E965" i="42" s="1"/>
  <c r="E966" i="42" s="1"/>
  <c r="E967" i="42" s="1"/>
  <c r="E968" i="42" s="1"/>
  <c r="E969" i="42" s="1"/>
  <c r="E970" i="42" s="1"/>
  <c r="E971" i="42" s="1"/>
  <c r="E972" i="42" s="1"/>
  <c r="E973" i="42" s="1"/>
  <c r="E974" i="42" s="1"/>
  <c r="E975" i="42" s="1"/>
  <c r="E976" i="42" s="1"/>
  <c r="E977" i="42" s="1"/>
  <c r="E978" i="42" s="1"/>
  <c r="E979" i="42" s="1"/>
  <c r="E980" i="42" s="1"/>
  <c r="E981" i="42" s="1"/>
  <c r="E982" i="42" s="1"/>
  <c r="E983" i="42" s="1"/>
  <c r="E984" i="42" s="1"/>
  <c r="E24" i="60" l="1"/>
  <c r="E204" i="44"/>
  <c r="E205" i="44" s="1"/>
  <c r="E206" i="44" s="1"/>
  <c r="E207" i="44" s="1"/>
  <c r="E208" i="44" s="1"/>
  <c r="E209" i="44" s="1"/>
  <c r="E210" i="44" s="1"/>
  <c r="E211" i="44" s="1"/>
  <c r="E212" i="44" s="1"/>
  <c r="E213" i="44" s="1"/>
  <c r="E214" i="44" s="1"/>
  <c r="E215" i="44" s="1"/>
  <c r="E216" i="44" s="1"/>
  <c r="E217" i="44" s="1"/>
  <c r="E218" i="44" s="1"/>
  <c r="E219" i="44" s="1"/>
  <c r="E220" i="44" s="1"/>
  <c r="E221" i="44" s="1"/>
  <c r="E222" i="44" s="1"/>
  <c r="E223" i="44" s="1"/>
  <c r="E224" i="44" s="1"/>
  <c r="E225" i="44" s="1"/>
  <c r="E226" i="44" s="1"/>
  <c r="E227" i="44" s="1"/>
  <c r="E228" i="44" s="1"/>
  <c r="E229" i="44" s="1"/>
  <c r="E230" i="44" s="1"/>
  <c r="E231" i="44" s="1"/>
  <c r="E232" i="44" s="1"/>
  <c r="E233" i="44" s="1"/>
  <c r="E234" i="44" s="1"/>
  <c r="E235" i="44" s="1"/>
  <c r="E236" i="44" s="1"/>
  <c r="E237" i="44" s="1"/>
  <c r="E238" i="44" s="1"/>
  <c r="E239" i="44" s="1"/>
  <c r="E240" i="44" s="1"/>
  <c r="E241" i="44" s="1"/>
  <c r="E242" i="44" s="1"/>
  <c r="E243" i="44" s="1"/>
  <c r="E244" i="44" s="1"/>
  <c r="E245" i="44" s="1"/>
  <c r="E246" i="44" s="1"/>
  <c r="E247" i="44" s="1"/>
  <c r="E248" i="44" s="1"/>
  <c r="E249" i="44" s="1"/>
  <c r="E250" i="44" s="1"/>
  <c r="E251" i="44" s="1"/>
  <c r="E252" i="44" s="1"/>
  <c r="E253" i="44" s="1"/>
  <c r="E254" i="44" s="1"/>
  <c r="E255" i="44" s="1"/>
  <c r="E256" i="44" s="1"/>
  <c r="E257" i="44" s="1"/>
  <c r="E258" i="44" s="1"/>
  <c r="E259" i="44" s="1"/>
  <c r="E260" i="44" s="1"/>
  <c r="E261" i="44" s="1"/>
  <c r="E262" i="44" s="1"/>
  <c r="E263" i="44" s="1"/>
  <c r="E264" i="44" s="1"/>
  <c r="E265" i="44" s="1"/>
  <c r="E266" i="44" s="1"/>
  <c r="E267" i="44" s="1"/>
  <c r="E268" i="44" s="1"/>
  <c r="E269" i="44" s="1"/>
  <c r="E270" i="44" s="1"/>
  <c r="E271" i="44" s="1"/>
  <c r="E272" i="44" s="1"/>
  <c r="E273" i="44" s="1"/>
  <c r="E274" i="44" s="1"/>
  <c r="E275" i="44" s="1"/>
  <c r="E276" i="44" s="1"/>
  <c r="E277" i="44" s="1"/>
  <c r="E278" i="44" s="1"/>
  <c r="E279" i="44" s="1"/>
  <c r="E280" i="44" s="1"/>
  <c r="E281" i="44" s="1"/>
  <c r="E282" i="44" s="1"/>
  <c r="E283" i="44" s="1"/>
  <c r="E284" i="44" s="1"/>
  <c r="E285" i="44" s="1"/>
  <c r="E286" i="44" s="1"/>
  <c r="E287" i="44" s="1"/>
  <c r="E288" i="44" s="1"/>
  <c r="E289" i="44" s="1"/>
  <c r="E290" i="44" s="1"/>
  <c r="E291" i="44" s="1"/>
  <c r="E292" i="44" s="1"/>
  <c r="E293" i="44" s="1"/>
  <c r="E294" i="44" s="1"/>
  <c r="E295" i="44" s="1"/>
  <c r="E296" i="44" s="1"/>
  <c r="E297" i="44" s="1"/>
  <c r="E298" i="44" s="1"/>
  <c r="E299" i="44" s="1"/>
  <c r="E300" i="44" s="1"/>
  <c r="E301" i="44" s="1"/>
  <c r="E302" i="44" s="1"/>
  <c r="E303" i="44" s="1"/>
  <c r="E304" i="44" s="1"/>
  <c r="E305" i="44" s="1"/>
  <c r="E306" i="44" s="1"/>
  <c r="E307" i="44" s="1"/>
  <c r="E308" i="44" s="1"/>
  <c r="E309" i="44" s="1"/>
  <c r="E310" i="44" s="1"/>
  <c r="E311" i="44" s="1"/>
  <c r="E312" i="44" s="1"/>
  <c r="E313" i="44" s="1"/>
  <c r="E314" i="44" s="1"/>
  <c r="E315" i="44" s="1"/>
  <c r="E316" i="44" s="1"/>
  <c r="E317" i="44" s="1"/>
  <c r="E318" i="44" s="1"/>
  <c r="E319" i="44" s="1"/>
  <c r="E320" i="44" s="1"/>
  <c r="E321" i="44" s="1"/>
  <c r="E322" i="44" s="1"/>
  <c r="E323" i="44" s="1"/>
  <c r="E324" i="44" s="1"/>
  <c r="E325" i="44" s="1"/>
  <c r="E326" i="44" s="1"/>
  <c r="E327" i="44" s="1"/>
  <c r="E328" i="44" s="1"/>
  <c r="E329" i="44" s="1"/>
  <c r="E330" i="44" s="1"/>
  <c r="E331" i="44" s="1"/>
  <c r="E332" i="44" s="1"/>
  <c r="E333" i="44" s="1"/>
  <c r="E334" i="44" s="1"/>
  <c r="E335" i="44" s="1"/>
  <c r="E336" i="44" s="1"/>
  <c r="E337" i="44" s="1"/>
  <c r="E338" i="44" s="1"/>
  <c r="E339" i="44" s="1"/>
  <c r="E340" i="44" s="1"/>
  <c r="E341" i="44" s="1"/>
  <c r="E342" i="44" s="1"/>
  <c r="E343" i="44" s="1"/>
  <c r="E344" i="44" s="1"/>
  <c r="E345" i="44" s="1"/>
  <c r="E346" i="44" s="1"/>
  <c r="E347" i="44" s="1"/>
  <c r="E348" i="44" s="1"/>
  <c r="E349" i="44" s="1"/>
  <c r="E350" i="44" s="1"/>
  <c r="E351" i="44" s="1"/>
  <c r="E352" i="44" s="1"/>
  <c r="E353" i="44" s="1"/>
  <c r="E354" i="44" s="1"/>
  <c r="E355" i="44" s="1"/>
  <c r="E356" i="44" s="1"/>
  <c r="E357" i="44" s="1"/>
  <c r="E358" i="44" s="1"/>
  <c r="E359" i="44" s="1"/>
  <c r="E360" i="44" s="1"/>
  <c r="E361" i="44" s="1"/>
  <c r="E362" i="44" s="1"/>
  <c r="E363" i="44" s="1"/>
  <c r="E364" i="44" s="1"/>
  <c r="E365" i="44" s="1"/>
  <c r="E366" i="44" s="1"/>
  <c r="E367" i="44" s="1"/>
  <c r="E368" i="44" s="1"/>
  <c r="E369" i="44" s="1"/>
  <c r="E370" i="44" s="1"/>
  <c r="E371" i="44" s="1"/>
  <c r="E372" i="44" s="1"/>
  <c r="E373" i="44" s="1"/>
  <c r="E374" i="44" s="1"/>
  <c r="E375" i="44" s="1"/>
  <c r="E376" i="44" s="1"/>
  <c r="E377" i="44" s="1"/>
  <c r="E378" i="44" s="1"/>
  <c r="E379" i="44" s="1"/>
  <c r="E380" i="44" s="1"/>
  <c r="E381" i="44" s="1"/>
  <c r="E382" i="44" s="1"/>
  <c r="E383" i="44" s="1"/>
  <c r="E384" i="44" s="1"/>
  <c r="E385" i="44" s="1"/>
  <c r="E386" i="44" s="1"/>
  <c r="E387" i="44" s="1"/>
  <c r="E388" i="44" s="1"/>
  <c r="E389" i="44" s="1"/>
  <c r="E390" i="44" s="1"/>
  <c r="E391" i="44" s="1"/>
  <c r="E392" i="44" s="1"/>
  <c r="E393" i="44" s="1"/>
  <c r="E394" i="44" s="1"/>
  <c r="E395" i="44" s="1"/>
  <c r="E396" i="44" s="1"/>
  <c r="E397" i="44" s="1"/>
  <c r="E398" i="44" s="1"/>
  <c r="E399" i="44" s="1"/>
  <c r="E400" i="44" s="1"/>
  <c r="E401" i="44" s="1"/>
  <c r="E402" i="44" s="1"/>
  <c r="E403" i="44" s="1"/>
  <c r="E404" i="44" s="1"/>
  <c r="E405" i="44" s="1"/>
  <c r="E406" i="44" s="1"/>
  <c r="E407" i="44" s="1"/>
  <c r="E408" i="44" s="1"/>
  <c r="E409" i="44" s="1"/>
  <c r="E410" i="44" s="1"/>
  <c r="E411" i="44" s="1"/>
  <c r="E412" i="44" s="1"/>
  <c r="E413" i="44" s="1"/>
  <c r="E414" i="44" s="1"/>
  <c r="E415" i="44" s="1"/>
  <c r="E416" i="44" s="1"/>
  <c r="E417" i="44" s="1"/>
  <c r="E418" i="44" s="1"/>
  <c r="E419" i="44" s="1"/>
  <c r="E420" i="44" s="1"/>
  <c r="E421" i="44" s="1"/>
  <c r="E422" i="44" s="1"/>
  <c r="E423" i="44" s="1"/>
  <c r="E424" i="44" s="1"/>
  <c r="E425" i="44" s="1"/>
  <c r="E426" i="44" s="1"/>
  <c r="E427" i="44" s="1"/>
  <c r="E428" i="44" s="1"/>
  <c r="E429" i="44" s="1"/>
  <c r="E430" i="44" s="1"/>
  <c r="E431" i="44" s="1"/>
  <c r="E432" i="44" s="1"/>
  <c r="E433" i="44" s="1"/>
  <c r="E434" i="44" s="1"/>
  <c r="E435" i="44" s="1"/>
  <c r="E436" i="44" s="1"/>
  <c r="E437" i="44" s="1"/>
  <c r="E438" i="44" s="1"/>
  <c r="E439" i="44" s="1"/>
  <c r="E440" i="44" s="1"/>
  <c r="E441" i="44" s="1"/>
  <c r="E442" i="44" s="1"/>
  <c r="E443" i="44" s="1"/>
  <c r="E444" i="44" s="1"/>
  <c r="E445" i="44" s="1"/>
  <c r="E446" i="44" s="1"/>
  <c r="E447" i="44" s="1"/>
  <c r="E448" i="44" s="1"/>
  <c r="E449" i="44" s="1"/>
  <c r="E450" i="44" s="1"/>
  <c r="E451" i="44" s="1"/>
  <c r="E452" i="44" s="1"/>
  <c r="E453" i="44" s="1"/>
  <c r="E454" i="44" s="1"/>
  <c r="E455" i="44" s="1"/>
  <c r="E456" i="44" s="1"/>
  <c r="E457" i="44" s="1"/>
  <c r="E458" i="44" s="1"/>
  <c r="E459" i="44" s="1"/>
  <c r="E460" i="44" s="1"/>
  <c r="E461" i="44" s="1"/>
  <c r="E462" i="44" s="1"/>
  <c r="E463" i="44" s="1"/>
  <c r="E464" i="44" s="1"/>
  <c r="E465" i="44" s="1"/>
  <c r="E466" i="44" s="1"/>
  <c r="E467" i="44" s="1"/>
  <c r="E468" i="44" s="1"/>
  <c r="E469" i="44" s="1"/>
  <c r="E470" i="44" s="1"/>
  <c r="E471" i="44" s="1"/>
  <c r="E472" i="44" s="1"/>
  <c r="E473" i="44" s="1"/>
  <c r="E474" i="44" s="1"/>
  <c r="E475" i="44" s="1"/>
  <c r="E476" i="44" s="1"/>
  <c r="E477" i="44" s="1"/>
  <c r="E478" i="44" s="1"/>
  <c r="E479" i="44" s="1"/>
  <c r="E480" i="44" s="1"/>
  <c r="E481" i="44" s="1"/>
  <c r="E482" i="44" s="1"/>
  <c r="E483" i="44" s="1"/>
  <c r="E484" i="44" s="1"/>
  <c r="E485" i="44" s="1"/>
  <c r="E486" i="44" s="1"/>
  <c r="E487" i="44" s="1"/>
  <c r="E488" i="44" s="1"/>
  <c r="E489" i="44" s="1"/>
  <c r="E490" i="44" s="1"/>
  <c r="E491" i="44" s="1"/>
  <c r="E492" i="44" s="1"/>
  <c r="E493" i="44" s="1"/>
  <c r="E494" i="44" s="1"/>
  <c r="E495" i="44" s="1"/>
  <c r="E496" i="44" s="1"/>
  <c r="E497" i="44" s="1"/>
  <c r="E498" i="44" s="1"/>
  <c r="E499" i="44" s="1"/>
  <c r="E500" i="44" s="1"/>
  <c r="E501" i="44" s="1"/>
  <c r="E502" i="44" s="1"/>
  <c r="E503" i="44" s="1"/>
  <c r="E504" i="44" s="1"/>
  <c r="E505" i="44" s="1"/>
  <c r="E506" i="44" s="1"/>
  <c r="E507" i="44" s="1"/>
  <c r="E508" i="44" s="1"/>
  <c r="E509" i="44" s="1"/>
  <c r="E510" i="44" s="1"/>
  <c r="E511" i="44" s="1"/>
  <c r="E512" i="44" s="1"/>
  <c r="E513" i="44" s="1"/>
  <c r="E514" i="44" s="1"/>
  <c r="E515" i="44" s="1"/>
  <c r="E516" i="44" s="1"/>
  <c r="E517" i="44" s="1"/>
  <c r="E518" i="44" s="1"/>
  <c r="E519" i="44" s="1"/>
  <c r="E520" i="44" s="1"/>
  <c r="E521" i="44" s="1"/>
  <c r="E522" i="44" s="1"/>
  <c r="E523" i="44" s="1"/>
  <c r="E524" i="44" s="1"/>
  <c r="E525" i="44" s="1"/>
  <c r="E526" i="44" s="1"/>
  <c r="E527" i="44" s="1"/>
  <c r="E528" i="44" s="1"/>
  <c r="E529" i="44" s="1"/>
  <c r="E530" i="44" s="1"/>
  <c r="E531" i="44" s="1"/>
  <c r="E532" i="44" s="1"/>
  <c r="E533" i="44" s="1"/>
  <c r="E534" i="44" s="1"/>
  <c r="E535" i="44" s="1"/>
  <c r="E536" i="44" s="1"/>
  <c r="E537" i="44" s="1"/>
  <c r="E538" i="44" s="1"/>
  <c r="E539" i="44" s="1"/>
  <c r="E540" i="44" s="1"/>
  <c r="E541" i="44" s="1"/>
  <c r="E542" i="44" s="1"/>
  <c r="E543" i="44" s="1"/>
  <c r="E544" i="44" s="1"/>
  <c r="E545" i="44" s="1"/>
  <c r="E546" i="44" s="1"/>
  <c r="E547" i="44" s="1"/>
  <c r="E548" i="44" s="1"/>
  <c r="E549" i="44" s="1"/>
  <c r="E550" i="44" s="1"/>
  <c r="E551" i="44" s="1"/>
  <c r="E552" i="44" s="1"/>
  <c r="E553" i="44" s="1"/>
  <c r="E554" i="44" s="1"/>
  <c r="E555" i="44" s="1"/>
  <c r="E556" i="44" s="1"/>
  <c r="E557" i="44" s="1"/>
  <c r="E558" i="44" s="1"/>
  <c r="E559" i="44" s="1"/>
  <c r="E560" i="44" s="1"/>
  <c r="E561" i="44" s="1"/>
  <c r="E562" i="44" s="1"/>
  <c r="E563" i="44" s="1"/>
  <c r="E564" i="44" s="1"/>
  <c r="E565" i="44" s="1"/>
  <c r="E566" i="44" s="1"/>
  <c r="E567" i="44" s="1"/>
  <c r="E568" i="44" s="1"/>
  <c r="E569" i="44" s="1"/>
  <c r="E570" i="44" s="1"/>
  <c r="E571" i="44" s="1"/>
  <c r="E572" i="44" s="1"/>
  <c r="E573" i="44" s="1"/>
  <c r="E574" i="44" s="1"/>
  <c r="E575" i="44" s="1"/>
  <c r="E576" i="44" s="1"/>
  <c r="E577" i="44" s="1"/>
  <c r="E578" i="44" s="1"/>
  <c r="E579" i="44" s="1"/>
  <c r="E580" i="44" s="1"/>
  <c r="E581" i="44" s="1"/>
  <c r="E582" i="44" s="1"/>
  <c r="E583" i="44" s="1"/>
  <c r="E584" i="44" s="1"/>
  <c r="E585" i="44" s="1"/>
  <c r="E586" i="44" s="1"/>
  <c r="E587" i="44" s="1"/>
  <c r="E588" i="44" s="1"/>
  <c r="E589" i="44" s="1"/>
  <c r="E590" i="44" s="1"/>
  <c r="E591" i="44" s="1"/>
  <c r="E592" i="44" s="1"/>
  <c r="E593" i="44" s="1"/>
  <c r="E594" i="44" s="1"/>
  <c r="E595" i="44" s="1"/>
  <c r="E596" i="44" s="1"/>
  <c r="E597" i="44" s="1"/>
  <c r="E598" i="44" s="1"/>
  <c r="E599" i="44" s="1"/>
  <c r="E600" i="44" s="1"/>
  <c r="E601" i="44" s="1"/>
  <c r="E602" i="44" s="1"/>
  <c r="E603" i="44" s="1"/>
  <c r="E604" i="44" s="1"/>
  <c r="E605" i="44" s="1"/>
  <c r="E606" i="44" s="1"/>
  <c r="E607" i="44" s="1"/>
  <c r="E608" i="44" s="1"/>
  <c r="E609" i="44" s="1"/>
  <c r="E610" i="44" s="1"/>
  <c r="E611" i="44" s="1"/>
  <c r="E612" i="44" s="1"/>
  <c r="E613" i="44" s="1"/>
  <c r="E614" i="44" s="1"/>
  <c r="E615" i="44" s="1"/>
  <c r="E616" i="44" s="1"/>
  <c r="E617" i="44" s="1"/>
  <c r="E618" i="44" s="1"/>
  <c r="E619" i="44" s="1"/>
  <c r="E620" i="44" s="1"/>
  <c r="E621" i="44" s="1"/>
  <c r="E622" i="44" s="1"/>
  <c r="E623" i="44" s="1"/>
  <c r="E624" i="44" s="1"/>
  <c r="E625" i="44" s="1"/>
  <c r="E626" i="44" s="1"/>
  <c r="E627" i="44" s="1"/>
  <c r="E628" i="44" s="1"/>
  <c r="E629" i="44" s="1"/>
  <c r="E630" i="44" s="1"/>
  <c r="E631" i="44" s="1"/>
  <c r="E632" i="44" s="1"/>
  <c r="E633" i="44" s="1"/>
  <c r="E634" i="44" s="1"/>
  <c r="E635" i="44" s="1"/>
  <c r="E636" i="44" s="1"/>
  <c r="E637" i="44" s="1"/>
  <c r="E638" i="44" s="1"/>
  <c r="E639" i="44" s="1"/>
  <c r="E640" i="44" s="1"/>
  <c r="E641" i="44" s="1"/>
  <c r="E642" i="44" s="1"/>
  <c r="E643" i="44" s="1"/>
  <c r="E644" i="44" s="1"/>
  <c r="E645" i="44" s="1"/>
  <c r="E646" i="44" s="1"/>
  <c r="E647" i="44" s="1"/>
  <c r="E648" i="44" s="1"/>
  <c r="E649" i="44" s="1"/>
  <c r="E650" i="44" s="1"/>
  <c r="E651" i="44" s="1"/>
  <c r="E652" i="44" s="1"/>
  <c r="E653" i="44" s="1"/>
  <c r="E654" i="44" s="1"/>
  <c r="E655" i="44" s="1"/>
  <c r="E656" i="44" s="1"/>
  <c r="E657" i="44" s="1"/>
  <c r="E658" i="44" s="1"/>
  <c r="E659" i="44" s="1"/>
  <c r="E660" i="44" s="1"/>
  <c r="E661" i="44" s="1"/>
  <c r="E662" i="44" s="1"/>
  <c r="E663" i="44" s="1"/>
  <c r="E664" i="44" s="1"/>
  <c r="E665" i="44" s="1"/>
  <c r="E666" i="44" s="1"/>
  <c r="E667" i="44" s="1"/>
  <c r="E668" i="44" s="1"/>
  <c r="E669" i="44" s="1"/>
  <c r="E670" i="44" s="1"/>
  <c r="E671" i="44" s="1"/>
  <c r="E672" i="44" s="1"/>
  <c r="E673" i="44" s="1"/>
  <c r="E674" i="44" s="1"/>
  <c r="E675" i="44" s="1"/>
  <c r="E676" i="44" s="1"/>
  <c r="E677" i="44" s="1"/>
  <c r="E678" i="44" s="1"/>
  <c r="E679" i="44" s="1"/>
  <c r="E680" i="44" s="1"/>
  <c r="E681" i="44" s="1"/>
  <c r="E682" i="44" s="1"/>
  <c r="E683" i="44" s="1"/>
  <c r="E684" i="44" s="1"/>
  <c r="E685" i="44" s="1"/>
  <c r="E686" i="44" s="1"/>
  <c r="E687" i="44" s="1"/>
  <c r="E688" i="44" s="1"/>
  <c r="E689" i="44" s="1"/>
  <c r="E690" i="44" s="1"/>
  <c r="E691" i="44" s="1"/>
  <c r="E692" i="44" s="1"/>
  <c r="E693" i="44" s="1"/>
  <c r="E694" i="44" s="1"/>
  <c r="E695" i="44" s="1"/>
  <c r="E696" i="44" s="1"/>
  <c r="E697" i="44" s="1"/>
  <c r="E698" i="44" s="1"/>
  <c r="E699" i="44" s="1"/>
  <c r="E700" i="44" s="1"/>
  <c r="E701" i="44" s="1"/>
  <c r="E702" i="44" s="1"/>
  <c r="E703" i="44" s="1"/>
  <c r="E704" i="44" s="1"/>
  <c r="E705" i="44" s="1"/>
  <c r="E706" i="44" s="1"/>
  <c r="E707" i="44" s="1"/>
  <c r="E708" i="44" s="1"/>
  <c r="E709" i="44" s="1"/>
  <c r="E710" i="44" s="1"/>
  <c r="E711" i="44" s="1"/>
  <c r="E712" i="44" s="1"/>
  <c r="E713" i="44" s="1"/>
  <c r="E714" i="44" s="1"/>
  <c r="E715" i="44" s="1"/>
  <c r="E716" i="44" s="1"/>
  <c r="E717" i="44" s="1"/>
  <c r="E718" i="44" s="1"/>
  <c r="E719" i="44" s="1"/>
  <c r="E720" i="44" s="1"/>
  <c r="E721" i="44" s="1"/>
  <c r="E722" i="44" s="1"/>
  <c r="E723" i="44" s="1"/>
  <c r="E724" i="44" s="1"/>
  <c r="E725" i="44" s="1"/>
  <c r="E726" i="44" s="1"/>
  <c r="E727" i="44" s="1"/>
  <c r="E728" i="44" s="1"/>
  <c r="E729" i="44" s="1"/>
  <c r="E730" i="44" s="1"/>
  <c r="E731" i="44" s="1"/>
  <c r="E732" i="44" s="1"/>
  <c r="E733" i="44" s="1"/>
  <c r="E734" i="44" s="1"/>
  <c r="E735" i="44" s="1"/>
  <c r="E736" i="44" s="1"/>
  <c r="E737" i="44" s="1"/>
  <c r="E738" i="44" s="1"/>
  <c r="E739" i="44" s="1"/>
  <c r="E740" i="44" s="1"/>
  <c r="E741" i="44" s="1"/>
  <c r="E742" i="44" s="1"/>
  <c r="E743" i="44" s="1"/>
  <c r="E744" i="44" s="1"/>
  <c r="E745" i="44" s="1"/>
  <c r="E746" i="44" s="1"/>
  <c r="E747" i="44" s="1"/>
  <c r="E748" i="44" s="1"/>
  <c r="E749" i="44" s="1"/>
  <c r="E750" i="44" s="1"/>
  <c r="E751" i="44" s="1"/>
  <c r="E752" i="44" s="1"/>
  <c r="E753" i="44" s="1"/>
  <c r="E754" i="44" s="1"/>
  <c r="E755" i="44" s="1"/>
  <c r="E756" i="44" s="1"/>
  <c r="E757" i="44" s="1"/>
  <c r="E758" i="44" s="1"/>
  <c r="E759" i="44" s="1"/>
  <c r="E760" i="44" s="1"/>
  <c r="E761" i="44" s="1"/>
  <c r="E762" i="44" s="1"/>
  <c r="E763" i="44" s="1"/>
  <c r="E764" i="44" s="1"/>
  <c r="E765" i="44" s="1"/>
  <c r="E766" i="44" s="1"/>
  <c r="E767" i="44" s="1"/>
  <c r="E768" i="44" s="1"/>
  <c r="E769" i="44" s="1"/>
  <c r="E770" i="44" s="1"/>
  <c r="E771" i="44" s="1"/>
  <c r="E772" i="44" s="1"/>
  <c r="E773" i="44" s="1"/>
  <c r="E774" i="44" s="1"/>
  <c r="E775" i="44" s="1"/>
  <c r="E776" i="44" s="1"/>
  <c r="E777" i="44" s="1"/>
  <c r="E778" i="44" s="1"/>
  <c r="E779" i="44" s="1"/>
  <c r="E780" i="44" s="1"/>
  <c r="E781" i="44" s="1"/>
  <c r="E782" i="44" s="1"/>
  <c r="E783" i="44" s="1"/>
  <c r="E784" i="44" s="1"/>
  <c r="E785" i="44" s="1"/>
  <c r="E786" i="44" s="1"/>
  <c r="E787" i="44" s="1"/>
  <c r="E788" i="44" s="1"/>
  <c r="E789" i="44" s="1"/>
  <c r="E790" i="44" s="1"/>
  <c r="E791" i="44" s="1"/>
  <c r="E792" i="44" s="1"/>
  <c r="E793" i="44" s="1"/>
  <c r="E794" i="44" s="1"/>
  <c r="E795" i="44" s="1"/>
  <c r="E796" i="44" s="1"/>
  <c r="E797" i="44" s="1"/>
  <c r="E798" i="44" s="1"/>
  <c r="E799" i="44" s="1"/>
  <c r="E800" i="44" s="1"/>
  <c r="E801" i="44" s="1"/>
  <c r="E802" i="44" s="1"/>
  <c r="E803" i="44" s="1"/>
  <c r="E804" i="44" s="1"/>
  <c r="E805" i="44" s="1"/>
  <c r="E806" i="44" s="1"/>
  <c r="E807" i="44" s="1"/>
  <c r="E808" i="44" s="1"/>
  <c r="E809" i="44" s="1"/>
  <c r="E810" i="44" s="1"/>
  <c r="E811" i="44" s="1"/>
  <c r="E812" i="44" s="1"/>
  <c r="E813" i="44" s="1"/>
  <c r="E814" i="44" s="1"/>
  <c r="E815" i="44" s="1"/>
  <c r="E816" i="44" s="1"/>
  <c r="E817" i="44" s="1"/>
  <c r="E818" i="44" s="1"/>
  <c r="E819" i="44" s="1"/>
  <c r="E820" i="44" s="1"/>
  <c r="E821" i="44" s="1"/>
  <c r="E822" i="44" s="1"/>
  <c r="E823" i="44" s="1"/>
  <c r="E824" i="44" s="1"/>
  <c r="E825" i="44" s="1"/>
  <c r="E826" i="44" s="1"/>
  <c r="E827" i="44" s="1"/>
  <c r="E828" i="44" s="1"/>
  <c r="E829" i="44" s="1"/>
  <c r="E830" i="44" s="1"/>
  <c r="E831" i="44" s="1"/>
  <c r="E832" i="44" s="1"/>
  <c r="E833" i="44" s="1"/>
  <c r="E834" i="44" s="1"/>
  <c r="E835" i="44" s="1"/>
  <c r="E836" i="44" s="1"/>
  <c r="E837" i="44" s="1"/>
  <c r="E838" i="44" s="1"/>
  <c r="E839" i="44" s="1"/>
  <c r="E840" i="44" s="1"/>
  <c r="E841" i="44" s="1"/>
  <c r="E842" i="44" s="1"/>
  <c r="E843" i="44" s="1"/>
  <c r="E844" i="44" s="1"/>
  <c r="E845" i="44" s="1"/>
  <c r="E846" i="44" s="1"/>
  <c r="E847" i="44" s="1"/>
  <c r="E848" i="44" s="1"/>
  <c r="E849" i="44" s="1"/>
  <c r="E850" i="44" s="1"/>
  <c r="E851" i="44" s="1"/>
  <c r="E852" i="44" s="1"/>
  <c r="E853" i="44" s="1"/>
  <c r="E854" i="44" s="1"/>
  <c r="E855" i="44" s="1"/>
  <c r="E856" i="44" s="1"/>
  <c r="E857" i="44" s="1"/>
  <c r="E858" i="44" s="1"/>
  <c r="E859" i="44" s="1"/>
  <c r="E860" i="44" s="1"/>
  <c r="E861" i="44" s="1"/>
  <c r="E862" i="44" s="1"/>
  <c r="E863" i="44" s="1"/>
  <c r="E864" i="44" s="1"/>
  <c r="E865" i="44" s="1"/>
  <c r="E866" i="44" s="1"/>
  <c r="E867" i="44" s="1"/>
  <c r="E868" i="44" s="1"/>
  <c r="E869" i="44" s="1"/>
  <c r="E870" i="44" s="1"/>
  <c r="E871" i="44" s="1"/>
  <c r="E872" i="44" s="1"/>
  <c r="E873" i="44" s="1"/>
  <c r="E874" i="44" s="1"/>
  <c r="E875" i="44" s="1"/>
  <c r="E876" i="44" s="1"/>
  <c r="E877" i="44" s="1"/>
  <c r="E878" i="44" s="1"/>
  <c r="E879" i="44" s="1"/>
  <c r="E880" i="44" s="1"/>
  <c r="E881" i="44" s="1"/>
  <c r="E882" i="44" s="1"/>
  <c r="E883" i="44" s="1"/>
  <c r="E884" i="44" s="1"/>
  <c r="E885" i="44" s="1"/>
  <c r="E886" i="44" s="1"/>
  <c r="E887" i="44" s="1"/>
  <c r="E888" i="44" s="1"/>
  <c r="E889" i="44" s="1"/>
  <c r="E890" i="44" s="1"/>
  <c r="E891" i="44" s="1"/>
  <c r="E892" i="44" s="1"/>
  <c r="E893" i="44" s="1"/>
  <c r="E894" i="44" s="1"/>
  <c r="E895" i="44" s="1"/>
  <c r="E896" i="44" s="1"/>
  <c r="E897" i="44" s="1"/>
  <c r="E898" i="44" s="1"/>
  <c r="E899" i="44" s="1"/>
  <c r="E900" i="44" s="1"/>
  <c r="E901" i="44" s="1"/>
  <c r="E902" i="44" s="1"/>
  <c r="E903" i="44" s="1"/>
  <c r="E904" i="44" s="1"/>
  <c r="E905" i="44" s="1"/>
  <c r="E906" i="44" s="1"/>
  <c r="E907" i="44" s="1"/>
  <c r="E908" i="44" s="1"/>
  <c r="E909" i="44" s="1"/>
  <c r="E910" i="44" s="1"/>
  <c r="E911" i="44" s="1"/>
  <c r="E912" i="44" s="1"/>
  <c r="E913" i="44" s="1"/>
  <c r="E914" i="44" s="1"/>
  <c r="E915" i="44" s="1"/>
  <c r="E916" i="44" s="1"/>
  <c r="E917" i="44" s="1"/>
  <c r="E918" i="44" s="1"/>
  <c r="E919" i="44" s="1"/>
  <c r="E920" i="44" s="1"/>
  <c r="E921" i="44" s="1"/>
  <c r="E922" i="44" s="1"/>
  <c r="E923" i="44" s="1"/>
  <c r="E924" i="44" s="1"/>
  <c r="E925" i="44" s="1"/>
  <c r="E926" i="44" s="1"/>
  <c r="E927" i="44" s="1"/>
  <c r="E928" i="44" s="1"/>
  <c r="E929" i="44" s="1"/>
  <c r="E930" i="44" s="1"/>
  <c r="E931" i="44" s="1"/>
  <c r="E932" i="44" s="1"/>
  <c r="E933" i="44" s="1"/>
  <c r="E934" i="44" s="1"/>
  <c r="E935" i="44" s="1"/>
  <c r="E936" i="44" s="1"/>
  <c r="E937" i="44" s="1"/>
  <c r="E938" i="44" s="1"/>
  <c r="E939" i="44" s="1"/>
  <c r="E940" i="44" s="1"/>
  <c r="E941" i="44" s="1"/>
  <c r="E942" i="44" s="1"/>
  <c r="E943" i="44" s="1"/>
  <c r="E944" i="44" s="1"/>
  <c r="E945" i="44" s="1"/>
  <c r="E946" i="44" s="1"/>
  <c r="E947" i="44" s="1"/>
  <c r="E948" i="44" s="1"/>
  <c r="E949" i="44" s="1"/>
  <c r="E950" i="44" s="1"/>
  <c r="E951" i="44" s="1"/>
  <c r="E952" i="44" s="1"/>
  <c r="E953" i="44" s="1"/>
  <c r="E954" i="44" s="1"/>
  <c r="E955" i="44" s="1"/>
  <c r="E956" i="44" s="1"/>
  <c r="E957" i="44" s="1"/>
  <c r="E958" i="44" s="1"/>
  <c r="E959" i="44" s="1"/>
  <c r="E960" i="44" s="1"/>
  <c r="E961" i="44" s="1"/>
  <c r="E962" i="44" s="1"/>
  <c r="E963" i="44" s="1"/>
  <c r="E964" i="44" s="1"/>
  <c r="E965" i="44" s="1"/>
  <c r="E966" i="44" s="1"/>
  <c r="E967" i="44" s="1"/>
  <c r="E968" i="44" s="1"/>
  <c r="E969" i="44" s="1"/>
  <c r="E970" i="44" s="1"/>
  <c r="E971" i="44" s="1"/>
  <c r="E972" i="44" s="1"/>
  <c r="E973" i="44" s="1"/>
  <c r="E974" i="44" s="1"/>
  <c r="E975" i="44" s="1"/>
  <c r="E976" i="44" s="1"/>
  <c r="E977" i="44" s="1"/>
  <c r="E978" i="44" s="1"/>
  <c r="E979" i="44" s="1"/>
  <c r="E980" i="44" s="1"/>
  <c r="E981" i="44" s="1"/>
  <c r="E982" i="44" s="1"/>
  <c r="E983" i="44" s="1"/>
  <c r="E984" i="44" s="1"/>
  <c r="E985" i="44" s="1"/>
  <c r="E986" i="44" s="1"/>
  <c r="E987" i="44" s="1"/>
  <c r="E988" i="44" s="1"/>
  <c r="E989" i="44" s="1"/>
  <c r="E990" i="44" s="1"/>
  <c r="E991" i="44" s="1"/>
  <c r="E992" i="44" s="1"/>
  <c r="E993" i="44" s="1"/>
  <c r="E994" i="44" s="1"/>
  <c r="E995" i="44" s="1"/>
  <c r="E996" i="44" s="1"/>
  <c r="E997" i="44" s="1"/>
  <c r="E998" i="44" s="1"/>
  <c r="E999" i="44" s="1"/>
  <c r="E1000" i="44" s="1"/>
  <c r="E1001" i="44" s="1"/>
  <c r="E1002" i="44" s="1"/>
  <c r="E1003" i="44" s="1"/>
  <c r="E1004" i="44" s="1"/>
  <c r="E1005" i="44" s="1"/>
  <c r="E1006" i="44" s="1"/>
  <c r="E1007" i="44" s="1"/>
  <c r="E1008" i="44" s="1"/>
  <c r="E1009" i="44" s="1"/>
  <c r="E1010" i="44" s="1"/>
  <c r="E1011" i="44" s="1"/>
  <c r="E1012" i="44" s="1"/>
  <c r="E1013" i="44" s="1"/>
  <c r="E1014" i="44" s="1"/>
  <c r="E1015" i="44" s="1"/>
  <c r="E1016" i="44" s="1"/>
  <c r="E1017" i="44" s="1"/>
  <c r="E1018" i="44" s="1"/>
  <c r="E1019" i="44" s="1"/>
  <c r="E1020" i="44" s="1"/>
  <c r="E1021" i="44" s="1"/>
  <c r="E1022" i="44" s="1"/>
  <c r="E1023" i="44" s="1"/>
  <c r="E1024" i="44" s="1"/>
  <c r="E1025" i="44" s="1"/>
  <c r="E1026" i="44" s="1"/>
  <c r="E1027" i="44" s="1"/>
  <c r="E1028" i="44" s="1"/>
  <c r="E1029" i="44" s="1"/>
  <c r="E1030" i="44" s="1"/>
  <c r="E1031" i="44" s="1"/>
  <c r="E1032" i="44" s="1"/>
  <c r="E1033" i="44" s="1"/>
  <c r="E1034" i="44" s="1"/>
  <c r="E1035" i="44" s="1"/>
  <c r="E1036" i="44" s="1"/>
  <c r="E1037" i="44" s="1"/>
  <c r="E1038" i="44" s="1"/>
  <c r="E1039" i="44" s="1"/>
  <c r="E1040" i="44" s="1"/>
  <c r="E1041" i="44" s="1"/>
  <c r="E1042" i="44" s="1"/>
  <c r="E1043" i="44" s="1"/>
  <c r="E1044" i="44" s="1"/>
  <c r="E1045" i="44" s="1"/>
  <c r="E1046" i="44" s="1"/>
  <c r="E1047" i="44" s="1"/>
  <c r="E1048" i="44" s="1"/>
  <c r="E1049" i="44" s="1"/>
  <c r="E1050" i="44" s="1"/>
  <c r="E1051" i="44" s="1"/>
  <c r="E1052" i="44" s="1"/>
  <c r="E1053" i="44" s="1"/>
  <c r="E1054" i="44" s="1"/>
  <c r="E1055" i="44" s="1"/>
  <c r="E1056" i="44" s="1"/>
  <c r="E1057" i="44" s="1"/>
  <c r="E1058" i="44" s="1"/>
  <c r="E1059" i="44" s="1"/>
  <c r="E1060" i="44" s="1"/>
  <c r="E1061" i="44" s="1"/>
  <c r="E1062" i="44" s="1"/>
  <c r="E1063" i="44" s="1"/>
  <c r="E1064" i="44" s="1"/>
  <c r="E1065" i="44" s="1"/>
  <c r="E1066" i="44" s="1"/>
  <c r="E1067" i="44" s="1"/>
  <c r="E1068" i="44" s="1"/>
  <c r="E1069" i="44" s="1"/>
  <c r="E1070" i="44" s="1"/>
  <c r="E1071" i="44" s="1"/>
  <c r="E1072" i="44" s="1"/>
  <c r="E1073" i="44" s="1"/>
  <c r="E1074" i="44" s="1"/>
  <c r="E1075" i="44" s="1"/>
  <c r="E1076" i="44" s="1"/>
  <c r="E1077" i="44" s="1"/>
  <c r="E1078" i="44" s="1"/>
  <c r="E1079" i="44" s="1"/>
  <c r="E1080" i="44" s="1"/>
  <c r="E1081" i="44" s="1"/>
  <c r="E1082" i="44" s="1"/>
  <c r="E1083" i="44" s="1"/>
  <c r="E1084" i="44" s="1"/>
  <c r="E1085" i="44" s="1"/>
  <c r="E1086" i="44" s="1"/>
  <c r="E1087" i="44" s="1"/>
  <c r="E1088" i="44" s="1"/>
  <c r="E1089" i="44" s="1"/>
  <c r="E1090" i="44" s="1"/>
  <c r="E1091" i="44" s="1"/>
  <c r="E1092" i="44" s="1"/>
  <c r="E1093" i="44" s="1"/>
  <c r="E1094" i="44" s="1"/>
  <c r="E1095" i="44" s="1"/>
  <c r="E1096" i="44" s="1"/>
  <c r="E1097" i="44" s="1"/>
  <c r="E1098" i="44" s="1"/>
  <c r="E1099" i="44" s="1"/>
  <c r="E1100" i="44" s="1"/>
  <c r="E1101" i="44" s="1"/>
  <c r="E1102" i="44" s="1"/>
  <c r="E1103" i="44" s="1"/>
  <c r="E1104" i="44" s="1"/>
  <c r="E1105" i="44" s="1"/>
  <c r="E1106" i="44" s="1"/>
  <c r="E1107" i="44" s="1"/>
  <c r="E1108" i="44" s="1"/>
  <c r="E1109" i="44" s="1"/>
  <c r="E1110" i="44" s="1"/>
  <c r="E1111" i="44" s="1"/>
  <c r="E1112" i="44" s="1"/>
  <c r="E1113" i="44" s="1"/>
  <c r="E1114" i="44" s="1"/>
  <c r="E1115" i="44" s="1"/>
  <c r="E1116" i="44" s="1"/>
  <c r="E1117" i="44" s="1"/>
  <c r="E1118" i="44" s="1"/>
  <c r="E1119" i="44" s="1"/>
  <c r="E1120" i="44" s="1"/>
  <c r="E1121" i="44" s="1"/>
  <c r="E1122" i="44" s="1"/>
  <c r="E1123" i="44" s="1"/>
  <c r="E1124" i="44" s="1"/>
  <c r="E1125" i="44" s="1"/>
  <c r="E1126" i="44" s="1"/>
  <c r="E1127" i="44" s="1"/>
  <c r="E1128" i="44" s="1"/>
  <c r="E1129" i="44" s="1"/>
  <c r="E1130" i="44" s="1"/>
  <c r="E1131" i="44" s="1"/>
  <c r="E1132" i="44" s="1"/>
  <c r="E1133" i="44" s="1"/>
  <c r="E1134" i="44" s="1"/>
  <c r="E1135" i="44" s="1"/>
  <c r="E1136" i="44" s="1"/>
  <c r="E1137" i="44" s="1"/>
  <c r="E1138" i="44" s="1"/>
  <c r="E1139" i="44" s="1"/>
  <c r="E1140" i="44" s="1"/>
  <c r="E1141" i="44" s="1"/>
  <c r="E1142" i="44" s="1"/>
  <c r="E1143" i="44" s="1"/>
  <c r="E1144" i="44" s="1"/>
  <c r="E1145" i="44" s="1"/>
  <c r="E1146" i="44" s="1"/>
  <c r="E1147" i="44" s="1"/>
  <c r="E1148" i="44" s="1"/>
  <c r="E1149" i="44" s="1"/>
  <c r="E1150" i="44" s="1"/>
  <c r="E1151" i="44" s="1"/>
  <c r="E1152" i="44" s="1"/>
  <c r="E1153" i="44" s="1"/>
  <c r="E1154" i="44" s="1"/>
  <c r="E1155" i="44" s="1"/>
  <c r="E1156" i="44" s="1"/>
  <c r="E1157" i="44" s="1"/>
  <c r="E1158" i="44" s="1"/>
  <c r="E1159" i="44" s="1"/>
  <c r="E1160" i="44" s="1"/>
  <c r="E1161" i="44" s="1"/>
  <c r="E1162" i="44" s="1"/>
  <c r="E1163" i="44" s="1"/>
  <c r="E1164" i="44" s="1"/>
  <c r="E1165" i="44" s="1"/>
  <c r="E1166" i="44" s="1"/>
  <c r="E1167" i="44" s="1"/>
  <c r="E1168" i="44" s="1"/>
  <c r="E1169" i="44" s="1"/>
  <c r="E1170" i="44" s="1"/>
  <c r="E1171" i="44" s="1"/>
  <c r="E1172" i="44" s="1"/>
  <c r="E1173" i="44" s="1"/>
  <c r="E1174" i="44" s="1"/>
  <c r="E1175" i="44" s="1"/>
  <c r="E1176" i="44" s="1"/>
  <c r="E1177" i="44" s="1"/>
  <c r="E1178" i="44" s="1"/>
  <c r="E1179" i="44" s="1"/>
  <c r="E1180" i="44" s="1"/>
  <c r="E1181" i="44" s="1"/>
  <c r="E1182" i="44" s="1"/>
  <c r="E1183" i="44" s="1"/>
  <c r="E1184" i="44" s="1"/>
  <c r="E1185" i="44" s="1"/>
  <c r="E1186" i="44" s="1"/>
  <c r="E1187" i="44" s="1"/>
  <c r="E1188" i="44" s="1"/>
  <c r="E1189" i="44" s="1"/>
  <c r="E1190" i="44" s="1"/>
  <c r="E1191" i="44" s="1"/>
  <c r="E1192" i="44" s="1"/>
  <c r="E1193" i="44" s="1"/>
  <c r="E1194" i="44" s="1"/>
  <c r="E1195" i="44" s="1"/>
  <c r="E1196" i="44" s="1"/>
  <c r="E1197" i="44" s="1"/>
  <c r="E1198" i="44" s="1"/>
  <c r="E1199" i="44" s="1"/>
  <c r="E1200" i="44" s="1"/>
  <c r="E1201" i="44" s="1"/>
  <c r="E1202" i="44" s="1"/>
  <c r="E1203" i="44" s="1"/>
  <c r="E1204" i="44" s="1"/>
  <c r="E1205" i="44" s="1"/>
  <c r="E1206" i="44" s="1"/>
  <c r="E1207" i="44" s="1"/>
  <c r="E1208" i="44" s="1"/>
  <c r="E1209" i="44" s="1"/>
  <c r="E1210" i="44" s="1"/>
  <c r="E1211" i="44" s="1"/>
  <c r="E1212" i="44" s="1"/>
  <c r="E1213" i="44" s="1"/>
  <c r="E1214" i="44" s="1"/>
  <c r="E1215" i="44" s="1"/>
  <c r="E1216" i="44" s="1"/>
  <c r="E1217" i="44" s="1"/>
  <c r="E1218" i="44" s="1"/>
  <c r="E1219" i="44" s="1"/>
  <c r="E1220" i="44" s="1"/>
  <c r="E1221" i="44" s="1"/>
  <c r="E1222" i="44" s="1"/>
  <c r="E1223" i="44" s="1"/>
  <c r="E1224" i="44" s="1"/>
  <c r="E1225" i="44" s="1"/>
  <c r="E1226" i="44" s="1"/>
  <c r="E1227" i="44" s="1"/>
  <c r="E1228" i="44" s="1"/>
  <c r="E1229" i="44" s="1"/>
  <c r="E1230" i="44" s="1"/>
  <c r="E1231" i="44" s="1"/>
  <c r="E1232" i="44" s="1"/>
  <c r="E1233" i="44" s="1"/>
  <c r="E1234" i="44" s="1"/>
  <c r="E1235" i="44" s="1"/>
  <c r="E1236" i="44" s="1"/>
  <c r="E1237" i="44" s="1"/>
  <c r="E1238" i="44" s="1"/>
  <c r="E1239" i="44" s="1"/>
  <c r="E1240" i="44" s="1"/>
  <c r="E1241" i="44" s="1"/>
  <c r="E1242" i="44" s="1"/>
  <c r="E1243" i="44" s="1"/>
  <c r="E1244" i="44" s="1"/>
  <c r="E1245" i="44" s="1"/>
  <c r="E1246" i="44" s="1"/>
  <c r="E1247" i="44" s="1"/>
  <c r="E1248" i="44" s="1"/>
  <c r="E1249" i="44" s="1"/>
  <c r="E1250" i="44" s="1"/>
  <c r="E1251" i="44" s="1"/>
  <c r="E1252" i="44" s="1"/>
  <c r="E1253" i="44" s="1"/>
  <c r="E1254" i="44" s="1"/>
  <c r="E1255" i="44" s="1"/>
  <c r="E1256" i="44" s="1"/>
  <c r="E1257" i="44" s="1"/>
  <c r="E1258" i="44" s="1"/>
  <c r="E1259" i="44" s="1"/>
  <c r="E1260" i="44" s="1"/>
  <c r="E1261" i="44" s="1"/>
  <c r="E1262" i="44" s="1"/>
  <c r="E1263" i="44" s="1"/>
  <c r="E1264" i="44" s="1"/>
  <c r="E1265" i="44" s="1"/>
  <c r="E1266" i="44" s="1"/>
  <c r="E1267" i="44" s="1"/>
  <c r="E1268" i="44" s="1"/>
  <c r="E1269" i="44" s="1"/>
  <c r="E1270" i="44" s="1"/>
  <c r="E1271" i="44" s="1"/>
  <c r="E1272" i="44" s="1"/>
  <c r="E1273" i="44" s="1"/>
  <c r="E1274" i="44" s="1"/>
  <c r="E1275" i="44" s="1"/>
  <c r="E1276" i="44" s="1"/>
  <c r="E1277" i="44" s="1"/>
  <c r="E1278" i="44" s="1"/>
  <c r="E1279" i="44" s="1"/>
  <c r="E1280" i="44" s="1"/>
  <c r="E1281" i="44" s="1"/>
  <c r="E1282" i="44" s="1"/>
  <c r="E1283" i="44" s="1"/>
  <c r="E1284" i="44" s="1"/>
  <c r="E1285" i="44" s="1"/>
  <c r="E1286" i="44" s="1"/>
  <c r="E1287" i="44" s="1"/>
  <c r="E1288" i="44" s="1"/>
  <c r="E1289" i="44" s="1"/>
  <c r="E1290" i="44" s="1"/>
  <c r="E1291" i="44" s="1"/>
  <c r="E1292" i="44" s="1"/>
  <c r="E1293" i="44" s="1"/>
  <c r="E1294" i="44" s="1"/>
  <c r="E1295" i="44" s="1"/>
  <c r="E1296" i="44" s="1"/>
  <c r="E1297" i="44" s="1"/>
  <c r="E1298" i="44" s="1"/>
  <c r="E1299" i="44" s="1"/>
  <c r="E1300" i="44" s="1"/>
  <c r="E1301" i="44" s="1"/>
  <c r="E1302" i="44" s="1"/>
  <c r="E1303" i="44" s="1"/>
  <c r="E1304" i="44" s="1"/>
  <c r="E1305" i="44" s="1"/>
  <c r="E1306" i="44" s="1"/>
  <c r="E1307" i="44" s="1"/>
  <c r="E1308" i="44" s="1"/>
  <c r="E1309" i="44" s="1"/>
  <c r="E1310" i="44" s="1"/>
  <c r="E1311" i="44" s="1"/>
  <c r="E1312" i="44" s="1"/>
  <c r="E1313" i="44" s="1"/>
  <c r="E1314" i="44" s="1"/>
  <c r="E1315" i="44" s="1"/>
  <c r="E1316" i="44" s="1"/>
  <c r="E1317" i="44" s="1"/>
  <c r="E1318" i="44" s="1"/>
  <c r="E1319" i="44" s="1"/>
  <c r="E1320" i="44" s="1"/>
  <c r="E1321" i="44" s="1"/>
  <c r="E1322" i="44" s="1"/>
  <c r="E1323" i="44" s="1"/>
  <c r="E1324" i="44" s="1"/>
  <c r="E1325" i="44" s="1"/>
  <c r="E1326" i="44" s="1"/>
  <c r="E1327" i="44" s="1"/>
  <c r="E1328" i="44" s="1"/>
  <c r="E1329" i="44" s="1"/>
  <c r="E1330" i="44" s="1"/>
  <c r="E1331" i="44" s="1"/>
  <c r="E1332" i="44" s="1"/>
  <c r="E1333" i="44" s="1"/>
  <c r="E1334" i="44" s="1"/>
  <c r="E1335" i="44" s="1"/>
  <c r="E1336" i="44" s="1"/>
  <c r="E1337" i="44" s="1"/>
  <c r="E1338" i="44" s="1"/>
  <c r="E1339" i="44" s="1"/>
  <c r="E1340" i="44" s="1"/>
  <c r="E1341" i="44" s="1"/>
  <c r="E1342" i="44" s="1"/>
  <c r="E1343" i="44" s="1"/>
  <c r="E1344" i="44" s="1"/>
  <c r="E1345" i="44" s="1"/>
  <c r="E1346" i="44" s="1"/>
  <c r="E1347" i="44" s="1"/>
  <c r="E1348" i="44" s="1"/>
  <c r="E1349" i="44" s="1"/>
  <c r="E1350" i="44" s="1"/>
  <c r="E1351" i="44" s="1"/>
  <c r="E1352" i="44" s="1"/>
  <c r="E1353" i="44" s="1"/>
  <c r="E1354" i="44" s="1"/>
  <c r="E1355" i="44" s="1"/>
  <c r="E1356" i="44" s="1"/>
  <c r="E1357" i="44" s="1"/>
  <c r="E1358" i="44" s="1"/>
  <c r="E1359" i="44" s="1"/>
  <c r="E1360" i="44" s="1"/>
  <c r="E1361" i="44" s="1"/>
  <c r="E1362" i="44" s="1"/>
  <c r="E1363" i="44" s="1"/>
  <c r="E1364" i="44" s="1"/>
  <c r="E1365" i="44" s="1"/>
  <c r="E1366" i="44" s="1"/>
  <c r="E1367" i="44" s="1"/>
  <c r="E1368" i="44" s="1"/>
  <c r="E1369" i="44" s="1"/>
  <c r="E1370" i="44" s="1"/>
  <c r="E1371" i="44" s="1"/>
  <c r="E1372" i="44" s="1"/>
  <c r="E1373" i="44" s="1"/>
  <c r="E1374" i="44" s="1"/>
  <c r="E1375" i="44" s="1"/>
  <c r="E1376" i="44" s="1"/>
  <c r="E1377" i="44" s="1"/>
  <c r="E1378" i="44" s="1"/>
  <c r="E1379" i="44" s="1"/>
  <c r="E1380" i="44" s="1"/>
  <c r="E1381" i="44" s="1"/>
  <c r="E1382" i="44" s="1"/>
  <c r="E1383" i="44" s="1"/>
  <c r="E1384" i="44" s="1"/>
  <c r="E1385" i="44" s="1"/>
  <c r="E1386" i="44" s="1"/>
  <c r="E1387" i="44" s="1"/>
  <c r="E1388" i="44" s="1"/>
  <c r="E1389" i="44" s="1"/>
  <c r="E1390" i="44" s="1"/>
  <c r="E1391" i="44" s="1"/>
  <c r="E1392" i="44" s="1"/>
  <c r="E1393" i="44" s="1"/>
  <c r="E1394" i="44" s="1"/>
  <c r="E1395" i="44" s="1"/>
  <c r="E1396" i="44" s="1"/>
  <c r="E1397" i="44" s="1"/>
  <c r="E1398" i="44" s="1"/>
  <c r="E1399" i="44" s="1"/>
  <c r="E1400" i="44" s="1"/>
  <c r="E1401" i="44" s="1"/>
  <c r="E1402" i="44" s="1"/>
  <c r="E1403" i="44" s="1"/>
  <c r="E1404" i="44" s="1"/>
  <c r="E1405" i="44" s="1"/>
  <c r="E1406" i="44" s="1"/>
  <c r="E1407" i="44" s="1"/>
  <c r="E1408" i="44" s="1"/>
  <c r="E1409" i="44" s="1"/>
  <c r="E1410" i="44" s="1"/>
  <c r="E1411" i="44" s="1"/>
  <c r="E1412" i="44" s="1"/>
  <c r="E1413" i="44" s="1"/>
  <c r="E1414" i="44" s="1"/>
  <c r="E1415" i="44" s="1"/>
  <c r="E1416" i="44" s="1"/>
  <c r="E1417" i="44" s="1"/>
  <c r="E1418" i="44" s="1"/>
  <c r="E1419" i="44" s="1"/>
  <c r="E1420" i="44" s="1"/>
  <c r="E1421" i="44" s="1"/>
  <c r="E1422" i="44" s="1"/>
  <c r="E1423" i="44" s="1"/>
  <c r="E1424" i="44" s="1"/>
  <c r="E1425" i="44" s="1"/>
  <c r="E1426" i="44" s="1"/>
  <c r="E1427" i="44" s="1"/>
  <c r="E1428" i="44" s="1"/>
  <c r="E1429" i="44" s="1"/>
  <c r="E1430" i="44" s="1"/>
  <c r="E1431" i="44" s="1"/>
  <c r="E1432" i="44" s="1"/>
  <c r="E1433" i="44" s="1"/>
  <c r="E1434" i="44" s="1"/>
  <c r="E1435" i="44" s="1"/>
  <c r="E1436" i="44" s="1"/>
  <c r="E1437" i="44" s="1"/>
  <c r="E1438" i="44" s="1"/>
  <c r="E1439" i="44" s="1"/>
  <c r="E1440" i="44" s="1"/>
  <c r="E1441" i="44" s="1"/>
  <c r="E1442" i="44" s="1"/>
  <c r="E1443" i="44" s="1"/>
  <c r="E1444" i="44" s="1"/>
  <c r="E1445" i="44" s="1"/>
  <c r="E1446" i="44" s="1"/>
  <c r="E1447" i="44" s="1"/>
  <c r="E1448" i="44" s="1"/>
  <c r="E1449" i="44" s="1"/>
  <c r="E1450" i="44" s="1"/>
  <c r="E1451" i="44" s="1"/>
  <c r="E1452" i="44" s="1"/>
  <c r="E1453" i="44" s="1"/>
  <c r="E1454" i="44" s="1"/>
  <c r="E1455" i="44" s="1"/>
  <c r="E1456" i="44" s="1"/>
  <c r="E1457" i="44" s="1"/>
  <c r="E1458" i="44" s="1"/>
  <c r="E1459" i="44" s="1"/>
  <c r="E1460" i="44" s="1"/>
  <c r="E1461" i="44" s="1"/>
  <c r="E1462" i="44" s="1"/>
  <c r="E1463" i="44" s="1"/>
  <c r="E1464" i="44" s="1"/>
  <c r="E1465" i="44" s="1"/>
  <c r="E1466" i="44" s="1"/>
  <c r="E1467" i="44" s="1"/>
  <c r="E1468" i="44" s="1"/>
  <c r="E1469" i="44" s="1"/>
  <c r="E1470" i="44" s="1"/>
  <c r="E1471" i="44" s="1"/>
  <c r="E1472" i="44" s="1"/>
  <c r="E1473" i="44" s="1"/>
  <c r="E1474" i="44" s="1"/>
  <c r="E1475" i="44" s="1"/>
  <c r="E1476" i="44" s="1"/>
  <c r="E1477" i="44" s="1"/>
  <c r="E1478" i="44" s="1"/>
  <c r="E1479" i="44" s="1"/>
  <c r="E1480" i="44" s="1"/>
  <c r="E1481" i="44" s="1"/>
  <c r="E1482" i="44" s="1"/>
  <c r="E1483" i="44" s="1"/>
  <c r="E1484" i="44" s="1"/>
  <c r="E1485" i="44" s="1"/>
  <c r="E1486" i="44" s="1"/>
  <c r="E1487" i="44" s="1"/>
  <c r="E1488" i="44" s="1"/>
  <c r="E1489" i="44" s="1"/>
  <c r="E1490" i="44" s="1"/>
  <c r="E1491" i="44" s="1"/>
  <c r="E1492" i="44" s="1"/>
  <c r="E1493" i="44" s="1"/>
  <c r="E1494" i="44" s="1"/>
  <c r="E1495" i="44" s="1"/>
  <c r="E1496" i="44" s="1"/>
  <c r="E1497" i="44" s="1"/>
  <c r="E1498" i="44" s="1"/>
  <c r="E1499" i="44" s="1"/>
  <c r="E1500" i="44" s="1"/>
  <c r="E1501" i="44" s="1"/>
  <c r="E1502" i="44" s="1"/>
  <c r="E1503" i="44" s="1"/>
  <c r="E1504" i="44" s="1"/>
  <c r="E1505" i="44" s="1"/>
  <c r="E1506" i="44" s="1"/>
  <c r="E1507" i="44" s="1"/>
  <c r="E1508" i="44" s="1"/>
  <c r="E1509" i="44" s="1"/>
  <c r="E1510" i="44" s="1"/>
  <c r="E1511" i="44" s="1"/>
  <c r="E1512" i="44" s="1"/>
  <c r="E1513" i="44" s="1"/>
  <c r="E1514" i="44" s="1"/>
  <c r="E1515" i="44" s="1"/>
  <c r="E1516" i="44" s="1"/>
  <c r="E1517" i="44" s="1"/>
  <c r="E1518" i="44" s="1"/>
  <c r="E1519" i="44" s="1"/>
  <c r="E1520" i="44" s="1"/>
  <c r="E1521" i="44" s="1"/>
  <c r="E1522" i="44" s="1"/>
  <c r="E1523" i="44" s="1"/>
  <c r="E1524" i="44" s="1"/>
  <c r="E1525" i="44" s="1"/>
  <c r="E1526" i="44" s="1"/>
  <c r="E1527" i="44" s="1"/>
  <c r="E1528" i="44" s="1"/>
  <c r="E1529" i="44" s="1"/>
  <c r="E1530" i="44" s="1"/>
  <c r="E1531" i="44" s="1"/>
  <c r="E1532" i="44" s="1"/>
  <c r="E1533" i="44" s="1"/>
  <c r="E1534" i="44" s="1"/>
  <c r="E1535" i="44" s="1"/>
  <c r="E1536" i="44" s="1"/>
  <c r="E1537" i="44" s="1"/>
  <c r="E1538" i="44" s="1"/>
  <c r="E1539" i="44" s="1"/>
  <c r="E1540" i="44" s="1"/>
  <c r="E1541" i="44" s="1"/>
  <c r="E1542" i="44" s="1"/>
  <c r="E1543" i="44" s="1"/>
  <c r="E1544" i="44" s="1"/>
  <c r="E1545" i="44" s="1"/>
  <c r="E1546" i="44" s="1"/>
  <c r="E1547" i="44" s="1"/>
  <c r="E1548" i="44" s="1"/>
  <c r="E1549" i="44" s="1"/>
  <c r="E1550" i="44" s="1"/>
  <c r="E1551" i="44" s="1"/>
  <c r="E1552" i="44" s="1"/>
  <c r="E1553" i="44" s="1"/>
  <c r="E1554" i="44" s="1"/>
  <c r="E1555" i="44" s="1"/>
  <c r="E1556" i="44" s="1"/>
  <c r="E1557" i="44" s="1"/>
  <c r="E1558" i="44" s="1"/>
  <c r="E1559" i="44" s="1"/>
  <c r="E1560" i="44" s="1"/>
  <c r="E1561" i="44" s="1"/>
  <c r="E1562" i="44" s="1"/>
  <c r="E1563" i="44" s="1"/>
  <c r="E1564" i="44" s="1"/>
  <c r="E1565" i="44" s="1"/>
  <c r="E1566" i="44" s="1"/>
  <c r="E1567" i="44" s="1"/>
  <c r="E1568" i="44" s="1"/>
  <c r="E1569" i="44" s="1"/>
  <c r="E1570" i="44" s="1"/>
  <c r="E1571" i="44" s="1"/>
  <c r="E1572" i="44" s="1"/>
  <c r="E1573" i="44" s="1"/>
  <c r="E1574" i="44" s="1"/>
  <c r="E1575" i="44" s="1"/>
  <c r="E1576" i="44" s="1"/>
  <c r="E1577" i="44" s="1"/>
  <c r="E1578" i="44" s="1"/>
  <c r="E1579" i="44" s="1"/>
  <c r="E1580" i="44" s="1"/>
  <c r="E1581" i="44" s="1"/>
  <c r="E1582" i="44" s="1"/>
  <c r="E1583" i="44" s="1"/>
  <c r="E1584" i="44" s="1"/>
  <c r="E1585" i="44" s="1"/>
  <c r="E1586" i="44" s="1"/>
  <c r="E1587" i="44" s="1"/>
  <c r="E1588" i="44" s="1"/>
  <c r="E1589" i="44" s="1"/>
  <c r="E1590" i="44" s="1"/>
  <c r="E1591" i="44" s="1"/>
  <c r="E1592" i="44" s="1"/>
  <c r="E1593" i="44" s="1"/>
  <c r="E1594" i="44" s="1"/>
  <c r="E1595" i="44" s="1"/>
  <c r="E1596" i="44" s="1"/>
  <c r="E1597" i="44" s="1"/>
  <c r="E1598" i="44" s="1"/>
  <c r="E1599" i="44" s="1"/>
  <c r="E1600" i="44" s="1"/>
  <c r="E1601" i="44" s="1"/>
  <c r="E1602" i="44" s="1"/>
  <c r="E1603" i="44" s="1"/>
  <c r="E1604" i="44" s="1"/>
  <c r="E1605" i="44" s="1"/>
  <c r="E1606" i="44" s="1"/>
  <c r="E1607" i="44" s="1"/>
  <c r="E1608" i="44" s="1"/>
  <c r="E1609" i="44" s="1"/>
  <c r="E1610" i="44" s="1"/>
  <c r="E1611" i="44" s="1"/>
  <c r="E1612" i="44" s="1"/>
  <c r="E1613" i="44" s="1"/>
  <c r="E1614" i="44" s="1"/>
  <c r="E1615" i="44" s="1"/>
  <c r="E1616" i="44" s="1"/>
  <c r="E1617" i="44" s="1"/>
  <c r="E1618" i="44" s="1"/>
  <c r="E1619" i="44" s="1"/>
  <c r="E1620" i="44" s="1"/>
  <c r="E1621" i="44" s="1"/>
  <c r="E1622" i="44" s="1"/>
  <c r="E1623" i="44" s="1"/>
  <c r="E1624" i="44" s="1"/>
  <c r="E1625" i="44" s="1"/>
  <c r="E1626" i="44" s="1"/>
  <c r="E1627" i="44" s="1"/>
  <c r="E1628" i="44" s="1"/>
  <c r="E1629" i="44" s="1"/>
  <c r="E1630" i="44" s="1"/>
  <c r="E1631" i="44" s="1"/>
  <c r="E1632" i="44" s="1"/>
  <c r="E1633" i="44" s="1"/>
  <c r="E1634" i="44" s="1"/>
  <c r="E1635" i="44" s="1"/>
  <c r="E1636" i="44" s="1"/>
  <c r="E1637" i="44" s="1"/>
  <c r="E1638" i="44" s="1"/>
  <c r="E1639" i="44" s="1"/>
  <c r="E1640" i="44" s="1"/>
  <c r="E1641" i="44" s="1"/>
  <c r="E1642" i="44" s="1"/>
  <c r="E1643" i="44" s="1"/>
  <c r="E1644" i="44" s="1"/>
  <c r="E1645" i="44" s="1"/>
  <c r="E1646" i="44" s="1"/>
  <c r="E1647" i="44" s="1"/>
  <c r="E1648" i="44" s="1"/>
  <c r="E1649" i="44" s="1"/>
  <c r="E1650" i="44" s="1"/>
  <c r="E1651" i="44" s="1"/>
  <c r="E1652" i="44" s="1"/>
  <c r="E1653" i="44" s="1"/>
  <c r="E1654" i="44" s="1"/>
  <c r="E1655" i="44" s="1"/>
  <c r="E1656" i="44" s="1"/>
  <c r="E1657" i="44" s="1"/>
  <c r="E1658" i="44" s="1"/>
  <c r="E1659" i="44" s="1"/>
  <c r="E1660" i="44" s="1"/>
  <c r="E1661" i="44" s="1"/>
  <c r="E1662" i="44" s="1"/>
  <c r="E1663" i="44" s="1"/>
  <c r="E1664" i="44" s="1"/>
  <c r="E1665" i="44" s="1"/>
  <c r="E1666" i="44" s="1"/>
  <c r="E1667" i="44" s="1"/>
  <c r="E1668" i="44" s="1"/>
  <c r="E1669" i="44" s="1"/>
  <c r="E1670" i="44" s="1"/>
  <c r="E1671" i="44" s="1"/>
  <c r="E1672" i="44" s="1"/>
  <c r="E1673" i="44" s="1"/>
  <c r="E1674" i="44" s="1"/>
  <c r="E1675" i="44" s="1"/>
  <c r="E1676" i="44" s="1"/>
  <c r="E1677" i="44" s="1"/>
  <c r="E1678" i="44" s="1"/>
  <c r="E1679" i="44" s="1"/>
  <c r="E1680" i="44" s="1"/>
  <c r="E1681" i="44" s="1"/>
  <c r="E1682" i="44" s="1"/>
  <c r="E1683" i="44" s="1"/>
  <c r="E1684" i="44" s="1"/>
  <c r="E1685" i="44" s="1"/>
  <c r="E1686" i="44" s="1"/>
  <c r="E1687" i="44" s="1"/>
  <c r="E1688" i="44" s="1"/>
  <c r="E1689" i="44" s="1"/>
  <c r="E1690" i="44" s="1"/>
  <c r="E1691" i="44" s="1"/>
  <c r="E1692" i="44" s="1"/>
  <c r="E1693" i="44" s="1"/>
  <c r="E1694" i="44" s="1"/>
  <c r="E1695" i="44" s="1"/>
  <c r="E1696" i="44" s="1"/>
  <c r="E1697" i="44" s="1"/>
  <c r="E1698" i="44" s="1"/>
  <c r="E1699" i="44" s="1"/>
  <c r="E1700" i="44" s="1"/>
  <c r="E1701" i="44" s="1"/>
  <c r="E1702" i="44" s="1"/>
  <c r="E1703" i="44" s="1"/>
  <c r="E1704" i="44" s="1"/>
  <c r="E1705" i="44" s="1"/>
  <c r="E1706" i="44" s="1"/>
  <c r="E1707" i="44" s="1"/>
  <c r="E1708" i="44" s="1"/>
  <c r="E1709" i="44" s="1"/>
  <c r="E1710" i="44" s="1"/>
  <c r="E1711" i="44" s="1"/>
  <c r="E1712" i="44" s="1"/>
  <c r="E1713" i="44" s="1"/>
  <c r="E1714" i="44" s="1"/>
  <c r="E1715" i="44" s="1"/>
  <c r="E1716" i="44" s="1"/>
  <c r="E1717" i="44" s="1"/>
  <c r="E1718" i="44" s="1"/>
  <c r="E1719" i="44" s="1"/>
  <c r="E1720" i="44" s="1"/>
  <c r="E1721" i="44" s="1"/>
  <c r="E1722" i="44" s="1"/>
  <c r="E1723" i="44" s="1"/>
  <c r="E1724" i="44" s="1"/>
  <c r="E1725" i="44" s="1"/>
  <c r="E1726" i="44" s="1"/>
  <c r="E1727" i="44" s="1"/>
  <c r="E1728" i="44" s="1"/>
  <c r="E1729" i="44" s="1"/>
  <c r="E1730" i="44" s="1"/>
  <c r="E1731" i="44" s="1"/>
  <c r="E1732" i="44" s="1"/>
  <c r="E1733" i="44" s="1"/>
  <c r="E1734" i="44" s="1"/>
  <c r="E1735" i="44" s="1"/>
  <c r="E1736" i="44" s="1"/>
  <c r="E1737" i="44" s="1"/>
  <c r="E1738" i="44" s="1"/>
  <c r="E1739" i="44" s="1"/>
  <c r="E1740" i="44" s="1"/>
  <c r="E1741" i="44" s="1"/>
  <c r="E1742" i="44" s="1"/>
  <c r="E1743" i="44" s="1"/>
  <c r="E1744" i="44" s="1"/>
  <c r="E1745" i="44" s="1"/>
  <c r="E1746" i="44" s="1"/>
  <c r="E1747" i="44" s="1"/>
  <c r="E1748" i="44" s="1"/>
  <c r="E1749" i="44" s="1"/>
  <c r="E1750" i="44" s="1"/>
  <c r="E1751" i="44" s="1"/>
  <c r="E1752" i="44" s="1"/>
  <c r="E1753" i="44" s="1"/>
  <c r="E1754" i="44" s="1"/>
  <c r="E1755" i="44" s="1"/>
  <c r="E1756" i="44" s="1"/>
  <c r="E1757" i="44" s="1"/>
  <c r="E1758" i="44" s="1"/>
  <c r="E1759" i="44" s="1"/>
  <c r="E1760" i="44" s="1"/>
  <c r="E1761" i="44" s="1"/>
  <c r="E1762" i="44" s="1"/>
  <c r="E1763" i="44" s="1"/>
  <c r="E1764" i="44" s="1"/>
  <c r="E1765" i="44" s="1"/>
  <c r="E1766" i="44" s="1"/>
  <c r="E1767" i="44" s="1"/>
  <c r="E1768" i="44" s="1"/>
  <c r="E1769" i="44" s="1"/>
  <c r="E1770" i="44" s="1"/>
  <c r="E1771" i="44" s="1"/>
  <c r="E1772" i="44" s="1"/>
  <c r="E1773" i="44" s="1"/>
  <c r="E1774" i="44" s="1"/>
  <c r="E1775" i="44" s="1"/>
  <c r="E1776" i="44" s="1"/>
  <c r="E1777" i="44" s="1"/>
  <c r="E1778" i="44" s="1"/>
  <c r="E1779" i="44" s="1"/>
  <c r="E1780" i="44" s="1"/>
  <c r="E1781" i="44" s="1"/>
  <c r="E1782" i="44" s="1"/>
  <c r="E1783" i="44" s="1"/>
  <c r="E1784" i="44" s="1"/>
  <c r="E1785" i="44" s="1"/>
  <c r="E1786" i="44" s="1"/>
  <c r="E1787" i="44" s="1"/>
  <c r="E1788" i="44" s="1"/>
  <c r="E1789" i="44" s="1"/>
  <c r="E1790" i="44" s="1"/>
  <c r="E1791" i="44" s="1"/>
  <c r="E1792" i="44" s="1"/>
  <c r="E1793" i="44" s="1"/>
  <c r="E1794" i="44" s="1"/>
  <c r="E1795" i="44" s="1"/>
  <c r="E1796" i="44" s="1"/>
  <c r="E1797" i="44" s="1"/>
  <c r="E1798" i="44" s="1"/>
  <c r="E1799" i="44" s="1"/>
  <c r="E1800" i="44" s="1"/>
  <c r="E1801" i="44" s="1"/>
  <c r="E1802" i="44" s="1"/>
  <c r="E1803" i="44" s="1"/>
  <c r="E1804" i="44" s="1"/>
  <c r="E1805" i="44" s="1"/>
  <c r="E1806" i="44" s="1"/>
  <c r="E1807" i="44" s="1"/>
  <c r="E1808" i="44" s="1"/>
  <c r="E1809" i="44" s="1"/>
  <c r="E1810" i="44" s="1"/>
  <c r="E1811" i="44" s="1"/>
  <c r="E1812" i="44" s="1"/>
  <c r="E1813" i="44" s="1"/>
  <c r="E1814" i="44" s="1"/>
  <c r="E1815" i="44" s="1"/>
  <c r="E1816" i="44" s="1"/>
  <c r="E1817" i="44" s="1"/>
  <c r="E1818" i="44" s="1"/>
  <c r="E1819" i="44" s="1"/>
  <c r="E1820" i="44" s="1"/>
  <c r="E1821" i="44" s="1"/>
  <c r="E1822" i="44" s="1"/>
  <c r="E1823" i="44" s="1"/>
  <c r="E1824" i="44" s="1"/>
  <c r="E1825" i="44" s="1"/>
  <c r="E1826" i="44" s="1"/>
  <c r="E1827" i="44" s="1"/>
  <c r="E1828" i="44" s="1"/>
  <c r="E1829" i="44" s="1"/>
  <c r="E1830" i="44" s="1"/>
  <c r="E1831" i="44" s="1"/>
  <c r="E1832" i="44" s="1"/>
  <c r="E1833" i="44" s="1"/>
  <c r="E1834" i="44" s="1"/>
  <c r="E1835" i="44" s="1"/>
  <c r="E1836" i="44" s="1"/>
  <c r="E1837" i="44" s="1"/>
  <c r="E1838" i="44" s="1"/>
  <c r="E1839" i="44" s="1"/>
  <c r="E1840" i="44" s="1"/>
  <c r="E1841" i="44" s="1"/>
  <c r="E1842" i="44" s="1"/>
  <c r="E1843" i="44" s="1"/>
  <c r="E1844" i="44" s="1"/>
  <c r="E1845" i="44" s="1"/>
  <c r="E1846" i="44" s="1"/>
  <c r="E1847" i="44" s="1"/>
  <c r="E1848" i="44" s="1"/>
  <c r="E1849" i="44" s="1"/>
  <c r="E1850" i="44" s="1"/>
  <c r="E1851" i="44" s="1"/>
  <c r="E1852" i="44" s="1"/>
  <c r="E1853" i="44" s="1"/>
  <c r="E1854" i="44" s="1"/>
  <c r="E1855" i="44" s="1"/>
  <c r="E1856" i="44" s="1"/>
  <c r="E1857" i="44" s="1"/>
  <c r="E1858" i="44" s="1"/>
  <c r="E1859" i="44" s="1"/>
  <c r="E1860" i="44" s="1"/>
  <c r="E1861" i="44" s="1"/>
  <c r="E1862" i="44" s="1"/>
  <c r="E1863" i="44" s="1"/>
  <c r="E1864" i="44" s="1"/>
  <c r="E1865" i="44" s="1"/>
  <c r="E1866" i="44" s="1"/>
  <c r="E1867" i="44" s="1"/>
  <c r="E1868" i="44" s="1"/>
  <c r="E1869" i="44" s="1"/>
  <c r="E1870" i="44" s="1"/>
  <c r="E1871" i="44" s="1"/>
  <c r="E1872" i="44" s="1"/>
  <c r="E1873" i="44" s="1"/>
  <c r="E1874" i="44" s="1"/>
  <c r="E1875" i="44" s="1"/>
  <c r="E1876" i="44" s="1"/>
  <c r="E1877" i="44" s="1"/>
  <c r="E1878" i="44" s="1"/>
  <c r="E1879" i="44" s="1"/>
  <c r="E1880" i="44" s="1"/>
  <c r="E1881" i="44" s="1"/>
  <c r="E1882" i="44" s="1"/>
  <c r="E1883" i="44" s="1"/>
  <c r="E1884" i="44" s="1"/>
  <c r="E1885" i="44" s="1"/>
  <c r="E1886" i="44" s="1"/>
  <c r="E1887" i="44" s="1"/>
  <c r="E1888" i="44" s="1"/>
  <c r="E1889" i="44" s="1"/>
  <c r="E1890" i="44" s="1"/>
  <c r="E1891" i="44" s="1"/>
  <c r="E1892" i="44" s="1"/>
  <c r="E1893" i="44" s="1"/>
  <c r="E1894" i="44" s="1"/>
  <c r="E1895" i="44" s="1"/>
  <c r="E1896" i="44" s="1"/>
  <c r="E1897" i="44" s="1"/>
  <c r="E1898" i="44" s="1"/>
  <c r="E1899" i="44" s="1"/>
  <c r="E1900" i="44" s="1"/>
  <c r="E1901" i="44" s="1"/>
  <c r="E1902" i="44" s="1"/>
  <c r="E1903" i="44" s="1"/>
  <c r="E1904" i="44" s="1"/>
  <c r="E1905" i="44" s="1"/>
  <c r="E1906" i="44" s="1"/>
  <c r="E1907" i="44" s="1"/>
  <c r="E1908" i="44" s="1"/>
  <c r="E1909" i="44" s="1"/>
  <c r="E1910" i="44" s="1"/>
  <c r="E1911" i="44" s="1"/>
  <c r="E1912" i="44" s="1"/>
  <c r="E1913" i="44" s="1"/>
  <c r="E1914" i="44" s="1"/>
  <c r="E1915" i="44" s="1"/>
  <c r="E1916" i="44" s="1"/>
  <c r="E1917" i="44" s="1"/>
  <c r="E1918" i="44" s="1"/>
  <c r="E1919" i="44" s="1"/>
  <c r="E1920" i="44" s="1"/>
  <c r="E1921" i="44" s="1"/>
  <c r="E1922" i="44" s="1"/>
  <c r="E1923" i="44" s="1"/>
  <c r="E1924" i="44" s="1"/>
  <c r="E1925" i="44" s="1"/>
  <c r="E1926" i="44" s="1"/>
  <c r="E1927" i="44" s="1"/>
  <c r="E1928" i="44" s="1"/>
  <c r="E1929" i="44" s="1"/>
  <c r="E1930" i="44" s="1"/>
  <c r="E1931" i="44" s="1"/>
  <c r="E1932" i="44" s="1"/>
  <c r="E1933" i="44" s="1"/>
  <c r="E1934" i="44" s="1"/>
  <c r="E1935" i="44" s="1"/>
  <c r="E1936" i="44" s="1"/>
  <c r="E1937" i="44" s="1"/>
  <c r="E1938" i="44" s="1"/>
  <c r="E1939" i="44" s="1"/>
  <c r="E1940" i="44" s="1"/>
  <c r="E1941" i="44" s="1"/>
  <c r="E1942" i="44" s="1"/>
  <c r="E1943" i="44" s="1"/>
  <c r="E1944" i="44" s="1"/>
  <c r="E1945" i="44" s="1"/>
  <c r="E1946" i="44" s="1"/>
  <c r="E1947" i="44" s="1"/>
  <c r="E1948" i="44" s="1"/>
  <c r="E1949" i="44" s="1"/>
  <c r="E1950" i="44" s="1"/>
  <c r="E1951" i="44" s="1"/>
  <c r="E1952" i="44" s="1"/>
  <c r="E1953" i="44" s="1"/>
  <c r="E1954" i="44" s="1"/>
  <c r="E1955" i="44" s="1"/>
  <c r="E1956" i="44" s="1"/>
  <c r="E1957" i="44" s="1"/>
  <c r="E1958" i="44" s="1"/>
  <c r="E1959" i="44" s="1"/>
  <c r="E1960" i="44" s="1"/>
  <c r="E1961" i="44" s="1"/>
  <c r="E1962" i="44" s="1"/>
  <c r="E1963" i="44" s="1"/>
  <c r="E1964" i="44" s="1"/>
  <c r="E1965" i="44" s="1"/>
  <c r="E1966" i="44" s="1"/>
  <c r="E1967" i="44" s="1"/>
  <c r="E1968" i="44" s="1"/>
  <c r="E1969" i="44" s="1"/>
  <c r="E1970" i="44" s="1"/>
  <c r="E1971" i="44" s="1"/>
  <c r="E1972" i="44" s="1"/>
  <c r="E1973" i="44" s="1"/>
  <c r="E1974" i="44" s="1"/>
  <c r="E1975" i="44" s="1"/>
  <c r="E1976" i="44" s="1"/>
  <c r="E1977" i="44" s="1"/>
  <c r="E1978" i="44" s="1"/>
  <c r="E1979" i="44" s="1"/>
  <c r="E1980" i="44" s="1"/>
  <c r="E1981" i="44" s="1"/>
  <c r="E1982" i="44" s="1"/>
  <c r="E1983" i="44" s="1"/>
  <c r="E1984" i="44" s="1"/>
  <c r="E1985" i="44" s="1"/>
  <c r="E1986" i="44" s="1"/>
  <c r="E1987" i="44" s="1"/>
  <c r="E1988" i="44" s="1"/>
  <c r="E1989" i="44" s="1"/>
  <c r="E1990" i="44" s="1"/>
  <c r="E1991" i="44" s="1"/>
  <c r="E1992" i="44" s="1"/>
  <c r="E1993" i="44" s="1"/>
  <c r="E1994" i="44" s="1"/>
  <c r="E1995" i="44" s="1"/>
  <c r="E1996" i="44" s="1"/>
  <c r="E1997" i="44" s="1"/>
  <c r="E1998" i="44" s="1"/>
  <c r="E1999" i="44" s="1"/>
  <c r="E2000" i="44" s="1"/>
  <c r="E2001" i="44" s="1"/>
  <c r="E2002" i="44" s="1"/>
  <c r="E2003" i="44" s="1"/>
  <c r="E2004" i="44" s="1"/>
  <c r="E2005" i="44" s="1"/>
  <c r="E2006" i="44" s="1"/>
  <c r="E2007" i="44" s="1"/>
  <c r="E2008" i="44" s="1"/>
  <c r="E2009" i="44" s="1"/>
  <c r="E2010" i="44" s="1"/>
  <c r="E2011" i="44" s="1"/>
  <c r="E2012" i="44" s="1"/>
  <c r="E2013" i="44" s="1"/>
  <c r="E2014" i="44" s="1"/>
  <c r="E2015" i="44" s="1"/>
  <c r="E2016" i="44" s="1"/>
  <c r="E2017" i="44" s="1"/>
  <c r="E2018" i="44" s="1"/>
  <c r="E2019" i="44" s="1"/>
  <c r="E2020" i="44" s="1"/>
  <c r="E2021" i="44" s="1"/>
  <c r="E2022" i="44" s="1"/>
  <c r="E2023" i="44" s="1"/>
  <c r="E2024" i="44" s="1"/>
  <c r="E2025" i="44" s="1"/>
  <c r="E2026" i="44" s="1"/>
  <c r="E2027" i="44" s="1"/>
  <c r="E2028" i="44" s="1"/>
  <c r="E2029" i="44" s="1"/>
  <c r="E2030" i="44" s="1"/>
  <c r="E2031" i="44" s="1"/>
  <c r="E2032" i="44" s="1"/>
  <c r="E2033" i="44" s="1"/>
  <c r="E2034" i="44" s="1"/>
  <c r="E2035" i="44" s="1"/>
  <c r="E2036" i="44" s="1"/>
  <c r="E2037" i="44" s="1"/>
  <c r="E2038" i="44" s="1"/>
  <c r="E2039" i="44" s="1"/>
  <c r="E2040" i="44" s="1"/>
  <c r="E2041" i="44" s="1"/>
  <c r="E2042" i="44" s="1"/>
  <c r="E2043" i="44" s="1"/>
  <c r="E2044" i="44" s="1"/>
  <c r="E2045" i="44" s="1"/>
  <c r="E2046" i="44" s="1"/>
  <c r="E2047" i="44" s="1"/>
  <c r="E2048" i="44" s="1"/>
  <c r="E2049" i="44" s="1"/>
  <c r="E2050" i="44" s="1"/>
  <c r="E2051" i="44" s="1"/>
  <c r="E2052" i="44" s="1"/>
  <c r="E2053" i="44" s="1"/>
  <c r="E2054" i="44" s="1"/>
  <c r="E2055" i="44" s="1"/>
  <c r="E2056" i="44" s="1"/>
  <c r="E2057" i="44" s="1"/>
  <c r="E2058" i="44" s="1"/>
  <c r="E2059" i="44" s="1"/>
  <c r="E2060" i="44" s="1"/>
  <c r="E2061" i="44" s="1"/>
  <c r="E2062" i="44" s="1"/>
  <c r="E2063" i="44" s="1"/>
  <c r="E2064" i="44" s="1"/>
  <c r="E2065" i="44" s="1"/>
  <c r="E2066" i="44" s="1"/>
  <c r="E2067" i="44" s="1"/>
  <c r="E2068" i="44" s="1"/>
  <c r="E2069" i="44" s="1"/>
  <c r="E2070" i="44" s="1"/>
  <c r="E2071" i="44" s="1"/>
  <c r="E2072" i="44" s="1"/>
  <c r="E2073" i="44" s="1"/>
  <c r="E2074" i="44" s="1"/>
  <c r="E2075" i="44" s="1"/>
  <c r="E2076" i="44" s="1"/>
  <c r="E2077" i="44" s="1"/>
  <c r="E2078" i="44" s="1"/>
  <c r="E2079" i="44" s="1"/>
  <c r="E2080" i="44" s="1"/>
  <c r="E2081" i="44" s="1"/>
  <c r="E2082" i="44" s="1"/>
  <c r="E2083" i="44" s="1"/>
  <c r="E2084" i="44" s="1"/>
  <c r="E2085" i="44" s="1"/>
  <c r="E2086" i="44" s="1"/>
  <c r="E2087" i="44" s="1"/>
  <c r="E2088" i="44" s="1"/>
  <c r="E2089" i="44" s="1"/>
  <c r="E2090" i="44" s="1"/>
  <c r="E2091" i="44" s="1"/>
  <c r="E2092" i="44" s="1"/>
  <c r="E2093" i="44" s="1"/>
  <c r="E2094" i="44" s="1"/>
  <c r="E2095" i="44" s="1"/>
  <c r="E2096" i="44" s="1"/>
  <c r="E2097" i="44" s="1"/>
  <c r="E2098" i="44" s="1"/>
  <c r="E2099" i="44" s="1"/>
  <c r="E2100" i="44" s="1"/>
  <c r="E2101" i="44" s="1"/>
  <c r="E2102" i="44" s="1"/>
  <c r="E2103" i="44" s="1"/>
  <c r="E2104" i="44" s="1"/>
  <c r="E2105" i="44" s="1"/>
  <c r="E2106" i="44" s="1"/>
  <c r="E2107" i="44" s="1"/>
  <c r="E2108" i="44" s="1"/>
  <c r="E2109" i="44" s="1"/>
  <c r="E2110" i="44" s="1"/>
  <c r="E2111" i="44" s="1"/>
  <c r="E2112" i="44" s="1"/>
  <c r="E2113" i="44" s="1"/>
  <c r="E2114" i="44" s="1"/>
  <c r="E2115" i="44" s="1"/>
  <c r="E2116" i="44" s="1"/>
  <c r="E2117" i="44" s="1"/>
  <c r="E2118" i="44" s="1"/>
  <c r="E2119" i="44" s="1"/>
  <c r="E2120" i="44" s="1"/>
  <c r="E2121" i="44" s="1"/>
  <c r="E2122" i="44" s="1"/>
  <c r="E2123" i="44" s="1"/>
  <c r="E2124" i="44" s="1"/>
  <c r="E2125" i="44" s="1"/>
  <c r="E2126" i="44" s="1"/>
  <c r="E2127" i="44" s="1"/>
  <c r="E2128" i="44" s="1"/>
  <c r="E2129" i="44" s="1"/>
  <c r="E2130" i="44" s="1"/>
  <c r="E2131" i="44" s="1"/>
  <c r="E2132" i="44" s="1"/>
  <c r="E2133" i="44" s="1"/>
  <c r="E2134" i="44" s="1"/>
  <c r="E2135" i="44" s="1"/>
  <c r="E2136" i="44" s="1"/>
  <c r="E2137" i="44" s="1"/>
  <c r="E2138" i="44" s="1"/>
  <c r="E2139" i="44" s="1"/>
  <c r="E2140" i="44" s="1"/>
  <c r="E2141" i="44" s="1"/>
  <c r="E2142" i="44" s="1"/>
  <c r="E2143" i="44" s="1"/>
  <c r="E2144" i="44" s="1"/>
  <c r="E2145" i="44" s="1"/>
  <c r="E2146" i="44" s="1"/>
  <c r="E2147" i="44" s="1"/>
  <c r="E2148" i="44" s="1"/>
  <c r="E2149" i="44" s="1"/>
  <c r="E2150" i="44" s="1"/>
  <c r="E2151" i="44" s="1"/>
  <c r="E2152" i="44" s="1"/>
  <c r="E2153" i="44" s="1"/>
  <c r="E2154" i="44" s="1"/>
  <c r="E2155" i="44" s="1"/>
  <c r="E2156" i="44" s="1"/>
  <c r="E2157" i="44" s="1"/>
  <c r="E2158" i="44" s="1"/>
  <c r="E2159" i="44" s="1"/>
  <c r="E2160" i="44" s="1"/>
  <c r="E2161" i="44" s="1"/>
  <c r="E2162" i="44" s="1"/>
  <c r="E2163" i="44" s="1"/>
  <c r="E2164" i="44" s="1"/>
  <c r="E2165" i="44" s="1"/>
  <c r="E2166" i="44" s="1"/>
  <c r="E2167" i="44" s="1"/>
  <c r="E2168" i="44" s="1"/>
  <c r="E2169" i="44" s="1"/>
  <c r="E2170" i="44" s="1"/>
  <c r="E2171" i="44" s="1"/>
  <c r="E2172" i="44" s="1"/>
  <c r="E2173" i="44" s="1"/>
  <c r="E2174" i="44" s="1"/>
  <c r="E2175" i="44" s="1"/>
  <c r="E2176" i="44" s="1"/>
  <c r="E2177" i="44" s="1"/>
  <c r="E2178" i="44" s="1"/>
  <c r="E2179" i="44" s="1"/>
  <c r="E2180" i="44" s="1"/>
  <c r="E2181" i="44" s="1"/>
  <c r="E2182" i="44" s="1"/>
  <c r="E2183" i="44" s="1"/>
  <c r="E2184" i="44" s="1"/>
  <c r="E2185" i="44" s="1"/>
  <c r="E2186" i="44" s="1"/>
  <c r="E2187" i="44" s="1"/>
  <c r="E2188" i="44" s="1"/>
  <c r="E2189" i="44" s="1"/>
  <c r="E2190" i="44" s="1"/>
  <c r="E2191" i="44" s="1"/>
  <c r="E2192" i="44" s="1"/>
  <c r="E2193" i="44" s="1"/>
  <c r="E2194" i="44" s="1"/>
  <c r="E2195" i="44" s="1"/>
  <c r="E2196" i="44" s="1"/>
  <c r="E2197" i="44" s="1"/>
  <c r="E2198" i="44" s="1"/>
  <c r="E2199" i="44" s="1"/>
  <c r="E2200" i="44" s="1"/>
  <c r="E2201" i="44" s="1"/>
  <c r="E2202" i="44" s="1"/>
  <c r="E2203" i="44" s="1"/>
  <c r="E2204" i="44" s="1"/>
  <c r="E2205" i="44" s="1"/>
  <c r="E2206" i="44" s="1"/>
  <c r="E2207" i="44" s="1"/>
  <c r="E2208" i="44" s="1"/>
  <c r="E2209" i="44" s="1"/>
  <c r="E2210" i="44" s="1"/>
  <c r="E2211" i="44" s="1"/>
  <c r="E2212" i="44" s="1"/>
  <c r="E2213" i="44" s="1"/>
  <c r="E2214" i="44" s="1"/>
  <c r="E2215" i="44" s="1"/>
  <c r="E2216" i="44" s="1"/>
  <c r="E2217" i="44" s="1"/>
  <c r="E2218" i="44" s="1"/>
  <c r="E2219" i="44" s="1"/>
  <c r="E2220" i="44" s="1"/>
  <c r="E2221" i="44" s="1"/>
  <c r="E2222" i="44" s="1"/>
  <c r="E2223" i="44" s="1"/>
  <c r="E2224" i="44" s="1"/>
  <c r="E2225" i="44" s="1"/>
  <c r="E2226" i="44" s="1"/>
  <c r="E2227" i="44" s="1"/>
  <c r="E2228" i="44" s="1"/>
  <c r="E2229" i="44" s="1"/>
  <c r="E2230" i="44" s="1"/>
  <c r="E2231" i="44" s="1"/>
  <c r="E2232" i="44" s="1"/>
  <c r="E2233" i="44" s="1"/>
  <c r="E2234" i="44" s="1"/>
  <c r="E2235" i="44" s="1"/>
  <c r="E2236" i="44" s="1"/>
  <c r="E2237" i="44" s="1"/>
  <c r="E2238" i="44" s="1"/>
  <c r="E2239" i="44" s="1"/>
  <c r="E2240" i="44" s="1"/>
  <c r="E2241" i="44" s="1"/>
  <c r="E2242" i="44" s="1"/>
  <c r="E2243" i="44" s="1"/>
  <c r="E2244" i="44" s="1"/>
  <c r="E2245" i="44" s="1"/>
  <c r="E2246" i="44" s="1"/>
  <c r="E2247" i="44" s="1"/>
  <c r="E2248" i="44" s="1"/>
  <c r="E2249" i="44" s="1"/>
  <c r="E2250" i="44" s="1"/>
  <c r="E2251" i="44" s="1"/>
  <c r="E2252" i="44" s="1"/>
  <c r="E2253" i="44" s="1"/>
  <c r="E2254" i="44" s="1"/>
  <c r="E2255" i="44" s="1"/>
  <c r="E2256" i="44" s="1"/>
  <c r="E2257" i="44" s="1"/>
  <c r="E2258" i="44" s="1"/>
  <c r="E2259" i="44" s="1"/>
  <c r="E2260" i="44" s="1"/>
  <c r="E2261" i="44" s="1"/>
  <c r="E2262" i="44" s="1"/>
  <c r="E2263" i="44" s="1"/>
  <c r="E2264" i="44" s="1"/>
  <c r="E2265" i="44" s="1"/>
  <c r="E2266" i="44" s="1"/>
  <c r="E2267" i="44" s="1"/>
  <c r="E2268" i="44" s="1"/>
  <c r="E2269" i="44" s="1"/>
  <c r="E2270" i="44" s="1"/>
  <c r="E2271" i="44" s="1"/>
  <c r="E2272" i="44" s="1"/>
  <c r="E2273" i="44" s="1"/>
  <c r="E2274" i="44" s="1"/>
  <c r="E2275" i="44" s="1"/>
  <c r="E2276" i="44" s="1"/>
  <c r="E2277" i="44" s="1"/>
  <c r="E2278" i="44" s="1"/>
  <c r="E2279" i="44" s="1"/>
  <c r="E2280" i="44" s="1"/>
  <c r="E2281" i="44" s="1"/>
  <c r="E2282" i="44" s="1"/>
  <c r="E2283" i="44" s="1"/>
  <c r="E2284" i="44" s="1"/>
  <c r="E2285" i="44" s="1"/>
  <c r="E2286" i="44" s="1"/>
  <c r="E2287" i="44" s="1"/>
  <c r="E2288" i="44" s="1"/>
  <c r="E2289" i="44" s="1"/>
  <c r="E2290" i="44" s="1"/>
  <c r="E2291" i="44" s="1"/>
  <c r="E2292" i="44" s="1"/>
  <c r="E2293" i="44" s="1"/>
  <c r="E2294" i="44" s="1"/>
  <c r="E2295" i="44" s="1"/>
  <c r="E2296" i="44" s="1"/>
  <c r="E2297" i="44" s="1"/>
  <c r="E2298" i="44" s="1"/>
  <c r="E2299" i="44" s="1"/>
  <c r="E2300" i="44" s="1"/>
  <c r="E2301" i="44" s="1"/>
  <c r="E2302" i="44" s="1"/>
  <c r="E2303" i="44" s="1"/>
  <c r="E2304" i="44" s="1"/>
  <c r="E2305" i="44" s="1"/>
  <c r="E2306" i="44" s="1"/>
  <c r="E2307" i="44" s="1"/>
  <c r="E2308" i="44" s="1"/>
  <c r="E2309" i="44" s="1"/>
  <c r="E2310" i="44" s="1"/>
  <c r="E2311" i="44" s="1"/>
  <c r="E2312" i="44" s="1"/>
  <c r="E2313" i="44" s="1"/>
  <c r="E2314" i="44" s="1"/>
  <c r="E2315" i="44" s="1"/>
  <c r="E2316" i="44" s="1"/>
  <c r="E2317" i="44" s="1"/>
  <c r="E2318" i="44" s="1"/>
  <c r="E2319" i="44" s="1"/>
  <c r="E2320" i="44" s="1"/>
  <c r="E2321" i="44" s="1"/>
  <c r="E2322" i="44" s="1"/>
  <c r="E2323" i="44" s="1"/>
  <c r="E2324" i="44" s="1"/>
  <c r="E2325" i="44" s="1"/>
  <c r="E2326" i="44" s="1"/>
  <c r="E2327" i="44" s="1"/>
  <c r="E2328" i="44" s="1"/>
  <c r="E2329" i="44" s="1"/>
  <c r="E2330" i="44" s="1"/>
  <c r="E2331" i="44" s="1"/>
  <c r="E2332" i="44" s="1"/>
  <c r="E2333" i="44" s="1"/>
  <c r="E2334" i="44" s="1"/>
  <c r="E2335" i="44" s="1"/>
  <c r="E2336" i="44" s="1"/>
  <c r="E2337" i="44" s="1"/>
  <c r="E2338" i="44" s="1"/>
  <c r="E2339" i="44" s="1"/>
  <c r="E2340" i="44" s="1"/>
  <c r="E2341" i="44" s="1"/>
  <c r="E2342" i="44" s="1"/>
  <c r="E2343" i="44" s="1"/>
  <c r="E2344" i="44" s="1"/>
  <c r="E2345" i="44" s="1"/>
  <c r="E2346" i="44" s="1"/>
  <c r="E2347" i="44" s="1"/>
  <c r="E2348" i="44" s="1"/>
  <c r="E2349" i="44" s="1"/>
  <c r="E2350" i="44" s="1"/>
  <c r="E2351" i="44" s="1"/>
  <c r="E2352" i="44" s="1"/>
  <c r="E2353" i="44" s="1"/>
  <c r="E2354" i="44" s="1"/>
  <c r="E2355" i="44" s="1"/>
  <c r="E2356" i="44" s="1"/>
  <c r="E2357" i="44" s="1"/>
  <c r="E2358" i="44" s="1"/>
  <c r="E2359" i="44" s="1"/>
  <c r="E2360" i="44" s="1"/>
  <c r="E2361" i="44" s="1"/>
  <c r="E2362" i="44" s="1"/>
  <c r="E2363" i="44" s="1"/>
  <c r="E2364" i="44" s="1"/>
  <c r="E2365" i="44" s="1"/>
  <c r="E2366" i="44" s="1"/>
  <c r="E2367" i="44" s="1"/>
  <c r="E2368" i="44" s="1"/>
  <c r="E2369" i="44" s="1"/>
  <c r="E2370" i="44" s="1"/>
  <c r="E2371" i="44" s="1"/>
  <c r="E2372" i="44" s="1"/>
  <c r="E2373" i="44" s="1"/>
  <c r="E2374" i="44" s="1"/>
  <c r="E2375" i="44" s="1"/>
  <c r="E2376" i="44" s="1"/>
  <c r="E2377" i="44" s="1"/>
  <c r="E2378" i="44" s="1"/>
  <c r="E2379" i="44" s="1"/>
  <c r="E2380" i="44" s="1"/>
  <c r="E2381" i="44" s="1"/>
  <c r="E2382" i="44" s="1"/>
  <c r="E2383" i="44" s="1"/>
  <c r="E2384" i="44" s="1"/>
  <c r="E2385" i="44" s="1"/>
  <c r="E2386" i="44" s="1"/>
  <c r="E2387" i="44" s="1"/>
  <c r="E2388" i="44" s="1"/>
  <c r="E2389" i="44" s="1"/>
  <c r="E2390" i="44" s="1"/>
  <c r="E2391" i="44" s="1"/>
  <c r="E2392" i="44" s="1"/>
  <c r="E2393" i="44" s="1"/>
  <c r="E2394" i="44" s="1"/>
  <c r="F203" i="44"/>
  <c r="F204" i="44" s="1"/>
  <c r="F205" i="44" s="1"/>
  <c r="F206" i="44" s="1"/>
  <c r="F207" i="44" s="1"/>
  <c r="F208" i="44" s="1"/>
  <c r="F209" i="44" s="1"/>
  <c r="F210" i="44" s="1"/>
  <c r="F211" i="44" s="1"/>
  <c r="F212" i="44" s="1"/>
  <c r="F213" i="44" s="1"/>
  <c r="F214" i="44" s="1"/>
  <c r="F215" i="44" s="1"/>
  <c r="F216" i="44" s="1"/>
  <c r="F217" i="44" s="1"/>
  <c r="F218" i="44" s="1"/>
  <c r="F219" i="44" s="1"/>
  <c r="F220" i="44" s="1"/>
  <c r="F221" i="44" s="1"/>
  <c r="F222" i="44" s="1"/>
  <c r="F223" i="44" s="1"/>
  <c r="F224" i="44" s="1"/>
  <c r="F225" i="44" s="1"/>
  <c r="F226" i="44" s="1"/>
  <c r="F227" i="44" s="1"/>
  <c r="F228" i="44" s="1"/>
  <c r="F229" i="44" s="1"/>
  <c r="F230" i="44" s="1"/>
  <c r="F231" i="44" s="1"/>
  <c r="F232" i="44" s="1"/>
  <c r="F233" i="44" s="1"/>
  <c r="F234" i="44" s="1"/>
  <c r="F235" i="44" s="1"/>
  <c r="F236" i="44" s="1"/>
  <c r="F237" i="44" s="1"/>
  <c r="F238" i="44" s="1"/>
  <c r="F239" i="44" s="1"/>
  <c r="F240" i="44" s="1"/>
  <c r="F241" i="44" s="1"/>
  <c r="F242" i="44" s="1"/>
  <c r="F243" i="44" s="1"/>
  <c r="F244" i="44" s="1"/>
  <c r="F245" i="44" s="1"/>
  <c r="F246" i="44" s="1"/>
  <c r="F247" i="44" s="1"/>
  <c r="F248" i="44" s="1"/>
  <c r="F249" i="44" s="1"/>
  <c r="F250" i="44" s="1"/>
  <c r="F251" i="44" s="1"/>
  <c r="F252" i="44" s="1"/>
  <c r="F253" i="44" s="1"/>
  <c r="F254" i="44" s="1"/>
  <c r="F255" i="44" s="1"/>
  <c r="F256" i="44" s="1"/>
  <c r="F257" i="44" s="1"/>
  <c r="F258" i="44" s="1"/>
  <c r="F259" i="44" s="1"/>
  <c r="F260" i="44" s="1"/>
  <c r="F261" i="44" s="1"/>
  <c r="F262" i="44" s="1"/>
  <c r="F263" i="44" s="1"/>
  <c r="F264" i="44" s="1"/>
  <c r="F265" i="44" s="1"/>
  <c r="F266" i="44" s="1"/>
  <c r="F267" i="44" s="1"/>
  <c r="F268" i="44" s="1"/>
  <c r="F269" i="44" s="1"/>
  <c r="F270" i="44" s="1"/>
  <c r="F271" i="44" s="1"/>
  <c r="F272" i="44" s="1"/>
  <c r="F273" i="44" s="1"/>
  <c r="F274" i="44" s="1"/>
  <c r="F275" i="44" s="1"/>
  <c r="F276" i="44" s="1"/>
  <c r="F277" i="44" s="1"/>
  <c r="F278" i="44" s="1"/>
  <c r="F279" i="44" s="1"/>
  <c r="F280" i="44" s="1"/>
  <c r="F281" i="44" s="1"/>
  <c r="F282" i="44" s="1"/>
  <c r="F283" i="44" s="1"/>
  <c r="F284" i="44" s="1"/>
  <c r="F285" i="44" s="1"/>
  <c r="F286" i="44" s="1"/>
  <c r="F287" i="44" s="1"/>
  <c r="F288" i="44" s="1"/>
  <c r="F289" i="44" s="1"/>
  <c r="F290" i="44" s="1"/>
  <c r="F291" i="44" s="1"/>
  <c r="F292" i="44" s="1"/>
  <c r="F293" i="44" s="1"/>
  <c r="F294" i="44" s="1"/>
  <c r="F295" i="44" s="1"/>
  <c r="F296" i="44" s="1"/>
  <c r="F297" i="44" s="1"/>
  <c r="F298" i="44" s="1"/>
  <c r="F299" i="44" s="1"/>
  <c r="F300" i="44" s="1"/>
  <c r="F301" i="44" s="1"/>
  <c r="F302" i="44" s="1"/>
  <c r="F303" i="44" s="1"/>
  <c r="F304" i="44" s="1"/>
  <c r="F305" i="44" s="1"/>
  <c r="F306" i="44" s="1"/>
  <c r="F307" i="44" s="1"/>
  <c r="F308" i="44" s="1"/>
  <c r="F309" i="44" s="1"/>
  <c r="F310" i="44" s="1"/>
  <c r="F311" i="44" s="1"/>
  <c r="F312" i="44" s="1"/>
  <c r="F313" i="44" s="1"/>
  <c r="F314" i="44" s="1"/>
  <c r="F315" i="44" s="1"/>
  <c r="F316" i="44" s="1"/>
  <c r="F317" i="44" s="1"/>
  <c r="F318" i="44" s="1"/>
  <c r="F319" i="44" s="1"/>
  <c r="F320" i="44" s="1"/>
  <c r="F321" i="44" s="1"/>
  <c r="F322" i="44" s="1"/>
  <c r="F323" i="44" s="1"/>
  <c r="F324" i="44" s="1"/>
  <c r="F325" i="44" s="1"/>
  <c r="F326" i="44" s="1"/>
  <c r="F327" i="44" s="1"/>
  <c r="F328" i="44" s="1"/>
  <c r="F329" i="44" s="1"/>
  <c r="F330" i="44" s="1"/>
  <c r="F331" i="44" s="1"/>
  <c r="F332" i="44" s="1"/>
  <c r="F333" i="44" s="1"/>
  <c r="F334" i="44" s="1"/>
  <c r="F335" i="44" s="1"/>
  <c r="F336" i="44" s="1"/>
  <c r="F337" i="44" s="1"/>
  <c r="F338" i="44" s="1"/>
  <c r="F339" i="44" s="1"/>
  <c r="F340" i="44" s="1"/>
  <c r="F341" i="44" s="1"/>
  <c r="F342" i="44" s="1"/>
  <c r="F343" i="44" s="1"/>
  <c r="F344" i="44" s="1"/>
  <c r="F345" i="44" s="1"/>
  <c r="F346" i="44" s="1"/>
  <c r="F347" i="44" s="1"/>
  <c r="F348" i="44" s="1"/>
  <c r="F349" i="44" s="1"/>
  <c r="F350" i="44" s="1"/>
  <c r="F351" i="44" s="1"/>
  <c r="F352" i="44" s="1"/>
  <c r="F353" i="44" s="1"/>
  <c r="F354" i="44" s="1"/>
  <c r="F355" i="44" s="1"/>
  <c r="F356" i="44" s="1"/>
  <c r="F357" i="44" s="1"/>
  <c r="F358" i="44" s="1"/>
  <c r="F359" i="44" s="1"/>
  <c r="F360" i="44" s="1"/>
  <c r="F361" i="44" s="1"/>
  <c r="F362" i="44" s="1"/>
  <c r="F363" i="44" s="1"/>
  <c r="F364" i="44" s="1"/>
  <c r="F365" i="44" s="1"/>
  <c r="F366" i="44" s="1"/>
  <c r="F367" i="44" s="1"/>
  <c r="F368" i="44" s="1"/>
  <c r="F369" i="44" s="1"/>
  <c r="F370" i="44" s="1"/>
  <c r="F371" i="44" s="1"/>
  <c r="F372" i="44" s="1"/>
  <c r="F373" i="44" s="1"/>
  <c r="F374" i="44" s="1"/>
  <c r="F375" i="44" s="1"/>
  <c r="F376" i="44" s="1"/>
  <c r="F377" i="44" s="1"/>
  <c r="F378" i="44" s="1"/>
  <c r="F379" i="44" s="1"/>
  <c r="F380" i="44" s="1"/>
  <c r="F381" i="44" s="1"/>
  <c r="F382" i="44" s="1"/>
  <c r="F383" i="44" s="1"/>
  <c r="F384" i="44" s="1"/>
  <c r="F385" i="44" s="1"/>
  <c r="F386" i="44" s="1"/>
  <c r="F387" i="44" s="1"/>
  <c r="F388" i="44" s="1"/>
  <c r="F389" i="44" s="1"/>
  <c r="F390" i="44" s="1"/>
  <c r="F391" i="44" s="1"/>
  <c r="F392" i="44" s="1"/>
  <c r="F393" i="44" s="1"/>
  <c r="F394" i="44" s="1"/>
  <c r="F395" i="44" s="1"/>
  <c r="F396" i="44" s="1"/>
  <c r="F397" i="44" s="1"/>
  <c r="F398" i="44" s="1"/>
  <c r="F399" i="44" s="1"/>
  <c r="F400" i="44" s="1"/>
  <c r="F401" i="44" s="1"/>
  <c r="F402" i="44" s="1"/>
  <c r="F403" i="44" s="1"/>
  <c r="F404" i="44" s="1"/>
  <c r="F405" i="44" s="1"/>
  <c r="F406" i="44" s="1"/>
  <c r="F407" i="44" s="1"/>
  <c r="F408" i="44" s="1"/>
  <c r="F409" i="44" s="1"/>
  <c r="F410" i="44" s="1"/>
  <c r="F411" i="44" s="1"/>
  <c r="F412" i="44" s="1"/>
  <c r="F413" i="44" s="1"/>
  <c r="F414" i="44" s="1"/>
  <c r="F415" i="44" s="1"/>
  <c r="F416" i="44" s="1"/>
  <c r="F417" i="44" s="1"/>
  <c r="F418" i="44" s="1"/>
  <c r="F419" i="44" s="1"/>
  <c r="F420" i="44" s="1"/>
  <c r="F421" i="44" s="1"/>
  <c r="F422" i="44" s="1"/>
  <c r="F423" i="44" s="1"/>
  <c r="F424" i="44" s="1"/>
  <c r="F425" i="44" s="1"/>
  <c r="F426" i="44" s="1"/>
  <c r="F427" i="44" s="1"/>
  <c r="F428" i="44" s="1"/>
  <c r="F429" i="44" s="1"/>
  <c r="F430" i="44" s="1"/>
  <c r="F431" i="44" s="1"/>
  <c r="F432" i="44" s="1"/>
  <c r="F433" i="44" s="1"/>
  <c r="F434" i="44" s="1"/>
  <c r="F435" i="44" s="1"/>
  <c r="F436" i="44" s="1"/>
  <c r="F437" i="44" s="1"/>
  <c r="F438" i="44" s="1"/>
  <c r="F439" i="44" s="1"/>
  <c r="F440" i="44" s="1"/>
  <c r="F441" i="44" s="1"/>
  <c r="F442" i="44" s="1"/>
  <c r="F443" i="44" s="1"/>
  <c r="F444" i="44" s="1"/>
  <c r="F445" i="44" s="1"/>
  <c r="F446" i="44" s="1"/>
  <c r="F447" i="44" s="1"/>
  <c r="F448" i="44" s="1"/>
  <c r="F449" i="44" s="1"/>
  <c r="F450" i="44" s="1"/>
  <c r="F451" i="44" s="1"/>
  <c r="F452" i="44" s="1"/>
  <c r="F453" i="44" s="1"/>
  <c r="F454" i="44" s="1"/>
  <c r="F455" i="44" s="1"/>
  <c r="F456" i="44" s="1"/>
  <c r="F457" i="44" s="1"/>
  <c r="F458" i="44" s="1"/>
  <c r="F459" i="44" s="1"/>
  <c r="F460" i="44" s="1"/>
  <c r="F461" i="44" s="1"/>
  <c r="F462" i="44" s="1"/>
  <c r="F463" i="44" s="1"/>
  <c r="F464" i="44" s="1"/>
  <c r="F465" i="44" s="1"/>
  <c r="F466" i="44" s="1"/>
  <c r="F467" i="44" s="1"/>
  <c r="F468" i="44" s="1"/>
  <c r="F469" i="44" s="1"/>
  <c r="F470" i="44" s="1"/>
  <c r="F471" i="44" s="1"/>
  <c r="F472" i="44" s="1"/>
  <c r="F473" i="44" s="1"/>
  <c r="F474" i="44" s="1"/>
  <c r="F475" i="44" s="1"/>
  <c r="F476" i="44" s="1"/>
  <c r="F477" i="44" s="1"/>
  <c r="F478" i="44" s="1"/>
  <c r="F479" i="44" s="1"/>
  <c r="F480" i="44" s="1"/>
  <c r="F481" i="44" s="1"/>
  <c r="F482" i="44" s="1"/>
  <c r="F483" i="44" s="1"/>
  <c r="F484" i="44" s="1"/>
  <c r="F485" i="44" s="1"/>
  <c r="F486" i="44" s="1"/>
  <c r="F487" i="44" s="1"/>
  <c r="F488" i="44" s="1"/>
  <c r="F489" i="44" s="1"/>
  <c r="F490" i="44" s="1"/>
  <c r="F491" i="44" s="1"/>
  <c r="F492" i="44" s="1"/>
  <c r="F493" i="44" s="1"/>
  <c r="F494" i="44" s="1"/>
  <c r="F495" i="44" s="1"/>
  <c r="F496" i="44" s="1"/>
  <c r="F497" i="44" s="1"/>
  <c r="F498" i="44" s="1"/>
  <c r="F499" i="44" s="1"/>
  <c r="F500" i="44" s="1"/>
  <c r="F501" i="44" s="1"/>
  <c r="F502" i="44" s="1"/>
  <c r="F503" i="44" s="1"/>
  <c r="F504" i="44" s="1"/>
  <c r="F505" i="44" s="1"/>
  <c r="F506" i="44" s="1"/>
  <c r="F507" i="44" s="1"/>
  <c r="F508" i="44" s="1"/>
  <c r="F509" i="44" s="1"/>
  <c r="F510" i="44" s="1"/>
  <c r="F511" i="44" s="1"/>
  <c r="F512" i="44" s="1"/>
  <c r="F513" i="44" s="1"/>
  <c r="F514" i="44" s="1"/>
  <c r="F515" i="44" s="1"/>
  <c r="F516" i="44" s="1"/>
  <c r="F517" i="44" s="1"/>
  <c r="F518" i="44" s="1"/>
  <c r="F519" i="44" s="1"/>
  <c r="F520" i="44" s="1"/>
  <c r="F521" i="44" s="1"/>
  <c r="F522" i="44" s="1"/>
  <c r="F523" i="44" s="1"/>
  <c r="F524" i="44" s="1"/>
  <c r="F525" i="44" s="1"/>
  <c r="F526" i="44" s="1"/>
  <c r="F527" i="44" s="1"/>
  <c r="F528" i="44" s="1"/>
  <c r="F529" i="44" s="1"/>
  <c r="F530" i="44" s="1"/>
  <c r="F531" i="44" s="1"/>
  <c r="F532" i="44" s="1"/>
  <c r="F533" i="44" s="1"/>
  <c r="F534" i="44" s="1"/>
  <c r="F535" i="44" s="1"/>
  <c r="F536" i="44" s="1"/>
  <c r="F537" i="44" s="1"/>
  <c r="F538" i="44" s="1"/>
  <c r="F539" i="44" s="1"/>
  <c r="F540" i="44" s="1"/>
  <c r="F541" i="44" s="1"/>
  <c r="F542" i="44" s="1"/>
  <c r="F543" i="44" s="1"/>
  <c r="F544" i="44" s="1"/>
  <c r="F545" i="44" s="1"/>
  <c r="F546" i="44" s="1"/>
  <c r="F547" i="44" s="1"/>
  <c r="F548" i="44" s="1"/>
  <c r="F549" i="44" s="1"/>
  <c r="F550" i="44" s="1"/>
  <c r="F551" i="44" s="1"/>
  <c r="F552" i="44" s="1"/>
  <c r="F553" i="44" s="1"/>
  <c r="F554" i="44" s="1"/>
  <c r="F555" i="44" s="1"/>
  <c r="F556" i="44" s="1"/>
  <c r="F557" i="44" s="1"/>
  <c r="F558" i="44" s="1"/>
  <c r="F559" i="44" s="1"/>
  <c r="F560" i="44" s="1"/>
  <c r="F561" i="44" s="1"/>
  <c r="F562" i="44" s="1"/>
  <c r="F563" i="44" s="1"/>
  <c r="F564" i="44" s="1"/>
  <c r="F565" i="44" s="1"/>
  <c r="F566" i="44" s="1"/>
  <c r="F567" i="44" s="1"/>
  <c r="F568" i="44" s="1"/>
  <c r="F569" i="44" s="1"/>
  <c r="F570" i="44" s="1"/>
  <c r="F571" i="44" s="1"/>
  <c r="F572" i="44" s="1"/>
  <c r="F573" i="44" s="1"/>
  <c r="F574" i="44" s="1"/>
  <c r="F575" i="44" s="1"/>
  <c r="F576" i="44" s="1"/>
  <c r="F577" i="44" s="1"/>
  <c r="F578" i="44" s="1"/>
  <c r="F579" i="44" s="1"/>
  <c r="F580" i="44" s="1"/>
  <c r="F581" i="44" s="1"/>
  <c r="F582" i="44" s="1"/>
  <c r="F583" i="44" s="1"/>
  <c r="F584" i="44" s="1"/>
  <c r="F585" i="44" s="1"/>
  <c r="F586" i="44" s="1"/>
  <c r="F587" i="44" s="1"/>
  <c r="F588" i="44" s="1"/>
  <c r="F589" i="44" s="1"/>
  <c r="F590" i="44" s="1"/>
  <c r="F591" i="44" s="1"/>
  <c r="F592" i="44" s="1"/>
  <c r="F593" i="44" s="1"/>
  <c r="F594" i="44" s="1"/>
  <c r="F595" i="44" s="1"/>
  <c r="F596" i="44" s="1"/>
  <c r="F597" i="44" s="1"/>
  <c r="F598" i="44" s="1"/>
  <c r="F599" i="44" s="1"/>
  <c r="F600" i="44" s="1"/>
  <c r="F601" i="44" s="1"/>
  <c r="F602" i="44" s="1"/>
  <c r="F603" i="44" s="1"/>
  <c r="F604" i="44" s="1"/>
  <c r="F605" i="44" s="1"/>
  <c r="F606" i="44" s="1"/>
  <c r="F607" i="44" s="1"/>
  <c r="F608" i="44" s="1"/>
  <c r="F609" i="44" s="1"/>
  <c r="F610" i="44" s="1"/>
  <c r="F611" i="44" s="1"/>
  <c r="F612" i="44" s="1"/>
  <c r="F613" i="44" s="1"/>
  <c r="F614" i="44" s="1"/>
  <c r="F615" i="44" s="1"/>
  <c r="F616" i="44" s="1"/>
  <c r="F617" i="44" s="1"/>
  <c r="F618" i="44" s="1"/>
  <c r="F619" i="44" s="1"/>
  <c r="F620" i="44" s="1"/>
  <c r="F621" i="44" s="1"/>
  <c r="F622" i="44" s="1"/>
  <c r="F623" i="44" s="1"/>
  <c r="F624" i="44" s="1"/>
  <c r="F625" i="44" s="1"/>
  <c r="F626" i="44" s="1"/>
  <c r="F627" i="44" s="1"/>
  <c r="F628" i="44" s="1"/>
  <c r="F629" i="44" s="1"/>
  <c r="F630" i="44" s="1"/>
  <c r="F631" i="44" s="1"/>
  <c r="F632" i="44" s="1"/>
  <c r="F633" i="44" s="1"/>
  <c r="F634" i="44" s="1"/>
  <c r="F635" i="44" s="1"/>
  <c r="F636" i="44" s="1"/>
  <c r="F637" i="44" s="1"/>
  <c r="F638" i="44" s="1"/>
  <c r="F639" i="44" s="1"/>
  <c r="F640" i="44" s="1"/>
  <c r="F641" i="44" s="1"/>
  <c r="F642" i="44" s="1"/>
  <c r="F643" i="44" s="1"/>
  <c r="F644" i="44" s="1"/>
  <c r="F645" i="44" s="1"/>
  <c r="F646" i="44" s="1"/>
  <c r="F647" i="44" s="1"/>
  <c r="F648" i="44" s="1"/>
  <c r="F649" i="44" s="1"/>
  <c r="F650" i="44" s="1"/>
  <c r="F651" i="44" s="1"/>
  <c r="F652" i="44" s="1"/>
  <c r="F653" i="44" s="1"/>
  <c r="F654" i="44" s="1"/>
  <c r="F655" i="44" s="1"/>
  <c r="F656" i="44" s="1"/>
  <c r="F657" i="44" s="1"/>
  <c r="F658" i="44" s="1"/>
  <c r="F659" i="44" s="1"/>
  <c r="F660" i="44" s="1"/>
  <c r="F661" i="44" s="1"/>
  <c r="F662" i="44" s="1"/>
  <c r="F663" i="44" s="1"/>
  <c r="F664" i="44" s="1"/>
  <c r="F665" i="44" s="1"/>
  <c r="F666" i="44" s="1"/>
  <c r="F667" i="44" s="1"/>
  <c r="F668" i="44" s="1"/>
  <c r="F669" i="44" s="1"/>
  <c r="F670" i="44" s="1"/>
  <c r="F671" i="44" s="1"/>
  <c r="F672" i="44" s="1"/>
  <c r="F673" i="44" s="1"/>
  <c r="F674" i="44" s="1"/>
  <c r="F675" i="44" s="1"/>
  <c r="F676" i="44" s="1"/>
  <c r="F677" i="44" s="1"/>
  <c r="F678" i="44" s="1"/>
  <c r="F679" i="44" s="1"/>
  <c r="F680" i="44" s="1"/>
  <c r="F681" i="44" s="1"/>
  <c r="F682" i="44" s="1"/>
  <c r="F683" i="44" s="1"/>
  <c r="F684" i="44" s="1"/>
  <c r="F685" i="44" s="1"/>
  <c r="F686" i="44" s="1"/>
  <c r="F687" i="44" s="1"/>
  <c r="F688" i="44" s="1"/>
  <c r="F689" i="44" s="1"/>
  <c r="F690" i="44" s="1"/>
  <c r="F691" i="44" s="1"/>
  <c r="F692" i="44" s="1"/>
  <c r="F693" i="44" s="1"/>
  <c r="F694" i="44" s="1"/>
  <c r="F695" i="44" s="1"/>
  <c r="F696" i="44" s="1"/>
  <c r="F697" i="44" s="1"/>
  <c r="F698" i="44" s="1"/>
  <c r="F699" i="44" s="1"/>
  <c r="F700" i="44" s="1"/>
  <c r="F701" i="44" s="1"/>
  <c r="F702" i="44" s="1"/>
  <c r="F703" i="44" s="1"/>
  <c r="F704" i="44" s="1"/>
  <c r="F705" i="44" s="1"/>
  <c r="F706" i="44" s="1"/>
  <c r="F707" i="44" s="1"/>
  <c r="F708" i="44" s="1"/>
  <c r="F709" i="44" s="1"/>
  <c r="F710" i="44" s="1"/>
  <c r="F711" i="44" s="1"/>
  <c r="F712" i="44" s="1"/>
  <c r="F713" i="44" s="1"/>
  <c r="F714" i="44" s="1"/>
  <c r="F715" i="44" s="1"/>
  <c r="F716" i="44" s="1"/>
  <c r="F717" i="44" s="1"/>
  <c r="F718" i="44" s="1"/>
  <c r="F719" i="44" s="1"/>
  <c r="F720" i="44" s="1"/>
  <c r="F721" i="44" s="1"/>
  <c r="F722" i="44" s="1"/>
  <c r="F723" i="44" s="1"/>
  <c r="F724" i="44" s="1"/>
  <c r="F725" i="44" s="1"/>
  <c r="F726" i="44" s="1"/>
  <c r="F727" i="44" s="1"/>
  <c r="F728" i="44" s="1"/>
  <c r="F729" i="44" s="1"/>
  <c r="F730" i="44" s="1"/>
  <c r="F731" i="44" s="1"/>
  <c r="F732" i="44" s="1"/>
  <c r="F733" i="44" s="1"/>
  <c r="F734" i="44" s="1"/>
  <c r="F735" i="44" s="1"/>
  <c r="F736" i="44" s="1"/>
  <c r="F737" i="44" s="1"/>
  <c r="F738" i="44" s="1"/>
  <c r="F739" i="44" s="1"/>
  <c r="F740" i="44" s="1"/>
  <c r="F741" i="44" s="1"/>
  <c r="F742" i="44" s="1"/>
  <c r="F743" i="44" s="1"/>
  <c r="F744" i="44" s="1"/>
  <c r="F745" i="44" s="1"/>
  <c r="F746" i="44" s="1"/>
  <c r="F747" i="44" s="1"/>
  <c r="F748" i="44" s="1"/>
  <c r="F749" i="44" s="1"/>
  <c r="F750" i="44" s="1"/>
  <c r="F751" i="44" s="1"/>
  <c r="F752" i="44" s="1"/>
  <c r="F753" i="44" s="1"/>
  <c r="F754" i="44" s="1"/>
  <c r="F755" i="44" s="1"/>
  <c r="F756" i="44" s="1"/>
  <c r="F757" i="44" s="1"/>
  <c r="F758" i="44" s="1"/>
  <c r="F759" i="44" s="1"/>
  <c r="F760" i="44" s="1"/>
  <c r="F761" i="44" s="1"/>
  <c r="F762" i="44" s="1"/>
  <c r="F763" i="44" s="1"/>
  <c r="F764" i="44" s="1"/>
  <c r="F765" i="44" s="1"/>
  <c r="F766" i="44" s="1"/>
  <c r="F767" i="44" s="1"/>
  <c r="F768" i="44" s="1"/>
  <c r="F769" i="44" s="1"/>
  <c r="F770" i="44" s="1"/>
  <c r="F771" i="44" s="1"/>
  <c r="F772" i="44" s="1"/>
  <c r="F773" i="44" s="1"/>
  <c r="F774" i="44" s="1"/>
  <c r="F775" i="44" s="1"/>
  <c r="F776" i="44" s="1"/>
  <c r="F777" i="44" s="1"/>
  <c r="F778" i="44" s="1"/>
  <c r="F779" i="44" s="1"/>
  <c r="F780" i="44" s="1"/>
  <c r="F781" i="44" s="1"/>
  <c r="F782" i="44" s="1"/>
  <c r="F783" i="44" s="1"/>
  <c r="F784" i="44" s="1"/>
  <c r="F785" i="44" s="1"/>
  <c r="F786" i="44" s="1"/>
  <c r="F787" i="44" s="1"/>
  <c r="F788" i="44" s="1"/>
  <c r="F789" i="44" s="1"/>
  <c r="F790" i="44" s="1"/>
  <c r="F791" i="44" s="1"/>
  <c r="F792" i="44" s="1"/>
  <c r="F793" i="44" s="1"/>
  <c r="F794" i="44" s="1"/>
  <c r="F795" i="44" s="1"/>
  <c r="F796" i="44" s="1"/>
  <c r="F797" i="44" s="1"/>
  <c r="F798" i="44" s="1"/>
  <c r="F799" i="44" s="1"/>
  <c r="F800" i="44" s="1"/>
  <c r="F801" i="44" s="1"/>
  <c r="F802" i="44" s="1"/>
  <c r="F803" i="44" s="1"/>
  <c r="F804" i="44" s="1"/>
  <c r="F805" i="44" s="1"/>
  <c r="F806" i="44" s="1"/>
  <c r="F807" i="44" s="1"/>
  <c r="F808" i="44" s="1"/>
  <c r="F809" i="44" s="1"/>
  <c r="F810" i="44" s="1"/>
  <c r="F811" i="44" s="1"/>
  <c r="F812" i="44" s="1"/>
  <c r="F813" i="44" s="1"/>
  <c r="F814" i="44" s="1"/>
  <c r="F815" i="44" s="1"/>
  <c r="F816" i="44" s="1"/>
  <c r="F817" i="44" s="1"/>
  <c r="F818" i="44" s="1"/>
  <c r="F819" i="44" s="1"/>
  <c r="F820" i="44" s="1"/>
  <c r="F821" i="44" s="1"/>
  <c r="F822" i="44" s="1"/>
  <c r="F823" i="44" s="1"/>
  <c r="F824" i="44" s="1"/>
  <c r="F825" i="44" s="1"/>
  <c r="F826" i="44" s="1"/>
  <c r="F827" i="44" s="1"/>
  <c r="F828" i="44" s="1"/>
  <c r="F829" i="44" s="1"/>
  <c r="F830" i="44" s="1"/>
  <c r="F831" i="44" s="1"/>
  <c r="F832" i="44" s="1"/>
  <c r="F833" i="44" s="1"/>
  <c r="F834" i="44" s="1"/>
  <c r="F835" i="44" s="1"/>
  <c r="F836" i="44" s="1"/>
  <c r="F837" i="44" s="1"/>
  <c r="F838" i="44" s="1"/>
  <c r="F839" i="44" s="1"/>
  <c r="F840" i="44" s="1"/>
  <c r="F841" i="44" s="1"/>
  <c r="F842" i="44" s="1"/>
  <c r="F843" i="44" s="1"/>
  <c r="F844" i="44" s="1"/>
  <c r="F845" i="44" s="1"/>
  <c r="F846" i="44" s="1"/>
  <c r="F847" i="44" s="1"/>
  <c r="F848" i="44" s="1"/>
  <c r="F849" i="44" s="1"/>
  <c r="F850" i="44" s="1"/>
  <c r="F851" i="44" s="1"/>
  <c r="F852" i="44" s="1"/>
  <c r="F853" i="44" s="1"/>
  <c r="F854" i="44" s="1"/>
  <c r="F855" i="44" s="1"/>
  <c r="F856" i="44" s="1"/>
  <c r="F857" i="44" s="1"/>
  <c r="F858" i="44" s="1"/>
  <c r="F859" i="44" s="1"/>
  <c r="F860" i="44" s="1"/>
  <c r="F861" i="44" s="1"/>
  <c r="F862" i="44" s="1"/>
  <c r="F863" i="44" s="1"/>
  <c r="F864" i="44" s="1"/>
  <c r="F865" i="44" s="1"/>
  <c r="F866" i="44" s="1"/>
  <c r="F867" i="44" s="1"/>
  <c r="F868" i="44" s="1"/>
  <c r="F869" i="44" s="1"/>
  <c r="F870" i="44" s="1"/>
  <c r="F871" i="44" s="1"/>
  <c r="F872" i="44" s="1"/>
  <c r="F873" i="44" s="1"/>
  <c r="F874" i="44" s="1"/>
  <c r="F875" i="44" s="1"/>
  <c r="F876" i="44" s="1"/>
  <c r="F877" i="44" s="1"/>
  <c r="F878" i="44" s="1"/>
  <c r="F879" i="44" s="1"/>
  <c r="F880" i="44" s="1"/>
  <c r="F881" i="44" s="1"/>
  <c r="F882" i="44" s="1"/>
  <c r="F883" i="44" s="1"/>
  <c r="F884" i="44" s="1"/>
  <c r="F885" i="44" s="1"/>
  <c r="F886" i="44" s="1"/>
  <c r="F887" i="44" s="1"/>
  <c r="F888" i="44" s="1"/>
  <c r="F889" i="44" s="1"/>
  <c r="F890" i="44" s="1"/>
  <c r="F891" i="44" s="1"/>
  <c r="F892" i="44" s="1"/>
  <c r="F893" i="44" s="1"/>
  <c r="F894" i="44" s="1"/>
  <c r="F895" i="44" s="1"/>
  <c r="F896" i="44" s="1"/>
  <c r="F897" i="44" s="1"/>
  <c r="F898" i="44" s="1"/>
  <c r="F899" i="44" s="1"/>
  <c r="F900" i="44" s="1"/>
  <c r="F901" i="44" s="1"/>
  <c r="F902" i="44" s="1"/>
  <c r="F903" i="44" s="1"/>
  <c r="F904" i="44" s="1"/>
  <c r="F905" i="44" s="1"/>
  <c r="F906" i="44" s="1"/>
  <c r="F907" i="44" s="1"/>
  <c r="F908" i="44" s="1"/>
  <c r="F909" i="44" s="1"/>
  <c r="F910" i="44" s="1"/>
  <c r="F911" i="44" s="1"/>
  <c r="F912" i="44" s="1"/>
  <c r="F913" i="44" s="1"/>
  <c r="F914" i="44" s="1"/>
  <c r="F915" i="44" s="1"/>
  <c r="F916" i="44" s="1"/>
  <c r="F917" i="44" s="1"/>
  <c r="F918" i="44" s="1"/>
  <c r="F919" i="44" s="1"/>
  <c r="F920" i="44" s="1"/>
  <c r="F921" i="44" s="1"/>
  <c r="F922" i="44" s="1"/>
  <c r="F923" i="44" s="1"/>
  <c r="F924" i="44" s="1"/>
  <c r="F925" i="44" s="1"/>
  <c r="F926" i="44" s="1"/>
  <c r="F927" i="44" s="1"/>
  <c r="F928" i="44" s="1"/>
  <c r="F929" i="44" s="1"/>
  <c r="F930" i="44" s="1"/>
  <c r="F931" i="44" s="1"/>
  <c r="F932" i="44" s="1"/>
  <c r="F933" i="44" s="1"/>
  <c r="F934" i="44" s="1"/>
  <c r="F935" i="44" s="1"/>
  <c r="F936" i="44" s="1"/>
  <c r="F937" i="44" s="1"/>
  <c r="F938" i="44" s="1"/>
  <c r="F939" i="44" s="1"/>
  <c r="F940" i="44" s="1"/>
  <c r="F941" i="44" s="1"/>
  <c r="F942" i="44" s="1"/>
  <c r="F943" i="44" s="1"/>
  <c r="F944" i="44" s="1"/>
  <c r="F945" i="44" s="1"/>
  <c r="F946" i="44" s="1"/>
  <c r="F947" i="44" s="1"/>
  <c r="F948" i="44" s="1"/>
  <c r="F949" i="44" s="1"/>
  <c r="F950" i="44" s="1"/>
  <c r="F951" i="44" s="1"/>
  <c r="F952" i="44" s="1"/>
  <c r="F953" i="44" s="1"/>
  <c r="F954" i="44" s="1"/>
  <c r="F955" i="44" s="1"/>
  <c r="F956" i="44" s="1"/>
  <c r="F957" i="44" s="1"/>
  <c r="F958" i="44" s="1"/>
  <c r="F959" i="44" s="1"/>
  <c r="F960" i="44" s="1"/>
  <c r="F961" i="44" s="1"/>
  <c r="F962" i="44" s="1"/>
  <c r="F963" i="44" s="1"/>
  <c r="F964" i="44" s="1"/>
  <c r="F965" i="44" s="1"/>
  <c r="F966" i="44" s="1"/>
  <c r="F967" i="44" s="1"/>
  <c r="F968" i="44" s="1"/>
  <c r="F969" i="44" s="1"/>
  <c r="F970" i="44" s="1"/>
  <c r="F971" i="44" s="1"/>
  <c r="F972" i="44" s="1"/>
  <c r="F973" i="44" s="1"/>
  <c r="F974" i="44" s="1"/>
  <c r="F975" i="44" s="1"/>
  <c r="F976" i="44" s="1"/>
  <c r="F977" i="44" s="1"/>
  <c r="F978" i="44" s="1"/>
  <c r="F979" i="44" s="1"/>
  <c r="F980" i="44" s="1"/>
  <c r="F981" i="44" s="1"/>
  <c r="F982" i="44" s="1"/>
  <c r="F983" i="44" s="1"/>
  <c r="F984" i="44" s="1"/>
  <c r="F985" i="44" s="1"/>
  <c r="F986" i="44" s="1"/>
  <c r="F987" i="44" s="1"/>
  <c r="F988" i="44" s="1"/>
  <c r="F989" i="44" s="1"/>
  <c r="F990" i="44" s="1"/>
  <c r="F991" i="44" s="1"/>
  <c r="F992" i="44" s="1"/>
  <c r="F993" i="44" s="1"/>
  <c r="F994" i="44" s="1"/>
  <c r="F995" i="44" s="1"/>
  <c r="F996" i="44" s="1"/>
  <c r="F997" i="44" s="1"/>
  <c r="F998" i="44" s="1"/>
  <c r="F999" i="44" s="1"/>
  <c r="F1000" i="44" s="1"/>
  <c r="F1001" i="44" s="1"/>
  <c r="F1002" i="44" s="1"/>
  <c r="F1003" i="44" s="1"/>
  <c r="F1004" i="44" s="1"/>
  <c r="F1005" i="44" s="1"/>
  <c r="F1006" i="44" s="1"/>
  <c r="F1007" i="44" s="1"/>
  <c r="F1008" i="44" s="1"/>
  <c r="F1009" i="44" s="1"/>
  <c r="F1010" i="44" s="1"/>
  <c r="F1011" i="44" s="1"/>
  <c r="F1012" i="44" s="1"/>
  <c r="F1013" i="44" s="1"/>
  <c r="F1014" i="44" s="1"/>
  <c r="F1015" i="44" s="1"/>
  <c r="F1016" i="44" s="1"/>
  <c r="F1017" i="44" s="1"/>
  <c r="F1018" i="44" s="1"/>
  <c r="F1019" i="44" s="1"/>
  <c r="F1020" i="44" s="1"/>
  <c r="F1021" i="44" s="1"/>
  <c r="F1022" i="44" s="1"/>
  <c r="F1023" i="44" s="1"/>
  <c r="F1024" i="44" s="1"/>
  <c r="F1025" i="44" s="1"/>
  <c r="F1026" i="44" s="1"/>
  <c r="F1027" i="44" s="1"/>
  <c r="F1028" i="44" s="1"/>
  <c r="F1029" i="44" s="1"/>
  <c r="F1030" i="44" s="1"/>
  <c r="F1031" i="44" s="1"/>
  <c r="F1032" i="44" s="1"/>
  <c r="F1033" i="44" s="1"/>
  <c r="F1034" i="44" s="1"/>
  <c r="F1035" i="44" s="1"/>
  <c r="F1036" i="44" s="1"/>
  <c r="F1037" i="44" s="1"/>
  <c r="F1038" i="44" s="1"/>
  <c r="F1039" i="44" s="1"/>
  <c r="F1040" i="44" s="1"/>
  <c r="F1041" i="44" s="1"/>
  <c r="F1042" i="44" s="1"/>
  <c r="F1043" i="44" s="1"/>
  <c r="F1044" i="44" s="1"/>
  <c r="F1045" i="44" s="1"/>
  <c r="F1046" i="44" s="1"/>
  <c r="F1047" i="44" s="1"/>
  <c r="F1048" i="44" s="1"/>
  <c r="F1049" i="44" s="1"/>
  <c r="F1050" i="44" s="1"/>
  <c r="F1051" i="44" s="1"/>
  <c r="F1052" i="44" s="1"/>
  <c r="F1053" i="44" s="1"/>
  <c r="F1054" i="44" s="1"/>
  <c r="F1055" i="44" s="1"/>
  <c r="F1056" i="44" s="1"/>
  <c r="F1057" i="44" s="1"/>
  <c r="F1058" i="44" s="1"/>
  <c r="F1059" i="44" s="1"/>
  <c r="F1060" i="44" s="1"/>
  <c r="F1061" i="44" s="1"/>
  <c r="F1062" i="44" s="1"/>
  <c r="F1063" i="44" s="1"/>
  <c r="F1064" i="44" s="1"/>
  <c r="F1065" i="44" s="1"/>
  <c r="F1066" i="44" s="1"/>
  <c r="F1067" i="44" s="1"/>
  <c r="F1068" i="44" s="1"/>
  <c r="F1069" i="44" s="1"/>
  <c r="F1070" i="44" s="1"/>
  <c r="F1071" i="44" s="1"/>
  <c r="F1072" i="44" s="1"/>
  <c r="F1073" i="44" s="1"/>
  <c r="F1074" i="44" s="1"/>
  <c r="F1075" i="44" s="1"/>
  <c r="F1076" i="44" s="1"/>
  <c r="F1077" i="44" s="1"/>
  <c r="F1078" i="44" s="1"/>
  <c r="F1079" i="44" s="1"/>
  <c r="F1080" i="44" s="1"/>
  <c r="F1081" i="44" s="1"/>
  <c r="F1082" i="44" s="1"/>
  <c r="F1083" i="44" s="1"/>
  <c r="F1084" i="44" s="1"/>
  <c r="F1085" i="44" s="1"/>
  <c r="F1086" i="44" s="1"/>
  <c r="F1087" i="44" s="1"/>
  <c r="F1088" i="44" s="1"/>
  <c r="F1089" i="44" s="1"/>
  <c r="F1090" i="44" s="1"/>
  <c r="F1091" i="44" s="1"/>
  <c r="F1092" i="44" s="1"/>
  <c r="F1093" i="44" s="1"/>
  <c r="F1094" i="44" s="1"/>
  <c r="F1095" i="44" s="1"/>
  <c r="F1096" i="44" s="1"/>
  <c r="F1097" i="44" s="1"/>
  <c r="F1098" i="44" s="1"/>
  <c r="F1099" i="44" s="1"/>
  <c r="F1100" i="44" s="1"/>
  <c r="F1101" i="44" s="1"/>
  <c r="F1102" i="44" s="1"/>
  <c r="F1103" i="44" s="1"/>
  <c r="F1104" i="44" s="1"/>
  <c r="F1105" i="44" s="1"/>
  <c r="F1106" i="44" s="1"/>
  <c r="F1107" i="44" s="1"/>
  <c r="F1108" i="44" s="1"/>
  <c r="F1109" i="44" s="1"/>
  <c r="F1110" i="44" s="1"/>
  <c r="F1111" i="44" s="1"/>
  <c r="F1112" i="44" s="1"/>
  <c r="F1113" i="44" s="1"/>
  <c r="F1114" i="44" s="1"/>
  <c r="F1115" i="44" s="1"/>
  <c r="F1116" i="44" s="1"/>
  <c r="F1117" i="44" s="1"/>
  <c r="F1118" i="44" s="1"/>
  <c r="F1119" i="44" s="1"/>
  <c r="F1120" i="44" s="1"/>
  <c r="F1121" i="44" s="1"/>
  <c r="F1122" i="44" s="1"/>
  <c r="F1123" i="44" s="1"/>
  <c r="F1124" i="44" s="1"/>
  <c r="F1125" i="44" s="1"/>
  <c r="F1126" i="44" s="1"/>
  <c r="F1127" i="44" s="1"/>
  <c r="F1128" i="44" s="1"/>
  <c r="F1129" i="44" s="1"/>
  <c r="F1130" i="44" s="1"/>
  <c r="F1131" i="44" s="1"/>
  <c r="F1132" i="44" s="1"/>
  <c r="F1133" i="44" s="1"/>
  <c r="F1134" i="44" s="1"/>
  <c r="F1135" i="44" s="1"/>
  <c r="F1136" i="44" s="1"/>
  <c r="F1137" i="44" s="1"/>
  <c r="F1138" i="44" s="1"/>
  <c r="F1139" i="44" s="1"/>
  <c r="F1140" i="44" s="1"/>
  <c r="F1141" i="44" s="1"/>
  <c r="F1142" i="44" s="1"/>
  <c r="F1143" i="44" s="1"/>
  <c r="F1144" i="44" s="1"/>
  <c r="F1145" i="44" s="1"/>
  <c r="F1146" i="44" s="1"/>
  <c r="F1147" i="44" s="1"/>
  <c r="F1148" i="44" s="1"/>
  <c r="F1149" i="44" s="1"/>
  <c r="F1150" i="44" s="1"/>
  <c r="F1151" i="44" s="1"/>
  <c r="F1152" i="44" s="1"/>
  <c r="F1153" i="44" s="1"/>
  <c r="F1154" i="44" s="1"/>
  <c r="F1155" i="44" s="1"/>
  <c r="F1156" i="44" s="1"/>
  <c r="F1157" i="44" s="1"/>
  <c r="F1158" i="44" s="1"/>
  <c r="F1159" i="44" s="1"/>
  <c r="F1160" i="44" s="1"/>
  <c r="F1161" i="44" s="1"/>
  <c r="F1162" i="44" s="1"/>
  <c r="F1163" i="44" s="1"/>
  <c r="F1164" i="44" s="1"/>
  <c r="F1165" i="44" s="1"/>
  <c r="F1166" i="44" s="1"/>
  <c r="F1167" i="44" s="1"/>
  <c r="F1168" i="44" s="1"/>
  <c r="F1169" i="44" s="1"/>
  <c r="F1170" i="44" s="1"/>
  <c r="F1171" i="44" s="1"/>
  <c r="F1172" i="44" s="1"/>
  <c r="F1173" i="44" s="1"/>
  <c r="F1174" i="44" s="1"/>
  <c r="F1175" i="44" s="1"/>
  <c r="F1176" i="44" s="1"/>
  <c r="F1177" i="44" s="1"/>
  <c r="F1178" i="44" s="1"/>
  <c r="F1179" i="44" s="1"/>
  <c r="F1180" i="44" s="1"/>
  <c r="F1181" i="44" s="1"/>
  <c r="F1182" i="44" s="1"/>
  <c r="F1183" i="44" s="1"/>
  <c r="F1184" i="44" s="1"/>
  <c r="F1185" i="44" s="1"/>
  <c r="F1186" i="44" s="1"/>
  <c r="F1187" i="44" s="1"/>
  <c r="F1188" i="44" s="1"/>
  <c r="F1189" i="44" s="1"/>
  <c r="F1190" i="44" s="1"/>
  <c r="F1191" i="44" s="1"/>
  <c r="F1192" i="44" s="1"/>
  <c r="F1193" i="44" s="1"/>
  <c r="F1194" i="44" s="1"/>
  <c r="F1195" i="44" s="1"/>
  <c r="F1196" i="44" s="1"/>
  <c r="F1197" i="44" s="1"/>
  <c r="F1198" i="44" s="1"/>
  <c r="F1199" i="44" s="1"/>
  <c r="F1200" i="44" s="1"/>
  <c r="F1201" i="44" s="1"/>
  <c r="F1202" i="44" s="1"/>
  <c r="F1203" i="44" s="1"/>
  <c r="F1204" i="44" s="1"/>
  <c r="F1205" i="44" s="1"/>
  <c r="F1206" i="44" s="1"/>
  <c r="F1207" i="44" s="1"/>
  <c r="F1208" i="44" s="1"/>
  <c r="F1209" i="44" s="1"/>
  <c r="F1210" i="44" s="1"/>
  <c r="F1211" i="44" s="1"/>
  <c r="F1212" i="44" s="1"/>
  <c r="F1213" i="44" s="1"/>
  <c r="F1214" i="44" s="1"/>
  <c r="F1215" i="44" s="1"/>
  <c r="F1216" i="44" s="1"/>
  <c r="F1217" i="44" s="1"/>
  <c r="F1218" i="44" s="1"/>
  <c r="F1219" i="44" s="1"/>
  <c r="F1220" i="44" s="1"/>
  <c r="F1221" i="44" s="1"/>
  <c r="F1222" i="44" s="1"/>
  <c r="F1223" i="44" s="1"/>
  <c r="F1224" i="44" s="1"/>
  <c r="F1225" i="44" s="1"/>
  <c r="F1226" i="44" s="1"/>
  <c r="F1227" i="44" s="1"/>
  <c r="F1228" i="44" s="1"/>
  <c r="F1229" i="44" s="1"/>
  <c r="F1230" i="44" s="1"/>
  <c r="F1231" i="44" s="1"/>
  <c r="F1232" i="44" s="1"/>
  <c r="F1233" i="44" s="1"/>
  <c r="F1234" i="44" s="1"/>
  <c r="F1235" i="44" s="1"/>
  <c r="F1236" i="44" s="1"/>
  <c r="F1237" i="44" s="1"/>
  <c r="F1238" i="44" s="1"/>
  <c r="F1239" i="44" s="1"/>
  <c r="F1240" i="44" s="1"/>
  <c r="F1241" i="44" s="1"/>
  <c r="F1242" i="44" s="1"/>
  <c r="F1243" i="44" s="1"/>
  <c r="F1244" i="44" s="1"/>
  <c r="F1245" i="44" s="1"/>
  <c r="F1246" i="44" s="1"/>
  <c r="F1247" i="44" s="1"/>
  <c r="F1248" i="44" s="1"/>
  <c r="F1249" i="44" s="1"/>
  <c r="F1250" i="44" s="1"/>
  <c r="F1251" i="44" s="1"/>
  <c r="F1252" i="44" s="1"/>
  <c r="F1253" i="44" s="1"/>
  <c r="F1254" i="44" s="1"/>
  <c r="F1255" i="44" s="1"/>
  <c r="F1256" i="44" s="1"/>
  <c r="F1257" i="44" s="1"/>
  <c r="F1258" i="44" s="1"/>
  <c r="F1259" i="44" s="1"/>
  <c r="F1260" i="44" s="1"/>
  <c r="F1261" i="44" s="1"/>
  <c r="F1262" i="44" s="1"/>
  <c r="F1263" i="44" s="1"/>
  <c r="F1264" i="44" s="1"/>
  <c r="F1265" i="44" s="1"/>
  <c r="F1266" i="44" s="1"/>
  <c r="F1267" i="44" s="1"/>
  <c r="F1268" i="44" s="1"/>
  <c r="F1269" i="44" s="1"/>
  <c r="F1270" i="44" s="1"/>
  <c r="F1271" i="44" s="1"/>
  <c r="F1272" i="44" s="1"/>
  <c r="F1273" i="44" s="1"/>
  <c r="F1274" i="44" s="1"/>
  <c r="F1275" i="44" s="1"/>
  <c r="F1276" i="44" s="1"/>
  <c r="F1277" i="44" s="1"/>
  <c r="F1278" i="44" s="1"/>
  <c r="F1279" i="44" s="1"/>
  <c r="F1280" i="44" s="1"/>
  <c r="F1281" i="44" s="1"/>
  <c r="F1282" i="44" s="1"/>
  <c r="F1283" i="44" s="1"/>
  <c r="F1284" i="44" s="1"/>
  <c r="F1285" i="44" s="1"/>
  <c r="F1286" i="44" s="1"/>
  <c r="F1287" i="44" s="1"/>
  <c r="F1288" i="44" s="1"/>
  <c r="F1289" i="44" s="1"/>
  <c r="F1290" i="44" s="1"/>
  <c r="F1291" i="44" s="1"/>
  <c r="F1292" i="44" s="1"/>
  <c r="F1293" i="44" s="1"/>
  <c r="F1294" i="44" s="1"/>
  <c r="F1295" i="44" s="1"/>
  <c r="F1296" i="44" s="1"/>
  <c r="F1297" i="44" s="1"/>
  <c r="F1298" i="44" s="1"/>
  <c r="F1299" i="44" s="1"/>
  <c r="F1300" i="44" s="1"/>
  <c r="F1301" i="44" s="1"/>
  <c r="F1302" i="44" s="1"/>
  <c r="F1303" i="44" s="1"/>
  <c r="F1304" i="44" s="1"/>
  <c r="F1305" i="44" s="1"/>
  <c r="F1306" i="44" s="1"/>
  <c r="F1307" i="44" s="1"/>
  <c r="F1308" i="44" s="1"/>
  <c r="F1309" i="44" s="1"/>
  <c r="F1310" i="44" s="1"/>
  <c r="F1311" i="44" s="1"/>
  <c r="F1312" i="44" s="1"/>
  <c r="F1313" i="44" s="1"/>
  <c r="F1314" i="44" s="1"/>
  <c r="F1315" i="44" s="1"/>
  <c r="F1316" i="44" s="1"/>
  <c r="F1317" i="44" s="1"/>
  <c r="F1318" i="44" s="1"/>
  <c r="F1319" i="44" s="1"/>
  <c r="F1320" i="44" s="1"/>
  <c r="F1321" i="44" s="1"/>
  <c r="F1322" i="44" s="1"/>
  <c r="F1323" i="44" s="1"/>
  <c r="F1324" i="44" s="1"/>
  <c r="F1325" i="44" s="1"/>
  <c r="F1326" i="44" s="1"/>
  <c r="F1327" i="44" s="1"/>
  <c r="F1328" i="44" s="1"/>
  <c r="F1329" i="44" s="1"/>
  <c r="F1330" i="44" s="1"/>
  <c r="F1331" i="44" s="1"/>
  <c r="F1332" i="44" s="1"/>
  <c r="F1333" i="44" s="1"/>
  <c r="F1334" i="44" s="1"/>
  <c r="F1335" i="44" s="1"/>
  <c r="F1336" i="44" s="1"/>
  <c r="F1337" i="44" s="1"/>
  <c r="F1338" i="44" s="1"/>
  <c r="F1339" i="44" s="1"/>
  <c r="F1340" i="44" s="1"/>
  <c r="F1341" i="44" s="1"/>
  <c r="F1342" i="44" s="1"/>
  <c r="F1343" i="44" s="1"/>
  <c r="F1344" i="44" s="1"/>
  <c r="F1345" i="44" s="1"/>
  <c r="F1346" i="44" s="1"/>
  <c r="F1347" i="44" s="1"/>
  <c r="F1348" i="44" s="1"/>
  <c r="F1349" i="44" s="1"/>
  <c r="F1350" i="44" s="1"/>
  <c r="F1351" i="44" s="1"/>
  <c r="F1352" i="44" s="1"/>
  <c r="F1353" i="44" s="1"/>
  <c r="F1354" i="44" s="1"/>
  <c r="F1355" i="44" s="1"/>
  <c r="F1356" i="44" s="1"/>
  <c r="F1357" i="44" s="1"/>
  <c r="F1358" i="44" s="1"/>
  <c r="F1359" i="44" s="1"/>
  <c r="F1360" i="44" s="1"/>
  <c r="F1361" i="44" s="1"/>
  <c r="F1362" i="44" s="1"/>
  <c r="F1363" i="44" s="1"/>
  <c r="F1364" i="44" s="1"/>
  <c r="F1365" i="44" s="1"/>
  <c r="F1366" i="44" s="1"/>
  <c r="F1367" i="44" s="1"/>
  <c r="F1368" i="44" s="1"/>
  <c r="F1369" i="44" s="1"/>
  <c r="F1370" i="44" s="1"/>
  <c r="F1371" i="44" s="1"/>
  <c r="F1372" i="44" s="1"/>
  <c r="F1373" i="44" s="1"/>
  <c r="F1374" i="44" s="1"/>
  <c r="F1375" i="44" s="1"/>
  <c r="F1376" i="44" s="1"/>
  <c r="F1377" i="44" s="1"/>
  <c r="F1378" i="44" s="1"/>
  <c r="F1379" i="44" s="1"/>
  <c r="F1380" i="44" s="1"/>
  <c r="F1381" i="44" s="1"/>
  <c r="F1382" i="44" s="1"/>
  <c r="F1383" i="44" s="1"/>
  <c r="F1384" i="44" s="1"/>
  <c r="F1385" i="44" s="1"/>
  <c r="F1386" i="44" s="1"/>
  <c r="F1387" i="44" s="1"/>
  <c r="F1388" i="44" s="1"/>
  <c r="F1389" i="44" s="1"/>
  <c r="F1390" i="44" s="1"/>
  <c r="F1391" i="44" s="1"/>
  <c r="F1392" i="44" s="1"/>
  <c r="F1393" i="44" s="1"/>
  <c r="F1394" i="44" s="1"/>
  <c r="F1395" i="44" s="1"/>
  <c r="F1396" i="44" s="1"/>
  <c r="F1397" i="44" s="1"/>
  <c r="F1398" i="44" s="1"/>
  <c r="F1399" i="44" s="1"/>
  <c r="F1400" i="44" s="1"/>
  <c r="F1401" i="44" s="1"/>
  <c r="F1402" i="44" s="1"/>
  <c r="F1403" i="44" s="1"/>
  <c r="F1404" i="44" s="1"/>
  <c r="F1405" i="44" s="1"/>
  <c r="F1406" i="44" s="1"/>
  <c r="F1407" i="44" s="1"/>
  <c r="F1408" i="44" s="1"/>
  <c r="F1409" i="44" s="1"/>
  <c r="F1410" i="44" s="1"/>
  <c r="F1411" i="44" s="1"/>
  <c r="F1412" i="44" s="1"/>
  <c r="F1413" i="44" s="1"/>
  <c r="F1414" i="44" s="1"/>
  <c r="F1415" i="44" s="1"/>
  <c r="F1416" i="44" s="1"/>
  <c r="F1417" i="44" s="1"/>
  <c r="F1418" i="44" s="1"/>
  <c r="F1419" i="44" s="1"/>
  <c r="F1420" i="44" s="1"/>
  <c r="F1421" i="44" s="1"/>
  <c r="F1422" i="44" s="1"/>
  <c r="F1423" i="44" s="1"/>
  <c r="F1424" i="44" s="1"/>
  <c r="F1425" i="44" s="1"/>
  <c r="F1426" i="44" s="1"/>
  <c r="F1427" i="44" s="1"/>
  <c r="F1428" i="44" s="1"/>
  <c r="F1429" i="44" s="1"/>
  <c r="F1430" i="44" s="1"/>
  <c r="F1431" i="44" s="1"/>
  <c r="F1432" i="44" s="1"/>
  <c r="F1433" i="44" s="1"/>
  <c r="F1434" i="44" s="1"/>
  <c r="F1435" i="44" s="1"/>
  <c r="F1436" i="44" s="1"/>
  <c r="F1437" i="44" s="1"/>
  <c r="F1438" i="44" s="1"/>
  <c r="F1439" i="44" s="1"/>
  <c r="F1440" i="44" s="1"/>
  <c r="F1441" i="44" s="1"/>
  <c r="F1442" i="44" s="1"/>
  <c r="F1443" i="44" s="1"/>
  <c r="F1444" i="44" s="1"/>
  <c r="F1445" i="44" s="1"/>
  <c r="F1446" i="44" s="1"/>
  <c r="F1447" i="44" s="1"/>
  <c r="F1448" i="44" s="1"/>
  <c r="F1449" i="44" s="1"/>
  <c r="F1450" i="44" s="1"/>
  <c r="F1451" i="44" s="1"/>
  <c r="F1452" i="44" s="1"/>
  <c r="F1453" i="44" s="1"/>
  <c r="F1454" i="44" s="1"/>
  <c r="F1455" i="44" s="1"/>
  <c r="F1456" i="44" s="1"/>
  <c r="F1457" i="44" s="1"/>
  <c r="F1458" i="44" s="1"/>
  <c r="F1459" i="44" s="1"/>
  <c r="F1460" i="44" s="1"/>
  <c r="F1461" i="44" s="1"/>
  <c r="F1462" i="44" s="1"/>
  <c r="F1463" i="44" s="1"/>
  <c r="F1464" i="44" s="1"/>
  <c r="F1465" i="44" s="1"/>
  <c r="F1466" i="44" s="1"/>
  <c r="F1467" i="44" s="1"/>
  <c r="F1468" i="44" s="1"/>
  <c r="F1469" i="44" s="1"/>
  <c r="F1470" i="44" s="1"/>
  <c r="F1471" i="44" s="1"/>
  <c r="F1472" i="44" s="1"/>
  <c r="F1473" i="44" s="1"/>
  <c r="F1474" i="44" s="1"/>
  <c r="F1475" i="44" s="1"/>
  <c r="F1476" i="44" s="1"/>
  <c r="F1477" i="44" s="1"/>
  <c r="F1478" i="44" s="1"/>
  <c r="F1479" i="44" s="1"/>
  <c r="F1480" i="44" s="1"/>
  <c r="F1481" i="44" s="1"/>
  <c r="F1482" i="44" s="1"/>
  <c r="F1483" i="44" s="1"/>
  <c r="F1484" i="44" s="1"/>
  <c r="F1485" i="44" s="1"/>
  <c r="F1486" i="44" s="1"/>
  <c r="F1487" i="44" s="1"/>
  <c r="F1488" i="44" s="1"/>
  <c r="F1489" i="44" s="1"/>
  <c r="F1490" i="44" s="1"/>
  <c r="F1491" i="44" s="1"/>
  <c r="F1492" i="44" s="1"/>
  <c r="F1493" i="44" s="1"/>
  <c r="F1494" i="44" s="1"/>
  <c r="F1495" i="44" s="1"/>
  <c r="F1496" i="44" s="1"/>
  <c r="F1497" i="44" s="1"/>
  <c r="F1498" i="44" s="1"/>
  <c r="F1499" i="44" s="1"/>
  <c r="F1500" i="44" s="1"/>
  <c r="F1501" i="44" s="1"/>
  <c r="F1502" i="44" s="1"/>
  <c r="F1503" i="44" s="1"/>
  <c r="F1504" i="44" s="1"/>
  <c r="F1505" i="44" s="1"/>
  <c r="F1506" i="44" s="1"/>
  <c r="F1507" i="44" s="1"/>
  <c r="F1508" i="44" s="1"/>
  <c r="F1509" i="44" s="1"/>
  <c r="F1510" i="44" s="1"/>
  <c r="F1511" i="44" s="1"/>
  <c r="F1512" i="44" s="1"/>
  <c r="F1513" i="44" s="1"/>
  <c r="F1514" i="44" s="1"/>
  <c r="F1515" i="44" s="1"/>
  <c r="F1516" i="44" s="1"/>
  <c r="F1517" i="44" s="1"/>
  <c r="F1518" i="44" s="1"/>
  <c r="F1519" i="44" s="1"/>
  <c r="F1520" i="44" s="1"/>
  <c r="F1521" i="44" s="1"/>
  <c r="F1522" i="44" s="1"/>
  <c r="F1523" i="44" s="1"/>
  <c r="F1524" i="44" s="1"/>
  <c r="F1525" i="44" s="1"/>
  <c r="F1526" i="44" s="1"/>
  <c r="F1527" i="44" s="1"/>
  <c r="F1528" i="44" s="1"/>
  <c r="F1529" i="44" s="1"/>
  <c r="F1530" i="44" s="1"/>
  <c r="F1531" i="44" s="1"/>
  <c r="F1532" i="44" s="1"/>
  <c r="F1533" i="44" s="1"/>
  <c r="F1534" i="44" s="1"/>
  <c r="F1535" i="44" s="1"/>
  <c r="F1536" i="44" s="1"/>
  <c r="F1537" i="44" s="1"/>
  <c r="F1538" i="44" s="1"/>
  <c r="F1539" i="44" s="1"/>
  <c r="F1540" i="44" s="1"/>
  <c r="F1541" i="44" s="1"/>
  <c r="F1542" i="44" s="1"/>
  <c r="F1543" i="44" s="1"/>
  <c r="F1544" i="44" s="1"/>
  <c r="F1545" i="44" s="1"/>
  <c r="F1546" i="44" s="1"/>
  <c r="F1547" i="44" s="1"/>
  <c r="F1548" i="44" s="1"/>
  <c r="F1549" i="44" s="1"/>
  <c r="F1550" i="44" s="1"/>
  <c r="F1551" i="44" s="1"/>
  <c r="F1552" i="44" s="1"/>
  <c r="F1553" i="44" s="1"/>
  <c r="F1554" i="44" s="1"/>
  <c r="F1555" i="44" s="1"/>
  <c r="F1556" i="44" s="1"/>
  <c r="F1557" i="44" s="1"/>
  <c r="F1558" i="44" s="1"/>
  <c r="F1559" i="44" s="1"/>
  <c r="F1560" i="44" s="1"/>
  <c r="F1561" i="44" s="1"/>
  <c r="F1562" i="44" s="1"/>
  <c r="F1563" i="44" s="1"/>
  <c r="F1564" i="44" s="1"/>
  <c r="F1565" i="44" s="1"/>
  <c r="F1566" i="44" s="1"/>
  <c r="F1567" i="44" s="1"/>
  <c r="F1568" i="44" s="1"/>
  <c r="F1569" i="44" s="1"/>
  <c r="F1570" i="44" s="1"/>
  <c r="F1571" i="44" s="1"/>
  <c r="F1572" i="44" s="1"/>
  <c r="F1573" i="44" s="1"/>
  <c r="F1574" i="44" s="1"/>
  <c r="F1575" i="44" s="1"/>
  <c r="F1576" i="44" s="1"/>
  <c r="F1577" i="44" s="1"/>
  <c r="F1578" i="44" s="1"/>
  <c r="F1579" i="44" s="1"/>
  <c r="F1580" i="44" s="1"/>
  <c r="F1581" i="44" s="1"/>
  <c r="F1582" i="44" s="1"/>
  <c r="F1583" i="44" s="1"/>
  <c r="F1584" i="44" s="1"/>
  <c r="F1585" i="44" s="1"/>
  <c r="F1586" i="44" s="1"/>
  <c r="F1587" i="44" s="1"/>
  <c r="F1588" i="44" s="1"/>
  <c r="F1589" i="44" s="1"/>
  <c r="F1590" i="44" s="1"/>
  <c r="F1591" i="44" s="1"/>
  <c r="F1592" i="44" s="1"/>
  <c r="F1593" i="44" s="1"/>
  <c r="F1594" i="44" s="1"/>
  <c r="F1595" i="44" s="1"/>
  <c r="F1596" i="44" s="1"/>
  <c r="F1597" i="44" s="1"/>
  <c r="F1598" i="44" s="1"/>
  <c r="F1599" i="44" s="1"/>
  <c r="F1600" i="44" s="1"/>
  <c r="F1601" i="44" s="1"/>
  <c r="F1602" i="44" s="1"/>
  <c r="F1603" i="44" s="1"/>
  <c r="F1604" i="44" s="1"/>
  <c r="F1605" i="44" s="1"/>
  <c r="F1606" i="44" s="1"/>
  <c r="F1607" i="44" s="1"/>
  <c r="F1608" i="44" s="1"/>
  <c r="F1609" i="44" s="1"/>
  <c r="F1610" i="44" s="1"/>
  <c r="F1611" i="44" s="1"/>
  <c r="F1612" i="44" s="1"/>
  <c r="F1613" i="44" s="1"/>
  <c r="F1614" i="44" s="1"/>
  <c r="F1615" i="44" s="1"/>
  <c r="F1616" i="44" s="1"/>
  <c r="F1617" i="44" s="1"/>
  <c r="F1618" i="44" s="1"/>
  <c r="F1619" i="44" s="1"/>
  <c r="F1620" i="44" s="1"/>
  <c r="F1621" i="44" s="1"/>
  <c r="F1622" i="44" s="1"/>
  <c r="F1623" i="44" s="1"/>
  <c r="F1624" i="44" s="1"/>
  <c r="F1625" i="44" s="1"/>
  <c r="F1626" i="44" s="1"/>
  <c r="F1627" i="44" s="1"/>
  <c r="F1628" i="44" s="1"/>
  <c r="F1629" i="44" s="1"/>
  <c r="F1630" i="44" s="1"/>
  <c r="F1631" i="44" s="1"/>
  <c r="F1632" i="44" s="1"/>
  <c r="F1633" i="44" s="1"/>
  <c r="F1634" i="44" s="1"/>
  <c r="F1635" i="44" s="1"/>
  <c r="F1636" i="44" s="1"/>
  <c r="F1637" i="44" s="1"/>
  <c r="F1638" i="44" s="1"/>
  <c r="F1639" i="44" s="1"/>
  <c r="F1640" i="44" s="1"/>
  <c r="F1641" i="44" s="1"/>
  <c r="F1642" i="44" s="1"/>
  <c r="F1643" i="44" s="1"/>
  <c r="F1644" i="44" s="1"/>
  <c r="F1645" i="44" s="1"/>
  <c r="F1646" i="44" s="1"/>
  <c r="F1647" i="44" s="1"/>
  <c r="F1648" i="44" s="1"/>
  <c r="F1649" i="44" s="1"/>
  <c r="F1650" i="44" s="1"/>
  <c r="F1651" i="44" s="1"/>
  <c r="F1652" i="44" s="1"/>
  <c r="F1653" i="44" s="1"/>
  <c r="F1654" i="44" s="1"/>
  <c r="F1655" i="44" s="1"/>
  <c r="F1656" i="44" s="1"/>
  <c r="F1657" i="44" s="1"/>
  <c r="F1658" i="44" s="1"/>
  <c r="F1659" i="44" s="1"/>
  <c r="F1660" i="44" s="1"/>
  <c r="F1661" i="44" s="1"/>
  <c r="F1662" i="44" s="1"/>
  <c r="F1663" i="44" s="1"/>
  <c r="F1664" i="44" s="1"/>
  <c r="F1665" i="44" s="1"/>
  <c r="F1666" i="44" s="1"/>
  <c r="F1667" i="44" s="1"/>
  <c r="F1668" i="44" s="1"/>
  <c r="F1669" i="44" s="1"/>
  <c r="F1670" i="44" s="1"/>
  <c r="F1671" i="44" s="1"/>
  <c r="F1672" i="44" s="1"/>
  <c r="F1673" i="44" s="1"/>
  <c r="F1674" i="44" s="1"/>
  <c r="F1675" i="44" s="1"/>
  <c r="F1676" i="44" s="1"/>
  <c r="F1677" i="44" s="1"/>
  <c r="F1678" i="44" s="1"/>
  <c r="F1679" i="44" s="1"/>
  <c r="F1680" i="44" s="1"/>
  <c r="F1681" i="44" s="1"/>
  <c r="F1682" i="44" s="1"/>
  <c r="F1683" i="44" s="1"/>
  <c r="F1684" i="44" s="1"/>
  <c r="F1685" i="44" s="1"/>
  <c r="F1686" i="44" s="1"/>
  <c r="F1687" i="44" s="1"/>
  <c r="F1688" i="44" s="1"/>
  <c r="F1689" i="44" s="1"/>
  <c r="F1690" i="44" s="1"/>
  <c r="F1691" i="44" s="1"/>
  <c r="F1692" i="44" s="1"/>
  <c r="F1693" i="44" s="1"/>
  <c r="F1694" i="44" s="1"/>
  <c r="F1695" i="44" s="1"/>
  <c r="F1696" i="44" s="1"/>
  <c r="F1697" i="44" s="1"/>
  <c r="F1698" i="44" s="1"/>
  <c r="F1699" i="44" s="1"/>
  <c r="F1700" i="44" s="1"/>
  <c r="F1701" i="44" s="1"/>
  <c r="F1702" i="44" s="1"/>
  <c r="F1703" i="44" s="1"/>
  <c r="F1704" i="44" s="1"/>
  <c r="F1705" i="44" s="1"/>
  <c r="F1706" i="44" s="1"/>
  <c r="F1707" i="44" s="1"/>
  <c r="F1708" i="44" s="1"/>
  <c r="F1709" i="44" s="1"/>
  <c r="F1710" i="44" s="1"/>
  <c r="F1711" i="44" s="1"/>
  <c r="F1712" i="44" s="1"/>
  <c r="F1713" i="44" s="1"/>
  <c r="F1714" i="44" s="1"/>
  <c r="F1715" i="44" s="1"/>
  <c r="F1716" i="44" s="1"/>
  <c r="F1717" i="44" s="1"/>
  <c r="F1718" i="44" s="1"/>
  <c r="F1719" i="44" s="1"/>
  <c r="F1720" i="44" s="1"/>
  <c r="F1721" i="44" s="1"/>
  <c r="F1722" i="44" s="1"/>
  <c r="F1723" i="44" s="1"/>
  <c r="F1724" i="44" s="1"/>
  <c r="F1725" i="44" s="1"/>
  <c r="F1726" i="44" s="1"/>
  <c r="F1727" i="44" s="1"/>
  <c r="F1728" i="44" s="1"/>
  <c r="F1729" i="44" s="1"/>
  <c r="F1730" i="44" s="1"/>
  <c r="F1731" i="44" s="1"/>
  <c r="F1732" i="44" s="1"/>
  <c r="F1733" i="44" s="1"/>
  <c r="F1734" i="44" s="1"/>
  <c r="F1735" i="44" s="1"/>
  <c r="F1736" i="44" s="1"/>
  <c r="F1737" i="44" s="1"/>
  <c r="F1738" i="44" s="1"/>
  <c r="F1739" i="44" s="1"/>
  <c r="F1740" i="44" s="1"/>
  <c r="F1741" i="44" s="1"/>
  <c r="F1742" i="44" s="1"/>
  <c r="F1743" i="44" s="1"/>
  <c r="F1744" i="44" s="1"/>
  <c r="F1745" i="44" s="1"/>
  <c r="F1746" i="44" s="1"/>
  <c r="F1747" i="44" s="1"/>
  <c r="F1748" i="44" s="1"/>
  <c r="F1749" i="44" s="1"/>
  <c r="F1750" i="44" s="1"/>
  <c r="F1751" i="44" s="1"/>
  <c r="F1752" i="44" s="1"/>
  <c r="F1753" i="44" s="1"/>
  <c r="F1754" i="44" s="1"/>
  <c r="F1755" i="44" s="1"/>
  <c r="F1756" i="44" s="1"/>
  <c r="F1757" i="44" s="1"/>
  <c r="F1758" i="44" s="1"/>
  <c r="F1759" i="44" s="1"/>
  <c r="F1760" i="44" s="1"/>
  <c r="F1761" i="44" s="1"/>
  <c r="F1762" i="44" s="1"/>
  <c r="F1763" i="44" s="1"/>
  <c r="F1764" i="44" s="1"/>
  <c r="F1765" i="44" s="1"/>
  <c r="F1766" i="44" s="1"/>
  <c r="F1767" i="44" s="1"/>
  <c r="F1768" i="44" s="1"/>
  <c r="F1769" i="44" s="1"/>
  <c r="F1770" i="44" s="1"/>
  <c r="F1771" i="44" s="1"/>
  <c r="F1772" i="44" s="1"/>
  <c r="F1773" i="44" s="1"/>
  <c r="F1774" i="44" s="1"/>
  <c r="F1775" i="44" s="1"/>
  <c r="F1776" i="44" s="1"/>
  <c r="F1777" i="44" s="1"/>
  <c r="F1778" i="44" s="1"/>
  <c r="F1779" i="44" s="1"/>
  <c r="F1780" i="44" s="1"/>
  <c r="F1781" i="44" s="1"/>
  <c r="F1782" i="44" s="1"/>
  <c r="F1783" i="44" s="1"/>
  <c r="F1784" i="44" s="1"/>
  <c r="F1785" i="44" s="1"/>
  <c r="F1786" i="44" s="1"/>
  <c r="F1787" i="44" s="1"/>
  <c r="F1788" i="44" s="1"/>
  <c r="F1789" i="44" s="1"/>
  <c r="F1790" i="44" s="1"/>
  <c r="F1791" i="44" s="1"/>
  <c r="F1792" i="44" s="1"/>
  <c r="F1793" i="44" s="1"/>
  <c r="F1794" i="44" s="1"/>
  <c r="F1795" i="44" s="1"/>
  <c r="F1796" i="44" s="1"/>
  <c r="F1797" i="44" s="1"/>
  <c r="F1798" i="44" s="1"/>
  <c r="F1799" i="44" s="1"/>
  <c r="F1800" i="44" s="1"/>
  <c r="F1801" i="44" s="1"/>
  <c r="F1802" i="44" s="1"/>
  <c r="F1803" i="44" s="1"/>
  <c r="F1804" i="44" s="1"/>
  <c r="F1805" i="44" s="1"/>
  <c r="F1806" i="44" s="1"/>
  <c r="F1807" i="44" s="1"/>
  <c r="F1808" i="44" s="1"/>
  <c r="F1809" i="44" s="1"/>
  <c r="F1810" i="44" s="1"/>
  <c r="F1811" i="44" s="1"/>
  <c r="F1812" i="44" s="1"/>
  <c r="F1813" i="44" s="1"/>
  <c r="F1814" i="44" s="1"/>
  <c r="F1815" i="44" s="1"/>
  <c r="F1816" i="44" s="1"/>
  <c r="F1817" i="44" s="1"/>
  <c r="F1818" i="44" s="1"/>
  <c r="F1819" i="44" s="1"/>
  <c r="F1820" i="44" s="1"/>
  <c r="F1821" i="44" s="1"/>
  <c r="F1822" i="44" s="1"/>
  <c r="F1823" i="44" s="1"/>
  <c r="F1824" i="44" s="1"/>
  <c r="F1825" i="44" s="1"/>
  <c r="F1826" i="44" s="1"/>
  <c r="F1827" i="44" s="1"/>
  <c r="F1828" i="44" s="1"/>
  <c r="F1829" i="44" s="1"/>
  <c r="F1830" i="44" s="1"/>
  <c r="F1831" i="44" s="1"/>
  <c r="F1832" i="44" s="1"/>
  <c r="F1833" i="44" s="1"/>
  <c r="F1834" i="44" s="1"/>
  <c r="F1835" i="44" s="1"/>
  <c r="F1836" i="44" s="1"/>
  <c r="F1837" i="44" s="1"/>
  <c r="F1838" i="44" s="1"/>
  <c r="F1839" i="44" s="1"/>
  <c r="F1840" i="44" s="1"/>
  <c r="F1841" i="44" s="1"/>
  <c r="F1842" i="44" s="1"/>
  <c r="F1843" i="44" s="1"/>
  <c r="F1844" i="44" s="1"/>
  <c r="F1845" i="44" s="1"/>
  <c r="F1846" i="44" s="1"/>
  <c r="F1847" i="44" s="1"/>
  <c r="F1848" i="44" s="1"/>
  <c r="F1849" i="44" s="1"/>
  <c r="F1850" i="44" s="1"/>
  <c r="F1851" i="44" s="1"/>
  <c r="F1852" i="44" s="1"/>
  <c r="F1853" i="44" s="1"/>
  <c r="F1854" i="44" s="1"/>
  <c r="F1855" i="44" s="1"/>
  <c r="F1856" i="44" s="1"/>
  <c r="F1857" i="44" s="1"/>
  <c r="F1858" i="44" s="1"/>
  <c r="F1859" i="44" s="1"/>
  <c r="F1860" i="44" s="1"/>
  <c r="F1861" i="44" s="1"/>
  <c r="F1862" i="44" s="1"/>
  <c r="F1863" i="44" s="1"/>
  <c r="F1864" i="44" s="1"/>
  <c r="F1865" i="44" s="1"/>
  <c r="F1866" i="44" s="1"/>
  <c r="F1867" i="44" s="1"/>
  <c r="F1868" i="44" s="1"/>
  <c r="F1869" i="44" s="1"/>
  <c r="F1870" i="44" s="1"/>
  <c r="F1871" i="44" s="1"/>
  <c r="F1872" i="44" s="1"/>
  <c r="F1873" i="44" s="1"/>
  <c r="F1874" i="44" s="1"/>
  <c r="F1875" i="44" s="1"/>
  <c r="F1876" i="44" s="1"/>
  <c r="F1877" i="44" s="1"/>
  <c r="F1878" i="44" s="1"/>
  <c r="F1879" i="44" s="1"/>
  <c r="F1880" i="44" s="1"/>
  <c r="F1881" i="44" s="1"/>
  <c r="F1882" i="44" s="1"/>
  <c r="F1883" i="44" s="1"/>
  <c r="F1884" i="44" s="1"/>
  <c r="F1885" i="44" s="1"/>
  <c r="F1886" i="44" s="1"/>
  <c r="F1887" i="44" s="1"/>
  <c r="F1888" i="44" s="1"/>
  <c r="F1889" i="44" s="1"/>
  <c r="F1890" i="44" s="1"/>
  <c r="F1891" i="44" s="1"/>
  <c r="F1892" i="44" s="1"/>
  <c r="F1893" i="44" s="1"/>
  <c r="F1894" i="44" s="1"/>
  <c r="F1895" i="44" s="1"/>
  <c r="F1896" i="44" s="1"/>
  <c r="F1897" i="44" s="1"/>
  <c r="F1898" i="44" s="1"/>
  <c r="F1899" i="44" s="1"/>
  <c r="F1900" i="44" s="1"/>
  <c r="F1901" i="44" s="1"/>
  <c r="F1902" i="44" s="1"/>
  <c r="F1903" i="44" s="1"/>
  <c r="F1904" i="44" s="1"/>
  <c r="F1905" i="44" s="1"/>
  <c r="F1906" i="44" s="1"/>
  <c r="F1907" i="44" s="1"/>
  <c r="F1908" i="44" s="1"/>
  <c r="F1909" i="44" s="1"/>
  <c r="F1910" i="44" s="1"/>
  <c r="F1911" i="44" s="1"/>
  <c r="F1912" i="44" s="1"/>
  <c r="F1913" i="44" s="1"/>
  <c r="F1914" i="44" s="1"/>
  <c r="F1915" i="44" s="1"/>
  <c r="F1916" i="44" s="1"/>
  <c r="F1917" i="44" s="1"/>
  <c r="F1918" i="44" s="1"/>
  <c r="F1919" i="44" s="1"/>
  <c r="F1920" i="44" s="1"/>
  <c r="F1921" i="44" s="1"/>
  <c r="F1922" i="44" s="1"/>
  <c r="F1923" i="44" s="1"/>
  <c r="F1924" i="44" s="1"/>
  <c r="F1925" i="44" s="1"/>
  <c r="F1926" i="44" s="1"/>
  <c r="F1927" i="44" s="1"/>
  <c r="F1928" i="44" s="1"/>
  <c r="F1929" i="44" s="1"/>
  <c r="F1930" i="44" s="1"/>
  <c r="F1931" i="44" s="1"/>
  <c r="F1932" i="44" s="1"/>
  <c r="F1933" i="44" s="1"/>
  <c r="F1934" i="44" s="1"/>
  <c r="F1935" i="44" s="1"/>
  <c r="F1936" i="44" s="1"/>
  <c r="F1937" i="44" s="1"/>
  <c r="F1938" i="44" s="1"/>
  <c r="F1939" i="44" s="1"/>
  <c r="F1940" i="44" s="1"/>
  <c r="F1941" i="44" s="1"/>
  <c r="F1942" i="44" s="1"/>
  <c r="F1943" i="44" s="1"/>
  <c r="F1944" i="44" s="1"/>
  <c r="F1945" i="44" s="1"/>
  <c r="F1946" i="44" s="1"/>
  <c r="F1947" i="44" s="1"/>
  <c r="F1948" i="44" s="1"/>
  <c r="F1949" i="44" s="1"/>
  <c r="F1950" i="44" s="1"/>
  <c r="F1951" i="44" s="1"/>
  <c r="F1952" i="44" s="1"/>
  <c r="F1953" i="44" s="1"/>
  <c r="F1954" i="44" s="1"/>
  <c r="F1955" i="44" s="1"/>
  <c r="F1956" i="44" s="1"/>
  <c r="F1957" i="44" s="1"/>
  <c r="F1958" i="44" s="1"/>
  <c r="F1959" i="44" s="1"/>
  <c r="F1960" i="44" s="1"/>
  <c r="F1961" i="44" s="1"/>
  <c r="F1962" i="44" s="1"/>
  <c r="F1963" i="44" s="1"/>
  <c r="F1964" i="44" s="1"/>
  <c r="F1965" i="44" s="1"/>
  <c r="F1966" i="44" s="1"/>
  <c r="F1967" i="44" s="1"/>
  <c r="F1968" i="44" s="1"/>
  <c r="F1969" i="44" s="1"/>
  <c r="F1970" i="44" s="1"/>
  <c r="F1971" i="44" s="1"/>
  <c r="F1972" i="44" s="1"/>
  <c r="F1973" i="44" s="1"/>
  <c r="F1974" i="44" s="1"/>
  <c r="F1975" i="44" s="1"/>
  <c r="F1976" i="44" s="1"/>
  <c r="F1977" i="44" s="1"/>
  <c r="F1978" i="44" s="1"/>
  <c r="F1979" i="44" s="1"/>
  <c r="F1980" i="44" s="1"/>
  <c r="F1981" i="44" s="1"/>
  <c r="F1982" i="44" s="1"/>
  <c r="F1983" i="44" s="1"/>
  <c r="F1984" i="44" s="1"/>
  <c r="F1985" i="44" s="1"/>
  <c r="F1986" i="44" s="1"/>
  <c r="F1987" i="44" s="1"/>
  <c r="F1988" i="44" s="1"/>
  <c r="F1989" i="44" s="1"/>
  <c r="F1990" i="44" s="1"/>
  <c r="F1991" i="44" s="1"/>
  <c r="F1992" i="44" s="1"/>
  <c r="F1993" i="44" s="1"/>
  <c r="F1994" i="44" s="1"/>
  <c r="F1995" i="44" s="1"/>
  <c r="F1996" i="44" s="1"/>
  <c r="F1997" i="44" s="1"/>
  <c r="F1998" i="44" s="1"/>
  <c r="F1999" i="44" s="1"/>
  <c r="F2000" i="44" s="1"/>
  <c r="F2001" i="44" s="1"/>
  <c r="F2002" i="44" s="1"/>
  <c r="F2003" i="44" s="1"/>
  <c r="F2004" i="44" s="1"/>
  <c r="F2005" i="44" s="1"/>
  <c r="F2006" i="44" s="1"/>
  <c r="F2007" i="44" s="1"/>
  <c r="F2008" i="44" s="1"/>
  <c r="F2009" i="44" s="1"/>
  <c r="F2010" i="44" s="1"/>
  <c r="F2011" i="44" s="1"/>
  <c r="F2012" i="44" s="1"/>
  <c r="F2013" i="44" s="1"/>
  <c r="F2014" i="44" s="1"/>
  <c r="F2015" i="44" s="1"/>
  <c r="F2016" i="44" s="1"/>
  <c r="F2017" i="44" s="1"/>
  <c r="F2018" i="44" s="1"/>
  <c r="F2019" i="44" s="1"/>
  <c r="F2020" i="44" s="1"/>
  <c r="F2021" i="44" s="1"/>
  <c r="F2022" i="44" s="1"/>
  <c r="F2023" i="44" s="1"/>
  <c r="F2024" i="44" s="1"/>
  <c r="F2025" i="44" s="1"/>
  <c r="F2026" i="44" s="1"/>
  <c r="F2027" i="44" s="1"/>
  <c r="F2028" i="44" s="1"/>
  <c r="F2029" i="44" s="1"/>
  <c r="F2030" i="44" s="1"/>
  <c r="F2031" i="44" s="1"/>
  <c r="F2032" i="44" s="1"/>
  <c r="F2033" i="44" s="1"/>
  <c r="F2034" i="44" s="1"/>
  <c r="F2035" i="44" s="1"/>
  <c r="F2036" i="44" s="1"/>
  <c r="F2037" i="44" s="1"/>
  <c r="F2038" i="44" s="1"/>
  <c r="F2039" i="44" s="1"/>
  <c r="F2040" i="44" s="1"/>
  <c r="F2041" i="44" s="1"/>
  <c r="F2042" i="44" s="1"/>
  <c r="F2043" i="44" s="1"/>
  <c r="F2044" i="44" s="1"/>
  <c r="F2045" i="44" s="1"/>
  <c r="F2046" i="44" s="1"/>
  <c r="F2047" i="44" s="1"/>
  <c r="F2048" i="44" s="1"/>
  <c r="F2049" i="44" s="1"/>
  <c r="F2050" i="44" s="1"/>
  <c r="F2051" i="44" s="1"/>
  <c r="F2052" i="44" s="1"/>
  <c r="F2053" i="44" s="1"/>
  <c r="F2054" i="44" s="1"/>
  <c r="F2055" i="44" s="1"/>
  <c r="F2056" i="44" s="1"/>
  <c r="F2057" i="44" s="1"/>
  <c r="F2058" i="44" s="1"/>
  <c r="F2059" i="44" s="1"/>
  <c r="F2060" i="44" s="1"/>
  <c r="F2061" i="44" s="1"/>
  <c r="F2062" i="44" s="1"/>
  <c r="F2063" i="44" s="1"/>
  <c r="F2064" i="44" s="1"/>
  <c r="F2065" i="44" s="1"/>
  <c r="F2066" i="44" s="1"/>
  <c r="F2067" i="44" s="1"/>
  <c r="F2068" i="44" s="1"/>
  <c r="F2069" i="44" s="1"/>
  <c r="F2070" i="44" s="1"/>
  <c r="F2071" i="44" s="1"/>
  <c r="F2072" i="44" s="1"/>
  <c r="F2073" i="44" s="1"/>
  <c r="F2074" i="44" s="1"/>
  <c r="F2075" i="44" s="1"/>
  <c r="F2076" i="44" s="1"/>
  <c r="F2077" i="44" s="1"/>
  <c r="F2078" i="44" s="1"/>
  <c r="F2079" i="44" s="1"/>
  <c r="F2080" i="44" s="1"/>
  <c r="F2081" i="44" s="1"/>
  <c r="F2082" i="44" s="1"/>
  <c r="F2083" i="44" s="1"/>
  <c r="F2084" i="44" s="1"/>
  <c r="F2085" i="44" s="1"/>
  <c r="F2086" i="44" s="1"/>
  <c r="F2087" i="44" s="1"/>
  <c r="F2088" i="44" s="1"/>
  <c r="F2089" i="44" s="1"/>
  <c r="F2090" i="44" s="1"/>
  <c r="F2091" i="44" s="1"/>
  <c r="F2092" i="44" s="1"/>
  <c r="F2093" i="44" s="1"/>
  <c r="F2094" i="44" s="1"/>
  <c r="F2095" i="44" s="1"/>
  <c r="F2096" i="44" s="1"/>
  <c r="F2097" i="44" s="1"/>
  <c r="F2098" i="44" s="1"/>
  <c r="F2099" i="44" s="1"/>
  <c r="F2100" i="44" s="1"/>
  <c r="F2101" i="44" s="1"/>
  <c r="F2102" i="44" s="1"/>
  <c r="F2103" i="44" s="1"/>
  <c r="F2104" i="44" s="1"/>
  <c r="F2105" i="44" s="1"/>
  <c r="F2106" i="44" s="1"/>
  <c r="F2107" i="44" s="1"/>
  <c r="F2108" i="44" s="1"/>
  <c r="F2109" i="44" s="1"/>
  <c r="F2110" i="44" s="1"/>
  <c r="F2111" i="44" s="1"/>
  <c r="F2112" i="44" s="1"/>
  <c r="F2113" i="44" s="1"/>
  <c r="F2114" i="44" s="1"/>
  <c r="F2115" i="44" s="1"/>
  <c r="F2116" i="44" s="1"/>
  <c r="F2117" i="44" s="1"/>
  <c r="F2118" i="44" s="1"/>
  <c r="F2119" i="44" s="1"/>
  <c r="F2120" i="44" s="1"/>
  <c r="F2121" i="44" s="1"/>
  <c r="F2122" i="44" s="1"/>
  <c r="F2123" i="44" s="1"/>
  <c r="F2124" i="44" s="1"/>
  <c r="F2125" i="44" s="1"/>
  <c r="F2126" i="44" s="1"/>
  <c r="F2127" i="44" s="1"/>
  <c r="F2128" i="44" s="1"/>
  <c r="F2129" i="44" s="1"/>
  <c r="F2130" i="44" s="1"/>
  <c r="F2131" i="44" s="1"/>
  <c r="F2132" i="44" s="1"/>
  <c r="F2133" i="44" s="1"/>
  <c r="F2134" i="44" s="1"/>
  <c r="F2135" i="44" s="1"/>
  <c r="F2136" i="44" s="1"/>
  <c r="F2137" i="44" s="1"/>
  <c r="F2138" i="44" s="1"/>
  <c r="F2139" i="44" s="1"/>
  <c r="F2140" i="44" s="1"/>
  <c r="F2141" i="44" s="1"/>
  <c r="F2142" i="44" s="1"/>
  <c r="F2143" i="44" s="1"/>
  <c r="F2144" i="44" s="1"/>
  <c r="F2145" i="44" s="1"/>
  <c r="F2146" i="44" s="1"/>
  <c r="F2147" i="44" s="1"/>
  <c r="F2148" i="44" s="1"/>
  <c r="F2149" i="44" s="1"/>
  <c r="F2150" i="44" s="1"/>
  <c r="F2151" i="44" s="1"/>
  <c r="F2152" i="44" s="1"/>
  <c r="F2153" i="44" s="1"/>
  <c r="F2154" i="44" s="1"/>
  <c r="F2155" i="44" s="1"/>
  <c r="F2156" i="44" s="1"/>
  <c r="F2157" i="44" s="1"/>
  <c r="F2158" i="44" s="1"/>
  <c r="F2159" i="44" s="1"/>
  <c r="F2160" i="44" s="1"/>
  <c r="F2161" i="44" s="1"/>
  <c r="F2162" i="44" s="1"/>
  <c r="F2163" i="44" s="1"/>
  <c r="F2164" i="44" s="1"/>
  <c r="F2165" i="44" s="1"/>
  <c r="F2166" i="44" s="1"/>
  <c r="F2167" i="44" s="1"/>
  <c r="F2168" i="44" s="1"/>
  <c r="F2169" i="44" s="1"/>
  <c r="F2170" i="44" s="1"/>
  <c r="F2171" i="44" s="1"/>
  <c r="F2172" i="44" s="1"/>
  <c r="F2173" i="44" s="1"/>
  <c r="F2174" i="44" s="1"/>
  <c r="F2175" i="44" s="1"/>
  <c r="F2176" i="44" s="1"/>
  <c r="F2177" i="44" s="1"/>
  <c r="F2178" i="44" s="1"/>
  <c r="F2179" i="44" s="1"/>
  <c r="F2180" i="44" s="1"/>
  <c r="F2181" i="44" s="1"/>
  <c r="F2182" i="44" s="1"/>
  <c r="F2183" i="44" s="1"/>
  <c r="F2184" i="44" s="1"/>
  <c r="F2185" i="44" s="1"/>
  <c r="F2186" i="44" s="1"/>
  <c r="F2187" i="44" s="1"/>
  <c r="F2188" i="44" s="1"/>
  <c r="F2189" i="44" s="1"/>
  <c r="F2190" i="44" s="1"/>
  <c r="F2191" i="44" s="1"/>
  <c r="F2192" i="44" s="1"/>
  <c r="F2193" i="44" s="1"/>
  <c r="F2194" i="44" s="1"/>
  <c r="F2195" i="44" s="1"/>
  <c r="F2196" i="44" s="1"/>
  <c r="F2197" i="44" s="1"/>
  <c r="F2198" i="44" s="1"/>
  <c r="F2199" i="44" s="1"/>
  <c r="F2200" i="44" s="1"/>
  <c r="F2201" i="44" s="1"/>
  <c r="F2202" i="44" s="1"/>
  <c r="F2203" i="44" s="1"/>
  <c r="F2204" i="44" s="1"/>
  <c r="F2205" i="44" s="1"/>
  <c r="F2206" i="44" s="1"/>
  <c r="F2207" i="44" s="1"/>
  <c r="F2208" i="44" s="1"/>
  <c r="F2209" i="44" s="1"/>
  <c r="F2210" i="44" s="1"/>
  <c r="F2211" i="44" s="1"/>
  <c r="F2212" i="44" s="1"/>
  <c r="F2213" i="44" s="1"/>
  <c r="F2214" i="44" s="1"/>
  <c r="F2215" i="44" s="1"/>
  <c r="F2216" i="44" s="1"/>
  <c r="F2217" i="44" s="1"/>
  <c r="F2218" i="44" s="1"/>
  <c r="F2219" i="44" s="1"/>
  <c r="F2220" i="44" s="1"/>
  <c r="F2221" i="44" s="1"/>
  <c r="F2222" i="44" s="1"/>
  <c r="F2223" i="44" s="1"/>
  <c r="F2224" i="44" s="1"/>
  <c r="F2225" i="44" s="1"/>
  <c r="F2226" i="44" s="1"/>
  <c r="F2227" i="44" s="1"/>
  <c r="F2228" i="44" s="1"/>
  <c r="F2229" i="44" s="1"/>
  <c r="F2230" i="44" s="1"/>
  <c r="F2231" i="44" s="1"/>
  <c r="F2232" i="44" s="1"/>
  <c r="F2233" i="44" s="1"/>
  <c r="F2234" i="44" s="1"/>
  <c r="F2235" i="44" s="1"/>
  <c r="F2236" i="44" s="1"/>
  <c r="F2237" i="44" s="1"/>
  <c r="F2238" i="44" s="1"/>
  <c r="F2239" i="44" s="1"/>
  <c r="F2240" i="44" s="1"/>
  <c r="F2241" i="44" s="1"/>
  <c r="F2242" i="44" s="1"/>
  <c r="F2243" i="44" s="1"/>
  <c r="F2244" i="44" s="1"/>
  <c r="F2245" i="44" s="1"/>
  <c r="F2246" i="44" s="1"/>
  <c r="F2247" i="44" s="1"/>
  <c r="F2248" i="44" s="1"/>
  <c r="F2249" i="44" s="1"/>
  <c r="F2250" i="44" s="1"/>
  <c r="F2251" i="44" s="1"/>
  <c r="F2252" i="44" s="1"/>
  <c r="F2253" i="44" s="1"/>
  <c r="F2254" i="44" s="1"/>
  <c r="F2255" i="44" s="1"/>
  <c r="F2256" i="44" s="1"/>
  <c r="F2257" i="44" s="1"/>
  <c r="F2258" i="44" s="1"/>
  <c r="F2259" i="44" s="1"/>
  <c r="F2260" i="44" s="1"/>
  <c r="F2261" i="44" s="1"/>
  <c r="F2262" i="44" s="1"/>
  <c r="F2263" i="44" s="1"/>
  <c r="F2264" i="44" s="1"/>
  <c r="F2265" i="44" s="1"/>
  <c r="F2266" i="44" s="1"/>
  <c r="F2267" i="44" s="1"/>
  <c r="F2268" i="44" s="1"/>
  <c r="F2269" i="44" s="1"/>
  <c r="F2270" i="44" s="1"/>
  <c r="F2271" i="44" s="1"/>
  <c r="F2272" i="44" s="1"/>
  <c r="F2273" i="44" s="1"/>
  <c r="F2274" i="44" s="1"/>
  <c r="F2275" i="44" s="1"/>
  <c r="F2276" i="44" s="1"/>
  <c r="F2277" i="44" s="1"/>
  <c r="F2278" i="44" s="1"/>
  <c r="F2279" i="44" s="1"/>
  <c r="F2280" i="44" s="1"/>
  <c r="F2281" i="44" s="1"/>
  <c r="F2282" i="44" s="1"/>
  <c r="F2283" i="44" s="1"/>
  <c r="F2284" i="44" s="1"/>
  <c r="F2285" i="44" s="1"/>
  <c r="F2286" i="44" s="1"/>
  <c r="F2287" i="44" s="1"/>
  <c r="F2288" i="44" s="1"/>
  <c r="F2289" i="44" s="1"/>
  <c r="F2290" i="44" s="1"/>
  <c r="F2291" i="44" s="1"/>
  <c r="F2292" i="44" s="1"/>
  <c r="F2293" i="44" s="1"/>
  <c r="F2294" i="44" s="1"/>
  <c r="F2295" i="44" s="1"/>
  <c r="F2296" i="44" s="1"/>
  <c r="F2297" i="44" s="1"/>
  <c r="F2298" i="44" s="1"/>
  <c r="F2299" i="44" s="1"/>
  <c r="F2300" i="44" s="1"/>
  <c r="F2301" i="44" s="1"/>
  <c r="F2302" i="44" s="1"/>
  <c r="F2303" i="44" s="1"/>
  <c r="F2304" i="44" s="1"/>
  <c r="F2305" i="44" s="1"/>
  <c r="F2306" i="44" s="1"/>
  <c r="F2307" i="44" s="1"/>
  <c r="F2308" i="44" s="1"/>
  <c r="F2309" i="44" s="1"/>
  <c r="F2310" i="44" s="1"/>
  <c r="F2311" i="44" s="1"/>
  <c r="F2312" i="44" s="1"/>
  <c r="F2313" i="44" s="1"/>
  <c r="F2314" i="44" s="1"/>
  <c r="F2315" i="44" s="1"/>
  <c r="F2316" i="44" s="1"/>
  <c r="F2317" i="44" s="1"/>
  <c r="F2318" i="44" s="1"/>
  <c r="F2319" i="44" s="1"/>
  <c r="F2320" i="44" s="1"/>
  <c r="F2321" i="44" s="1"/>
  <c r="F2322" i="44" s="1"/>
  <c r="F2323" i="44" s="1"/>
  <c r="F2324" i="44" s="1"/>
  <c r="F2325" i="44" s="1"/>
  <c r="F2326" i="44" s="1"/>
  <c r="F2327" i="44" s="1"/>
  <c r="F2328" i="44" s="1"/>
  <c r="F2329" i="44" s="1"/>
  <c r="F2330" i="44" s="1"/>
  <c r="F2331" i="44" s="1"/>
  <c r="F2332" i="44" s="1"/>
  <c r="F2333" i="44" s="1"/>
  <c r="F2334" i="44" s="1"/>
  <c r="F2335" i="44" s="1"/>
  <c r="F2336" i="44" s="1"/>
  <c r="F2337" i="44" s="1"/>
  <c r="F2338" i="44" s="1"/>
  <c r="F2339" i="44" s="1"/>
  <c r="F2340" i="44" s="1"/>
  <c r="F2341" i="44" s="1"/>
  <c r="F2342" i="44" s="1"/>
  <c r="F2343" i="44" s="1"/>
  <c r="F2344" i="44" s="1"/>
  <c r="F2345" i="44" s="1"/>
  <c r="F2346" i="44" s="1"/>
  <c r="F2347" i="44" s="1"/>
  <c r="F2348" i="44" s="1"/>
  <c r="F2349" i="44" s="1"/>
  <c r="F2350" i="44" s="1"/>
  <c r="F2351" i="44" s="1"/>
  <c r="F2352" i="44" s="1"/>
  <c r="F2353" i="44" s="1"/>
  <c r="F2354" i="44" s="1"/>
  <c r="F2355" i="44" s="1"/>
  <c r="F2356" i="44" s="1"/>
  <c r="F2357" i="44" s="1"/>
  <c r="F2358" i="44" s="1"/>
  <c r="F2359" i="44" s="1"/>
  <c r="F2360" i="44" s="1"/>
  <c r="F2361" i="44" s="1"/>
  <c r="F2362" i="44" s="1"/>
  <c r="F2363" i="44" s="1"/>
  <c r="F2364" i="44" s="1"/>
  <c r="F2365" i="44" s="1"/>
  <c r="F2366" i="44" s="1"/>
  <c r="F2367" i="44" s="1"/>
  <c r="F2368" i="44" s="1"/>
  <c r="F2369" i="44" s="1"/>
  <c r="F2370" i="44" s="1"/>
  <c r="F2371" i="44" s="1"/>
  <c r="F2372" i="44" s="1"/>
  <c r="F2373" i="44" s="1"/>
  <c r="F2374" i="44" s="1"/>
  <c r="F2375" i="44" s="1"/>
  <c r="F2376" i="44" s="1"/>
  <c r="F2377" i="44" s="1"/>
  <c r="F2378" i="44" s="1"/>
  <c r="F2379" i="44" s="1"/>
  <c r="F2380" i="44" s="1"/>
  <c r="F2381" i="44" s="1"/>
  <c r="F2382" i="44" s="1"/>
  <c r="F2383" i="44" s="1"/>
  <c r="F2384" i="44" s="1"/>
  <c r="F2385" i="44" s="1"/>
  <c r="F2386" i="44" s="1"/>
  <c r="F2387" i="44" s="1"/>
  <c r="F2388" i="44" s="1"/>
  <c r="F2389" i="44" s="1"/>
  <c r="F2390" i="44" s="1"/>
  <c r="F2391" i="44" s="1"/>
  <c r="F2392" i="44" s="1"/>
  <c r="F2393" i="44" s="1"/>
  <c r="F2394" i="44" s="1"/>
  <c r="F203" i="42"/>
  <c r="F204" i="42" s="1"/>
  <c r="F205" i="42" s="1"/>
  <c r="F206" i="42" s="1"/>
  <c r="F207" i="42" s="1"/>
  <c r="F208" i="42" s="1"/>
  <c r="F209" i="42" s="1"/>
  <c r="F210" i="42" s="1"/>
  <c r="F211" i="42" s="1"/>
  <c r="F212" i="42" s="1"/>
  <c r="F213" i="42" s="1"/>
  <c r="F214" i="42" s="1"/>
  <c r="F215" i="42" s="1"/>
  <c r="F216" i="42" s="1"/>
  <c r="F217" i="42" s="1"/>
  <c r="F218" i="42" s="1"/>
  <c r="F219" i="42" s="1"/>
  <c r="F220" i="42" s="1"/>
  <c r="F221" i="42" s="1"/>
  <c r="F222" i="42" s="1"/>
  <c r="F223" i="42" s="1"/>
  <c r="F224" i="42" s="1"/>
  <c r="F225" i="42" s="1"/>
  <c r="F226" i="42" s="1"/>
  <c r="F227" i="42" s="1"/>
  <c r="F228" i="42" s="1"/>
  <c r="F229" i="42" s="1"/>
  <c r="F230" i="42" s="1"/>
  <c r="F231" i="42" s="1"/>
  <c r="F232" i="42" s="1"/>
  <c r="F233" i="42" s="1"/>
  <c r="F234" i="42" s="1"/>
  <c r="F235" i="42" s="1"/>
  <c r="F236" i="42" s="1"/>
  <c r="F237" i="42" s="1"/>
  <c r="F238" i="42" s="1"/>
  <c r="F239" i="42" s="1"/>
  <c r="F240" i="42" s="1"/>
  <c r="F241" i="42" s="1"/>
  <c r="F242" i="42" s="1"/>
  <c r="F243" i="42" s="1"/>
  <c r="F244" i="42" s="1"/>
  <c r="F245" i="42" s="1"/>
  <c r="F246" i="42" s="1"/>
  <c r="F247" i="42" s="1"/>
  <c r="F248" i="42" s="1"/>
  <c r="F249" i="42" s="1"/>
  <c r="F250" i="42" s="1"/>
  <c r="F251" i="42" s="1"/>
  <c r="F252" i="42" s="1"/>
  <c r="F253" i="42" s="1"/>
  <c r="F254" i="42" s="1"/>
  <c r="F255" i="42" s="1"/>
  <c r="F256" i="42" s="1"/>
  <c r="F257" i="42" s="1"/>
  <c r="F258" i="42" s="1"/>
  <c r="F259" i="42" s="1"/>
  <c r="F260" i="42" s="1"/>
  <c r="F261" i="42" s="1"/>
  <c r="F262" i="42" s="1"/>
  <c r="F263" i="42" s="1"/>
  <c r="F264" i="42" s="1"/>
  <c r="F265" i="42" s="1"/>
  <c r="F266" i="42" s="1"/>
  <c r="F267" i="42" s="1"/>
  <c r="F268" i="42" s="1"/>
  <c r="F269" i="42" s="1"/>
  <c r="F270" i="42" s="1"/>
  <c r="F271" i="42" s="1"/>
  <c r="F272" i="42" s="1"/>
  <c r="F273" i="42" s="1"/>
  <c r="F274" i="42" s="1"/>
  <c r="F275" i="42" s="1"/>
  <c r="F276" i="42" s="1"/>
  <c r="F277" i="42" s="1"/>
  <c r="F278" i="42" s="1"/>
  <c r="F279" i="42" s="1"/>
  <c r="F280" i="42" s="1"/>
  <c r="F281" i="42" s="1"/>
  <c r="F282" i="42" s="1"/>
  <c r="F283" i="42" s="1"/>
  <c r="F284" i="42" s="1"/>
  <c r="F285" i="42" s="1"/>
  <c r="F286" i="42" s="1"/>
  <c r="F287" i="42" s="1"/>
  <c r="F288" i="42" s="1"/>
  <c r="F289" i="42" s="1"/>
  <c r="F290" i="42" s="1"/>
  <c r="F291" i="42" s="1"/>
  <c r="F292" i="42" s="1"/>
  <c r="F293" i="42" s="1"/>
  <c r="F294" i="42" s="1"/>
  <c r="F295" i="42" s="1"/>
  <c r="F296" i="42" s="1"/>
  <c r="F297" i="42" s="1"/>
  <c r="F298" i="42" s="1"/>
  <c r="F299" i="42" s="1"/>
  <c r="F300" i="42" s="1"/>
  <c r="F301" i="42" s="1"/>
  <c r="F302" i="42" s="1"/>
  <c r="F303" i="42" s="1"/>
  <c r="F304" i="42" s="1"/>
  <c r="F305" i="42" s="1"/>
  <c r="F306" i="42" s="1"/>
  <c r="F307" i="42" s="1"/>
  <c r="F308" i="42" s="1"/>
  <c r="F309" i="42" s="1"/>
  <c r="F310" i="42" s="1"/>
  <c r="F311" i="42" s="1"/>
  <c r="F312" i="42" s="1"/>
  <c r="F313" i="42" s="1"/>
  <c r="F314" i="42" s="1"/>
  <c r="F315" i="42" s="1"/>
  <c r="F316" i="42" s="1"/>
  <c r="F317" i="42" s="1"/>
  <c r="F318" i="42" s="1"/>
  <c r="F319" i="42" s="1"/>
  <c r="F320" i="42" s="1"/>
  <c r="F321" i="42" s="1"/>
  <c r="F322" i="42" s="1"/>
  <c r="F323" i="42" s="1"/>
  <c r="F324" i="42" s="1"/>
  <c r="F325" i="42" s="1"/>
  <c r="F326" i="42" s="1"/>
  <c r="F327" i="42" s="1"/>
  <c r="F328" i="42" s="1"/>
  <c r="F329" i="42" s="1"/>
  <c r="F330" i="42" s="1"/>
  <c r="F331" i="42" s="1"/>
  <c r="F332" i="42" s="1"/>
  <c r="F333" i="42" s="1"/>
  <c r="F334" i="42" s="1"/>
  <c r="F335" i="42" s="1"/>
  <c r="F336" i="42" s="1"/>
  <c r="F337" i="42" s="1"/>
  <c r="F338" i="42" s="1"/>
  <c r="F339" i="42" s="1"/>
  <c r="F340" i="42" s="1"/>
  <c r="F341" i="42" s="1"/>
  <c r="F342" i="42" s="1"/>
  <c r="F343" i="42" s="1"/>
  <c r="F344" i="42" s="1"/>
  <c r="F345" i="42" s="1"/>
  <c r="F346" i="42" s="1"/>
  <c r="F347" i="42" s="1"/>
  <c r="F348" i="42" s="1"/>
  <c r="F349" i="42" s="1"/>
  <c r="F350" i="42" s="1"/>
  <c r="F351" i="42" s="1"/>
  <c r="F352" i="42" s="1"/>
  <c r="F353" i="42" s="1"/>
  <c r="F354" i="42" s="1"/>
  <c r="F355" i="42" s="1"/>
  <c r="F356" i="42" s="1"/>
  <c r="F357" i="42" s="1"/>
  <c r="F358" i="42" s="1"/>
  <c r="F359" i="42" s="1"/>
  <c r="F360" i="42" s="1"/>
  <c r="F361" i="42" s="1"/>
  <c r="F362" i="42" s="1"/>
  <c r="F363" i="42" s="1"/>
  <c r="F364" i="42" s="1"/>
  <c r="F365" i="42" s="1"/>
  <c r="F366" i="42" s="1"/>
  <c r="F367" i="42" s="1"/>
  <c r="F368" i="42" s="1"/>
  <c r="F369" i="42" s="1"/>
  <c r="F370" i="42" s="1"/>
  <c r="F371" i="42" s="1"/>
  <c r="F372" i="42" s="1"/>
  <c r="F373" i="42" s="1"/>
  <c r="F374" i="42" s="1"/>
  <c r="F375" i="42" s="1"/>
  <c r="F376" i="42" s="1"/>
  <c r="F377" i="42" s="1"/>
  <c r="F378" i="42" s="1"/>
  <c r="F379" i="42" s="1"/>
  <c r="F380" i="42" s="1"/>
  <c r="F381" i="42" s="1"/>
  <c r="F382" i="42" s="1"/>
  <c r="F383" i="42" s="1"/>
  <c r="F384" i="42" s="1"/>
  <c r="F385" i="42" s="1"/>
  <c r="F386" i="42" s="1"/>
  <c r="F387" i="42" s="1"/>
  <c r="F388" i="42" s="1"/>
  <c r="F389" i="42" s="1"/>
  <c r="F390" i="42" s="1"/>
  <c r="F391" i="42" s="1"/>
  <c r="F392" i="42" s="1"/>
  <c r="F393" i="42" s="1"/>
  <c r="F394" i="42" s="1"/>
  <c r="F395" i="42" s="1"/>
  <c r="F396" i="42" s="1"/>
  <c r="F397" i="42" s="1"/>
  <c r="F398" i="42" s="1"/>
  <c r="F399" i="42" s="1"/>
  <c r="F400" i="42" s="1"/>
  <c r="F401" i="42" s="1"/>
  <c r="F402" i="42" s="1"/>
  <c r="F403" i="42" s="1"/>
  <c r="F404" i="42" s="1"/>
  <c r="F405" i="42" s="1"/>
  <c r="F406" i="42" s="1"/>
  <c r="F407" i="42" s="1"/>
  <c r="F408" i="42" s="1"/>
  <c r="F409" i="42" s="1"/>
  <c r="F410" i="42" s="1"/>
  <c r="F411" i="42" s="1"/>
  <c r="F412" i="42" s="1"/>
  <c r="F413" i="42" s="1"/>
  <c r="F414" i="42" s="1"/>
  <c r="F415" i="42" s="1"/>
  <c r="F416" i="42" s="1"/>
  <c r="F417" i="42" s="1"/>
  <c r="F418" i="42" s="1"/>
  <c r="F419" i="42" s="1"/>
  <c r="F420" i="42" s="1"/>
  <c r="F421" i="42" s="1"/>
  <c r="F422" i="42" s="1"/>
  <c r="F423" i="42" s="1"/>
  <c r="F424" i="42" s="1"/>
  <c r="F425" i="42" s="1"/>
  <c r="F426" i="42" s="1"/>
  <c r="F427" i="42" s="1"/>
  <c r="F428" i="42" s="1"/>
  <c r="F429" i="42" s="1"/>
  <c r="F430" i="42" s="1"/>
  <c r="F431" i="42" s="1"/>
  <c r="F432" i="42" s="1"/>
  <c r="F433" i="42" s="1"/>
  <c r="F434" i="42" s="1"/>
  <c r="F435" i="42" s="1"/>
  <c r="F436" i="42" s="1"/>
  <c r="F437" i="42" s="1"/>
  <c r="F438" i="42" s="1"/>
  <c r="F439" i="42" s="1"/>
  <c r="F440" i="42" s="1"/>
  <c r="F441" i="42" s="1"/>
  <c r="F442" i="42" s="1"/>
  <c r="F443" i="42" s="1"/>
  <c r="F444" i="42" s="1"/>
  <c r="F445" i="42" s="1"/>
  <c r="F446" i="42" s="1"/>
  <c r="F447" i="42" s="1"/>
  <c r="F448" i="42" s="1"/>
  <c r="F449" i="42" s="1"/>
  <c r="F450" i="42" s="1"/>
  <c r="F451" i="42" s="1"/>
  <c r="F452" i="42" s="1"/>
  <c r="F453" i="42" s="1"/>
  <c r="F454" i="42" s="1"/>
  <c r="F455" i="42" s="1"/>
  <c r="F456" i="42" s="1"/>
  <c r="F457" i="42" s="1"/>
  <c r="F458" i="42" s="1"/>
  <c r="F459" i="42" s="1"/>
  <c r="F460" i="42" s="1"/>
  <c r="F461" i="42" s="1"/>
  <c r="F462" i="42" s="1"/>
  <c r="F463" i="42" s="1"/>
  <c r="F464" i="42" s="1"/>
  <c r="F465" i="42" s="1"/>
  <c r="F466" i="42" s="1"/>
  <c r="F467" i="42" s="1"/>
  <c r="F468" i="42" s="1"/>
  <c r="F469" i="42" s="1"/>
  <c r="F470" i="42" s="1"/>
  <c r="F471" i="42" s="1"/>
  <c r="F472" i="42" s="1"/>
  <c r="F473" i="42" s="1"/>
  <c r="F474" i="42" s="1"/>
  <c r="F475" i="42" s="1"/>
  <c r="F476" i="42" s="1"/>
  <c r="F477" i="42" s="1"/>
  <c r="F478" i="42" s="1"/>
  <c r="F479" i="42" s="1"/>
  <c r="F480" i="42" s="1"/>
  <c r="F481" i="42" s="1"/>
  <c r="F482" i="42" s="1"/>
  <c r="F483" i="42" s="1"/>
  <c r="F484" i="42" s="1"/>
  <c r="F485" i="42" s="1"/>
  <c r="F486" i="42" s="1"/>
  <c r="F487" i="42" s="1"/>
  <c r="F488" i="42" s="1"/>
  <c r="F489" i="42" s="1"/>
  <c r="F490" i="42" s="1"/>
  <c r="F491" i="42" s="1"/>
  <c r="F492" i="42" s="1"/>
  <c r="F493" i="42" s="1"/>
  <c r="F494" i="42" s="1"/>
  <c r="F495" i="42" s="1"/>
  <c r="F496" i="42" s="1"/>
  <c r="F497" i="42" s="1"/>
  <c r="F498" i="42" s="1"/>
  <c r="F499" i="42" s="1"/>
  <c r="F500" i="42" s="1"/>
  <c r="F501" i="42" s="1"/>
  <c r="F502" i="42" s="1"/>
  <c r="F503" i="42" s="1"/>
  <c r="F504" i="42" s="1"/>
  <c r="F505" i="42" s="1"/>
  <c r="F506" i="42" s="1"/>
  <c r="F507" i="42" s="1"/>
  <c r="F508" i="42" s="1"/>
  <c r="F509" i="42" s="1"/>
  <c r="F510" i="42" s="1"/>
  <c r="F511" i="42" s="1"/>
  <c r="F512" i="42" s="1"/>
  <c r="F513" i="42" s="1"/>
  <c r="F514" i="42" s="1"/>
  <c r="F515" i="42" s="1"/>
  <c r="F516" i="42" s="1"/>
  <c r="F517" i="42" s="1"/>
  <c r="F518" i="42" s="1"/>
  <c r="F519" i="42" s="1"/>
  <c r="F520" i="42" s="1"/>
  <c r="F521" i="42" s="1"/>
  <c r="F522" i="42" s="1"/>
  <c r="F523" i="42" s="1"/>
  <c r="F524" i="42" s="1"/>
  <c r="F525" i="42" s="1"/>
  <c r="F526" i="42" s="1"/>
  <c r="F527" i="42" s="1"/>
  <c r="F528" i="42" s="1"/>
  <c r="F529" i="42" s="1"/>
  <c r="F530" i="42" s="1"/>
  <c r="F531" i="42" s="1"/>
  <c r="F532" i="42" s="1"/>
  <c r="F533" i="42" s="1"/>
  <c r="F534" i="42" s="1"/>
  <c r="F535" i="42" s="1"/>
  <c r="F536" i="42" s="1"/>
  <c r="F537" i="42" s="1"/>
  <c r="F538" i="42" s="1"/>
  <c r="F539" i="42" s="1"/>
  <c r="F540" i="42" s="1"/>
  <c r="F541" i="42" s="1"/>
  <c r="F542" i="42" s="1"/>
  <c r="F543" i="42" s="1"/>
  <c r="F544" i="42" s="1"/>
  <c r="F545" i="42" s="1"/>
  <c r="F546" i="42" s="1"/>
  <c r="F547" i="42" s="1"/>
  <c r="F548" i="42" s="1"/>
  <c r="F549" i="42" s="1"/>
  <c r="F550" i="42" s="1"/>
  <c r="F551" i="42" s="1"/>
  <c r="F552" i="42" s="1"/>
  <c r="F553" i="42" s="1"/>
  <c r="F554" i="42" s="1"/>
  <c r="F555" i="42" s="1"/>
  <c r="F556" i="42" s="1"/>
  <c r="F557" i="42" s="1"/>
  <c r="F558" i="42" s="1"/>
  <c r="F559" i="42" s="1"/>
  <c r="F560" i="42" s="1"/>
  <c r="F561" i="42" s="1"/>
  <c r="F562" i="42" s="1"/>
  <c r="F563" i="42" s="1"/>
  <c r="F564" i="42" s="1"/>
  <c r="F565" i="42" s="1"/>
  <c r="F566" i="42" s="1"/>
  <c r="F567" i="42" s="1"/>
  <c r="F568" i="42" s="1"/>
  <c r="F569" i="42" s="1"/>
  <c r="F570" i="42" s="1"/>
  <c r="F571" i="42" s="1"/>
  <c r="F572" i="42" s="1"/>
  <c r="F573" i="42" s="1"/>
  <c r="F574" i="42" s="1"/>
  <c r="F575" i="42" s="1"/>
  <c r="F576" i="42" s="1"/>
  <c r="F577" i="42" s="1"/>
  <c r="F578" i="42" s="1"/>
  <c r="F579" i="42" s="1"/>
  <c r="F580" i="42" s="1"/>
  <c r="F581" i="42" s="1"/>
  <c r="F582" i="42" s="1"/>
  <c r="F583" i="42" s="1"/>
  <c r="F584" i="42" s="1"/>
  <c r="F585" i="42" s="1"/>
  <c r="F586" i="42" s="1"/>
  <c r="F587" i="42" s="1"/>
  <c r="F588" i="42" s="1"/>
  <c r="F589" i="42" s="1"/>
  <c r="F590" i="42" s="1"/>
  <c r="F591" i="42" s="1"/>
  <c r="F592" i="42" s="1"/>
  <c r="F593" i="42" s="1"/>
  <c r="F594" i="42" s="1"/>
  <c r="F595" i="42" s="1"/>
  <c r="F596" i="42" s="1"/>
  <c r="F597" i="42" s="1"/>
  <c r="F598" i="42" s="1"/>
  <c r="F599" i="42" s="1"/>
  <c r="F600" i="42" s="1"/>
  <c r="F601" i="42" s="1"/>
  <c r="F602" i="42" s="1"/>
  <c r="F603" i="42" s="1"/>
  <c r="F604" i="42" s="1"/>
  <c r="F605" i="42" s="1"/>
  <c r="F606" i="42" s="1"/>
  <c r="F607" i="42" s="1"/>
  <c r="F608" i="42" s="1"/>
  <c r="F609" i="42" s="1"/>
  <c r="F610" i="42" s="1"/>
  <c r="F611" i="42" s="1"/>
  <c r="F612" i="42" s="1"/>
  <c r="F613" i="42" s="1"/>
  <c r="F614" i="42" s="1"/>
  <c r="F615" i="42" s="1"/>
  <c r="F616" i="42" s="1"/>
  <c r="F617" i="42" s="1"/>
  <c r="F618" i="42" s="1"/>
  <c r="F619" i="42" s="1"/>
  <c r="F620" i="42" s="1"/>
  <c r="F621" i="42" s="1"/>
  <c r="F622" i="42" s="1"/>
  <c r="F623" i="42" s="1"/>
  <c r="F624" i="42" s="1"/>
  <c r="F625" i="42" s="1"/>
  <c r="F626" i="42" s="1"/>
  <c r="F627" i="42" s="1"/>
  <c r="F628" i="42" s="1"/>
  <c r="F629" i="42" s="1"/>
  <c r="F630" i="42" s="1"/>
  <c r="F631" i="42" s="1"/>
  <c r="F632" i="42" s="1"/>
  <c r="F633" i="42" s="1"/>
  <c r="F634" i="42" s="1"/>
  <c r="F635" i="42" s="1"/>
  <c r="F636" i="42" s="1"/>
  <c r="F637" i="42" s="1"/>
  <c r="F638" i="42" s="1"/>
  <c r="F639" i="42" s="1"/>
  <c r="F640" i="42" s="1"/>
  <c r="F641" i="42" s="1"/>
  <c r="F642" i="42" s="1"/>
  <c r="F643" i="42" s="1"/>
  <c r="F644" i="42" s="1"/>
  <c r="F645" i="42" s="1"/>
  <c r="F646" i="42" s="1"/>
  <c r="F647" i="42" s="1"/>
  <c r="F648" i="42" s="1"/>
  <c r="F649" i="42" s="1"/>
  <c r="F650" i="42" s="1"/>
  <c r="F651" i="42" s="1"/>
  <c r="F652" i="42" s="1"/>
  <c r="F653" i="42" s="1"/>
  <c r="F654" i="42" s="1"/>
  <c r="F655" i="42" s="1"/>
  <c r="F656" i="42" s="1"/>
  <c r="F657" i="42" s="1"/>
  <c r="F658" i="42" s="1"/>
  <c r="F659" i="42" s="1"/>
  <c r="F660" i="42" s="1"/>
  <c r="F661" i="42" s="1"/>
  <c r="F662" i="42" s="1"/>
  <c r="F663" i="42" s="1"/>
  <c r="F664" i="42" s="1"/>
  <c r="F665" i="42" s="1"/>
  <c r="F666" i="42" s="1"/>
  <c r="F667" i="42" s="1"/>
  <c r="F668" i="42" s="1"/>
  <c r="F669" i="42" s="1"/>
  <c r="F670" i="42" s="1"/>
  <c r="F671" i="42" s="1"/>
  <c r="F672" i="42" s="1"/>
  <c r="F673" i="42" s="1"/>
  <c r="F674" i="42" s="1"/>
  <c r="F675" i="42" s="1"/>
  <c r="F676" i="42" s="1"/>
  <c r="F677" i="42" s="1"/>
  <c r="F678" i="42" s="1"/>
  <c r="F679" i="42" s="1"/>
  <c r="F680" i="42" s="1"/>
  <c r="F681" i="42" s="1"/>
  <c r="F682" i="42" s="1"/>
  <c r="F683" i="42" s="1"/>
  <c r="F684" i="42" s="1"/>
  <c r="F685" i="42" s="1"/>
  <c r="F686" i="42" s="1"/>
  <c r="F687" i="42" s="1"/>
  <c r="F688" i="42" s="1"/>
  <c r="F689" i="42" s="1"/>
  <c r="F690" i="42" s="1"/>
  <c r="F691" i="42" s="1"/>
  <c r="F692" i="42" s="1"/>
  <c r="F693" i="42" s="1"/>
  <c r="F694" i="42" s="1"/>
  <c r="F695" i="42" s="1"/>
  <c r="F696" i="42" s="1"/>
  <c r="F697" i="42" s="1"/>
  <c r="F698" i="42" s="1"/>
  <c r="F699" i="42" s="1"/>
  <c r="F700" i="42" s="1"/>
  <c r="F701" i="42" s="1"/>
  <c r="F702" i="42" s="1"/>
  <c r="F703" i="42" s="1"/>
  <c r="F704" i="42" s="1"/>
  <c r="F705" i="42" s="1"/>
  <c r="F706" i="42" s="1"/>
  <c r="F707" i="42" s="1"/>
  <c r="F708" i="42" s="1"/>
  <c r="F709" i="42" s="1"/>
  <c r="F710" i="42" s="1"/>
  <c r="F711" i="42" s="1"/>
  <c r="F712" i="42" s="1"/>
  <c r="F713" i="42" s="1"/>
  <c r="F714" i="42" s="1"/>
  <c r="F715" i="42" s="1"/>
  <c r="F716" i="42" s="1"/>
  <c r="F717" i="42" s="1"/>
  <c r="F718" i="42" s="1"/>
  <c r="F719" i="42" s="1"/>
  <c r="F720" i="42" s="1"/>
  <c r="F721" i="42" s="1"/>
  <c r="F722" i="42" s="1"/>
  <c r="F723" i="42" s="1"/>
  <c r="F724" i="42" s="1"/>
  <c r="F725" i="42" s="1"/>
  <c r="F726" i="42" s="1"/>
  <c r="F727" i="42" s="1"/>
  <c r="F728" i="42" s="1"/>
  <c r="F729" i="42" s="1"/>
  <c r="F730" i="42" s="1"/>
  <c r="F731" i="42" s="1"/>
  <c r="F732" i="42" s="1"/>
  <c r="F733" i="42" s="1"/>
  <c r="F734" i="42" s="1"/>
  <c r="F735" i="42" s="1"/>
  <c r="F736" i="42" s="1"/>
  <c r="F737" i="42" s="1"/>
  <c r="F738" i="42" s="1"/>
  <c r="F739" i="42" s="1"/>
  <c r="F740" i="42" s="1"/>
  <c r="F741" i="42" s="1"/>
  <c r="F742" i="42" s="1"/>
  <c r="F743" i="42" s="1"/>
  <c r="F744" i="42" s="1"/>
  <c r="F745" i="42" s="1"/>
  <c r="F746" i="42" s="1"/>
  <c r="F747" i="42" s="1"/>
  <c r="F748" i="42" s="1"/>
  <c r="F749" i="42" s="1"/>
  <c r="F750" i="42" s="1"/>
  <c r="F751" i="42" s="1"/>
  <c r="F752" i="42" s="1"/>
  <c r="F753" i="42" s="1"/>
  <c r="F754" i="42" s="1"/>
  <c r="F755" i="42" s="1"/>
  <c r="F756" i="42" s="1"/>
  <c r="F757" i="42" s="1"/>
  <c r="F758" i="42" s="1"/>
  <c r="F759" i="42" s="1"/>
  <c r="F760" i="42" s="1"/>
  <c r="F761" i="42" s="1"/>
  <c r="F762" i="42" s="1"/>
  <c r="F763" i="42" s="1"/>
  <c r="F764" i="42" s="1"/>
  <c r="F765" i="42" s="1"/>
  <c r="F766" i="42" s="1"/>
  <c r="F767" i="42" s="1"/>
  <c r="F768" i="42" s="1"/>
  <c r="F769" i="42" s="1"/>
  <c r="F770" i="42" s="1"/>
  <c r="F771" i="42" s="1"/>
  <c r="F772" i="42" s="1"/>
  <c r="F773" i="42" s="1"/>
  <c r="F774" i="42" s="1"/>
  <c r="F775" i="42" s="1"/>
  <c r="F776" i="42" s="1"/>
  <c r="F777" i="42" s="1"/>
  <c r="F778" i="42" s="1"/>
  <c r="F779" i="42" s="1"/>
  <c r="F780" i="42" s="1"/>
  <c r="F781" i="42" s="1"/>
  <c r="F782" i="42" s="1"/>
  <c r="F783" i="42" s="1"/>
  <c r="F784" i="42" s="1"/>
  <c r="F785" i="42" s="1"/>
  <c r="F786" i="42" s="1"/>
  <c r="F787" i="42" s="1"/>
  <c r="F788" i="42" s="1"/>
  <c r="F789" i="42" s="1"/>
  <c r="F790" i="42" s="1"/>
  <c r="F791" i="42" s="1"/>
  <c r="F792" i="42" s="1"/>
  <c r="F793" i="42" s="1"/>
  <c r="F794" i="42" s="1"/>
  <c r="F795" i="42" s="1"/>
  <c r="F796" i="42" s="1"/>
  <c r="F797" i="42" s="1"/>
  <c r="F798" i="42" s="1"/>
  <c r="F799" i="42" s="1"/>
  <c r="F800" i="42" s="1"/>
  <c r="F801" i="42" s="1"/>
  <c r="F802" i="42" s="1"/>
  <c r="F803" i="42" s="1"/>
  <c r="F804" i="42" s="1"/>
  <c r="F805" i="42" s="1"/>
  <c r="F806" i="42" s="1"/>
  <c r="F807" i="42" s="1"/>
  <c r="F808" i="42" s="1"/>
  <c r="F809" i="42" s="1"/>
  <c r="F810" i="42" s="1"/>
  <c r="F811" i="42" s="1"/>
  <c r="F812" i="42" s="1"/>
  <c r="F813" i="42" s="1"/>
  <c r="F814" i="42" s="1"/>
  <c r="F815" i="42" s="1"/>
  <c r="F816" i="42" s="1"/>
  <c r="F817" i="42" s="1"/>
  <c r="F818" i="42" s="1"/>
  <c r="F819" i="42" s="1"/>
  <c r="F820" i="42" s="1"/>
  <c r="F821" i="42" s="1"/>
  <c r="F822" i="42" s="1"/>
  <c r="F823" i="42" s="1"/>
  <c r="F824" i="42" s="1"/>
  <c r="F825" i="42" s="1"/>
  <c r="F826" i="42" s="1"/>
  <c r="F827" i="42" s="1"/>
  <c r="F828" i="42" s="1"/>
  <c r="F829" i="42" s="1"/>
  <c r="F830" i="42" s="1"/>
  <c r="F831" i="42" s="1"/>
  <c r="F832" i="42" s="1"/>
  <c r="F833" i="42" s="1"/>
  <c r="F834" i="42" s="1"/>
  <c r="F835" i="42" s="1"/>
  <c r="F836" i="42" s="1"/>
  <c r="F837" i="42" s="1"/>
  <c r="F838" i="42" s="1"/>
  <c r="F839" i="42" s="1"/>
  <c r="F840" i="42" s="1"/>
  <c r="F841" i="42" s="1"/>
  <c r="F842" i="42" s="1"/>
  <c r="F843" i="42" s="1"/>
  <c r="F844" i="42" s="1"/>
  <c r="F845" i="42" s="1"/>
  <c r="F846" i="42" s="1"/>
  <c r="F847" i="42" s="1"/>
  <c r="F848" i="42" s="1"/>
  <c r="F849" i="42" s="1"/>
  <c r="F850" i="42" s="1"/>
  <c r="F851" i="42" s="1"/>
  <c r="F852" i="42" s="1"/>
  <c r="F853" i="42" s="1"/>
  <c r="F854" i="42" s="1"/>
  <c r="F855" i="42" s="1"/>
  <c r="F856" i="42" s="1"/>
  <c r="F857" i="42" s="1"/>
  <c r="F858" i="42" s="1"/>
  <c r="F859" i="42" s="1"/>
  <c r="F860" i="42" s="1"/>
  <c r="F861" i="42" s="1"/>
  <c r="F862" i="42" s="1"/>
  <c r="F863" i="42" s="1"/>
  <c r="F864" i="42" s="1"/>
  <c r="F865" i="42" s="1"/>
  <c r="F866" i="42" s="1"/>
  <c r="F867" i="42" s="1"/>
  <c r="F868" i="42" s="1"/>
  <c r="F869" i="42" s="1"/>
  <c r="F870" i="42" s="1"/>
  <c r="F871" i="42" s="1"/>
  <c r="F872" i="42" s="1"/>
  <c r="F873" i="42" s="1"/>
  <c r="F874" i="42" s="1"/>
  <c r="F875" i="42" s="1"/>
  <c r="F876" i="42" s="1"/>
  <c r="F877" i="42" s="1"/>
  <c r="F878" i="42" s="1"/>
  <c r="F879" i="42" s="1"/>
  <c r="F880" i="42" s="1"/>
  <c r="F881" i="42" s="1"/>
  <c r="F882" i="42" s="1"/>
  <c r="F883" i="42" s="1"/>
  <c r="F884" i="42" s="1"/>
  <c r="F885" i="42" s="1"/>
  <c r="F886" i="42" s="1"/>
  <c r="F887" i="42" s="1"/>
  <c r="F888" i="42" s="1"/>
  <c r="F889" i="42" s="1"/>
  <c r="F890" i="42" s="1"/>
  <c r="F891" i="42" s="1"/>
  <c r="F892" i="42" s="1"/>
  <c r="F893" i="42" s="1"/>
  <c r="F894" i="42" s="1"/>
  <c r="F895" i="42" s="1"/>
  <c r="F896" i="42" s="1"/>
  <c r="F897" i="42" s="1"/>
  <c r="F898" i="42" s="1"/>
  <c r="F899" i="42" s="1"/>
  <c r="F900" i="42" s="1"/>
  <c r="F901" i="42" s="1"/>
  <c r="F902" i="42" s="1"/>
  <c r="F903" i="42" s="1"/>
  <c r="F904" i="42" s="1"/>
  <c r="F905" i="42" s="1"/>
  <c r="F906" i="42" s="1"/>
  <c r="F907" i="42" s="1"/>
  <c r="F908" i="42" s="1"/>
  <c r="F909" i="42" s="1"/>
  <c r="F910" i="42" s="1"/>
  <c r="F911" i="42" s="1"/>
  <c r="F912" i="42" s="1"/>
  <c r="F913" i="42" s="1"/>
  <c r="F914" i="42" s="1"/>
  <c r="F915" i="42" s="1"/>
  <c r="F916" i="42" s="1"/>
  <c r="F917" i="42" s="1"/>
  <c r="F918" i="42" s="1"/>
  <c r="F919" i="42" s="1"/>
  <c r="F920" i="42" s="1"/>
  <c r="F921" i="42" s="1"/>
  <c r="F922" i="42" s="1"/>
  <c r="F923" i="42" s="1"/>
  <c r="F924" i="42" s="1"/>
  <c r="F925" i="42" s="1"/>
  <c r="F926" i="42" s="1"/>
  <c r="F927" i="42" s="1"/>
  <c r="F928" i="42" s="1"/>
  <c r="F929" i="42" s="1"/>
  <c r="F930" i="42" s="1"/>
  <c r="F931" i="42" s="1"/>
  <c r="F932" i="42" s="1"/>
  <c r="F933" i="42" s="1"/>
  <c r="F934" i="42" s="1"/>
  <c r="F935" i="42" s="1"/>
  <c r="F936" i="42" s="1"/>
  <c r="F937" i="42" s="1"/>
  <c r="F938" i="42" s="1"/>
  <c r="F939" i="42" s="1"/>
  <c r="F940" i="42" s="1"/>
  <c r="F941" i="42" s="1"/>
  <c r="F942" i="42" s="1"/>
  <c r="F943" i="42" s="1"/>
  <c r="F944" i="42" s="1"/>
  <c r="F945" i="42" s="1"/>
  <c r="F946" i="42" s="1"/>
  <c r="F947" i="42" s="1"/>
  <c r="F948" i="42" s="1"/>
  <c r="F949" i="42" s="1"/>
  <c r="F950" i="42" s="1"/>
  <c r="F951" i="42" s="1"/>
  <c r="F952" i="42" s="1"/>
  <c r="F953" i="42" s="1"/>
  <c r="F954" i="42" s="1"/>
  <c r="F955" i="42" s="1"/>
  <c r="F956" i="42" s="1"/>
  <c r="F957" i="42" s="1"/>
  <c r="F958" i="42" s="1"/>
  <c r="F959" i="42" s="1"/>
  <c r="F960" i="42" s="1"/>
  <c r="F961" i="42" s="1"/>
  <c r="F962" i="42" s="1"/>
  <c r="F963" i="42" s="1"/>
  <c r="F964" i="42" s="1"/>
  <c r="F965" i="42" s="1"/>
  <c r="F966" i="42" s="1"/>
  <c r="F967" i="42" s="1"/>
  <c r="F968" i="42" s="1"/>
  <c r="F969" i="42" s="1"/>
  <c r="F970" i="42" s="1"/>
  <c r="F971" i="42" s="1"/>
  <c r="F972" i="42" s="1"/>
  <c r="F973" i="42" s="1"/>
  <c r="F974" i="42" s="1"/>
  <c r="F975" i="42" s="1"/>
  <c r="F976" i="42" s="1"/>
  <c r="F977" i="42" s="1"/>
  <c r="F978" i="42" s="1"/>
  <c r="F979" i="42" s="1"/>
  <c r="F980" i="42" s="1"/>
  <c r="F981" i="42" s="1"/>
  <c r="F982" i="42" s="1"/>
  <c r="F983" i="42" s="1"/>
  <c r="F984" i="42" s="1"/>
  <c r="H15" i="42" s="1"/>
  <c r="F24" i="60"/>
  <c r="F203" i="43"/>
  <c r="F204" i="43" s="1"/>
  <c r="F205" i="43" s="1"/>
  <c r="F206" i="43" s="1"/>
  <c r="F207" i="43" s="1"/>
  <c r="F208" i="43" s="1"/>
  <c r="F209" i="43" s="1"/>
  <c r="F210" i="43" s="1"/>
  <c r="F211" i="43" s="1"/>
  <c r="F212" i="43" s="1"/>
  <c r="F213" i="43" s="1"/>
  <c r="F214" i="43" s="1"/>
  <c r="F215" i="43" s="1"/>
  <c r="F216" i="43" s="1"/>
  <c r="F217" i="43" s="1"/>
  <c r="F218" i="43" s="1"/>
  <c r="F219" i="43" s="1"/>
  <c r="F220" i="43" s="1"/>
  <c r="F221" i="43" s="1"/>
  <c r="F222" i="43" s="1"/>
  <c r="F223" i="43" s="1"/>
  <c r="F224" i="43" s="1"/>
  <c r="F225" i="43" s="1"/>
  <c r="F226" i="43" s="1"/>
  <c r="F227" i="43" s="1"/>
  <c r="F228" i="43" s="1"/>
  <c r="F229" i="43" s="1"/>
  <c r="F230" i="43" s="1"/>
  <c r="F231" i="43" s="1"/>
  <c r="F232" i="43" s="1"/>
  <c r="F233" i="43" s="1"/>
  <c r="F234" i="43" s="1"/>
  <c r="F235" i="43" s="1"/>
  <c r="F236" i="43" s="1"/>
  <c r="F237" i="43" s="1"/>
  <c r="F238" i="43" s="1"/>
  <c r="F239" i="43" s="1"/>
  <c r="F240" i="43" s="1"/>
  <c r="F241" i="43" s="1"/>
  <c r="F242" i="43" s="1"/>
  <c r="F243" i="43" s="1"/>
  <c r="F244" i="43" s="1"/>
  <c r="F245" i="43" s="1"/>
  <c r="F246" i="43" s="1"/>
  <c r="F247" i="43" s="1"/>
  <c r="F248" i="43" s="1"/>
  <c r="F249" i="43" s="1"/>
  <c r="F250" i="43" s="1"/>
  <c r="F251" i="43" s="1"/>
  <c r="F252" i="43" s="1"/>
  <c r="F253" i="43" s="1"/>
  <c r="F254" i="43" s="1"/>
  <c r="F255" i="43" s="1"/>
  <c r="F256" i="43" s="1"/>
  <c r="F257" i="43" s="1"/>
  <c r="F258" i="43" s="1"/>
  <c r="F259" i="43" s="1"/>
  <c r="F260" i="43" s="1"/>
  <c r="F261" i="43" s="1"/>
  <c r="F262" i="43" s="1"/>
  <c r="F263" i="43" s="1"/>
  <c r="F264" i="43" s="1"/>
  <c r="F265" i="43" s="1"/>
  <c r="F266" i="43" s="1"/>
  <c r="F267" i="43" s="1"/>
  <c r="F268" i="43" s="1"/>
  <c r="F269" i="43" s="1"/>
  <c r="F270" i="43" s="1"/>
  <c r="F271" i="43" s="1"/>
  <c r="F272" i="43" s="1"/>
  <c r="F273" i="43" s="1"/>
  <c r="F274" i="43" s="1"/>
  <c r="F275" i="43" s="1"/>
  <c r="F276" i="43" s="1"/>
  <c r="F277" i="43" s="1"/>
  <c r="F278" i="43" s="1"/>
  <c r="F279" i="43" s="1"/>
  <c r="F280" i="43" s="1"/>
  <c r="F281" i="43" s="1"/>
  <c r="F282" i="43" s="1"/>
  <c r="F283" i="43" s="1"/>
  <c r="F284" i="43" s="1"/>
  <c r="F285" i="43" s="1"/>
  <c r="F286" i="43" s="1"/>
  <c r="F287" i="43" s="1"/>
  <c r="F288" i="43" s="1"/>
  <c r="F289" i="43" s="1"/>
  <c r="F290" i="43" s="1"/>
  <c r="F291" i="43" s="1"/>
  <c r="F292" i="43" s="1"/>
  <c r="F293" i="43" s="1"/>
  <c r="F294" i="43" s="1"/>
  <c r="F295" i="43" s="1"/>
  <c r="F296" i="43" s="1"/>
  <c r="F297" i="43" s="1"/>
  <c r="F298" i="43" s="1"/>
  <c r="F299" i="43" s="1"/>
  <c r="F300" i="43" s="1"/>
  <c r="F301" i="43" s="1"/>
  <c r="F302" i="43" s="1"/>
  <c r="F303" i="43" s="1"/>
  <c r="F304" i="43" s="1"/>
  <c r="F305" i="43" s="1"/>
  <c r="F306" i="43" s="1"/>
  <c r="F307" i="43" s="1"/>
  <c r="F308" i="43" s="1"/>
  <c r="F309" i="43" s="1"/>
  <c r="F310" i="43" s="1"/>
  <c r="F311" i="43" s="1"/>
  <c r="F312" i="43" s="1"/>
  <c r="F313" i="43" s="1"/>
  <c r="F314" i="43" s="1"/>
  <c r="F315" i="43" s="1"/>
  <c r="F316" i="43" s="1"/>
  <c r="F317" i="43" s="1"/>
  <c r="F318" i="43" s="1"/>
  <c r="F319" i="43" s="1"/>
  <c r="F320" i="43" s="1"/>
  <c r="F321" i="43" s="1"/>
  <c r="F322" i="43" s="1"/>
  <c r="F323" i="43" s="1"/>
  <c r="F324" i="43" s="1"/>
  <c r="F325" i="43" s="1"/>
  <c r="F326" i="43" s="1"/>
  <c r="F327" i="43" s="1"/>
  <c r="F328" i="43" s="1"/>
  <c r="F329" i="43" s="1"/>
  <c r="F330" i="43" s="1"/>
  <c r="F331" i="43" s="1"/>
  <c r="F332" i="43" s="1"/>
  <c r="F333" i="43" s="1"/>
  <c r="F334" i="43" s="1"/>
  <c r="F335" i="43" s="1"/>
  <c r="F336" i="43" s="1"/>
  <c r="F337" i="43" s="1"/>
  <c r="F338" i="43" s="1"/>
  <c r="F339" i="43" s="1"/>
  <c r="F340" i="43" s="1"/>
  <c r="F341" i="43" s="1"/>
  <c r="F342" i="43" s="1"/>
  <c r="F343" i="43" s="1"/>
  <c r="F344" i="43" s="1"/>
  <c r="F345" i="43" s="1"/>
  <c r="F346" i="43" s="1"/>
  <c r="F347" i="43" s="1"/>
  <c r="F348" i="43" s="1"/>
  <c r="F349" i="43" s="1"/>
  <c r="F350" i="43" s="1"/>
  <c r="F351" i="43" s="1"/>
  <c r="F352" i="43" s="1"/>
  <c r="F353" i="43" s="1"/>
  <c r="F354" i="43" s="1"/>
  <c r="F355" i="43" s="1"/>
  <c r="F356" i="43" s="1"/>
  <c r="F357" i="43" s="1"/>
  <c r="F358" i="43" s="1"/>
  <c r="F359" i="43" s="1"/>
  <c r="F360" i="43" s="1"/>
  <c r="F361" i="43" s="1"/>
  <c r="F362" i="43" s="1"/>
  <c r="F363" i="43" s="1"/>
  <c r="F364" i="43" s="1"/>
  <c r="F365" i="43" s="1"/>
  <c r="F366" i="43" s="1"/>
  <c r="F367" i="43" s="1"/>
  <c r="F368" i="43" s="1"/>
  <c r="F369" i="43" s="1"/>
  <c r="F370" i="43" s="1"/>
  <c r="F371" i="43" s="1"/>
  <c r="F372" i="43" s="1"/>
  <c r="F373" i="43" s="1"/>
  <c r="F374" i="43" s="1"/>
  <c r="F375" i="43" s="1"/>
  <c r="F376" i="43" s="1"/>
  <c r="F377" i="43" s="1"/>
  <c r="F378" i="43" s="1"/>
  <c r="F379" i="43" s="1"/>
  <c r="F380" i="43" s="1"/>
  <c r="F381" i="43" s="1"/>
  <c r="F382" i="43" s="1"/>
  <c r="F383" i="43" s="1"/>
  <c r="F384" i="43" s="1"/>
  <c r="F385" i="43" s="1"/>
  <c r="F386" i="43" s="1"/>
  <c r="F387" i="43" s="1"/>
  <c r="F388" i="43" s="1"/>
  <c r="F389" i="43" s="1"/>
  <c r="F390" i="43" s="1"/>
  <c r="F391" i="43" s="1"/>
  <c r="F392" i="43" s="1"/>
  <c r="F393" i="43" s="1"/>
  <c r="F394" i="43" s="1"/>
  <c r="F395" i="43" s="1"/>
  <c r="F396" i="43" s="1"/>
  <c r="F397" i="43" s="1"/>
  <c r="F398" i="43" s="1"/>
  <c r="F399" i="43" s="1"/>
  <c r="F400" i="43" s="1"/>
  <c r="F401" i="43" s="1"/>
  <c r="F402" i="43" s="1"/>
  <c r="F403" i="43" s="1"/>
  <c r="F404" i="43" s="1"/>
  <c r="F405" i="43" s="1"/>
  <c r="F406" i="43" s="1"/>
  <c r="F407" i="43" s="1"/>
  <c r="F408" i="43" s="1"/>
  <c r="F409" i="43" s="1"/>
  <c r="F410" i="43" s="1"/>
  <c r="F411" i="43" s="1"/>
  <c r="F412" i="43" s="1"/>
  <c r="F413" i="43" s="1"/>
  <c r="F414" i="43" s="1"/>
  <c r="F415" i="43" s="1"/>
  <c r="F416" i="43" s="1"/>
  <c r="F417" i="43" s="1"/>
  <c r="F418" i="43" s="1"/>
  <c r="F419" i="43" s="1"/>
  <c r="F420" i="43" s="1"/>
  <c r="F421" i="43" s="1"/>
  <c r="F422" i="43" s="1"/>
  <c r="F423" i="43" s="1"/>
  <c r="F424" i="43" s="1"/>
  <c r="F425" i="43" s="1"/>
  <c r="F426" i="43" s="1"/>
  <c r="F427" i="43" s="1"/>
  <c r="F428" i="43" s="1"/>
  <c r="F429" i="43" s="1"/>
  <c r="F430" i="43" s="1"/>
  <c r="F431" i="43" s="1"/>
  <c r="F432" i="43" s="1"/>
  <c r="F433" i="43" s="1"/>
  <c r="F434" i="43" s="1"/>
  <c r="F435" i="43" s="1"/>
  <c r="F436" i="43" s="1"/>
  <c r="F437" i="43" s="1"/>
  <c r="F438" i="43" s="1"/>
  <c r="F439" i="43" s="1"/>
  <c r="F440" i="43" s="1"/>
  <c r="F441" i="43" s="1"/>
  <c r="F442" i="43" s="1"/>
  <c r="F443" i="43" s="1"/>
  <c r="F444" i="43" s="1"/>
  <c r="F445" i="43" s="1"/>
  <c r="F446" i="43" s="1"/>
  <c r="F447" i="43" s="1"/>
  <c r="F448" i="43" s="1"/>
  <c r="F449" i="43" s="1"/>
  <c r="F450" i="43" s="1"/>
  <c r="F451" i="43" s="1"/>
  <c r="F452" i="43" s="1"/>
  <c r="F453" i="43" s="1"/>
  <c r="F454" i="43" s="1"/>
  <c r="F455" i="43" s="1"/>
  <c r="F456" i="43" s="1"/>
  <c r="F457" i="43" s="1"/>
  <c r="F458" i="43" s="1"/>
  <c r="F459" i="43" s="1"/>
  <c r="F460" i="43" s="1"/>
  <c r="F461" i="43" s="1"/>
  <c r="F462" i="43" s="1"/>
  <c r="F463" i="43" s="1"/>
  <c r="F464" i="43" s="1"/>
  <c r="F465" i="43" s="1"/>
  <c r="F466" i="43" s="1"/>
  <c r="F467" i="43" s="1"/>
  <c r="F468" i="43" s="1"/>
  <c r="F469" i="43" s="1"/>
  <c r="F470" i="43" s="1"/>
  <c r="F471" i="43" s="1"/>
  <c r="F472" i="43" s="1"/>
  <c r="F473" i="43" s="1"/>
  <c r="F474" i="43" s="1"/>
  <c r="F475" i="43" s="1"/>
  <c r="F476" i="43" s="1"/>
  <c r="F477" i="43" s="1"/>
  <c r="F478" i="43" s="1"/>
  <c r="F479" i="43" s="1"/>
  <c r="F480" i="43" s="1"/>
  <c r="F481" i="43" s="1"/>
  <c r="F482" i="43" s="1"/>
  <c r="F483" i="43" s="1"/>
  <c r="F484" i="43" s="1"/>
  <c r="F485" i="43" s="1"/>
  <c r="F486" i="43" s="1"/>
  <c r="F487" i="43" s="1"/>
  <c r="F488" i="43" s="1"/>
  <c r="F489" i="43" s="1"/>
  <c r="F490" i="43" s="1"/>
  <c r="F491" i="43" s="1"/>
  <c r="F492" i="43" s="1"/>
  <c r="F493" i="43" s="1"/>
  <c r="F494" i="43" s="1"/>
  <c r="F495" i="43" s="1"/>
  <c r="F496" i="43" s="1"/>
  <c r="F497" i="43" s="1"/>
  <c r="F498" i="43" s="1"/>
  <c r="F499" i="43" s="1"/>
  <c r="F500" i="43" s="1"/>
  <c r="F501" i="43" s="1"/>
  <c r="F502" i="43" s="1"/>
  <c r="F503" i="43" s="1"/>
  <c r="F504" i="43" s="1"/>
  <c r="F505" i="43" s="1"/>
  <c r="F506" i="43" s="1"/>
  <c r="F507" i="43" s="1"/>
  <c r="F508" i="43" s="1"/>
  <c r="F509" i="43" s="1"/>
  <c r="F510" i="43" s="1"/>
  <c r="F511" i="43" s="1"/>
  <c r="F512" i="43" s="1"/>
  <c r="F513" i="43" s="1"/>
  <c r="F514" i="43" s="1"/>
  <c r="F515" i="43" s="1"/>
  <c r="F516" i="43" s="1"/>
  <c r="F517" i="43" s="1"/>
  <c r="F518" i="43" s="1"/>
  <c r="F519" i="43" s="1"/>
  <c r="F520" i="43" s="1"/>
  <c r="F521" i="43" s="1"/>
  <c r="F522" i="43" s="1"/>
  <c r="F523" i="43" s="1"/>
  <c r="F524" i="43" s="1"/>
  <c r="F525" i="43" s="1"/>
  <c r="F526" i="43" s="1"/>
  <c r="F527" i="43" s="1"/>
  <c r="F528" i="43" s="1"/>
  <c r="F529" i="43" s="1"/>
  <c r="F530" i="43" s="1"/>
  <c r="F531" i="43" s="1"/>
  <c r="F532" i="43" s="1"/>
  <c r="F533" i="43" s="1"/>
  <c r="F534" i="43" s="1"/>
  <c r="F535" i="43" s="1"/>
  <c r="F536" i="43" s="1"/>
  <c r="F537" i="43" s="1"/>
  <c r="F538" i="43" s="1"/>
  <c r="F539" i="43" s="1"/>
  <c r="F540" i="43" s="1"/>
  <c r="F541" i="43" s="1"/>
  <c r="F542" i="43" s="1"/>
  <c r="F543" i="43" s="1"/>
  <c r="F544" i="43" s="1"/>
  <c r="F545" i="43" s="1"/>
  <c r="F546" i="43" s="1"/>
  <c r="F547" i="43" s="1"/>
  <c r="F548" i="43" s="1"/>
  <c r="F549" i="43" s="1"/>
  <c r="F550" i="43" s="1"/>
  <c r="F551" i="43" s="1"/>
  <c r="F552" i="43" s="1"/>
  <c r="F553" i="43" s="1"/>
  <c r="F554" i="43" s="1"/>
  <c r="F555" i="43" s="1"/>
  <c r="F556" i="43" s="1"/>
  <c r="F557" i="43" s="1"/>
  <c r="F558" i="43" s="1"/>
  <c r="F559" i="43" s="1"/>
  <c r="F560" i="43" s="1"/>
  <c r="F561" i="43" s="1"/>
  <c r="F562" i="43" s="1"/>
  <c r="F563" i="43" s="1"/>
  <c r="F564" i="43" s="1"/>
  <c r="F565" i="43" s="1"/>
  <c r="F566" i="43" s="1"/>
  <c r="F567" i="43" s="1"/>
  <c r="F568" i="43" s="1"/>
  <c r="F569" i="43" s="1"/>
  <c r="F570" i="43" s="1"/>
  <c r="F571" i="43" s="1"/>
  <c r="F572" i="43" s="1"/>
  <c r="F573" i="43" s="1"/>
  <c r="F574" i="43" s="1"/>
  <c r="F575" i="43" s="1"/>
  <c r="F576" i="43" s="1"/>
  <c r="F577" i="43" s="1"/>
  <c r="F578" i="43" s="1"/>
  <c r="F579" i="43" s="1"/>
  <c r="F580" i="43" s="1"/>
  <c r="F581" i="43" s="1"/>
  <c r="F582" i="43" s="1"/>
  <c r="F583" i="43" s="1"/>
  <c r="F584" i="43" s="1"/>
  <c r="F585" i="43" s="1"/>
  <c r="F586" i="43" s="1"/>
  <c r="F587" i="43" s="1"/>
  <c r="F588" i="43" s="1"/>
  <c r="F589" i="43" s="1"/>
  <c r="F590" i="43" s="1"/>
  <c r="F591" i="43" s="1"/>
  <c r="F592" i="43" s="1"/>
  <c r="F593" i="43" s="1"/>
  <c r="F594" i="43" s="1"/>
  <c r="F595" i="43" s="1"/>
  <c r="F596" i="43" s="1"/>
  <c r="F597" i="43" s="1"/>
  <c r="F598" i="43" s="1"/>
  <c r="F599" i="43" s="1"/>
  <c r="F600" i="43" s="1"/>
  <c r="F601" i="43" s="1"/>
  <c r="F602" i="43" s="1"/>
  <c r="F603" i="43" s="1"/>
  <c r="F604" i="43" s="1"/>
  <c r="F605" i="43" s="1"/>
  <c r="F606" i="43" s="1"/>
  <c r="F607" i="43" s="1"/>
  <c r="F608" i="43" s="1"/>
  <c r="F609" i="43" s="1"/>
  <c r="F610" i="43" s="1"/>
  <c r="F611" i="43" s="1"/>
  <c r="F612" i="43" s="1"/>
  <c r="F613" i="43" s="1"/>
  <c r="F614" i="43" s="1"/>
  <c r="F615" i="43" s="1"/>
  <c r="F616" i="43" s="1"/>
  <c r="F617" i="43" s="1"/>
  <c r="F618" i="43" s="1"/>
  <c r="F619" i="43" s="1"/>
  <c r="F620" i="43" s="1"/>
  <c r="F621" i="43" s="1"/>
  <c r="F622" i="43" s="1"/>
  <c r="F623" i="43" s="1"/>
  <c r="F624" i="43" s="1"/>
  <c r="F625" i="43" s="1"/>
  <c r="F626" i="43" s="1"/>
  <c r="F627" i="43" s="1"/>
  <c r="F628" i="43" s="1"/>
  <c r="F629" i="43" s="1"/>
  <c r="F630" i="43" s="1"/>
  <c r="F631" i="43" s="1"/>
  <c r="F632" i="43" s="1"/>
  <c r="F633" i="43" s="1"/>
  <c r="F634" i="43" s="1"/>
  <c r="F635" i="43" s="1"/>
  <c r="F636" i="43" s="1"/>
  <c r="F637" i="43" s="1"/>
  <c r="F638" i="43" s="1"/>
  <c r="F639" i="43" s="1"/>
  <c r="F640" i="43" s="1"/>
  <c r="F641" i="43" s="1"/>
  <c r="F642" i="43" s="1"/>
  <c r="F643" i="43" s="1"/>
  <c r="F644" i="43" s="1"/>
  <c r="F645" i="43" s="1"/>
  <c r="F646" i="43" s="1"/>
  <c r="F647" i="43" s="1"/>
  <c r="F648" i="43" s="1"/>
  <c r="F649" i="43" s="1"/>
  <c r="F650" i="43" s="1"/>
  <c r="F651" i="43" s="1"/>
  <c r="F652" i="43" s="1"/>
  <c r="F653" i="43" s="1"/>
  <c r="F654" i="43" s="1"/>
  <c r="F655" i="43" s="1"/>
  <c r="F656" i="43" s="1"/>
  <c r="F657" i="43" s="1"/>
  <c r="F658" i="43" s="1"/>
  <c r="F659" i="43" s="1"/>
  <c r="F660" i="43" s="1"/>
  <c r="F661" i="43" s="1"/>
  <c r="F662" i="43" s="1"/>
  <c r="F663" i="43" s="1"/>
  <c r="F664" i="43" s="1"/>
  <c r="F665" i="43" s="1"/>
  <c r="F666" i="43" s="1"/>
  <c r="F667" i="43" s="1"/>
  <c r="F668" i="43" s="1"/>
  <c r="F669" i="43" s="1"/>
  <c r="F670" i="43" s="1"/>
  <c r="F671" i="43" s="1"/>
  <c r="F672" i="43" s="1"/>
  <c r="F673" i="43" s="1"/>
  <c r="F674" i="43" s="1"/>
  <c r="F675" i="43" s="1"/>
  <c r="F676" i="43" s="1"/>
  <c r="F677" i="43" s="1"/>
  <c r="F678" i="43" s="1"/>
  <c r="F679" i="43" s="1"/>
  <c r="F680" i="43" s="1"/>
  <c r="F681" i="43" s="1"/>
  <c r="F682" i="43" s="1"/>
  <c r="F683" i="43" s="1"/>
  <c r="F684" i="43" s="1"/>
  <c r="F685" i="43" s="1"/>
  <c r="F686" i="43" s="1"/>
  <c r="F687" i="43" s="1"/>
  <c r="F688" i="43" s="1"/>
  <c r="F689" i="43" s="1"/>
  <c r="F690" i="43" s="1"/>
  <c r="F691" i="43" s="1"/>
  <c r="F692" i="43" s="1"/>
  <c r="F693" i="43" s="1"/>
  <c r="F694" i="43" s="1"/>
  <c r="F695" i="43" s="1"/>
  <c r="F696" i="43" s="1"/>
  <c r="F697" i="43" s="1"/>
  <c r="F698" i="43" s="1"/>
  <c r="F699" i="43" s="1"/>
  <c r="F700" i="43" s="1"/>
  <c r="F701" i="43" s="1"/>
  <c r="F702" i="43" s="1"/>
  <c r="F703" i="43" s="1"/>
  <c r="F704" i="43" s="1"/>
  <c r="F705" i="43" s="1"/>
  <c r="F706" i="43" s="1"/>
  <c r="F707" i="43" s="1"/>
  <c r="F708" i="43" s="1"/>
  <c r="F709" i="43" s="1"/>
  <c r="F710" i="43" s="1"/>
  <c r="F711" i="43" s="1"/>
  <c r="F712" i="43" s="1"/>
  <c r="F713" i="43" s="1"/>
  <c r="F714" i="43" s="1"/>
  <c r="F715" i="43" s="1"/>
  <c r="F716" i="43" s="1"/>
  <c r="F717" i="43" s="1"/>
  <c r="F718" i="43" s="1"/>
  <c r="F719" i="43" s="1"/>
  <c r="F720" i="43" s="1"/>
  <c r="F721" i="43" s="1"/>
  <c r="F722" i="43" s="1"/>
  <c r="F723" i="43" s="1"/>
  <c r="F724" i="43" s="1"/>
  <c r="F725" i="43" s="1"/>
  <c r="F726" i="43" s="1"/>
  <c r="F727" i="43" s="1"/>
  <c r="F728" i="43" s="1"/>
  <c r="F729" i="43" s="1"/>
  <c r="F730" i="43" s="1"/>
  <c r="F731" i="43" s="1"/>
  <c r="F732" i="43" s="1"/>
  <c r="F733" i="43" s="1"/>
  <c r="F734" i="43" s="1"/>
  <c r="F735" i="43" s="1"/>
  <c r="F736" i="43" s="1"/>
  <c r="F737" i="43" s="1"/>
  <c r="F738" i="43" s="1"/>
  <c r="F739" i="43" s="1"/>
  <c r="F740" i="43" s="1"/>
  <c r="F741" i="43" s="1"/>
  <c r="F742" i="43" s="1"/>
  <c r="F743" i="43" s="1"/>
  <c r="F744" i="43" s="1"/>
  <c r="F745" i="43" s="1"/>
  <c r="F746" i="43" s="1"/>
  <c r="F747" i="43" s="1"/>
  <c r="F748" i="43" s="1"/>
  <c r="F749" i="43" s="1"/>
  <c r="F750" i="43" s="1"/>
  <c r="F751" i="43" s="1"/>
  <c r="F752" i="43" s="1"/>
  <c r="F753" i="43" s="1"/>
  <c r="F754" i="43" s="1"/>
  <c r="F755" i="43" s="1"/>
  <c r="F756" i="43" s="1"/>
  <c r="F757" i="43" s="1"/>
  <c r="F758" i="43" s="1"/>
  <c r="F759" i="43" s="1"/>
  <c r="F760" i="43" s="1"/>
  <c r="F761" i="43" s="1"/>
  <c r="F762" i="43" s="1"/>
  <c r="F763" i="43" s="1"/>
  <c r="F764" i="43" s="1"/>
  <c r="F765" i="43" s="1"/>
  <c r="F766" i="43" s="1"/>
  <c r="F767" i="43" s="1"/>
  <c r="F768" i="43" s="1"/>
  <c r="F769" i="43" s="1"/>
  <c r="F770" i="43" s="1"/>
  <c r="F771" i="43" s="1"/>
  <c r="F772" i="43" s="1"/>
  <c r="F773" i="43" s="1"/>
  <c r="F774" i="43" s="1"/>
  <c r="F775" i="43" s="1"/>
  <c r="F776" i="43" s="1"/>
  <c r="F777" i="43" s="1"/>
  <c r="F778" i="43" s="1"/>
  <c r="F779" i="43" s="1"/>
  <c r="F780" i="43" s="1"/>
  <c r="F781" i="43" s="1"/>
  <c r="F782" i="43" s="1"/>
  <c r="F783" i="43" s="1"/>
  <c r="F784" i="43" s="1"/>
  <c r="F785" i="43" s="1"/>
  <c r="F786" i="43" s="1"/>
  <c r="F787" i="43" s="1"/>
  <c r="F788" i="43" s="1"/>
  <c r="F789" i="43" s="1"/>
  <c r="F790" i="43" s="1"/>
  <c r="F791" i="43" s="1"/>
  <c r="F792" i="43" s="1"/>
  <c r="F793" i="43" s="1"/>
  <c r="F794" i="43" s="1"/>
  <c r="F795" i="43" s="1"/>
  <c r="F796" i="43" s="1"/>
  <c r="F797" i="43" s="1"/>
  <c r="F798" i="43" s="1"/>
  <c r="F799" i="43" s="1"/>
  <c r="F800" i="43" s="1"/>
  <c r="F801" i="43" s="1"/>
  <c r="F802" i="43" s="1"/>
  <c r="F803" i="43" s="1"/>
  <c r="F804" i="43" s="1"/>
  <c r="F805" i="43" s="1"/>
  <c r="F806" i="43" s="1"/>
  <c r="F807" i="43" s="1"/>
  <c r="F808" i="43" s="1"/>
  <c r="F809" i="43" s="1"/>
  <c r="F810" i="43" s="1"/>
  <c r="F811" i="43" s="1"/>
  <c r="F812" i="43" s="1"/>
  <c r="F813" i="43" s="1"/>
  <c r="F814" i="43" s="1"/>
  <c r="F815" i="43" s="1"/>
  <c r="F816" i="43" s="1"/>
  <c r="F817" i="43" s="1"/>
  <c r="F818" i="43" s="1"/>
  <c r="F819" i="43" s="1"/>
  <c r="F820" i="43" s="1"/>
  <c r="F821" i="43" s="1"/>
  <c r="F822" i="43" s="1"/>
  <c r="F823" i="43" s="1"/>
  <c r="F824" i="43" s="1"/>
  <c r="F825" i="43" s="1"/>
  <c r="F826" i="43" s="1"/>
  <c r="F827" i="43" s="1"/>
  <c r="F828" i="43" s="1"/>
  <c r="F829" i="43" s="1"/>
  <c r="F830" i="43" s="1"/>
  <c r="F831" i="43" s="1"/>
  <c r="F832" i="43" s="1"/>
  <c r="F833" i="43" s="1"/>
  <c r="F834" i="43" s="1"/>
  <c r="F835" i="43" s="1"/>
  <c r="F836" i="43" s="1"/>
  <c r="F837" i="43" s="1"/>
  <c r="F838" i="43" s="1"/>
  <c r="F839" i="43" s="1"/>
  <c r="F840" i="43" s="1"/>
  <c r="F841" i="43" s="1"/>
  <c r="F842" i="43" s="1"/>
  <c r="F843" i="43" s="1"/>
  <c r="F844" i="43" s="1"/>
  <c r="F845" i="43" s="1"/>
  <c r="F846" i="43" s="1"/>
  <c r="F847" i="43" s="1"/>
  <c r="F848" i="43" s="1"/>
  <c r="F849" i="43" s="1"/>
  <c r="F850" i="43" s="1"/>
  <c r="F851" i="43" s="1"/>
  <c r="F852" i="43" s="1"/>
  <c r="F853" i="43" s="1"/>
  <c r="F854" i="43" s="1"/>
  <c r="F855" i="43" s="1"/>
  <c r="F856" i="43" s="1"/>
  <c r="F857" i="43" s="1"/>
  <c r="F858" i="43" s="1"/>
  <c r="F859" i="43" s="1"/>
  <c r="F860" i="43" s="1"/>
  <c r="F861" i="43" s="1"/>
  <c r="F862" i="43" s="1"/>
  <c r="F863" i="43" s="1"/>
  <c r="F864" i="43" s="1"/>
  <c r="F865" i="43" s="1"/>
  <c r="F866" i="43" s="1"/>
  <c r="F867" i="43" s="1"/>
  <c r="F868" i="43" s="1"/>
  <c r="F869" i="43" s="1"/>
  <c r="F870" i="43" s="1"/>
  <c r="F871" i="43" s="1"/>
  <c r="F872" i="43" s="1"/>
  <c r="F873" i="43" s="1"/>
  <c r="F874" i="43" s="1"/>
  <c r="F875" i="43" s="1"/>
  <c r="F876" i="43" s="1"/>
  <c r="F877" i="43" s="1"/>
  <c r="F878" i="43" s="1"/>
  <c r="F879" i="43" s="1"/>
  <c r="F880" i="43" s="1"/>
  <c r="F881" i="43" s="1"/>
  <c r="F882" i="43" s="1"/>
  <c r="F883" i="43" s="1"/>
  <c r="F884" i="43" s="1"/>
  <c r="F885" i="43" s="1"/>
  <c r="F886" i="43" s="1"/>
  <c r="F887" i="43" s="1"/>
  <c r="F888" i="43" s="1"/>
  <c r="F889" i="43" s="1"/>
  <c r="F890" i="43" s="1"/>
  <c r="F891" i="43" s="1"/>
  <c r="F892" i="43" s="1"/>
  <c r="F893" i="43" s="1"/>
  <c r="F894" i="43" s="1"/>
  <c r="F895" i="43" s="1"/>
  <c r="F896" i="43" s="1"/>
  <c r="F897" i="43" s="1"/>
  <c r="F898" i="43" s="1"/>
  <c r="F899" i="43" s="1"/>
  <c r="F900" i="43" s="1"/>
  <c r="F901" i="43" s="1"/>
  <c r="F902" i="43" s="1"/>
  <c r="F903" i="43" s="1"/>
  <c r="F904" i="43" s="1"/>
  <c r="F905" i="43" s="1"/>
  <c r="F906" i="43" s="1"/>
  <c r="F907" i="43" s="1"/>
  <c r="F908" i="43" s="1"/>
  <c r="F909" i="43" s="1"/>
  <c r="F910" i="43" s="1"/>
  <c r="F911" i="43" s="1"/>
  <c r="F912" i="43" s="1"/>
  <c r="F913" i="43" s="1"/>
  <c r="F914" i="43" s="1"/>
  <c r="F915" i="43" s="1"/>
  <c r="F916" i="43" s="1"/>
  <c r="F917" i="43" s="1"/>
  <c r="F918" i="43" s="1"/>
  <c r="F919" i="43" s="1"/>
  <c r="F920" i="43" s="1"/>
  <c r="F921" i="43" s="1"/>
  <c r="F922" i="43" s="1"/>
  <c r="F923" i="43" s="1"/>
  <c r="F924" i="43" s="1"/>
  <c r="F925" i="43" s="1"/>
  <c r="F926" i="43" s="1"/>
  <c r="F927" i="43" s="1"/>
  <c r="F928" i="43" s="1"/>
  <c r="F929" i="43" s="1"/>
  <c r="F930" i="43" s="1"/>
  <c r="F931" i="43" s="1"/>
  <c r="F932" i="43" s="1"/>
  <c r="F933" i="43" s="1"/>
  <c r="F934" i="43" s="1"/>
  <c r="F935" i="43" s="1"/>
  <c r="F936" i="43" s="1"/>
  <c r="F937" i="43" s="1"/>
  <c r="F938" i="43" s="1"/>
  <c r="F939" i="43" s="1"/>
  <c r="F940" i="43" s="1"/>
  <c r="F941" i="43" s="1"/>
  <c r="F942" i="43" s="1"/>
  <c r="F943" i="43" s="1"/>
  <c r="F944" i="43" s="1"/>
  <c r="F945" i="43" s="1"/>
  <c r="F946" i="43" s="1"/>
  <c r="F947" i="43" s="1"/>
  <c r="F948" i="43" s="1"/>
  <c r="F949" i="43" s="1"/>
  <c r="F950" i="43" s="1"/>
  <c r="F951" i="43" s="1"/>
  <c r="F952" i="43" s="1"/>
  <c r="F953" i="43" s="1"/>
  <c r="F954" i="43" s="1"/>
  <c r="F955" i="43" s="1"/>
  <c r="F956" i="43" s="1"/>
  <c r="F957" i="43" s="1"/>
  <c r="F958" i="43" s="1"/>
  <c r="F959" i="43" s="1"/>
  <c r="F960" i="43" s="1"/>
  <c r="F961" i="43" s="1"/>
  <c r="F962" i="43" s="1"/>
  <c r="F963" i="43" s="1"/>
  <c r="F964" i="43" s="1"/>
  <c r="F965" i="43" s="1"/>
  <c r="F966" i="43" s="1"/>
  <c r="F967" i="43" s="1"/>
  <c r="F968" i="43" s="1"/>
  <c r="F969" i="43" s="1"/>
  <c r="F970" i="43" s="1"/>
  <c r="F971" i="43" s="1"/>
  <c r="F972" i="43" s="1"/>
  <c r="F973" i="43" s="1"/>
  <c r="F974" i="43" s="1"/>
  <c r="F975" i="43" s="1"/>
  <c r="F976" i="43" s="1"/>
  <c r="F977" i="43" s="1"/>
  <c r="F978" i="43" s="1"/>
  <c r="F979" i="43" s="1"/>
  <c r="F980" i="43" s="1"/>
  <c r="F981" i="43" s="1"/>
  <c r="F982" i="43" s="1"/>
  <c r="F983" i="43" s="1"/>
  <c r="F984" i="43" s="1"/>
  <c r="F985" i="43" s="1"/>
  <c r="F986" i="43" s="1"/>
  <c r="F987" i="43" s="1"/>
  <c r="F988" i="43" s="1"/>
  <c r="F989" i="43" s="1"/>
  <c r="F990" i="43" s="1"/>
  <c r="F991" i="43" s="1"/>
  <c r="F992" i="43" s="1"/>
  <c r="F993" i="43" s="1"/>
  <c r="F994" i="43" s="1"/>
  <c r="F995" i="43" s="1"/>
  <c r="F996" i="43" s="1"/>
  <c r="F997" i="43" s="1"/>
  <c r="F998" i="43" s="1"/>
  <c r="F999" i="43" s="1"/>
  <c r="F1000" i="43" s="1"/>
  <c r="F1001" i="43" s="1"/>
  <c r="F1002" i="43" s="1"/>
  <c r="F1003" i="43" s="1"/>
  <c r="F1004" i="43" s="1"/>
  <c r="F1005" i="43" s="1"/>
  <c r="F1006" i="43" s="1"/>
  <c r="F1007" i="43" s="1"/>
  <c r="F1008" i="43" s="1"/>
  <c r="F1009" i="43" s="1"/>
  <c r="F1010" i="43" s="1"/>
  <c r="F1011" i="43" s="1"/>
  <c r="F1012" i="43" s="1"/>
  <c r="F1013" i="43" s="1"/>
  <c r="F1014" i="43" s="1"/>
  <c r="F1015" i="43" s="1"/>
  <c r="F1016" i="43" s="1"/>
  <c r="F1017" i="43" s="1"/>
  <c r="F1018" i="43" s="1"/>
  <c r="F1019" i="43" s="1"/>
  <c r="F1020" i="43" s="1"/>
  <c r="F1021" i="43" s="1"/>
  <c r="F1022" i="43" s="1"/>
  <c r="F1023" i="43" s="1"/>
  <c r="F1024" i="43" s="1"/>
  <c r="F1025" i="43" s="1"/>
  <c r="F1026" i="43" s="1"/>
  <c r="F1027" i="43" s="1"/>
  <c r="F1028" i="43" s="1"/>
  <c r="F1029" i="43" s="1"/>
  <c r="F1030" i="43" s="1"/>
  <c r="F1031" i="43" s="1"/>
  <c r="F1032" i="43" s="1"/>
  <c r="F1033" i="43" s="1"/>
  <c r="F1034" i="43" s="1"/>
  <c r="F1035" i="43" s="1"/>
  <c r="F1036" i="43" s="1"/>
  <c r="F1037" i="43" s="1"/>
  <c r="F1038" i="43" s="1"/>
  <c r="F1039" i="43" s="1"/>
  <c r="F1040" i="43" s="1"/>
  <c r="F1041" i="43" s="1"/>
  <c r="F1042" i="43" s="1"/>
  <c r="F1043" i="43" s="1"/>
  <c r="F1044" i="43" s="1"/>
  <c r="F1045" i="43" s="1"/>
  <c r="F1046" i="43" s="1"/>
  <c r="F1047" i="43" s="1"/>
  <c r="F1048" i="43" s="1"/>
  <c r="F1049" i="43" s="1"/>
  <c r="F1050" i="43" s="1"/>
  <c r="F1051" i="43" s="1"/>
  <c r="F1052" i="43" s="1"/>
  <c r="F1053" i="43" s="1"/>
  <c r="F1054" i="43" s="1"/>
  <c r="F1055" i="43" s="1"/>
  <c r="F1056" i="43" s="1"/>
  <c r="F1057" i="43" s="1"/>
  <c r="F1058" i="43" s="1"/>
  <c r="F1059" i="43" s="1"/>
  <c r="F1060" i="43" s="1"/>
  <c r="F1061" i="43" s="1"/>
  <c r="F1062" i="43" s="1"/>
  <c r="F1063" i="43" s="1"/>
  <c r="F1064" i="43" s="1"/>
  <c r="F1065" i="43" s="1"/>
  <c r="F1066" i="43" s="1"/>
  <c r="F1067" i="43" s="1"/>
  <c r="F1068" i="43" s="1"/>
  <c r="F1069" i="43" s="1"/>
  <c r="F1070" i="43" s="1"/>
  <c r="F1071" i="43" s="1"/>
  <c r="F1072" i="43" s="1"/>
  <c r="F1073" i="43" s="1"/>
  <c r="F1074" i="43" s="1"/>
  <c r="F1075" i="43" s="1"/>
  <c r="F1076" i="43" s="1"/>
  <c r="F1077" i="43" s="1"/>
  <c r="F1078" i="43" s="1"/>
  <c r="F1079" i="43" s="1"/>
  <c r="F1080" i="43" s="1"/>
  <c r="F1081" i="43" s="1"/>
  <c r="F1082" i="43" s="1"/>
  <c r="F1083" i="43" s="1"/>
  <c r="F1084" i="43" s="1"/>
  <c r="F1085" i="43" s="1"/>
  <c r="F1086" i="43" s="1"/>
  <c r="F1087" i="43" s="1"/>
  <c r="F1088" i="43" s="1"/>
  <c r="F1089" i="43" s="1"/>
  <c r="F1090" i="43" s="1"/>
  <c r="F1091" i="43" s="1"/>
  <c r="F1092" i="43" s="1"/>
  <c r="F1093" i="43" s="1"/>
  <c r="F1094" i="43" s="1"/>
  <c r="F1095" i="43" s="1"/>
  <c r="F1096" i="43" s="1"/>
  <c r="F1097" i="43" s="1"/>
  <c r="F1098" i="43" s="1"/>
  <c r="F1099" i="43" s="1"/>
  <c r="F1100" i="43" s="1"/>
  <c r="F1101" i="43" s="1"/>
  <c r="F1102" i="43" s="1"/>
  <c r="F1103" i="43" s="1"/>
  <c r="F1104" i="43" s="1"/>
  <c r="F1105" i="43" s="1"/>
  <c r="F1106" i="43" s="1"/>
  <c r="F1107" i="43" s="1"/>
  <c r="F1108" i="43" s="1"/>
  <c r="F1109" i="43" s="1"/>
  <c r="F1110" i="43" s="1"/>
  <c r="F1111" i="43" s="1"/>
  <c r="F1112" i="43" s="1"/>
  <c r="F1113" i="43" s="1"/>
  <c r="F1114" i="43" s="1"/>
  <c r="F1115" i="43" s="1"/>
  <c r="F1116" i="43" s="1"/>
  <c r="F1117" i="43" s="1"/>
  <c r="F1118" i="43" s="1"/>
  <c r="F1119" i="43" s="1"/>
  <c r="F1120" i="43" s="1"/>
  <c r="F1121" i="43" s="1"/>
  <c r="F1122" i="43" s="1"/>
  <c r="F1123" i="43" s="1"/>
  <c r="F1124" i="43" s="1"/>
  <c r="F1125" i="43" s="1"/>
  <c r="F1126" i="43" s="1"/>
  <c r="F1127" i="43" s="1"/>
  <c r="F1128" i="43" s="1"/>
  <c r="F1129" i="43" s="1"/>
  <c r="F1130" i="43" s="1"/>
  <c r="F1131" i="43" s="1"/>
  <c r="F1132" i="43" s="1"/>
  <c r="F1133" i="43" s="1"/>
  <c r="F1134" i="43" s="1"/>
  <c r="F1135" i="43" s="1"/>
  <c r="F1136" i="43" s="1"/>
  <c r="F1137" i="43" s="1"/>
  <c r="F1138" i="43" s="1"/>
  <c r="F1139" i="43" s="1"/>
  <c r="F1140" i="43" s="1"/>
  <c r="F1141" i="43" s="1"/>
  <c r="F1142" i="43" s="1"/>
  <c r="F1143" i="43" s="1"/>
  <c r="F1144" i="43" s="1"/>
  <c r="F1145" i="43" s="1"/>
  <c r="F1146" i="43" s="1"/>
  <c r="F1147" i="43" s="1"/>
  <c r="F1148" i="43" s="1"/>
  <c r="F1149" i="43" s="1"/>
  <c r="F1150" i="43" s="1"/>
  <c r="F1151" i="43" s="1"/>
  <c r="F1152" i="43" s="1"/>
  <c r="F1153" i="43" s="1"/>
  <c r="F1154" i="43" s="1"/>
  <c r="F1155" i="43" s="1"/>
  <c r="F1156" i="43" s="1"/>
  <c r="F1157" i="43" s="1"/>
  <c r="F1158" i="43" s="1"/>
  <c r="F1159" i="43" s="1"/>
  <c r="F1160" i="43" s="1"/>
  <c r="F1161" i="43" s="1"/>
  <c r="F1162" i="43" s="1"/>
  <c r="F1163" i="43" s="1"/>
  <c r="F1164" i="43" s="1"/>
  <c r="F1165" i="43" s="1"/>
  <c r="F1166" i="43" s="1"/>
  <c r="F1167" i="43" s="1"/>
  <c r="K3" i="48"/>
  <c r="M3" i="48" s="1"/>
  <c r="G11" i="43"/>
  <c r="G43" i="43"/>
  <c r="G75" i="43"/>
  <c r="G4" i="43"/>
  <c r="G36" i="43"/>
  <c r="G68" i="43"/>
  <c r="G25" i="43"/>
  <c r="G57" i="43"/>
  <c r="G89" i="43"/>
  <c r="G22" i="43"/>
  <c r="G54" i="43"/>
  <c r="G86" i="43"/>
  <c r="G118" i="43"/>
  <c r="G150" i="43"/>
  <c r="G182" i="43"/>
  <c r="G214" i="43"/>
  <c r="G246" i="43"/>
  <c r="G278" i="43"/>
  <c r="G310" i="43"/>
  <c r="G342" i="43"/>
  <c r="G175" i="43"/>
  <c r="G257" i="43"/>
  <c r="G344" i="43"/>
  <c r="G376" i="43"/>
  <c r="G171" i="43"/>
  <c r="G253" i="43"/>
  <c r="G340" i="43"/>
  <c r="G176" i="43"/>
  <c r="G263" i="43"/>
  <c r="G345" i="43"/>
  <c r="G377" i="43"/>
  <c r="G172" i="43"/>
  <c r="G259" i="43"/>
  <c r="G341" i="43"/>
  <c r="G177" i="43"/>
  <c r="G264" i="43"/>
  <c r="G346" i="43"/>
  <c r="G378" i="43"/>
  <c r="G410" i="43"/>
  <c r="G442" i="43"/>
  <c r="G474" i="43"/>
  <c r="G506" i="43"/>
  <c r="G538" i="43"/>
  <c r="G570" i="43"/>
  <c r="G123" i="43"/>
  <c r="G205" i="43"/>
  <c r="G292" i="43"/>
  <c r="G233" i="43"/>
  <c r="G439" i="43"/>
  <c r="G521" i="43"/>
  <c r="G380" i="43"/>
  <c r="G467" i="43"/>
  <c r="G188" i="43"/>
  <c r="G399" i="43"/>
  <c r="G481" i="43"/>
  <c r="G568" i="43"/>
  <c r="G615" i="43"/>
  <c r="G647" i="43"/>
  <c r="G679" i="43"/>
  <c r="G711" i="43"/>
  <c r="G743" i="43"/>
  <c r="G775" i="43"/>
  <c r="G807" i="43"/>
  <c r="G256" i="43"/>
  <c r="G445" i="43"/>
  <c r="G532" i="43"/>
  <c r="G183" i="43"/>
  <c r="G423" i="43"/>
  <c r="G505" i="43"/>
  <c r="G592" i="43"/>
  <c r="G624" i="43"/>
  <c r="G656" i="43"/>
  <c r="G688" i="43"/>
  <c r="G720" i="43"/>
  <c r="G752" i="43"/>
  <c r="G784" i="43"/>
  <c r="G816" i="43"/>
  <c r="G848" i="43"/>
  <c r="G279" i="43"/>
  <c r="G447" i="43"/>
  <c r="G529" i="43"/>
  <c r="G601" i="43"/>
  <c r="G633" i="43"/>
  <c r="G665" i="43"/>
  <c r="G697" i="43"/>
  <c r="G729" i="43"/>
  <c r="G547" i="43"/>
  <c r="G565" i="43"/>
  <c r="G825" i="43"/>
  <c r="G877" i="43"/>
  <c r="G909" i="43"/>
  <c r="G941" i="43"/>
  <c r="G973" i="43"/>
  <c r="G1005" i="43"/>
  <c r="G1037" i="43"/>
  <c r="G1069" i="43"/>
  <c r="G1101" i="43"/>
  <c r="G396" i="43"/>
  <c r="G437" i="43"/>
  <c r="G698" i="43"/>
  <c r="G870" i="43"/>
  <c r="G902" i="43"/>
  <c r="G934" i="43"/>
  <c r="G966" i="43"/>
  <c r="G998" i="43"/>
  <c r="G1030" i="43"/>
  <c r="G411" i="43"/>
  <c r="G654" i="43"/>
  <c r="G774" i="43"/>
  <c r="G845" i="43"/>
  <c r="G533" i="43"/>
  <c r="G827" i="43"/>
  <c r="G879" i="43"/>
  <c r="G911" i="43"/>
  <c r="G943" i="43"/>
  <c r="G975" i="43"/>
  <c r="G1149" i="43"/>
  <c r="G1102" i="43"/>
  <c r="G1020" i="43"/>
  <c r="G860" i="43"/>
  <c r="G702" i="43"/>
  <c r="G1060" i="43"/>
  <c r="G830" i="43"/>
  <c r="G320" i="43"/>
  <c r="G1136" i="43"/>
  <c r="G1064" i="43"/>
  <c r="G992" i="43"/>
  <c r="G777" i="43"/>
  <c r="G1100" i="43"/>
  <c r="G896" i="43"/>
  <c r="G614" i="43"/>
  <c r="G1143" i="43"/>
  <c r="G1086" i="43"/>
  <c r="G1012" i="43"/>
  <c r="G851" i="43"/>
  <c r="G670" i="43"/>
  <c r="G1076" i="43"/>
  <c r="G821" i="43"/>
  <c r="G1166" i="43"/>
  <c r="G1134" i="43"/>
  <c r="G1062" i="43"/>
  <c r="G995" i="43"/>
  <c r="G809" i="43"/>
  <c r="G501" i="43"/>
  <c r="G976" i="43"/>
  <c r="G646" i="43"/>
  <c r="G1116" i="43"/>
  <c r="G581" i="43"/>
  <c r="G55" i="43"/>
  <c r="G155" i="43"/>
  <c r="G627" i="43"/>
  <c r="G395" i="43"/>
  <c r="G455" i="43"/>
  <c r="G668" i="43"/>
  <c r="G764" i="43"/>
  <c r="G392" i="43"/>
  <c r="G613" i="43"/>
  <c r="G677" i="43"/>
  <c r="G388" i="43"/>
  <c r="G889" i="43"/>
  <c r="G985" i="43"/>
  <c r="G1049" i="43"/>
  <c r="G524" i="43"/>
  <c r="G835" i="43"/>
  <c r="G978" i="43"/>
  <c r="G1042" i="43"/>
  <c r="G801" i="43"/>
  <c r="G585" i="43"/>
  <c r="G923" i="43"/>
  <c r="G987" i="43"/>
  <c r="G1070" i="43"/>
  <c r="G1115" i="43"/>
  <c r="G754" i="43"/>
  <c r="G15" i="43"/>
  <c r="G47" i="43"/>
  <c r="G79" i="43"/>
  <c r="G8" i="43"/>
  <c r="G40" i="43"/>
  <c r="G72" i="43"/>
  <c r="G29" i="43"/>
  <c r="G61" i="43"/>
  <c r="G93" i="43"/>
  <c r="G26" i="43"/>
  <c r="G58" i="43"/>
  <c r="G90" i="43"/>
  <c r="G122" i="43"/>
  <c r="G154" i="43"/>
  <c r="G186" i="43"/>
  <c r="G218" i="43"/>
  <c r="G250" i="43"/>
  <c r="G282" i="43"/>
  <c r="G314" i="43"/>
  <c r="G88" i="43"/>
  <c r="G184" i="43"/>
  <c r="G271" i="43"/>
  <c r="G348" i="43"/>
  <c r="G76" i="43"/>
  <c r="G180" i="43"/>
  <c r="G267" i="43"/>
  <c r="G96" i="43"/>
  <c r="G185" i="43"/>
  <c r="G272" i="43"/>
  <c r="G349" i="43"/>
  <c r="G84" i="43"/>
  <c r="G181" i="43"/>
  <c r="G268" i="43"/>
  <c r="G104" i="43"/>
  <c r="G191" i="43"/>
  <c r="G273" i="43"/>
  <c r="G350" i="43"/>
  <c r="G382" i="43"/>
  <c r="G414" i="43"/>
  <c r="G446" i="43"/>
  <c r="G478" i="43"/>
  <c r="G510" i="43"/>
  <c r="G542" i="43"/>
  <c r="G574" i="43"/>
  <c r="G132" i="43"/>
  <c r="G219" i="43"/>
  <c r="G301" i="43"/>
  <c r="G247" i="43"/>
  <c r="G448" i="43"/>
  <c r="G133" i="43"/>
  <c r="G389" i="43"/>
  <c r="G476" i="43"/>
  <c r="G201" i="43"/>
  <c r="G408" i="43"/>
  <c r="G495" i="43"/>
  <c r="G577" i="43"/>
  <c r="G619" i="43"/>
  <c r="G651" i="43"/>
  <c r="G683" i="43"/>
  <c r="G715" i="43"/>
  <c r="G747" i="43"/>
  <c r="G779" i="43"/>
  <c r="G811" i="43"/>
  <c r="G363" i="43"/>
  <c r="G459" i="43"/>
  <c r="G541" i="43"/>
  <c r="G284" i="43"/>
  <c r="G432" i="43"/>
  <c r="G519" i="43"/>
  <c r="G596" i="43"/>
  <c r="G628" i="43"/>
  <c r="G660" i="43"/>
  <c r="G692" i="43"/>
  <c r="G724" i="43"/>
  <c r="G756" i="43"/>
  <c r="G788" i="43"/>
  <c r="G820" i="43"/>
  <c r="G852" i="43"/>
  <c r="G359" i="43"/>
  <c r="G456" i="43"/>
  <c r="G543" i="43"/>
  <c r="G605" i="43"/>
  <c r="G637" i="43"/>
  <c r="G669" i="43"/>
  <c r="G701" i="43"/>
  <c r="G733" i="43"/>
  <c r="G576" i="43"/>
  <c r="G571" i="43"/>
  <c r="G834" i="43"/>
  <c r="G881" i="43"/>
  <c r="G913" i="43"/>
  <c r="G945" i="43"/>
  <c r="G977" i="43"/>
  <c r="G1009" i="43"/>
  <c r="G1041" i="43"/>
  <c r="G1073" i="43"/>
  <c r="G1105" i="43"/>
  <c r="G429" i="43"/>
  <c r="G451" i="43"/>
  <c r="G730" i="43"/>
  <c r="G874" i="43"/>
  <c r="G906" i="43"/>
  <c r="G938" i="43"/>
  <c r="G970" i="43"/>
  <c r="G1002" i="43"/>
  <c r="G1034" i="43"/>
  <c r="G492" i="43"/>
  <c r="G686" i="43"/>
  <c r="G785" i="43"/>
  <c r="G854" i="43"/>
  <c r="G539" i="43"/>
  <c r="G841" i="43"/>
  <c r="G883" i="43"/>
  <c r="G915" i="43"/>
  <c r="G947" i="43"/>
  <c r="G979" i="43"/>
  <c r="G1145" i="43"/>
  <c r="G1088" i="43"/>
  <c r="G1015" i="43"/>
  <c r="G842" i="43"/>
  <c r="G638" i="43"/>
  <c r="G1051" i="43"/>
  <c r="G818" i="43"/>
  <c r="G1164" i="43"/>
  <c r="G1132" i="43"/>
  <c r="G1055" i="43"/>
  <c r="G980" i="43"/>
  <c r="G765" i="43"/>
  <c r="G1091" i="43"/>
  <c r="G864" i="43"/>
  <c r="G563" i="43"/>
  <c r="G1139" i="43"/>
  <c r="G1072" i="43"/>
  <c r="G1007" i="43"/>
  <c r="G839" i="43"/>
  <c r="G606" i="43"/>
  <c r="G1067" i="43"/>
  <c r="G786" i="43"/>
  <c r="G1162" i="43"/>
  <c r="G1130" i="43"/>
  <c r="G1048" i="43"/>
  <c r="G964" i="43"/>
  <c r="G797" i="43"/>
  <c r="G944" i="43"/>
  <c r="G23" i="43"/>
  <c r="G121" i="43"/>
  <c r="G291" i="43"/>
  <c r="G296" i="43"/>
  <c r="G390" i="43"/>
  <c r="G454" i="43"/>
  <c r="G518" i="43"/>
  <c r="G582" i="43"/>
  <c r="G237" i="43"/>
  <c r="G384" i="43"/>
  <c r="G160" i="43"/>
  <c r="G499" i="43"/>
  <c r="G316" i="43"/>
  <c r="G431" i="43"/>
  <c r="G595" i="43"/>
  <c r="G659" i="43"/>
  <c r="G723" i="43"/>
  <c r="G787" i="43"/>
  <c r="G819" i="43"/>
  <c r="G564" i="43"/>
  <c r="G537" i="43"/>
  <c r="G636" i="43"/>
  <c r="G732" i="43"/>
  <c r="G124" i="43"/>
  <c r="G561" i="43"/>
  <c r="G709" i="43"/>
  <c r="G921" i="43"/>
  <c r="G1113" i="43"/>
  <c r="G946" i="43"/>
  <c r="G737" i="43"/>
  <c r="G891" i="43"/>
  <c r="G999" i="43"/>
  <c r="G19" i="43"/>
  <c r="G51" i="43"/>
  <c r="G83" i="43"/>
  <c r="G12" i="43"/>
  <c r="G44" i="43"/>
  <c r="G2" i="43"/>
  <c r="G33" i="43"/>
  <c r="G65" i="43"/>
  <c r="G97" i="43"/>
  <c r="G30" i="43"/>
  <c r="G62" i="43"/>
  <c r="G94" i="43"/>
  <c r="G126" i="43"/>
  <c r="G158" i="43"/>
  <c r="G190" i="43"/>
  <c r="G222" i="43"/>
  <c r="G254" i="43"/>
  <c r="G286" i="43"/>
  <c r="G318" i="43"/>
  <c r="G111" i="43"/>
  <c r="G193" i="43"/>
  <c r="G280" i="43"/>
  <c r="G352" i="43"/>
  <c r="G107" i="43"/>
  <c r="G189" i="43"/>
  <c r="G276" i="43"/>
  <c r="G112" i="43"/>
  <c r="G199" i="43"/>
  <c r="G281" i="43"/>
  <c r="G353" i="43"/>
  <c r="G108" i="43"/>
  <c r="G195" i="43"/>
  <c r="G277" i="43"/>
  <c r="G113" i="43"/>
  <c r="G200" i="43"/>
  <c r="G287" i="43"/>
  <c r="G354" i="43"/>
  <c r="G386" i="43"/>
  <c r="G418" i="43"/>
  <c r="G450" i="43"/>
  <c r="G482" i="43"/>
  <c r="G514" i="43"/>
  <c r="G546" i="43"/>
  <c r="G578" i="43"/>
  <c r="G141" i="43"/>
  <c r="G228" i="43"/>
  <c r="G315" i="43"/>
  <c r="G367" i="43"/>
  <c r="G457" i="43"/>
  <c r="G147" i="43"/>
  <c r="G403" i="43"/>
  <c r="G485" i="43"/>
  <c r="G215" i="43"/>
  <c r="G417" i="43"/>
  <c r="G504" i="43"/>
  <c r="G591" i="43"/>
  <c r="G623" i="43"/>
  <c r="G655" i="43"/>
  <c r="G687" i="43"/>
  <c r="G719" i="43"/>
  <c r="G751" i="43"/>
  <c r="G783" i="43"/>
  <c r="G815" i="43"/>
  <c r="G381" i="43"/>
  <c r="G468" i="43"/>
  <c r="G555" i="43"/>
  <c r="G297" i="43"/>
  <c r="G441" i="43"/>
  <c r="G528" i="43"/>
  <c r="G600" i="43"/>
  <c r="G632" i="43"/>
  <c r="G664" i="43"/>
  <c r="G696" i="43"/>
  <c r="G728" i="43"/>
  <c r="G760" i="43"/>
  <c r="G792" i="43"/>
  <c r="G824" i="43"/>
  <c r="G856" i="43"/>
  <c r="G383" i="43"/>
  <c r="G465" i="43"/>
  <c r="G552" i="43"/>
  <c r="G609" i="43"/>
  <c r="G641" i="43"/>
  <c r="G673" i="43"/>
  <c r="G705" i="43"/>
  <c r="G192" i="43"/>
  <c r="G293" i="43"/>
  <c r="G588" i="43"/>
  <c r="G843" i="43"/>
  <c r="G885" i="43"/>
  <c r="G917" i="43"/>
  <c r="G949" i="43"/>
  <c r="G981" i="43"/>
  <c r="G1013" i="43"/>
  <c r="G1045" i="43"/>
  <c r="G1077" i="43"/>
  <c r="G1109" i="43"/>
  <c r="G443" i="43"/>
  <c r="G484" i="43"/>
  <c r="G826" i="43"/>
  <c r="G878" i="43"/>
  <c r="G910" i="43"/>
  <c r="G942" i="43"/>
  <c r="G974" i="43"/>
  <c r="G1006" i="43"/>
  <c r="G1038" i="43"/>
  <c r="G525" i="43"/>
  <c r="G718" i="43"/>
  <c r="G790" i="43"/>
  <c r="G80" i="43"/>
  <c r="G556" i="43"/>
  <c r="G850" i="43"/>
  <c r="G887" i="43"/>
  <c r="G919" i="43"/>
  <c r="G951" i="43"/>
  <c r="G983" i="43"/>
  <c r="G1141" i="43"/>
  <c r="G1079" i="43"/>
  <c r="G1004" i="43"/>
  <c r="G837" i="43"/>
  <c r="G1124" i="43"/>
  <c r="G968" i="43"/>
  <c r="G789" i="43"/>
  <c r="G1160" i="43"/>
  <c r="G1128" i="43"/>
  <c r="G1040" i="43"/>
  <c r="G948" i="43"/>
  <c r="G714" i="43"/>
  <c r="G1082" i="43"/>
  <c r="G846" i="43"/>
  <c r="G1167" i="43"/>
  <c r="G1135" i="43"/>
  <c r="G1063" i="43"/>
  <c r="G996" i="43"/>
  <c r="G810" i="43"/>
  <c r="G540" i="43"/>
  <c r="G1058" i="43"/>
  <c r="G757" i="43"/>
  <c r="G1158" i="43"/>
  <c r="G1126" i="43"/>
  <c r="G1043" i="43"/>
  <c r="G932" i="43"/>
  <c r="G762" i="43"/>
  <c r="G1107" i="43"/>
  <c r="G912" i="43"/>
  <c r="G507" i="43"/>
  <c r="G471" i="43"/>
  <c r="G691" i="43"/>
  <c r="G477" i="43"/>
  <c r="G604" i="43"/>
  <c r="G700" i="43"/>
  <c r="G796" i="43"/>
  <c r="G479" i="43"/>
  <c r="G645" i="43"/>
  <c r="G307" i="43"/>
  <c r="G857" i="43"/>
  <c r="G953" i="43"/>
  <c r="G1017" i="43"/>
  <c r="G1081" i="43"/>
  <c r="G572" i="43"/>
  <c r="G882" i="43"/>
  <c r="G1010" i="43"/>
  <c r="G544" i="43"/>
  <c r="G211" i="43"/>
  <c r="G859" i="43"/>
  <c r="G955" i="43"/>
  <c r="G1137" i="43"/>
  <c r="G813" i="43"/>
  <c r="G936" i="43"/>
  <c r="G87" i="43"/>
  <c r="G16" i="43"/>
  <c r="G48" i="43"/>
  <c r="G5" i="43"/>
  <c r="G37" i="43"/>
  <c r="G69" i="43"/>
  <c r="G101" i="43"/>
  <c r="G34" i="43"/>
  <c r="G66" i="43"/>
  <c r="G98" i="43"/>
  <c r="G130" i="43"/>
  <c r="G162" i="43"/>
  <c r="G194" i="43"/>
  <c r="G226" i="43"/>
  <c r="G258" i="43"/>
  <c r="G290" i="43"/>
  <c r="G322" i="43"/>
  <c r="G120" i="43"/>
  <c r="G207" i="43"/>
  <c r="G289" i="43"/>
  <c r="G356" i="43"/>
  <c r="G116" i="43"/>
  <c r="G203" i="43"/>
  <c r="G285" i="43"/>
  <c r="G208" i="43"/>
  <c r="G295" i="43"/>
  <c r="G357" i="43"/>
  <c r="G117" i="43"/>
  <c r="G204" i="43"/>
  <c r="G127" i="43"/>
  <c r="G209" i="43"/>
  <c r="G358" i="43"/>
  <c r="G422" i="43"/>
  <c r="G486" i="43"/>
  <c r="G550" i="43"/>
  <c r="G324" i="43"/>
  <c r="G412" i="43"/>
  <c r="G513" i="43"/>
  <c r="G755" i="43"/>
  <c r="G311" i="43"/>
  <c r="G828" i="43"/>
  <c r="G594" i="43"/>
  <c r="G27" i="43"/>
  <c r="G59" i="43"/>
  <c r="G91" i="43"/>
  <c r="G20" i="43"/>
  <c r="G52" i="43"/>
  <c r="G9" i="43"/>
  <c r="G41" i="43"/>
  <c r="G73" i="43"/>
  <c r="G6" i="43"/>
  <c r="G38" i="43"/>
  <c r="G70" i="43"/>
  <c r="G102" i="43"/>
  <c r="G134" i="43"/>
  <c r="G166" i="43"/>
  <c r="G198" i="43"/>
  <c r="G230" i="43"/>
  <c r="G262" i="43"/>
  <c r="G294" i="43"/>
  <c r="G326" i="43"/>
  <c r="G129" i="43"/>
  <c r="G216" i="43"/>
  <c r="G303" i="43"/>
  <c r="G360" i="43"/>
  <c r="G125" i="43"/>
  <c r="G212" i="43"/>
  <c r="G299" i="43"/>
  <c r="G135" i="43"/>
  <c r="G217" i="43"/>
  <c r="G304" i="43"/>
  <c r="G361" i="43"/>
  <c r="G131" i="43"/>
  <c r="G213" i="43"/>
  <c r="G300" i="43"/>
  <c r="G136" i="43"/>
  <c r="G223" i="43"/>
  <c r="G305" i="43"/>
  <c r="G362" i="43"/>
  <c r="G394" i="43"/>
  <c r="G426" i="43"/>
  <c r="G458" i="43"/>
  <c r="G490" i="43"/>
  <c r="G522" i="43"/>
  <c r="G554" i="43"/>
  <c r="G586" i="43"/>
  <c r="G164" i="43"/>
  <c r="G251" i="43"/>
  <c r="G333" i="43"/>
  <c r="G393" i="43"/>
  <c r="G480" i="43"/>
  <c r="G261" i="43"/>
  <c r="G421" i="43"/>
  <c r="G508" i="43"/>
  <c r="G329" i="43"/>
  <c r="G440" i="43"/>
  <c r="G527" i="43"/>
  <c r="G599" i="43"/>
  <c r="G631" i="43"/>
  <c r="G663" i="43"/>
  <c r="G695" i="43"/>
  <c r="G727" i="43"/>
  <c r="G759" i="43"/>
  <c r="G791" i="43"/>
  <c r="G115" i="43"/>
  <c r="G404" i="43"/>
  <c r="G491" i="43"/>
  <c r="G573" i="43"/>
  <c r="G351" i="43"/>
  <c r="G464" i="43"/>
  <c r="G551" i="43"/>
  <c r="G608" i="43"/>
  <c r="G640" i="43"/>
  <c r="G672" i="43"/>
  <c r="G704" i="43"/>
  <c r="G736" i="43"/>
  <c r="G768" i="43"/>
  <c r="G800" i="43"/>
  <c r="G832" i="43"/>
  <c r="G137" i="43"/>
  <c r="G401" i="43"/>
  <c r="G488" i="43"/>
  <c r="G575" i="43"/>
  <c r="G617" i="43"/>
  <c r="G649" i="43"/>
  <c r="G681" i="43"/>
  <c r="G713" i="43"/>
  <c r="G428" i="43"/>
  <c r="G469" i="43"/>
  <c r="G626" i="43"/>
  <c r="G861" i="43"/>
  <c r="G893" i="43"/>
  <c r="G925" i="43"/>
  <c r="G957" i="43"/>
  <c r="G989" i="43"/>
  <c r="G1021" i="43"/>
  <c r="G1053" i="43"/>
  <c r="G1085" i="43"/>
  <c r="G1117" i="43"/>
  <c r="G548" i="43"/>
  <c r="G589" i="43"/>
  <c r="G849" i="43"/>
  <c r="G886" i="43"/>
  <c r="G918" i="43"/>
  <c r="G950" i="43"/>
  <c r="G982" i="43"/>
  <c r="G1014" i="43"/>
  <c r="G1046" i="43"/>
  <c r="G549" i="43"/>
  <c r="G742" i="43"/>
  <c r="G806" i="43"/>
  <c r="G371" i="43"/>
  <c r="G610" i="43"/>
  <c r="G863" i="43"/>
  <c r="G895" i="43"/>
  <c r="G927" i="43"/>
  <c r="G959" i="43"/>
  <c r="G1165" i="43"/>
  <c r="G1133" i="43"/>
  <c r="G1056" i="43"/>
  <c r="G988" i="43"/>
  <c r="G778" i="43"/>
  <c r="G1106" i="43"/>
  <c r="G904" i="43"/>
  <c r="G694" i="43"/>
  <c r="G1152" i="43"/>
  <c r="G1110" i="43"/>
  <c r="G1024" i="43"/>
  <c r="G884" i="43"/>
  <c r="G557" i="43"/>
  <c r="G1059" i="43"/>
  <c r="G805" i="43"/>
  <c r="G1159" i="43"/>
  <c r="G1127" i="43"/>
  <c r="G1044" i="43"/>
  <c r="G972" i="43"/>
  <c r="G793" i="43"/>
  <c r="G1122" i="43"/>
  <c r="G952" i="43"/>
  <c r="G662" i="43"/>
  <c r="G1150" i="43"/>
  <c r="G1103" i="43"/>
  <c r="G1027" i="43"/>
  <c r="G868" i="43"/>
  <c r="G745" i="43"/>
  <c r="G1084" i="43"/>
  <c r="G802" i="43"/>
  <c r="G644" i="43"/>
  <c r="G858" i="43"/>
  <c r="G567" i="43"/>
  <c r="G642" i="43"/>
  <c r="G931" i="43"/>
  <c r="G1129" i="43"/>
  <c r="G956" i="43"/>
  <c r="G1092" i="43"/>
  <c r="G630" i="43"/>
  <c r="G1096" i="43"/>
  <c r="G1019" i="43"/>
  <c r="G420" i="43"/>
  <c r="G770" i="43"/>
  <c r="G1118" i="43"/>
  <c r="G940" i="43"/>
  <c r="G1108" i="43"/>
  <c r="G598" i="43"/>
  <c r="G1094" i="43"/>
  <c r="G855" i="43"/>
  <c r="G1075" i="43"/>
  <c r="G31" i="43"/>
  <c r="G63" i="43"/>
  <c r="G95" i="43"/>
  <c r="G24" i="43"/>
  <c r="G56" i="43"/>
  <c r="G13" i="43"/>
  <c r="G45" i="43"/>
  <c r="G77" i="43"/>
  <c r="G10" i="43"/>
  <c r="G42" i="43"/>
  <c r="G74" i="43"/>
  <c r="G106" i="43"/>
  <c r="G138" i="43"/>
  <c r="G170" i="43"/>
  <c r="G202" i="43"/>
  <c r="G234" i="43"/>
  <c r="G266" i="43"/>
  <c r="G298" i="43"/>
  <c r="G330" i="43"/>
  <c r="G143" i="43"/>
  <c r="G225" i="43"/>
  <c r="G312" i="43"/>
  <c r="G364" i="43"/>
  <c r="G139" i="43"/>
  <c r="G221" i="43"/>
  <c r="G308" i="43"/>
  <c r="G144" i="43"/>
  <c r="G231" i="43"/>
  <c r="G313" i="43"/>
  <c r="G365" i="43"/>
  <c r="G140" i="43"/>
  <c r="G227" i="43"/>
  <c r="G309" i="43"/>
  <c r="G145" i="43"/>
  <c r="G232" i="43"/>
  <c r="G319" i="43"/>
  <c r="G366" i="43"/>
  <c r="G398" i="43"/>
  <c r="G430" i="43"/>
  <c r="G462" i="43"/>
  <c r="G494" i="43"/>
  <c r="G526" i="43"/>
  <c r="G558" i="43"/>
  <c r="G590" i="43"/>
  <c r="G173" i="43"/>
  <c r="G260" i="43"/>
  <c r="G105" i="43"/>
  <c r="G407" i="43"/>
  <c r="G489" i="43"/>
  <c r="G275" i="43"/>
  <c r="G435" i="43"/>
  <c r="G517" i="43"/>
  <c r="G343" i="43"/>
  <c r="G449" i="43"/>
  <c r="G536" i="43"/>
  <c r="G603" i="43"/>
  <c r="G635" i="43"/>
  <c r="G667" i="43"/>
  <c r="G699" i="43"/>
  <c r="G731" i="43"/>
  <c r="G763" i="43"/>
  <c r="G795" i="43"/>
  <c r="G128" i="43"/>
  <c r="G413" i="43"/>
  <c r="G500" i="43"/>
  <c r="G587" i="43"/>
  <c r="G391" i="43"/>
  <c r="G473" i="43"/>
  <c r="G560" i="43"/>
  <c r="G612" i="43"/>
  <c r="G676" i="43"/>
  <c r="G708" i="43"/>
  <c r="G740" i="43"/>
  <c r="G772" i="43"/>
  <c r="G804" i="43"/>
  <c r="G836" i="43"/>
  <c r="G151" i="43"/>
  <c r="G415" i="43"/>
  <c r="G497" i="43"/>
  <c r="G584" i="43"/>
  <c r="G621" i="43"/>
  <c r="G653" i="43"/>
  <c r="G685" i="43"/>
  <c r="G717" i="43"/>
  <c r="G461" i="43"/>
  <c r="G483" i="43"/>
  <c r="G658" i="43"/>
  <c r="G865" i="43"/>
  <c r="G897" i="43"/>
  <c r="G929" i="43"/>
  <c r="G961" i="43"/>
  <c r="G993" i="43"/>
  <c r="G1025" i="43"/>
  <c r="G1057" i="43"/>
  <c r="G1089" i="43"/>
  <c r="G1121" i="43"/>
  <c r="G165" i="43"/>
  <c r="G602" i="43"/>
  <c r="G890" i="43"/>
  <c r="G922" i="43"/>
  <c r="G954" i="43"/>
  <c r="G986" i="43"/>
  <c r="G1018" i="43"/>
  <c r="G325" i="43"/>
  <c r="G753" i="43"/>
  <c r="G817" i="43"/>
  <c r="G405" i="43"/>
  <c r="G867" i="43"/>
  <c r="G899" i="43"/>
  <c r="G963" i="43"/>
  <c r="G1161" i="43"/>
  <c r="G1047" i="43"/>
  <c r="G766" i="43"/>
  <c r="G872" i="43"/>
  <c r="G1148" i="43"/>
  <c r="G823" i="43"/>
  <c r="G1050" i="43"/>
  <c r="G1155" i="43"/>
  <c r="G1039" i="43"/>
  <c r="G781" i="43"/>
  <c r="G920" i="43"/>
  <c r="G1146" i="43"/>
  <c r="G1016" i="43"/>
  <c r="G682" i="43"/>
  <c r="G773" i="43"/>
  <c r="G35" i="43"/>
  <c r="G60" i="43"/>
  <c r="G14" i="43"/>
  <c r="G142" i="43"/>
  <c r="G270" i="43"/>
  <c r="G239" i="43"/>
  <c r="G235" i="43"/>
  <c r="G327" i="43"/>
  <c r="G323" i="43"/>
  <c r="G370" i="43"/>
  <c r="G498" i="43"/>
  <c r="G187" i="43"/>
  <c r="G503" i="43"/>
  <c r="G375" i="43"/>
  <c r="G639" i="43"/>
  <c r="G767" i="43"/>
  <c r="G509" i="43"/>
  <c r="G569" i="43"/>
  <c r="G712" i="43"/>
  <c r="G840" i="43"/>
  <c r="G593" i="43"/>
  <c r="G721" i="43"/>
  <c r="G869" i="43"/>
  <c r="G997" i="43"/>
  <c r="G1125" i="43"/>
  <c r="G894" i="43"/>
  <c r="G994" i="43"/>
  <c r="G769" i="43"/>
  <c r="G875" i="43"/>
  <c r="G1153" i="43"/>
  <c r="G749" i="43"/>
  <c r="G1144" i="43"/>
  <c r="G916" i="43"/>
  <c r="G928" i="43"/>
  <c r="G1104" i="43"/>
  <c r="G798" i="43"/>
  <c r="G833" i="43"/>
  <c r="G1080" i="43"/>
  <c r="G750" i="43"/>
  <c r="G710" i="43"/>
  <c r="G163" i="43"/>
  <c r="G1114" i="43"/>
  <c r="G888" i="43"/>
  <c r="G39" i="43"/>
  <c r="G64" i="43"/>
  <c r="G18" i="43"/>
  <c r="G146" i="43"/>
  <c r="G274" i="43"/>
  <c r="G248" i="43"/>
  <c r="G244" i="43"/>
  <c r="G336" i="43"/>
  <c r="G332" i="43"/>
  <c r="G374" i="43"/>
  <c r="G502" i="43"/>
  <c r="G196" i="43"/>
  <c r="G512" i="43"/>
  <c r="G385" i="43"/>
  <c r="G643" i="43"/>
  <c r="G771" i="43"/>
  <c r="G523" i="43"/>
  <c r="G583" i="43"/>
  <c r="G716" i="43"/>
  <c r="G844" i="43"/>
  <c r="G597" i="43"/>
  <c r="G725" i="43"/>
  <c r="G873" i="43"/>
  <c r="G1001" i="43"/>
  <c r="G179" i="43"/>
  <c r="G898" i="43"/>
  <c r="G1022" i="43"/>
  <c r="G822" i="43"/>
  <c r="G903" i="43"/>
  <c r="G1120" i="43"/>
  <c r="G1083" i="43"/>
  <c r="G1140" i="43"/>
  <c r="G794" i="43"/>
  <c r="G829" i="43"/>
  <c r="G1095" i="43"/>
  <c r="G746" i="43"/>
  <c r="G726" i="43"/>
  <c r="G1071" i="43"/>
  <c r="G618" i="43"/>
  <c r="G493" i="43"/>
  <c r="G559" i="43"/>
  <c r="G1065" i="43"/>
  <c r="G674" i="43"/>
  <c r="G580" i="43"/>
  <c r="G991" i="43"/>
  <c r="G1142" i="43"/>
  <c r="G1157" i="43"/>
  <c r="G738" i="43"/>
  <c r="G67" i="43"/>
  <c r="G17" i="43"/>
  <c r="G46" i="43"/>
  <c r="G174" i="43"/>
  <c r="G302" i="43"/>
  <c r="G321" i="43"/>
  <c r="G317" i="43"/>
  <c r="G369" i="43"/>
  <c r="G159" i="43"/>
  <c r="G402" i="43"/>
  <c r="G530" i="43"/>
  <c r="G269" i="43"/>
  <c r="G288" i="43"/>
  <c r="G463" i="43"/>
  <c r="G671" i="43"/>
  <c r="G799" i="43"/>
  <c r="G156" i="43"/>
  <c r="G616" i="43"/>
  <c r="G744" i="43"/>
  <c r="G252" i="43"/>
  <c r="G625" i="43"/>
  <c r="G475" i="43"/>
  <c r="G901" i="43"/>
  <c r="G1029" i="43"/>
  <c r="G224" i="43"/>
  <c r="G914" i="43"/>
  <c r="G1026" i="43"/>
  <c r="G831" i="43"/>
  <c r="G907" i="43"/>
  <c r="G1111" i="43"/>
  <c r="G1074" i="43"/>
  <c r="G1119" i="43"/>
  <c r="G782" i="43"/>
  <c r="G741" i="43"/>
  <c r="G1054" i="43"/>
  <c r="G734" i="43"/>
  <c r="G379" i="43"/>
  <c r="G1032" i="43"/>
  <c r="G515" i="43"/>
  <c r="G103" i="43"/>
  <c r="G53" i="43"/>
  <c r="G82" i="43"/>
  <c r="G210" i="43"/>
  <c r="G338" i="43"/>
  <c r="G372" i="43"/>
  <c r="G167" i="43"/>
  <c r="G255" i="43"/>
  <c r="G438" i="43"/>
  <c r="G566" i="43"/>
  <c r="G220" i="43"/>
  <c r="G707" i="43"/>
  <c r="G243" i="43"/>
  <c r="G409" i="43"/>
  <c r="G652" i="43"/>
  <c r="G780" i="43"/>
  <c r="G433" i="43"/>
  <c r="G553" i="43"/>
  <c r="G937" i="43"/>
  <c r="G666" i="43"/>
  <c r="G579" i="43"/>
  <c r="G967" i="43"/>
  <c r="G1035" i="43"/>
  <c r="G1090" i="43"/>
  <c r="G1052" i="43"/>
  <c r="G990" i="43"/>
  <c r="G1156" i="43"/>
  <c r="G876" i="43"/>
  <c r="G814" i="43"/>
  <c r="G71" i="43"/>
  <c r="G21" i="43"/>
  <c r="G50" i="43"/>
  <c r="G178" i="43"/>
  <c r="G306" i="43"/>
  <c r="G335" i="43"/>
  <c r="G331" i="43"/>
  <c r="G373" i="43"/>
  <c r="G168" i="43"/>
  <c r="G406" i="43"/>
  <c r="G534" i="43"/>
  <c r="G283" i="43"/>
  <c r="G355" i="43"/>
  <c r="G472" i="43"/>
  <c r="G675" i="43"/>
  <c r="G803" i="43"/>
  <c r="G169" i="43"/>
  <c r="G620" i="43"/>
  <c r="G748" i="43"/>
  <c r="G265" i="43"/>
  <c r="G629" i="43"/>
  <c r="G535" i="43"/>
  <c r="G905" i="43"/>
  <c r="G1033" i="43"/>
  <c r="G339" i="43"/>
  <c r="G926" i="43"/>
  <c r="G347" i="43"/>
  <c r="G419" i="43"/>
  <c r="G935" i="43"/>
  <c r="G1036" i="43"/>
  <c r="G853" i="43"/>
  <c r="G1087" i="43"/>
  <c r="G650" i="43"/>
  <c r="G678" i="43"/>
  <c r="G1028" i="43"/>
  <c r="G387" i="43"/>
  <c r="G197" i="43"/>
  <c r="G1011" i="43"/>
  <c r="G1098" i="43"/>
  <c r="G99" i="43"/>
  <c r="G49" i="43"/>
  <c r="G78" i="43"/>
  <c r="G206" i="43"/>
  <c r="G334" i="43"/>
  <c r="G368" i="43"/>
  <c r="G153" i="43"/>
  <c r="G149" i="43"/>
  <c r="G241" i="43"/>
  <c r="G434" i="43"/>
  <c r="G562" i="43"/>
  <c r="G119" i="43"/>
  <c r="G444" i="43"/>
  <c r="G545" i="43"/>
  <c r="G703" i="43"/>
  <c r="G229" i="43"/>
  <c r="G400" i="43"/>
  <c r="G648" i="43"/>
  <c r="G776" i="43"/>
  <c r="G424" i="43"/>
  <c r="G657" i="43"/>
  <c r="G516" i="43"/>
  <c r="G933" i="43"/>
  <c r="G1061" i="43"/>
  <c r="G634" i="43"/>
  <c r="G930" i="43"/>
  <c r="G397" i="43"/>
  <c r="G452" i="43"/>
  <c r="G939" i="43"/>
  <c r="G1031" i="43"/>
  <c r="G847" i="43"/>
  <c r="G1078" i="43"/>
  <c r="G1123" i="43"/>
  <c r="G1163" i="43"/>
  <c r="G1023" i="43"/>
  <c r="G1099" i="43"/>
  <c r="G1154" i="43"/>
  <c r="G1000" i="43"/>
  <c r="G1066" i="43"/>
  <c r="G453" i="43"/>
  <c r="G661" i="43"/>
  <c r="G958" i="43"/>
  <c r="G924" i="43"/>
  <c r="G1151" i="43"/>
  <c r="G900" i="43"/>
  <c r="G960" i="43"/>
  <c r="G3" i="43"/>
  <c r="G28" i="43"/>
  <c r="G81" i="43"/>
  <c r="G110" i="43"/>
  <c r="G238" i="43"/>
  <c r="G152" i="43"/>
  <c r="G148" i="43"/>
  <c r="G240" i="43"/>
  <c r="G236" i="43"/>
  <c r="G328" i="43"/>
  <c r="G466" i="43"/>
  <c r="G92" i="43"/>
  <c r="G416" i="43"/>
  <c r="G531" i="43"/>
  <c r="G607" i="43"/>
  <c r="G735" i="43"/>
  <c r="G427" i="43"/>
  <c r="G487" i="43"/>
  <c r="G680" i="43"/>
  <c r="G808" i="43"/>
  <c r="G511" i="43"/>
  <c r="G689" i="43"/>
  <c r="G690" i="43"/>
  <c r="G965" i="43"/>
  <c r="G1093" i="43"/>
  <c r="G862" i="43"/>
  <c r="G962" i="43"/>
  <c r="G622" i="43"/>
  <c r="G706" i="43"/>
  <c r="G971" i="43"/>
  <c r="G892" i="43"/>
  <c r="G460" i="43"/>
  <c r="G1008" i="43"/>
  <c r="G1068" i="43"/>
  <c r="G1147" i="43"/>
  <c r="G908" i="43"/>
  <c r="G984" i="43"/>
  <c r="G1138" i="43"/>
  <c r="G838" i="43"/>
  <c r="G880" i="43"/>
  <c r="G7" i="43"/>
  <c r="G32" i="43"/>
  <c r="G85" i="43"/>
  <c r="G114" i="43"/>
  <c r="G242" i="43"/>
  <c r="G161" i="43"/>
  <c r="G157" i="43"/>
  <c r="G249" i="43"/>
  <c r="G245" i="43"/>
  <c r="G337" i="43"/>
  <c r="G470" i="43"/>
  <c r="G109" i="43"/>
  <c r="G425" i="43"/>
  <c r="G100" i="43"/>
  <c r="G611" i="43"/>
  <c r="G739" i="43"/>
  <c r="G436" i="43"/>
  <c r="G496" i="43"/>
  <c r="G684" i="43"/>
  <c r="G812" i="43"/>
  <c r="G520" i="43"/>
  <c r="G693" i="43"/>
  <c r="G722" i="43"/>
  <c r="G969" i="43"/>
  <c r="G1097" i="43"/>
  <c r="G866" i="43"/>
  <c r="G758" i="43"/>
  <c r="G871" i="43"/>
  <c r="G761" i="43"/>
  <c r="G1003" i="43"/>
  <c r="G1131" i="43"/>
  <c r="G1112" i="43"/>
  <c r="K2" i="48"/>
  <c r="G4" i="42"/>
  <c r="G8" i="42"/>
  <c r="G12" i="42"/>
  <c r="G16" i="42"/>
  <c r="G20" i="42"/>
  <c r="G24" i="42"/>
  <c r="G28" i="42"/>
  <c r="G32" i="42"/>
  <c r="G36" i="42"/>
  <c r="G40" i="42"/>
  <c r="G44" i="42"/>
  <c r="G48" i="42"/>
  <c r="G52" i="42"/>
  <c r="G56" i="42"/>
  <c r="G60" i="42"/>
  <c r="G64" i="42"/>
  <c r="G68" i="42"/>
  <c r="G72" i="42"/>
  <c r="G76" i="42"/>
  <c r="G80" i="42"/>
  <c r="G84" i="42"/>
  <c r="G88" i="42"/>
  <c r="G92" i="42"/>
  <c r="G96" i="42"/>
  <c r="G100" i="42"/>
  <c r="G104" i="42"/>
  <c r="G108" i="42"/>
  <c r="G112" i="42"/>
  <c r="G116" i="42"/>
  <c r="G120" i="42"/>
  <c r="G124" i="42"/>
  <c r="G128" i="42"/>
  <c r="G132" i="42"/>
  <c r="G136" i="42"/>
  <c r="G140" i="42"/>
  <c r="G144" i="42"/>
  <c r="G148" i="42"/>
  <c r="G152" i="42"/>
  <c r="G156" i="42"/>
  <c r="G160" i="42"/>
  <c r="G164" i="42"/>
  <c r="G168" i="42"/>
  <c r="G172" i="42"/>
  <c r="G176" i="42"/>
  <c r="G180" i="42"/>
  <c r="G184" i="42"/>
  <c r="G188" i="42"/>
  <c r="G192" i="42"/>
  <c r="G196" i="42"/>
  <c r="G200" i="42"/>
  <c r="G204" i="42"/>
  <c r="G208" i="42"/>
  <c r="G212" i="42"/>
  <c r="G216" i="42"/>
  <c r="G220" i="42"/>
  <c r="G224" i="42"/>
  <c r="G228" i="42"/>
  <c r="G232" i="42"/>
  <c r="G236" i="42"/>
  <c r="G240" i="42"/>
  <c r="G244" i="42"/>
  <c r="G248" i="42"/>
  <c r="G252" i="42"/>
  <c r="G256" i="42"/>
  <c r="G260" i="42"/>
  <c r="G264" i="42"/>
  <c r="G268" i="42"/>
  <c r="G272" i="42"/>
  <c r="G276" i="42"/>
  <c r="G280" i="42"/>
  <c r="G284" i="42"/>
  <c r="G288" i="42"/>
  <c r="G292" i="42"/>
  <c r="G296" i="42"/>
  <c r="G300" i="42"/>
  <c r="G304" i="42"/>
  <c r="G308" i="42"/>
  <c r="G312" i="42"/>
  <c r="G316" i="42"/>
  <c r="G320" i="42"/>
  <c r="G324" i="42"/>
  <c r="G328" i="42"/>
  <c r="G332" i="42"/>
  <c r="G336" i="42"/>
  <c r="G5" i="42"/>
  <c r="G9" i="42"/>
  <c r="G13" i="42"/>
  <c r="G17" i="42"/>
  <c r="G21" i="42"/>
  <c r="G25" i="42"/>
  <c r="G29" i="42"/>
  <c r="G33" i="42"/>
  <c r="G37" i="42"/>
  <c r="G41" i="42"/>
  <c r="G45" i="42"/>
  <c r="G49" i="42"/>
  <c r="G53" i="42"/>
  <c r="G57" i="42"/>
  <c r="G61" i="42"/>
  <c r="G65" i="42"/>
  <c r="G69" i="42"/>
  <c r="G73" i="42"/>
  <c r="G77" i="42"/>
  <c r="G81" i="42"/>
  <c r="G85" i="42"/>
  <c r="G89" i="42"/>
  <c r="G93" i="42"/>
  <c r="G97" i="42"/>
  <c r="G101" i="42"/>
  <c r="G105" i="42"/>
  <c r="G109" i="42"/>
  <c r="G113" i="42"/>
  <c r="G117" i="42"/>
  <c r="G121" i="42"/>
  <c r="G125" i="42"/>
  <c r="G129" i="42"/>
  <c r="G133" i="42"/>
  <c r="G137" i="42"/>
  <c r="G141" i="42"/>
  <c r="G145" i="42"/>
  <c r="G149" i="42"/>
  <c r="G153" i="42"/>
  <c r="G157" i="42"/>
  <c r="G161" i="42"/>
  <c r="G165" i="42"/>
  <c r="G169" i="42"/>
  <c r="G173" i="42"/>
  <c r="G177" i="42"/>
  <c r="G181" i="42"/>
  <c r="G185" i="42"/>
  <c r="G189" i="42"/>
  <c r="G193" i="42"/>
  <c r="G197" i="42"/>
  <c r="G201" i="42"/>
  <c r="G205" i="42"/>
  <c r="G209" i="42"/>
  <c r="G213" i="42"/>
  <c r="G217" i="42"/>
  <c r="G221" i="42"/>
  <c r="G225" i="42"/>
  <c r="G229" i="42"/>
  <c r="G233" i="42"/>
  <c r="G237" i="42"/>
  <c r="G241" i="42"/>
  <c r="G245" i="42"/>
  <c r="G249" i="42"/>
  <c r="G253" i="42"/>
  <c r="G257" i="42"/>
  <c r="G261" i="42"/>
  <c r="G265" i="42"/>
  <c r="G269" i="42"/>
  <c r="G273" i="42"/>
  <c r="G277" i="42"/>
  <c r="G281" i="42"/>
  <c r="G285" i="42"/>
  <c r="G289" i="42"/>
  <c r="G293" i="42"/>
  <c r="G297" i="42"/>
  <c r="G301" i="42"/>
  <c r="G305" i="42"/>
  <c r="G309" i="42"/>
  <c r="G313" i="42"/>
  <c r="G317" i="42"/>
  <c r="G321" i="42"/>
  <c r="G325" i="42"/>
  <c r="G329" i="42"/>
  <c r="G333" i="42"/>
  <c r="G6" i="42"/>
  <c r="G3" i="42"/>
  <c r="G15" i="42"/>
  <c r="G38" i="42"/>
  <c r="G47" i="42"/>
  <c r="G70" i="42"/>
  <c r="G79" i="42"/>
  <c r="G102" i="42"/>
  <c r="G111" i="42"/>
  <c r="G134" i="42"/>
  <c r="G143" i="42"/>
  <c r="G166" i="42"/>
  <c r="G175" i="42"/>
  <c r="G198" i="42"/>
  <c r="G207" i="42"/>
  <c r="G230" i="42"/>
  <c r="G239" i="42"/>
  <c r="G262" i="42"/>
  <c r="G271" i="42"/>
  <c r="G294" i="42"/>
  <c r="G303" i="42"/>
  <c r="G326" i="42"/>
  <c r="G335" i="42"/>
  <c r="G345" i="42"/>
  <c r="G349" i="42"/>
  <c r="G353" i="42"/>
  <c r="G357" i="42"/>
  <c r="G361" i="42"/>
  <c r="G365" i="42"/>
  <c r="G369" i="42"/>
  <c r="G373" i="42"/>
  <c r="G377" i="42"/>
  <c r="G381" i="42"/>
  <c r="G385" i="42"/>
  <c r="G389" i="42"/>
  <c r="G393" i="42"/>
  <c r="G397" i="42"/>
  <c r="G401" i="42"/>
  <c r="G405" i="42"/>
  <c r="G409" i="42"/>
  <c r="G413" i="42"/>
  <c r="G417" i="42"/>
  <c r="G421" i="42"/>
  <c r="G425" i="42"/>
  <c r="G429" i="42"/>
  <c r="G433" i="42"/>
  <c r="G437" i="42"/>
  <c r="G441" i="42"/>
  <c r="G445" i="42"/>
  <c r="G449" i="42"/>
  <c r="G453" i="42"/>
  <c r="G457" i="42"/>
  <c r="G461" i="42"/>
  <c r="G465" i="42"/>
  <c r="G469" i="42"/>
  <c r="G473" i="42"/>
  <c r="G477" i="42"/>
  <c r="G481" i="42"/>
  <c r="G7" i="42"/>
  <c r="G30" i="42"/>
  <c r="G39" i="42"/>
  <c r="G62" i="42"/>
  <c r="G71" i="42"/>
  <c r="G94" i="42"/>
  <c r="G103" i="42"/>
  <c r="G126" i="42"/>
  <c r="G135" i="42"/>
  <c r="G158" i="42"/>
  <c r="G167" i="42"/>
  <c r="G190" i="42"/>
  <c r="G199" i="42"/>
  <c r="G222" i="42"/>
  <c r="G231" i="42"/>
  <c r="G254" i="42"/>
  <c r="G263" i="42"/>
  <c r="G286" i="42"/>
  <c r="G295" i="42"/>
  <c r="G10" i="42"/>
  <c r="G19" i="42"/>
  <c r="G42" i="42"/>
  <c r="G51" i="42"/>
  <c r="G74" i="42"/>
  <c r="G83" i="42"/>
  <c r="G106" i="42"/>
  <c r="G115" i="42"/>
  <c r="G138" i="42"/>
  <c r="G147" i="42"/>
  <c r="G170" i="42"/>
  <c r="G179" i="42"/>
  <c r="G202" i="42"/>
  <c r="G211" i="42"/>
  <c r="G234" i="42"/>
  <c r="G243" i="42"/>
  <c r="G266" i="42"/>
  <c r="G275" i="42"/>
  <c r="G298" i="42"/>
  <c r="G307" i="42"/>
  <c r="G330" i="42"/>
  <c r="G338" i="42"/>
  <c r="G22" i="42"/>
  <c r="G31" i="42"/>
  <c r="G54" i="42"/>
  <c r="G63" i="42"/>
  <c r="G86" i="42"/>
  <c r="G95" i="42"/>
  <c r="G118" i="42"/>
  <c r="G127" i="42"/>
  <c r="G150" i="42"/>
  <c r="G159" i="42"/>
  <c r="G182" i="42"/>
  <c r="G191" i="42"/>
  <c r="G214" i="42"/>
  <c r="G223" i="42"/>
  <c r="G246" i="42"/>
  <c r="G255" i="42"/>
  <c r="G278" i="42"/>
  <c r="G287" i="42"/>
  <c r="G310" i="42"/>
  <c r="G319" i="42"/>
  <c r="G343" i="42"/>
  <c r="G347" i="42"/>
  <c r="G351" i="42"/>
  <c r="G355" i="42"/>
  <c r="G359" i="42"/>
  <c r="G363" i="42"/>
  <c r="G367" i="42"/>
  <c r="G371" i="42"/>
  <c r="G375" i="42"/>
  <c r="G379" i="42"/>
  <c r="G383" i="42"/>
  <c r="G387" i="42"/>
  <c r="G391" i="42"/>
  <c r="G395" i="42"/>
  <c r="G399" i="42"/>
  <c r="G403" i="42"/>
  <c r="G407" i="42"/>
  <c r="G411" i="42"/>
  <c r="G415" i="42"/>
  <c r="G419" i="42"/>
  <c r="G423" i="42"/>
  <c r="G427" i="42"/>
  <c r="G431" i="42"/>
  <c r="G435" i="42"/>
  <c r="G439" i="42"/>
  <c r="G443" i="42"/>
  <c r="G447" i="42"/>
  <c r="G451" i="42"/>
  <c r="G455" i="42"/>
  <c r="G459" i="42"/>
  <c r="G463" i="42"/>
  <c r="G467" i="42"/>
  <c r="G471" i="42"/>
  <c r="G475" i="42"/>
  <c r="G479" i="42"/>
  <c r="G483" i="42"/>
  <c r="G487" i="42"/>
  <c r="G491" i="42"/>
  <c r="G495" i="42"/>
  <c r="G499" i="42"/>
  <c r="G503" i="42"/>
  <c r="G507" i="42"/>
  <c r="G511" i="42"/>
  <c r="G515" i="42"/>
  <c r="G519" i="42"/>
  <c r="G523" i="42"/>
  <c r="G527" i="42"/>
  <c r="G531" i="42"/>
  <c r="G535" i="42"/>
  <c r="G539" i="42"/>
  <c r="G543" i="42"/>
  <c r="G547" i="42"/>
  <c r="G551" i="42"/>
  <c r="G11" i="42"/>
  <c r="G34" i="42"/>
  <c r="G43" i="42"/>
  <c r="G66" i="42"/>
  <c r="G75" i="42"/>
  <c r="G98" i="42"/>
  <c r="G107" i="42"/>
  <c r="G130" i="42"/>
  <c r="G139" i="42"/>
  <c r="G162" i="42"/>
  <c r="G171" i="42"/>
  <c r="G194" i="42"/>
  <c r="G203" i="42"/>
  <c r="G226" i="42"/>
  <c r="G235" i="42"/>
  <c r="G258" i="42"/>
  <c r="G267" i="42"/>
  <c r="G290" i="42"/>
  <c r="G299" i="42"/>
  <c r="G322" i="42"/>
  <c r="G331" i="42"/>
  <c r="G339" i="42"/>
  <c r="G14" i="42"/>
  <c r="G67" i="42"/>
  <c r="G123" i="42"/>
  <c r="G154" i="42"/>
  <c r="G183" i="42"/>
  <c r="G210" i="42"/>
  <c r="G270" i="42"/>
  <c r="G318" i="42"/>
  <c r="G337" i="42"/>
  <c r="G346" i="42"/>
  <c r="G354" i="42"/>
  <c r="G362" i="42"/>
  <c r="G370" i="42"/>
  <c r="G378" i="42"/>
  <c r="G386" i="42"/>
  <c r="G394" i="42"/>
  <c r="G402" i="42"/>
  <c r="G410" i="42"/>
  <c r="G418" i="42"/>
  <c r="G426" i="42"/>
  <c r="G434" i="42"/>
  <c r="G442" i="42"/>
  <c r="G450" i="42"/>
  <c r="G464" i="42"/>
  <c r="G470" i="42"/>
  <c r="G46" i="42"/>
  <c r="G99" i="42"/>
  <c r="G155" i="42"/>
  <c r="G186" i="42"/>
  <c r="G215" i="42"/>
  <c r="G242" i="42"/>
  <c r="G302" i="42"/>
  <c r="G348" i="42"/>
  <c r="G356" i="42"/>
  <c r="G364" i="42"/>
  <c r="G372" i="42"/>
  <c r="G380" i="42"/>
  <c r="G388" i="42"/>
  <c r="G396" i="42"/>
  <c r="G404" i="42"/>
  <c r="G412" i="42"/>
  <c r="G420" i="42"/>
  <c r="G428" i="42"/>
  <c r="G436" i="42"/>
  <c r="G444" i="42"/>
  <c r="G452" i="42"/>
  <c r="G458" i="42"/>
  <c r="G484" i="42"/>
  <c r="G489" i="42"/>
  <c r="G494" i="42"/>
  <c r="G500" i="42"/>
  <c r="G505" i="42"/>
  <c r="G510" i="42"/>
  <c r="G516" i="42"/>
  <c r="G521" i="42"/>
  <c r="G526" i="42"/>
  <c r="G532" i="42"/>
  <c r="G537" i="42"/>
  <c r="G542" i="42"/>
  <c r="G548" i="42"/>
  <c r="G553" i="42"/>
  <c r="G557" i="42"/>
  <c r="G561" i="42"/>
  <c r="G565" i="42"/>
  <c r="G569" i="42"/>
  <c r="G573" i="42"/>
  <c r="G577" i="42"/>
  <c r="G581" i="42"/>
  <c r="G585" i="42"/>
  <c r="G589" i="42"/>
  <c r="G593" i="42"/>
  <c r="G597" i="42"/>
  <c r="G601" i="42"/>
  <c r="G605" i="42"/>
  <c r="G609" i="42"/>
  <c r="G613" i="42"/>
  <c r="G617" i="42"/>
  <c r="G621" i="42"/>
  <c r="G625" i="42"/>
  <c r="G629" i="42"/>
  <c r="G633" i="42"/>
  <c r="G637" i="42"/>
  <c r="G641" i="42"/>
  <c r="G645" i="42"/>
  <c r="G649" i="42"/>
  <c r="G653" i="42"/>
  <c r="G657" i="42"/>
  <c r="G661" i="42"/>
  <c r="G665" i="42"/>
  <c r="G669" i="42"/>
  <c r="G673" i="42"/>
  <c r="G677" i="42"/>
  <c r="G681" i="42"/>
  <c r="G685" i="42"/>
  <c r="G689" i="42"/>
  <c r="G693" i="42"/>
  <c r="G697" i="42"/>
  <c r="G701" i="42"/>
  <c r="G705" i="42"/>
  <c r="G709" i="42"/>
  <c r="G713" i="42"/>
  <c r="G717" i="42"/>
  <c r="G721" i="42"/>
  <c r="G725" i="42"/>
  <c r="G729" i="42"/>
  <c r="G733" i="42"/>
  <c r="G737" i="42"/>
  <c r="G741" i="42"/>
  <c r="G745" i="42"/>
  <c r="G749" i="42"/>
  <c r="G753" i="42"/>
  <c r="G757" i="42"/>
  <c r="G761" i="42"/>
  <c r="G765" i="42"/>
  <c r="G769" i="42"/>
  <c r="G773" i="42"/>
  <c r="G777" i="42"/>
  <c r="G781" i="42"/>
  <c r="G785" i="42"/>
  <c r="G789" i="42"/>
  <c r="G793" i="42"/>
  <c r="G797" i="42"/>
  <c r="G801" i="42"/>
  <c r="G805" i="42"/>
  <c r="G809" i="42"/>
  <c r="G813" i="42"/>
  <c r="G817" i="42"/>
  <c r="G821" i="42"/>
  <c r="G825" i="42"/>
  <c r="G829" i="42"/>
  <c r="G833" i="42"/>
  <c r="G837" i="42"/>
  <c r="G841" i="42"/>
  <c r="G845" i="42"/>
  <c r="G849" i="42"/>
  <c r="G853" i="42"/>
  <c r="G857" i="42"/>
  <c r="G861" i="42"/>
  <c r="G865" i="42"/>
  <c r="G869" i="42"/>
  <c r="G873" i="42"/>
  <c r="G877" i="42"/>
  <c r="G881" i="42"/>
  <c r="G885" i="42"/>
  <c r="G889" i="42"/>
  <c r="G893" i="42"/>
  <c r="G897" i="42"/>
  <c r="G901" i="42"/>
  <c r="G905" i="42"/>
  <c r="G909" i="42"/>
  <c r="G913" i="42"/>
  <c r="G917" i="42"/>
  <c r="G921" i="42"/>
  <c r="G925" i="42"/>
  <c r="G929" i="42"/>
  <c r="G933" i="42"/>
  <c r="G937" i="42"/>
  <c r="G941" i="42"/>
  <c r="G945" i="42"/>
  <c r="G949" i="42"/>
  <c r="G953" i="42"/>
  <c r="G957" i="42"/>
  <c r="G961" i="42"/>
  <c r="G965" i="42"/>
  <c r="G969" i="42"/>
  <c r="G973" i="42"/>
  <c r="G977" i="42"/>
  <c r="G981" i="42"/>
  <c r="G18" i="42"/>
  <c r="G78" i="42"/>
  <c r="G131" i="42"/>
  <c r="G187" i="42"/>
  <c r="G218" i="42"/>
  <c r="G247" i="42"/>
  <c r="G274" i="42"/>
  <c r="G323" i="42"/>
  <c r="G340" i="42"/>
  <c r="G472" i="42"/>
  <c r="G478" i="42"/>
  <c r="G23" i="42"/>
  <c r="G50" i="42"/>
  <c r="G110" i="42"/>
  <c r="G163" i="42"/>
  <c r="G219" i="42"/>
  <c r="G250" i="42"/>
  <c r="G279" i="42"/>
  <c r="G306" i="42"/>
  <c r="G341" i="42"/>
  <c r="G460" i="42"/>
  <c r="G466" i="42"/>
  <c r="G485" i="42"/>
  <c r="G490" i="42"/>
  <c r="G496" i="42"/>
  <c r="G501" i="42"/>
  <c r="G506" i="42"/>
  <c r="G512" i="42"/>
  <c r="G517" i="42"/>
  <c r="G522" i="42"/>
  <c r="G528" i="42"/>
  <c r="G533" i="42"/>
  <c r="G538" i="42"/>
  <c r="G544" i="42"/>
  <c r="G549" i="42"/>
  <c r="G554" i="42"/>
  <c r="G558" i="42"/>
  <c r="G562" i="42"/>
  <c r="G566" i="42"/>
  <c r="G570" i="42"/>
  <c r="G574" i="42"/>
  <c r="G578" i="42"/>
  <c r="G582" i="42"/>
  <c r="G586" i="42"/>
  <c r="G590" i="42"/>
  <c r="G594" i="42"/>
  <c r="G598" i="42"/>
  <c r="G602" i="42"/>
  <c r="G606" i="42"/>
  <c r="G610" i="42"/>
  <c r="G614" i="42"/>
  <c r="G618" i="42"/>
  <c r="G622" i="42"/>
  <c r="G626" i="42"/>
  <c r="G630" i="42"/>
  <c r="G634" i="42"/>
  <c r="G638" i="42"/>
  <c r="G642" i="42"/>
  <c r="G646" i="42"/>
  <c r="G650" i="42"/>
  <c r="G654" i="42"/>
  <c r="G658" i="42"/>
  <c r="G662" i="42"/>
  <c r="G666" i="42"/>
  <c r="G670" i="42"/>
  <c r="G674" i="42"/>
  <c r="G678" i="42"/>
  <c r="G682" i="42"/>
  <c r="G686" i="42"/>
  <c r="G690" i="42"/>
  <c r="G694" i="42"/>
  <c r="G698" i="42"/>
  <c r="G702" i="42"/>
  <c r="G706" i="42"/>
  <c r="G710" i="42"/>
  <c r="G714" i="42"/>
  <c r="G718" i="42"/>
  <c r="G722" i="42"/>
  <c r="G726" i="42"/>
  <c r="G730" i="42"/>
  <c r="G734" i="42"/>
  <c r="G738" i="42"/>
  <c r="G742" i="42"/>
  <c r="G746" i="42"/>
  <c r="G750" i="42"/>
  <c r="G754" i="42"/>
  <c r="G758" i="42"/>
  <c r="G762" i="42"/>
  <c r="G766" i="42"/>
  <c r="G770" i="42"/>
  <c r="G774" i="42"/>
  <c r="G778" i="42"/>
  <c r="G782" i="42"/>
  <c r="G786" i="42"/>
  <c r="G790" i="42"/>
  <c r="G794" i="42"/>
  <c r="G798" i="42"/>
  <c r="G802" i="42"/>
  <c r="G806" i="42"/>
  <c r="G810" i="42"/>
  <c r="G814" i="42"/>
  <c r="G818" i="42"/>
  <c r="G822" i="42"/>
  <c r="G826" i="42"/>
  <c r="G830" i="42"/>
  <c r="G834" i="42"/>
  <c r="G838" i="42"/>
  <c r="G842" i="42"/>
  <c r="G846" i="42"/>
  <c r="G850" i="42"/>
  <c r="G854" i="42"/>
  <c r="G858" i="42"/>
  <c r="G26" i="42"/>
  <c r="G55" i="42"/>
  <c r="G82" i="42"/>
  <c r="G142" i="42"/>
  <c r="G195" i="42"/>
  <c r="G251" i="42"/>
  <c r="G282" i="42"/>
  <c r="G327" i="42"/>
  <c r="G342" i="42"/>
  <c r="G350" i="42"/>
  <c r="G358" i="42"/>
  <c r="G366" i="42"/>
  <c r="G374" i="42"/>
  <c r="G382" i="42"/>
  <c r="G390" i="42"/>
  <c r="G398" i="42"/>
  <c r="G406" i="42"/>
  <c r="G414" i="42"/>
  <c r="G422" i="42"/>
  <c r="G430" i="42"/>
  <c r="G438" i="42"/>
  <c r="G446" i="42"/>
  <c r="G454" i="42"/>
  <c r="G480" i="42"/>
  <c r="G739" i="42"/>
  <c r="G763" i="42"/>
  <c r="G771" i="42"/>
  <c r="G779" i="42"/>
  <c r="G783" i="42"/>
  <c r="G791" i="42"/>
  <c r="G799" i="42"/>
  <c r="G807" i="42"/>
  <c r="G811" i="42"/>
  <c r="G819" i="42"/>
  <c r="G827" i="42"/>
  <c r="G835" i="42"/>
  <c r="G843" i="42"/>
  <c r="G851" i="42"/>
  <c r="G859" i="42"/>
  <c r="G867" i="42"/>
  <c r="G875" i="42"/>
  <c r="G27" i="42"/>
  <c r="G58" i="42"/>
  <c r="G87" i="42"/>
  <c r="G114" i="42"/>
  <c r="G174" i="42"/>
  <c r="G227" i="42"/>
  <c r="G283" i="42"/>
  <c r="G311" i="42"/>
  <c r="G334" i="42"/>
  <c r="G344" i="42"/>
  <c r="G352" i="42"/>
  <c r="G360" i="42"/>
  <c r="G368" i="42"/>
  <c r="G376" i="42"/>
  <c r="G384" i="42"/>
  <c r="G392" i="42"/>
  <c r="G400" i="42"/>
  <c r="G408" i="42"/>
  <c r="G416" i="42"/>
  <c r="G424" i="42"/>
  <c r="G432" i="42"/>
  <c r="G440" i="42"/>
  <c r="G448" i="42"/>
  <c r="G468" i="42"/>
  <c r="G474" i="42"/>
  <c r="G486" i="42"/>
  <c r="G492" i="42"/>
  <c r="G497" i="42"/>
  <c r="G502" i="42"/>
  <c r="G508" i="42"/>
  <c r="G513" i="42"/>
  <c r="G518" i="42"/>
  <c r="G524" i="42"/>
  <c r="G529" i="42"/>
  <c r="G534" i="42"/>
  <c r="G540" i="42"/>
  <c r="G545" i="42"/>
  <c r="G550" i="42"/>
  <c r="G555" i="42"/>
  <c r="G559" i="42"/>
  <c r="G563" i="42"/>
  <c r="G567" i="42"/>
  <c r="G571" i="42"/>
  <c r="G575" i="42"/>
  <c r="G579" i="42"/>
  <c r="G583" i="42"/>
  <c r="G587" i="42"/>
  <c r="G591" i="42"/>
  <c r="G595" i="42"/>
  <c r="G599" i="42"/>
  <c r="G603" i="42"/>
  <c r="G607" i="42"/>
  <c r="G611" i="42"/>
  <c r="G615" i="42"/>
  <c r="G619" i="42"/>
  <c r="G623" i="42"/>
  <c r="G627" i="42"/>
  <c r="G631" i="42"/>
  <c r="G635" i="42"/>
  <c r="G639" i="42"/>
  <c r="G643" i="42"/>
  <c r="G647" i="42"/>
  <c r="G651" i="42"/>
  <c r="G655" i="42"/>
  <c r="G659" i="42"/>
  <c r="G663" i="42"/>
  <c r="G667" i="42"/>
  <c r="G671" i="42"/>
  <c r="G675" i="42"/>
  <c r="G679" i="42"/>
  <c r="G683" i="42"/>
  <c r="G687" i="42"/>
  <c r="G691" i="42"/>
  <c r="G695" i="42"/>
  <c r="G699" i="42"/>
  <c r="G703" i="42"/>
  <c r="G707" i="42"/>
  <c r="G711" i="42"/>
  <c r="G715" i="42"/>
  <c r="G719" i="42"/>
  <c r="G723" i="42"/>
  <c r="G727" i="42"/>
  <c r="G731" i="42"/>
  <c r="G735" i="42"/>
  <c r="G743" i="42"/>
  <c r="G747" i="42"/>
  <c r="G751" i="42"/>
  <c r="G755" i="42"/>
  <c r="G759" i="42"/>
  <c r="G767" i="42"/>
  <c r="G775" i="42"/>
  <c r="G787" i="42"/>
  <c r="G795" i="42"/>
  <c r="G803" i="42"/>
  <c r="G815" i="42"/>
  <c r="G823" i="42"/>
  <c r="G831" i="42"/>
  <c r="G839" i="42"/>
  <c r="G847" i="42"/>
  <c r="G855" i="42"/>
  <c r="G863" i="42"/>
  <c r="G871" i="42"/>
  <c r="G879" i="42"/>
  <c r="G887" i="42"/>
  <c r="G146" i="42"/>
  <c r="G259" i="42"/>
  <c r="G728" i="42"/>
  <c r="G760" i="42"/>
  <c r="G792" i="42"/>
  <c r="G824" i="42"/>
  <c r="G856" i="42"/>
  <c r="G895" i="42"/>
  <c r="G900" i="42"/>
  <c r="G911" i="42"/>
  <c r="G916" i="42"/>
  <c r="G927" i="42"/>
  <c r="G932" i="42"/>
  <c r="G943" i="42"/>
  <c r="G948" i="42"/>
  <c r="G959" i="42"/>
  <c r="G964" i="42"/>
  <c r="G975" i="42"/>
  <c r="G980" i="42"/>
  <c r="G2" i="42"/>
  <c r="G119" i="42"/>
  <c r="G462" i="42"/>
  <c r="G736" i="42"/>
  <c r="G768" i="42"/>
  <c r="G800" i="42"/>
  <c r="G876" i="42"/>
  <c r="G888" i="42"/>
  <c r="G899" i="42"/>
  <c r="G920" i="42"/>
  <c r="G936" i="42"/>
  <c r="G947" i="42"/>
  <c r="G968" i="42"/>
  <c r="G979" i="42"/>
  <c r="G584" i="42"/>
  <c r="G680" i="42"/>
  <c r="G844" i="42"/>
  <c r="G942" i="42"/>
  <c r="G974" i="42"/>
  <c r="G35" i="42"/>
  <c r="G151" i="42"/>
  <c r="G493" i="42"/>
  <c r="G514" i="42"/>
  <c r="G536" i="42"/>
  <c r="G556" i="42"/>
  <c r="G572" i="42"/>
  <c r="G588" i="42"/>
  <c r="G604" i="42"/>
  <c r="G620" i="42"/>
  <c r="G636" i="42"/>
  <c r="G652" i="42"/>
  <c r="G668" i="42"/>
  <c r="G684" i="42"/>
  <c r="G700" i="42"/>
  <c r="G716" i="42"/>
  <c r="G740" i="42"/>
  <c r="G772" i="42"/>
  <c r="G804" i="42"/>
  <c r="G836" i="42"/>
  <c r="G872" i="42"/>
  <c r="G878" i="42"/>
  <c r="G884" i="42"/>
  <c r="G890" i="42"/>
  <c r="G906" i="42"/>
  <c r="G922" i="42"/>
  <c r="G938" i="42"/>
  <c r="G954" i="42"/>
  <c r="G970" i="42"/>
  <c r="G816" i="42"/>
  <c r="G896" i="42"/>
  <c r="G912" i="42"/>
  <c r="G928" i="42"/>
  <c r="G939" i="42"/>
  <c r="G944" i="42"/>
  <c r="G955" i="42"/>
  <c r="G976" i="42"/>
  <c r="G530" i="42"/>
  <c r="G600" i="42"/>
  <c r="G648" i="42"/>
  <c r="G696" i="42"/>
  <c r="G910" i="42"/>
  <c r="G59" i="42"/>
  <c r="G752" i="42"/>
  <c r="G784" i="42"/>
  <c r="G848" i="42"/>
  <c r="G866" i="42"/>
  <c r="G891" i="42"/>
  <c r="G907" i="42"/>
  <c r="G923" i="42"/>
  <c r="G960" i="42"/>
  <c r="G971" i="42"/>
  <c r="G178" i="42"/>
  <c r="G291" i="42"/>
  <c r="G476" i="42"/>
  <c r="G498" i="42"/>
  <c r="G520" i="42"/>
  <c r="G541" i="42"/>
  <c r="G560" i="42"/>
  <c r="G576" i="42"/>
  <c r="G592" i="42"/>
  <c r="G608" i="42"/>
  <c r="G624" i="42"/>
  <c r="G640" i="42"/>
  <c r="G656" i="42"/>
  <c r="G672" i="42"/>
  <c r="G688" i="42"/>
  <c r="G704" i="42"/>
  <c r="G720" i="42"/>
  <c r="G732" i="42"/>
  <c r="G764" i="42"/>
  <c r="G796" i="42"/>
  <c r="G828" i="42"/>
  <c r="G860" i="42"/>
  <c r="G880" i="42"/>
  <c r="G902" i="42"/>
  <c r="G918" i="42"/>
  <c r="G934" i="42"/>
  <c r="G950" i="42"/>
  <c r="G966" i="42"/>
  <c r="G982" i="42"/>
  <c r="G832" i="42"/>
  <c r="G882" i="42"/>
  <c r="G904" i="42"/>
  <c r="G915" i="42"/>
  <c r="G931" i="42"/>
  <c r="G952" i="42"/>
  <c r="G963" i="42"/>
  <c r="G984" i="42"/>
  <c r="G552" i="42"/>
  <c r="G90" i="42"/>
  <c r="G206" i="42"/>
  <c r="G314" i="42"/>
  <c r="G456" i="42"/>
  <c r="G744" i="42"/>
  <c r="G776" i="42"/>
  <c r="G808" i="42"/>
  <c r="G840" i="42"/>
  <c r="G868" i="42"/>
  <c r="G874" i="42"/>
  <c r="G886" i="42"/>
  <c r="G892" i="42"/>
  <c r="G903" i="42"/>
  <c r="G908" i="42"/>
  <c r="G919" i="42"/>
  <c r="G924" i="42"/>
  <c r="G935" i="42"/>
  <c r="G940" i="42"/>
  <c r="G951" i="42"/>
  <c r="G956" i="42"/>
  <c r="G967" i="42"/>
  <c r="G972" i="42"/>
  <c r="G983" i="42"/>
  <c r="G122" i="42"/>
  <c r="G509" i="42"/>
  <c r="G568" i="42"/>
  <c r="G632" i="42"/>
  <c r="G664" i="42"/>
  <c r="G712" i="42"/>
  <c r="G748" i="42"/>
  <c r="G780" i="42"/>
  <c r="G812" i="42"/>
  <c r="G864" i="42"/>
  <c r="G883" i="42"/>
  <c r="G894" i="42"/>
  <c r="G926" i="42"/>
  <c r="G91" i="42"/>
  <c r="G315" i="42"/>
  <c r="G482" i="42"/>
  <c r="G504" i="42"/>
  <c r="G525" i="42"/>
  <c r="G546" i="42"/>
  <c r="G564" i="42"/>
  <c r="G580" i="42"/>
  <c r="G596" i="42"/>
  <c r="G612" i="42"/>
  <c r="G628" i="42"/>
  <c r="G644" i="42"/>
  <c r="G660" i="42"/>
  <c r="G676" i="42"/>
  <c r="G692" i="42"/>
  <c r="G708" i="42"/>
  <c r="G724" i="42"/>
  <c r="G756" i="42"/>
  <c r="G788" i="42"/>
  <c r="G820" i="42"/>
  <c r="G852" i="42"/>
  <c r="G862" i="42"/>
  <c r="G898" i="42"/>
  <c r="G914" i="42"/>
  <c r="G930" i="42"/>
  <c r="G946" i="42"/>
  <c r="G962" i="42"/>
  <c r="G978" i="42"/>
  <c r="G238" i="42"/>
  <c r="G488" i="42"/>
  <c r="G616" i="42"/>
  <c r="G870" i="42"/>
  <c r="G958" i="42"/>
  <c r="J2" i="48"/>
  <c r="H3" i="42"/>
  <c r="H11" i="42"/>
  <c r="H19" i="42"/>
  <c r="H23" i="42"/>
  <c r="H31" i="42"/>
  <c r="H35" i="42"/>
  <c r="H43" i="42"/>
  <c r="H51" i="42"/>
  <c r="H55" i="42"/>
  <c r="H63" i="42"/>
  <c r="H67" i="42"/>
  <c r="H75" i="42"/>
  <c r="H83" i="42"/>
  <c r="H87" i="42"/>
  <c r="H95" i="42"/>
  <c r="H99" i="42"/>
  <c r="H107" i="42"/>
  <c r="H115" i="42"/>
  <c r="H119" i="42"/>
  <c r="H127" i="42"/>
  <c r="H131" i="42"/>
  <c r="H139" i="42"/>
  <c r="H147" i="42"/>
  <c r="H151" i="42"/>
  <c r="H159" i="42"/>
  <c r="H163" i="42"/>
  <c r="H171" i="42"/>
  <c r="H179" i="42"/>
  <c r="H183" i="42"/>
  <c r="H191" i="42"/>
  <c r="H195" i="42"/>
  <c r="H203" i="42"/>
  <c r="H211" i="42"/>
  <c r="H215" i="42"/>
  <c r="H223" i="42"/>
  <c r="H227" i="42"/>
  <c r="H235" i="42"/>
  <c r="H243" i="42"/>
  <c r="H247" i="42"/>
  <c r="H255" i="42"/>
  <c r="H259" i="42"/>
  <c r="H267" i="42"/>
  <c r="H275" i="42"/>
  <c r="H279" i="42"/>
  <c r="H287" i="42"/>
  <c r="H291" i="42"/>
  <c r="H299" i="42"/>
  <c r="H307" i="42"/>
  <c r="H311" i="42"/>
  <c r="H319" i="42"/>
  <c r="H323" i="42"/>
  <c r="H331" i="42"/>
  <c r="H4" i="42"/>
  <c r="H8" i="42"/>
  <c r="H16" i="42"/>
  <c r="H20" i="42"/>
  <c r="H28" i="42"/>
  <c r="H36" i="42"/>
  <c r="H40" i="42"/>
  <c r="H48" i="42"/>
  <c r="H52" i="42"/>
  <c r="H60" i="42"/>
  <c r="H68" i="42"/>
  <c r="H72" i="42"/>
  <c r="H80" i="42"/>
  <c r="H84" i="42"/>
  <c r="H92" i="42"/>
  <c r="H100" i="42"/>
  <c r="H104" i="42"/>
  <c r="H112" i="42"/>
  <c r="H116" i="42"/>
  <c r="H124" i="42"/>
  <c r="H132" i="42"/>
  <c r="H136" i="42"/>
  <c r="H144" i="42"/>
  <c r="H148" i="42"/>
  <c r="H156" i="42"/>
  <c r="H164" i="42"/>
  <c r="H168" i="42"/>
  <c r="H176" i="42"/>
  <c r="H180" i="42"/>
  <c r="H188" i="42"/>
  <c r="H196" i="42"/>
  <c r="H200" i="42"/>
  <c r="H208" i="42"/>
  <c r="H212" i="42"/>
  <c r="H220" i="42"/>
  <c r="H228" i="42"/>
  <c r="H232" i="42"/>
  <c r="H240" i="42"/>
  <c r="H244" i="42"/>
  <c r="H252" i="42"/>
  <c r="H260" i="42"/>
  <c r="H264" i="42"/>
  <c r="H272" i="42"/>
  <c r="H276" i="42"/>
  <c r="H284" i="42"/>
  <c r="H292" i="42"/>
  <c r="H296" i="42"/>
  <c r="H304" i="42"/>
  <c r="H308" i="42"/>
  <c r="H316" i="42"/>
  <c r="H324" i="42"/>
  <c r="H328" i="42"/>
  <c r="H5" i="42"/>
  <c r="H9" i="42"/>
  <c r="H17" i="42"/>
  <c r="H25" i="42"/>
  <c r="H29" i="42"/>
  <c r="H37" i="42"/>
  <c r="H41" i="42"/>
  <c r="H49" i="42"/>
  <c r="H57" i="42"/>
  <c r="H61" i="42"/>
  <c r="H69" i="42"/>
  <c r="H73" i="42"/>
  <c r="H81" i="42"/>
  <c r="H89" i="42"/>
  <c r="H93" i="42"/>
  <c r="H101" i="42"/>
  <c r="H105" i="42"/>
  <c r="H113" i="42"/>
  <c r="H121" i="42"/>
  <c r="H125" i="42"/>
  <c r="H133" i="42"/>
  <c r="H137" i="42"/>
  <c r="H145" i="42"/>
  <c r="H153" i="42"/>
  <c r="H157" i="42"/>
  <c r="H165" i="42"/>
  <c r="H169" i="42"/>
  <c r="H177" i="42"/>
  <c r="H185" i="42"/>
  <c r="H189" i="42"/>
  <c r="H197" i="42"/>
  <c r="H201" i="42"/>
  <c r="H209" i="42"/>
  <c r="H217" i="42"/>
  <c r="H221" i="42"/>
  <c r="H229" i="42"/>
  <c r="H233" i="42"/>
  <c r="H241" i="42"/>
  <c r="H249" i="42"/>
  <c r="H253" i="42"/>
  <c r="H261" i="42"/>
  <c r="H265" i="42"/>
  <c r="H273" i="42"/>
  <c r="H281" i="42"/>
  <c r="H285" i="42"/>
  <c r="H293" i="42"/>
  <c r="H297" i="42"/>
  <c r="H305" i="42"/>
  <c r="H313" i="42"/>
  <c r="H317" i="42"/>
  <c r="H325" i="42"/>
  <c r="H329" i="42"/>
  <c r="H337" i="42"/>
  <c r="H26" i="42"/>
  <c r="H58" i="42"/>
  <c r="H122" i="42"/>
  <c r="H154" i="42"/>
  <c r="H218" i="42"/>
  <c r="H282" i="42"/>
  <c r="H314" i="42"/>
  <c r="H18" i="42"/>
  <c r="H50" i="42"/>
  <c r="H114" i="42"/>
  <c r="H178" i="42"/>
  <c r="H210" i="42"/>
  <c r="H274" i="42"/>
  <c r="H30" i="42"/>
  <c r="H94" i="42"/>
  <c r="H158" i="42"/>
  <c r="H190" i="42"/>
  <c r="H254" i="42"/>
  <c r="H286" i="42"/>
  <c r="H342" i="42"/>
  <c r="H350" i="42"/>
  <c r="H354" i="42"/>
  <c r="H362" i="42"/>
  <c r="H366" i="42"/>
  <c r="H374" i="42"/>
  <c r="H382" i="42"/>
  <c r="H386" i="42"/>
  <c r="H394" i="42"/>
  <c r="H398" i="42"/>
  <c r="H406" i="42"/>
  <c r="H414" i="42"/>
  <c r="H418" i="42"/>
  <c r="H426" i="42"/>
  <c r="H430" i="42"/>
  <c r="H438" i="42"/>
  <c r="H446" i="42"/>
  <c r="H450" i="42"/>
  <c r="H42" i="42"/>
  <c r="H74" i="42"/>
  <c r="H138" i="42"/>
  <c r="H202" i="42"/>
  <c r="H234" i="42"/>
  <c r="H298" i="42"/>
  <c r="H330" i="42"/>
  <c r="H22" i="42"/>
  <c r="H86" i="42"/>
  <c r="H118" i="42"/>
  <c r="H182" i="42"/>
  <c r="H214" i="42"/>
  <c r="H278" i="42"/>
  <c r="H343" i="42"/>
  <c r="H347" i="42"/>
  <c r="H355" i="42"/>
  <c r="H359" i="42"/>
  <c r="H367" i="42"/>
  <c r="H375" i="42"/>
  <c r="H379" i="42"/>
  <c r="H387" i="42"/>
  <c r="H391" i="42"/>
  <c r="H399" i="42"/>
  <c r="H407" i="42"/>
  <c r="H411" i="42"/>
  <c r="H419" i="42"/>
  <c r="H423" i="42"/>
  <c r="H431" i="42"/>
  <c r="H439" i="42"/>
  <c r="H443" i="42"/>
  <c r="H451" i="42"/>
  <c r="H455" i="42"/>
  <c r="H463" i="42"/>
  <c r="H471" i="42"/>
  <c r="H475" i="42"/>
  <c r="H483" i="42"/>
  <c r="H487" i="42"/>
  <c r="H495" i="42"/>
  <c r="H503" i="42"/>
  <c r="H507" i="42"/>
  <c r="H515" i="42"/>
  <c r="H519" i="42"/>
  <c r="H527" i="42"/>
  <c r="H535" i="42"/>
  <c r="H539" i="42"/>
  <c r="H547" i="42"/>
  <c r="H551" i="42"/>
  <c r="H98" i="42"/>
  <c r="H294" i="42"/>
  <c r="H457" i="42"/>
  <c r="H482" i="42"/>
  <c r="H488" i="42"/>
  <c r="H498" i="42"/>
  <c r="H509" i="42"/>
  <c r="H514" i="42"/>
  <c r="H525" i="42"/>
  <c r="H530" i="42"/>
  <c r="H541" i="42"/>
  <c r="H552" i="42"/>
  <c r="H556" i="42"/>
  <c r="H564" i="42"/>
  <c r="H568" i="42"/>
  <c r="H576" i="42"/>
  <c r="H584" i="42"/>
  <c r="H588" i="42"/>
  <c r="H596" i="42"/>
  <c r="H600" i="42"/>
  <c r="H608" i="42"/>
  <c r="H616" i="42"/>
  <c r="H620" i="42"/>
  <c r="H628" i="42"/>
  <c r="H632" i="42"/>
  <c r="H640" i="42"/>
  <c r="H648" i="42"/>
  <c r="H652" i="42"/>
  <c r="H660" i="42"/>
  <c r="H664" i="42"/>
  <c r="H672" i="42"/>
  <c r="H680" i="42"/>
  <c r="H684" i="42"/>
  <c r="H692" i="42"/>
  <c r="H696" i="42"/>
  <c r="H704" i="42"/>
  <c r="H712" i="42"/>
  <c r="H716" i="42"/>
  <c r="H14" i="42"/>
  <c r="H70" i="42"/>
  <c r="H270" i="42"/>
  <c r="H339" i="42"/>
  <c r="H464" i="42"/>
  <c r="H477" i="42"/>
  <c r="H2" i="42"/>
  <c r="H761" i="42"/>
  <c r="H777" i="42"/>
  <c r="H785" i="42"/>
  <c r="H801" i="42"/>
  <c r="H809" i="42"/>
  <c r="H825" i="42"/>
  <c r="H837" i="42"/>
  <c r="H845" i="42"/>
  <c r="H861" i="42"/>
  <c r="H46" i="42"/>
  <c r="H162" i="42"/>
  <c r="H348" i="42"/>
  <c r="H356" i="42"/>
  <c r="H372" i="42"/>
  <c r="H380" i="42"/>
  <c r="H396" i="42"/>
  <c r="H412" i="42"/>
  <c r="H420" i="42"/>
  <c r="H436" i="42"/>
  <c r="H444" i="42"/>
  <c r="H458" i="42"/>
  <c r="H484" i="42"/>
  <c r="H489" i="42"/>
  <c r="H500" i="42"/>
  <c r="H505" i="42"/>
  <c r="H516" i="42"/>
  <c r="H526" i="42"/>
  <c r="H532" i="42"/>
  <c r="H542" i="42"/>
  <c r="H548" i="42"/>
  <c r="H557" i="42"/>
  <c r="H565" i="42"/>
  <c r="H569" i="42"/>
  <c r="H577" i="42"/>
  <c r="H581" i="42"/>
  <c r="H589" i="42"/>
  <c r="H597" i="42"/>
  <c r="H601" i="42"/>
  <c r="H609" i="42"/>
  <c r="H613" i="42"/>
  <c r="H621" i="42"/>
  <c r="H629" i="42"/>
  <c r="H633" i="42"/>
  <c r="H641" i="42"/>
  <c r="H645" i="42"/>
  <c r="H653" i="42"/>
  <c r="H661" i="42"/>
  <c r="H665" i="42"/>
  <c r="H673" i="42"/>
  <c r="H677" i="42"/>
  <c r="H685" i="42"/>
  <c r="H693" i="42"/>
  <c r="H697" i="42"/>
  <c r="H705" i="42"/>
  <c r="H709" i="42"/>
  <c r="H717" i="42"/>
  <c r="H729" i="42"/>
  <c r="H733" i="42"/>
  <c r="H741" i="42"/>
  <c r="H745" i="42"/>
  <c r="H753" i="42"/>
  <c r="H765" i="42"/>
  <c r="H773" i="42"/>
  <c r="H789" i="42"/>
  <c r="H797" i="42"/>
  <c r="H813" i="42"/>
  <c r="H833" i="42"/>
  <c r="H841" i="42"/>
  <c r="H857" i="42"/>
  <c r="H78" i="42"/>
  <c r="H194" i="42"/>
  <c r="H349" i="42"/>
  <c r="H357" i="42"/>
  <c r="H373" i="42"/>
  <c r="H381" i="42"/>
  <c r="H397" i="42"/>
  <c r="H413" i="42"/>
  <c r="H421" i="42"/>
  <c r="H437" i="42"/>
  <c r="H445" i="42"/>
  <c r="H472" i="42"/>
  <c r="H110" i="42"/>
  <c r="H166" i="42"/>
  <c r="H306" i="42"/>
  <c r="H460" i="42"/>
  <c r="H473" i="42"/>
  <c r="H490" i="42"/>
  <c r="H496" i="42"/>
  <c r="H506" i="42"/>
  <c r="H512" i="42"/>
  <c r="H522" i="42"/>
  <c r="H533" i="42"/>
  <c r="H538" i="42"/>
  <c r="H549" i="42"/>
  <c r="H554" i="42"/>
  <c r="H562" i="42"/>
  <c r="H570" i="42"/>
  <c r="H574" i="42"/>
  <c r="H582" i="42"/>
  <c r="H586" i="42"/>
  <c r="H594" i="42"/>
  <c r="H602" i="42"/>
  <c r="H606" i="42"/>
  <c r="H614" i="42"/>
  <c r="H618" i="42"/>
  <c r="H626" i="42"/>
  <c r="H634" i="42"/>
  <c r="H638" i="42"/>
  <c r="H646" i="42"/>
  <c r="H650" i="42"/>
  <c r="H658" i="42"/>
  <c r="H666" i="42"/>
  <c r="H670" i="42"/>
  <c r="H678" i="42"/>
  <c r="H682" i="42"/>
  <c r="H690" i="42"/>
  <c r="H698" i="42"/>
  <c r="H702" i="42"/>
  <c r="H710" i="42"/>
  <c r="H714" i="42"/>
  <c r="H722" i="42"/>
  <c r="H730" i="42"/>
  <c r="H734" i="42"/>
  <c r="H742" i="42"/>
  <c r="H746" i="42"/>
  <c r="H754" i="42"/>
  <c r="H762" i="42"/>
  <c r="H766" i="42"/>
  <c r="H774" i="42"/>
  <c r="H778" i="42"/>
  <c r="H786" i="42"/>
  <c r="H794" i="42"/>
  <c r="H798" i="42"/>
  <c r="H806" i="42"/>
  <c r="H810" i="42"/>
  <c r="H818" i="42"/>
  <c r="H826" i="42"/>
  <c r="H830" i="42"/>
  <c r="H838" i="42"/>
  <c r="H842" i="42"/>
  <c r="H850" i="42"/>
  <c r="H858" i="42"/>
  <c r="H862" i="42"/>
  <c r="H870" i="42"/>
  <c r="H874" i="42"/>
  <c r="H882" i="42"/>
  <c r="H890" i="42"/>
  <c r="H894" i="42"/>
  <c r="H902" i="42"/>
  <c r="H906" i="42"/>
  <c r="H914" i="42"/>
  <c r="H922" i="42"/>
  <c r="H926" i="42"/>
  <c r="H934" i="42"/>
  <c r="H938" i="42"/>
  <c r="H946" i="42"/>
  <c r="H954" i="42"/>
  <c r="H958" i="42"/>
  <c r="H966" i="42"/>
  <c r="H970" i="42"/>
  <c r="H978" i="42"/>
  <c r="H142" i="42"/>
  <c r="H198" i="42"/>
  <c r="H454" i="42"/>
  <c r="H461" i="42"/>
  <c r="H34" i="42"/>
  <c r="H376" i="42"/>
  <c r="H408" i="42"/>
  <c r="H468" i="42"/>
  <c r="H492" i="42"/>
  <c r="H534" i="42"/>
  <c r="H571" i="42"/>
  <c r="H587" i="42"/>
  <c r="H619" i="42"/>
  <c r="H635" i="42"/>
  <c r="H667" i="42"/>
  <c r="H699" i="42"/>
  <c r="H715" i="42"/>
  <c r="H748" i="42"/>
  <c r="H771" i="42"/>
  <c r="H803" i="42"/>
  <c r="H835" i="42"/>
  <c r="H844" i="42"/>
  <c r="H871" i="42"/>
  <c r="H877" i="42"/>
  <c r="H889" i="42"/>
  <c r="H921" i="42"/>
  <c r="H937" i="42"/>
  <c r="H969" i="42"/>
  <c r="H334" i="42"/>
  <c r="H508" i="42"/>
  <c r="H583" i="42"/>
  <c r="H615" i="42"/>
  <c r="H679" i="42"/>
  <c r="H711" i="42"/>
  <c r="H779" i="42"/>
  <c r="H843" i="42"/>
  <c r="H863" i="42"/>
  <c r="H957" i="42"/>
  <c r="H336" i="42"/>
  <c r="H768" i="42"/>
  <c r="H262" i="42"/>
  <c r="H345" i="42"/>
  <c r="H409" i="42"/>
  <c r="H441" i="42"/>
  <c r="H728" i="42"/>
  <c r="H760" i="42"/>
  <c r="H783" i="42"/>
  <c r="H815" i="42"/>
  <c r="H824" i="42"/>
  <c r="H856" i="42"/>
  <c r="H895" i="42"/>
  <c r="H900" i="42"/>
  <c r="H916" i="42"/>
  <c r="H927" i="42"/>
  <c r="H943" i="42"/>
  <c r="H959" i="42"/>
  <c r="H964" i="42"/>
  <c r="H980" i="42"/>
  <c r="H639" i="42"/>
  <c r="H795" i="42"/>
  <c r="H859" i="42"/>
  <c r="H872" i="42"/>
  <c r="H901" i="42"/>
  <c r="H917" i="42"/>
  <c r="H981" i="42"/>
  <c r="H960" i="42"/>
  <c r="H976" i="42"/>
  <c r="H925" i="42"/>
  <c r="H6" i="42"/>
  <c r="H433" i="42"/>
  <c r="H759" i="42"/>
  <c r="H791" i="42"/>
  <c r="H855" i="42"/>
  <c r="H876" i="42"/>
  <c r="H931" i="42"/>
  <c r="H968" i="42"/>
  <c r="H984" i="42"/>
  <c r="H290" i="42"/>
  <c r="H352" i="42"/>
  <c r="H416" i="42"/>
  <c r="H474" i="42"/>
  <c r="H497" i="42"/>
  <c r="H540" i="42"/>
  <c r="H559" i="42"/>
  <c r="H591" i="42"/>
  <c r="H623" i="42"/>
  <c r="H655" i="42"/>
  <c r="H687" i="42"/>
  <c r="H703" i="42"/>
  <c r="H731" i="42"/>
  <c r="H772" i="42"/>
  <c r="H804" i="42"/>
  <c r="H879" i="42"/>
  <c r="H933" i="42"/>
  <c r="H899" i="42"/>
  <c r="H353" i="42"/>
  <c r="H385" i="42"/>
  <c r="H449" i="42"/>
  <c r="H743" i="42"/>
  <c r="H775" i="42"/>
  <c r="H807" i="42"/>
  <c r="H816" i="42"/>
  <c r="H848" i="42"/>
  <c r="H867" i="42"/>
  <c r="H885" i="42"/>
  <c r="H896" i="42"/>
  <c r="H907" i="42"/>
  <c r="H923" i="42"/>
  <c r="H939" i="42"/>
  <c r="H955" i="42"/>
  <c r="H230" i="42"/>
  <c r="H368" i="42"/>
  <c r="H486" i="42"/>
  <c r="H529" i="42"/>
  <c r="H599" i="42"/>
  <c r="H695" i="42"/>
  <c r="H724" i="42"/>
  <c r="H788" i="42"/>
  <c r="H811" i="42"/>
  <c r="H869" i="42"/>
  <c r="H941" i="42"/>
  <c r="H973" i="42"/>
  <c r="H360" i="42"/>
  <c r="H392" i="42"/>
  <c r="H481" i="42"/>
  <c r="H524" i="42"/>
  <c r="H545" i="42"/>
  <c r="H579" i="42"/>
  <c r="H595" i="42"/>
  <c r="H627" i="42"/>
  <c r="H659" i="42"/>
  <c r="H675" i="42"/>
  <c r="H707" i="42"/>
  <c r="H723" i="42"/>
  <c r="H755" i="42"/>
  <c r="H787" i="42"/>
  <c r="H796" i="42"/>
  <c r="H828" i="42"/>
  <c r="H851" i="42"/>
  <c r="H880" i="42"/>
  <c r="H913" i="42"/>
  <c r="H929" i="42"/>
  <c r="H961" i="42"/>
  <c r="H977" i="42"/>
  <c r="H832" i="42"/>
  <c r="H936" i="42"/>
  <c r="H963" i="42"/>
  <c r="H206" i="42"/>
  <c r="H361" i="42"/>
  <c r="H425" i="42"/>
  <c r="H735" i="42"/>
  <c r="H744" i="42"/>
  <c r="H776" i="42"/>
  <c r="H799" i="42"/>
  <c r="H831" i="42"/>
  <c r="H868" i="42"/>
  <c r="H875" i="42"/>
  <c r="H887" i="42"/>
  <c r="H892" i="42"/>
  <c r="H908" i="42"/>
  <c r="H924" i="42"/>
  <c r="H935" i="42"/>
  <c r="H951" i="42"/>
  <c r="H956" i="42"/>
  <c r="H972" i="42"/>
  <c r="H727" i="42"/>
  <c r="H800" i="42"/>
  <c r="F72" i="18"/>
  <c r="E72" i="18"/>
  <c r="E73" i="18" s="1"/>
  <c r="G71" i="18"/>
  <c r="C24" i="18" s="1"/>
  <c r="G70" i="18"/>
  <c r="C23" i="18" s="1"/>
  <c r="G69" i="18"/>
  <c r="C22" i="18" s="1"/>
  <c r="G68" i="18"/>
  <c r="C21" i="18" s="1"/>
  <c r="G67" i="18"/>
  <c r="C20" i="18" s="1"/>
  <c r="G66" i="18"/>
  <c r="C19" i="18" s="1"/>
  <c r="G65" i="18"/>
  <c r="C18" i="18" s="1"/>
  <c r="G64" i="18"/>
  <c r="C17" i="18" s="1"/>
  <c r="G63" i="18"/>
  <c r="C16" i="18" s="1"/>
  <c r="G62" i="18"/>
  <c r="C15" i="18" s="1"/>
  <c r="F72" i="14"/>
  <c r="E72" i="14"/>
  <c r="E73" i="14" s="1"/>
  <c r="G71" i="14"/>
  <c r="C24" i="14" s="1"/>
  <c r="G70" i="14"/>
  <c r="C23" i="14" s="1"/>
  <c r="G69" i="14"/>
  <c r="C22" i="14" s="1"/>
  <c r="G68" i="14"/>
  <c r="C21" i="14" s="1"/>
  <c r="G67" i="14"/>
  <c r="C20" i="14" s="1"/>
  <c r="G66" i="14"/>
  <c r="C19" i="14" s="1"/>
  <c r="G65" i="14"/>
  <c r="C18" i="14" s="1"/>
  <c r="G64" i="14"/>
  <c r="C17" i="14" s="1"/>
  <c r="G63" i="14"/>
  <c r="C16" i="14" s="1"/>
  <c r="G62" i="14"/>
  <c r="C15" i="14" s="1"/>
  <c r="G72" i="18" l="1"/>
  <c r="H967" i="42"/>
  <c r="H903" i="42"/>
  <c r="H808" i="42"/>
  <c r="H393" i="42"/>
  <c r="H401" i="42"/>
  <c r="H860" i="42"/>
  <c r="H732" i="42"/>
  <c r="H611" i="42"/>
  <c r="H424" i="42"/>
  <c r="H852" i="42"/>
  <c r="H567" i="42"/>
  <c r="H944" i="42"/>
  <c r="H873" i="42"/>
  <c r="H752" i="42"/>
  <c r="H949" i="42"/>
  <c r="H719" i="42"/>
  <c r="H575" i="42"/>
  <c r="H384" i="42"/>
  <c r="H888" i="42"/>
  <c r="H369" i="42"/>
  <c r="H965" i="42"/>
  <c r="H763" i="42"/>
  <c r="H932" i="42"/>
  <c r="H847" i="42"/>
  <c r="H469" i="42"/>
  <c r="H462" i="42"/>
  <c r="H747" i="42"/>
  <c r="H400" i="42"/>
  <c r="H883" i="42"/>
  <c r="H780" i="42"/>
  <c r="H651" i="42"/>
  <c r="H513" i="42"/>
  <c r="H480" i="42"/>
  <c r="H974" i="42"/>
  <c r="H942" i="42"/>
  <c r="H910" i="42"/>
  <c r="H878" i="42"/>
  <c r="H846" i="42"/>
  <c r="H814" i="42"/>
  <c r="H782" i="42"/>
  <c r="H750" i="42"/>
  <c r="H718" i="42"/>
  <c r="H686" i="42"/>
  <c r="H654" i="42"/>
  <c r="H622" i="42"/>
  <c r="H590" i="42"/>
  <c r="H558" i="42"/>
  <c r="H517" i="42"/>
  <c r="H466" i="42"/>
  <c r="H453" i="42"/>
  <c r="H389" i="42"/>
  <c r="H134" i="42"/>
  <c r="H805" i="42"/>
  <c r="H749" i="42"/>
  <c r="H713" i="42"/>
  <c r="H681" i="42"/>
  <c r="H649" i="42"/>
  <c r="H617" i="42"/>
  <c r="H585" i="42"/>
  <c r="H553" i="42"/>
  <c r="H510" i="42"/>
  <c r="H452" i="42"/>
  <c r="H388" i="42"/>
  <c r="H102" i="42"/>
  <c r="H817" i="42"/>
  <c r="H725" i="42"/>
  <c r="H130" i="42"/>
  <c r="H700" i="42"/>
  <c r="H668" i="42"/>
  <c r="H636" i="42"/>
  <c r="H604" i="42"/>
  <c r="H572" i="42"/>
  <c r="H536" i="42"/>
  <c r="H493" i="42"/>
  <c r="H38" i="42"/>
  <c r="H523" i="42"/>
  <c r="H491" i="42"/>
  <c r="H459" i="42"/>
  <c r="H427" i="42"/>
  <c r="H395" i="42"/>
  <c r="H363" i="42"/>
  <c r="H246" i="42"/>
  <c r="H338" i="42"/>
  <c r="H106" i="42"/>
  <c r="H434" i="42"/>
  <c r="H402" i="42"/>
  <c r="H370" i="42"/>
  <c r="H318" i="42"/>
  <c r="H62" i="42"/>
  <c r="H82" i="42"/>
  <c r="H186" i="42"/>
  <c r="H333" i="42"/>
  <c r="H301" i="42"/>
  <c r="H269" i="42"/>
  <c r="H237" i="42"/>
  <c r="H205" i="42"/>
  <c r="H173" i="42"/>
  <c r="H141" i="42"/>
  <c r="H109" i="42"/>
  <c r="H77" i="42"/>
  <c r="H45" i="42"/>
  <c r="H13" i="42"/>
  <c r="H312" i="42"/>
  <c r="H280" i="42"/>
  <c r="H248" i="42"/>
  <c r="H216" i="42"/>
  <c r="H184" i="42"/>
  <c r="H152" i="42"/>
  <c r="H120" i="42"/>
  <c r="H88" i="42"/>
  <c r="H56" i="42"/>
  <c r="H24" i="42"/>
  <c r="H327" i="42"/>
  <c r="H295" i="42"/>
  <c r="H263" i="42"/>
  <c r="H231" i="42"/>
  <c r="H199" i="42"/>
  <c r="H167" i="42"/>
  <c r="H135" i="42"/>
  <c r="H103" i="42"/>
  <c r="H71" i="42"/>
  <c r="H39" i="42"/>
  <c r="H7" i="42"/>
  <c r="J3" i="48"/>
  <c r="L3" i="48" s="1"/>
  <c r="H9" i="43"/>
  <c r="H17" i="43"/>
  <c r="H25" i="43"/>
  <c r="H33" i="43"/>
  <c r="H41" i="43"/>
  <c r="H49" i="43"/>
  <c r="H57" i="43"/>
  <c r="H65" i="43"/>
  <c r="H73" i="43"/>
  <c r="H81" i="43"/>
  <c r="H89" i="43"/>
  <c r="H97" i="43"/>
  <c r="H105" i="43"/>
  <c r="H113" i="43"/>
  <c r="H121" i="43"/>
  <c r="H129" i="43"/>
  <c r="H137" i="43"/>
  <c r="H145" i="43"/>
  <c r="H153" i="43"/>
  <c r="H161" i="43"/>
  <c r="H169" i="43"/>
  <c r="H177" i="43"/>
  <c r="H185" i="43"/>
  <c r="H193" i="43"/>
  <c r="H201" i="43"/>
  <c r="H209" i="43"/>
  <c r="H217" i="43"/>
  <c r="H225" i="43"/>
  <c r="H233" i="43"/>
  <c r="H241" i="43"/>
  <c r="H249" i="43"/>
  <c r="H257" i="43"/>
  <c r="H265" i="43"/>
  <c r="H273" i="43"/>
  <c r="H281" i="43"/>
  <c r="H289" i="43"/>
  <c r="H297" i="43"/>
  <c r="H305" i="43"/>
  <c r="H313" i="43"/>
  <c r="H321" i="43"/>
  <c r="H329" i="43"/>
  <c r="H337" i="43"/>
  <c r="H345" i="43"/>
  <c r="H353" i="43"/>
  <c r="H361" i="43"/>
  <c r="H369" i="43"/>
  <c r="H377" i="43"/>
  <c r="H385" i="43"/>
  <c r="H393" i="43"/>
  <c r="H401" i="43"/>
  <c r="H409" i="43"/>
  <c r="H417" i="43"/>
  <c r="H425" i="43"/>
  <c r="H433" i="43"/>
  <c r="H441" i="43"/>
  <c r="H449" i="43"/>
  <c r="H457" i="43"/>
  <c r="H465" i="43"/>
  <c r="H473" i="43"/>
  <c r="H481" i="43"/>
  <c r="H489" i="43"/>
  <c r="H497" i="43"/>
  <c r="H505" i="43"/>
  <c r="H513" i="43"/>
  <c r="H521" i="43"/>
  <c r="H529" i="43"/>
  <c r="H537" i="43"/>
  <c r="H545" i="43"/>
  <c r="H553" i="43"/>
  <c r="H561" i="43"/>
  <c r="H569" i="43"/>
  <c r="H577" i="43"/>
  <c r="H585" i="43"/>
  <c r="H593" i="43"/>
  <c r="H601" i="43"/>
  <c r="H609" i="43"/>
  <c r="H617" i="43"/>
  <c r="H625" i="43"/>
  <c r="H633" i="43"/>
  <c r="H641" i="43"/>
  <c r="H649" i="43"/>
  <c r="H657" i="43"/>
  <c r="H665" i="43"/>
  <c r="H673" i="43"/>
  <c r="H681" i="43"/>
  <c r="H689" i="43"/>
  <c r="H697" i="43"/>
  <c r="H705" i="43"/>
  <c r="H10" i="43"/>
  <c r="H18" i="43"/>
  <c r="H26" i="43"/>
  <c r="H34" i="43"/>
  <c r="H42" i="43"/>
  <c r="H50" i="43"/>
  <c r="H58" i="43"/>
  <c r="H66" i="43"/>
  <c r="H74" i="43"/>
  <c r="H82" i="43"/>
  <c r="H90" i="43"/>
  <c r="H98" i="43"/>
  <c r="H106" i="43"/>
  <c r="H114" i="43"/>
  <c r="H122" i="43"/>
  <c r="H130" i="43"/>
  <c r="H138" i="43"/>
  <c r="H146" i="43"/>
  <c r="H154" i="43"/>
  <c r="H162" i="43"/>
  <c r="H170" i="43"/>
  <c r="H178" i="43"/>
  <c r="H186" i="43"/>
  <c r="H194" i="43"/>
  <c r="H202" i="43"/>
  <c r="H210" i="43"/>
  <c r="H218" i="43"/>
  <c r="H226" i="43"/>
  <c r="H234" i="43"/>
  <c r="H242" i="43"/>
  <c r="H250" i="43"/>
  <c r="H258" i="43"/>
  <c r="H266" i="43"/>
  <c r="H274" i="43"/>
  <c r="H282" i="43"/>
  <c r="H290" i="43"/>
  <c r="H298" i="43"/>
  <c r="H306" i="43"/>
  <c r="H314" i="43"/>
  <c r="H322" i="43"/>
  <c r="H330" i="43"/>
  <c r="H338" i="43"/>
  <c r="H346" i="43"/>
  <c r="H354" i="43"/>
  <c r="H362" i="43"/>
  <c r="H370" i="43"/>
  <c r="H378" i="43"/>
  <c r="H386" i="43"/>
  <c r="H394" i="43"/>
  <c r="H402" i="43"/>
  <c r="H410" i="43"/>
  <c r="H418" i="43"/>
  <c r="H426" i="43"/>
  <c r="H434" i="43"/>
  <c r="H442" i="43"/>
  <c r="H450" i="43"/>
  <c r="H458" i="43"/>
  <c r="H466" i="43"/>
  <c r="H474" i="43"/>
  <c r="H482" i="43"/>
  <c r="H490" i="43"/>
  <c r="H498" i="43"/>
  <c r="H506" i="43"/>
  <c r="H514" i="43"/>
  <c r="H522" i="43"/>
  <c r="H530" i="43"/>
  <c r="H538" i="43"/>
  <c r="H546" i="43"/>
  <c r="H554" i="43"/>
  <c r="H562" i="43"/>
  <c r="H570" i="43"/>
  <c r="H578" i="43"/>
  <c r="H586" i="43"/>
  <c r="H594" i="43"/>
  <c r="H602" i="43"/>
  <c r="H610" i="43"/>
  <c r="H618" i="43"/>
  <c r="H626" i="43"/>
  <c r="H634" i="43"/>
  <c r="H642" i="43"/>
  <c r="H650" i="43"/>
  <c r="H658" i="43"/>
  <c r="H666" i="43"/>
  <c r="H674" i="43"/>
  <c r="H682" i="43"/>
  <c r="H690" i="43"/>
  <c r="H698" i="43"/>
  <c r="H706" i="43"/>
  <c r="H3" i="43"/>
  <c r="H11" i="43"/>
  <c r="H19" i="43"/>
  <c r="H27" i="43"/>
  <c r="H35" i="43"/>
  <c r="H43" i="43"/>
  <c r="H51" i="43"/>
  <c r="H59" i="43"/>
  <c r="H67" i="43"/>
  <c r="H75" i="43"/>
  <c r="H83" i="43"/>
  <c r="H91" i="43"/>
  <c r="H99" i="43"/>
  <c r="H107" i="43"/>
  <c r="H115" i="43"/>
  <c r="H123" i="43"/>
  <c r="H131" i="43"/>
  <c r="H139" i="43"/>
  <c r="H147" i="43"/>
  <c r="H155" i="43"/>
  <c r="H163" i="43"/>
  <c r="H171" i="43"/>
  <c r="H179" i="43"/>
  <c r="H187" i="43"/>
  <c r="H195" i="43"/>
  <c r="H203" i="43"/>
  <c r="H211" i="43"/>
  <c r="H219" i="43"/>
  <c r="H227" i="43"/>
  <c r="H235" i="43"/>
  <c r="H243" i="43"/>
  <c r="H251" i="43"/>
  <c r="H259" i="43"/>
  <c r="H267" i="43"/>
  <c r="H275" i="43"/>
  <c r="H283" i="43"/>
  <c r="H291" i="43"/>
  <c r="H299" i="43"/>
  <c r="H307" i="43"/>
  <c r="H315" i="43"/>
  <c r="H4" i="43"/>
  <c r="H12" i="43"/>
  <c r="H20" i="43"/>
  <c r="H28" i="43"/>
  <c r="H36" i="43"/>
  <c r="H44" i="43"/>
  <c r="H52" i="43"/>
  <c r="H60" i="43"/>
  <c r="H68" i="43"/>
  <c r="H76" i="43"/>
  <c r="H84" i="43"/>
  <c r="H92" i="43"/>
  <c r="H100" i="43"/>
  <c r="H108" i="43"/>
  <c r="H116" i="43"/>
  <c r="H124" i="43"/>
  <c r="H132" i="43"/>
  <c r="H140" i="43"/>
  <c r="H148" i="43"/>
  <c r="H156" i="43"/>
  <c r="H164" i="43"/>
  <c r="H172" i="43"/>
  <c r="H180" i="43"/>
  <c r="H188" i="43"/>
  <c r="H196" i="43"/>
  <c r="H204" i="43"/>
  <c r="H212" i="43"/>
  <c r="H220" i="43"/>
  <c r="H228" i="43"/>
  <c r="H236" i="43"/>
  <c r="H244" i="43"/>
  <c r="H252" i="43"/>
  <c r="H260" i="43"/>
  <c r="H268" i="43"/>
  <c r="H276" i="43"/>
  <c r="H284" i="43"/>
  <c r="H292" i="43"/>
  <c r="H300" i="43"/>
  <c r="H308" i="43"/>
  <c r="H316" i="43"/>
  <c r="H324" i="43"/>
  <c r="H332" i="43"/>
  <c r="H340" i="43"/>
  <c r="H348" i="43"/>
  <c r="H356" i="43"/>
  <c r="H364" i="43"/>
  <c r="H372" i="43"/>
  <c r="H380" i="43"/>
  <c r="H388" i="43"/>
  <c r="H396" i="43"/>
  <c r="H404" i="43"/>
  <c r="H412" i="43"/>
  <c r="H420" i="43"/>
  <c r="H428" i="43"/>
  <c r="H436" i="43"/>
  <c r="H444" i="43"/>
  <c r="H452" i="43"/>
  <c r="H460" i="43"/>
  <c r="H468" i="43"/>
  <c r="H476" i="43"/>
  <c r="H484" i="43"/>
  <c r="H492" i="43"/>
  <c r="H500" i="43"/>
  <c r="H508" i="43"/>
  <c r="H516" i="43"/>
  <c r="H524" i="43"/>
  <c r="H532" i="43"/>
  <c r="H540" i="43"/>
  <c r="H548" i="43"/>
  <c r="H556" i="43"/>
  <c r="H564" i="43"/>
  <c r="H572" i="43"/>
  <c r="H580" i="43"/>
  <c r="H588" i="43"/>
  <c r="H596" i="43"/>
  <c r="H604" i="43"/>
  <c r="H612" i="43"/>
  <c r="H620" i="43"/>
  <c r="H628" i="43"/>
  <c r="H636" i="43"/>
  <c r="H644" i="43"/>
  <c r="H652" i="43"/>
  <c r="H660" i="43"/>
  <c r="H668" i="43"/>
  <c r="H676" i="43"/>
  <c r="H684" i="43"/>
  <c r="H692" i="43"/>
  <c r="H700" i="43"/>
  <c r="H5" i="43"/>
  <c r="H13" i="43"/>
  <c r="H21" i="43"/>
  <c r="H29" i="43"/>
  <c r="H37" i="43"/>
  <c r="H45" i="43"/>
  <c r="H53" i="43"/>
  <c r="H61" i="43"/>
  <c r="H69" i="43"/>
  <c r="H77" i="43"/>
  <c r="H85" i="43"/>
  <c r="H93" i="43"/>
  <c r="H101" i="43"/>
  <c r="H109" i="43"/>
  <c r="H117" i="43"/>
  <c r="H125" i="43"/>
  <c r="H133" i="43"/>
  <c r="H141" i="43"/>
  <c r="H149" i="43"/>
  <c r="H157" i="43"/>
  <c r="H165" i="43"/>
  <c r="H173" i="43"/>
  <c r="H181" i="43"/>
  <c r="H189" i="43"/>
  <c r="H197" i="43"/>
  <c r="H205" i="43"/>
  <c r="H213" i="43"/>
  <c r="H221" i="43"/>
  <c r="H229" i="43"/>
  <c r="H237" i="43"/>
  <c r="H245" i="43"/>
  <c r="H253" i="43"/>
  <c r="H261" i="43"/>
  <c r="H269" i="43"/>
  <c r="H277" i="43"/>
  <c r="H285" i="43"/>
  <c r="H293" i="43"/>
  <c r="H301" i="43"/>
  <c r="H309" i="43"/>
  <c r="H317" i="43"/>
  <c r="H325" i="43"/>
  <c r="H333" i="43"/>
  <c r="H341" i="43"/>
  <c r="H349" i="43"/>
  <c r="H357" i="43"/>
  <c r="H365" i="43"/>
  <c r="H373" i="43"/>
  <c r="H381" i="43"/>
  <c r="H389" i="43"/>
  <c r="H397" i="43"/>
  <c r="H405" i="43"/>
  <c r="H413" i="43"/>
  <c r="H421" i="43"/>
  <c r="H429" i="43"/>
  <c r="H437" i="43"/>
  <c r="H445" i="43"/>
  <c r="H453" i="43"/>
  <c r="H461" i="43"/>
  <c r="H469" i="43"/>
  <c r="H477" i="43"/>
  <c r="H485" i="43"/>
  <c r="H493" i="43"/>
  <c r="H501" i="43"/>
  <c r="H509" i="43"/>
  <c r="H517" i="43"/>
  <c r="H525" i="43"/>
  <c r="H533" i="43"/>
  <c r="H541" i="43"/>
  <c r="H549" i="43"/>
  <c r="H557" i="43"/>
  <c r="H565" i="43"/>
  <c r="H573" i="43"/>
  <c r="H581" i="43"/>
  <c r="H589" i="43"/>
  <c r="H597" i="43"/>
  <c r="H605" i="43"/>
  <c r="H613" i="43"/>
  <c r="H621" i="43"/>
  <c r="H629" i="43"/>
  <c r="H637" i="43"/>
  <c r="H645" i="43"/>
  <c r="H653" i="43"/>
  <c r="H661" i="43"/>
  <c r="H669" i="43"/>
  <c r="H677" i="43"/>
  <c r="H685" i="43"/>
  <c r="H693" i="43"/>
  <c r="H701" i="43"/>
  <c r="H7" i="43"/>
  <c r="H15" i="43"/>
  <c r="H23" i="43"/>
  <c r="H31" i="43"/>
  <c r="H39" i="43"/>
  <c r="H47" i="43"/>
  <c r="H55" i="43"/>
  <c r="H63" i="43"/>
  <c r="H71" i="43"/>
  <c r="H79" i="43"/>
  <c r="H87" i="43"/>
  <c r="H95" i="43"/>
  <c r="H103" i="43"/>
  <c r="H111" i="43"/>
  <c r="H119" i="43"/>
  <c r="H127" i="43"/>
  <c r="H135" i="43"/>
  <c r="H143" i="43"/>
  <c r="H151" i="43"/>
  <c r="H159" i="43"/>
  <c r="H167" i="43"/>
  <c r="H175" i="43"/>
  <c r="H183" i="43"/>
  <c r="H191" i="43"/>
  <c r="H199" i="43"/>
  <c r="H207" i="43"/>
  <c r="H215" i="43"/>
  <c r="H223" i="43"/>
  <c r="H231" i="43"/>
  <c r="H239" i="43"/>
  <c r="H247" i="43"/>
  <c r="H255" i="43"/>
  <c r="H263" i="43"/>
  <c r="H271" i="43"/>
  <c r="H279" i="43"/>
  <c r="H287" i="43"/>
  <c r="H8" i="43"/>
  <c r="H16" i="43"/>
  <c r="H24" i="43"/>
  <c r="H32" i="43"/>
  <c r="H40" i="43"/>
  <c r="H48" i="43"/>
  <c r="H56" i="43"/>
  <c r="H64" i="43"/>
  <c r="H72" i="43"/>
  <c r="H80" i="43"/>
  <c r="H88" i="43"/>
  <c r="H96" i="43"/>
  <c r="H104" i="43"/>
  <c r="H112" i="43"/>
  <c r="H120" i="43"/>
  <c r="H128" i="43"/>
  <c r="H136" i="43"/>
  <c r="H144" i="43"/>
  <c r="H152" i="43"/>
  <c r="H160" i="43"/>
  <c r="H168" i="43"/>
  <c r="H176" i="43"/>
  <c r="H184" i="43"/>
  <c r="H192" i="43"/>
  <c r="H200" i="43"/>
  <c r="H208" i="43"/>
  <c r="H216" i="43"/>
  <c r="H224" i="43"/>
  <c r="H232" i="43"/>
  <c r="H240" i="43"/>
  <c r="H248" i="43"/>
  <c r="H256" i="43"/>
  <c r="H264" i="43"/>
  <c r="H272" i="43"/>
  <c r="H280" i="43"/>
  <c r="H288" i="43"/>
  <c r="H296" i="43"/>
  <c r="H304" i="43"/>
  <c r="H312" i="43"/>
  <c r="H320" i="43"/>
  <c r="H328" i="43"/>
  <c r="H336" i="43"/>
  <c r="H344" i="43"/>
  <c r="H352" i="43"/>
  <c r="H360" i="43"/>
  <c r="H368" i="43"/>
  <c r="H376" i="43"/>
  <c r="H384" i="43"/>
  <c r="H392" i="43"/>
  <c r="H400" i="43"/>
  <c r="H408" i="43"/>
  <c r="H416" i="43"/>
  <c r="H424" i="43"/>
  <c r="H432" i="43"/>
  <c r="H440" i="43"/>
  <c r="H448" i="43"/>
  <c r="H456" i="43"/>
  <c r="H464" i="43"/>
  <c r="H472" i="43"/>
  <c r="H480" i="43"/>
  <c r="H488" i="43"/>
  <c r="H496" i="43"/>
  <c r="H504" i="43"/>
  <c r="H512" i="43"/>
  <c r="H520" i="43"/>
  <c r="H528" i="43"/>
  <c r="H536" i="43"/>
  <c r="H544" i="43"/>
  <c r="H552" i="43"/>
  <c r="H560" i="43"/>
  <c r="H568" i="43"/>
  <c r="H576" i="43"/>
  <c r="H584" i="43"/>
  <c r="H592" i="43"/>
  <c r="H600" i="43"/>
  <c r="H608" i="43"/>
  <c r="H616" i="43"/>
  <c r="H624" i="43"/>
  <c r="H632" i="43"/>
  <c r="H640" i="43"/>
  <c r="H648" i="43"/>
  <c r="H656" i="43"/>
  <c r="H664" i="43"/>
  <c r="H672" i="43"/>
  <c r="H680" i="43"/>
  <c r="H688" i="43"/>
  <c r="H696" i="43"/>
  <c r="H704" i="43"/>
  <c r="H14" i="43"/>
  <c r="H78" i="43"/>
  <c r="H142" i="43"/>
  <c r="H206" i="43"/>
  <c r="H270" i="43"/>
  <c r="H311" i="43"/>
  <c r="H335" i="43"/>
  <c r="H358" i="43"/>
  <c r="H379" i="43"/>
  <c r="H399" i="43"/>
  <c r="H422" i="43"/>
  <c r="H443" i="43"/>
  <c r="H463" i="43"/>
  <c r="H486" i="43"/>
  <c r="H507" i="43"/>
  <c r="H527" i="43"/>
  <c r="H550" i="43"/>
  <c r="H571" i="43"/>
  <c r="H591" i="43"/>
  <c r="H614" i="43"/>
  <c r="H635" i="43"/>
  <c r="H655" i="43"/>
  <c r="H678" i="43"/>
  <c r="H699" i="43"/>
  <c r="H712" i="43"/>
  <c r="H720" i="43"/>
  <c r="H728" i="43"/>
  <c r="H736" i="43"/>
  <c r="H744" i="43"/>
  <c r="H752" i="43"/>
  <c r="H760" i="43"/>
  <c r="H768" i="43"/>
  <c r="H776" i="43"/>
  <c r="H784" i="43"/>
  <c r="H792" i="43"/>
  <c r="H800" i="43"/>
  <c r="H808" i="43"/>
  <c r="H816" i="43"/>
  <c r="H824" i="43"/>
  <c r="H832" i="43"/>
  <c r="H840" i="43"/>
  <c r="H848" i="43"/>
  <c r="H856" i="43"/>
  <c r="H864" i="43"/>
  <c r="H872" i="43"/>
  <c r="H880" i="43"/>
  <c r="H888" i="43"/>
  <c r="H896" i="43"/>
  <c r="H904" i="43"/>
  <c r="H912" i="43"/>
  <c r="H920" i="43"/>
  <c r="H928" i="43"/>
  <c r="H936" i="43"/>
  <c r="H944" i="43"/>
  <c r="H952" i="43"/>
  <c r="H960" i="43"/>
  <c r="H968" i="43"/>
  <c r="H976" i="43"/>
  <c r="H984" i="43"/>
  <c r="H992" i="43"/>
  <c r="H1000" i="43"/>
  <c r="H1008" i="43"/>
  <c r="H1016" i="43"/>
  <c r="H1024" i="43"/>
  <c r="H1032" i="43"/>
  <c r="H1040" i="43"/>
  <c r="H1048" i="43"/>
  <c r="H1056" i="43"/>
  <c r="H1064" i="43"/>
  <c r="H1072" i="43"/>
  <c r="H1080" i="43"/>
  <c r="H1088" i="43"/>
  <c r="H1096" i="43"/>
  <c r="H1104" i="43"/>
  <c r="H1112" i="43"/>
  <c r="H1120" i="43"/>
  <c r="H1136" i="43"/>
  <c r="H1160" i="43"/>
  <c r="H22" i="43"/>
  <c r="H86" i="43"/>
  <c r="H150" i="43"/>
  <c r="H214" i="43"/>
  <c r="H278" i="43"/>
  <c r="H318" i="43"/>
  <c r="H339" i="43"/>
  <c r="H359" i="43"/>
  <c r="H382" i="43"/>
  <c r="H403" i="43"/>
  <c r="H423" i="43"/>
  <c r="H446" i="43"/>
  <c r="H467" i="43"/>
  <c r="H487" i="43"/>
  <c r="H510" i="43"/>
  <c r="H531" i="43"/>
  <c r="H551" i="43"/>
  <c r="H574" i="43"/>
  <c r="H595" i="43"/>
  <c r="H615" i="43"/>
  <c r="H638" i="43"/>
  <c r="H659" i="43"/>
  <c r="H679" i="43"/>
  <c r="H702" i="43"/>
  <c r="H713" i="43"/>
  <c r="H721" i="43"/>
  <c r="H729" i="43"/>
  <c r="H737" i="43"/>
  <c r="H745" i="43"/>
  <c r="H753" i="43"/>
  <c r="H761" i="43"/>
  <c r="H769" i="43"/>
  <c r="H777" i="43"/>
  <c r="H785" i="43"/>
  <c r="H793" i="43"/>
  <c r="H801" i="43"/>
  <c r="H809" i="43"/>
  <c r="H817" i="43"/>
  <c r="H825" i="43"/>
  <c r="H833" i="43"/>
  <c r="H841" i="43"/>
  <c r="H849" i="43"/>
  <c r="H857" i="43"/>
  <c r="H865" i="43"/>
  <c r="H873" i="43"/>
  <c r="H881" i="43"/>
  <c r="H889" i="43"/>
  <c r="H897" i="43"/>
  <c r="H905" i="43"/>
  <c r="H913" i="43"/>
  <c r="H921" i="43"/>
  <c r="H929" i="43"/>
  <c r="H937" i="43"/>
  <c r="H945" i="43"/>
  <c r="H953" i="43"/>
  <c r="H961" i="43"/>
  <c r="H969" i="43"/>
  <c r="H977" i="43"/>
  <c r="H985" i="43"/>
  <c r="H993" i="43"/>
  <c r="H1001" i="43"/>
  <c r="H1009" i="43"/>
  <c r="H1017" i="43"/>
  <c r="H1025" i="43"/>
  <c r="H1033" i="43"/>
  <c r="H1041" i="43"/>
  <c r="H1049" i="43"/>
  <c r="H1057" i="43"/>
  <c r="H1065" i="43"/>
  <c r="H1073" i="43"/>
  <c r="H1081" i="43"/>
  <c r="H1089" i="43"/>
  <c r="H1097" i="43"/>
  <c r="H1105" i="43"/>
  <c r="H1113" i="43"/>
  <c r="H1121" i="43"/>
  <c r="H1129" i="43"/>
  <c r="H1137" i="43"/>
  <c r="H1145" i="43"/>
  <c r="H1153" i="43"/>
  <c r="H1161" i="43"/>
  <c r="H1122" i="43"/>
  <c r="H1154" i="43"/>
  <c r="H1162" i="43"/>
  <c r="H30" i="43"/>
  <c r="H94" i="43"/>
  <c r="H158" i="43"/>
  <c r="H222" i="43"/>
  <c r="H286" i="43"/>
  <c r="H319" i="43"/>
  <c r="H342" i="43"/>
  <c r="H363" i="43"/>
  <c r="H383" i="43"/>
  <c r="H406" i="43"/>
  <c r="H427" i="43"/>
  <c r="H447" i="43"/>
  <c r="H470" i="43"/>
  <c r="H491" i="43"/>
  <c r="H511" i="43"/>
  <c r="H534" i="43"/>
  <c r="H555" i="43"/>
  <c r="H575" i="43"/>
  <c r="H598" i="43"/>
  <c r="H619" i="43"/>
  <c r="H639" i="43"/>
  <c r="H662" i="43"/>
  <c r="H683" i="43"/>
  <c r="H703" i="43"/>
  <c r="H714" i="43"/>
  <c r="H722" i="43"/>
  <c r="H730" i="43"/>
  <c r="H738" i="43"/>
  <c r="H746" i="43"/>
  <c r="H754" i="43"/>
  <c r="H762" i="43"/>
  <c r="H770" i="43"/>
  <c r="H778" i="43"/>
  <c r="H786" i="43"/>
  <c r="H794" i="43"/>
  <c r="H802" i="43"/>
  <c r="H810" i="43"/>
  <c r="H818" i="43"/>
  <c r="H826" i="43"/>
  <c r="H834" i="43"/>
  <c r="H842" i="43"/>
  <c r="H850" i="43"/>
  <c r="H858" i="43"/>
  <c r="H866" i="43"/>
  <c r="H874" i="43"/>
  <c r="H882" i="43"/>
  <c r="H890" i="43"/>
  <c r="H898" i="43"/>
  <c r="H906" i="43"/>
  <c r="H914" i="43"/>
  <c r="H922" i="43"/>
  <c r="H930" i="43"/>
  <c r="H938" i="43"/>
  <c r="H946" i="43"/>
  <c r="H954" i="43"/>
  <c r="H962" i="43"/>
  <c r="H970" i="43"/>
  <c r="H978" i="43"/>
  <c r="H986" i="43"/>
  <c r="H994" i="43"/>
  <c r="H1002" i="43"/>
  <c r="H1010" i="43"/>
  <c r="H1018" i="43"/>
  <c r="H1026" i="43"/>
  <c r="H1034" i="43"/>
  <c r="H1042" i="43"/>
  <c r="H1050" i="43"/>
  <c r="H1058" i="43"/>
  <c r="H1066" i="43"/>
  <c r="H1074" i="43"/>
  <c r="H1082" i="43"/>
  <c r="H1090" i="43"/>
  <c r="H1098" i="43"/>
  <c r="H1106" i="43"/>
  <c r="H1114" i="43"/>
  <c r="H1130" i="43"/>
  <c r="H1138" i="43"/>
  <c r="H1146" i="43"/>
  <c r="H1132" i="43"/>
  <c r="H1156" i="43"/>
  <c r="H38" i="43"/>
  <c r="H102" i="43"/>
  <c r="H166" i="43"/>
  <c r="H230" i="43"/>
  <c r="H294" i="43"/>
  <c r="H323" i="43"/>
  <c r="H343" i="43"/>
  <c r="H366" i="43"/>
  <c r="H387" i="43"/>
  <c r="H407" i="43"/>
  <c r="H430" i="43"/>
  <c r="H451" i="43"/>
  <c r="H471" i="43"/>
  <c r="H494" i="43"/>
  <c r="H515" i="43"/>
  <c r="H535" i="43"/>
  <c r="H558" i="43"/>
  <c r="H579" i="43"/>
  <c r="H599" i="43"/>
  <c r="H622" i="43"/>
  <c r="H643" i="43"/>
  <c r="H663" i="43"/>
  <c r="H686" i="43"/>
  <c r="H707" i="43"/>
  <c r="H715" i="43"/>
  <c r="H723" i="43"/>
  <c r="H731" i="43"/>
  <c r="H739" i="43"/>
  <c r="H747" i="43"/>
  <c r="H755" i="43"/>
  <c r="H763" i="43"/>
  <c r="H771" i="43"/>
  <c r="H779" i="43"/>
  <c r="H787" i="43"/>
  <c r="H795" i="43"/>
  <c r="H803" i="43"/>
  <c r="H811" i="43"/>
  <c r="H819" i="43"/>
  <c r="H827" i="43"/>
  <c r="H835" i="43"/>
  <c r="H843" i="43"/>
  <c r="H851" i="43"/>
  <c r="H859" i="43"/>
  <c r="H867" i="43"/>
  <c r="H875" i="43"/>
  <c r="H883" i="43"/>
  <c r="H891" i="43"/>
  <c r="H899" i="43"/>
  <c r="H907" i="43"/>
  <c r="H915" i="43"/>
  <c r="H923" i="43"/>
  <c r="H931" i="43"/>
  <c r="H939" i="43"/>
  <c r="H947" i="43"/>
  <c r="H955" i="43"/>
  <c r="H963" i="43"/>
  <c r="H971" i="43"/>
  <c r="H979" i="43"/>
  <c r="H987" i="43"/>
  <c r="H995" i="43"/>
  <c r="H1003" i="43"/>
  <c r="H1011" i="43"/>
  <c r="H1019" i="43"/>
  <c r="H1027" i="43"/>
  <c r="H1035" i="43"/>
  <c r="H1043" i="43"/>
  <c r="H1051" i="43"/>
  <c r="H1059" i="43"/>
  <c r="H1067" i="43"/>
  <c r="H1075" i="43"/>
  <c r="H1083" i="43"/>
  <c r="H1091" i="43"/>
  <c r="H1099" i="43"/>
  <c r="H1107" i="43"/>
  <c r="H1115" i="43"/>
  <c r="H1123" i="43"/>
  <c r="H1131" i="43"/>
  <c r="H1139" i="43"/>
  <c r="H1147" i="43"/>
  <c r="H1155" i="43"/>
  <c r="H1163" i="43"/>
  <c r="H1092" i="43"/>
  <c r="H1148" i="43"/>
  <c r="H46" i="43"/>
  <c r="H110" i="43"/>
  <c r="H174" i="43"/>
  <c r="H238" i="43"/>
  <c r="H295" i="43"/>
  <c r="H326" i="43"/>
  <c r="H347" i="43"/>
  <c r="H367" i="43"/>
  <c r="H390" i="43"/>
  <c r="H411" i="43"/>
  <c r="H431" i="43"/>
  <c r="H454" i="43"/>
  <c r="H475" i="43"/>
  <c r="H495" i="43"/>
  <c r="H518" i="43"/>
  <c r="H539" i="43"/>
  <c r="H559" i="43"/>
  <c r="H582" i="43"/>
  <c r="H603" i="43"/>
  <c r="H623" i="43"/>
  <c r="H646" i="43"/>
  <c r="H667" i="43"/>
  <c r="H687" i="43"/>
  <c r="H708" i="43"/>
  <c r="H716" i="43"/>
  <c r="H724" i="43"/>
  <c r="H732" i="43"/>
  <c r="H740" i="43"/>
  <c r="H748" i="43"/>
  <c r="H756" i="43"/>
  <c r="H764" i="43"/>
  <c r="H772" i="43"/>
  <c r="H780" i="43"/>
  <c r="H788" i="43"/>
  <c r="H796" i="43"/>
  <c r="H804" i="43"/>
  <c r="H812" i="43"/>
  <c r="H820" i="43"/>
  <c r="H828" i="43"/>
  <c r="H836" i="43"/>
  <c r="H844" i="43"/>
  <c r="H852" i="43"/>
  <c r="H860" i="43"/>
  <c r="H868" i="43"/>
  <c r="H876" i="43"/>
  <c r="H884" i="43"/>
  <c r="H892" i="43"/>
  <c r="H900" i="43"/>
  <c r="H908" i="43"/>
  <c r="H916" i="43"/>
  <c r="H924" i="43"/>
  <c r="H932" i="43"/>
  <c r="H940" i="43"/>
  <c r="H948" i="43"/>
  <c r="H956" i="43"/>
  <c r="H964" i="43"/>
  <c r="H972" i="43"/>
  <c r="H980" i="43"/>
  <c r="H988" i="43"/>
  <c r="H996" i="43"/>
  <c r="H1004" i="43"/>
  <c r="H1012" i="43"/>
  <c r="H1020" i="43"/>
  <c r="H1028" i="43"/>
  <c r="H1036" i="43"/>
  <c r="H1044" i="43"/>
  <c r="H1052" i="43"/>
  <c r="H1060" i="43"/>
  <c r="H1068" i="43"/>
  <c r="H1076" i="43"/>
  <c r="H1084" i="43"/>
  <c r="H1100" i="43"/>
  <c r="H1108" i="43"/>
  <c r="H1116" i="43"/>
  <c r="H1124" i="43"/>
  <c r="H1140" i="43"/>
  <c r="H54" i="43"/>
  <c r="H118" i="43"/>
  <c r="H182" i="43"/>
  <c r="H246" i="43"/>
  <c r="H302" i="43"/>
  <c r="H327" i="43"/>
  <c r="H350" i="43"/>
  <c r="H371" i="43"/>
  <c r="H391" i="43"/>
  <c r="H414" i="43"/>
  <c r="H435" i="43"/>
  <c r="H455" i="43"/>
  <c r="H478" i="43"/>
  <c r="H499" i="43"/>
  <c r="H519" i="43"/>
  <c r="H542" i="43"/>
  <c r="H563" i="43"/>
  <c r="H583" i="43"/>
  <c r="H606" i="43"/>
  <c r="H627" i="43"/>
  <c r="H647" i="43"/>
  <c r="H670" i="43"/>
  <c r="H691" i="43"/>
  <c r="H709" i="43"/>
  <c r="H717" i="43"/>
  <c r="H725" i="43"/>
  <c r="H733" i="43"/>
  <c r="H741" i="43"/>
  <c r="H749" i="43"/>
  <c r="H757" i="43"/>
  <c r="H765" i="43"/>
  <c r="H773" i="43"/>
  <c r="H781" i="43"/>
  <c r="H789" i="43"/>
  <c r="H797" i="43"/>
  <c r="H805" i="43"/>
  <c r="H813" i="43"/>
  <c r="H821" i="43"/>
  <c r="H829" i="43"/>
  <c r="H837" i="43"/>
  <c r="H845" i="43"/>
  <c r="H853" i="43"/>
  <c r="H861" i="43"/>
  <c r="H869" i="43"/>
  <c r="H877" i="43"/>
  <c r="H885" i="43"/>
  <c r="H893" i="43"/>
  <c r="H901" i="43"/>
  <c r="H909" i="43"/>
  <c r="H917" i="43"/>
  <c r="H925" i="43"/>
  <c r="H933" i="43"/>
  <c r="H941" i="43"/>
  <c r="H949" i="43"/>
  <c r="H957" i="43"/>
  <c r="H965" i="43"/>
  <c r="H973" i="43"/>
  <c r="H981" i="43"/>
  <c r="H989" i="43"/>
  <c r="H997" i="43"/>
  <c r="H1005" i="43"/>
  <c r="H1013" i="43"/>
  <c r="H1021" i="43"/>
  <c r="H1029" i="43"/>
  <c r="H1037" i="43"/>
  <c r="H1045" i="43"/>
  <c r="H1053" i="43"/>
  <c r="H1061" i="43"/>
  <c r="H1069" i="43"/>
  <c r="H1077" i="43"/>
  <c r="H1085" i="43"/>
  <c r="H1093" i="43"/>
  <c r="H1101" i="43"/>
  <c r="H1109" i="43"/>
  <c r="H1117" i="43"/>
  <c r="H1125" i="43"/>
  <c r="H1133" i="43"/>
  <c r="H1141" i="43"/>
  <c r="H1149" i="43"/>
  <c r="H1157" i="43"/>
  <c r="H1165" i="43"/>
  <c r="H1143" i="43"/>
  <c r="H1167" i="43"/>
  <c r="H1144" i="43"/>
  <c r="H1152" i="43"/>
  <c r="H1164" i="43"/>
  <c r="H62" i="43"/>
  <c r="H126" i="43"/>
  <c r="H190" i="43"/>
  <c r="H254" i="43"/>
  <c r="H303" i="43"/>
  <c r="H331" i="43"/>
  <c r="H351" i="43"/>
  <c r="H374" i="43"/>
  <c r="H395" i="43"/>
  <c r="H415" i="43"/>
  <c r="H438" i="43"/>
  <c r="H459" i="43"/>
  <c r="H479" i="43"/>
  <c r="H502" i="43"/>
  <c r="H523" i="43"/>
  <c r="H543" i="43"/>
  <c r="H566" i="43"/>
  <c r="H587" i="43"/>
  <c r="H607" i="43"/>
  <c r="H630" i="43"/>
  <c r="H651" i="43"/>
  <c r="H671" i="43"/>
  <c r="H694" i="43"/>
  <c r="H710" i="43"/>
  <c r="H718" i="43"/>
  <c r="H726" i="43"/>
  <c r="H734" i="43"/>
  <c r="H742" i="43"/>
  <c r="H750" i="43"/>
  <c r="H758" i="43"/>
  <c r="H766" i="43"/>
  <c r="H774" i="43"/>
  <c r="H782" i="43"/>
  <c r="H790" i="43"/>
  <c r="H798" i="43"/>
  <c r="H806" i="43"/>
  <c r="H814" i="43"/>
  <c r="H822" i="43"/>
  <c r="H830" i="43"/>
  <c r="H838" i="43"/>
  <c r="H846" i="43"/>
  <c r="H854" i="43"/>
  <c r="H862" i="43"/>
  <c r="H870" i="43"/>
  <c r="H878" i="43"/>
  <c r="H886" i="43"/>
  <c r="H894" i="43"/>
  <c r="H902" i="43"/>
  <c r="H910" i="43"/>
  <c r="H918" i="43"/>
  <c r="H926" i="43"/>
  <c r="H934" i="43"/>
  <c r="H942" i="43"/>
  <c r="H950" i="43"/>
  <c r="H958" i="43"/>
  <c r="H966" i="43"/>
  <c r="H974" i="43"/>
  <c r="H982" i="43"/>
  <c r="H990" i="43"/>
  <c r="H998" i="43"/>
  <c r="H1006" i="43"/>
  <c r="H1014" i="43"/>
  <c r="H1022" i="43"/>
  <c r="H1030" i="43"/>
  <c r="H1038" i="43"/>
  <c r="H1046" i="43"/>
  <c r="H1054" i="43"/>
  <c r="H1062" i="43"/>
  <c r="H1070" i="43"/>
  <c r="H1078" i="43"/>
  <c r="H1086" i="43"/>
  <c r="H1094" i="43"/>
  <c r="H1102" i="43"/>
  <c r="H1110" i="43"/>
  <c r="H1118" i="43"/>
  <c r="H1126" i="43"/>
  <c r="H1134" i="43"/>
  <c r="H1142" i="43"/>
  <c r="H1150" i="43"/>
  <c r="H1158" i="43"/>
  <c r="H1166" i="43"/>
  <c r="H1103" i="43"/>
  <c r="H1111" i="43"/>
  <c r="H1119" i="43"/>
  <c r="H1127" i="43"/>
  <c r="H1135" i="43"/>
  <c r="H1151" i="43"/>
  <c r="H1159" i="43"/>
  <c r="H1128" i="43"/>
  <c r="H2" i="43"/>
  <c r="H6" i="43"/>
  <c r="H70" i="43"/>
  <c r="H134" i="43"/>
  <c r="H198" i="43"/>
  <c r="H262" i="43"/>
  <c r="H310" i="43"/>
  <c r="H334" i="43"/>
  <c r="H355" i="43"/>
  <c r="H375" i="43"/>
  <c r="H398" i="43"/>
  <c r="H419" i="43"/>
  <c r="H439" i="43"/>
  <c r="H462" i="43"/>
  <c r="H483" i="43"/>
  <c r="H503" i="43"/>
  <c r="H526" i="43"/>
  <c r="H547" i="43"/>
  <c r="H567" i="43"/>
  <c r="H590" i="43"/>
  <c r="H611" i="43"/>
  <c r="H631" i="43"/>
  <c r="H654" i="43"/>
  <c r="H675" i="43"/>
  <c r="H695" i="43"/>
  <c r="H711" i="43"/>
  <c r="H719" i="43"/>
  <c r="H727" i="43"/>
  <c r="H735" i="43"/>
  <c r="H743" i="43"/>
  <c r="H751" i="43"/>
  <c r="H759" i="43"/>
  <c r="H767" i="43"/>
  <c r="H775" i="43"/>
  <c r="H783" i="43"/>
  <c r="H791" i="43"/>
  <c r="H799" i="43"/>
  <c r="H807" i="43"/>
  <c r="H815" i="43"/>
  <c r="H823" i="43"/>
  <c r="H831" i="43"/>
  <c r="H839" i="43"/>
  <c r="H847" i="43"/>
  <c r="H855" i="43"/>
  <c r="H863" i="43"/>
  <c r="H871" i="43"/>
  <c r="H879" i="43"/>
  <c r="H887" i="43"/>
  <c r="H895" i="43"/>
  <c r="H903" i="43"/>
  <c r="H911" i="43"/>
  <c r="H919" i="43"/>
  <c r="H927" i="43"/>
  <c r="H935" i="43"/>
  <c r="H943" i="43"/>
  <c r="H951" i="43"/>
  <c r="H959" i="43"/>
  <c r="H967" i="43"/>
  <c r="H975" i="43"/>
  <c r="H983" i="43"/>
  <c r="H991" i="43"/>
  <c r="H999" i="43"/>
  <c r="H1007" i="43"/>
  <c r="H1015" i="43"/>
  <c r="H1023" i="43"/>
  <c r="H1031" i="43"/>
  <c r="H1039" i="43"/>
  <c r="H1047" i="43"/>
  <c r="H1055" i="43"/>
  <c r="H1063" i="43"/>
  <c r="H1071" i="43"/>
  <c r="H1079" i="43"/>
  <c r="H1087" i="43"/>
  <c r="H1095" i="43"/>
  <c r="H920" i="42"/>
  <c r="H940" i="42"/>
  <c r="H881" i="42"/>
  <c r="H767" i="42"/>
  <c r="H979" i="42"/>
  <c r="H945" i="42"/>
  <c r="H819" i="42"/>
  <c r="H691" i="42"/>
  <c r="H563" i="42"/>
  <c r="H947" i="42"/>
  <c r="H756" i="42"/>
  <c r="H432" i="42"/>
  <c r="H912" i="42"/>
  <c r="H839" i="42"/>
  <c r="H417" i="42"/>
  <c r="H827" i="42"/>
  <c r="H671" i="42"/>
  <c r="H518" i="42"/>
  <c r="H174" i="42"/>
  <c r="H823" i="42"/>
  <c r="H631" i="42"/>
  <c r="H884" i="42"/>
  <c r="H975" i="42"/>
  <c r="H911" i="42"/>
  <c r="H792" i="42"/>
  <c r="H377" i="42"/>
  <c r="H909" i="42"/>
  <c r="H663" i="42"/>
  <c r="H953" i="42"/>
  <c r="H864" i="42"/>
  <c r="H739" i="42"/>
  <c r="H603" i="42"/>
  <c r="H440" i="42"/>
  <c r="H258" i="42"/>
  <c r="H962" i="42"/>
  <c r="H930" i="42"/>
  <c r="H898" i="42"/>
  <c r="H866" i="42"/>
  <c r="H834" i="42"/>
  <c r="H802" i="42"/>
  <c r="H770" i="42"/>
  <c r="H738" i="42"/>
  <c r="H706" i="42"/>
  <c r="H674" i="42"/>
  <c r="H642" i="42"/>
  <c r="H610" i="42"/>
  <c r="H578" i="42"/>
  <c r="H544" i="42"/>
  <c r="H501" i="42"/>
  <c r="H226" i="42"/>
  <c r="H429" i="42"/>
  <c r="H365" i="42"/>
  <c r="H849" i="42"/>
  <c r="H781" i="42"/>
  <c r="H737" i="42"/>
  <c r="H701" i="42"/>
  <c r="H669" i="42"/>
  <c r="H637" i="42"/>
  <c r="H605" i="42"/>
  <c r="H573" i="42"/>
  <c r="H537" i="42"/>
  <c r="H494" i="42"/>
  <c r="H428" i="42"/>
  <c r="H364" i="42"/>
  <c r="H853" i="42"/>
  <c r="H793" i="42"/>
  <c r="H470" i="42"/>
  <c r="H720" i="42"/>
  <c r="H688" i="42"/>
  <c r="H656" i="42"/>
  <c r="H624" i="42"/>
  <c r="H592" i="42"/>
  <c r="H560" i="42"/>
  <c r="H520" i="42"/>
  <c r="H476" i="42"/>
  <c r="H543" i="42"/>
  <c r="H511" i="42"/>
  <c r="H479" i="42"/>
  <c r="H447" i="42"/>
  <c r="H415" i="42"/>
  <c r="H383" i="42"/>
  <c r="H351" i="42"/>
  <c r="H150" i="42"/>
  <c r="H266" i="42"/>
  <c r="H10" i="42"/>
  <c r="H422" i="42"/>
  <c r="H390" i="42"/>
  <c r="H358" i="42"/>
  <c r="H222" i="42"/>
  <c r="H242" i="42"/>
  <c r="H340" i="42"/>
  <c r="H90" i="42"/>
  <c r="H321" i="42"/>
  <c r="H289" i="42"/>
  <c r="H257" i="42"/>
  <c r="H225" i="42"/>
  <c r="H193" i="42"/>
  <c r="H161" i="42"/>
  <c r="H129" i="42"/>
  <c r="H97" i="42"/>
  <c r="H65" i="42"/>
  <c r="H33" i="42"/>
  <c r="H332" i="42"/>
  <c r="H300" i="42"/>
  <c r="H268" i="42"/>
  <c r="H236" i="42"/>
  <c r="H204" i="42"/>
  <c r="H172" i="42"/>
  <c r="H140" i="42"/>
  <c r="H108" i="42"/>
  <c r="H76" i="42"/>
  <c r="H44" i="42"/>
  <c r="H12" i="42"/>
  <c r="H315" i="42"/>
  <c r="H283" i="42"/>
  <c r="H251" i="42"/>
  <c r="H219" i="42"/>
  <c r="H187" i="42"/>
  <c r="H155" i="42"/>
  <c r="H123" i="42"/>
  <c r="H91" i="42"/>
  <c r="H59" i="42"/>
  <c r="H27" i="42"/>
  <c r="F25" i="60"/>
  <c r="K4" i="48"/>
  <c r="M4" i="48" s="1"/>
  <c r="G3" i="44"/>
  <c r="G7" i="44"/>
  <c r="G11" i="44"/>
  <c r="G15" i="44"/>
  <c r="G19" i="44"/>
  <c r="G23" i="44"/>
  <c r="G27" i="44"/>
  <c r="G31" i="44"/>
  <c r="G35" i="44"/>
  <c r="G39" i="44"/>
  <c r="G43" i="44"/>
  <c r="G47" i="44"/>
  <c r="G51" i="44"/>
  <c r="G55" i="44"/>
  <c r="G59" i="44"/>
  <c r="G63" i="44"/>
  <c r="G67" i="44"/>
  <c r="G71" i="44"/>
  <c r="G75" i="44"/>
  <c r="G79" i="44"/>
  <c r="G83" i="44"/>
  <c r="G87" i="44"/>
  <c r="G91" i="44"/>
  <c r="G95" i="44"/>
  <c r="G99" i="44"/>
  <c r="G103" i="44"/>
  <c r="G107" i="44"/>
  <c r="G111" i="44"/>
  <c r="G115" i="44"/>
  <c r="G119" i="44"/>
  <c r="G123" i="44"/>
  <c r="G127" i="44"/>
  <c r="G131" i="44"/>
  <c r="G135" i="44"/>
  <c r="G139" i="44"/>
  <c r="G143" i="44"/>
  <c r="G147" i="44"/>
  <c r="G151" i="44"/>
  <c r="G155" i="44"/>
  <c r="G159" i="44"/>
  <c r="G163" i="44"/>
  <c r="G167" i="44"/>
  <c r="G171" i="44"/>
  <c r="G175" i="44"/>
  <c r="G179" i="44"/>
  <c r="G183" i="44"/>
  <c r="G187" i="44"/>
  <c r="G191" i="44"/>
  <c r="G195" i="44"/>
  <c r="G199" i="44"/>
  <c r="G203" i="44"/>
  <c r="G207" i="44"/>
  <c r="G211" i="44"/>
  <c r="G215" i="44"/>
  <c r="G219" i="44"/>
  <c r="G223" i="44"/>
  <c r="G227" i="44"/>
  <c r="G231" i="44"/>
  <c r="G235" i="44"/>
  <c r="G239" i="44"/>
  <c r="G243" i="44"/>
  <c r="G247" i="44"/>
  <c r="G251" i="44"/>
  <c r="G255" i="44"/>
  <c r="G259" i="44"/>
  <c r="G263" i="44"/>
  <c r="G267" i="44"/>
  <c r="G271" i="44"/>
  <c r="G275" i="44"/>
  <c r="G279" i="44"/>
  <c r="G283" i="44"/>
  <c r="G287" i="44"/>
  <c r="G291" i="44"/>
  <c r="G295" i="44"/>
  <c r="G299" i="44"/>
  <c r="G303" i="44"/>
  <c r="G307" i="44"/>
  <c r="G311" i="44"/>
  <c r="G315" i="44"/>
  <c r="G319" i="44"/>
  <c r="G323" i="44"/>
  <c r="G327" i="44"/>
  <c r="G331" i="44"/>
  <c r="G335" i="44"/>
  <c r="G339" i="44"/>
  <c r="G343" i="44"/>
  <c r="G347" i="44"/>
  <c r="G351" i="44"/>
  <c r="G355" i="44"/>
  <c r="G359" i="44"/>
  <c r="G363" i="44"/>
  <c r="G367" i="44"/>
  <c r="G371" i="44"/>
  <c r="G375" i="44"/>
  <c r="G379" i="44"/>
  <c r="G383" i="44"/>
  <c r="G387" i="44"/>
  <c r="G391" i="44"/>
  <c r="G395" i="44"/>
  <c r="G399" i="44"/>
  <c r="G403" i="44"/>
  <c r="G407" i="44"/>
  <c r="G411" i="44"/>
  <c r="G415" i="44"/>
  <c r="G419" i="44"/>
  <c r="G423" i="44"/>
  <c r="G427" i="44"/>
  <c r="G431" i="44"/>
  <c r="G435" i="44"/>
  <c r="G439" i="44"/>
  <c r="G443" i="44"/>
  <c r="G447" i="44"/>
  <c r="G451" i="44"/>
  <c r="G455" i="44"/>
  <c r="G459" i="44"/>
  <c r="G463" i="44"/>
  <c r="G467" i="44"/>
  <c r="G471" i="44"/>
  <c r="G475" i="44"/>
  <c r="G479" i="44"/>
  <c r="G483" i="44"/>
  <c r="G487" i="44"/>
  <c r="G491" i="44"/>
  <c r="G495" i="44"/>
  <c r="G499" i="44"/>
  <c r="G503" i="44"/>
  <c r="G507" i="44"/>
  <c r="G511" i="44"/>
  <c r="G515" i="44"/>
  <c r="G519" i="44"/>
  <c r="G523" i="44"/>
  <c r="G527" i="44"/>
  <c r="G531" i="44"/>
  <c r="G535" i="44"/>
  <c r="G539" i="44"/>
  <c r="G543" i="44"/>
  <c r="G547" i="44"/>
  <c r="G551" i="44"/>
  <c r="G555" i="44"/>
  <c r="G559" i="44"/>
  <c r="G563" i="44"/>
  <c r="G567" i="44"/>
  <c r="G571" i="44"/>
  <c r="G575" i="44"/>
  <c r="G579" i="44"/>
  <c r="G583" i="44"/>
  <c r="G587" i="44"/>
  <c r="G591" i="44"/>
  <c r="G595" i="44"/>
  <c r="G599" i="44"/>
  <c r="G603" i="44"/>
  <c r="G607" i="44"/>
  <c r="G611" i="44"/>
  <c r="G615" i="44"/>
  <c r="G619" i="44"/>
  <c r="G623" i="44"/>
  <c r="G627" i="44"/>
  <c r="G631" i="44"/>
  <c r="G635" i="44"/>
  <c r="G639" i="44"/>
  <c r="G643" i="44"/>
  <c r="G647" i="44"/>
  <c r="G651" i="44"/>
  <c r="G655" i="44"/>
  <c r="G659" i="44"/>
  <c r="G663" i="44"/>
  <c r="G667" i="44"/>
  <c r="G671" i="44"/>
  <c r="G675" i="44"/>
  <c r="G679" i="44"/>
  <c r="G683" i="44"/>
  <c r="G687" i="44"/>
  <c r="G691" i="44"/>
  <c r="G695" i="44"/>
  <c r="G699" i="44"/>
  <c r="G703" i="44"/>
  <c r="G707" i="44"/>
  <c r="G711" i="44"/>
  <c r="G715" i="44"/>
  <c r="G719" i="44"/>
  <c r="G723" i="44"/>
  <c r="G727" i="44"/>
  <c r="G731" i="44"/>
  <c r="G735" i="44"/>
  <c r="G739" i="44"/>
  <c r="G743" i="44"/>
  <c r="G747" i="44"/>
  <c r="G751" i="44"/>
  <c r="G755" i="44"/>
  <c r="G759" i="44"/>
  <c r="G763" i="44"/>
  <c r="G767" i="44"/>
  <c r="G771" i="44"/>
  <c r="G775" i="44"/>
  <c r="G779" i="44"/>
  <c r="G783" i="44"/>
  <c r="G787" i="44"/>
  <c r="G791" i="44"/>
  <c r="G795" i="44"/>
  <c r="G799" i="44"/>
  <c r="G803" i="44"/>
  <c r="G807" i="44"/>
  <c r="G811" i="44"/>
  <c r="G815" i="44"/>
  <c r="G819" i="44"/>
  <c r="G823" i="44"/>
  <c r="G827" i="44"/>
  <c r="G831" i="44"/>
  <c r="G835" i="44"/>
  <c r="G839" i="44"/>
  <c r="G843" i="44"/>
  <c r="G847" i="44"/>
  <c r="G851" i="44"/>
  <c r="G855" i="44"/>
  <c r="G859" i="44"/>
  <c r="G863" i="44"/>
  <c r="G867" i="44"/>
  <c r="G871" i="44"/>
  <c r="G875" i="44"/>
  <c r="G879" i="44"/>
  <c r="G883" i="44"/>
  <c r="G887" i="44"/>
  <c r="G891" i="44"/>
  <c r="G895" i="44"/>
  <c r="G899" i="44"/>
  <c r="G903" i="44"/>
  <c r="G907" i="44"/>
  <c r="G911" i="44"/>
  <c r="G915" i="44"/>
  <c r="G919" i="44"/>
  <c r="G923" i="44"/>
  <c r="G927" i="44"/>
  <c r="G931" i="44"/>
  <c r="G935" i="44"/>
  <c r="G939" i="44"/>
  <c r="G943" i="44"/>
  <c r="G947" i="44"/>
  <c r="G951" i="44"/>
  <c r="G955" i="44"/>
  <c r="G959" i="44"/>
  <c r="G963" i="44"/>
  <c r="G967" i="44"/>
  <c r="G971" i="44"/>
  <c r="G975" i="44"/>
  <c r="G979" i="44"/>
  <c r="G983" i="44"/>
  <c r="G987" i="44"/>
  <c r="G991" i="44"/>
  <c r="G995" i="44"/>
  <c r="G999" i="44"/>
  <c r="G1003" i="44"/>
  <c r="G1007" i="44"/>
  <c r="G1011" i="44"/>
  <c r="G1015" i="44"/>
  <c r="G1019" i="44"/>
  <c r="G1023" i="44"/>
  <c r="G1027" i="44"/>
  <c r="G1031" i="44"/>
  <c r="G1035" i="44"/>
  <c r="G1039" i="44"/>
  <c r="G1043" i="44"/>
  <c r="G1047" i="44"/>
  <c r="G1051" i="44"/>
  <c r="G1055" i="44"/>
  <c r="G1059" i="44"/>
  <c r="G1063" i="44"/>
  <c r="G1067" i="44"/>
  <c r="G1071" i="44"/>
  <c r="G1075" i="44"/>
  <c r="G1079" i="44"/>
  <c r="G1083" i="44"/>
  <c r="G1087" i="44"/>
  <c r="G1091" i="44"/>
  <c r="G1095" i="44"/>
  <c r="G1099" i="44"/>
  <c r="G1103" i="44"/>
  <c r="G1107" i="44"/>
  <c r="G1111" i="44"/>
  <c r="G1115" i="44"/>
  <c r="G1119" i="44"/>
  <c r="G1123" i="44"/>
  <c r="G1127" i="44"/>
  <c r="G1131" i="44"/>
  <c r="G1135" i="44"/>
  <c r="G1139" i="44"/>
  <c r="G1143" i="44"/>
  <c r="G1147" i="44"/>
  <c r="G1151" i="44"/>
  <c r="G1155" i="44"/>
  <c r="G1159" i="44"/>
  <c r="G1163" i="44"/>
  <c r="G1167" i="44"/>
  <c r="G1171" i="44"/>
  <c r="G1175" i="44"/>
  <c r="G1179" i="44"/>
  <c r="G1183" i="44"/>
  <c r="G1187" i="44"/>
  <c r="G1191" i="44"/>
  <c r="G1195" i="44"/>
  <c r="G1199" i="44"/>
  <c r="G1203" i="44"/>
  <c r="G1207" i="44"/>
  <c r="G1211" i="44"/>
  <c r="G1215" i="44"/>
  <c r="G1219" i="44"/>
  <c r="G1223" i="44"/>
  <c r="G1227" i="44"/>
  <c r="G1231" i="44"/>
  <c r="G1235" i="44"/>
  <c r="G1239" i="44"/>
  <c r="G1243" i="44"/>
  <c r="G1247" i="44"/>
  <c r="G1251" i="44"/>
  <c r="G1255" i="44"/>
  <c r="G1259" i="44"/>
  <c r="G1263" i="44"/>
  <c r="G1267" i="44"/>
  <c r="G1271" i="44"/>
  <c r="G1275" i="44"/>
  <c r="G1279" i="44"/>
  <c r="G1283" i="44"/>
  <c r="G1287" i="44"/>
  <c r="G1291" i="44"/>
  <c r="G1295" i="44"/>
  <c r="G1299" i="44"/>
  <c r="G1303" i="44"/>
  <c r="G1307" i="44"/>
  <c r="G1311" i="44"/>
  <c r="G1315" i="44"/>
  <c r="G1319" i="44"/>
  <c r="G1323" i="44"/>
  <c r="G1327" i="44"/>
  <c r="G1331" i="44"/>
  <c r="G1335" i="44"/>
  <c r="G1339" i="44"/>
  <c r="G1343" i="44"/>
  <c r="G4" i="44"/>
  <c r="G8" i="44"/>
  <c r="G12" i="44"/>
  <c r="G16" i="44"/>
  <c r="G20" i="44"/>
  <c r="G24" i="44"/>
  <c r="G28" i="44"/>
  <c r="G32" i="44"/>
  <c r="G36" i="44"/>
  <c r="G40" i="44"/>
  <c r="G44" i="44"/>
  <c r="G48" i="44"/>
  <c r="G52" i="44"/>
  <c r="G56" i="44"/>
  <c r="G60" i="44"/>
  <c r="G64" i="44"/>
  <c r="G68" i="44"/>
  <c r="G72" i="44"/>
  <c r="G76" i="44"/>
  <c r="G80" i="44"/>
  <c r="G84" i="44"/>
  <c r="G88" i="44"/>
  <c r="G92" i="44"/>
  <c r="G96" i="44"/>
  <c r="G100" i="44"/>
  <c r="G104" i="44"/>
  <c r="G108" i="44"/>
  <c r="G112" i="44"/>
  <c r="G116" i="44"/>
  <c r="G120" i="44"/>
  <c r="G124" i="44"/>
  <c r="G128" i="44"/>
  <c r="G132" i="44"/>
  <c r="G136" i="44"/>
  <c r="G140" i="44"/>
  <c r="G144" i="44"/>
  <c r="G148" i="44"/>
  <c r="G152" i="44"/>
  <c r="G156" i="44"/>
  <c r="G160" i="44"/>
  <c r="G164" i="44"/>
  <c r="G168" i="44"/>
  <c r="G172" i="44"/>
  <c r="G176" i="44"/>
  <c r="G180" i="44"/>
  <c r="G184" i="44"/>
  <c r="G188" i="44"/>
  <c r="G192" i="44"/>
  <c r="G196" i="44"/>
  <c r="G200" i="44"/>
  <c r="G204" i="44"/>
  <c r="G208" i="44"/>
  <c r="G212" i="44"/>
  <c r="G216" i="44"/>
  <c r="G220" i="44"/>
  <c r="G224" i="44"/>
  <c r="G228" i="44"/>
  <c r="G232" i="44"/>
  <c r="G236" i="44"/>
  <c r="G240" i="44"/>
  <c r="G244" i="44"/>
  <c r="G248" i="44"/>
  <c r="G252" i="44"/>
  <c r="G256" i="44"/>
  <c r="G260" i="44"/>
  <c r="G264" i="44"/>
  <c r="G268" i="44"/>
  <c r="G272" i="44"/>
  <c r="G276" i="44"/>
  <c r="G280" i="44"/>
  <c r="G284" i="44"/>
  <c r="G288" i="44"/>
  <c r="G292" i="44"/>
  <c r="G296" i="44"/>
  <c r="G300" i="44"/>
  <c r="G304" i="44"/>
  <c r="G308" i="44"/>
  <c r="G312" i="44"/>
  <c r="G316" i="44"/>
  <c r="G320" i="44"/>
  <c r="G324" i="44"/>
  <c r="G328" i="44"/>
  <c r="G332" i="44"/>
  <c r="G336" i="44"/>
  <c r="G340" i="44"/>
  <c r="G344" i="44"/>
  <c r="G348" i="44"/>
  <c r="G352" i="44"/>
  <c r="G356" i="44"/>
  <c r="G360" i="44"/>
  <c r="G364" i="44"/>
  <c r="G368" i="44"/>
  <c r="G372" i="44"/>
  <c r="G376" i="44"/>
  <c r="G380" i="44"/>
  <c r="G384" i="44"/>
  <c r="G388" i="44"/>
  <c r="G392" i="44"/>
  <c r="G396" i="44"/>
  <c r="G400" i="44"/>
  <c r="G404" i="44"/>
  <c r="G408" i="44"/>
  <c r="G412" i="44"/>
  <c r="G416" i="44"/>
  <c r="G420" i="44"/>
  <c r="G424" i="44"/>
  <c r="G428" i="44"/>
  <c r="G432" i="44"/>
  <c r="G436" i="44"/>
  <c r="G440" i="44"/>
  <c r="G444" i="44"/>
  <c r="G448" i="44"/>
  <c r="G452" i="44"/>
  <c r="G456" i="44"/>
  <c r="G460" i="44"/>
  <c r="G464" i="44"/>
  <c r="G468" i="44"/>
  <c r="G472" i="44"/>
  <c r="G476" i="44"/>
  <c r="G480" i="44"/>
  <c r="G484" i="44"/>
  <c r="G488" i="44"/>
  <c r="G492" i="44"/>
  <c r="G496" i="44"/>
  <c r="G500" i="44"/>
  <c r="G504" i="44"/>
  <c r="G508" i="44"/>
  <c r="G512" i="44"/>
  <c r="G516" i="44"/>
  <c r="G520" i="44"/>
  <c r="G524" i="44"/>
  <c r="G528" i="44"/>
  <c r="G532" i="44"/>
  <c r="G536" i="44"/>
  <c r="G540" i="44"/>
  <c r="G544" i="44"/>
  <c r="G548" i="44"/>
  <c r="G552" i="44"/>
  <c r="G556" i="44"/>
  <c r="G560" i="44"/>
  <c r="G564" i="44"/>
  <c r="G568" i="44"/>
  <c r="G572" i="44"/>
  <c r="G576" i="44"/>
  <c r="G580" i="44"/>
  <c r="G584" i="44"/>
  <c r="G588" i="44"/>
  <c r="G592" i="44"/>
  <c r="G596" i="44"/>
  <c r="G600" i="44"/>
  <c r="G604" i="44"/>
  <c r="G608" i="44"/>
  <c r="G612" i="44"/>
  <c r="G616" i="44"/>
  <c r="G620" i="44"/>
  <c r="G624" i="44"/>
  <c r="G628" i="44"/>
  <c r="G632" i="44"/>
  <c r="G636" i="44"/>
  <c r="G640" i="44"/>
  <c r="G644" i="44"/>
  <c r="G648" i="44"/>
  <c r="G652" i="44"/>
  <c r="G656" i="44"/>
  <c r="G660" i="44"/>
  <c r="G664" i="44"/>
  <c r="G668" i="44"/>
  <c r="G672" i="44"/>
  <c r="G676" i="44"/>
  <c r="G680" i="44"/>
  <c r="G684" i="44"/>
  <c r="G688" i="44"/>
  <c r="G692" i="44"/>
  <c r="G696" i="44"/>
  <c r="G700" i="44"/>
  <c r="G704" i="44"/>
  <c r="G708" i="44"/>
  <c r="G712" i="44"/>
  <c r="G716" i="44"/>
  <c r="G720" i="44"/>
  <c r="G724" i="44"/>
  <c r="G728" i="44"/>
  <c r="G732" i="44"/>
  <c r="G736" i="44"/>
  <c r="G740" i="44"/>
  <c r="G744" i="44"/>
  <c r="G748" i="44"/>
  <c r="G752" i="44"/>
  <c r="G756" i="44"/>
  <c r="G760" i="44"/>
  <c r="G764" i="44"/>
  <c r="G768" i="44"/>
  <c r="G772" i="44"/>
  <c r="G776" i="44"/>
  <c r="G780" i="44"/>
  <c r="G784" i="44"/>
  <c r="G788" i="44"/>
  <c r="G792" i="44"/>
  <c r="G796" i="44"/>
  <c r="G800" i="44"/>
  <c r="G804" i="44"/>
  <c r="G808" i="44"/>
  <c r="G812" i="44"/>
  <c r="G816" i="44"/>
  <c r="G820" i="44"/>
  <c r="G824" i="44"/>
  <c r="G828" i="44"/>
  <c r="G832" i="44"/>
  <c r="G836" i="44"/>
  <c r="G840" i="44"/>
  <c r="G844" i="44"/>
  <c r="G848" i="44"/>
  <c r="G852" i="44"/>
  <c r="G856" i="44"/>
  <c r="G860" i="44"/>
  <c r="G864" i="44"/>
  <c r="G868" i="44"/>
  <c r="G872" i="44"/>
  <c r="G876" i="44"/>
  <c r="G880" i="44"/>
  <c r="G884" i="44"/>
  <c r="G888" i="44"/>
  <c r="G892" i="44"/>
  <c r="G896" i="44"/>
  <c r="G900" i="44"/>
  <c r="G904" i="44"/>
  <c r="G908" i="44"/>
  <c r="G912" i="44"/>
  <c r="G916" i="44"/>
  <c r="G920" i="44"/>
  <c r="G924" i="44"/>
  <c r="G928" i="44"/>
  <c r="G932" i="44"/>
  <c r="G936" i="44"/>
  <c r="G940" i="44"/>
  <c r="G944" i="44"/>
  <c r="G948" i="44"/>
  <c r="G952" i="44"/>
  <c r="G956" i="44"/>
  <c r="G960" i="44"/>
  <c r="G964" i="44"/>
  <c r="G968" i="44"/>
  <c r="G972" i="44"/>
  <c r="G976" i="44"/>
  <c r="G980" i="44"/>
  <c r="G984" i="44"/>
  <c r="G988" i="44"/>
  <c r="G992" i="44"/>
  <c r="G996" i="44"/>
  <c r="G1000" i="44"/>
  <c r="G1004" i="44"/>
  <c r="G1008" i="44"/>
  <c r="G1012" i="44"/>
  <c r="G1016" i="44"/>
  <c r="G1020" i="44"/>
  <c r="G1024" i="44"/>
  <c r="G1028" i="44"/>
  <c r="G1032" i="44"/>
  <c r="G1036" i="44"/>
  <c r="G1040" i="44"/>
  <c r="G1044" i="44"/>
  <c r="G1048" i="44"/>
  <c r="G1052" i="44"/>
  <c r="G1056" i="44"/>
  <c r="G1060" i="44"/>
  <c r="G1064" i="44"/>
  <c r="G1068" i="44"/>
  <c r="G1072" i="44"/>
  <c r="G1076" i="44"/>
  <c r="G1080" i="44"/>
  <c r="G1084" i="44"/>
  <c r="G1088" i="44"/>
  <c r="G1092" i="44"/>
  <c r="G1096" i="44"/>
  <c r="G1100" i="44"/>
  <c r="G1104" i="44"/>
  <c r="G1108" i="44"/>
  <c r="G1112" i="44"/>
  <c r="G1116" i="44"/>
  <c r="G1120" i="44"/>
  <c r="G1124" i="44"/>
  <c r="G1128" i="44"/>
  <c r="G1132" i="44"/>
  <c r="G1136" i="44"/>
  <c r="G1140" i="44"/>
  <c r="G1144" i="44"/>
  <c r="G1148" i="44"/>
  <c r="G1152" i="44"/>
  <c r="G1156" i="44"/>
  <c r="G1160" i="44"/>
  <c r="G1164" i="44"/>
  <c r="G1168" i="44"/>
  <c r="G1172" i="44"/>
  <c r="G1176" i="44"/>
  <c r="G1180" i="44"/>
  <c r="G1184" i="44"/>
  <c r="G1188" i="44"/>
  <c r="G1192" i="44"/>
  <c r="G1196" i="44"/>
  <c r="G1200" i="44"/>
  <c r="G1204" i="44"/>
  <c r="G1208" i="44"/>
  <c r="G1212" i="44"/>
  <c r="G1216" i="44"/>
  <c r="G1220" i="44"/>
  <c r="G1224" i="44"/>
  <c r="G6" i="44"/>
  <c r="G10" i="44"/>
  <c r="G14" i="44"/>
  <c r="G18" i="44"/>
  <c r="G22" i="44"/>
  <c r="G26" i="44"/>
  <c r="G30" i="44"/>
  <c r="G34" i="44"/>
  <c r="G38" i="44"/>
  <c r="G42" i="44"/>
  <c r="G46" i="44"/>
  <c r="G50" i="44"/>
  <c r="G54" i="44"/>
  <c r="G58" i="44"/>
  <c r="G62" i="44"/>
  <c r="G66" i="44"/>
  <c r="G70" i="44"/>
  <c r="G74" i="44"/>
  <c r="G78" i="44"/>
  <c r="G82" i="44"/>
  <c r="G86" i="44"/>
  <c r="G90" i="44"/>
  <c r="G94" i="44"/>
  <c r="G98" i="44"/>
  <c r="G102" i="44"/>
  <c r="G106" i="44"/>
  <c r="G110" i="44"/>
  <c r="G114" i="44"/>
  <c r="G118" i="44"/>
  <c r="G122" i="44"/>
  <c r="G126" i="44"/>
  <c r="G130" i="44"/>
  <c r="G134" i="44"/>
  <c r="G138" i="44"/>
  <c r="G142" i="44"/>
  <c r="G146" i="44"/>
  <c r="G150" i="44"/>
  <c r="G154" i="44"/>
  <c r="G158" i="44"/>
  <c r="G162" i="44"/>
  <c r="G166" i="44"/>
  <c r="G170" i="44"/>
  <c r="G174" i="44"/>
  <c r="G178" i="44"/>
  <c r="G182" i="44"/>
  <c r="G186" i="44"/>
  <c r="G190" i="44"/>
  <c r="G194" i="44"/>
  <c r="G198" i="44"/>
  <c r="G202" i="44"/>
  <c r="G206" i="44"/>
  <c r="G210" i="44"/>
  <c r="G214" i="44"/>
  <c r="G218" i="44"/>
  <c r="G222" i="44"/>
  <c r="G226" i="44"/>
  <c r="G230" i="44"/>
  <c r="G234" i="44"/>
  <c r="G238" i="44"/>
  <c r="G242" i="44"/>
  <c r="G246" i="44"/>
  <c r="G250" i="44"/>
  <c r="G254" i="44"/>
  <c r="G258" i="44"/>
  <c r="G262" i="44"/>
  <c r="G266" i="44"/>
  <c r="G270" i="44"/>
  <c r="G274" i="44"/>
  <c r="G278" i="44"/>
  <c r="G282" i="44"/>
  <c r="G286" i="44"/>
  <c r="G290" i="44"/>
  <c r="G294" i="44"/>
  <c r="G298" i="44"/>
  <c r="G302" i="44"/>
  <c r="G306" i="44"/>
  <c r="G310" i="44"/>
  <c r="G314" i="44"/>
  <c r="G318" i="44"/>
  <c r="G322" i="44"/>
  <c r="G326" i="44"/>
  <c r="G330" i="44"/>
  <c r="G334" i="44"/>
  <c r="G338" i="44"/>
  <c r="G342" i="44"/>
  <c r="G346" i="44"/>
  <c r="G350" i="44"/>
  <c r="G354" i="44"/>
  <c r="G358" i="44"/>
  <c r="G362" i="44"/>
  <c r="G366" i="44"/>
  <c r="G370" i="44"/>
  <c r="G374" i="44"/>
  <c r="G378" i="44"/>
  <c r="G382" i="44"/>
  <c r="G386" i="44"/>
  <c r="G390" i="44"/>
  <c r="G394" i="44"/>
  <c r="G398" i="44"/>
  <c r="G402" i="44"/>
  <c r="G406" i="44"/>
  <c r="G410" i="44"/>
  <c r="G414" i="44"/>
  <c r="G418" i="44"/>
  <c r="G422" i="44"/>
  <c r="G426" i="44"/>
  <c r="G430" i="44"/>
  <c r="G434" i="44"/>
  <c r="G438" i="44"/>
  <c r="G442" i="44"/>
  <c r="G446" i="44"/>
  <c r="G450" i="44"/>
  <c r="G454" i="44"/>
  <c r="G458" i="44"/>
  <c r="G462" i="44"/>
  <c r="G466" i="44"/>
  <c r="G470" i="44"/>
  <c r="G474" i="44"/>
  <c r="G478" i="44"/>
  <c r="G482" i="44"/>
  <c r="G486" i="44"/>
  <c r="G490" i="44"/>
  <c r="G494" i="44"/>
  <c r="G498" i="44"/>
  <c r="G502" i="44"/>
  <c r="G506" i="44"/>
  <c r="G510" i="44"/>
  <c r="G514" i="44"/>
  <c r="G518" i="44"/>
  <c r="G522" i="44"/>
  <c r="G526" i="44"/>
  <c r="G530" i="44"/>
  <c r="G534" i="44"/>
  <c r="G538" i="44"/>
  <c r="G542" i="44"/>
  <c r="G546" i="44"/>
  <c r="G550" i="44"/>
  <c r="G554" i="44"/>
  <c r="G558" i="44"/>
  <c r="G562" i="44"/>
  <c r="G566" i="44"/>
  <c r="G570" i="44"/>
  <c r="G574" i="44"/>
  <c r="G578" i="44"/>
  <c r="G582" i="44"/>
  <c r="G586" i="44"/>
  <c r="G590" i="44"/>
  <c r="G594" i="44"/>
  <c r="G598" i="44"/>
  <c r="G602" i="44"/>
  <c r="G606" i="44"/>
  <c r="G610" i="44"/>
  <c r="G614" i="44"/>
  <c r="G618" i="44"/>
  <c r="G622" i="44"/>
  <c r="G626" i="44"/>
  <c r="G630" i="44"/>
  <c r="G634" i="44"/>
  <c r="G638" i="44"/>
  <c r="G642" i="44"/>
  <c r="G646" i="44"/>
  <c r="G650" i="44"/>
  <c r="G654" i="44"/>
  <c r="G658" i="44"/>
  <c r="G662" i="44"/>
  <c r="G666" i="44"/>
  <c r="G670" i="44"/>
  <c r="G674" i="44"/>
  <c r="G678" i="44"/>
  <c r="G682" i="44"/>
  <c r="G686" i="44"/>
  <c r="G690" i="44"/>
  <c r="G694" i="44"/>
  <c r="G698" i="44"/>
  <c r="G702" i="44"/>
  <c r="G706" i="44"/>
  <c r="G710" i="44"/>
  <c r="G714" i="44"/>
  <c r="G718" i="44"/>
  <c r="G722" i="44"/>
  <c r="G726" i="44"/>
  <c r="G730" i="44"/>
  <c r="G734" i="44"/>
  <c r="G738" i="44"/>
  <c r="G742" i="44"/>
  <c r="G746" i="44"/>
  <c r="G750" i="44"/>
  <c r="G754" i="44"/>
  <c r="G758" i="44"/>
  <c r="G762" i="44"/>
  <c r="G766" i="44"/>
  <c r="G770" i="44"/>
  <c r="G774" i="44"/>
  <c r="G778" i="44"/>
  <c r="G782" i="44"/>
  <c r="G786" i="44"/>
  <c r="G790" i="44"/>
  <c r="G794" i="44"/>
  <c r="G798" i="44"/>
  <c r="G802" i="44"/>
  <c r="G806" i="44"/>
  <c r="G810" i="44"/>
  <c r="G814" i="44"/>
  <c r="G818" i="44"/>
  <c r="G822" i="44"/>
  <c r="G826" i="44"/>
  <c r="G830" i="44"/>
  <c r="G834" i="44"/>
  <c r="G838" i="44"/>
  <c r="G842" i="44"/>
  <c r="G846" i="44"/>
  <c r="G850" i="44"/>
  <c r="G854" i="44"/>
  <c r="G858" i="44"/>
  <c r="G862" i="44"/>
  <c r="G866" i="44"/>
  <c r="G870" i="44"/>
  <c r="G874" i="44"/>
  <c r="G878" i="44"/>
  <c r="G882" i="44"/>
  <c r="G886" i="44"/>
  <c r="G890" i="44"/>
  <c r="G894" i="44"/>
  <c r="G898" i="44"/>
  <c r="G902" i="44"/>
  <c r="G906" i="44"/>
  <c r="G910" i="44"/>
  <c r="G914" i="44"/>
  <c r="G918" i="44"/>
  <c r="G922" i="44"/>
  <c r="G926" i="44"/>
  <c r="G930" i="44"/>
  <c r="G934" i="44"/>
  <c r="G938" i="44"/>
  <c r="G942" i="44"/>
  <c r="G946" i="44"/>
  <c r="G950" i="44"/>
  <c r="G954" i="44"/>
  <c r="G958" i="44"/>
  <c r="G962" i="44"/>
  <c r="G966" i="44"/>
  <c r="G970" i="44"/>
  <c r="G974" i="44"/>
  <c r="G978" i="44"/>
  <c r="G982" i="44"/>
  <c r="G986" i="44"/>
  <c r="G990" i="44"/>
  <c r="G994" i="44"/>
  <c r="G998" i="44"/>
  <c r="G1002" i="44"/>
  <c r="G1006" i="44"/>
  <c r="G1010" i="44"/>
  <c r="G1014" i="44"/>
  <c r="G1018" i="44"/>
  <c r="G1022" i="44"/>
  <c r="G1026" i="44"/>
  <c r="G1030" i="44"/>
  <c r="G1034" i="44"/>
  <c r="G1038" i="44"/>
  <c r="G1042" i="44"/>
  <c r="G1046" i="44"/>
  <c r="G1050" i="44"/>
  <c r="G1054" i="44"/>
  <c r="G1058" i="44"/>
  <c r="G1062" i="44"/>
  <c r="G1066" i="44"/>
  <c r="G1070" i="44"/>
  <c r="G1074" i="44"/>
  <c r="G1078" i="44"/>
  <c r="G1082" i="44"/>
  <c r="G1086" i="44"/>
  <c r="G1090" i="44"/>
  <c r="G1094" i="44"/>
  <c r="G1098" i="44"/>
  <c r="G1102" i="44"/>
  <c r="G1106" i="44"/>
  <c r="G1110" i="44"/>
  <c r="G1114" i="44"/>
  <c r="G1118" i="44"/>
  <c r="G1122" i="44"/>
  <c r="G1126" i="44"/>
  <c r="G1130" i="44"/>
  <c r="G1134" i="44"/>
  <c r="G1138" i="44"/>
  <c r="G1142" i="44"/>
  <c r="G1146" i="44"/>
  <c r="G1150" i="44"/>
  <c r="G1154" i="44"/>
  <c r="G1158" i="44"/>
  <c r="G1162" i="44"/>
  <c r="G1166" i="44"/>
  <c r="G1170" i="44"/>
  <c r="G1174" i="44"/>
  <c r="G1178" i="44"/>
  <c r="G1182" i="44"/>
  <c r="G1186" i="44"/>
  <c r="G1190" i="44"/>
  <c r="G1194" i="44"/>
  <c r="G1198" i="44"/>
  <c r="G1202" i="44"/>
  <c r="G1206" i="44"/>
  <c r="G1210" i="44"/>
  <c r="G1214" i="44"/>
  <c r="G1218" i="44"/>
  <c r="G1222" i="44"/>
  <c r="G1226" i="44"/>
  <c r="G25" i="44"/>
  <c r="G57" i="44"/>
  <c r="G89" i="44"/>
  <c r="G121" i="44"/>
  <c r="G153" i="44"/>
  <c r="G185" i="44"/>
  <c r="G217" i="44"/>
  <c r="G249" i="44"/>
  <c r="G281" i="44"/>
  <c r="G313" i="44"/>
  <c r="G345" i="44"/>
  <c r="G377" i="44"/>
  <c r="G409" i="44"/>
  <c r="G441" i="44"/>
  <c r="G473" i="44"/>
  <c r="G505" i="44"/>
  <c r="G537" i="44"/>
  <c r="G569" i="44"/>
  <c r="G601" i="44"/>
  <c r="G633" i="44"/>
  <c r="G665" i="44"/>
  <c r="G697" i="44"/>
  <c r="G729" i="44"/>
  <c r="G761" i="44"/>
  <c r="G793" i="44"/>
  <c r="G825" i="44"/>
  <c r="G857" i="44"/>
  <c r="G889" i="44"/>
  <c r="G921" i="44"/>
  <c r="G953" i="44"/>
  <c r="G985" i="44"/>
  <c r="G1017" i="44"/>
  <c r="G1037" i="44"/>
  <c r="G1053" i="44"/>
  <c r="G1069" i="44"/>
  <c r="G1085" i="44"/>
  <c r="G1101" i="44"/>
  <c r="G1117" i="44"/>
  <c r="G1133" i="44"/>
  <c r="G1149" i="44"/>
  <c r="G1165" i="44"/>
  <c r="G1189" i="44"/>
  <c r="G1221" i="44"/>
  <c r="G1228" i="44"/>
  <c r="G1237" i="44"/>
  <c r="G1246" i="44"/>
  <c r="G1260" i="44"/>
  <c r="G1269" i="44"/>
  <c r="G1278" i="44"/>
  <c r="G1292" i="44"/>
  <c r="G1301" i="44"/>
  <c r="G1310" i="44"/>
  <c r="G1324" i="44"/>
  <c r="G1333" i="44"/>
  <c r="G1342" i="44"/>
  <c r="G29" i="44"/>
  <c r="G61" i="44"/>
  <c r="G93" i="44"/>
  <c r="G125" i="44"/>
  <c r="G157" i="44"/>
  <c r="G189" i="44"/>
  <c r="G221" i="44"/>
  <c r="G253" i="44"/>
  <c r="G285" i="44"/>
  <c r="G317" i="44"/>
  <c r="G349" i="44"/>
  <c r="G381" i="44"/>
  <c r="G413" i="44"/>
  <c r="G445" i="44"/>
  <c r="G477" i="44"/>
  <c r="G509" i="44"/>
  <c r="G541" i="44"/>
  <c r="G573" i="44"/>
  <c r="G605" i="44"/>
  <c r="G637" i="44"/>
  <c r="G669" i="44"/>
  <c r="G701" i="44"/>
  <c r="G733" i="44"/>
  <c r="G765" i="44"/>
  <c r="G797" i="44"/>
  <c r="G829" i="44"/>
  <c r="G861" i="44"/>
  <c r="G893" i="44"/>
  <c r="G925" i="44"/>
  <c r="G957" i="44"/>
  <c r="G989" i="44"/>
  <c r="G1021" i="44"/>
  <c r="G1201" i="44"/>
  <c r="G1233" i="44"/>
  <c r="G1242" i="44"/>
  <c r="G1256" i="44"/>
  <c r="G1265" i="44"/>
  <c r="G1274" i="44"/>
  <c r="G1288" i="44"/>
  <c r="G1297" i="44"/>
  <c r="G1306" i="44"/>
  <c r="G1320" i="44"/>
  <c r="G1329" i="44"/>
  <c r="G1338" i="44"/>
  <c r="G1347" i="44"/>
  <c r="G1351" i="44"/>
  <c r="G1355" i="44"/>
  <c r="G1359" i="44"/>
  <c r="G1363" i="44"/>
  <c r="G1367" i="44"/>
  <c r="G1371" i="44"/>
  <c r="G1375" i="44"/>
  <c r="G1379" i="44"/>
  <c r="G1383" i="44"/>
  <c r="G1387" i="44"/>
  <c r="G1391" i="44"/>
  <c r="G1395" i="44"/>
  <c r="G33" i="44"/>
  <c r="G65" i="44"/>
  <c r="G97" i="44"/>
  <c r="G129" i="44"/>
  <c r="G161" i="44"/>
  <c r="G193" i="44"/>
  <c r="G225" i="44"/>
  <c r="G257" i="44"/>
  <c r="G289" i="44"/>
  <c r="G321" i="44"/>
  <c r="G353" i="44"/>
  <c r="G385" i="44"/>
  <c r="G417" i="44"/>
  <c r="G449" i="44"/>
  <c r="G481" i="44"/>
  <c r="G513" i="44"/>
  <c r="G545" i="44"/>
  <c r="G577" i="44"/>
  <c r="G609" i="44"/>
  <c r="G641" i="44"/>
  <c r="G673" i="44"/>
  <c r="G705" i="44"/>
  <c r="G737" i="44"/>
  <c r="G769" i="44"/>
  <c r="G801" i="44"/>
  <c r="G833" i="44"/>
  <c r="G865" i="44"/>
  <c r="G897" i="44"/>
  <c r="G929" i="44"/>
  <c r="G961" i="44"/>
  <c r="G993" i="44"/>
  <c r="G1025" i="44"/>
  <c r="G1041" i="44"/>
  <c r="G1057" i="44"/>
  <c r="G1073" i="44"/>
  <c r="G1089" i="44"/>
  <c r="G1105" i="44"/>
  <c r="G1121" i="44"/>
  <c r="G1137" i="44"/>
  <c r="G1153" i="44"/>
  <c r="G1169" i="44"/>
  <c r="G1181" i="44"/>
  <c r="G1213" i="44"/>
  <c r="G1229" i="44"/>
  <c r="G1238" i="44"/>
  <c r="G1252" i="44"/>
  <c r="G1261" i="44"/>
  <c r="G1270" i="44"/>
  <c r="G1284" i="44"/>
  <c r="G1293" i="44"/>
  <c r="G1302" i="44"/>
  <c r="G1316" i="44"/>
  <c r="G1325" i="44"/>
  <c r="G1334" i="44"/>
  <c r="G5" i="44"/>
  <c r="G37" i="44"/>
  <c r="G69" i="44"/>
  <c r="G101" i="44"/>
  <c r="G133" i="44"/>
  <c r="G165" i="44"/>
  <c r="G197" i="44"/>
  <c r="G229" i="44"/>
  <c r="G261" i="44"/>
  <c r="G293" i="44"/>
  <c r="G325" i="44"/>
  <c r="G357" i="44"/>
  <c r="G389" i="44"/>
  <c r="G421" i="44"/>
  <c r="G453" i="44"/>
  <c r="G485" i="44"/>
  <c r="G517" i="44"/>
  <c r="G549" i="44"/>
  <c r="G581" i="44"/>
  <c r="G613" i="44"/>
  <c r="G645" i="44"/>
  <c r="G677" i="44"/>
  <c r="G709" i="44"/>
  <c r="G741" i="44"/>
  <c r="G773" i="44"/>
  <c r="G805" i="44"/>
  <c r="G837" i="44"/>
  <c r="G869" i="44"/>
  <c r="G901" i="44"/>
  <c r="G933" i="44"/>
  <c r="G965" i="44"/>
  <c r="G997" i="44"/>
  <c r="G1193" i="44"/>
  <c r="G1234" i="44"/>
  <c r="G1248" i="44"/>
  <c r="G1257" i="44"/>
  <c r="G1266" i="44"/>
  <c r="G1280" i="44"/>
  <c r="G1289" i="44"/>
  <c r="G1298" i="44"/>
  <c r="G1312" i="44"/>
  <c r="G1321" i="44"/>
  <c r="G1330" i="44"/>
  <c r="G1344" i="44"/>
  <c r="G1348" i="44"/>
  <c r="G1352" i="44"/>
  <c r="G1356" i="44"/>
  <c r="G1360" i="44"/>
  <c r="G1364" i="44"/>
  <c r="G1368" i="44"/>
  <c r="G1372" i="44"/>
  <c r="G1376" i="44"/>
  <c r="G1380" i="44"/>
  <c r="G1384" i="44"/>
  <c r="G9" i="44"/>
  <c r="G41" i="44"/>
  <c r="G73" i="44"/>
  <c r="G105" i="44"/>
  <c r="G137" i="44"/>
  <c r="G169" i="44"/>
  <c r="G201" i="44"/>
  <c r="G233" i="44"/>
  <c r="G265" i="44"/>
  <c r="G297" i="44"/>
  <c r="G329" i="44"/>
  <c r="G361" i="44"/>
  <c r="G393" i="44"/>
  <c r="G425" i="44"/>
  <c r="G457" i="44"/>
  <c r="G489" i="44"/>
  <c r="G521" i="44"/>
  <c r="G553" i="44"/>
  <c r="G585" i="44"/>
  <c r="G617" i="44"/>
  <c r="G649" i="44"/>
  <c r="G681" i="44"/>
  <c r="G713" i="44"/>
  <c r="G745" i="44"/>
  <c r="G777" i="44"/>
  <c r="G809" i="44"/>
  <c r="G841" i="44"/>
  <c r="G873" i="44"/>
  <c r="G905" i="44"/>
  <c r="G937" i="44"/>
  <c r="G969" i="44"/>
  <c r="G1001" i="44"/>
  <c r="G1029" i="44"/>
  <c r="G1045" i="44"/>
  <c r="G1061" i="44"/>
  <c r="G1077" i="44"/>
  <c r="G1093" i="44"/>
  <c r="G1109" i="44"/>
  <c r="G1125" i="44"/>
  <c r="G1141" i="44"/>
  <c r="G1157" i="44"/>
  <c r="G1173" i="44"/>
  <c r="G1205" i="44"/>
  <c r="G1225" i="44"/>
  <c r="G1230" i="44"/>
  <c r="G1244" i="44"/>
  <c r="G1253" i="44"/>
  <c r="G1262" i="44"/>
  <c r="G1276" i="44"/>
  <c r="G1285" i="44"/>
  <c r="G1294" i="44"/>
  <c r="G1308" i="44"/>
  <c r="G1317" i="44"/>
  <c r="G13" i="44"/>
  <c r="G45" i="44"/>
  <c r="G77" i="44"/>
  <c r="G109" i="44"/>
  <c r="G141" i="44"/>
  <c r="G173" i="44"/>
  <c r="G205" i="44"/>
  <c r="G237" i="44"/>
  <c r="G269" i="44"/>
  <c r="G301" i="44"/>
  <c r="G333" i="44"/>
  <c r="G365" i="44"/>
  <c r="G397" i="44"/>
  <c r="G429" i="44"/>
  <c r="G461" i="44"/>
  <c r="G493" i="44"/>
  <c r="G525" i="44"/>
  <c r="G557" i="44"/>
  <c r="G589" i="44"/>
  <c r="G621" i="44"/>
  <c r="G653" i="44"/>
  <c r="G685" i="44"/>
  <c r="G717" i="44"/>
  <c r="G749" i="44"/>
  <c r="G781" i="44"/>
  <c r="G813" i="44"/>
  <c r="G845" i="44"/>
  <c r="G877" i="44"/>
  <c r="G909" i="44"/>
  <c r="G941" i="44"/>
  <c r="G973" i="44"/>
  <c r="G1005" i="44"/>
  <c r="G1185" i="44"/>
  <c r="G1217" i="44"/>
  <c r="G1240" i="44"/>
  <c r="G1249" i="44"/>
  <c r="G1258" i="44"/>
  <c r="G1272" i="44"/>
  <c r="G1281" i="44"/>
  <c r="G1290" i="44"/>
  <c r="G1304" i="44"/>
  <c r="G1313" i="44"/>
  <c r="G1322" i="44"/>
  <c r="G1336" i="44"/>
  <c r="G1345" i="44"/>
  <c r="G1349" i="44"/>
  <c r="G1353" i="44"/>
  <c r="G1357" i="44"/>
  <c r="G1361" i="44"/>
  <c r="G1365" i="44"/>
  <c r="G1369" i="44"/>
  <c r="G1373" i="44"/>
  <c r="G1377" i="44"/>
  <c r="G1381" i="44"/>
  <c r="G1385" i="44"/>
  <c r="G1389" i="44"/>
  <c r="G1393" i="44"/>
  <c r="G17" i="44"/>
  <c r="G49" i="44"/>
  <c r="G81" i="44"/>
  <c r="G113" i="44"/>
  <c r="G145" i="44"/>
  <c r="G177" i="44"/>
  <c r="G209" i="44"/>
  <c r="G241" i="44"/>
  <c r="G273" i="44"/>
  <c r="G305" i="44"/>
  <c r="G337" i="44"/>
  <c r="G369" i="44"/>
  <c r="G401" i="44"/>
  <c r="G433" i="44"/>
  <c r="G465" i="44"/>
  <c r="G497" i="44"/>
  <c r="G529" i="44"/>
  <c r="G561" i="44"/>
  <c r="G593" i="44"/>
  <c r="G625" i="44"/>
  <c r="G657" i="44"/>
  <c r="G689" i="44"/>
  <c r="G721" i="44"/>
  <c r="G753" i="44"/>
  <c r="G785" i="44"/>
  <c r="G817" i="44"/>
  <c r="G849" i="44"/>
  <c r="G881" i="44"/>
  <c r="G913" i="44"/>
  <c r="G945" i="44"/>
  <c r="G977" i="44"/>
  <c r="G1009" i="44"/>
  <c r="G1033" i="44"/>
  <c r="G1049" i="44"/>
  <c r="G1065" i="44"/>
  <c r="G1081" i="44"/>
  <c r="G1097" i="44"/>
  <c r="G1113" i="44"/>
  <c r="G1129" i="44"/>
  <c r="G1145" i="44"/>
  <c r="G1161" i="44"/>
  <c r="G1197" i="44"/>
  <c r="G1236" i="44"/>
  <c r="G1245" i="44"/>
  <c r="G1254" i="44"/>
  <c r="G1268" i="44"/>
  <c r="G1277" i="44"/>
  <c r="G1286" i="44"/>
  <c r="G1300" i="44"/>
  <c r="G1309" i="44"/>
  <c r="G1318" i="44"/>
  <c r="G1332" i="44"/>
  <c r="G1341" i="44"/>
  <c r="G21" i="44"/>
  <c r="G53" i="44"/>
  <c r="G85" i="44"/>
  <c r="G117" i="44"/>
  <c r="G149" i="44"/>
  <c r="G181" i="44"/>
  <c r="G213" i="44"/>
  <c r="G245" i="44"/>
  <c r="G277" i="44"/>
  <c r="G309" i="44"/>
  <c r="G341" i="44"/>
  <c r="G373" i="44"/>
  <c r="G405" i="44"/>
  <c r="G437" i="44"/>
  <c r="G469" i="44"/>
  <c r="G501" i="44"/>
  <c r="G533" i="44"/>
  <c r="G565" i="44"/>
  <c r="G597" i="44"/>
  <c r="G629" i="44"/>
  <c r="G661" i="44"/>
  <c r="G693" i="44"/>
  <c r="G725" i="44"/>
  <c r="G757" i="44"/>
  <c r="G789" i="44"/>
  <c r="G821" i="44"/>
  <c r="G853" i="44"/>
  <c r="G885" i="44"/>
  <c r="G917" i="44"/>
  <c r="G949" i="44"/>
  <c r="G981" i="44"/>
  <c r="G1013" i="44"/>
  <c r="G1177" i="44"/>
  <c r="G1209" i="44"/>
  <c r="G1232" i="44"/>
  <c r="G1241" i="44"/>
  <c r="G1250" i="44"/>
  <c r="G1264" i="44"/>
  <c r="G1273" i="44"/>
  <c r="G1282" i="44"/>
  <c r="G1296" i="44"/>
  <c r="G1305" i="44"/>
  <c r="G1314" i="44"/>
  <c r="G1328" i="44"/>
  <c r="G1337" i="44"/>
  <c r="G1346" i="44"/>
  <c r="G1350" i="44"/>
  <c r="G1354" i="44"/>
  <c r="G1358" i="44"/>
  <c r="G1362" i="44"/>
  <c r="G1366" i="44"/>
  <c r="G1370" i="44"/>
  <c r="G1374" i="44"/>
  <c r="G1378" i="44"/>
  <c r="G1382" i="44"/>
  <c r="G1386" i="44"/>
  <c r="G1388" i="44"/>
  <c r="G1396" i="44"/>
  <c r="G1326" i="44"/>
  <c r="G1401" i="44"/>
  <c r="G1405" i="44"/>
  <c r="G1409" i="44"/>
  <c r="G1413" i="44"/>
  <c r="G1417" i="44"/>
  <c r="G1421" i="44"/>
  <c r="G1425" i="44"/>
  <c r="G1429" i="44"/>
  <c r="G1433" i="44"/>
  <c r="G1437" i="44"/>
  <c r="G1441" i="44"/>
  <c r="G1445" i="44"/>
  <c r="G1449" i="44"/>
  <c r="G1453" i="44"/>
  <c r="G1457" i="44"/>
  <c r="G1461" i="44"/>
  <c r="G1465" i="44"/>
  <c r="G1469" i="44"/>
  <c r="G1473" i="44"/>
  <c r="G1477" i="44"/>
  <c r="G1481" i="44"/>
  <c r="G1485" i="44"/>
  <c r="G1489" i="44"/>
  <c r="G1493" i="44"/>
  <c r="G1497" i="44"/>
  <c r="G1501" i="44"/>
  <c r="G1505" i="44"/>
  <c r="G1509" i="44"/>
  <c r="G1513" i="44"/>
  <c r="G1517" i="44"/>
  <c r="G1521" i="44"/>
  <c r="G1525" i="44"/>
  <c r="G1529" i="44"/>
  <c r="G1533" i="44"/>
  <c r="G1537" i="44"/>
  <c r="G1541" i="44"/>
  <c r="G1545" i="44"/>
  <c r="G1549" i="44"/>
  <c r="G1553" i="44"/>
  <c r="G1557" i="44"/>
  <c r="G1561" i="44"/>
  <c r="G1565" i="44"/>
  <c r="G1569" i="44"/>
  <c r="G1573" i="44"/>
  <c r="G1577" i="44"/>
  <c r="G1581" i="44"/>
  <c r="G1585" i="44"/>
  <c r="G1589" i="44"/>
  <c r="G1593" i="44"/>
  <c r="G1597" i="44"/>
  <c r="G1601" i="44"/>
  <c r="G1605" i="44"/>
  <c r="G1609" i="44"/>
  <c r="G1613" i="44"/>
  <c r="G1617" i="44"/>
  <c r="G1621" i="44"/>
  <c r="G1625" i="44"/>
  <c r="G1629" i="44"/>
  <c r="G1633" i="44"/>
  <c r="G1637" i="44"/>
  <c r="G1641" i="44"/>
  <c r="G1645" i="44"/>
  <c r="G1649" i="44"/>
  <c r="G1653" i="44"/>
  <c r="G1657" i="44"/>
  <c r="G1661" i="44"/>
  <c r="G1665" i="44"/>
  <c r="G1669" i="44"/>
  <c r="G1673" i="44"/>
  <c r="G1677" i="44"/>
  <c r="G1681" i="44"/>
  <c r="G1685" i="44"/>
  <c r="G1689" i="44"/>
  <c r="G1693" i="44"/>
  <c r="G1697" i="44"/>
  <c r="G1701" i="44"/>
  <c r="G1705" i="44"/>
  <c r="G1709" i="44"/>
  <c r="G1713" i="44"/>
  <c r="G1717" i="44"/>
  <c r="G1721" i="44"/>
  <c r="G1725" i="44"/>
  <c r="G1729" i="44"/>
  <c r="G1733" i="44"/>
  <c r="G1737" i="44"/>
  <c r="G1741" i="44"/>
  <c r="G1745" i="44"/>
  <c r="G1749" i="44"/>
  <c r="G1753" i="44"/>
  <c r="G1757" i="44"/>
  <c r="G1761" i="44"/>
  <c r="G1765" i="44"/>
  <c r="G1769" i="44"/>
  <c r="G1773" i="44"/>
  <c r="G1777" i="44"/>
  <c r="G1781" i="44"/>
  <c r="G1785" i="44"/>
  <c r="G1789" i="44"/>
  <c r="G1793" i="44"/>
  <c r="G1797" i="44"/>
  <c r="G1801" i="44"/>
  <c r="G1805" i="44"/>
  <c r="G1809" i="44"/>
  <c r="G1813" i="44"/>
  <c r="G1817" i="44"/>
  <c r="G1821" i="44"/>
  <c r="G1825" i="44"/>
  <c r="G1829" i="44"/>
  <c r="G1833" i="44"/>
  <c r="G1837" i="44"/>
  <c r="G1841" i="44"/>
  <c r="G1845" i="44"/>
  <c r="G1849" i="44"/>
  <c r="G1853" i="44"/>
  <c r="G1857" i="44"/>
  <c r="G1861" i="44"/>
  <c r="G1865" i="44"/>
  <c r="G1869" i="44"/>
  <c r="G1873" i="44"/>
  <c r="G1877" i="44"/>
  <c r="G1881" i="44"/>
  <c r="G1885" i="44"/>
  <c r="G1889" i="44"/>
  <c r="G1893" i="44"/>
  <c r="G1897" i="44"/>
  <c r="G1901" i="44"/>
  <c r="G1905" i="44"/>
  <c r="G1909" i="44"/>
  <c r="G1913" i="44"/>
  <c r="G1917" i="44"/>
  <c r="G1921" i="44"/>
  <c r="G1925" i="44"/>
  <c r="G1929" i="44"/>
  <c r="G1933" i="44"/>
  <c r="G1937" i="44"/>
  <c r="G1941" i="44"/>
  <c r="G1945" i="44"/>
  <c r="G1949" i="44"/>
  <c r="G1953" i="44"/>
  <c r="G1957" i="44"/>
  <c r="G1961" i="44"/>
  <c r="G1965" i="44"/>
  <c r="G1969" i="44"/>
  <c r="G1973" i="44"/>
  <c r="G1977" i="44"/>
  <c r="G1981" i="44"/>
  <c r="G1985" i="44"/>
  <c r="G1989" i="44"/>
  <c r="G1993" i="44"/>
  <c r="G1997" i="44"/>
  <c r="G2001" i="44"/>
  <c r="G2005" i="44"/>
  <c r="G2009" i="44"/>
  <c r="G2013" i="44"/>
  <c r="G2017" i="44"/>
  <c r="G2021" i="44"/>
  <c r="G2025" i="44"/>
  <c r="G2029" i="44"/>
  <c r="G2033" i="44"/>
  <c r="G2037" i="44"/>
  <c r="G2041" i="44"/>
  <c r="G2045" i="44"/>
  <c r="G2049" i="44"/>
  <c r="G2053" i="44"/>
  <c r="G2057" i="44"/>
  <c r="G2061" i="44"/>
  <c r="G2065" i="44"/>
  <c r="G2069" i="44"/>
  <c r="G2073" i="44"/>
  <c r="G2077" i="44"/>
  <c r="G2081" i="44"/>
  <c r="G2085" i="44"/>
  <c r="G2089" i="44"/>
  <c r="G2093" i="44"/>
  <c r="G2097" i="44"/>
  <c r="G2101" i="44"/>
  <c r="G2105" i="44"/>
  <c r="G2109" i="44"/>
  <c r="G2113" i="44"/>
  <c r="G2117" i="44"/>
  <c r="G2121" i="44"/>
  <c r="G2125" i="44"/>
  <c r="G2129" i="44"/>
  <c r="G2133" i="44"/>
  <c r="G2137" i="44"/>
  <c r="G2141" i="44"/>
  <c r="G2145" i="44"/>
  <c r="G2149" i="44"/>
  <c r="G2153" i="44"/>
  <c r="G2157" i="44"/>
  <c r="G2161" i="44"/>
  <c r="G2165" i="44"/>
  <c r="G2169" i="44"/>
  <c r="G2173" i="44"/>
  <c r="G2177" i="44"/>
  <c r="G2181" i="44"/>
  <c r="G2185" i="44"/>
  <c r="G2189" i="44"/>
  <c r="G2193" i="44"/>
  <c r="G2197" i="44"/>
  <c r="G2201" i="44"/>
  <c r="G2205" i="44"/>
  <c r="G2209" i="44"/>
  <c r="G2213" i="44"/>
  <c r="G2217" i="44"/>
  <c r="G2221" i="44"/>
  <c r="G2225" i="44"/>
  <c r="G2229" i="44"/>
  <c r="G2233" i="44"/>
  <c r="G2237" i="44"/>
  <c r="G2241" i="44"/>
  <c r="G2245" i="44"/>
  <c r="G2249" i="44"/>
  <c r="G2253" i="44"/>
  <c r="G2257" i="44"/>
  <c r="G2261" i="44"/>
  <c r="G2265" i="44"/>
  <c r="G2269" i="44"/>
  <c r="G2273" i="44"/>
  <c r="G2277" i="44"/>
  <c r="G2281" i="44"/>
  <c r="G2285" i="44"/>
  <c r="G2289" i="44"/>
  <c r="G2293" i="44"/>
  <c r="G2297" i="44"/>
  <c r="G2301" i="44"/>
  <c r="G2305" i="44"/>
  <c r="G2309" i="44"/>
  <c r="G2313" i="44"/>
  <c r="G2317" i="44"/>
  <c r="G2321" i="44"/>
  <c r="G2325" i="44"/>
  <c r="G2329" i="44"/>
  <c r="G2333" i="44"/>
  <c r="G2337" i="44"/>
  <c r="G2341" i="44"/>
  <c r="G2345" i="44"/>
  <c r="G2349" i="44"/>
  <c r="G2353" i="44"/>
  <c r="G2357" i="44"/>
  <c r="G2361" i="44"/>
  <c r="G2365" i="44"/>
  <c r="G2369" i="44"/>
  <c r="G2373" i="44"/>
  <c r="G2377" i="44"/>
  <c r="G2381" i="44"/>
  <c r="G2385" i="44"/>
  <c r="G2389" i="44"/>
  <c r="G2393" i="44"/>
  <c r="G1390" i="44"/>
  <c r="G1397" i="44"/>
  <c r="G1392" i="44"/>
  <c r="G1398" i="44"/>
  <c r="G1402" i="44"/>
  <c r="G1406" i="44"/>
  <c r="G1410" i="44"/>
  <c r="G1414" i="44"/>
  <c r="G1418" i="44"/>
  <c r="G1422" i="44"/>
  <c r="G1426" i="44"/>
  <c r="G1430" i="44"/>
  <c r="G1434" i="44"/>
  <c r="G1438" i="44"/>
  <c r="G1442" i="44"/>
  <c r="G1446" i="44"/>
  <c r="G1450" i="44"/>
  <c r="G1454" i="44"/>
  <c r="G1458" i="44"/>
  <c r="G1462" i="44"/>
  <c r="G1466" i="44"/>
  <c r="G1470" i="44"/>
  <c r="G1474" i="44"/>
  <c r="G1478" i="44"/>
  <c r="G1482" i="44"/>
  <c r="G1486" i="44"/>
  <c r="G1490" i="44"/>
  <c r="G1494" i="44"/>
  <c r="G1498" i="44"/>
  <c r="G1502" i="44"/>
  <c r="G1506" i="44"/>
  <c r="G1510" i="44"/>
  <c r="G1514" i="44"/>
  <c r="G1518" i="44"/>
  <c r="G1522" i="44"/>
  <c r="G1526" i="44"/>
  <c r="G1530" i="44"/>
  <c r="G1534" i="44"/>
  <c r="G1538" i="44"/>
  <c r="G1542" i="44"/>
  <c r="G1546" i="44"/>
  <c r="G1550" i="44"/>
  <c r="G1554" i="44"/>
  <c r="G1558" i="44"/>
  <c r="G1562" i="44"/>
  <c r="G1566" i="44"/>
  <c r="G1570" i="44"/>
  <c r="G1574" i="44"/>
  <c r="G1578" i="44"/>
  <c r="G1582" i="44"/>
  <c r="G1586" i="44"/>
  <c r="G1590" i="44"/>
  <c r="G1594" i="44"/>
  <c r="G1598" i="44"/>
  <c r="G1602" i="44"/>
  <c r="G1606" i="44"/>
  <c r="G1610" i="44"/>
  <c r="G1614" i="44"/>
  <c r="G1618" i="44"/>
  <c r="G1622" i="44"/>
  <c r="G1626" i="44"/>
  <c r="G1630" i="44"/>
  <c r="G1634" i="44"/>
  <c r="G1638" i="44"/>
  <c r="G1642" i="44"/>
  <c r="G1646" i="44"/>
  <c r="G1650" i="44"/>
  <c r="G1654" i="44"/>
  <c r="G1658" i="44"/>
  <c r="G1662" i="44"/>
  <c r="G1666" i="44"/>
  <c r="G1670" i="44"/>
  <c r="G1674" i="44"/>
  <c r="G1678" i="44"/>
  <c r="G1682" i="44"/>
  <c r="G1686" i="44"/>
  <c r="G1690" i="44"/>
  <c r="G1694" i="44"/>
  <c r="G1698" i="44"/>
  <c r="G1702" i="44"/>
  <c r="G1706" i="44"/>
  <c r="G1710" i="44"/>
  <c r="G1714" i="44"/>
  <c r="G1718" i="44"/>
  <c r="G1722" i="44"/>
  <c r="G1726" i="44"/>
  <c r="G1730" i="44"/>
  <c r="G1734" i="44"/>
  <c r="G1738" i="44"/>
  <c r="G1742" i="44"/>
  <c r="G1746" i="44"/>
  <c r="G1750" i="44"/>
  <c r="G1754" i="44"/>
  <c r="G1758" i="44"/>
  <c r="G1762" i="44"/>
  <c r="G1766" i="44"/>
  <c r="G1770" i="44"/>
  <c r="G1774" i="44"/>
  <c r="G1778" i="44"/>
  <c r="G1782" i="44"/>
  <c r="G1786" i="44"/>
  <c r="G1790" i="44"/>
  <c r="G1794" i="44"/>
  <c r="G1798" i="44"/>
  <c r="G1802" i="44"/>
  <c r="G1806" i="44"/>
  <c r="G1810" i="44"/>
  <c r="G1814" i="44"/>
  <c r="G1818" i="44"/>
  <c r="G1822" i="44"/>
  <c r="G1826" i="44"/>
  <c r="G1830" i="44"/>
  <c r="G1834" i="44"/>
  <c r="G1838" i="44"/>
  <c r="G1842" i="44"/>
  <c r="G1846" i="44"/>
  <c r="G1850" i="44"/>
  <c r="G1854" i="44"/>
  <c r="G1858" i="44"/>
  <c r="G1862" i="44"/>
  <c r="G1866" i="44"/>
  <c r="G1870" i="44"/>
  <c r="G1874" i="44"/>
  <c r="G1878" i="44"/>
  <c r="G1882" i="44"/>
  <c r="G1886" i="44"/>
  <c r="G1890" i="44"/>
  <c r="G1894" i="44"/>
  <c r="G1898" i="44"/>
  <c r="G1902" i="44"/>
  <c r="G1906" i="44"/>
  <c r="G1910" i="44"/>
  <c r="G1914" i="44"/>
  <c r="G1918" i="44"/>
  <c r="G1922" i="44"/>
  <c r="G1926" i="44"/>
  <c r="G1930" i="44"/>
  <c r="G1934" i="44"/>
  <c r="G1938" i="44"/>
  <c r="G1942" i="44"/>
  <c r="G1946" i="44"/>
  <c r="G1950" i="44"/>
  <c r="G1954" i="44"/>
  <c r="G1958" i="44"/>
  <c r="G1962" i="44"/>
  <c r="G1966" i="44"/>
  <c r="G1970" i="44"/>
  <c r="G1974" i="44"/>
  <c r="G1978" i="44"/>
  <c r="G1982" i="44"/>
  <c r="G1986" i="44"/>
  <c r="G1990" i="44"/>
  <c r="G1994" i="44"/>
  <c r="G1998" i="44"/>
  <c r="G2002" i="44"/>
  <c r="G2006" i="44"/>
  <c r="G2010" i="44"/>
  <c r="G2014" i="44"/>
  <c r="G2018" i="44"/>
  <c r="G2022" i="44"/>
  <c r="G2026" i="44"/>
  <c r="G2030" i="44"/>
  <c r="G2034" i="44"/>
  <c r="G2038" i="44"/>
  <c r="G2042" i="44"/>
  <c r="G2046" i="44"/>
  <c r="G2050" i="44"/>
  <c r="G2054" i="44"/>
  <c r="G2058" i="44"/>
  <c r="G2062" i="44"/>
  <c r="G2066" i="44"/>
  <c r="G2070" i="44"/>
  <c r="G2074" i="44"/>
  <c r="G2078" i="44"/>
  <c r="G2082" i="44"/>
  <c r="G2086" i="44"/>
  <c r="G2090" i="44"/>
  <c r="G2094" i="44"/>
  <c r="G2098" i="44"/>
  <c r="G2102" i="44"/>
  <c r="G2106" i="44"/>
  <c r="G2110" i="44"/>
  <c r="G2114" i="44"/>
  <c r="G2118" i="44"/>
  <c r="G2122" i="44"/>
  <c r="G2126" i="44"/>
  <c r="G2130" i="44"/>
  <c r="G2134" i="44"/>
  <c r="G2138" i="44"/>
  <c r="G2142" i="44"/>
  <c r="G2146" i="44"/>
  <c r="G2150" i="44"/>
  <c r="G2154" i="44"/>
  <c r="G2158" i="44"/>
  <c r="G2162" i="44"/>
  <c r="G2166" i="44"/>
  <c r="G2170" i="44"/>
  <c r="G2174" i="44"/>
  <c r="G2178" i="44"/>
  <c r="G2182" i="44"/>
  <c r="G2186" i="44"/>
  <c r="G2190" i="44"/>
  <c r="G2194" i="44"/>
  <c r="G2198" i="44"/>
  <c r="G2202" i="44"/>
  <c r="G2206" i="44"/>
  <c r="G2210" i="44"/>
  <c r="G2214" i="44"/>
  <c r="G2218" i="44"/>
  <c r="G2222" i="44"/>
  <c r="G2226" i="44"/>
  <c r="G2230" i="44"/>
  <c r="G2234" i="44"/>
  <c r="G2238" i="44"/>
  <c r="G2242" i="44"/>
  <c r="G2246" i="44"/>
  <c r="G2250" i="44"/>
  <c r="G2254" i="44"/>
  <c r="G2258" i="44"/>
  <c r="G2262" i="44"/>
  <c r="G2266" i="44"/>
  <c r="G2270" i="44"/>
  <c r="G2274" i="44"/>
  <c r="G2278" i="44"/>
  <c r="G2282" i="44"/>
  <c r="G2286" i="44"/>
  <c r="G2290" i="44"/>
  <c r="G2294" i="44"/>
  <c r="G2298" i="44"/>
  <c r="G2302" i="44"/>
  <c r="G2306" i="44"/>
  <c r="G2310" i="44"/>
  <c r="G2314" i="44"/>
  <c r="G2318" i="44"/>
  <c r="G2322" i="44"/>
  <c r="G2326" i="44"/>
  <c r="G2330" i="44"/>
  <c r="G2334" i="44"/>
  <c r="G2338" i="44"/>
  <c r="G2342" i="44"/>
  <c r="G2346" i="44"/>
  <c r="G2350" i="44"/>
  <c r="G2354" i="44"/>
  <c r="G2358" i="44"/>
  <c r="G2362" i="44"/>
  <c r="G2366" i="44"/>
  <c r="G2370" i="44"/>
  <c r="G2374" i="44"/>
  <c r="G2378" i="44"/>
  <c r="G2382" i="44"/>
  <c r="G2386" i="44"/>
  <c r="G2390" i="44"/>
  <c r="G2394" i="44"/>
  <c r="G1340" i="44"/>
  <c r="G2" i="44"/>
  <c r="G1400" i="44"/>
  <c r="G1404" i="44"/>
  <c r="G1408" i="44"/>
  <c r="G1412" i="44"/>
  <c r="G1416" i="44"/>
  <c r="G1420" i="44"/>
  <c r="G1424" i="44"/>
  <c r="G1428" i="44"/>
  <c r="G1432" i="44"/>
  <c r="G1436" i="44"/>
  <c r="G1440" i="44"/>
  <c r="G1444" i="44"/>
  <c r="G1448" i="44"/>
  <c r="G1452" i="44"/>
  <c r="G1456" i="44"/>
  <c r="G1460" i="44"/>
  <c r="G1464" i="44"/>
  <c r="G1468" i="44"/>
  <c r="G1472" i="44"/>
  <c r="G1476" i="44"/>
  <c r="G1480" i="44"/>
  <c r="G1484" i="44"/>
  <c r="G1488" i="44"/>
  <c r="G1492" i="44"/>
  <c r="G1496" i="44"/>
  <c r="G1500" i="44"/>
  <c r="G1504" i="44"/>
  <c r="G1508" i="44"/>
  <c r="G1512" i="44"/>
  <c r="G1516" i="44"/>
  <c r="G1520" i="44"/>
  <c r="G1524" i="44"/>
  <c r="G1528" i="44"/>
  <c r="G1532" i="44"/>
  <c r="G1536" i="44"/>
  <c r="G1540" i="44"/>
  <c r="G1544" i="44"/>
  <c r="G1548" i="44"/>
  <c r="G1552" i="44"/>
  <c r="G1556" i="44"/>
  <c r="G1560" i="44"/>
  <c r="G1564" i="44"/>
  <c r="G1568" i="44"/>
  <c r="G1572" i="44"/>
  <c r="G1576" i="44"/>
  <c r="G1580" i="44"/>
  <c r="G1584" i="44"/>
  <c r="G1588" i="44"/>
  <c r="G1592" i="44"/>
  <c r="G1596" i="44"/>
  <c r="G1600" i="44"/>
  <c r="G1604" i="44"/>
  <c r="G1608" i="44"/>
  <c r="G1612" i="44"/>
  <c r="G1616" i="44"/>
  <c r="G1620" i="44"/>
  <c r="G1624" i="44"/>
  <c r="G1628" i="44"/>
  <c r="G1632" i="44"/>
  <c r="G1636" i="44"/>
  <c r="G1640" i="44"/>
  <c r="G1644" i="44"/>
  <c r="G1648" i="44"/>
  <c r="G1652" i="44"/>
  <c r="G1656" i="44"/>
  <c r="G1660" i="44"/>
  <c r="G1664" i="44"/>
  <c r="G1668" i="44"/>
  <c r="G1672" i="44"/>
  <c r="G1676" i="44"/>
  <c r="G1680" i="44"/>
  <c r="G1684" i="44"/>
  <c r="G1688" i="44"/>
  <c r="G1692" i="44"/>
  <c r="G1696" i="44"/>
  <c r="G1700" i="44"/>
  <c r="G1704" i="44"/>
  <c r="G1708" i="44"/>
  <c r="G1712" i="44"/>
  <c r="G1716" i="44"/>
  <c r="G1720" i="44"/>
  <c r="G1724" i="44"/>
  <c r="G1728" i="44"/>
  <c r="G1732" i="44"/>
  <c r="G1736" i="44"/>
  <c r="G1740" i="44"/>
  <c r="G1744" i="44"/>
  <c r="G1748" i="44"/>
  <c r="G1752" i="44"/>
  <c r="G1756" i="44"/>
  <c r="G1760" i="44"/>
  <c r="G1764" i="44"/>
  <c r="G1768" i="44"/>
  <c r="G1772" i="44"/>
  <c r="G1776" i="44"/>
  <c r="G1780" i="44"/>
  <c r="G1784" i="44"/>
  <c r="G1788" i="44"/>
  <c r="G1792" i="44"/>
  <c r="G1796" i="44"/>
  <c r="G1800" i="44"/>
  <c r="G1804" i="44"/>
  <c r="G1808" i="44"/>
  <c r="G1812" i="44"/>
  <c r="G1816" i="44"/>
  <c r="G1820" i="44"/>
  <c r="G1824" i="44"/>
  <c r="G1828" i="44"/>
  <c r="G1832" i="44"/>
  <c r="G1836" i="44"/>
  <c r="G1840" i="44"/>
  <c r="G1844" i="44"/>
  <c r="G1848" i="44"/>
  <c r="G1852" i="44"/>
  <c r="G1856" i="44"/>
  <c r="G1860" i="44"/>
  <c r="G1864" i="44"/>
  <c r="G1868" i="44"/>
  <c r="G1872" i="44"/>
  <c r="G1876" i="44"/>
  <c r="G1880" i="44"/>
  <c r="G1884" i="44"/>
  <c r="G1888" i="44"/>
  <c r="G1892" i="44"/>
  <c r="G1896" i="44"/>
  <c r="G1900" i="44"/>
  <c r="G1904" i="44"/>
  <c r="G1908" i="44"/>
  <c r="G1912" i="44"/>
  <c r="G1916" i="44"/>
  <c r="G1920" i="44"/>
  <c r="G1924" i="44"/>
  <c r="G1928" i="44"/>
  <c r="G1932" i="44"/>
  <c r="G1936" i="44"/>
  <c r="G1940" i="44"/>
  <c r="G1944" i="44"/>
  <c r="G1948" i="44"/>
  <c r="G1952" i="44"/>
  <c r="G1956" i="44"/>
  <c r="G1960" i="44"/>
  <c r="G1964" i="44"/>
  <c r="G1968" i="44"/>
  <c r="G1972" i="44"/>
  <c r="G1976" i="44"/>
  <c r="G1980" i="44"/>
  <c r="G1984" i="44"/>
  <c r="G1988" i="44"/>
  <c r="G1992" i="44"/>
  <c r="G1996" i="44"/>
  <c r="G2000" i="44"/>
  <c r="G2004" i="44"/>
  <c r="G2008" i="44"/>
  <c r="G2012" i="44"/>
  <c r="G2016" i="44"/>
  <c r="G2020" i="44"/>
  <c r="G2024" i="44"/>
  <c r="G2028" i="44"/>
  <c r="G2032" i="44"/>
  <c r="G2036" i="44"/>
  <c r="G2040" i="44"/>
  <c r="G2044" i="44"/>
  <c r="G2048" i="44"/>
  <c r="G2052" i="44"/>
  <c r="G2056" i="44"/>
  <c r="G2060" i="44"/>
  <c r="G2064" i="44"/>
  <c r="G2068" i="44"/>
  <c r="G2072" i="44"/>
  <c r="G2076" i="44"/>
  <c r="G2080" i="44"/>
  <c r="G2084" i="44"/>
  <c r="G2088" i="44"/>
  <c r="G2092" i="44"/>
  <c r="G2096" i="44"/>
  <c r="G2100" i="44"/>
  <c r="G2104" i="44"/>
  <c r="G2108" i="44"/>
  <c r="G2112" i="44"/>
  <c r="G2116" i="44"/>
  <c r="G2120" i="44"/>
  <c r="G2124" i="44"/>
  <c r="G2128" i="44"/>
  <c r="G2132" i="44"/>
  <c r="G2136" i="44"/>
  <c r="G2140" i="44"/>
  <c r="G2144" i="44"/>
  <c r="G2148" i="44"/>
  <c r="G2152" i="44"/>
  <c r="G2156" i="44"/>
  <c r="G2160" i="44"/>
  <c r="G2164" i="44"/>
  <c r="G2168" i="44"/>
  <c r="G2172" i="44"/>
  <c r="G2176" i="44"/>
  <c r="G2180" i="44"/>
  <c r="G2184" i="44"/>
  <c r="G2188" i="44"/>
  <c r="G2192" i="44"/>
  <c r="G2196" i="44"/>
  <c r="G2200" i="44"/>
  <c r="G2204" i="44"/>
  <c r="G2208" i="44"/>
  <c r="G2212" i="44"/>
  <c r="G2216" i="44"/>
  <c r="G2220" i="44"/>
  <c r="G2224" i="44"/>
  <c r="G2228" i="44"/>
  <c r="G2232" i="44"/>
  <c r="G2236" i="44"/>
  <c r="G2240" i="44"/>
  <c r="G2244" i="44"/>
  <c r="G2248" i="44"/>
  <c r="G2252" i="44"/>
  <c r="G2256" i="44"/>
  <c r="G2260" i="44"/>
  <c r="G2264" i="44"/>
  <c r="G2268" i="44"/>
  <c r="G2272" i="44"/>
  <c r="G2276" i="44"/>
  <c r="G2280" i="44"/>
  <c r="G2284" i="44"/>
  <c r="G2288" i="44"/>
  <c r="G2292" i="44"/>
  <c r="G2296" i="44"/>
  <c r="G2300" i="44"/>
  <c r="G2304" i="44"/>
  <c r="G2308" i="44"/>
  <c r="G2312" i="44"/>
  <c r="G2316" i="44"/>
  <c r="G2320" i="44"/>
  <c r="G2324" i="44"/>
  <c r="G2328" i="44"/>
  <c r="G2332" i="44"/>
  <c r="G2336" i="44"/>
  <c r="G2340" i="44"/>
  <c r="G2344" i="44"/>
  <c r="G2348" i="44"/>
  <c r="G2352" i="44"/>
  <c r="G2356" i="44"/>
  <c r="G2360" i="44"/>
  <c r="G2364" i="44"/>
  <c r="G2368" i="44"/>
  <c r="G2372" i="44"/>
  <c r="G2376" i="44"/>
  <c r="G2380" i="44"/>
  <c r="G2384" i="44"/>
  <c r="G2388" i="44"/>
  <c r="G2392" i="44"/>
  <c r="G1419" i="44"/>
  <c r="G1451" i="44"/>
  <c r="G1483" i="44"/>
  <c r="G1515" i="44"/>
  <c r="G1547" i="44"/>
  <c r="G1579" i="44"/>
  <c r="G1611" i="44"/>
  <c r="G1643" i="44"/>
  <c r="G1675" i="44"/>
  <c r="G1707" i="44"/>
  <c r="G1739" i="44"/>
  <c r="G1771" i="44"/>
  <c r="G1803" i="44"/>
  <c r="G1835" i="44"/>
  <c r="G1867" i="44"/>
  <c r="G1899" i="44"/>
  <c r="G1931" i="44"/>
  <c r="G1963" i="44"/>
  <c r="G1995" i="44"/>
  <c r="G2027" i="44"/>
  <c r="G2059" i="44"/>
  <c r="G2091" i="44"/>
  <c r="G2123" i="44"/>
  <c r="G2155" i="44"/>
  <c r="G2187" i="44"/>
  <c r="G2219" i="44"/>
  <c r="G2251" i="44"/>
  <c r="G2283" i="44"/>
  <c r="G2315" i="44"/>
  <c r="G2347" i="44"/>
  <c r="G2379" i="44"/>
  <c r="G1423" i="44"/>
  <c r="G1455" i="44"/>
  <c r="G1487" i="44"/>
  <c r="G1519" i="44"/>
  <c r="G1551" i="44"/>
  <c r="G1583" i="44"/>
  <c r="G1615" i="44"/>
  <c r="G1647" i="44"/>
  <c r="G1679" i="44"/>
  <c r="G1711" i="44"/>
  <c r="G1743" i="44"/>
  <c r="G1775" i="44"/>
  <c r="G1807" i="44"/>
  <c r="G1839" i="44"/>
  <c r="G1871" i="44"/>
  <c r="G1903" i="44"/>
  <c r="G1935" i="44"/>
  <c r="G1967" i="44"/>
  <c r="G1999" i="44"/>
  <c r="G2031" i="44"/>
  <c r="G2063" i="44"/>
  <c r="G2095" i="44"/>
  <c r="G2127" i="44"/>
  <c r="G2159" i="44"/>
  <c r="G2191" i="44"/>
  <c r="G2223" i="44"/>
  <c r="G2255" i="44"/>
  <c r="G2287" i="44"/>
  <c r="G2319" i="44"/>
  <c r="G2351" i="44"/>
  <c r="G2383" i="44"/>
  <c r="G1394" i="44"/>
  <c r="G1427" i="44"/>
  <c r="G1459" i="44"/>
  <c r="G1491" i="44"/>
  <c r="G1523" i="44"/>
  <c r="G1555" i="44"/>
  <c r="G1587" i="44"/>
  <c r="G1619" i="44"/>
  <c r="G1651" i="44"/>
  <c r="G1683" i="44"/>
  <c r="G1715" i="44"/>
  <c r="G1747" i="44"/>
  <c r="G1779" i="44"/>
  <c r="G1811" i="44"/>
  <c r="G1843" i="44"/>
  <c r="G1875" i="44"/>
  <c r="G1907" i="44"/>
  <c r="G1939" i="44"/>
  <c r="G1971" i="44"/>
  <c r="G2003" i="44"/>
  <c r="G2035" i="44"/>
  <c r="G2067" i="44"/>
  <c r="G2099" i="44"/>
  <c r="G2131" i="44"/>
  <c r="G2163" i="44"/>
  <c r="G2195" i="44"/>
  <c r="G2227" i="44"/>
  <c r="G2259" i="44"/>
  <c r="G2291" i="44"/>
  <c r="G2323" i="44"/>
  <c r="G2355" i="44"/>
  <c r="G2387" i="44"/>
  <c r="G1399" i="44"/>
  <c r="G1431" i="44"/>
  <c r="G1463" i="44"/>
  <c r="G1495" i="44"/>
  <c r="G1527" i="44"/>
  <c r="G1559" i="44"/>
  <c r="G1591" i="44"/>
  <c r="G1623" i="44"/>
  <c r="G1655" i="44"/>
  <c r="G1687" i="44"/>
  <c r="G1719" i="44"/>
  <c r="G1751" i="44"/>
  <c r="G1783" i="44"/>
  <c r="G1815" i="44"/>
  <c r="G1847" i="44"/>
  <c r="G1879" i="44"/>
  <c r="G1911" i="44"/>
  <c r="G1943" i="44"/>
  <c r="G1975" i="44"/>
  <c r="G2007" i="44"/>
  <c r="G2039" i="44"/>
  <c r="G2071" i="44"/>
  <c r="G2103" i="44"/>
  <c r="G2135" i="44"/>
  <c r="G2167" i="44"/>
  <c r="G2199" i="44"/>
  <c r="G2231" i="44"/>
  <c r="G2263" i="44"/>
  <c r="G2295" i="44"/>
  <c r="G2327" i="44"/>
  <c r="G2359" i="44"/>
  <c r="G2391" i="44"/>
  <c r="G1403" i="44"/>
  <c r="G1435" i="44"/>
  <c r="G1467" i="44"/>
  <c r="G1499" i="44"/>
  <c r="G1531" i="44"/>
  <c r="G1563" i="44"/>
  <c r="G1595" i="44"/>
  <c r="G1627" i="44"/>
  <c r="G1659" i="44"/>
  <c r="G1691" i="44"/>
  <c r="G1723" i="44"/>
  <c r="G1755" i="44"/>
  <c r="G1787" i="44"/>
  <c r="G1819" i="44"/>
  <c r="G1851" i="44"/>
  <c r="G1883" i="44"/>
  <c r="G1915" i="44"/>
  <c r="G1947" i="44"/>
  <c r="G1979" i="44"/>
  <c r="G2011" i="44"/>
  <c r="G2043" i="44"/>
  <c r="G2075" i="44"/>
  <c r="G2107" i="44"/>
  <c r="G2139" i="44"/>
  <c r="G2171" i="44"/>
  <c r="G2203" i="44"/>
  <c r="G2235" i="44"/>
  <c r="G2267" i="44"/>
  <c r="G2299" i="44"/>
  <c r="G2331" i="44"/>
  <c r="G2363" i="44"/>
  <c r="G1407" i="44"/>
  <c r="G1439" i="44"/>
  <c r="G1471" i="44"/>
  <c r="G1503" i="44"/>
  <c r="G1535" i="44"/>
  <c r="G1567" i="44"/>
  <c r="G1599" i="44"/>
  <c r="G1631" i="44"/>
  <c r="G1663" i="44"/>
  <c r="G1695" i="44"/>
  <c r="G1727" i="44"/>
  <c r="G1759" i="44"/>
  <c r="G1791" i="44"/>
  <c r="G1823" i="44"/>
  <c r="G1855" i="44"/>
  <c r="G1887" i="44"/>
  <c r="G1919" i="44"/>
  <c r="G1951" i="44"/>
  <c r="G1983" i="44"/>
  <c r="G2015" i="44"/>
  <c r="G2047" i="44"/>
  <c r="G2079" i="44"/>
  <c r="G2111" i="44"/>
  <c r="G2143" i="44"/>
  <c r="G2175" i="44"/>
  <c r="G2207" i="44"/>
  <c r="G2239" i="44"/>
  <c r="G2271" i="44"/>
  <c r="G2303" i="44"/>
  <c r="G2335" i="44"/>
  <c r="G2367" i="44"/>
  <c r="G1411" i="44"/>
  <c r="G1443" i="44"/>
  <c r="G1475" i="44"/>
  <c r="G1507" i="44"/>
  <c r="G1539" i="44"/>
  <c r="G1571" i="44"/>
  <c r="G1603" i="44"/>
  <c r="G1635" i="44"/>
  <c r="G1667" i="44"/>
  <c r="G1699" i="44"/>
  <c r="G1731" i="44"/>
  <c r="G1763" i="44"/>
  <c r="G1795" i="44"/>
  <c r="G1827" i="44"/>
  <c r="G1859" i="44"/>
  <c r="G1891" i="44"/>
  <c r="G1923" i="44"/>
  <c r="G1955" i="44"/>
  <c r="G1987" i="44"/>
  <c r="G2019" i="44"/>
  <c r="G2051" i="44"/>
  <c r="G2083" i="44"/>
  <c r="G2115" i="44"/>
  <c r="G2147" i="44"/>
  <c r="G2179" i="44"/>
  <c r="G2211" i="44"/>
  <c r="G2243" i="44"/>
  <c r="G2275" i="44"/>
  <c r="G2307" i="44"/>
  <c r="G2339" i="44"/>
  <c r="G2371" i="44"/>
  <c r="G1415" i="44"/>
  <c r="G1447" i="44"/>
  <c r="G1479" i="44"/>
  <c r="G1511" i="44"/>
  <c r="G1543" i="44"/>
  <c r="G1575" i="44"/>
  <c r="G1607" i="44"/>
  <c r="G1639" i="44"/>
  <c r="G1671" i="44"/>
  <c r="G1703" i="44"/>
  <c r="G1735" i="44"/>
  <c r="G1767" i="44"/>
  <c r="G1799" i="44"/>
  <c r="G1831" i="44"/>
  <c r="G1863" i="44"/>
  <c r="G1895" i="44"/>
  <c r="G1927" i="44"/>
  <c r="G1959" i="44"/>
  <c r="G1991" i="44"/>
  <c r="G2023" i="44"/>
  <c r="G2055" i="44"/>
  <c r="G2087" i="44"/>
  <c r="G2119" i="44"/>
  <c r="G2151" i="44"/>
  <c r="G2183" i="44"/>
  <c r="G2215" i="44"/>
  <c r="G2247" i="44"/>
  <c r="G2279" i="44"/>
  <c r="G2311" i="44"/>
  <c r="G2343" i="44"/>
  <c r="G2375" i="44"/>
  <c r="J4" i="48"/>
  <c r="L4" i="48" s="1"/>
  <c r="H6" i="44"/>
  <c r="H10" i="44"/>
  <c r="H14" i="44"/>
  <c r="H18" i="44"/>
  <c r="H22" i="44"/>
  <c r="H26" i="44"/>
  <c r="H30" i="44"/>
  <c r="H34" i="44"/>
  <c r="H38" i="44"/>
  <c r="H42" i="44"/>
  <c r="H46" i="44"/>
  <c r="H50" i="44"/>
  <c r="H54" i="44"/>
  <c r="H58" i="44"/>
  <c r="H62" i="44"/>
  <c r="H66" i="44"/>
  <c r="H70" i="44"/>
  <c r="H74" i="44"/>
  <c r="H78" i="44"/>
  <c r="H82" i="44"/>
  <c r="H86" i="44"/>
  <c r="H90" i="44"/>
  <c r="H94" i="44"/>
  <c r="H98" i="44"/>
  <c r="H102" i="44"/>
  <c r="H106" i="44"/>
  <c r="H110" i="44"/>
  <c r="H114" i="44"/>
  <c r="H118" i="44"/>
  <c r="H122" i="44"/>
  <c r="H126" i="44"/>
  <c r="H130" i="44"/>
  <c r="H134" i="44"/>
  <c r="H138" i="44"/>
  <c r="H142" i="44"/>
  <c r="H146" i="44"/>
  <c r="H150" i="44"/>
  <c r="H154" i="44"/>
  <c r="H158" i="44"/>
  <c r="H162" i="44"/>
  <c r="H166" i="44"/>
  <c r="H170" i="44"/>
  <c r="H174" i="44"/>
  <c r="H178" i="44"/>
  <c r="H182" i="44"/>
  <c r="H186" i="44"/>
  <c r="H190" i="44"/>
  <c r="H194" i="44"/>
  <c r="H198" i="44"/>
  <c r="H202" i="44"/>
  <c r="H206" i="44"/>
  <c r="H210" i="44"/>
  <c r="H214" i="44"/>
  <c r="H218" i="44"/>
  <c r="H222" i="44"/>
  <c r="H226" i="44"/>
  <c r="H230" i="44"/>
  <c r="H234" i="44"/>
  <c r="H238" i="44"/>
  <c r="H242" i="44"/>
  <c r="H246" i="44"/>
  <c r="H250" i="44"/>
  <c r="H254" i="44"/>
  <c r="H258" i="44"/>
  <c r="H262" i="44"/>
  <c r="H266" i="44"/>
  <c r="H270" i="44"/>
  <c r="H274" i="44"/>
  <c r="H278" i="44"/>
  <c r="H282" i="44"/>
  <c r="H286" i="44"/>
  <c r="H290" i="44"/>
  <c r="H294" i="44"/>
  <c r="H298" i="44"/>
  <c r="H302" i="44"/>
  <c r="H306" i="44"/>
  <c r="H310" i="44"/>
  <c r="H314" i="44"/>
  <c r="H318" i="44"/>
  <c r="H322" i="44"/>
  <c r="H326" i="44"/>
  <c r="H330" i="44"/>
  <c r="H334" i="44"/>
  <c r="H338" i="44"/>
  <c r="H342" i="44"/>
  <c r="H346" i="44"/>
  <c r="H350" i="44"/>
  <c r="H354" i="44"/>
  <c r="H358" i="44"/>
  <c r="H362" i="44"/>
  <c r="H366" i="44"/>
  <c r="H370" i="44"/>
  <c r="H374" i="44"/>
  <c r="H378" i="44"/>
  <c r="H382" i="44"/>
  <c r="H386" i="44"/>
  <c r="H390" i="44"/>
  <c r="H394" i="44"/>
  <c r="H398" i="44"/>
  <c r="H402" i="44"/>
  <c r="H406" i="44"/>
  <c r="H410" i="44"/>
  <c r="H414" i="44"/>
  <c r="H418" i="44"/>
  <c r="H422" i="44"/>
  <c r="H426" i="44"/>
  <c r="H430" i="44"/>
  <c r="H434" i="44"/>
  <c r="H438" i="44"/>
  <c r="H442" i="44"/>
  <c r="H446" i="44"/>
  <c r="H450" i="44"/>
  <c r="H454" i="44"/>
  <c r="H458" i="44"/>
  <c r="H462" i="44"/>
  <c r="H466" i="44"/>
  <c r="H470" i="44"/>
  <c r="H474" i="44"/>
  <c r="H478" i="44"/>
  <c r="H482" i="44"/>
  <c r="H486" i="44"/>
  <c r="H490" i="44"/>
  <c r="H494" i="44"/>
  <c r="H498" i="44"/>
  <c r="H502" i="44"/>
  <c r="H506" i="44"/>
  <c r="H510" i="44"/>
  <c r="H514" i="44"/>
  <c r="H518" i="44"/>
  <c r="H522" i="44"/>
  <c r="H526" i="44"/>
  <c r="H530" i="44"/>
  <c r="H534" i="44"/>
  <c r="H538" i="44"/>
  <c r="H542" i="44"/>
  <c r="H546" i="44"/>
  <c r="H550" i="44"/>
  <c r="H554" i="44"/>
  <c r="H558" i="44"/>
  <c r="H562" i="44"/>
  <c r="H566" i="44"/>
  <c r="H570" i="44"/>
  <c r="H574" i="44"/>
  <c r="H578" i="44"/>
  <c r="H582" i="44"/>
  <c r="H586" i="44"/>
  <c r="H590" i="44"/>
  <c r="H594" i="44"/>
  <c r="H598" i="44"/>
  <c r="H602" i="44"/>
  <c r="H606" i="44"/>
  <c r="H610" i="44"/>
  <c r="H614" i="44"/>
  <c r="H618" i="44"/>
  <c r="H622" i="44"/>
  <c r="H626" i="44"/>
  <c r="H630" i="44"/>
  <c r="H634" i="44"/>
  <c r="H638" i="44"/>
  <c r="H642" i="44"/>
  <c r="H646" i="44"/>
  <c r="H650" i="44"/>
  <c r="H654" i="44"/>
  <c r="H658" i="44"/>
  <c r="H662" i="44"/>
  <c r="H666" i="44"/>
  <c r="H670" i="44"/>
  <c r="H674" i="44"/>
  <c r="H678" i="44"/>
  <c r="H682" i="44"/>
  <c r="H686" i="44"/>
  <c r="H690" i="44"/>
  <c r="H694" i="44"/>
  <c r="H698" i="44"/>
  <c r="H702" i="44"/>
  <c r="H706" i="44"/>
  <c r="H710" i="44"/>
  <c r="H714" i="44"/>
  <c r="H718" i="44"/>
  <c r="H722" i="44"/>
  <c r="H726" i="44"/>
  <c r="H730" i="44"/>
  <c r="H734" i="44"/>
  <c r="H738" i="44"/>
  <c r="H742" i="44"/>
  <c r="H746" i="44"/>
  <c r="H750" i="44"/>
  <c r="H754" i="44"/>
  <c r="H758" i="44"/>
  <c r="H762" i="44"/>
  <c r="H766" i="44"/>
  <c r="H770" i="44"/>
  <c r="H774" i="44"/>
  <c r="H778" i="44"/>
  <c r="H782" i="44"/>
  <c r="H786" i="44"/>
  <c r="H790" i="44"/>
  <c r="H794" i="44"/>
  <c r="H798" i="44"/>
  <c r="H802" i="44"/>
  <c r="H806" i="44"/>
  <c r="H810" i="44"/>
  <c r="H814" i="44"/>
  <c r="H818" i="44"/>
  <c r="H822" i="44"/>
  <c r="H826" i="44"/>
  <c r="H830" i="44"/>
  <c r="H834" i="44"/>
  <c r="H838" i="44"/>
  <c r="H842" i="44"/>
  <c r="H846" i="44"/>
  <c r="H850" i="44"/>
  <c r="H854" i="44"/>
  <c r="H858" i="44"/>
  <c r="H862" i="44"/>
  <c r="H866" i="44"/>
  <c r="H870" i="44"/>
  <c r="H874" i="44"/>
  <c r="H878" i="44"/>
  <c r="H882" i="44"/>
  <c r="H886" i="44"/>
  <c r="H890" i="44"/>
  <c r="H894" i="44"/>
  <c r="H898" i="44"/>
  <c r="H902" i="44"/>
  <c r="H906" i="44"/>
  <c r="H910" i="44"/>
  <c r="H914" i="44"/>
  <c r="H918" i="44"/>
  <c r="H922" i="44"/>
  <c r="H926" i="44"/>
  <c r="H930" i="44"/>
  <c r="H934" i="44"/>
  <c r="H938" i="44"/>
  <c r="H942" i="44"/>
  <c r="H946" i="44"/>
  <c r="H950" i="44"/>
  <c r="H954" i="44"/>
  <c r="H958" i="44"/>
  <c r="H962" i="44"/>
  <c r="H966" i="44"/>
  <c r="H970" i="44"/>
  <c r="H974" i="44"/>
  <c r="H978" i="44"/>
  <c r="H982" i="44"/>
  <c r="H986" i="44"/>
  <c r="H990" i="44"/>
  <c r="H994" i="44"/>
  <c r="H998" i="44"/>
  <c r="H1002" i="44"/>
  <c r="H1006" i="44"/>
  <c r="H1010" i="44"/>
  <c r="H1014" i="44"/>
  <c r="H1018" i="44"/>
  <c r="H1022" i="44"/>
  <c r="H1026" i="44"/>
  <c r="H1030" i="44"/>
  <c r="H1034" i="44"/>
  <c r="H1038" i="44"/>
  <c r="H1042" i="44"/>
  <c r="H1046" i="44"/>
  <c r="H1050" i="44"/>
  <c r="H1054" i="44"/>
  <c r="H1058" i="44"/>
  <c r="H1062" i="44"/>
  <c r="H1066" i="44"/>
  <c r="H1070" i="44"/>
  <c r="H1074" i="44"/>
  <c r="H1078" i="44"/>
  <c r="H1082" i="44"/>
  <c r="H1086" i="44"/>
  <c r="H1090" i="44"/>
  <c r="H1094" i="44"/>
  <c r="H1098" i="44"/>
  <c r="H1102" i="44"/>
  <c r="H1106" i="44"/>
  <c r="H1110" i="44"/>
  <c r="H1114" i="44"/>
  <c r="H1118" i="44"/>
  <c r="H1122" i="44"/>
  <c r="H1126" i="44"/>
  <c r="H1130" i="44"/>
  <c r="H1134" i="44"/>
  <c r="H1138" i="44"/>
  <c r="H1142" i="44"/>
  <c r="H1146" i="44"/>
  <c r="H1150" i="44"/>
  <c r="H1154" i="44"/>
  <c r="H1158" i="44"/>
  <c r="H1162" i="44"/>
  <c r="H1166" i="44"/>
  <c r="H1170" i="44"/>
  <c r="H1174" i="44"/>
  <c r="H1178" i="44"/>
  <c r="H1182" i="44"/>
  <c r="H1186" i="44"/>
  <c r="H1190" i="44"/>
  <c r="H1194" i="44"/>
  <c r="H1198" i="44"/>
  <c r="H1202" i="44"/>
  <c r="H1206" i="44"/>
  <c r="H1210" i="44"/>
  <c r="H1214" i="44"/>
  <c r="H1218" i="44"/>
  <c r="H1222" i="44"/>
  <c r="H3" i="44"/>
  <c r="H7" i="44"/>
  <c r="H11" i="44"/>
  <c r="H15" i="44"/>
  <c r="H19" i="44"/>
  <c r="H23" i="44"/>
  <c r="H27" i="44"/>
  <c r="H31" i="44"/>
  <c r="H35" i="44"/>
  <c r="H39" i="44"/>
  <c r="H43" i="44"/>
  <c r="H47" i="44"/>
  <c r="H51" i="44"/>
  <c r="H55" i="44"/>
  <c r="H59" i="44"/>
  <c r="H63" i="44"/>
  <c r="H67" i="44"/>
  <c r="H71" i="44"/>
  <c r="H75" i="44"/>
  <c r="H79" i="44"/>
  <c r="H83" i="44"/>
  <c r="H87" i="44"/>
  <c r="H91" i="44"/>
  <c r="H95" i="44"/>
  <c r="H99" i="44"/>
  <c r="H103" i="44"/>
  <c r="H107" i="44"/>
  <c r="H111" i="44"/>
  <c r="H115" i="44"/>
  <c r="H119" i="44"/>
  <c r="H123" i="44"/>
  <c r="H127" i="44"/>
  <c r="H131" i="44"/>
  <c r="H135" i="44"/>
  <c r="H139" i="44"/>
  <c r="H143" i="44"/>
  <c r="H147" i="44"/>
  <c r="H151" i="44"/>
  <c r="H155" i="44"/>
  <c r="H159" i="44"/>
  <c r="H163" i="44"/>
  <c r="H167" i="44"/>
  <c r="H171" i="44"/>
  <c r="H175" i="44"/>
  <c r="H179" i="44"/>
  <c r="H183" i="44"/>
  <c r="H187" i="44"/>
  <c r="H191" i="44"/>
  <c r="H195" i="44"/>
  <c r="H199" i="44"/>
  <c r="H203" i="44"/>
  <c r="H207" i="44"/>
  <c r="H211" i="44"/>
  <c r="H215" i="44"/>
  <c r="H219" i="44"/>
  <c r="H223" i="44"/>
  <c r="H227" i="44"/>
  <c r="H231" i="44"/>
  <c r="H235" i="44"/>
  <c r="H239" i="44"/>
  <c r="H243" i="44"/>
  <c r="H247" i="44"/>
  <c r="H251" i="44"/>
  <c r="H255" i="44"/>
  <c r="H259" i="44"/>
  <c r="H263" i="44"/>
  <c r="H267" i="44"/>
  <c r="H271" i="44"/>
  <c r="H275" i="44"/>
  <c r="H279" i="44"/>
  <c r="H283" i="44"/>
  <c r="H287" i="44"/>
  <c r="H291" i="44"/>
  <c r="H295" i="44"/>
  <c r="H299" i="44"/>
  <c r="H303" i="44"/>
  <c r="H307" i="44"/>
  <c r="H311" i="44"/>
  <c r="H315" i="44"/>
  <c r="H319" i="44"/>
  <c r="H323" i="44"/>
  <c r="H327" i="44"/>
  <c r="H331" i="44"/>
  <c r="H335" i="44"/>
  <c r="H339" i="44"/>
  <c r="H343" i="44"/>
  <c r="H347" i="44"/>
  <c r="H351" i="44"/>
  <c r="H355" i="44"/>
  <c r="H359" i="44"/>
  <c r="H363" i="44"/>
  <c r="H367" i="44"/>
  <c r="H371" i="44"/>
  <c r="H375" i="44"/>
  <c r="H379" i="44"/>
  <c r="H383" i="44"/>
  <c r="H387" i="44"/>
  <c r="H391" i="44"/>
  <c r="H395" i="44"/>
  <c r="H399" i="44"/>
  <c r="H403" i="44"/>
  <c r="H407" i="44"/>
  <c r="H411" i="44"/>
  <c r="H415" i="44"/>
  <c r="H419" i="44"/>
  <c r="H423" i="44"/>
  <c r="H427" i="44"/>
  <c r="H431" i="44"/>
  <c r="H435" i="44"/>
  <c r="H439" i="44"/>
  <c r="H443" i="44"/>
  <c r="H447" i="44"/>
  <c r="H451" i="44"/>
  <c r="H455" i="44"/>
  <c r="H459" i="44"/>
  <c r="H463" i="44"/>
  <c r="H467" i="44"/>
  <c r="H471" i="44"/>
  <c r="H475" i="44"/>
  <c r="H479" i="44"/>
  <c r="H483" i="44"/>
  <c r="H487" i="44"/>
  <c r="H491" i="44"/>
  <c r="H495" i="44"/>
  <c r="H499" i="44"/>
  <c r="H503" i="44"/>
  <c r="H507" i="44"/>
  <c r="H511" i="44"/>
  <c r="H515" i="44"/>
  <c r="H519" i="44"/>
  <c r="H523" i="44"/>
  <c r="H527" i="44"/>
  <c r="H531" i="44"/>
  <c r="H535" i="44"/>
  <c r="H539" i="44"/>
  <c r="H543" i="44"/>
  <c r="H547" i="44"/>
  <c r="H551" i="44"/>
  <c r="H555" i="44"/>
  <c r="H559" i="44"/>
  <c r="H563" i="44"/>
  <c r="H567" i="44"/>
  <c r="H571" i="44"/>
  <c r="H575" i="44"/>
  <c r="H579" i="44"/>
  <c r="H583" i="44"/>
  <c r="H587" i="44"/>
  <c r="H591" i="44"/>
  <c r="H595" i="44"/>
  <c r="H599" i="44"/>
  <c r="H603" i="44"/>
  <c r="H607" i="44"/>
  <c r="H611" i="44"/>
  <c r="H615" i="44"/>
  <c r="H619" i="44"/>
  <c r="H623" i="44"/>
  <c r="H627" i="44"/>
  <c r="H631" i="44"/>
  <c r="H635" i="44"/>
  <c r="H639" i="44"/>
  <c r="H643" i="44"/>
  <c r="H647" i="44"/>
  <c r="H651" i="44"/>
  <c r="H655" i="44"/>
  <c r="H659" i="44"/>
  <c r="H663" i="44"/>
  <c r="H667" i="44"/>
  <c r="H671" i="44"/>
  <c r="H675" i="44"/>
  <c r="H679" i="44"/>
  <c r="H683" i="44"/>
  <c r="H687" i="44"/>
  <c r="H691" i="44"/>
  <c r="H695" i="44"/>
  <c r="H699" i="44"/>
  <c r="H703" i="44"/>
  <c r="H707" i="44"/>
  <c r="H711" i="44"/>
  <c r="H715" i="44"/>
  <c r="H719" i="44"/>
  <c r="H723" i="44"/>
  <c r="H727" i="44"/>
  <c r="H731" i="44"/>
  <c r="H735" i="44"/>
  <c r="H739" i="44"/>
  <c r="H743" i="44"/>
  <c r="H747" i="44"/>
  <c r="H751" i="44"/>
  <c r="H755" i="44"/>
  <c r="H759" i="44"/>
  <c r="H763" i="44"/>
  <c r="H767" i="44"/>
  <c r="H771" i="44"/>
  <c r="H775" i="44"/>
  <c r="H779" i="44"/>
  <c r="H783" i="44"/>
  <c r="H787" i="44"/>
  <c r="H791" i="44"/>
  <c r="H795" i="44"/>
  <c r="H799" i="44"/>
  <c r="H803" i="44"/>
  <c r="H807" i="44"/>
  <c r="H811" i="44"/>
  <c r="H815" i="44"/>
  <c r="H819" i="44"/>
  <c r="H823" i="44"/>
  <c r="H827" i="44"/>
  <c r="H831" i="44"/>
  <c r="H835" i="44"/>
  <c r="H839" i="44"/>
  <c r="H843" i="44"/>
  <c r="H847" i="44"/>
  <c r="H851" i="44"/>
  <c r="H855" i="44"/>
  <c r="H859" i="44"/>
  <c r="H863" i="44"/>
  <c r="H867" i="44"/>
  <c r="H871" i="44"/>
  <c r="H875" i="44"/>
  <c r="H879" i="44"/>
  <c r="H883" i="44"/>
  <c r="H887" i="44"/>
  <c r="H891" i="44"/>
  <c r="H895" i="44"/>
  <c r="H899" i="44"/>
  <c r="H903" i="44"/>
  <c r="H907" i="44"/>
  <c r="H911" i="44"/>
  <c r="H915" i="44"/>
  <c r="H919" i="44"/>
  <c r="H923" i="44"/>
  <c r="H927" i="44"/>
  <c r="H931" i="44"/>
  <c r="H935" i="44"/>
  <c r="H939" i="44"/>
  <c r="H943" i="44"/>
  <c r="H947" i="44"/>
  <c r="H951" i="44"/>
  <c r="H955" i="44"/>
  <c r="H959" i="44"/>
  <c r="H963" i="44"/>
  <c r="H967" i="44"/>
  <c r="H971" i="44"/>
  <c r="H975" i="44"/>
  <c r="H979" i="44"/>
  <c r="H983" i="44"/>
  <c r="H987" i="44"/>
  <c r="H991" i="44"/>
  <c r="H995" i="44"/>
  <c r="H999" i="44"/>
  <c r="H1003" i="44"/>
  <c r="H1007" i="44"/>
  <c r="H1011" i="44"/>
  <c r="H1015" i="44"/>
  <c r="H1019" i="44"/>
  <c r="H1023" i="44"/>
  <c r="H1027" i="44"/>
  <c r="H1031" i="44"/>
  <c r="H1035" i="44"/>
  <c r="H1039" i="44"/>
  <c r="H1043" i="44"/>
  <c r="H1047" i="44"/>
  <c r="H1051" i="44"/>
  <c r="H1055" i="44"/>
  <c r="H1059" i="44"/>
  <c r="H1063" i="44"/>
  <c r="H1067" i="44"/>
  <c r="H1071" i="44"/>
  <c r="H1075" i="44"/>
  <c r="H1079" i="44"/>
  <c r="H1083" i="44"/>
  <c r="H1087" i="44"/>
  <c r="H1091" i="44"/>
  <c r="H1095" i="44"/>
  <c r="H1099" i="44"/>
  <c r="H1103" i="44"/>
  <c r="H1107" i="44"/>
  <c r="H1111" i="44"/>
  <c r="H1115" i="44"/>
  <c r="H1119" i="44"/>
  <c r="H1123" i="44"/>
  <c r="H1127" i="44"/>
  <c r="H1131" i="44"/>
  <c r="H1135" i="44"/>
  <c r="H1139" i="44"/>
  <c r="H1143" i="44"/>
  <c r="H1147" i="44"/>
  <c r="H1151" i="44"/>
  <c r="H1155" i="44"/>
  <c r="H1159" i="44"/>
  <c r="H1163" i="44"/>
  <c r="H1167" i="44"/>
  <c r="H1171" i="44"/>
  <c r="H1175" i="44"/>
  <c r="H1179" i="44"/>
  <c r="H1183" i="44"/>
  <c r="H1187" i="44"/>
  <c r="H1191" i="44"/>
  <c r="H1195" i="44"/>
  <c r="H1199" i="44"/>
  <c r="H1203" i="44"/>
  <c r="H1207" i="44"/>
  <c r="H1211" i="44"/>
  <c r="H1215" i="44"/>
  <c r="H1219" i="44"/>
  <c r="H4" i="44"/>
  <c r="H8" i="44"/>
  <c r="H12" i="44"/>
  <c r="H16" i="44"/>
  <c r="H20" i="44"/>
  <c r="H24" i="44"/>
  <c r="H28" i="44"/>
  <c r="H32" i="44"/>
  <c r="H36" i="44"/>
  <c r="H40" i="44"/>
  <c r="H44" i="44"/>
  <c r="H48" i="44"/>
  <c r="H52" i="44"/>
  <c r="H56" i="44"/>
  <c r="H60" i="44"/>
  <c r="H64" i="44"/>
  <c r="H68" i="44"/>
  <c r="H72" i="44"/>
  <c r="H76" i="44"/>
  <c r="H80" i="44"/>
  <c r="H84" i="44"/>
  <c r="H88" i="44"/>
  <c r="H92" i="44"/>
  <c r="H96" i="44"/>
  <c r="H100" i="44"/>
  <c r="H104" i="44"/>
  <c r="H108" i="44"/>
  <c r="H112" i="44"/>
  <c r="H116" i="44"/>
  <c r="H120" i="44"/>
  <c r="H124" i="44"/>
  <c r="H128" i="44"/>
  <c r="H132" i="44"/>
  <c r="H136" i="44"/>
  <c r="H140" i="44"/>
  <c r="H144" i="44"/>
  <c r="H148" i="44"/>
  <c r="H152" i="44"/>
  <c r="H156" i="44"/>
  <c r="H160" i="44"/>
  <c r="H164" i="44"/>
  <c r="H168" i="44"/>
  <c r="H172" i="44"/>
  <c r="H176" i="44"/>
  <c r="H180" i="44"/>
  <c r="H184" i="44"/>
  <c r="H188" i="44"/>
  <c r="H192" i="44"/>
  <c r="H196" i="44"/>
  <c r="H200" i="44"/>
  <c r="H204" i="44"/>
  <c r="H208" i="44"/>
  <c r="H212" i="44"/>
  <c r="H216" i="44"/>
  <c r="H220" i="44"/>
  <c r="H224" i="44"/>
  <c r="H228" i="44"/>
  <c r="H232" i="44"/>
  <c r="H236" i="44"/>
  <c r="H240" i="44"/>
  <c r="H244" i="44"/>
  <c r="H248" i="44"/>
  <c r="H252" i="44"/>
  <c r="H256" i="44"/>
  <c r="H260" i="44"/>
  <c r="H264" i="44"/>
  <c r="H268" i="44"/>
  <c r="H272" i="44"/>
  <c r="H276" i="44"/>
  <c r="H280" i="44"/>
  <c r="H284" i="44"/>
  <c r="H288" i="44"/>
  <c r="H292" i="44"/>
  <c r="H296" i="44"/>
  <c r="H300" i="44"/>
  <c r="H304" i="44"/>
  <c r="H308" i="44"/>
  <c r="H312" i="44"/>
  <c r="H316" i="44"/>
  <c r="H320" i="44"/>
  <c r="H324" i="44"/>
  <c r="H328" i="44"/>
  <c r="H332" i="44"/>
  <c r="H336" i="44"/>
  <c r="H340" i="44"/>
  <c r="H344" i="44"/>
  <c r="H348" i="44"/>
  <c r="H352" i="44"/>
  <c r="H356" i="44"/>
  <c r="H360" i="44"/>
  <c r="H364" i="44"/>
  <c r="H368" i="44"/>
  <c r="H372" i="44"/>
  <c r="H376" i="44"/>
  <c r="H380" i="44"/>
  <c r="H384" i="44"/>
  <c r="H388" i="44"/>
  <c r="H392" i="44"/>
  <c r="H396" i="44"/>
  <c r="H400" i="44"/>
  <c r="H404" i="44"/>
  <c r="H408" i="44"/>
  <c r="H412" i="44"/>
  <c r="H416" i="44"/>
  <c r="H420" i="44"/>
  <c r="H424" i="44"/>
  <c r="H428" i="44"/>
  <c r="H432" i="44"/>
  <c r="H436" i="44"/>
  <c r="H440" i="44"/>
  <c r="H444" i="44"/>
  <c r="H448" i="44"/>
  <c r="H452" i="44"/>
  <c r="H456" i="44"/>
  <c r="H460" i="44"/>
  <c r="H464" i="44"/>
  <c r="H468" i="44"/>
  <c r="H472" i="44"/>
  <c r="H476" i="44"/>
  <c r="H480" i="44"/>
  <c r="H484" i="44"/>
  <c r="H488" i="44"/>
  <c r="H492" i="44"/>
  <c r="H496" i="44"/>
  <c r="H500" i="44"/>
  <c r="H504" i="44"/>
  <c r="H508" i="44"/>
  <c r="H512" i="44"/>
  <c r="H516" i="44"/>
  <c r="H520" i="44"/>
  <c r="H524" i="44"/>
  <c r="H528" i="44"/>
  <c r="H532" i="44"/>
  <c r="H536" i="44"/>
  <c r="H540" i="44"/>
  <c r="H544" i="44"/>
  <c r="H548" i="44"/>
  <c r="H552" i="44"/>
  <c r="H556" i="44"/>
  <c r="H560" i="44"/>
  <c r="H564" i="44"/>
  <c r="H568" i="44"/>
  <c r="H572" i="44"/>
  <c r="H576" i="44"/>
  <c r="H580" i="44"/>
  <c r="H584" i="44"/>
  <c r="H588" i="44"/>
  <c r="H592" i="44"/>
  <c r="H596" i="44"/>
  <c r="H600" i="44"/>
  <c r="H604" i="44"/>
  <c r="H608" i="44"/>
  <c r="H612" i="44"/>
  <c r="H616" i="44"/>
  <c r="H620" i="44"/>
  <c r="H624" i="44"/>
  <c r="H628" i="44"/>
  <c r="H632" i="44"/>
  <c r="H636" i="44"/>
  <c r="H640" i="44"/>
  <c r="H644" i="44"/>
  <c r="H648" i="44"/>
  <c r="H652" i="44"/>
  <c r="H656" i="44"/>
  <c r="H660" i="44"/>
  <c r="H664" i="44"/>
  <c r="H668" i="44"/>
  <c r="H672" i="44"/>
  <c r="H676" i="44"/>
  <c r="H680" i="44"/>
  <c r="H684" i="44"/>
  <c r="H688" i="44"/>
  <c r="H692" i="44"/>
  <c r="H696" i="44"/>
  <c r="H700" i="44"/>
  <c r="H704" i="44"/>
  <c r="H708" i="44"/>
  <c r="H712" i="44"/>
  <c r="H716" i="44"/>
  <c r="H720" i="44"/>
  <c r="H724" i="44"/>
  <c r="H728" i="44"/>
  <c r="H732" i="44"/>
  <c r="H736" i="44"/>
  <c r="H740" i="44"/>
  <c r="H744" i="44"/>
  <c r="H748" i="44"/>
  <c r="H752" i="44"/>
  <c r="H756" i="44"/>
  <c r="H760" i="44"/>
  <c r="H764" i="44"/>
  <c r="H768" i="44"/>
  <c r="H772" i="44"/>
  <c r="H776" i="44"/>
  <c r="H780" i="44"/>
  <c r="H784" i="44"/>
  <c r="H788" i="44"/>
  <c r="H792" i="44"/>
  <c r="H796" i="44"/>
  <c r="H800" i="44"/>
  <c r="H804" i="44"/>
  <c r="H808" i="44"/>
  <c r="H812" i="44"/>
  <c r="H816" i="44"/>
  <c r="H820" i="44"/>
  <c r="H824" i="44"/>
  <c r="H828" i="44"/>
  <c r="H832" i="44"/>
  <c r="H836" i="44"/>
  <c r="H840" i="44"/>
  <c r="H844" i="44"/>
  <c r="H848" i="44"/>
  <c r="H852" i="44"/>
  <c r="H856" i="44"/>
  <c r="H860" i="44"/>
  <c r="H864" i="44"/>
  <c r="H868" i="44"/>
  <c r="H872" i="44"/>
  <c r="H876" i="44"/>
  <c r="H880" i="44"/>
  <c r="H884" i="44"/>
  <c r="H888" i="44"/>
  <c r="H892" i="44"/>
  <c r="H896" i="44"/>
  <c r="H900" i="44"/>
  <c r="H904" i="44"/>
  <c r="H908" i="44"/>
  <c r="H912" i="44"/>
  <c r="H916" i="44"/>
  <c r="H920" i="44"/>
  <c r="H924" i="44"/>
  <c r="H928" i="44"/>
  <c r="H932" i="44"/>
  <c r="H936" i="44"/>
  <c r="H940" i="44"/>
  <c r="H944" i="44"/>
  <c r="H948" i="44"/>
  <c r="H952" i="44"/>
  <c r="H956" i="44"/>
  <c r="H960" i="44"/>
  <c r="H964" i="44"/>
  <c r="H968" i="44"/>
  <c r="H972" i="44"/>
  <c r="H976" i="44"/>
  <c r="H980" i="44"/>
  <c r="H984" i="44"/>
  <c r="H988" i="44"/>
  <c r="H992" i="44"/>
  <c r="H996" i="44"/>
  <c r="H1000" i="44"/>
  <c r="H1004" i="44"/>
  <c r="H1008" i="44"/>
  <c r="H1012" i="44"/>
  <c r="H1016" i="44"/>
  <c r="H1020" i="44"/>
  <c r="H1024" i="44"/>
  <c r="H1028" i="44"/>
  <c r="H1032" i="44"/>
  <c r="H1036" i="44"/>
  <c r="H1040" i="44"/>
  <c r="H1044" i="44"/>
  <c r="H1048" i="44"/>
  <c r="H1052" i="44"/>
  <c r="H1056" i="44"/>
  <c r="H1060" i="44"/>
  <c r="H1064" i="44"/>
  <c r="H1068" i="44"/>
  <c r="H1072" i="44"/>
  <c r="H1076" i="44"/>
  <c r="H1080" i="44"/>
  <c r="H1084" i="44"/>
  <c r="H1088" i="44"/>
  <c r="H1092" i="44"/>
  <c r="H1096" i="44"/>
  <c r="H1100" i="44"/>
  <c r="H1104" i="44"/>
  <c r="H1108" i="44"/>
  <c r="H1112" i="44"/>
  <c r="H1116" i="44"/>
  <c r="H1120" i="44"/>
  <c r="H1124" i="44"/>
  <c r="H1128" i="44"/>
  <c r="H1132" i="44"/>
  <c r="H1136" i="44"/>
  <c r="H1140" i="44"/>
  <c r="H1144" i="44"/>
  <c r="H1148" i="44"/>
  <c r="H1152" i="44"/>
  <c r="H1156" i="44"/>
  <c r="H1160" i="44"/>
  <c r="H1164" i="44"/>
  <c r="H1168" i="44"/>
  <c r="H1172" i="44"/>
  <c r="H5" i="44"/>
  <c r="H9" i="44"/>
  <c r="H13" i="44"/>
  <c r="H17" i="44"/>
  <c r="H21" i="44"/>
  <c r="H25" i="44"/>
  <c r="H29" i="44"/>
  <c r="H33" i="44"/>
  <c r="H37" i="44"/>
  <c r="H41" i="44"/>
  <c r="H45" i="44"/>
  <c r="H49" i="44"/>
  <c r="H53" i="44"/>
  <c r="H57" i="44"/>
  <c r="H61" i="44"/>
  <c r="H65" i="44"/>
  <c r="H69" i="44"/>
  <c r="H73" i="44"/>
  <c r="H77" i="44"/>
  <c r="H81" i="44"/>
  <c r="H85" i="44"/>
  <c r="H89" i="44"/>
  <c r="H93" i="44"/>
  <c r="H97" i="44"/>
  <c r="H101" i="44"/>
  <c r="H105" i="44"/>
  <c r="H109" i="44"/>
  <c r="H113" i="44"/>
  <c r="H117" i="44"/>
  <c r="H121" i="44"/>
  <c r="H125" i="44"/>
  <c r="H129" i="44"/>
  <c r="H133" i="44"/>
  <c r="H137" i="44"/>
  <c r="H141" i="44"/>
  <c r="H145" i="44"/>
  <c r="H149" i="44"/>
  <c r="H153" i="44"/>
  <c r="H157" i="44"/>
  <c r="H161" i="44"/>
  <c r="H165" i="44"/>
  <c r="H169" i="44"/>
  <c r="H173" i="44"/>
  <c r="H177" i="44"/>
  <c r="H181" i="44"/>
  <c r="H185" i="44"/>
  <c r="H189" i="44"/>
  <c r="H193" i="44"/>
  <c r="H197" i="44"/>
  <c r="H201" i="44"/>
  <c r="H205" i="44"/>
  <c r="H209" i="44"/>
  <c r="H213" i="44"/>
  <c r="H217" i="44"/>
  <c r="H221" i="44"/>
  <c r="H225" i="44"/>
  <c r="H229" i="44"/>
  <c r="H233" i="44"/>
  <c r="H237" i="44"/>
  <c r="H241" i="44"/>
  <c r="H245" i="44"/>
  <c r="H249" i="44"/>
  <c r="H253" i="44"/>
  <c r="H257" i="44"/>
  <c r="H261" i="44"/>
  <c r="H265" i="44"/>
  <c r="H269" i="44"/>
  <c r="H273" i="44"/>
  <c r="H277" i="44"/>
  <c r="H281" i="44"/>
  <c r="H285" i="44"/>
  <c r="H289" i="44"/>
  <c r="H293" i="44"/>
  <c r="H297" i="44"/>
  <c r="H301" i="44"/>
  <c r="H305" i="44"/>
  <c r="H309" i="44"/>
  <c r="H313" i="44"/>
  <c r="H317" i="44"/>
  <c r="H321" i="44"/>
  <c r="H325" i="44"/>
  <c r="H329" i="44"/>
  <c r="H333" i="44"/>
  <c r="H337" i="44"/>
  <c r="H341" i="44"/>
  <c r="H345" i="44"/>
  <c r="H349" i="44"/>
  <c r="H353" i="44"/>
  <c r="H357" i="44"/>
  <c r="H361" i="44"/>
  <c r="H365" i="44"/>
  <c r="H369" i="44"/>
  <c r="H373" i="44"/>
  <c r="H377" i="44"/>
  <c r="H381" i="44"/>
  <c r="H385" i="44"/>
  <c r="H389" i="44"/>
  <c r="H393" i="44"/>
  <c r="H397" i="44"/>
  <c r="H401" i="44"/>
  <c r="H405" i="44"/>
  <c r="H409" i="44"/>
  <c r="H413" i="44"/>
  <c r="H417" i="44"/>
  <c r="H421" i="44"/>
  <c r="H425" i="44"/>
  <c r="H429" i="44"/>
  <c r="H433" i="44"/>
  <c r="H437" i="44"/>
  <c r="H441" i="44"/>
  <c r="H445" i="44"/>
  <c r="H449" i="44"/>
  <c r="H453" i="44"/>
  <c r="H457" i="44"/>
  <c r="H461" i="44"/>
  <c r="H465" i="44"/>
  <c r="H469" i="44"/>
  <c r="H473" i="44"/>
  <c r="H477" i="44"/>
  <c r="H481" i="44"/>
  <c r="H485" i="44"/>
  <c r="H489" i="44"/>
  <c r="H493" i="44"/>
  <c r="H497" i="44"/>
  <c r="H501" i="44"/>
  <c r="H505" i="44"/>
  <c r="H509" i="44"/>
  <c r="H513" i="44"/>
  <c r="H517" i="44"/>
  <c r="H521" i="44"/>
  <c r="H525" i="44"/>
  <c r="H529" i="44"/>
  <c r="H533" i="44"/>
  <c r="H537" i="44"/>
  <c r="H541" i="44"/>
  <c r="H545" i="44"/>
  <c r="H549" i="44"/>
  <c r="H553" i="44"/>
  <c r="H557" i="44"/>
  <c r="H561" i="44"/>
  <c r="H565" i="44"/>
  <c r="H569" i="44"/>
  <c r="H573" i="44"/>
  <c r="H577" i="44"/>
  <c r="H581" i="44"/>
  <c r="H585" i="44"/>
  <c r="H589" i="44"/>
  <c r="H593" i="44"/>
  <c r="H597" i="44"/>
  <c r="H601" i="44"/>
  <c r="H605" i="44"/>
  <c r="H609" i="44"/>
  <c r="H613" i="44"/>
  <c r="H617" i="44"/>
  <c r="H621" i="44"/>
  <c r="H625" i="44"/>
  <c r="H629" i="44"/>
  <c r="H633" i="44"/>
  <c r="H637" i="44"/>
  <c r="H641" i="44"/>
  <c r="H645" i="44"/>
  <c r="H649" i="44"/>
  <c r="H653" i="44"/>
  <c r="H657" i="44"/>
  <c r="H661" i="44"/>
  <c r="H665" i="44"/>
  <c r="H669" i="44"/>
  <c r="H673" i="44"/>
  <c r="H677" i="44"/>
  <c r="H681" i="44"/>
  <c r="H685" i="44"/>
  <c r="H689" i="44"/>
  <c r="H693" i="44"/>
  <c r="H697" i="44"/>
  <c r="H701" i="44"/>
  <c r="H705" i="44"/>
  <c r="H709" i="44"/>
  <c r="H713" i="44"/>
  <c r="H717" i="44"/>
  <c r="H721" i="44"/>
  <c r="H725" i="44"/>
  <c r="H729" i="44"/>
  <c r="H733" i="44"/>
  <c r="H737" i="44"/>
  <c r="H741" i="44"/>
  <c r="H745" i="44"/>
  <c r="H749" i="44"/>
  <c r="H753" i="44"/>
  <c r="H757" i="44"/>
  <c r="H761" i="44"/>
  <c r="H765" i="44"/>
  <c r="H769" i="44"/>
  <c r="H773" i="44"/>
  <c r="H777" i="44"/>
  <c r="H781" i="44"/>
  <c r="H785" i="44"/>
  <c r="H789" i="44"/>
  <c r="H793" i="44"/>
  <c r="H797" i="44"/>
  <c r="H801" i="44"/>
  <c r="H805" i="44"/>
  <c r="H809" i="44"/>
  <c r="H813" i="44"/>
  <c r="H817" i="44"/>
  <c r="H821" i="44"/>
  <c r="H825" i="44"/>
  <c r="H829" i="44"/>
  <c r="H833" i="44"/>
  <c r="H837" i="44"/>
  <c r="H841" i="44"/>
  <c r="H845" i="44"/>
  <c r="H849" i="44"/>
  <c r="H853" i="44"/>
  <c r="H857" i="44"/>
  <c r="H861" i="44"/>
  <c r="H865" i="44"/>
  <c r="H869" i="44"/>
  <c r="H873" i="44"/>
  <c r="H877" i="44"/>
  <c r="H881" i="44"/>
  <c r="H885" i="44"/>
  <c r="H889" i="44"/>
  <c r="H893" i="44"/>
  <c r="H897" i="44"/>
  <c r="H901" i="44"/>
  <c r="H905" i="44"/>
  <c r="H909" i="44"/>
  <c r="H913" i="44"/>
  <c r="H917" i="44"/>
  <c r="H921" i="44"/>
  <c r="H925" i="44"/>
  <c r="H929" i="44"/>
  <c r="H933" i="44"/>
  <c r="H937" i="44"/>
  <c r="H941" i="44"/>
  <c r="H945" i="44"/>
  <c r="H949" i="44"/>
  <c r="H953" i="44"/>
  <c r="H957" i="44"/>
  <c r="H961" i="44"/>
  <c r="H965" i="44"/>
  <c r="H969" i="44"/>
  <c r="H973" i="44"/>
  <c r="H977" i="44"/>
  <c r="H981" i="44"/>
  <c r="H985" i="44"/>
  <c r="H989" i="44"/>
  <c r="H993" i="44"/>
  <c r="H997" i="44"/>
  <c r="H1001" i="44"/>
  <c r="H1005" i="44"/>
  <c r="H1009" i="44"/>
  <c r="H1013" i="44"/>
  <c r="H1017" i="44"/>
  <c r="H1021" i="44"/>
  <c r="H1177" i="44"/>
  <c r="H1200" i="44"/>
  <c r="H1209" i="44"/>
  <c r="H1232" i="44"/>
  <c r="H1241" i="44"/>
  <c r="H1250" i="44"/>
  <c r="H1255" i="44"/>
  <c r="H1264" i="44"/>
  <c r="H1273" i="44"/>
  <c r="H1282" i="44"/>
  <c r="H1287" i="44"/>
  <c r="H1296" i="44"/>
  <c r="H1305" i="44"/>
  <c r="H1314" i="44"/>
  <c r="H1319" i="44"/>
  <c r="H1328" i="44"/>
  <c r="H1337" i="44"/>
  <c r="H1346" i="44"/>
  <c r="H1350" i="44"/>
  <c r="H1354" i="44"/>
  <c r="H1358" i="44"/>
  <c r="H1362" i="44"/>
  <c r="H1366" i="44"/>
  <c r="H1370" i="44"/>
  <c r="H1374" i="44"/>
  <c r="H1378" i="44"/>
  <c r="H1382" i="44"/>
  <c r="H1386" i="44"/>
  <c r="H1390" i="44"/>
  <c r="H1037" i="44"/>
  <c r="H1053" i="44"/>
  <c r="H1069" i="44"/>
  <c r="H1085" i="44"/>
  <c r="H1101" i="44"/>
  <c r="H1117" i="44"/>
  <c r="H1133" i="44"/>
  <c r="H1149" i="44"/>
  <c r="H1165" i="44"/>
  <c r="H1180" i="44"/>
  <c r="H1189" i="44"/>
  <c r="H1212" i="44"/>
  <c r="H1221" i="44"/>
  <c r="H1228" i="44"/>
  <c r="H1237" i="44"/>
  <c r="H1246" i="44"/>
  <c r="H1251" i="44"/>
  <c r="H1260" i="44"/>
  <c r="H1269" i="44"/>
  <c r="H1278" i="44"/>
  <c r="H1283" i="44"/>
  <c r="H1292" i="44"/>
  <c r="H1301" i="44"/>
  <c r="H1310" i="44"/>
  <c r="H1315" i="44"/>
  <c r="H1324" i="44"/>
  <c r="H1333" i="44"/>
  <c r="H1342" i="44"/>
  <c r="H1192" i="44"/>
  <c r="H1201" i="44"/>
  <c r="H1223" i="44"/>
  <c r="H1233" i="44"/>
  <c r="H1242" i="44"/>
  <c r="H1247" i="44"/>
  <c r="H1256" i="44"/>
  <c r="H1265" i="44"/>
  <c r="H1274" i="44"/>
  <c r="H1279" i="44"/>
  <c r="H1288" i="44"/>
  <c r="H1297" i="44"/>
  <c r="H1306" i="44"/>
  <c r="H1311" i="44"/>
  <c r="H1320" i="44"/>
  <c r="H1329" i="44"/>
  <c r="H1338" i="44"/>
  <c r="H1343" i="44"/>
  <c r="H1347" i="44"/>
  <c r="H1351" i="44"/>
  <c r="H1355" i="44"/>
  <c r="H1359" i="44"/>
  <c r="H1363" i="44"/>
  <c r="H1367" i="44"/>
  <c r="H1371" i="44"/>
  <c r="H1375" i="44"/>
  <c r="H1379" i="44"/>
  <c r="H1383" i="44"/>
  <c r="H1387" i="44"/>
  <c r="H1391" i="44"/>
  <c r="H1025" i="44"/>
  <c r="H1041" i="44"/>
  <c r="H1057" i="44"/>
  <c r="H1073" i="44"/>
  <c r="H1089" i="44"/>
  <c r="H1105" i="44"/>
  <c r="H1121" i="44"/>
  <c r="H1137" i="44"/>
  <c r="H1153" i="44"/>
  <c r="H1169" i="44"/>
  <c r="H1181" i="44"/>
  <c r="H1204" i="44"/>
  <c r="H1213" i="44"/>
  <c r="H1224" i="44"/>
  <c r="H1229" i="44"/>
  <c r="H1238" i="44"/>
  <c r="H1243" i="44"/>
  <c r="H1252" i="44"/>
  <c r="H1261" i="44"/>
  <c r="H1270" i="44"/>
  <c r="H1275" i="44"/>
  <c r="H1284" i="44"/>
  <c r="H1293" i="44"/>
  <c r="H1302" i="44"/>
  <c r="H1307" i="44"/>
  <c r="H1316" i="44"/>
  <c r="H1325" i="44"/>
  <c r="H1334" i="44"/>
  <c r="H1339" i="44"/>
  <c r="H1184" i="44"/>
  <c r="H1193" i="44"/>
  <c r="H1216" i="44"/>
  <c r="H1234" i="44"/>
  <c r="H1239" i="44"/>
  <c r="H1248" i="44"/>
  <c r="H1257" i="44"/>
  <c r="H1266" i="44"/>
  <c r="H1271" i="44"/>
  <c r="H1280" i="44"/>
  <c r="H1289" i="44"/>
  <c r="H1298" i="44"/>
  <c r="H1303" i="44"/>
  <c r="H1312" i="44"/>
  <c r="H1029" i="44"/>
  <c r="H1045" i="44"/>
  <c r="H1061" i="44"/>
  <c r="H1077" i="44"/>
  <c r="H1093" i="44"/>
  <c r="H1109" i="44"/>
  <c r="H1125" i="44"/>
  <c r="H1141" i="44"/>
  <c r="H1157" i="44"/>
  <c r="H1173" i="44"/>
  <c r="H1196" i="44"/>
  <c r="H1205" i="44"/>
  <c r="H1225" i="44"/>
  <c r="H1230" i="44"/>
  <c r="H1235" i="44"/>
  <c r="H1244" i="44"/>
  <c r="H1253" i="44"/>
  <c r="H1262" i="44"/>
  <c r="H1267" i="44"/>
  <c r="H1276" i="44"/>
  <c r="H1285" i="44"/>
  <c r="H1294" i="44"/>
  <c r="H1299" i="44"/>
  <c r="H1308" i="44"/>
  <c r="H1317" i="44"/>
  <c r="H1326" i="44"/>
  <c r="H1331" i="44"/>
  <c r="H1340" i="44"/>
  <c r="H1176" i="44"/>
  <c r="H1185" i="44"/>
  <c r="H1208" i="44"/>
  <c r="H1217" i="44"/>
  <c r="H1226" i="44"/>
  <c r="H1231" i="44"/>
  <c r="H1240" i="44"/>
  <c r="H1249" i="44"/>
  <c r="H1258" i="44"/>
  <c r="H1263" i="44"/>
  <c r="H1272" i="44"/>
  <c r="H1281" i="44"/>
  <c r="H1290" i="44"/>
  <c r="H1295" i="44"/>
  <c r="H1304" i="44"/>
  <c r="H1313" i="44"/>
  <c r="H1322" i="44"/>
  <c r="H1327" i="44"/>
  <c r="H1336" i="44"/>
  <c r="H1345" i="44"/>
  <c r="H1349" i="44"/>
  <c r="H1353" i="44"/>
  <c r="H1357" i="44"/>
  <c r="H1361" i="44"/>
  <c r="H1365" i="44"/>
  <c r="H1369" i="44"/>
  <c r="H1373" i="44"/>
  <c r="H1377" i="44"/>
  <c r="H1381" i="44"/>
  <c r="H1385" i="44"/>
  <c r="H1389" i="44"/>
  <c r="H1393" i="44"/>
  <c r="H1397" i="44"/>
  <c r="H1033" i="44"/>
  <c r="H1049" i="44"/>
  <c r="H1065" i="44"/>
  <c r="H1081" i="44"/>
  <c r="H1097" i="44"/>
  <c r="H1113" i="44"/>
  <c r="H1129" i="44"/>
  <c r="H1145" i="44"/>
  <c r="H1161" i="44"/>
  <c r="H1188" i="44"/>
  <c r="H1197" i="44"/>
  <c r="H1220" i="44"/>
  <c r="H1227" i="44"/>
  <c r="H1236" i="44"/>
  <c r="H1245" i="44"/>
  <c r="H1254" i="44"/>
  <c r="H1259" i="44"/>
  <c r="H1268" i="44"/>
  <c r="H1277" i="44"/>
  <c r="H1286" i="44"/>
  <c r="H1291" i="44"/>
  <c r="H1300" i="44"/>
  <c r="H1309" i="44"/>
  <c r="H1318" i="44"/>
  <c r="H1323" i="44"/>
  <c r="H1332" i="44"/>
  <c r="H1341" i="44"/>
  <c r="H1321" i="44"/>
  <c r="H1356" i="44"/>
  <c r="H1400" i="44"/>
  <c r="H1404" i="44"/>
  <c r="H1408" i="44"/>
  <c r="H1412" i="44"/>
  <c r="H1416" i="44"/>
  <c r="H1420" i="44"/>
  <c r="H1424" i="44"/>
  <c r="H1428" i="44"/>
  <c r="H1432" i="44"/>
  <c r="H1436" i="44"/>
  <c r="H1440" i="44"/>
  <c r="H1444" i="44"/>
  <c r="H1448" i="44"/>
  <c r="H1452" i="44"/>
  <c r="H1456" i="44"/>
  <c r="H1460" i="44"/>
  <c r="H1464" i="44"/>
  <c r="H1468" i="44"/>
  <c r="H1472" i="44"/>
  <c r="H1476" i="44"/>
  <c r="H1480" i="44"/>
  <c r="H1484" i="44"/>
  <c r="H1488" i="44"/>
  <c r="H1492" i="44"/>
  <c r="H1496" i="44"/>
  <c r="H1500" i="44"/>
  <c r="H1504" i="44"/>
  <c r="H1508" i="44"/>
  <c r="H1512" i="44"/>
  <c r="H1516" i="44"/>
  <c r="H1520" i="44"/>
  <c r="H1524" i="44"/>
  <c r="H1528" i="44"/>
  <c r="H1532" i="44"/>
  <c r="H1536" i="44"/>
  <c r="H1540" i="44"/>
  <c r="H1544" i="44"/>
  <c r="H1548" i="44"/>
  <c r="H1552" i="44"/>
  <c r="H1556" i="44"/>
  <c r="H1560" i="44"/>
  <c r="H1564" i="44"/>
  <c r="H1568" i="44"/>
  <c r="H1572" i="44"/>
  <c r="H1576" i="44"/>
  <c r="H1580" i="44"/>
  <c r="H1584" i="44"/>
  <c r="H1588" i="44"/>
  <c r="H1592" i="44"/>
  <c r="H1596" i="44"/>
  <c r="H1600" i="44"/>
  <c r="H1604" i="44"/>
  <c r="H1608" i="44"/>
  <c r="H1612" i="44"/>
  <c r="H1616" i="44"/>
  <c r="H1620" i="44"/>
  <c r="H1624" i="44"/>
  <c r="H1628" i="44"/>
  <c r="H1632" i="44"/>
  <c r="H1636" i="44"/>
  <c r="H1640" i="44"/>
  <c r="H1644" i="44"/>
  <c r="H1648" i="44"/>
  <c r="H1652" i="44"/>
  <c r="H1656" i="44"/>
  <c r="H1660" i="44"/>
  <c r="H1664" i="44"/>
  <c r="H1668" i="44"/>
  <c r="H1672" i="44"/>
  <c r="H1676" i="44"/>
  <c r="H1680" i="44"/>
  <c r="H1684" i="44"/>
  <c r="H1688" i="44"/>
  <c r="H1692" i="44"/>
  <c r="H1696" i="44"/>
  <c r="H1700" i="44"/>
  <c r="H1704" i="44"/>
  <c r="H1708" i="44"/>
  <c r="H1712" i="44"/>
  <c r="H1716" i="44"/>
  <c r="H1720" i="44"/>
  <c r="H1724" i="44"/>
  <c r="H1728" i="44"/>
  <c r="H1732" i="44"/>
  <c r="H1736" i="44"/>
  <c r="H1740" i="44"/>
  <c r="H1744" i="44"/>
  <c r="H1748" i="44"/>
  <c r="H1752" i="44"/>
  <c r="H1756" i="44"/>
  <c r="H1760" i="44"/>
  <c r="H1764" i="44"/>
  <c r="H1768" i="44"/>
  <c r="H1772" i="44"/>
  <c r="H1776" i="44"/>
  <c r="H1780" i="44"/>
  <c r="H1784" i="44"/>
  <c r="H1788" i="44"/>
  <c r="H1792" i="44"/>
  <c r="H1796" i="44"/>
  <c r="H1800" i="44"/>
  <c r="H1804" i="44"/>
  <c r="H1808" i="44"/>
  <c r="H1812" i="44"/>
  <c r="H1816" i="44"/>
  <c r="H1820" i="44"/>
  <c r="H1824" i="44"/>
  <c r="H1828" i="44"/>
  <c r="H1832" i="44"/>
  <c r="H1836" i="44"/>
  <c r="H1840" i="44"/>
  <c r="H1844" i="44"/>
  <c r="H1848" i="44"/>
  <c r="H1852" i="44"/>
  <c r="H1856" i="44"/>
  <c r="H1860" i="44"/>
  <c r="H1864" i="44"/>
  <c r="H1868" i="44"/>
  <c r="H1872" i="44"/>
  <c r="H1876" i="44"/>
  <c r="H1880" i="44"/>
  <c r="H1884" i="44"/>
  <c r="H1888" i="44"/>
  <c r="H1892" i="44"/>
  <c r="H1896" i="44"/>
  <c r="H1900" i="44"/>
  <c r="H1904" i="44"/>
  <c r="H1908" i="44"/>
  <c r="H1912" i="44"/>
  <c r="H1916" i="44"/>
  <c r="H1920" i="44"/>
  <c r="H1924" i="44"/>
  <c r="H1928" i="44"/>
  <c r="H1932" i="44"/>
  <c r="H1936" i="44"/>
  <c r="H1940" i="44"/>
  <c r="H1944" i="44"/>
  <c r="H1948" i="44"/>
  <c r="H1952" i="44"/>
  <c r="H1956" i="44"/>
  <c r="H1960" i="44"/>
  <c r="H1964" i="44"/>
  <c r="H1968" i="44"/>
  <c r="H1972" i="44"/>
  <c r="H1976" i="44"/>
  <c r="H1980" i="44"/>
  <c r="H1984" i="44"/>
  <c r="H1988" i="44"/>
  <c r="H1992" i="44"/>
  <c r="H1996" i="44"/>
  <c r="H2000" i="44"/>
  <c r="H2004" i="44"/>
  <c r="H2008" i="44"/>
  <c r="H2012" i="44"/>
  <c r="H2016" i="44"/>
  <c r="H2020" i="44"/>
  <c r="H2024" i="44"/>
  <c r="H2028" i="44"/>
  <c r="H2032" i="44"/>
  <c r="H2036" i="44"/>
  <c r="H2040" i="44"/>
  <c r="H2044" i="44"/>
  <c r="H2048" i="44"/>
  <c r="H2052" i="44"/>
  <c r="H2056" i="44"/>
  <c r="H2060" i="44"/>
  <c r="H2064" i="44"/>
  <c r="H2068" i="44"/>
  <c r="H2072" i="44"/>
  <c r="H2076" i="44"/>
  <c r="H2080" i="44"/>
  <c r="H2084" i="44"/>
  <c r="H2088" i="44"/>
  <c r="H2092" i="44"/>
  <c r="H2096" i="44"/>
  <c r="H2100" i="44"/>
  <c r="H2104" i="44"/>
  <c r="H2108" i="44"/>
  <c r="H2112" i="44"/>
  <c r="H2116" i="44"/>
  <c r="H2120" i="44"/>
  <c r="H2124" i="44"/>
  <c r="H2128" i="44"/>
  <c r="H2132" i="44"/>
  <c r="H2136" i="44"/>
  <c r="H2140" i="44"/>
  <c r="H2144" i="44"/>
  <c r="H2148" i="44"/>
  <c r="H2152" i="44"/>
  <c r="H2156" i="44"/>
  <c r="H2160" i="44"/>
  <c r="H2164" i="44"/>
  <c r="H2168" i="44"/>
  <c r="H2172" i="44"/>
  <c r="H2176" i="44"/>
  <c r="H2180" i="44"/>
  <c r="H2184" i="44"/>
  <c r="H2188" i="44"/>
  <c r="H2192" i="44"/>
  <c r="H2196" i="44"/>
  <c r="H2200" i="44"/>
  <c r="H2204" i="44"/>
  <c r="H2208" i="44"/>
  <c r="H2212" i="44"/>
  <c r="H2216" i="44"/>
  <c r="H2220" i="44"/>
  <c r="H2224" i="44"/>
  <c r="H2228" i="44"/>
  <c r="H2232" i="44"/>
  <c r="H2236" i="44"/>
  <c r="H2240" i="44"/>
  <c r="H2244" i="44"/>
  <c r="H2248" i="44"/>
  <c r="H2252" i="44"/>
  <c r="H2256" i="44"/>
  <c r="H2260" i="44"/>
  <c r="H2264" i="44"/>
  <c r="H2268" i="44"/>
  <c r="H2272" i="44"/>
  <c r="H2276" i="44"/>
  <c r="H2280" i="44"/>
  <c r="H2284" i="44"/>
  <c r="H2288" i="44"/>
  <c r="H2292" i="44"/>
  <c r="H2296" i="44"/>
  <c r="H2300" i="44"/>
  <c r="H2304" i="44"/>
  <c r="H2308" i="44"/>
  <c r="H2312" i="44"/>
  <c r="H2316" i="44"/>
  <c r="H2320" i="44"/>
  <c r="H2324" i="44"/>
  <c r="H2328" i="44"/>
  <c r="H2332" i="44"/>
  <c r="H2336" i="44"/>
  <c r="H2340" i="44"/>
  <c r="H2344" i="44"/>
  <c r="H2348" i="44"/>
  <c r="H2352" i="44"/>
  <c r="H2356" i="44"/>
  <c r="H2360" i="44"/>
  <c r="H2364" i="44"/>
  <c r="H2368" i="44"/>
  <c r="H2372" i="44"/>
  <c r="H2376" i="44"/>
  <c r="H2380" i="44"/>
  <c r="H2384" i="44"/>
  <c r="H2388" i="44"/>
  <c r="H2392" i="44"/>
  <c r="H1360" i="44"/>
  <c r="H1388" i="44"/>
  <c r="H1396" i="44"/>
  <c r="H1330" i="44"/>
  <c r="H1364" i="44"/>
  <c r="H1401" i="44"/>
  <c r="H1405" i="44"/>
  <c r="H1409" i="44"/>
  <c r="H1413" i="44"/>
  <c r="H1417" i="44"/>
  <c r="H1421" i="44"/>
  <c r="H1425" i="44"/>
  <c r="H1429" i="44"/>
  <c r="H1433" i="44"/>
  <c r="H1437" i="44"/>
  <c r="H1441" i="44"/>
  <c r="H1445" i="44"/>
  <c r="H1449" i="44"/>
  <c r="H1453" i="44"/>
  <c r="H1457" i="44"/>
  <c r="H1461" i="44"/>
  <c r="H1465" i="44"/>
  <c r="H1469" i="44"/>
  <c r="H1473" i="44"/>
  <c r="H1477" i="44"/>
  <c r="H1481" i="44"/>
  <c r="H1485" i="44"/>
  <c r="H1489" i="44"/>
  <c r="H1493" i="44"/>
  <c r="H1497" i="44"/>
  <c r="H1501" i="44"/>
  <c r="H1505" i="44"/>
  <c r="H1509" i="44"/>
  <c r="H1513" i="44"/>
  <c r="H1517" i="44"/>
  <c r="H1521" i="44"/>
  <c r="H1525" i="44"/>
  <c r="H1529" i="44"/>
  <c r="H1533" i="44"/>
  <c r="H1537" i="44"/>
  <c r="H1541" i="44"/>
  <c r="H1545" i="44"/>
  <c r="H1549" i="44"/>
  <c r="H1553" i="44"/>
  <c r="H1557" i="44"/>
  <c r="H1561" i="44"/>
  <c r="H1565" i="44"/>
  <c r="H1569" i="44"/>
  <c r="H1573" i="44"/>
  <c r="H1577" i="44"/>
  <c r="H1581" i="44"/>
  <c r="H1585" i="44"/>
  <c r="H1589" i="44"/>
  <c r="H1593" i="44"/>
  <c r="H1597" i="44"/>
  <c r="H1601" i="44"/>
  <c r="H1605" i="44"/>
  <c r="H1609" i="44"/>
  <c r="H1613" i="44"/>
  <c r="H1617" i="44"/>
  <c r="H1621" i="44"/>
  <c r="H1625" i="44"/>
  <c r="H1629" i="44"/>
  <c r="H1633" i="44"/>
  <c r="H1637" i="44"/>
  <c r="H1641" i="44"/>
  <c r="H1645" i="44"/>
  <c r="H1649" i="44"/>
  <c r="H1653" i="44"/>
  <c r="H1657" i="44"/>
  <c r="H1661" i="44"/>
  <c r="H1665" i="44"/>
  <c r="H1669" i="44"/>
  <c r="H1673" i="44"/>
  <c r="H1677" i="44"/>
  <c r="H1681" i="44"/>
  <c r="H1685" i="44"/>
  <c r="H1689" i="44"/>
  <c r="H1693" i="44"/>
  <c r="H1697" i="44"/>
  <c r="H1701" i="44"/>
  <c r="H1705" i="44"/>
  <c r="H1709" i="44"/>
  <c r="H1713" i="44"/>
  <c r="H1717" i="44"/>
  <c r="H1721" i="44"/>
  <c r="H1725" i="44"/>
  <c r="H1729" i="44"/>
  <c r="H1733" i="44"/>
  <c r="H1737" i="44"/>
  <c r="H1741" i="44"/>
  <c r="H1745" i="44"/>
  <c r="H1749" i="44"/>
  <c r="H1753" i="44"/>
  <c r="H1757" i="44"/>
  <c r="H1761" i="44"/>
  <c r="H1765" i="44"/>
  <c r="H1769" i="44"/>
  <c r="H1773" i="44"/>
  <c r="H1777" i="44"/>
  <c r="H1781" i="44"/>
  <c r="H1785" i="44"/>
  <c r="H1789" i="44"/>
  <c r="H1793" i="44"/>
  <c r="H1797" i="44"/>
  <c r="H1801" i="44"/>
  <c r="H1805" i="44"/>
  <c r="H1809" i="44"/>
  <c r="H1813" i="44"/>
  <c r="H1817" i="44"/>
  <c r="H1821" i="44"/>
  <c r="H1825" i="44"/>
  <c r="H1829" i="44"/>
  <c r="H1833" i="44"/>
  <c r="H1837" i="44"/>
  <c r="H1841" i="44"/>
  <c r="H1845" i="44"/>
  <c r="H1849" i="44"/>
  <c r="H1853" i="44"/>
  <c r="H1857" i="44"/>
  <c r="H1861" i="44"/>
  <c r="H1865" i="44"/>
  <c r="H1869" i="44"/>
  <c r="H1873" i="44"/>
  <c r="H1877" i="44"/>
  <c r="H1881" i="44"/>
  <c r="H1885" i="44"/>
  <c r="H1889" i="44"/>
  <c r="H1893" i="44"/>
  <c r="H1897" i="44"/>
  <c r="H1901" i="44"/>
  <c r="H1905" i="44"/>
  <c r="H1909" i="44"/>
  <c r="H1913" i="44"/>
  <c r="H1917" i="44"/>
  <c r="H1921" i="44"/>
  <c r="H1925" i="44"/>
  <c r="H1929" i="44"/>
  <c r="H1933" i="44"/>
  <c r="H1937" i="44"/>
  <c r="H1941" i="44"/>
  <c r="H1945" i="44"/>
  <c r="H1949" i="44"/>
  <c r="H1953" i="44"/>
  <c r="H1957" i="44"/>
  <c r="H1961" i="44"/>
  <c r="H1965" i="44"/>
  <c r="H1969" i="44"/>
  <c r="H1973" i="44"/>
  <c r="H1977" i="44"/>
  <c r="H1981" i="44"/>
  <c r="H1985" i="44"/>
  <c r="H1989" i="44"/>
  <c r="H1993" i="44"/>
  <c r="H1997" i="44"/>
  <c r="H2001" i="44"/>
  <c r="H2005" i="44"/>
  <c r="H2009" i="44"/>
  <c r="H2013" i="44"/>
  <c r="H2017" i="44"/>
  <c r="H2021" i="44"/>
  <c r="H2025" i="44"/>
  <c r="H2029" i="44"/>
  <c r="H2033" i="44"/>
  <c r="H2037" i="44"/>
  <c r="H2041" i="44"/>
  <c r="H2045" i="44"/>
  <c r="H2049" i="44"/>
  <c r="H2053" i="44"/>
  <c r="H2057" i="44"/>
  <c r="H2061" i="44"/>
  <c r="H2065" i="44"/>
  <c r="H2069" i="44"/>
  <c r="H2073" i="44"/>
  <c r="H2077" i="44"/>
  <c r="H2081" i="44"/>
  <c r="H2085" i="44"/>
  <c r="H2089" i="44"/>
  <c r="H2093" i="44"/>
  <c r="H2097" i="44"/>
  <c r="H2101" i="44"/>
  <c r="H2105" i="44"/>
  <c r="H2109" i="44"/>
  <c r="H2113" i="44"/>
  <c r="H2117" i="44"/>
  <c r="H2121" i="44"/>
  <c r="H2125" i="44"/>
  <c r="H2129" i="44"/>
  <c r="H2133" i="44"/>
  <c r="H2137" i="44"/>
  <c r="H2141" i="44"/>
  <c r="H2145" i="44"/>
  <c r="H2149" i="44"/>
  <c r="H2153" i="44"/>
  <c r="H2157" i="44"/>
  <c r="H2161" i="44"/>
  <c r="H2165" i="44"/>
  <c r="H2169" i="44"/>
  <c r="H2173" i="44"/>
  <c r="H2177" i="44"/>
  <c r="H2181" i="44"/>
  <c r="H2185" i="44"/>
  <c r="H2189" i="44"/>
  <c r="H2193" i="44"/>
  <c r="H2197" i="44"/>
  <c r="H2201" i="44"/>
  <c r="H2205" i="44"/>
  <c r="H2209" i="44"/>
  <c r="H2213" i="44"/>
  <c r="H2217" i="44"/>
  <c r="H2221" i="44"/>
  <c r="H2225" i="44"/>
  <c r="H2229" i="44"/>
  <c r="H2233" i="44"/>
  <c r="H2237" i="44"/>
  <c r="H2241" i="44"/>
  <c r="H2245" i="44"/>
  <c r="H2249" i="44"/>
  <c r="H2253" i="44"/>
  <c r="H2257" i="44"/>
  <c r="H2261" i="44"/>
  <c r="H2265" i="44"/>
  <c r="H2269" i="44"/>
  <c r="H2273" i="44"/>
  <c r="H2277" i="44"/>
  <c r="H2281" i="44"/>
  <c r="H2285" i="44"/>
  <c r="H2289" i="44"/>
  <c r="H2293" i="44"/>
  <c r="H2297" i="44"/>
  <c r="H2301" i="44"/>
  <c r="H2305" i="44"/>
  <c r="H2309" i="44"/>
  <c r="H2313" i="44"/>
  <c r="H2317" i="44"/>
  <c r="H2321" i="44"/>
  <c r="H2325" i="44"/>
  <c r="H2329" i="44"/>
  <c r="H2333" i="44"/>
  <c r="H2337" i="44"/>
  <c r="H2341" i="44"/>
  <c r="H2345" i="44"/>
  <c r="H2349" i="44"/>
  <c r="H2353" i="44"/>
  <c r="H2357" i="44"/>
  <c r="H2361" i="44"/>
  <c r="H2365" i="44"/>
  <c r="H2369" i="44"/>
  <c r="H2373" i="44"/>
  <c r="H2377" i="44"/>
  <c r="H2381" i="44"/>
  <c r="H2385" i="44"/>
  <c r="H2389" i="44"/>
  <c r="H2393" i="44"/>
  <c r="H1335" i="44"/>
  <c r="H1368" i="44"/>
  <c r="H1372" i="44"/>
  <c r="H1392" i="44"/>
  <c r="H1398" i="44"/>
  <c r="H1402" i="44"/>
  <c r="H1406" i="44"/>
  <c r="H1410" i="44"/>
  <c r="H1414" i="44"/>
  <c r="H1418" i="44"/>
  <c r="H1422" i="44"/>
  <c r="H1426" i="44"/>
  <c r="H1430" i="44"/>
  <c r="H1434" i="44"/>
  <c r="H1438" i="44"/>
  <c r="H1442" i="44"/>
  <c r="H1446" i="44"/>
  <c r="H1450" i="44"/>
  <c r="H1454" i="44"/>
  <c r="H1458" i="44"/>
  <c r="H1462" i="44"/>
  <c r="H1466" i="44"/>
  <c r="H1470" i="44"/>
  <c r="H1474" i="44"/>
  <c r="H1478" i="44"/>
  <c r="H1482" i="44"/>
  <c r="H1486" i="44"/>
  <c r="H1490" i="44"/>
  <c r="H1494" i="44"/>
  <c r="H1498" i="44"/>
  <c r="H1502" i="44"/>
  <c r="H1506" i="44"/>
  <c r="H1510" i="44"/>
  <c r="H1514" i="44"/>
  <c r="H1518" i="44"/>
  <c r="H1522" i="44"/>
  <c r="H1526" i="44"/>
  <c r="H1530" i="44"/>
  <c r="H1534" i="44"/>
  <c r="H1538" i="44"/>
  <c r="H1542" i="44"/>
  <c r="H1546" i="44"/>
  <c r="H1550" i="44"/>
  <c r="H1554" i="44"/>
  <c r="H1558" i="44"/>
  <c r="H1562" i="44"/>
  <c r="H1566" i="44"/>
  <c r="H1570" i="44"/>
  <c r="H1574" i="44"/>
  <c r="H1578" i="44"/>
  <c r="H1582" i="44"/>
  <c r="H1586" i="44"/>
  <c r="H1590" i="44"/>
  <c r="H1594" i="44"/>
  <c r="H1598" i="44"/>
  <c r="H1602" i="44"/>
  <c r="H1606" i="44"/>
  <c r="H1610" i="44"/>
  <c r="H1614" i="44"/>
  <c r="H1618" i="44"/>
  <c r="H1622" i="44"/>
  <c r="H1626" i="44"/>
  <c r="H1630" i="44"/>
  <c r="H1634" i="44"/>
  <c r="H1638" i="44"/>
  <c r="H1642" i="44"/>
  <c r="H1646" i="44"/>
  <c r="H1650" i="44"/>
  <c r="H1654" i="44"/>
  <c r="H1658" i="44"/>
  <c r="H1662" i="44"/>
  <c r="H1666" i="44"/>
  <c r="H1670" i="44"/>
  <c r="H1674" i="44"/>
  <c r="H1678" i="44"/>
  <c r="H1682" i="44"/>
  <c r="H1686" i="44"/>
  <c r="H1690" i="44"/>
  <c r="H1694" i="44"/>
  <c r="H1698" i="44"/>
  <c r="H1702" i="44"/>
  <c r="H1706" i="44"/>
  <c r="H1710" i="44"/>
  <c r="H1714" i="44"/>
  <c r="H1718" i="44"/>
  <c r="H1722" i="44"/>
  <c r="H1726" i="44"/>
  <c r="H1730" i="44"/>
  <c r="H1734" i="44"/>
  <c r="H1738" i="44"/>
  <c r="H1742" i="44"/>
  <c r="H1746" i="44"/>
  <c r="H1750" i="44"/>
  <c r="H1754" i="44"/>
  <c r="H1758" i="44"/>
  <c r="H1762" i="44"/>
  <c r="H1766" i="44"/>
  <c r="H1770" i="44"/>
  <c r="H1774" i="44"/>
  <c r="H1778" i="44"/>
  <c r="H1782" i="44"/>
  <c r="H1786" i="44"/>
  <c r="H1790" i="44"/>
  <c r="H1794" i="44"/>
  <c r="H1798" i="44"/>
  <c r="H1802" i="44"/>
  <c r="H1806" i="44"/>
  <c r="H1810" i="44"/>
  <c r="H1814" i="44"/>
  <c r="H1818" i="44"/>
  <c r="H1822" i="44"/>
  <c r="H1826" i="44"/>
  <c r="H1830" i="44"/>
  <c r="H1834" i="44"/>
  <c r="H1838" i="44"/>
  <c r="H1842" i="44"/>
  <c r="H1846" i="44"/>
  <c r="H1850" i="44"/>
  <c r="H1854" i="44"/>
  <c r="H1858" i="44"/>
  <c r="H1862" i="44"/>
  <c r="H1866" i="44"/>
  <c r="H1870" i="44"/>
  <c r="H1874" i="44"/>
  <c r="H1878" i="44"/>
  <c r="H1882" i="44"/>
  <c r="H1886" i="44"/>
  <c r="H1890" i="44"/>
  <c r="H1894" i="44"/>
  <c r="H1898" i="44"/>
  <c r="H1902" i="44"/>
  <c r="H1906" i="44"/>
  <c r="H1910" i="44"/>
  <c r="H1914" i="44"/>
  <c r="H1918" i="44"/>
  <c r="H1922" i="44"/>
  <c r="H1926" i="44"/>
  <c r="H1930" i="44"/>
  <c r="H1934" i="44"/>
  <c r="H1938" i="44"/>
  <c r="H1942" i="44"/>
  <c r="H1946" i="44"/>
  <c r="H1950" i="44"/>
  <c r="H1954" i="44"/>
  <c r="H1958" i="44"/>
  <c r="H1962" i="44"/>
  <c r="H1966" i="44"/>
  <c r="H1970" i="44"/>
  <c r="H1974" i="44"/>
  <c r="H1978" i="44"/>
  <c r="H1982" i="44"/>
  <c r="H1986" i="44"/>
  <c r="H1990" i="44"/>
  <c r="H1994" i="44"/>
  <c r="H1998" i="44"/>
  <c r="H2002" i="44"/>
  <c r="H2006" i="44"/>
  <c r="H2010" i="44"/>
  <c r="H2014" i="44"/>
  <c r="H2018" i="44"/>
  <c r="H2022" i="44"/>
  <c r="H2026" i="44"/>
  <c r="H2030" i="44"/>
  <c r="H2034" i="44"/>
  <c r="H2038" i="44"/>
  <c r="H2042" i="44"/>
  <c r="H2046" i="44"/>
  <c r="H2050" i="44"/>
  <c r="H2054" i="44"/>
  <c r="H2058" i="44"/>
  <c r="H2062" i="44"/>
  <c r="H2066" i="44"/>
  <c r="H2070" i="44"/>
  <c r="H2074" i="44"/>
  <c r="H2078" i="44"/>
  <c r="H2082" i="44"/>
  <c r="H2086" i="44"/>
  <c r="H2090" i="44"/>
  <c r="H2094" i="44"/>
  <c r="H2098" i="44"/>
  <c r="H2102" i="44"/>
  <c r="H2106" i="44"/>
  <c r="H2110" i="44"/>
  <c r="H2114" i="44"/>
  <c r="H2118" i="44"/>
  <c r="H2122" i="44"/>
  <c r="H2126" i="44"/>
  <c r="H2130" i="44"/>
  <c r="H2134" i="44"/>
  <c r="H2138" i="44"/>
  <c r="H2142" i="44"/>
  <c r="H2146" i="44"/>
  <c r="H2150" i="44"/>
  <c r="H2154" i="44"/>
  <c r="H2158" i="44"/>
  <c r="H2162" i="44"/>
  <c r="H2166" i="44"/>
  <c r="H2170" i="44"/>
  <c r="H2174" i="44"/>
  <c r="H2178" i="44"/>
  <c r="H2182" i="44"/>
  <c r="H2186" i="44"/>
  <c r="H2190" i="44"/>
  <c r="H2194" i="44"/>
  <c r="H2198" i="44"/>
  <c r="H2202" i="44"/>
  <c r="H2206" i="44"/>
  <c r="H2210" i="44"/>
  <c r="H2214" i="44"/>
  <c r="H2218" i="44"/>
  <c r="H2222" i="44"/>
  <c r="H2226" i="44"/>
  <c r="H2230" i="44"/>
  <c r="H2234" i="44"/>
  <c r="H2238" i="44"/>
  <c r="H2242" i="44"/>
  <c r="H2246" i="44"/>
  <c r="H2250" i="44"/>
  <c r="H2254" i="44"/>
  <c r="H2258" i="44"/>
  <c r="H2262" i="44"/>
  <c r="H2266" i="44"/>
  <c r="H2270" i="44"/>
  <c r="H2274" i="44"/>
  <c r="H2278" i="44"/>
  <c r="H2282" i="44"/>
  <c r="H2286" i="44"/>
  <c r="H2290" i="44"/>
  <c r="H2294" i="44"/>
  <c r="H2298" i="44"/>
  <c r="H2302" i="44"/>
  <c r="H2306" i="44"/>
  <c r="H2310" i="44"/>
  <c r="H2314" i="44"/>
  <c r="H2318" i="44"/>
  <c r="H2322" i="44"/>
  <c r="H2326" i="44"/>
  <c r="H2330" i="44"/>
  <c r="H2334" i="44"/>
  <c r="H2338" i="44"/>
  <c r="H2342" i="44"/>
  <c r="H2346" i="44"/>
  <c r="H2350" i="44"/>
  <c r="H2354" i="44"/>
  <c r="H2358" i="44"/>
  <c r="H2362" i="44"/>
  <c r="H2366" i="44"/>
  <c r="H2370" i="44"/>
  <c r="H2374" i="44"/>
  <c r="H2378" i="44"/>
  <c r="H2382" i="44"/>
  <c r="H2386" i="44"/>
  <c r="H2390" i="44"/>
  <c r="H2394" i="44"/>
  <c r="H1348" i="44"/>
  <c r="H1380" i="44"/>
  <c r="H1394" i="44"/>
  <c r="H1399" i="44"/>
  <c r="H1403" i="44"/>
  <c r="H1407" i="44"/>
  <c r="H1411" i="44"/>
  <c r="H1415" i="44"/>
  <c r="H1419" i="44"/>
  <c r="H1423" i="44"/>
  <c r="H1427" i="44"/>
  <c r="H1431" i="44"/>
  <c r="H1435" i="44"/>
  <c r="H1439" i="44"/>
  <c r="H1443" i="44"/>
  <c r="H1447" i="44"/>
  <c r="H1451" i="44"/>
  <c r="H1455" i="44"/>
  <c r="H1459" i="44"/>
  <c r="H1463" i="44"/>
  <c r="H1467" i="44"/>
  <c r="H1471" i="44"/>
  <c r="H1475" i="44"/>
  <c r="H1479" i="44"/>
  <c r="H1483" i="44"/>
  <c r="H1487" i="44"/>
  <c r="H1491" i="44"/>
  <c r="H1495" i="44"/>
  <c r="H1499" i="44"/>
  <c r="H1503" i="44"/>
  <c r="H1507" i="44"/>
  <c r="H1511" i="44"/>
  <c r="H1515" i="44"/>
  <c r="H1519" i="44"/>
  <c r="H1523" i="44"/>
  <c r="H1527" i="44"/>
  <c r="H1531" i="44"/>
  <c r="H1535" i="44"/>
  <c r="H1539" i="44"/>
  <c r="H1543" i="44"/>
  <c r="H1547" i="44"/>
  <c r="H1551" i="44"/>
  <c r="H1555" i="44"/>
  <c r="H1559" i="44"/>
  <c r="H1563" i="44"/>
  <c r="H1567" i="44"/>
  <c r="H1571" i="44"/>
  <c r="H1575" i="44"/>
  <c r="H1579" i="44"/>
  <c r="H1583" i="44"/>
  <c r="H1587" i="44"/>
  <c r="H1591" i="44"/>
  <c r="H1595" i="44"/>
  <c r="H1599" i="44"/>
  <c r="H1603" i="44"/>
  <c r="H1607" i="44"/>
  <c r="H1611" i="44"/>
  <c r="H1615" i="44"/>
  <c r="H1619" i="44"/>
  <c r="H1623" i="44"/>
  <c r="H1627" i="44"/>
  <c r="H1631" i="44"/>
  <c r="H1635" i="44"/>
  <c r="H1639" i="44"/>
  <c r="H1643" i="44"/>
  <c r="H1647" i="44"/>
  <c r="H1651" i="44"/>
  <c r="H1655" i="44"/>
  <c r="H1659" i="44"/>
  <c r="H1663" i="44"/>
  <c r="H1667" i="44"/>
  <c r="H1671" i="44"/>
  <c r="H1675" i="44"/>
  <c r="H1679" i="44"/>
  <c r="H1683" i="44"/>
  <c r="H1687" i="44"/>
  <c r="H1691" i="44"/>
  <c r="H1695" i="44"/>
  <c r="H1699" i="44"/>
  <c r="H1703" i="44"/>
  <c r="H1707" i="44"/>
  <c r="H1711" i="44"/>
  <c r="H1715" i="44"/>
  <c r="H1719" i="44"/>
  <c r="H1723" i="44"/>
  <c r="H1727" i="44"/>
  <c r="H1731" i="44"/>
  <c r="H1735" i="44"/>
  <c r="H1739" i="44"/>
  <c r="H1743" i="44"/>
  <c r="H1747" i="44"/>
  <c r="H1751" i="44"/>
  <c r="H1755" i="44"/>
  <c r="H1759" i="44"/>
  <c r="H1763" i="44"/>
  <c r="H1767" i="44"/>
  <c r="H1771" i="44"/>
  <c r="H1775" i="44"/>
  <c r="H1779" i="44"/>
  <c r="H1783" i="44"/>
  <c r="H1787" i="44"/>
  <c r="H1791" i="44"/>
  <c r="H1795" i="44"/>
  <c r="H1799" i="44"/>
  <c r="H1803" i="44"/>
  <c r="H1807" i="44"/>
  <c r="H1811" i="44"/>
  <c r="H1815" i="44"/>
  <c r="H1819" i="44"/>
  <c r="H1823" i="44"/>
  <c r="H1827" i="44"/>
  <c r="H1831" i="44"/>
  <c r="H1835" i="44"/>
  <c r="H1839" i="44"/>
  <c r="H1843" i="44"/>
  <c r="H1847" i="44"/>
  <c r="H1851" i="44"/>
  <c r="H1855" i="44"/>
  <c r="H1859" i="44"/>
  <c r="H1863" i="44"/>
  <c r="H1867" i="44"/>
  <c r="H1871" i="44"/>
  <c r="H1875" i="44"/>
  <c r="H1879" i="44"/>
  <c r="H1883" i="44"/>
  <c r="H1887" i="44"/>
  <c r="H1891" i="44"/>
  <c r="H1895" i="44"/>
  <c r="H1899" i="44"/>
  <c r="H1903" i="44"/>
  <c r="H1907" i="44"/>
  <c r="H1911" i="44"/>
  <c r="H1915" i="44"/>
  <c r="H1919" i="44"/>
  <c r="H1923" i="44"/>
  <c r="H1927" i="44"/>
  <c r="H1931" i="44"/>
  <c r="H1935" i="44"/>
  <c r="H1939" i="44"/>
  <c r="H1943" i="44"/>
  <c r="H1947" i="44"/>
  <c r="H1951" i="44"/>
  <c r="H1955" i="44"/>
  <c r="H1959" i="44"/>
  <c r="H1963" i="44"/>
  <c r="H1967" i="44"/>
  <c r="H1971" i="44"/>
  <c r="H1975" i="44"/>
  <c r="H1979" i="44"/>
  <c r="H1983" i="44"/>
  <c r="H1987" i="44"/>
  <c r="H1991" i="44"/>
  <c r="H1995" i="44"/>
  <c r="H1999" i="44"/>
  <c r="H2003" i="44"/>
  <c r="H2007" i="44"/>
  <c r="H2011" i="44"/>
  <c r="H2015" i="44"/>
  <c r="H2019" i="44"/>
  <c r="H2023" i="44"/>
  <c r="H2027" i="44"/>
  <c r="H2031" i="44"/>
  <c r="H2035" i="44"/>
  <c r="H2039" i="44"/>
  <c r="H2043" i="44"/>
  <c r="H2047" i="44"/>
  <c r="H2051" i="44"/>
  <c r="H2055" i="44"/>
  <c r="H2059" i="44"/>
  <c r="H2063" i="44"/>
  <c r="H2067" i="44"/>
  <c r="H2071" i="44"/>
  <c r="H2075" i="44"/>
  <c r="H2079" i="44"/>
  <c r="H2083" i="44"/>
  <c r="H2087" i="44"/>
  <c r="H2091" i="44"/>
  <c r="H2095" i="44"/>
  <c r="H2099" i="44"/>
  <c r="H2103" i="44"/>
  <c r="H2107" i="44"/>
  <c r="H2111" i="44"/>
  <c r="H2115" i="44"/>
  <c r="H2119" i="44"/>
  <c r="H2123" i="44"/>
  <c r="H2127" i="44"/>
  <c r="H2131" i="44"/>
  <c r="H2135" i="44"/>
  <c r="H2139" i="44"/>
  <c r="H2143" i="44"/>
  <c r="H2147" i="44"/>
  <c r="H2151" i="44"/>
  <c r="H2155" i="44"/>
  <c r="H2159" i="44"/>
  <c r="H2163" i="44"/>
  <c r="H2167" i="44"/>
  <c r="H2171" i="44"/>
  <c r="H2175" i="44"/>
  <c r="H2179" i="44"/>
  <c r="H2183" i="44"/>
  <c r="H2187" i="44"/>
  <c r="H2191" i="44"/>
  <c r="H2195" i="44"/>
  <c r="H2199" i="44"/>
  <c r="H2203" i="44"/>
  <c r="H2207" i="44"/>
  <c r="H2211" i="44"/>
  <c r="H2215" i="44"/>
  <c r="H2219" i="44"/>
  <c r="H2223" i="44"/>
  <c r="H2227" i="44"/>
  <c r="H2231" i="44"/>
  <c r="H2235" i="44"/>
  <c r="H2239" i="44"/>
  <c r="H2243" i="44"/>
  <c r="H2247" i="44"/>
  <c r="H2251" i="44"/>
  <c r="H2255" i="44"/>
  <c r="H2259" i="44"/>
  <c r="H2263" i="44"/>
  <c r="H2267" i="44"/>
  <c r="H2271" i="44"/>
  <c r="H2275" i="44"/>
  <c r="H2279" i="44"/>
  <c r="H2283" i="44"/>
  <c r="H2287" i="44"/>
  <c r="H2291" i="44"/>
  <c r="H2295" i="44"/>
  <c r="H2299" i="44"/>
  <c r="H2303" i="44"/>
  <c r="H2307" i="44"/>
  <c r="H2311" i="44"/>
  <c r="H2315" i="44"/>
  <c r="H2319" i="44"/>
  <c r="H2323" i="44"/>
  <c r="H2327" i="44"/>
  <c r="H2331" i="44"/>
  <c r="H2335" i="44"/>
  <c r="H2339" i="44"/>
  <c r="H2343" i="44"/>
  <c r="H2347" i="44"/>
  <c r="H2351" i="44"/>
  <c r="H2355" i="44"/>
  <c r="H2359" i="44"/>
  <c r="H2363" i="44"/>
  <c r="H2367" i="44"/>
  <c r="H2371" i="44"/>
  <c r="H2375" i="44"/>
  <c r="H2379" i="44"/>
  <c r="H2383" i="44"/>
  <c r="H2387" i="44"/>
  <c r="H2391" i="44"/>
  <c r="H1352" i="44"/>
  <c r="H1384" i="44"/>
  <c r="H1395" i="44"/>
  <c r="H1344" i="44"/>
  <c r="H1376" i="44"/>
  <c r="H2" i="44"/>
  <c r="E25" i="60"/>
  <c r="H983" i="42"/>
  <c r="H919" i="42"/>
  <c r="H840" i="42"/>
  <c r="H456" i="42"/>
  <c r="H915" i="42"/>
  <c r="H897" i="42"/>
  <c r="H764" i="42"/>
  <c r="H643" i="42"/>
  <c r="H502" i="42"/>
  <c r="H893" i="42"/>
  <c r="H647" i="42"/>
  <c r="H971" i="42"/>
  <c r="H891" i="42"/>
  <c r="H784" i="42"/>
  <c r="H66" i="42"/>
  <c r="H740" i="42"/>
  <c r="H607" i="42"/>
  <c r="H448" i="42"/>
  <c r="H952" i="42"/>
  <c r="H736" i="42"/>
  <c r="H928" i="42"/>
  <c r="H836" i="42"/>
  <c r="H948" i="42"/>
  <c r="H865" i="42"/>
  <c r="H751" i="42"/>
  <c r="H904" i="42"/>
  <c r="H820" i="42"/>
  <c r="H550" i="42"/>
  <c r="H905" i="42"/>
  <c r="H812" i="42"/>
  <c r="H683" i="42"/>
  <c r="H555" i="42"/>
  <c r="H344" i="42"/>
  <c r="H982" i="42"/>
  <c r="H950" i="42"/>
  <c r="H918" i="42"/>
  <c r="H886" i="42"/>
  <c r="H854" i="42"/>
  <c r="H822" i="42"/>
  <c r="H790" i="42"/>
  <c r="H758" i="42"/>
  <c r="H726" i="42"/>
  <c r="H694" i="42"/>
  <c r="H662" i="42"/>
  <c r="H630" i="42"/>
  <c r="H598" i="42"/>
  <c r="H566" i="42"/>
  <c r="H528" i="42"/>
  <c r="H485" i="42"/>
  <c r="H478" i="42"/>
  <c r="H405" i="42"/>
  <c r="H326" i="42"/>
  <c r="H821" i="42"/>
  <c r="H757" i="42"/>
  <c r="H721" i="42"/>
  <c r="H689" i="42"/>
  <c r="H657" i="42"/>
  <c r="H625" i="42"/>
  <c r="H593" i="42"/>
  <c r="H561" i="42"/>
  <c r="H521" i="42"/>
  <c r="H465" i="42"/>
  <c r="H404" i="42"/>
  <c r="H302" i="42"/>
  <c r="H829" i="42"/>
  <c r="H769" i="42"/>
  <c r="H322" i="42"/>
  <c r="H708" i="42"/>
  <c r="H676" i="42"/>
  <c r="H644" i="42"/>
  <c r="H612" i="42"/>
  <c r="H580" i="42"/>
  <c r="H546" i="42"/>
  <c r="H504" i="42"/>
  <c r="H238" i="42"/>
  <c r="H531" i="42"/>
  <c r="H499" i="42"/>
  <c r="H467" i="42"/>
  <c r="H435" i="42"/>
  <c r="H403" i="42"/>
  <c r="H371" i="42"/>
  <c r="H310" i="42"/>
  <c r="H54" i="42"/>
  <c r="H170" i="42"/>
  <c r="H442" i="42"/>
  <c r="H410" i="42"/>
  <c r="H378" i="42"/>
  <c r="H346" i="42"/>
  <c r="H126" i="42"/>
  <c r="H146" i="42"/>
  <c r="H250" i="42"/>
  <c r="H341" i="42"/>
  <c r="H309" i="42"/>
  <c r="H277" i="42"/>
  <c r="H245" i="42"/>
  <c r="H213" i="42"/>
  <c r="H181" i="42"/>
  <c r="H149" i="42"/>
  <c r="H117" i="42"/>
  <c r="H85" i="42"/>
  <c r="H53" i="42"/>
  <c r="H21" i="42"/>
  <c r="H320" i="42"/>
  <c r="H288" i="42"/>
  <c r="H256" i="42"/>
  <c r="H224" i="42"/>
  <c r="H192" i="42"/>
  <c r="H160" i="42"/>
  <c r="H128" i="42"/>
  <c r="H96" i="42"/>
  <c r="H64" i="42"/>
  <c r="H32" i="42"/>
  <c r="H335" i="42"/>
  <c r="H303" i="42"/>
  <c r="H271" i="42"/>
  <c r="H239" i="42"/>
  <c r="H207" i="42"/>
  <c r="H175" i="42"/>
  <c r="H143" i="42"/>
  <c r="H111" i="42"/>
  <c r="H79" i="42"/>
  <c r="H47" i="42"/>
  <c r="L2" i="48"/>
  <c r="M2" i="48"/>
  <c r="M5" i="48" s="1"/>
  <c r="K5" i="48"/>
  <c r="G72" i="14"/>
  <c r="F26" i="60" l="1"/>
  <c r="J5" i="48"/>
  <c r="J7" i="48" s="1"/>
  <c r="J19" i="48" s="1"/>
  <c r="L5" i="48"/>
  <c r="E26" i="60"/>
  <c r="K7" i="48"/>
  <c r="K8" i="48"/>
  <c r="K20" i="48" s="1"/>
  <c r="K9" i="48"/>
  <c r="K21" i="48" s="1"/>
  <c r="J8" i="48"/>
  <c r="J20" i="48" s="1"/>
  <c r="A5" i="35"/>
  <c r="A6" i="35" s="1"/>
  <c r="A5" i="34"/>
  <c r="A5" i="33"/>
  <c r="A5" i="32"/>
  <c r="A5" i="31"/>
  <c r="A5" i="30"/>
  <c r="A6" i="28"/>
  <c r="A5" i="28"/>
  <c r="A7" i="28" s="1"/>
  <c r="A5" i="27"/>
  <c r="A5" i="26"/>
  <c r="A5" i="25"/>
  <c r="A5" i="24"/>
  <c r="A5" i="23"/>
  <c r="A5" i="22"/>
  <c r="A5" i="21"/>
  <c r="G26" i="4"/>
  <c r="A5" i="19"/>
  <c r="A5" i="18"/>
  <c r="A6" i="18" s="1"/>
  <c r="AA48" i="13"/>
  <c r="N48" i="13"/>
  <c r="H48" i="13"/>
  <c r="I105" i="4"/>
  <c r="I104" i="4"/>
  <c r="I103" i="4"/>
  <c r="I102" i="4"/>
  <c r="I101" i="4"/>
  <c r="G105" i="4"/>
  <c r="G104" i="4"/>
  <c r="G103" i="4"/>
  <c r="G102" i="4"/>
  <c r="G101" i="4"/>
  <c r="B105" i="4"/>
  <c r="B103" i="4"/>
  <c r="B102" i="4"/>
  <c r="I100" i="4"/>
  <c r="I99" i="4"/>
  <c r="I98" i="4"/>
  <c r="I97" i="4"/>
  <c r="I96" i="4"/>
  <c r="G100" i="4"/>
  <c r="G99" i="4"/>
  <c r="G98" i="4"/>
  <c r="G97" i="4"/>
  <c r="G96" i="4"/>
  <c r="B100" i="4"/>
  <c r="B98" i="4"/>
  <c r="B97" i="4"/>
  <c r="H91" i="4"/>
  <c r="D24" i="61" s="1"/>
  <c r="I95" i="4"/>
  <c r="I94" i="4"/>
  <c r="I93" i="4"/>
  <c r="I92" i="4"/>
  <c r="I91" i="4"/>
  <c r="G95" i="4"/>
  <c r="G94" i="4"/>
  <c r="G93" i="4"/>
  <c r="G92" i="4"/>
  <c r="G91" i="4"/>
  <c r="B95" i="4"/>
  <c r="B93" i="4"/>
  <c r="B92" i="4"/>
  <c r="H86" i="4"/>
  <c r="D23" i="61" s="1"/>
  <c r="I90" i="4"/>
  <c r="I89" i="4"/>
  <c r="I88" i="4"/>
  <c r="I87" i="4"/>
  <c r="I86" i="4"/>
  <c r="G90" i="4"/>
  <c r="G89" i="4"/>
  <c r="G88" i="4"/>
  <c r="G87" i="4"/>
  <c r="G86" i="4"/>
  <c r="B90" i="4"/>
  <c r="B88" i="4"/>
  <c r="B87" i="4"/>
  <c r="I85" i="4"/>
  <c r="I84" i="4"/>
  <c r="I83" i="4"/>
  <c r="I82" i="4"/>
  <c r="I81" i="4"/>
  <c r="G85" i="4"/>
  <c r="G84" i="4"/>
  <c r="G83" i="4"/>
  <c r="G82" i="4"/>
  <c r="G81" i="4"/>
  <c r="H81" i="4"/>
  <c r="D22" i="61" s="1"/>
  <c r="B85" i="4"/>
  <c r="B83" i="4"/>
  <c r="B82" i="4"/>
  <c r="H79" i="4"/>
  <c r="K21" i="61" s="1"/>
  <c r="L21" i="61" s="1"/>
  <c r="H78" i="4"/>
  <c r="D21" i="61" s="1"/>
  <c r="I80" i="4"/>
  <c r="I79" i="4"/>
  <c r="I78" i="4"/>
  <c r="G80" i="4"/>
  <c r="G79" i="4"/>
  <c r="G78" i="4"/>
  <c r="B80" i="4"/>
  <c r="B79" i="4"/>
  <c r="H76" i="4"/>
  <c r="K20" i="61" s="1"/>
  <c r="L20" i="61" s="1"/>
  <c r="H75" i="4"/>
  <c r="D20" i="61" s="1"/>
  <c r="I77" i="4"/>
  <c r="I76" i="4"/>
  <c r="I75" i="4"/>
  <c r="G77" i="4"/>
  <c r="G76" i="4"/>
  <c r="G75" i="4"/>
  <c r="B77" i="4"/>
  <c r="B76" i="4"/>
  <c r="I74" i="4"/>
  <c r="I73" i="4"/>
  <c r="I72" i="4"/>
  <c r="I71" i="4"/>
  <c r="I70" i="4"/>
  <c r="G74" i="4"/>
  <c r="G73" i="4"/>
  <c r="G72" i="4"/>
  <c r="G71" i="4"/>
  <c r="G70" i="4"/>
  <c r="H70" i="4"/>
  <c r="D19" i="61" s="1"/>
  <c r="B74" i="4"/>
  <c r="B72" i="4"/>
  <c r="B71" i="4"/>
  <c r="I69" i="4"/>
  <c r="I68" i="4"/>
  <c r="I67" i="4"/>
  <c r="I66" i="4"/>
  <c r="I65" i="4"/>
  <c r="I64" i="4"/>
  <c r="G69" i="4"/>
  <c r="G68" i="4"/>
  <c r="G67" i="4"/>
  <c r="G66" i="4"/>
  <c r="G65" i="4"/>
  <c r="G64" i="4"/>
  <c r="I63" i="4"/>
  <c r="I62" i="4"/>
  <c r="I61" i="4"/>
  <c r="I60" i="4"/>
  <c r="I59" i="4"/>
  <c r="G63" i="4"/>
  <c r="G62" i="4"/>
  <c r="G61" i="4"/>
  <c r="G60" i="4"/>
  <c r="G59" i="4"/>
  <c r="B69" i="4"/>
  <c r="B67" i="4"/>
  <c r="B65" i="4"/>
  <c r="B63" i="4"/>
  <c r="B61" i="4"/>
  <c r="B60" i="4"/>
  <c r="I58" i="4"/>
  <c r="I57" i="4"/>
  <c r="I56" i="4"/>
  <c r="I55" i="4"/>
  <c r="I54" i="4"/>
  <c r="G58" i="4"/>
  <c r="G57" i="4"/>
  <c r="G56" i="4"/>
  <c r="G55" i="4"/>
  <c r="G54" i="4"/>
  <c r="B58" i="4"/>
  <c r="B56" i="4"/>
  <c r="B55" i="4"/>
  <c r="I53" i="4"/>
  <c r="I52" i="4"/>
  <c r="I51" i="4"/>
  <c r="I50" i="4"/>
  <c r="I49" i="4"/>
  <c r="G53" i="4"/>
  <c r="G52" i="4"/>
  <c r="G51" i="4"/>
  <c r="G50" i="4"/>
  <c r="G49" i="4"/>
  <c r="B53" i="4"/>
  <c r="B51" i="4"/>
  <c r="B50" i="4"/>
  <c r="I48" i="4"/>
  <c r="I47" i="4"/>
  <c r="I46" i="4"/>
  <c r="I45" i="4"/>
  <c r="I44" i="4"/>
  <c r="G48" i="4"/>
  <c r="G47" i="4"/>
  <c r="G46" i="4"/>
  <c r="G45" i="4"/>
  <c r="G44" i="4"/>
  <c r="B48" i="4"/>
  <c r="B46" i="4"/>
  <c r="B45" i="4"/>
  <c r="I43" i="4"/>
  <c r="I42" i="4"/>
  <c r="I41" i="4"/>
  <c r="I40" i="4"/>
  <c r="I39" i="4"/>
  <c r="G43" i="4"/>
  <c r="G42" i="4"/>
  <c r="G41" i="4"/>
  <c r="G40" i="4"/>
  <c r="G39" i="4"/>
  <c r="B43" i="4"/>
  <c r="B41" i="4"/>
  <c r="B40" i="4"/>
  <c r="AH48" i="13" l="1"/>
  <c r="AJ48" i="13" s="1"/>
  <c r="J9" i="48"/>
  <c r="J21" i="48" s="1"/>
  <c r="A6" i="23"/>
  <c r="A7" i="23" s="1"/>
  <c r="F27" i="60"/>
  <c r="A8" i="28"/>
  <c r="A9" i="28" s="1"/>
  <c r="E27" i="60"/>
  <c r="E19" i="61"/>
  <c r="H19" i="61"/>
  <c r="E23" i="61"/>
  <c r="H23" i="61"/>
  <c r="E24" i="61"/>
  <c r="H24" i="61"/>
  <c r="E20" i="61"/>
  <c r="H20" i="61"/>
  <c r="E21" i="61"/>
  <c r="H21" i="61"/>
  <c r="E22" i="61"/>
  <c r="H22" i="61"/>
  <c r="K19" i="48"/>
  <c r="K10" i="48"/>
  <c r="J10" i="48"/>
  <c r="H101" i="4"/>
  <c r="D26" i="61" s="1"/>
  <c r="AF41" i="13"/>
  <c r="A7" i="35"/>
  <c r="A6" i="34"/>
  <c r="A6" i="33"/>
  <c r="A6" i="32"/>
  <c r="A6" i="31"/>
  <c r="A7" i="31" s="1"/>
  <c r="A6" i="30"/>
  <c r="A7" i="30" s="1"/>
  <c r="A6" i="27"/>
  <c r="A7" i="27" s="1"/>
  <c r="A6" i="26"/>
  <c r="A6" i="25"/>
  <c r="A7" i="25" s="1"/>
  <c r="A6" i="24"/>
  <c r="A6" i="22"/>
  <c r="A7" i="22"/>
  <c r="A6" i="21"/>
  <c r="A6" i="19"/>
  <c r="A7" i="18"/>
  <c r="A8" i="18" s="1"/>
  <c r="A9" i="18" s="1"/>
  <c r="G8" i="18"/>
  <c r="G8" i="21"/>
  <c r="G5" i="27"/>
  <c r="G8" i="30"/>
  <c r="L7" i="21"/>
  <c r="G9" i="32"/>
  <c r="G5" i="33"/>
  <c r="G8" i="22"/>
  <c r="L6" i="25"/>
  <c r="L7" i="34"/>
  <c r="L7" i="33"/>
  <c r="G9" i="33"/>
  <c r="L8" i="30"/>
  <c r="G5" i="35"/>
  <c r="G6" i="35"/>
  <c r="G6" i="25"/>
  <c r="G5" i="32"/>
  <c r="L6" i="31"/>
  <c r="L5" i="34"/>
  <c r="G8" i="26"/>
  <c r="G9" i="26"/>
  <c r="G6" i="34"/>
  <c r="L7" i="27"/>
  <c r="L5" i="25"/>
  <c r="G8" i="28"/>
  <c r="L7" i="32"/>
  <c r="G6" i="19"/>
  <c r="L5" i="35"/>
  <c r="L5" i="22"/>
  <c r="G5" i="25"/>
  <c r="L6" i="18"/>
  <c r="G9" i="19"/>
  <c r="G10" i="28"/>
  <c r="L6" i="19"/>
  <c r="G8" i="19"/>
  <c r="L5" i="33"/>
  <c r="L7" i="26"/>
  <c r="G9" i="27"/>
  <c r="L7" i="23"/>
  <c r="G6" i="33"/>
  <c r="L5" i="24"/>
  <c r="L7" i="35"/>
  <c r="G7" i="35"/>
  <c r="L6" i="35"/>
  <c r="L8" i="34"/>
  <c r="G8" i="33"/>
  <c r="L7" i="28"/>
  <c r="G7" i="28"/>
  <c r="G9" i="24"/>
  <c r="G10" i="31"/>
  <c r="G5" i="19"/>
  <c r="L5" i="19"/>
  <c r="L7" i="24"/>
  <c r="L7" i="30"/>
  <c r="G6" i="31"/>
  <c r="G9" i="23"/>
  <c r="L6" i="30"/>
  <c r="L5" i="27"/>
  <c r="L7" i="22"/>
  <c r="G6" i="30"/>
  <c r="G6" i="26"/>
  <c r="L6" i="26"/>
  <c r="G5" i="21"/>
  <c r="G7" i="14"/>
  <c r="L5" i="31"/>
  <c r="G7" i="30"/>
  <c r="L5" i="32"/>
  <c r="G8" i="34"/>
  <c r="G5" i="26"/>
  <c r="G8" i="25"/>
  <c r="G9" i="31"/>
  <c r="G8" i="31"/>
  <c r="L6" i="28"/>
  <c r="G7" i="19"/>
  <c r="G7" i="26"/>
  <c r="G9" i="22"/>
  <c r="G8" i="27"/>
  <c r="G5" i="22"/>
  <c r="G7" i="25"/>
  <c r="G7" i="18"/>
  <c r="L5" i="26"/>
  <c r="G5" i="24"/>
  <c r="G5" i="23"/>
  <c r="L6" i="22"/>
  <c r="L5" i="28"/>
  <c r="G7" i="31"/>
  <c r="L7" i="18"/>
  <c r="L7" i="14"/>
  <c r="G7" i="34"/>
  <c r="G5" i="18"/>
  <c r="L5" i="30"/>
  <c r="G9" i="35"/>
  <c r="L7" i="31"/>
  <c r="G6" i="22"/>
  <c r="G5" i="30"/>
  <c r="G7" i="33"/>
  <c r="L6" i="24"/>
  <c r="G7" i="24"/>
  <c r="G7" i="23"/>
  <c r="G6" i="24"/>
  <c r="G6" i="18"/>
  <c r="G6" i="21"/>
  <c r="G8" i="24"/>
  <c r="L6" i="27"/>
  <c r="G8" i="32"/>
  <c r="G9" i="21"/>
  <c r="G9" i="28"/>
  <c r="L5" i="23"/>
  <c r="G9" i="18"/>
  <c r="G8" i="35"/>
  <c r="G9" i="30"/>
  <c r="G8" i="23"/>
  <c r="L6" i="23"/>
  <c r="G7" i="21"/>
  <c r="L6" i="34"/>
  <c r="G7" i="27"/>
  <c r="G5" i="28"/>
  <c r="L7" i="19"/>
  <c r="G6" i="28"/>
  <c r="G5" i="34"/>
  <c r="L5" i="21"/>
  <c r="G7" i="32"/>
  <c r="L5" i="18"/>
  <c r="G6" i="32"/>
  <c r="L6" i="32"/>
  <c r="G5" i="31"/>
  <c r="G9" i="25"/>
  <c r="G6" i="23"/>
  <c r="L8" i="33"/>
  <c r="L7" i="25"/>
  <c r="L6" i="21"/>
  <c r="L6" i="33"/>
  <c r="G6" i="27"/>
  <c r="L8" i="32"/>
  <c r="G7" i="22"/>
  <c r="F15" i="30" l="1"/>
  <c r="F24" i="22"/>
  <c r="F16" i="22"/>
  <c r="F23" i="22"/>
  <c r="F18" i="22"/>
  <c r="F15" i="22"/>
  <c r="F22" i="22"/>
  <c r="F21" i="22"/>
  <c r="F17" i="22"/>
  <c r="F20" i="22"/>
  <c r="F19" i="22"/>
  <c r="F17" i="21"/>
  <c r="F19" i="21"/>
  <c r="F18" i="21"/>
  <c r="F24" i="21"/>
  <c r="F16" i="21"/>
  <c r="F21" i="21"/>
  <c r="F23" i="21"/>
  <c r="F15" i="21"/>
  <c r="F20" i="21"/>
  <c r="F22" i="21"/>
  <c r="F18" i="31"/>
  <c r="F16" i="31"/>
  <c r="F25" i="31"/>
  <c r="F17" i="31"/>
  <c r="F24" i="31"/>
  <c r="F23" i="31"/>
  <c r="F22" i="31"/>
  <c r="F21" i="31"/>
  <c r="F20" i="31"/>
  <c r="F19" i="31"/>
  <c r="F24" i="19"/>
  <c r="F16" i="19"/>
  <c r="F19" i="19"/>
  <c r="F23" i="19"/>
  <c r="F15" i="19"/>
  <c r="F18" i="19"/>
  <c r="F22" i="19"/>
  <c r="F17" i="19"/>
  <c r="F21" i="19"/>
  <c r="F20" i="19"/>
  <c r="F24" i="18"/>
  <c r="F16" i="18"/>
  <c r="F23" i="18"/>
  <c r="F15" i="18"/>
  <c r="F19" i="18"/>
  <c r="F17" i="18"/>
  <c r="F22" i="18"/>
  <c r="F18" i="18"/>
  <c r="F21" i="18"/>
  <c r="F20" i="18"/>
  <c r="F24" i="14"/>
  <c r="F16" i="14"/>
  <c r="F21" i="14"/>
  <c r="F18" i="14"/>
  <c r="F23" i="14"/>
  <c r="F15" i="14"/>
  <c r="F22" i="14"/>
  <c r="F20" i="14"/>
  <c r="F17" i="14"/>
  <c r="F19" i="14"/>
  <c r="J15" i="30"/>
  <c r="G22" i="22"/>
  <c r="G15" i="22"/>
  <c r="G24" i="22"/>
  <c r="G17" i="22"/>
  <c r="G19" i="22"/>
  <c r="G21" i="22"/>
  <c r="G23" i="22"/>
  <c r="G16" i="22"/>
  <c r="G20" i="22"/>
  <c r="G18" i="22"/>
  <c r="E79" i="30"/>
  <c r="E24" i="21"/>
  <c r="E23" i="21"/>
  <c r="E18" i="21"/>
  <c r="E19" i="21"/>
  <c r="E21" i="21"/>
  <c r="E16" i="21"/>
  <c r="E15" i="21"/>
  <c r="E22" i="21"/>
  <c r="E20" i="21"/>
  <c r="E17" i="21"/>
  <c r="D79" i="30"/>
  <c r="D15" i="30"/>
  <c r="K19" i="31"/>
  <c r="K21" i="31"/>
  <c r="K23" i="31"/>
  <c r="K16" i="31"/>
  <c r="K25" i="31"/>
  <c r="K18" i="31"/>
  <c r="K22" i="31"/>
  <c r="K20" i="31"/>
  <c r="K24" i="31"/>
  <c r="K17" i="31"/>
  <c r="K18" i="14"/>
  <c r="K23" i="14"/>
  <c r="K24" i="14"/>
  <c r="K17" i="14"/>
  <c r="K19" i="14"/>
  <c r="K15" i="14"/>
  <c r="K16" i="14"/>
  <c r="K21" i="14"/>
  <c r="K20" i="14"/>
  <c r="K22" i="14"/>
  <c r="G24" i="31"/>
  <c r="G17" i="31"/>
  <c r="G19" i="31"/>
  <c r="G21" i="31"/>
  <c r="G23" i="31"/>
  <c r="G25" i="31"/>
  <c r="G20" i="31"/>
  <c r="G16" i="31"/>
  <c r="G18" i="31"/>
  <c r="G22" i="31"/>
  <c r="L15" i="21"/>
  <c r="L24" i="21"/>
  <c r="L17" i="21"/>
  <c r="L22" i="21"/>
  <c r="L19" i="21"/>
  <c r="L21" i="21"/>
  <c r="L20" i="21"/>
  <c r="L23" i="21"/>
  <c r="L18" i="21"/>
  <c r="L16" i="21"/>
  <c r="J18" i="18"/>
  <c r="J19" i="18"/>
  <c r="J20" i="18"/>
  <c r="J21" i="18"/>
  <c r="J16" i="18"/>
  <c r="J24" i="18"/>
  <c r="J23" i="18"/>
  <c r="J17" i="18"/>
  <c r="J22" i="18"/>
  <c r="J15" i="18"/>
  <c r="D79" i="28"/>
  <c r="D79" i="34"/>
  <c r="L15" i="30"/>
  <c r="E83" i="30" s="1"/>
  <c r="L17" i="18"/>
  <c r="L24" i="18"/>
  <c r="L16" i="18"/>
  <c r="L23" i="18"/>
  <c r="L18" i="18"/>
  <c r="L19" i="18"/>
  <c r="L21" i="18"/>
  <c r="L15" i="18"/>
  <c r="L22" i="18"/>
  <c r="L20" i="18"/>
  <c r="D79" i="21"/>
  <c r="D23" i="21"/>
  <c r="D16" i="21"/>
  <c r="D21" i="21"/>
  <c r="D19" i="21"/>
  <c r="D22" i="21"/>
  <c r="D24" i="21"/>
  <c r="D18" i="21"/>
  <c r="D15" i="21"/>
  <c r="D20" i="21"/>
  <c r="D17" i="21"/>
  <c r="E21" i="31"/>
  <c r="E23" i="31"/>
  <c r="E16" i="31"/>
  <c r="E18" i="31"/>
  <c r="E19" i="31"/>
  <c r="E24" i="31"/>
  <c r="E25" i="31"/>
  <c r="E22" i="31"/>
  <c r="E17" i="31"/>
  <c r="E20" i="31"/>
  <c r="K18" i="19"/>
  <c r="K20" i="19"/>
  <c r="K17" i="19"/>
  <c r="K23" i="19"/>
  <c r="K16" i="19"/>
  <c r="K21" i="19"/>
  <c r="K15" i="19"/>
  <c r="K19" i="19"/>
  <c r="K24" i="19"/>
  <c r="K22" i="19"/>
  <c r="D79" i="25"/>
  <c r="L20" i="31"/>
  <c r="L22" i="31"/>
  <c r="L24" i="31"/>
  <c r="L17" i="31"/>
  <c r="L19" i="31"/>
  <c r="L21" i="31"/>
  <c r="L16" i="31"/>
  <c r="L18" i="31"/>
  <c r="L25" i="31"/>
  <c r="L23" i="31"/>
  <c r="D79" i="35"/>
  <c r="K15" i="30"/>
  <c r="E19" i="18"/>
  <c r="E17" i="18"/>
  <c r="E22" i="18"/>
  <c r="E15" i="18"/>
  <c r="E16" i="18"/>
  <c r="E20" i="18"/>
  <c r="E18" i="18"/>
  <c r="E24" i="18"/>
  <c r="E21" i="18"/>
  <c r="E23" i="18"/>
  <c r="G23" i="18"/>
  <c r="G19" i="18"/>
  <c r="G24" i="18"/>
  <c r="G20" i="18"/>
  <c r="G18" i="18"/>
  <c r="G22" i="18"/>
  <c r="G21" i="18"/>
  <c r="G17" i="18"/>
  <c r="G15" i="18"/>
  <c r="G16" i="18"/>
  <c r="G18" i="21"/>
  <c r="G20" i="21"/>
  <c r="G24" i="21"/>
  <c r="G22" i="21"/>
  <c r="G17" i="21"/>
  <c r="G19" i="21"/>
  <c r="G21" i="21"/>
  <c r="G16" i="21"/>
  <c r="G15" i="21"/>
  <c r="G23" i="21"/>
  <c r="E79" i="34"/>
  <c r="D79" i="23"/>
  <c r="G15" i="30"/>
  <c r="D83" i="30" s="1"/>
  <c r="K23" i="18"/>
  <c r="K19" i="18"/>
  <c r="K17" i="18"/>
  <c r="K16" i="18"/>
  <c r="K24" i="18"/>
  <c r="K15" i="18"/>
  <c r="K21" i="18"/>
  <c r="K20" i="18"/>
  <c r="K18" i="18"/>
  <c r="K22" i="18"/>
  <c r="D79" i="26"/>
  <c r="K23" i="21"/>
  <c r="K16" i="21"/>
  <c r="K21" i="21"/>
  <c r="K18" i="21"/>
  <c r="K22" i="21"/>
  <c r="K24" i="21"/>
  <c r="K17" i="21"/>
  <c r="K15" i="21"/>
  <c r="K20" i="21"/>
  <c r="K19" i="21"/>
  <c r="D79" i="19"/>
  <c r="D19" i="19"/>
  <c r="D22" i="19"/>
  <c r="D15" i="19"/>
  <c r="D24" i="19"/>
  <c r="D18" i="19"/>
  <c r="D17" i="19"/>
  <c r="D20" i="19"/>
  <c r="D21" i="19"/>
  <c r="D23" i="19"/>
  <c r="D16" i="19"/>
  <c r="D79" i="24"/>
  <c r="E21" i="19"/>
  <c r="E15" i="19"/>
  <c r="E24" i="19"/>
  <c r="E17" i="19"/>
  <c r="E18" i="19"/>
  <c r="E20" i="19"/>
  <c r="E22" i="19"/>
  <c r="E23" i="19"/>
  <c r="E19" i="19"/>
  <c r="E16" i="19"/>
  <c r="G23" i="19"/>
  <c r="G16" i="19"/>
  <c r="G21" i="19"/>
  <c r="G18" i="19"/>
  <c r="G24" i="19"/>
  <c r="G22" i="19"/>
  <c r="G17" i="19"/>
  <c r="G19" i="19"/>
  <c r="G20" i="19"/>
  <c r="G15" i="19"/>
  <c r="E20" i="22"/>
  <c r="E22" i="22"/>
  <c r="E15" i="22"/>
  <c r="E24" i="22"/>
  <c r="E17" i="22"/>
  <c r="E19" i="22"/>
  <c r="E23" i="22"/>
  <c r="E16" i="22"/>
  <c r="E18" i="22"/>
  <c r="E21" i="22"/>
  <c r="D79" i="27"/>
  <c r="D79" i="33"/>
  <c r="L19" i="19"/>
  <c r="L21" i="19"/>
  <c r="L23" i="19"/>
  <c r="L18" i="19"/>
  <c r="L24" i="19"/>
  <c r="L17" i="19"/>
  <c r="L22" i="19"/>
  <c r="L20" i="19"/>
  <c r="L16" i="19"/>
  <c r="L15" i="19"/>
  <c r="L20" i="22"/>
  <c r="L22" i="22"/>
  <c r="L15" i="22"/>
  <c r="L24" i="22"/>
  <c r="L17" i="22"/>
  <c r="L19" i="22"/>
  <c r="L23" i="22"/>
  <c r="L16" i="22"/>
  <c r="L21" i="22"/>
  <c r="L18" i="22"/>
  <c r="J19" i="31"/>
  <c r="J21" i="31"/>
  <c r="J23" i="31"/>
  <c r="J16" i="31"/>
  <c r="J25" i="31"/>
  <c r="J20" i="31"/>
  <c r="J24" i="31"/>
  <c r="J17" i="31"/>
  <c r="J18" i="31"/>
  <c r="J22" i="31"/>
  <c r="J21" i="21"/>
  <c r="J23" i="21"/>
  <c r="J17" i="21"/>
  <c r="J16" i="21"/>
  <c r="J19" i="21"/>
  <c r="J15" i="21"/>
  <c r="J24" i="21"/>
  <c r="J20" i="21"/>
  <c r="J22" i="21"/>
  <c r="J18" i="21"/>
  <c r="J19" i="22"/>
  <c r="J21" i="22"/>
  <c r="J16" i="22"/>
  <c r="J23" i="22"/>
  <c r="J18" i="22"/>
  <c r="J22" i="22"/>
  <c r="J15" i="22"/>
  <c r="J17" i="22"/>
  <c r="J20" i="22"/>
  <c r="J24" i="22"/>
  <c r="K18" i="22"/>
  <c r="K20" i="22"/>
  <c r="K22" i="22"/>
  <c r="K15" i="22"/>
  <c r="K16" i="22"/>
  <c r="K19" i="22"/>
  <c r="K23" i="22"/>
  <c r="K24" i="22"/>
  <c r="K21" i="22"/>
  <c r="K17" i="22"/>
  <c r="J20" i="19"/>
  <c r="J18" i="19"/>
  <c r="J24" i="19"/>
  <c r="J23" i="19"/>
  <c r="J21" i="19"/>
  <c r="J16" i="19"/>
  <c r="J19" i="19"/>
  <c r="J17" i="19"/>
  <c r="J22" i="19"/>
  <c r="J15" i="19"/>
  <c r="E79" i="33"/>
  <c r="E79" i="32"/>
  <c r="D79" i="22"/>
  <c r="D20" i="22"/>
  <c r="D22" i="22"/>
  <c r="D15" i="22"/>
  <c r="D24" i="22"/>
  <c r="D17" i="22"/>
  <c r="D21" i="22"/>
  <c r="D18" i="22"/>
  <c r="D23" i="22"/>
  <c r="D16" i="22"/>
  <c r="D19" i="22"/>
  <c r="E15" i="30"/>
  <c r="D79" i="32"/>
  <c r="D79" i="18"/>
  <c r="D20" i="18"/>
  <c r="D24" i="18"/>
  <c r="D22" i="18"/>
  <c r="D23" i="18"/>
  <c r="D16" i="18"/>
  <c r="D21" i="18"/>
  <c r="D18" i="18"/>
  <c r="D17" i="18"/>
  <c r="D19" i="18"/>
  <c r="D15" i="18"/>
  <c r="D79" i="31"/>
  <c r="D21" i="31"/>
  <c r="D23" i="31"/>
  <c r="D16" i="31"/>
  <c r="D25" i="31"/>
  <c r="D19" i="31"/>
  <c r="D22" i="31"/>
  <c r="D18" i="31"/>
  <c r="D20" i="31"/>
  <c r="D24" i="31"/>
  <c r="D17" i="31"/>
  <c r="A10" i="28"/>
  <c r="A11" i="28"/>
  <c r="A12" i="28" s="1"/>
  <c r="A8" i="23"/>
  <c r="E28" i="60"/>
  <c r="F28" i="60"/>
  <c r="E26" i="61"/>
  <c r="H26" i="61"/>
  <c r="A8" i="35"/>
  <c r="A9" i="35" s="1"/>
  <c r="A7" i="34"/>
  <c r="A7" i="33"/>
  <c r="A8" i="33" s="1"/>
  <c r="A7" i="32"/>
  <c r="A8" i="31"/>
  <c r="A8" i="30"/>
  <c r="A9" i="30" s="1"/>
  <c r="A8" i="27"/>
  <c r="A7" i="26"/>
  <c r="A8" i="25"/>
  <c r="A9" i="25" s="1"/>
  <c r="A7" i="24"/>
  <c r="A9" i="23"/>
  <c r="A10" i="23" s="1"/>
  <c r="A8" i="22"/>
  <c r="A9" i="22"/>
  <c r="A7" i="21"/>
  <c r="A7" i="19"/>
  <c r="A10" i="18"/>
  <c r="F79" i="34" l="1"/>
  <c r="G79" i="34" s="1"/>
  <c r="H23" i="31"/>
  <c r="P23" i="31" s="1"/>
  <c r="H18" i="31"/>
  <c r="P18" i="31" s="1"/>
  <c r="H16" i="31"/>
  <c r="P16" i="31" s="1"/>
  <c r="F79" i="30"/>
  <c r="G79" i="30" s="1"/>
  <c r="H17" i="18"/>
  <c r="P17" i="18" s="1"/>
  <c r="H20" i="31"/>
  <c r="P20" i="31" s="1"/>
  <c r="H16" i="18"/>
  <c r="H17" i="21"/>
  <c r="P17" i="21" s="1"/>
  <c r="H22" i="31"/>
  <c r="P22" i="31" s="1"/>
  <c r="H16" i="21"/>
  <c r="P16" i="21" s="1"/>
  <c r="H20" i="19"/>
  <c r="P20" i="19" s="1"/>
  <c r="H19" i="22"/>
  <c r="P19" i="22" s="1"/>
  <c r="H20" i="21"/>
  <c r="P20" i="21" s="1"/>
  <c r="H22" i="21"/>
  <c r="P22" i="21" s="1"/>
  <c r="H24" i="21"/>
  <c r="P24" i="21" s="1"/>
  <c r="H23" i="21"/>
  <c r="P23" i="21" s="1"/>
  <c r="H18" i="18"/>
  <c r="P18" i="18" s="1"/>
  <c r="H16" i="22"/>
  <c r="P16" i="22" s="1"/>
  <c r="H18" i="21"/>
  <c r="P18" i="21" s="1"/>
  <c r="H17" i="31"/>
  <c r="P17" i="31" s="1"/>
  <c r="H22" i="18"/>
  <c r="P22" i="18" s="1"/>
  <c r="H24" i="31"/>
  <c r="P24" i="31" s="1"/>
  <c r="H21" i="31"/>
  <c r="P21" i="31" s="1"/>
  <c r="H19" i="31"/>
  <c r="P19" i="31" s="1"/>
  <c r="H25" i="31"/>
  <c r="P25" i="31" s="1"/>
  <c r="H19" i="21"/>
  <c r="P19" i="21" s="1"/>
  <c r="H19" i="18"/>
  <c r="H21" i="22"/>
  <c r="P21" i="22" s="1"/>
  <c r="H22" i="22"/>
  <c r="P22" i="22" s="1"/>
  <c r="H24" i="19"/>
  <c r="P24" i="19" s="1"/>
  <c r="H22" i="19"/>
  <c r="P22" i="19" s="1"/>
  <c r="H23" i="18"/>
  <c r="H18" i="19"/>
  <c r="P18" i="19" s="1"/>
  <c r="H21" i="21"/>
  <c r="P21" i="21" s="1"/>
  <c r="H15" i="21"/>
  <c r="P15" i="21" s="1"/>
  <c r="H20" i="22"/>
  <c r="P20" i="22" s="1"/>
  <c r="H15" i="18"/>
  <c r="H21" i="18"/>
  <c r="P21" i="18" s="1"/>
  <c r="H24" i="18"/>
  <c r="P24" i="18" s="1"/>
  <c r="H18" i="22"/>
  <c r="P18" i="22" s="1"/>
  <c r="H20" i="18"/>
  <c r="P20" i="18" s="1"/>
  <c r="F79" i="32"/>
  <c r="G79" i="32" s="1"/>
  <c r="H24" i="22"/>
  <c r="P24" i="22" s="1"/>
  <c r="F83" i="30"/>
  <c r="G83" i="30" s="1"/>
  <c r="H16" i="19"/>
  <c r="P16" i="19" s="1"/>
  <c r="H21" i="19"/>
  <c r="P21" i="19" s="1"/>
  <c r="H15" i="19"/>
  <c r="P15" i="19" s="1"/>
  <c r="H19" i="19"/>
  <c r="P19" i="19" s="1"/>
  <c r="H17" i="19"/>
  <c r="P17" i="19" s="1"/>
  <c r="H23" i="19"/>
  <c r="P23" i="19" s="1"/>
  <c r="H23" i="22"/>
  <c r="P23" i="22" s="1"/>
  <c r="H17" i="22"/>
  <c r="P17" i="22" s="1"/>
  <c r="H15" i="22"/>
  <c r="P15" i="22" s="1"/>
  <c r="F79" i="33"/>
  <c r="G79" i="33" s="1"/>
  <c r="H15" i="30"/>
  <c r="D21" i="53" s="1"/>
  <c r="C46" i="64"/>
  <c r="D95" i="64"/>
  <c r="C32" i="64"/>
  <c r="C60" i="64"/>
  <c r="C53" i="64"/>
  <c r="C102" i="64"/>
  <c r="C67" i="64"/>
  <c r="C81" i="64"/>
  <c r="C25" i="64"/>
  <c r="C18" i="64"/>
  <c r="C88" i="64"/>
  <c r="D88" i="64"/>
  <c r="C95" i="64"/>
  <c r="C74" i="64"/>
  <c r="C39" i="64"/>
  <c r="D80" i="30"/>
  <c r="D81" i="30" s="1"/>
  <c r="E29" i="60"/>
  <c r="F29" i="60"/>
  <c r="A10" i="35"/>
  <c r="A8" i="34"/>
  <c r="A9" i="33"/>
  <c r="A8" i="32"/>
  <c r="A9" i="31"/>
  <c r="A10" i="30"/>
  <c r="A11" i="30" s="1"/>
  <c r="A9" i="27"/>
  <c r="A8" i="26"/>
  <c r="A10" i="25"/>
  <c r="A11" i="25" s="1"/>
  <c r="A8" i="24"/>
  <c r="A11" i="23"/>
  <c r="A12" i="23" s="1"/>
  <c r="A10" i="22"/>
  <c r="A11" i="22" s="1"/>
  <c r="A12" i="22" s="1"/>
  <c r="A13" i="22" s="1"/>
  <c r="A8" i="21"/>
  <c r="A8" i="19"/>
  <c r="A11" i="18"/>
  <c r="A12" i="18" s="1"/>
  <c r="I38" i="4"/>
  <c r="I37" i="4"/>
  <c r="I36" i="4"/>
  <c r="I35" i="4"/>
  <c r="I34" i="4"/>
  <c r="I33" i="4"/>
  <c r="I32" i="4"/>
  <c r="I31" i="4"/>
  <c r="I30" i="4"/>
  <c r="I29" i="4"/>
  <c r="G38" i="4"/>
  <c r="G37" i="4"/>
  <c r="G36" i="4"/>
  <c r="G35" i="4"/>
  <c r="G34" i="4"/>
  <c r="B38" i="4"/>
  <c r="B36" i="4"/>
  <c r="B35" i="4"/>
  <c r="P19" i="18" l="1"/>
  <c r="P16" i="18"/>
  <c r="P15" i="30"/>
  <c r="P23" i="18"/>
  <c r="P15" i="18"/>
  <c r="D84" i="30"/>
  <c r="D82" i="30"/>
  <c r="F30" i="60"/>
  <c r="A10" i="27"/>
  <c r="A11" i="27" s="1"/>
  <c r="A12" i="27" s="1"/>
  <c r="E30" i="60"/>
  <c r="I22" i="13"/>
  <c r="A11" i="35"/>
  <c r="A12" i="35" s="1"/>
  <c r="A9" i="34"/>
  <c r="A10" i="33"/>
  <c r="A11" i="33" s="1"/>
  <c r="A9" i="32"/>
  <c r="A10" i="32" s="1"/>
  <c r="A11" i="32" s="1"/>
  <c r="A10" i="31"/>
  <c r="A12" i="30"/>
  <c r="A9" i="26"/>
  <c r="A12" i="25"/>
  <c r="A9" i="24"/>
  <c r="A13" i="23"/>
  <c r="A14" i="23" s="1"/>
  <c r="A14" i="22"/>
  <c r="A9" i="21"/>
  <c r="A9" i="19"/>
  <c r="A13" i="18"/>
  <c r="G33" i="4"/>
  <c r="G32" i="4"/>
  <c r="G31" i="4"/>
  <c r="G30" i="4"/>
  <c r="G29" i="4"/>
  <c r="B33" i="4"/>
  <c r="B31" i="4"/>
  <c r="B30" i="4"/>
  <c r="H61" i="4"/>
  <c r="K17" i="61" s="1"/>
  <c r="L17" i="61" s="1"/>
  <c r="H59" i="4"/>
  <c r="D17" i="61" s="1"/>
  <c r="L8" i="27"/>
  <c r="I45" i="13" l="1"/>
  <c r="E79" i="27"/>
  <c r="E31" i="60"/>
  <c r="F31" i="60"/>
  <c r="A12" i="33"/>
  <c r="A13" i="33" s="1"/>
  <c r="A14" i="33" s="1"/>
  <c r="E17" i="61"/>
  <c r="H17" i="61"/>
  <c r="A13" i="35"/>
  <c r="A10" i="34"/>
  <c r="A12" i="32"/>
  <c r="A13" i="32"/>
  <c r="A14" i="32"/>
  <c r="A11" i="31"/>
  <c r="A13" i="30"/>
  <c r="A13" i="27"/>
  <c r="A10" i="26"/>
  <c r="A13" i="25"/>
  <c r="A10" i="24"/>
  <c r="A11" i="24" s="1"/>
  <c r="A15" i="23"/>
  <c r="A16" i="23" s="1"/>
  <c r="A15" i="22"/>
  <c r="A16" i="22" s="1"/>
  <c r="A10" i="21"/>
  <c r="A10" i="19"/>
  <c r="A14" i="18"/>
  <c r="A15" i="18" s="1"/>
  <c r="A16" i="18" s="1"/>
  <c r="H64" i="4"/>
  <c r="D18" i="61" s="1"/>
  <c r="H72" i="4"/>
  <c r="K19" i="61" s="1"/>
  <c r="L19" i="61" s="1"/>
  <c r="L8" i="28"/>
  <c r="L9" i="30"/>
  <c r="L9" i="28"/>
  <c r="D32" i="64" l="1"/>
  <c r="E79" i="28"/>
  <c r="F79" i="27"/>
  <c r="G79" i="27" s="1"/>
  <c r="F32" i="60"/>
  <c r="E32" i="60"/>
  <c r="E18" i="61"/>
  <c r="H18" i="61"/>
  <c r="I18" i="13"/>
  <c r="I15" i="30"/>
  <c r="A14" i="35"/>
  <c r="A11" i="34"/>
  <c r="A12" i="34"/>
  <c r="A13" i="34" s="1"/>
  <c r="A12" i="31"/>
  <c r="A14" i="30"/>
  <c r="A13" i="28"/>
  <c r="A14" i="27"/>
  <c r="A11" i="26"/>
  <c r="A12" i="26" s="1"/>
  <c r="A14" i="25"/>
  <c r="A15" i="25" s="1"/>
  <c r="A12" i="24"/>
  <c r="A13" i="24" s="1"/>
  <c r="A17" i="23"/>
  <c r="A18" i="23" s="1"/>
  <c r="A19" i="23" s="1"/>
  <c r="A20" i="23" s="1"/>
  <c r="A21" i="23" s="1"/>
  <c r="A22" i="23" s="1"/>
  <c r="A23" i="23" s="1"/>
  <c r="A24" i="23" s="1"/>
  <c r="A25" i="23" s="1"/>
  <c r="A26" i="23" s="1"/>
  <c r="A17" i="22"/>
  <c r="A18" i="22" s="1"/>
  <c r="A19" i="22" s="1"/>
  <c r="A20" i="22" s="1"/>
  <c r="A11" i="21"/>
  <c r="A11" i="19"/>
  <c r="A12" i="19" s="1"/>
  <c r="A17" i="18"/>
  <c r="A18" i="18" s="1"/>
  <c r="A19" i="18" s="1"/>
  <c r="H68" i="4"/>
  <c r="L10" i="28"/>
  <c r="D11" i="70" l="1"/>
  <c r="I41" i="13"/>
  <c r="I23" i="13"/>
  <c r="C26" i="14" s="1"/>
  <c r="D81" i="64"/>
  <c r="M15" i="30"/>
  <c r="Q15" i="30" s="1"/>
  <c r="E80" i="30"/>
  <c r="F79" i="28"/>
  <c r="G79" i="28" s="1"/>
  <c r="A13" i="26"/>
  <c r="A14" i="26" s="1"/>
  <c r="A15" i="26" s="1"/>
  <c r="F33" i="60"/>
  <c r="E33" i="60"/>
  <c r="A14" i="34"/>
  <c r="J18" i="13"/>
  <c r="D12" i="70" s="1"/>
  <c r="H17" i="13"/>
  <c r="AH17" i="13" s="1"/>
  <c r="A15" i="34"/>
  <c r="A15" i="33"/>
  <c r="A15" i="32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14" i="28"/>
  <c r="A15" i="28" s="1"/>
  <c r="A16" i="28" s="1"/>
  <c r="A17" i="28" s="1"/>
  <c r="A15" i="27"/>
  <c r="A16" i="27" s="1"/>
  <c r="A16" i="26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16" i="25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14" i="24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1" i="18"/>
  <c r="A22" i="18" s="1"/>
  <c r="A23" i="18" s="1"/>
  <c r="A24" i="18" s="1"/>
  <c r="A20" i="18"/>
  <c r="A21" i="22"/>
  <c r="A22" i="22" s="1"/>
  <c r="A23" i="22" s="1"/>
  <c r="A24" i="22" s="1"/>
  <c r="A12" i="21"/>
  <c r="A13" i="19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5" i="18"/>
  <c r="A26" i="18" s="1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G28" i="4"/>
  <c r="G27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I12" i="4"/>
  <c r="I11" i="4"/>
  <c r="I10" i="4"/>
  <c r="I9" i="4"/>
  <c r="I8" i="4"/>
  <c r="G12" i="4"/>
  <c r="G11" i="4"/>
  <c r="G10" i="4"/>
  <c r="G9" i="4"/>
  <c r="G8" i="4"/>
  <c r="F12" i="70" l="1"/>
  <c r="H12" i="70"/>
  <c r="B5" i="64"/>
  <c r="F26" i="14"/>
  <c r="H11" i="70"/>
  <c r="F11" i="70"/>
  <c r="K26" i="14"/>
  <c r="C7" i="53"/>
  <c r="J41" i="13"/>
  <c r="N6" i="61" s="1"/>
  <c r="E21" i="53"/>
  <c r="F21" i="53" s="1"/>
  <c r="G21" i="53" s="1"/>
  <c r="N15" i="30"/>
  <c r="O15" i="30"/>
  <c r="F80" i="30"/>
  <c r="G80" i="30" s="1"/>
  <c r="E81" i="30"/>
  <c r="E34" i="60"/>
  <c r="F34" i="60"/>
  <c r="A15" i="35"/>
  <c r="A15" i="30"/>
  <c r="A18" i="28"/>
  <c r="A19" i="28" s="1"/>
  <c r="A20" i="28" s="1"/>
  <c r="A21" i="28" s="1"/>
  <c r="A22" i="28" s="1"/>
  <c r="A23" i="28" s="1"/>
  <c r="A24" i="28" s="1"/>
  <c r="A25" i="28" s="1"/>
  <c r="A26" i="28" s="1"/>
  <c r="A27" i="28" s="1"/>
  <c r="A25" i="22"/>
  <c r="A26" i="22" s="1"/>
  <c r="A13" i="21"/>
  <c r="A14" i="21" s="1"/>
  <c r="H16" i="4"/>
  <c r="K8" i="61" s="1"/>
  <c r="L8" i="61" s="1"/>
  <c r="H26" i="4"/>
  <c r="K10" i="61" s="1"/>
  <c r="L10" i="61" s="1"/>
  <c r="H23" i="4"/>
  <c r="D10" i="61" s="1"/>
  <c r="B28" i="4"/>
  <c r="B26" i="4"/>
  <c r="B24" i="4"/>
  <c r="B22" i="4"/>
  <c r="B21" i="4"/>
  <c r="B19" i="4"/>
  <c r="I6" i="4"/>
  <c r="G6" i="4"/>
  <c r="B17" i="4"/>
  <c r="B16" i="4"/>
  <c r="B14" i="4"/>
  <c r="B12" i="4"/>
  <c r="B11" i="4"/>
  <c r="B9" i="4"/>
  <c r="L9" i="27"/>
  <c r="L10" i="31"/>
  <c r="L8" i="31"/>
  <c r="L9" i="31"/>
  <c r="I11" i="70" l="1"/>
  <c r="I12" i="70"/>
  <c r="F81" i="30"/>
  <c r="G81" i="30" s="1"/>
  <c r="E84" i="30"/>
  <c r="F84" i="30" s="1"/>
  <c r="G84" i="30" s="1"/>
  <c r="E82" i="30"/>
  <c r="E79" i="31"/>
  <c r="F35" i="60"/>
  <c r="E35" i="60"/>
  <c r="H10" i="61"/>
  <c r="E10" i="61"/>
  <c r="I18" i="31"/>
  <c r="M18" i="31" s="1"/>
  <c r="I24" i="31"/>
  <c r="M24" i="31" s="1"/>
  <c r="I19" i="31"/>
  <c r="M19" i="31" s="1"/>
  <c r="I17" i="31"/>
  <c r="M17" i="31" s="1"/>
  <c r="I20" i="31"/>
  <c r="M20" i="31" s="1"/>
  <c r="I21" i="31"/>
  <c r="M21" i="31" s="1"/>
  <c r="I22" i="31"/>
  <c r="M22" i="31" s="1"/>
  <c r="I16" i="31"/>
  <c r="M16" i="31" s="1"/>
  <c r="I25" i="31"/>
  <c r="M25" i="31" s="1"/>
  <c r="I23" i="31"/>
  <c r="M23" i="31" s="1"/>
  <c r="A15" i="2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H13" i="4"/>
  <c r="D8" i="61" s="1"/>
  <c r="L40" i="13"/>
  <c r="D25" i="64" l="1"/>
  <c r="F79" i="31"/>
  <c r="G79" i="31" s="1"/>
  <c r="E36" i="60"/>
  <c r="F36" i="60"/>
  <c r="H8" i="61"/>
  <c r="E8" i="61"/>
  <c r="H18" i="4"/>
  <c r="D9" i="61" s="1"/>
  <c r="L41" i="13"/>
  <c r="Q22" i="31"/>
  <c r="O22" i="31"/>
  <c r="N22" i="31"/>
  <c r="Q21" i="31"/>
  <c r="O21" i="31"/>
  <c r="N21" i="31"/>
  <c r="Q20" i="31"/>
  <c r="N20" i="31"/>
  <c r="O20" i="31"/>
  <c r="Q17" i="31"/>
  <c r="N17" i="31"/>
  <c r="O17" i="31"/>
  <c r="O23" i="31"/>
  <c r="N23" i="31"/>
  <c r="Q23" i="31"/>
  <c r="N19" i="31"/>
  <c r="O19" i="31"/>
  <c r="Q19" i="31"/>
  <c r="Q25" i="31"/>
  <c r="N25" i="31"/>
  <c r="O25" i="31"/>
  <c r="Q24" i="31"/>
  <c r="O24" i="31"/>
  <c r="N24" i="31"/>
  <c r="Q16" i="31"/>
  <c r="N16" i="31"/>
  <c r="O16" i="31"/>
  <c r="Q18" i="31"/>
  <c r="O18" i="31"/>
  <c r="N18" i="31"/>
  <c r="L8" i="19"/>
  <c r="E79" i="19" l="1"/>
  <c r="F37" i="60"/>
  <c r="E37" i="60"/>
  <c r="H9" i="61"/>
  <c r="E9" i="61"/>
  <c r="B7" i="4"/>
  <c r="B5" i="4"/>
  <c r="B4" i="4"/>
  <c r="G9" i="14"/>
  <c r="G6" i="14"/>
  <c r="L6" i="14"/>
  <c r="F79" i="19" l="1"/>
  <c r="G79" i="19" s="1"/>
  <c r="E38" i="60"/>
  <c r="F38" i="60"/>
  <c r="J26" i="14"/>
  <c r="J21" i="14"/>
  <c r="J18" i="14"/>
  <c r="J15" i="14"/>
  <c r="J19" i="14"/>
  <c r="J16" i="14"/>
  <c r="J23" i="14"/>
  <c r="J24" i="14"/>
  <c r="J20" i="14"/>
  <c r="J17" i="14"/>
  <c r="J22" i="14"/>
  <c r="E26" i="14"/>
  <c r="E17" i="14"/>
  <c r="E19" i="14"/>
  <c r="E24" i="14"/>
  <c r="E20" i="14"/>
  <c r="E23" i="14"/>
  <c r="E18" i="14"/>
  <c r="E21" i="14"/>
  <c r="E16" i="14"/>
  <c r="E22" i="14"/>
  <c r="E15" i="14"/>
  <c r="F39" i="60" l="1"/>
  <c r="E39" i="60"/>
  <c r="H34" i="4"/>
  <c r="D12" i="61" s="1"/>
  <c r="H51" i="4"/>
  <c r="K15" i="61" s="1"/>
  <c r="L15" i="61" s="1"/>
  <c r="H29" i="4"/>
  <c r="D11" i="61" s="1"/>
  <c r="H46" i="4"/>
  <c r="K14" i="61" s="1"/>
  <c r="L14" i="61" s="1"/>
  <c r="H56" i="4"/>
  <c r="H49" i="4"/>
  <c r="D15" i="61" s="1"/>
  <c r="H41" i="4"/>
  <c r="K13" i="61" s="1"/>
  <c r="L13" i="61" s="1"/>
  <c r="H44" i="4"/>
  <c r="D14" i="61" s="1"/>
  <c r="H36" i="4"/>
  <c r="K12" i="61" s="1"/>
  <c r="L12" i="61" s="1"/>
  <c r="H39" i="4"/>
  <c r="D13" i="61" s="1"/>
  <c r="H31" i="4"/>
  <c r="K11" i="61" s="1"/>
  <c r="L11" i="61" s="1"/>
  <c r="U11" i="13"/>
  <c r="AG11" i="13"/>
  <c r="AG54" i="13" s="1"/>
  <c r="L22" i="13"/>
  <c r="L11" i="13"/>
  <c r="AG22" i="13"/>
  <c r="AG23" i="13" s="1"/>
  <c r="N29" i="13"/>
  <c r="AH29" i="13" s="1"/>
  <c r="L8" i="25"/>
  <c r="L9" i="22"/>
  <c r="L9" i="21"/>
  <c r="L8" i="22"/>
  <c r="L8" i="24"/>
  <c r="L9" i="24"/>
  <c r="L9" i="23"/>
  <c r="L8" i="23"/>
  <c r="L9" i="26"/>
  <c r="L9" i="25"/>
  <c r="L8" i="21"/>
  <c r="L23" i="13" l="1"/>
  <c r="C26" i="19" s="1"/>
  <c r="F26" i="19" s="1"/>
  <c r="D26" i="70"/>
  <c r="F26" i="70" s="1"/>
  <c r="R11" i="53"/>
  <c r="AG56" i="13"/>
  <c r="AG61" i="13"/>
  <c r="AG57" i="13"/>
  <c r="U14" i="13"/>
  <c r="U35" i="13" s="1"/>
  <c r="B32" i="63"/>
  <c r="U54" i="13"/>
  <c r="U61" i="13" s="1"/>
  <c r="L14" i="13"/>
  <c r="L54" i="13"/>
  <c r="K16" i="61"/>
  <c r="L16" i="61" s="1"/>
  <c r="G62" i="70"/>
  <c r="C10" i="53"/>
  <c r="K26" i="19"/>
  <c r="D26" i="19"/>
  <c r="L26" i="19"/>
  <c r="E83" i="19" s="1"/>
  <c r="J26" i="19"/>
  <c r="E26" i="19"/>
  <c r="G26" i="19"/>
  <c r="D83" i="19" s="1"/>
  <c r="E79" i="25"/>
  <c r="E79" i="24"/>
  <c r="E79" i="23"/>
  <c r="E79" i="22"/>
  <c r="E79" i="21"/>
  <c r="E40" i="60"/>
  <c r="F40" i="60"/>
  <c r="E15" i="61"/>
  <c r="H15" i="61"/>
  <c r="E14" i="61"/>
  <c r="H14" i="61"/>
  <c r="E13" i="61"/>
  <c r="H13" i="61"/>
  <c r="E12" i="61"/>
  <c r="H12" i="61"/>
  <c r="E11" i="61"/>
  <c r="H11" i="61"/>
  <c r="I20" i="21"/>
  <c r="M20" i="21" s="1"/>
  <c r="I16" i="21"/>
  <c r="M16" i="21" s="1"/>
  <c r="I17" i="21"/>
  <c r="M17" i="21" s="1"/>
  <c r="I21" i="21"/>
  <c r="M21" i="21" s="1"/>
  <c r="I19" i="21"/>
  <c r="M19" i="21" s="1"/>
  <c r="I23" i="21"/>
  <c r="M23" i="21" s="1"/>
  <c r="I15" i="21"/>
  <c r="M15" i="21" s="1"/>
  <c r="I24" i="21"/>
  <c r="M24" i="21" s="1"/>
  <c r="I18" i="21"/>
  <c r="M18" i="21" s="1"/>
  <c r="I22" i="21"/>
  <c r="M22" i="21" s="1"/>
  <c r="I16" i="22"/>
  <c r="M16" i="22" s="1"/>
  <c r="I23" i="22"/>
  <c r="M23" i="22" s="1"/>
  <c r="I18" i="22"/>
  <c r="M18" i="22" s="1"/>
  <c r="I24" i="22"/>
  <c r="M24" i="22" s="1"/>
  <c r="I21" i="22"/>
  <c r="M21" i="22" s="1"/>
  <c r="I17" i="22"/>
  <c r="M17" i="22" s="1"/>
  <c r="I19" i="22"/>
  <c r="M19" i="22" s="1"/>
  <c r="I20" i="22"/>
  <c r="M20" i="22" s="1"/>
  <c r="I22" i="22"/>
  <c r="M22" i="22" s="1"/>
  <c r="I15" i="22"/>
  <c r="M15" i="22" s="1"/>
  <c r="H54" i="4"/>
  <c r="D16" i="61" s="1"/>
  <c r="AE41" i="13"/>
  <c r="U22" i="13"/>
  <c r="D74" i="70" s="1"/>
  <c r="AG14" i="13"/>
  <c r="L8" i="26"/>
  <c r="AG64" i="13" l="1"/>
  <c r="J11" i="53"/>
  <c r="AG63" i="13"/>
  <c r="D75" i="70"/>
  <c r="H74" i="70"/>
  <c r="L61" i="13"/>
  <c r="U11" i="53"/>
  <c r="T11" i="53"/>
  <c r="D27" i="70"/>
  <c r="H26" i="70"/>
  <c r="F83" i="19"/>
  <c r="G83" i="19" s="1"/>
  <c r="U45" i="13"/>
  <c r="U46" i="13" s="1"/>
  <c r="U23" i="13"/>
  <c r="C16" i="27" s="1"/>
  <c r="H26" i="19"/>
  <c r="D46" i="64"/>
  <c r="D60" i="64"/>
  <c r="D39" i="64"/>
  <c r="D53" i="64"/>
  <c r="D67" i="64"/>
  <c r="E79" i="26"/>
  <c r="F79" i="25"/>
  <c r="G79" i="25" s="1"/>
  <c r="F79" i="24"/>
  <c r="G79" i="24" s="1"/>
  <c r="F79" i="23"/>
  <c r="G79" i="23" s="1"/>
  <c r="F79" i="22"/>
  <c r="G79" i="22" s="1"/>
  <c r="F79" i="21"/>
  <c r="G79" i="21" s="1"/>
  <c r="F41" i="60"/>
  <c r="E41" i="60"/>
  <c r="E16" i="61"/>
  <c r="H16" i="61"/>
  <c r="O19" i="21"/>
  <c r="N19" i="21"/>
  <c r="Q19" i="21"/>
  <c r="O24" i="22"/>
  <c r="Q24" i="22"/>
  <c r="N24" i="22"/>
  <c r="O15" i="21"/>
  <c r="Q15" i="21"/>
  <c r="N15" i="21"/>
  <c r="Q23" i="22"/>
  <c r="N23" i="22"/>
  <c r="O23" i="22"/>
  <c r="O16" i="22"/>
  <c r="N16" i="22"/>
  <c r="Q16" i="22"/>
  <c r="Q15" i="22"/>
  <c r="O15" i="22"/>
  <c r="N15" i="22"/>
  <c r="Q18" i="22"/>
  <c r="O18" i="22"/>
  <c r="N18" i="22"/>
  <c r="Q23" i="21"/>
  <c r="O23" i="21"/>
  <c r="N23" i="21"/>
  <c r="AA41" i="13"/>
  <c r="H96" i="4"/>
  <c r="D25" i="61" s="1"/>
  <c r="O21" i="21"/>
  <c r="N21" i="21"/>
  <c r="Q21" i="21"/>
  <c r="O20" i="22"/>
  <c r="N20" i="22"/>
  <c r="Q20" i="22"/>
  <c r="Q17" i="21"/>
  <c r="N17" i="21"/>
  <c r="O17" i="21"/>
  <c r="O22" i="22"/>
  <c r="N22" i="22"/>
  <c r="Q22" i="22"/>
  <c r="N19" i="22"/>
  <c r="Q19" i="22"/>
  <c r="O19" i="22"/>
  <c r="Q22" i="21"/>
  <c r="N22" i="21"/>
  <c r="O22" i="21"/>
  <c r="O16" i="21"/>
  <c r="N16" i="21"/>
  <c r="Q16" i="21"/>
  <c r="N17" i="22"/>
  <c r="Q17" i="22"/>
  <c r="O17" i="22"/>
  <c r="O18" i="21"/>
  <c r="Q18" i="21"/>
  <c r="N18" i="21"/>
  <c r="Q20" i="21"/>
  <c r="O20" i="21"/>
  <c r="N20" i="21"/>
  <c r="O21" i="22"/>
  <c r="Q21" i="22"/>
  <c r="N21" i="22"/>
  <c r="N24" i="21"/>
  <c r="Q24" i="21"/>
  <c r="O24" i="21"/>
  <c r="N41" i="13"/>
  <c r="AG35" i="13"/>
  <c r="L8" i="35"/>
  <c r="H28" i="70" l="1"/>
  <c r="I74" i="70"/>
  <c r="I26" i="70"/>
  <c r="H75" i="70"/>
  <c r="H76" i="70" s="1"/>
  <c r="F75" i="70"/>
  <c r="I75" i="70" s="1"/>
  <c r="H27" i="70"/>
  <c r="F27" i="70"/>
  <c r="I27" i="70" s="1"/>
  <c r="B33" i="64"/>
  <c r="F16" i="27"/>
  <c r="M11" i="53"/>
  <c r="L11" i="53"/>
  <c r="U49" i="13"/>
  <c r="U55" i="13"/>
  <c r="D80" i="19"/>
  <c r="D81" i="19" s="1"/>
  <c r="D82" i="19" s="1"/>
  <c r="C19" i="53"/>
  <c r="G16" i="27"/>
  <c r="D83" i="27" s="1"/>
  <c r="C36" i="64" s="1"/>
  <c r="E16" i="27"/>
  <c r="L16" i="27"/>
  <c r="E83" i="27" s="1"/>
  <c r="K16" i="27"/>
  <c r="D16" i="27"/>
  <c r="J16" i="27"/>
  <c r="I16" i="27"/>
  <c r="P26" i="19"/>
  <c r="D10" i="53"/>
  <c r="D74" i="64"/>
  <c r="E79" i="35"/>
  <c r="F79" i="26"/>
  <c r="G79" i="26" s="1"/>
  <c r="AG38" i="13"/>
  <c r="E42" i="60"/>
  <c r="F42" i="60"/>
  <c r="E25" i="61"/>
  <c r="H25" i="61"/>
  <c r="H9" i="13"/>
  <c r="AA21" i="13"/>
  <c r="AA20" i="13"/>
  <c r="AA16" i="13"/>
  <c r="AA18" i="13" s="1"/>
  <c r="AE22" i="13"/>
  <c r="AE45" i="13" s="1"/>
  <c r="AD22" i="13"/>
  <c r="D98" i="70" s="1"/>
  <c r="AC22" i="13"/>
  <c r="AB22" i="13"/>
  <c r="AE11" i="13"/>
  <c r="AD11" i="13"/>
  <c r="AC11" i="13"/>
  <c r="AB11" i="13"/>
  <c r="AA9" i="13"/>
  <c r="AF22" i="13"/>
  <c r="AF11" i="13"/>
  <c r="Y22" i="13"/>
  <c r="Y45" i="13" s="1"/>
  <c r="Y46" i="13" s="1"/>
  <c r="Y11" i="13"/>
  <c r="Y14" i="13" s="1"/>
  <c r="M22" i="13"/>
  <c r="D20" i="70" s="1"/>
  <c r="K22" i="13"/>
  <c r="J22" i="13"/>
  <c r="D14" i="70" s="1"/>
  <c r="O11" i="13"/>
  <c r="P11" i="13"/>
  <c r="Q11" i="13"/>
  <c r="R11" i="13"/>
  <c r="S11" i="13"/>
  <c r="T11" i="13"/>
  <c r="V11" i="13"/>
  <c r="P22" i="13"/>
  <c r="Q22" i="13"/>
  <c r="R22" i="13"/>
  <c r="S22" i="13"/>
  <c r="T22" i="13"/>
  <c r="V22" i="13"/>
  <c r="N21" i="13"/>
  <c r="H21" i="13"/>
  <c r="H20" i="13"/>
  <c r="H16" i="13"/>
  <c r="H18" i="13" s="1"/>
  <c r="F28" i="70" l="1"/>
  <c r="I28" i="70" s="1"/>
  <c r="B34" i="63"/>
  <c r="O54" i="13"/>
  <c r="O61" i="13" s="1"/>
  <c r="P23" i="13"/>
  <c r="C26" i="22" s="1"/>
  <c r="D38" i="70"/>
  <c r="B42" i="63"/>
  <c r="D42" i="63" s="1"/>
  <c r="E42" i="63" s="1"/>
  <c r="AB54" i="13"/>
  <c r="AB37" i="13"/>
  <c r="D15" i="70"/>
  <c r="H14" i="70"/>
  <c r="F14" i="70"/>
  <c r="AC14" i="13"/>
  <c r="AC35" i="13" s="1"/>
  <c r="B43" i="63"/>
  <c r="AC54" i="13"/>
  <c r="AC61" i="13" s="1"/>
  <c r="AC37" i="13"/>
  <c r="B38" i="63"/>
  <c r="S54" i="13"/>
  <c r="S61" i="13" s="1"/>
  <c r="AE14" i="13"/>
  <c r="B45" i="63"/>
  <c r="D45" i="63" s="1"/>
  <c r="E45" i="63" s="1"/>
  <c r="AE54" i="13"/>
  <c r="AE61" i="13" s="1"/>
  <c r="AE37" i="13"/>
  <c r="F76" i="70"/>
  <c r="V14" i="13"/>
  <c r="B40" i="63"/>
  <c r="V54" i="13"/>
  <c r="V61" i="13" s="1"/>
  <c r="D21" i="70"/>
  <c r="H20" i="70"/>
  <c r="F20" i="70"/>
  <c r="R14" i="13"/>
  <c r="B37" i="63"/>
  <c r="R54" i="13"/>
  <c r="R61" i="13" s="1"/>
  <c r="AB23" i="13"/>
  <c r="C15" i="32" s="1"/>
  <c r="D86" i="70"/>
  <c r="Q23" i="13"/>
  <c r="D44" i="70"/>
  <c r="T14" i="13"/>
  <c r="T35" i="13" s="1"/>
  <c r="B39" i="63"/>
  <c r="T54" i="13"/>
  <c r="T61" i="13" s="1"/>
  <c r="AD14" i="13"/>
  <c r="AD35" i="13" s="1"/>
  <c r="AD54" i="13"/>
  <c r="S23" i="13"/>
  <c r="C26" i="25" s="1"/>
  <c r="G26" i="25" s="1"/>
  <c r="D83" i="25" s="1"/>
  <c r="D56" i="70"/>
  <c r="AF14" i="13"/>
  <c r="AF35" i="13" s="1"/>
  <c r="B44" i="63"/>
  <c r="AF54" i="13"/>
  <c r="AC23" i="13"/>
  <c r="C15" i="33" s="1"/>
  <c r="D92" i="70"/>
  <c r="V23" i="13"/>
  <c r="C27" i="28" s="1"/>
  <c r="J27" i="28" s="1"/>
  <c r="D68" i="70"/>
  <c r="T23" i="13"/>
  <c r="C26" i="26" s="1"/>
  <c r="D62" i="70"/>
  <c r="Q14" i="13"/>
  <c r="Q35" i="13" s="1"/>
  <c r="B36" i="63"/>
  <c r="Q54" i="13"/>
  <c r="Q61" i="13" s="1"/>
  <c r="R23" i="13"/>
  <c r="C26" i="24" s="1"/>
  <c r="D50" i="70"/>
  <c r="P14" i="13"/>
  <c r="B35" i="63"/>
  <c r="P54" i="13"/>
  <c r="P61" i="13" s="1"/>
  <c r="AF23" i="13"/>
  <c r="C15" i="35" s="1"/>
  <c r="D104" i="70"/>
  <c r="D99" i="70"/>
  <c r="F98" i="70"/>
  <c r="U62" i="13"/>
  <c r="U63" i="13" s="1"/>
  <c r="U64" i="13" s="1"/>
  <c r="U56" i="13"/>
  <c r="D84" i="19"/>
  <c r="C18" i="53"/>
  <c r="E26" i="26"/>
  <c r="G26" i="26"/>
  <c r="D83" i="26" s="1"/>
  <c r="C78" i="64" s="1"/>
  <c r="L26" i="26"/>
  <c r="E83" i="26" s="1"/>
  <c r="D26" i="26"/>
  <c r="K26" i="26"/>
  <c r="J26" i="26"/>
  <c r="I26" i="26"/>
  <c r="AB14" i="13"/>
  <c r="AB35" i="13" s="1"/>
  <c r="AA70" i="13"/>
  <c r="AA69" i="13"/>
  <c r="L15" i="32"/>
  <c r="E83" i="32" s="1"/>
  <c r="G15" i="32"/>
  <c r="D83" i="32" s="1"/>
  <c r="C92" i="64" s="1"/>
  <c r="M16" i="27"/>
  <c r="E80" i="27"/>
  <c r="H16" i="27"/>
  <c r="F83" i="27"/>
  <c r="G83" i="27" s="1"/>
  <c r="D36" i="64"/>
  <c r="C16" i="53"/>
  <c r="G26" i="24"/>
  <c r="D83" i="24" s="1"/>
  <c r="C64" i="64" s="1"/>
  <c r="E26" i="24"/>
  <c r="L26" i="24"/>
  <c r="E83" i="24" s="1"/>
  <c r="K26" i="24"/>
  <c r="J26" i="24"/>
  <c r="D26" i="24"/>
  <c r="J45" i="13"/>
  <c r="J23" i="13"/>
  <c r="M45" i="13"/>
  <c r="M23" i="13"/>
  <c r="C27" i="31" s="1"/>
  <c r="C26" i="53"/>
  <c r="G15" i="35"/>
  <c r="D83" i="35" s="1"/>
  <c r="C106" i="64" s="1"/>
  <c r="D15" i="35"/>
  <c r="J15" i="35"/>
  <c r="K15" i="35"/>
  <c r="E15" i="35"/>
  <c r="L15" i="35"/>
  <c r="E83" i="35" s="1"/>
  <c r="G27" i="28"/>
  <c r="D83" i="28" s="1"/>
  <c r="C85" i="64" s="1"/>
  <c r="D27" i="28"/>
  <c r="J26" i="25"/>
  <c r="C26" i="23"/>
  <c r="S14" i="13"/>
  <c r="S69" i="13"/>
  <c r="S70" i="13"/>
  <c r="O14" i="13"/>
  <c r="O35" i="13" s="1"/>
  <c r="O69" i="13"/>
  <c r="O70" i="13"/>
  <c r="K45" i="13"/>
  <c r="K23" i="13"/>
  <c r="C26" i="18" s="1"/>
  <c r="C15" i="34"/>
  <c r="F15" i="34" s="1"/>
  <c r="C24" i="53"/>
  <c r="J15" i="33"/>
  <c r="E15" i="33"/>
  <c r="G15" i="33"/>
  <c r="D83" i="33" s="1"/>
  <c r="C99" i="64" s="1"/>
  <c r="L15" i="33"/>
  <c r="E83" i="33" s="1"/>
  <c r="D15" i="33"/>
  <c r="K15" i="33"/>
  <c r="D102" i="64"/>
  <c r="F79" i="35"/>
  <c r="G79" i="35" s="1"/>
  <c r="Y49" i="13"/>
  <c r="F43" i="60"/>
  <c r="E43" i="60"/>
  <c r="AE35" i="13"/>
  <c r="V45" i="13"/>
  <c r="V46" i="13" s="1"/>
  <c r="R45" i="13"/>
  <c r="R46" i="13" s="1"/>
  <c r="Q45" i="13"/>
  <c r="Q46" i="13" s="1"/>
  <c r="P45" i="13"/>
  <c r="P46" i="13" s="1"/>
  <c r="T45" i="13"/>
  <c r="T46" i="13" s="1"/>
  <c r="S45" i="13"/>
  <c r="S46" i="13" s="1"/>
  <c r="H22" i="13"/>
  <c r="H23" i="13" s="1"/>
  <c r="V35" i="13"/>
  <c r="R35" i="13"/>
  <c r="I76" i="70" l="1"/>
  <c r="F112" i="70"/>
  <c r="D87" i="70"/>
  <c r="F86" i="70"/>
  <c r="D26" i="25"/>
  <c r="B89" i="64"/>
  <c r="F15" i="32"/>
  <c r="L26" i="25"/>
  <c r="E83" i="25" s="1"/>
  <c r="D71" i="64" s="1"/>
  <c r="K27" i="28"/>
  <c r="C23" i="53"/>
  <c r="I98" i="70"/>
  <c r="B61" i="64"/>
  <c r="F26" i="24"/>
  <c r="H26" i="24" s="1"/>
  <c r="D93" i="70"/>
  <c r="F92" i="70"/>
  <c r="AA54" i="13"/>
  <c r="R9" i="53" s="1"/>
  <c r="R21" i="53" s="1"/>
  <c r="AB61" i="13"/>
  <c r="D51" i="70"/>
  <c r="F50" i="70"/>
  <c r="H50" i="70"/>
  <c r="B54" i="64"/>
  <c r="F26" i="23"/>
  <c r="C20" i="53"/>
  <c r="B26" i="64"/>
  <c r="F27" i="31"/>
  <c r="H99" i="70"/>
  <c r="F99" i="70"/>
  <c r="I99" i="70" s="1"/>
  <c r="B96" i="64"/>
  <c r="F15" i="33"/>
  <c r="H15" i="33" s="1"/>
  <c r="F15" i="70"/>
  <c r="H15" i="70"/>
  <c r="H16" i="70" s="1"/>
  <c r="B19" i="64"/>
  <c r="F26" i="18"/>
  <c r="C17" i="53"/>
  <c r="I26" i="25"/>
  <c r="I27" i="28"/>
  <c r="D15" i="32"/>
  <c r="D105" i="70"/>
  <c r="F104" i="70"/>
  <c r="R10" i="53"/>
  <c r="AF61" i="13"/>
  <c r="J10" i="53" s="1"/>
  <c r="D43" i="63"/>
  <c r="E43" i="63" s="1"/>
  <c r="F38" i="70"/>
  <c r="H38" i="70"/>
  <c r="D39" i="70"/>
  <c r="J15" i="32"/>
  <c r="B103" i="64"/>
  <c r="F15" i="35"/>
  <c r="H15" i="35" s="1"/>
  <c r="I20" i="70"/>
  <c r="B47" i="64"/>
  <c r="F26" i="22"/>
  <c r="B68" i="64"/>
  <c r="F26" i="25"/>
  <c r="B82" i="64"/>
  <c r="F27" i="28"/>
  <c r="E26" i="25"/>
  <c r="L27" i="28"/>
  <c r="E83" i="28" s="1"/>
  <c r="F83" i="28" s="1"/>
  <c r="G83" i="28" s="1"/>
  <c r="E15" i="32"/>
  <c r="D63" i="70"/>
  <c r="F62" i="70"/>
  <c r="H62" i="70"/>
  <c r="D45" i="70"/>
  <c r="H44" i="70"/>
  <c r="F44" i="70"/>
  <c r="I14" i="70"/>
  <c r="D69" i="70"/>
  <c r="F68" i="70"/>
  <c r="H68" i="70"/>
  <c r="P35" i="13"/>
  <c r="AD57" i="13"/>
  <c r="AD61" i="13"/>
  <c r="K26" i="25"/>
  <c r="E27" i="28"/>
  <c r="I26" i="24"/>
  <c r="E80" i="24" s="1"/>
  <c r="K15" i="32"/>
  <c r="B75" i="64"/>
  <c r="F26" i="26"/>
  <c r="H26" i="26" s="1"/>
  <c r="D57" i="70"/>
  <c r="F56" i="70"/>
  <c r="H56" i="70"/>
  <c r="H21" i="70"/>
  <c r="H22" i="70" s="1"/>
  <c r="F21" i="70"/>
  <c r="C21" i="63"/>
  <c r="AE36" i="13"/>
  <c r="AE38" i="13" s="1"/>
  <c r="C17" i="63"/>
  <c r="AB36" i="13"/>
  <c r="AB38" i="13" s="1"/>
  <c r="AD36" i="13"/>
  <c r="AD38" i="13" s="1"/>
  <c r="S35" i="13"/>
  <c r="C18" i="63"/>
  <c r="AC36" i="13"/>
  <c r="AC38" i="13" s="1"/>
  <c r="V49" i="13"/>
  <c r="V55" i="13"/>
  <c r="U57" i="13"/>
  <c r="S49" i="13"/>
  <c r="S55" i="13"/>
  <c r="P49" i="13"/>
  <c r="P55" i="13"/>
  <c r="T49" i="13"/>
  <c r="T55" i="13"/>
  <c r="Q49" i="13"/>
  <c r="Q55" i="13"/>
  <c r="R49" i="13"/>
  <c r="R55" i="13"/>
  <c r="O71" i="13"/>
  <c r="L15" i="34"/>
  <c r="E83" i="34" s="1"/>
  <c r="E15" i="34"/>
  <c r="G15" i="34"/>
  <c r="D83" i="34" s="1"/>
  <c r="K15" i="34"/>
  <c r="J15" i="34"/>
  <c r="C17" i="26"/>
  <c r="F17" i="26" s="1"/>
  <c r="C17" i="24"/>
  <c r="F17" i="24" s="1"/>
  <c r="C18" i="25"/>
  <c r="F18" i="25" s="1"/>
  <c r="C18" i="26"/>
  <c r="F18" i="26" s="1"/>
  <c r="C19" i="25"/>
  <c r="F19" i="25" s="1"/>
  <c r="C19" i="26"/>
  <c r="F19" i="26" s="1"/>
  <c r="C20" i="25"/>
  <c r="F20" i="25" s="1"/>
  <c r="C20" i="26"/>
  <c r="F20" i="26" s="1"/>
  <c r="C21" i="23"/>
  <c r="F21" i="23" s="1"/>
  <c r="C21" i="25"/>
  <c r="F21" i="25" s="1"/>
  <c r="C22" i="26"/>
  <c r="F22" i="26" s="1"/>
  <c r="C22" i="24"/>
  <c r="F22" i="24" s="1"/>
  <c r="C15" i="26"/>
  <c r="F15" i="26" s="1"/>
  <c r="C15" i="24"/>
  <c r="F15" i="24" s="1"/>
  <c r="C23" i="23"/>
  <c r="F23" i="23" s="1"/>
  <c r="C23" i="24"/>
  <c r="F23" i="24" s="1"/>
  <c r="C16" i="26"/>
  <c r="F16" i="26" s="1"/>
  <c r="C16" i="24"/>
  <c r="F16" i="24" s="1"/>
  <c r="C24" i="25"/>
  <c r="F24" i="25" s="1"/>
  <c r="C24" i="26"/>
  <c r="F24" i="26" s="1"/>
  <c r="C14" i="53"/>
  <c r="C17" i="23"/>
  <c r="F17" i="23" s="1"/>
  <c r="C17" i="25"/>
  <c r="F17" i="25" s="1"/>
  <c r="C18" i="23"/>
  <c r="F18" i="23" s="1"/>
  <c r="C18" i="24"/>
  <c r="F18" i="24" s="1"/>
  <c r="C19" i="23"/>
  <c r="F19" i="23" s="1"/>
  <c r="C19" i="24"/>
  <c r="F19" i="24" s="1"/>
  <c r="C20" i="23"/>
  <c r="F20" i="23" s="1"/>
  <c r="C20" i="24"/>
  <c r="F20" i="24" s="1"/>
  <c r="C21" i="26"/>
  <c r="F21" i="26" s="1"/>
  <c r="C21" i="24"/>
  <c r="F21" i="24" s="1"/>
  <c r="C22" i="23"/>
  <c r="F22" i="23" s="1"/>
  <c r="C22" i="25"/>
  <c r="F22" i="25" s="1"/>
  <c r="C15" i="23"/>
  <c r="F15" i="23" s="1"/>
  <c r="C15" i="25"/>
  <c r="F15" i="25" s="1"/>
  <c r="C23" i="26"/>
  <c r="F23" i="26" s="1"/>
  <c r="C23" i="25"/>
  <c r="F23" i="25" s="1"/>
  <c r="C16" i="23"/>
  <c r="F16" i="23" s="1"/>
  <c r="C16" i="25"/>
  <c r="F16" i="25" s="1"/>
  <c r="C24" i="23"/>
  <c r="F24" i="23" s="1"/>
  <c r="C24" i="24"/>
  <c r="F24" i="24" s="1"/>
  <c r="G26" i="22"/>
  <c r="D83" i="22" s="1"/>
  <c r="C50" i="64" s="1"/>
  <c r="L26" i="22"/>
  <c r="E83" i="22" s="1"/>
  <c r="J26" i="22"/>
  <c r="D26" i="22"/>
  <c r="E26" i="22"/>
  <c r="K26" i="22"/>
  <c r="I26" i="22"/>
  <c r="C71" i="64"/>
  <c r="F83" i="35"/>
  <c r="G83" i="35" s="1"/>
  <c r="D106" i="64"/>
  <c r="D19" i="53"/>
  <c r="P16" i="27"/>
  <c r="E19" i="53"/>
  <c r="N16" i="27"/>
  <c r="Q16" i="27"/>
  <c r="O16" i="27"/>
  <c r="M26" i="26"/>
  <c r="E80" i="26"/>
  <c r="F83" i="26"/>
  <c r="G83" i="26" s="1"/>
  <c r="D78" i="64"/>
  <c r="F83" i="33"/>
  <c r="G83" i="33" s="1"/>
  <c r="D99" i="64"/>
  <c r="D26" i="18"/>
  <c r="L26" i="18"/>
  <c r="E83" i="18" s="1"/>
  <c r="J26" i="18"/>
  <c r="C9" i="53"/>
  <c r="G26" i="18"/>
  <c r="D83" i="18" s="1"/>
  <c r="C22" i="64" s="1"/>
  <c r="K26" i="18"/>
  <c r="E26" i="18"/>
  <c r="S71" i="13"/>
  <c r="C15" i="53"/>
  <c r="J26" i="23"/>
  <c r="G26" i="23"/>
  <c r="D83" i="23" s="1"/>
  <c r="C57" i="64" s="1"/>
  <c r="D26" i="23"/>
  <c r="L26" i="23"/>
  <c r="E83" i="23" s="1"/>
  <c r="K26" i="23"/>
  <c r="E26" i="23"/>
  <c r="I26" i="23"/>
  <c r="C17" i="28"/>
  <c r="F17" i="28" s="1"/>
  <c r="C21" i="28"/>
  <c r="F21" i="28" s="1"/>
  <c r="C19" i="28"/>
  <c r="F19" i="28" s="1"/>
  <c r="C25" i="28"/>
  <c r="F25" i="28" s="1"/>
  <c r="C16" i="28"/>
  <c r="F16" i="28" s="1"/>
  <c r="C11" i="53"/>
  <c r="C20" i="28"/>
  <c r="F20" i="28" s="1"/>
  <c r="C22" i="28"/>
  <c r="F22" i="28" s="1"/>
  <c r="C18" i="28"/>
  <c r="F18" i="28" s="1"/>
  <c r="C24" i="28"/>
  <c r="F24" i="28" s="1"/>
  <c r="C23" i="28"/>
  <c r="F23" i="28" s="1"/>
  <c r="K27" i="31"/>
  <c r="G27" i="31"/>
  <c r="D83" i="31" s="1"/>
  <c r="C29" i="64" s="1"/>
  <c r="E27" i="31"/>
  <c r="L27" i="31"/>
  <c r="E83" i="31" s="1"/>
  <c r="J27" i="31"/>
  <c r="D27" i="31"/>
  <c r="I27" i="31"/>
  <c r="C26" i="57"/>
  <c r="F83" i="24"/>
  <c r="G83" i="24" s="1"/>
  <c r="D64" i="64"/>
  <c r="D80" i="27"/>
  <c r="F80" i="27" s="1"/>
  <c r="G80" i="27" s="1"/>
  <c r="D33" i="64"/>
  <c r="E81" i="27"/>
  <c r="F83" i="32"/>
  <c r="G83" i="32" s="1"/>
  <c r="D92" i="64"/>
  <c r="AA71" i="13"/>
  <c r="E44" i="60"/>
  <c r="F44" i="60"/>
  <c r="AA35" i="13"/>
  <c r="AA36" i="13" s="1"/>
  <c r="M11" i="13"/>
  <c r="K14" i="13"/>
  <c r="J14" i="13"/>
  <c r="I14" i="13"/>
  <c r="H10" i="13"/>
  <c r="I38" i="70" l="1"/>
  <c r="H15" i="32"/>
  <c r="P15" i="32" s="1"/>
  <c r="D85" i="64"/>
  <c r="M26" i="24"/>
  <c r="E16" i="53" s="1"/>
  <c r="D80" i="28"/>
  <c r="C82" i="64" s="1"/>
  <c r="E80" i="25"/>
  <c r="E81" i="25" s="1"/>
  <c r="E80" i="28"/>
  <c r="D82" i="64" s="1"/>
  <c r="H26" i="25"/>
  <c r="D17" i="53" s="1"/>
  <c r="I68" i="70"/>
  <c r="H45" i="70"/>
  <c r="H46" i="70" s="1"/>
  <c r="F45" i="70"/>
  <c r="H93" i="70"/>
  <c r="F93" i="70"/>
  <c r="I93" i="70" s="1"/>
  <c r="I21" i="70"/>
  <c r="H69" i="70"/>
  <c r="H70" i="70" s="1"/>
  <c r="F69" i="70"/>
  <c r="I44" i="70"/>
  <c r="F46" i="70"/>
  <c r="I46" i="70" s="1"/>
  <c r="I15" i="70"/>
  <c r="F83" i="25"/>
  <c r="G83" i="25" s="1"/>
  <c r="I62" i="70"/>
  <c r="I50" i="70"/>
  <c r="F39" i="70"/>
  <c r="F40" i="70" s="1"/>
  <c r="H39" i="70"/>
  <c r="H40" i="70" s="1"/>
  <c r="M27" i="28"/>
  <c r="E20" i="53" s="1"/>
  <c r="F16" i="70"/>
  <c r="I16" i="70" s="1"/>
  <c r="F63" i="70"/>
  <c r="H63" i="70"/>
  <c r="H64" i="70" s="1"/>
  <c r="H51" i="70"/>
  <c r="H52" i="70" s="1"/>
  <c r="F51" i="70"/>
  <c r="I51" i="70" s="1"/>
  <c r="F100" i="70"/>
  <c r="I100" i="70" s="1"/>
  <c r="H105" i="70"/>
  <c r="F105" i="70"/>
  <c r="F106" i="70" s="1"/>
  <c r="I56" i="70"/>
  <c r="AA61" i="13"/>
  <c r="J9" i="53" s="1"/>
  <c r="J21" i="53" s="1"/>
  <c r="M14" i="13"/>
  <c r="M54" i="13"/>
  <c r="B12" i="64"/>
  <c r="F26" i="57"/>
  <c r="M26" i="25"/>
  <c r="Q26" i="25" s="1"/>
  <c r="F57" i="70"/>
  <c r="I57" i="70" s="1"/>
  <c r="H57" i="70"/>
  <c r="H58" i="70" s="1"/>
  <c r="F22" i="70"/>
  <c r="I22" i="70" s="1"/>
  <c r="F87" i="70"/>
  <c r="H87" i="70"/>
  <c r="V62" i="13"/>
  <c r="V63" i="13" s="1"/>
  <c r="V64" i="13" s="1"/>
  <c r="V56" i="13"/>
  <c r="S62" i="13"/>
  <c r="S63" i="13" s="1"/>
  <c r="S64" i="13" s="1"/>
  <c r="S56" i="13"/>
  <c r="P62" i="13"/>
  <c r="P63" i="13" s="1"/>
  <c r="P64" i="13" s="1"/>
  <c r="P56" i="13"/>
  <c r="T62" i="13"/>
  <c r="T63" i="13" s="1"/>
  <c r="T64" i="13" s="1"/>
  <c r="T56" i="13"/>
  <c r="Q62" i="13"/>
  <c r="Q63" i="13" s="1"/>
  <c r="Q64" i="13" s="1"/>
  <c r="Q56" i="13"/>
  <c r="R62" i="13"/>
  <c r="R63" i="13" s="1"/>
  <c r="R64" i="13" s="1"/>
  <c r="R56" i="13"/>
  <c r="F83" i="34"/>
  <c r="G83" i="34" s="1"/>
  <c r="F19" i="53"/>
  <c r="G19" i="53" s="1"/>
  <c r="D80" i="32"/>
  <c r="C89" i="64" s="1"/>
  <c r="D80" i="33"/>
  <c r="C96" i="64" s="1"/>
  <c r="H27" i="28"/>
  <c r="D80" i="24"/>
  <c r="C61" i="64" s="1"/>
  <c r="D80" i="35"/>
  <c r="C103" i="64" s="1"/>
  <c r="D80" i="25"/>
  <c r="D81" i="25" s="1"/>
  <c r="E84" i="27"/>
  <c r="E82" i="27"/>
  <c r="J26" i="57"/>
  <c r="G26" i="57"/>
  <c r="D83" i="57" s="1"/>
  <c r="C15" i="64" s="1"/>
  <c r="D26" i="57"/>
  <c r="K26" i="57"/>
  <c r="E26" i="57"/>
  <c r="C8" i="53"/>
  <c r="L26" i="57"/>
  <c r="E83" i="57" s="1"/>
  <c r="M27" i="31"/>
  <c r="E80" i="31"/>
  <c r="G24" i="28"/>
  <c r="D24" i="28"/>
  <c r="E24" i="28"/>
  <c r="K24" i="28"/>
  <c r="J24" i="28"/>
  <c r="L24" i="28"/>
  <c r="I24" i="28"/>
  <c r="G22" i="28"/>
  <c r="E22" i="28"/>
  <c r="D22" i="28"/>
  <c r="K22" i="28"/>
  <c r="J22" i="28"/>
  <c r="L22" i="28"/>
  <c r="I22" i="28"/>
  <c r="D25" i="28"/>
  <c r="E25" i="28"/>
  <c r="G25" i="28"/>
  <c r="J25" i="28"/>
  <c r="L25" i="28"/>
  <c r="K25" i="28"/>
  <c r="I25" i="28"/>
  <c r="K21" i="28"/>
  <c r="G21" i="28"/>
  <c r="D21" i="28"/>
  <c r="E21" i="28"/>
  <c r="J21" i="28"/>
  <c r="L21" i="28"/>
  <c r="I21" i="28"/>
  <c r="E80" i="23"/>
  <c r="M26" i="23"/>
  <c r="D80" i="23"/>
  <c r="D22" i="64"/>
  <c r="F83" i="18"/>
  <c r="G83" i="18" s="1"/>
  <c r="H26" i="18"/>
  <c r="Q26" i="26"/>
  <c r="O26" i="26"/>
  <c r="N26" i="26"/>
  <c r="E18" i="53"/>
  <c r="H26" i="22"/>
  <c r="F83" i="22"/>
  <c r="G83" i="22" s="1"/>
  <c r="D50" i="64"/>
  <c r="G24" i="24"/>
  <c r="E24" i="24"/>
  <c r="L24" i="24"/>
  <c r="D24" i="24"/>
  <c r="K24" i="24"/>
  <c r="J24" i="24"/>
  <c r="I24" i="24"/>
  <c r="K16" i="25"/>
  <c r="L16" i="25"/>
  <c r="D16" i="25"/>
  <c r="J16" i="25"/>
  <c r="E16" i="25"/>
  <c r="G16" i="25"/>
  <c r="I16" i="25"/>
  <c r="J23" i="25"/>
  <c r="K23" i="25"/>
  <c r="L23" i="25"/>
  <c r="D23" i="25"/>
  <c r="E23" i="25"/>
  <c r="G23" i="25"/>
  <c r="I23" i="25"/>
  <c r="K15" i="25"/>
  <c r="D15" i="25"/>
  <c r="L15" i="25"/>
  <c r="J15" i="25"/>
  <c r="E15" i="25"/>
  <c r="G15" i="25"/>
  <c r="I15" i="25"/>
  <c r="L22" i="25"/>
  <c r="D22" i="25"/>
  <c r="K22" i="25"/>
  <c r="J22" i="25"/>
  <c r="E22" i="25"/>
  <c r="G22" i="25"/>
  <c r="I22" i="25"/>
  <c r="G21" i="24"/>
  <c r="E21" i="24"/>
  <c r="D21" i="24"/>
  <c r="J21" i="24"/>
  <c r="L21" i="24"/>
  <c r="K21" i="24"/>
  <c r="I21" i="24"/>
  <c r="E20" i="24"/>
  <c r="G20" i="24"/>
  <c r="D20" i="24"/>
  <c r="K20" i="24"/>
  <c r="L20" i="24"/>
  <c r="J20" i="24"/>
  <c r="I20" i="24"/>
  <c r="G19" i="24"/>
  <c r="E19" i="24"/>
  <c r="L19" i="24"/>
  <c r="K19" i="24"/>
  <c r="D19" i="24"/>
  <c r="J19" i="24"/>
  <c r="I19" i="24"/>
  <c r="E18" i="24"/>
  <c r="G18" i="24"/>
  <c r="D18" i="24"/>
  <c r="L18" i="24"/>
  <c r="J18" i="24"/>
  <c r="K18" i="24"/>
  <c r="I18" i="24"/>
  <c r="K17" i="25"/>
  <c r="L17" i="25"/>
  <c r="D17" i="25"/>
  <c r="J17" i="25"/>
  <c r="G17" i="25"/>
  <c r="E17" i="25"/>
  <c r="I17" i="25"/>
  <c r="K24" i="25"/>
  <c r="L24" i="25"/>
  <c r="D24" i="25"/>
  <c r="J24" i="25"/>
  <c r="E24" i="25"/>
  <c r="G24" i="25"/>
  <c r="I24" i="25"/>
  <c r="E16" i="26"/>
  <c r="G16" i="26"/>
  <c r="J16" i="26"/>
  <c r="L16" i="26"/>
  <c r="D16" i="26"/>
  <c r="K16" i="26"/>
  <c r="I16" i="26"/>
  <c r="J23" i="23"/>
  <c r="G23" i="23"/>
  <c r="K23" i="23"/>
  <c r="L23" i="23"/>
  <c r="E23" i="23"/>
  <c r="D23" i="23"/>
  <c r="I23" i="23"/>
  <c r="E15" i="26"/>
  <c r="G15" i="26"/>
  <c r="L15" i="26"/>
  <c r="D15" i="26"/>
  <c r="K15" i="26"/>
  <c r="J15" i="26"/>
  <c r="I15" i="26"/>
  <c r="E22" i="26"/>
  <c r="G22" i="26"/>
  <c r="L22" i="26"/>
  <c r="D22" i="26"/>
  <c r="K22" i="26"/>
  <c r="J22" i="26"/>
  <c r="I22" i="26"/>
  <c r="J21" i="23"/>
  <c r="G21" i="23"/>
  <c r="D21" i="23"/>
  <c r="K21" i="23"/>
  <c r="L21" i="23"/>
  <c r="E21" i="23"/>
  <c r="I21" i="23"/>
  <c r="K20" i="25"/>
  <c r="J20" i="25"/>
  <c r="L20" i="25"/>
  <c r="D20" i="25"/>
  <c r="E20" i="25"/>
  <c r="G20" i="25"/>
  <c r="I20" i="25"/>
  <c r="K19" i="25"/>
  <c r="L19" i="25"/>
  <c r="D19" i="25"/>
  <c r="J19" i="25"/>
  <c r="E19" i="25"/>
  <c r="G19" i="25"/>
  <c r="I19" i="25"/>
  <c r="L18" i="25"/>
  <c r="D18" i="25"/>
  <c r="K18" i="25"/>
  <c r="J18" i="25"/>
  <c r="E18" i="25"/>
  <c r="G18" i="25"/>
  <c r="I18" i="25"/>
  <c r="E17" i="26"/>
  <c r="G17" i="26"/>
  <c r="L17" i="26"/>
  <c r="D17" i="26"/>
  <c r="J17" i="26"/>
  <c r="K17" i="26"/>
  <c r="I17" i="26"/>
  <c r="D18" i="53"/>
  <c r="P26" i="26"/>
  <c r="D80" i="26"/>
  <c r="F80" i="26" s="1"/>
  <c r="G80" i="26" s="1"/>
  <c r="C33" i="64"/>
  <c r="D81" i="27"/>
  <c r="E81" i="24"/>
  <c r="D61" i="64"/>
  <c r="H27" i="31"/>
  <c r="F83" i="31"/>
  <c r="G83" i="31" s="1"/>
  <c r="D29" i="64"/>
  <c r="D23" i="28"/>
  <c r="E23" i="28"/>
  <c r="G23" i="28"/>
  <c r="K23" i="28"/>
  <c r="J23" i="28"/>
  <c r="L23" i="28"/>
  <c r="I23" i="28"/>
  <c r="G18" i="28"/>
  <c r="D18" i="28"/>
  <c r="E18" i="28"/>
  <c r="K18" i="28"/>
  <c r="J18" i="28"/>
  <c r="L18" i="28"/>
  <c r="I18" i="28"/>
  <c r="K20" i="28"/>
  <c r="G20" i="28"/>
  <c r="D20" i="28"/>
  <c r="E20" i="28"/>
  <c r="J20" i="28"/>
  <c r="L20" i="28"/>
  <c r="I20" i="28"/>
  <c r="G16" i="28"/>
  <c r="D16" i="28"/>
  <c r="E16" i="28"/>
  <c r="K16" i="28"/>
  <c r="L16" i="28"/>
  <c r="J16" i="28"/>
  <c r="I16" i="28"/>
  <c r="G19" i="28"/>
  <c r="E19" i="28"/>
  <c r="K19" i="28"/>
  <c r="D19" i="28"/>
  <c r="L19" i="28"/>
  <c r="J19" i="28"/>
  <c r="I19" i="28"/>
  <c r="G17" i="28"/>
  <c r="D17" i="28"/>
  <c r="E17" i="28"/>
  <c r="K17" i="28"/>
  <c r="J17" i="28"/>
  <c r="L17" i="28"/>
  <c r="I17" i="28"/>
  <c r="F83" i="23"/>
  <c r="G83" i="23" s="1"/>
  <c r="D57" i="64"/>
  <c r="E81" i="26"/>
  <c r="D75" i="64"/>
  <c r="P26" i="24"/>
  <c r="D16" i="53"/>
  <c r="P15" i="35"/>
  <c r="D26" i="53"/>
  <c r="E80" i="22"/>
  <c r="M26" i="22"/>
  <c r="J24" i="23"/>
  <c r="G24" i="23"/>
  <c r="D24" i="23"/>
  <c r="K24" i="23"/>
  <c r="L24" i="23"/>
  <c r="E24" i="23"/>
  <c r="I24" i="23"/>
  <c r="J16" i="23"/>
  <c r="G16" i="23"/>
  <c r="E16" i="23"/>
  <c r="D16" i="23"/>
  <c r="K16" i="23"/>
  <c r="L16" i="23"/>
  <c r="I16" i="23"/>
  <c r="E23" i="26"/>
  <c r="G23" i="26"/>
  <c r="D23" i="26"/>
  <c r="K23" i="26"/>
  <c r="L23" i="26"/>
  <c r="J23" i="26"/>
  <c r="I23" i="26"/>
  <c r="J15" i="23"/>
  <c r="G15" i="23"/>
  <c r="D15" i="23"/>
  <c r="K15" i="23"/>
  <c r="L15" i="23"/>
  <c r="E15" i="23"/>
  <c r="I15" i="23"/>
  <c r="J22" i="23"/>
  <c r="G22" i="23"/>
  <c r="L22" i="23"/>
  <c r="D22" i="23"/>
  <c r="K22" i="23"/>
  <c r="E22" i="23"/>
  <c r="I22" i="23"/>
  <c r="E21" i="26"/>
  <c r="G21" i="26"/>
  <c r="L21" i="26"/>
  <c r="D21" i="26"/>
  <c r="K21" i="26"/>
  <c r="J21" i="26"/>
  <c r="I21" i="26"/>
  <c r="G20" i="23"/>
  <c r="J20" i="23"/>
  <c r="D20" i="23"/>
  <c r="E20" i="23"/>
  <c r="K20" i="23"/>
  <c r="L20" i="23"/>
  <c r="I20" i="23"/>
  <c r="G19" i="23"/>
  <c r="J19" i="23"/>
  <c r="D19" i="23"/>
  <c r="K19" i="23"/>
  <c r="L19" i="23"/>
  <c r="E19" i="23"/>
  <c r="I19" i="23"/>
  <c r="G18" i="23"/>
  <c r="J18" i="23"/>
  <c r="K18" i="23"/>
  <c r="E18" i="23"/>
  <c r="D18" i="23"/>
  <c r="L18" i="23"/>
  <c r="I18" i="23"/>
  <c r="J17" i="23"/>
  <c r="G17" i="23"/>
  <c r="K17" i="23"/>
  <c r="D17" i="23"/>
  <c r="L17" i="23"/>
  <c r="E17" i="23"/>
  <c r="I17" i="23"/>
  <c r="E24" i="26"/>
  <c r="G24" i="26"/>
  <c r="K24" i="26"/>
  <c r="J24" i="26"/>
  <c r="L24" i="26"/>
  <c r="D24" i="26"/>
  <c r="I24" i="26"/>
  <c r="G16" i="24"/>
  <c r="E16" i="24"/>
  <c r="D16" i="24"/>
  <c r="J16" i="24"/>
  <c r="L16" i="24"/>
  <c r="K16" i="24"/>
  <c r="I16" i="24"/>
  <c r="G23" i="24"/>
  <c r="E23" i="24"/>
  <c r="L23" i="24"/>
  <c r="D23" i="24"/>
  <c r="K23" i="24"/>
  <c r="J23" i="24"/>
  <c r="I23" i="24"/>
  <c r="E15" i="24"/>
  <c r="G15" i="24"/>
  <c r="D15" i="24"/>
  <c r="J15" i="24"/>
  <c r="L15" i="24"/>
  <c r="K15" i="24"/>
  <c r="I15" i="24"/>
  <c r="G22" i="24"/>
  <c r="E22" i="24"/>
  <c r="K22" i="24"/>
  <c r="D22" i="24"/>
  <c r="L22" i="24"/>
  <c r="J22" i="24"/>
  <c r="I22" i="24"/>
  <c r="K21" i="25"/>
  <c r="D21" i="25"/>
  <c r="J21" i="25"/>
  <c r="L21" i="25"/>
  <c r="G21" i="25"/>
  <c r="E21" i="25"/>
  <c r="I21" i="25"/>
  <c r="E20" i="26"/>
  <c r="G20" i="26"/>
  <c r="L20" i="26"/>
  <c r="J20" i="26"/>
  <c r="D20" i="26"/>
  <c r="K20" i="26"/>
  <c r="I20" i="26"/>
  <c r="E19" i="26"/>
  <c r="G19" i="26"/>
  <c r="K19" i="26"/>
  <c r="L19" i="26"/>
  <c r="D19" i="26"/>
  <c r="J19" i="26"/>
  <c r="I19" i="26"/>
  <c r="G18" i="26"/>
  <c r="E18" i="26"/>
  <c r="K18" i="26"/>
  <c r="L18" i="26"/>
  <c r="D18" i="26"/>
  <c r="J18" i="26"/>
  <c r="I18" i="26"/>
  <c r="G17" i="24"/>
  <c r="E17" i="24"/>
  <c r="D17" i="24"/>
  <c r="L17" i="24"/>
  <c r="K17" i="24"/>
  <c r="J17" i="24"/>
  <c r="I17" i="24"/>
  <c r="P15" i="33"/>
  <c r="D24" i="53"/>
  <c r="F45" i="60"/>
  <c r="E45" i="60"/>
  <c r="H11" i="13"/>
  <c r="D68" i="64" l="1"/>
  <c r="D23" i="53"/>
  <c r="I87" i="70"/>
  <c r="I40" i="70"/>
  <c r="I45" i="70"/>
  <c r="O26" i="24"/>
  <c r="D81" i="28"/>
  <c r="D84" i="28" s="1"/>
  <c r="N26" i="24"/>
  <c r="Q26" i="24"/>
  <c r="E81" i="28"/>
  <c r="E82" i="28" s="1"/>
  <c r="F80" i="28"/>
  <c r="G80" i="28" s="1"/>
  <c r="E17" i="53"/>
  <c r="F17" i="53" s="1"/>
  <c r="G17" i="53" s="1"/>
  <c r="P26" i="25"/>
  <c r="N26" i="25"/>
  <c r="O26" i="25"/>
  <c r="F94" i="70"/>
  <c r="Q27" i="28"/>
  <c r="F88" i="70"/>
  <c r="I39" i="70"/>
  <c r="F52" i="70"/>
  <c r="I52" i="70" s="1"/>
  <c r="N27" i="28"/>
  <c r="F58" i="70"/>
  <c r="I58" i="70" s="1"/>
  <c r="I63" i="70"/>
  <c r="I69" i="70"/>
  <c r="F70" i="70"/>
  <c r="I70" i="70" s="1"/>
  <c r="H69" i="13"/>
  <c r="M61" i="13"/>
  <c r="H61" i="13" s="1"/>
  <c r="H54" i="13"/>
  <c r="R6" i="53" s="1"/>
  <c r="I105" i="70"/>
  <c r="F64" i="70"/>
  <c r="I64" i="70" s="1"/>
  <c r="V57" i="13"/>
  <c r="S57" i="13"/>
  <c r="P57" i="13"/>
  <c r="T57" i="13"/>
  <c r="D81" i="32"/>
  <c r="D84" i="32" s="1"/>
  <c r="Q57" i="13"/>
  <c r="F80" i="24"/>
  <c r="G80" i="24" s="1"/>
  <c r="R57" i="13"/>
  <c r="D20" i="53"/>
  <c r="F20" i="53" s="1"/>
  <c r="G20" i="53" s="1"/>
  <c r="D81" i="24"/>
  <c r="F81" i="24" s="1"/>
  <c r="G81" i="24" s="1"/>
  <c r="P27" i="28"/>
  <c r="C68" i="64"/>
  <c r="D81" i="35"/>
  <c r="D82" i="35" s="1"/>
  <c r="F80" i="25"/>
  <c r="G80" i="25" s="1"/>
  <c r="M23" i="28"/>
  <c r="Q23" i="28" s="1"/>
  <c r="D81" i="33"/>
  <c r="D82" i="33" s="1"/>
  <c r="O27" i="28"/>
  <c r="D80" i="18"/>
  <c r="C19" i="64" s="1"/>
  <c r="H17" i="26"/>
  <c r="P17" i="26" s="1"/>
  <c r="M18" i="25"/>
  <c r="Q18" i="25" s="1"/>
  <c r="M20" i="25"/>
  <c r="Q20" i="25" s="1"/>
  <c r="M24" i="25"/>
  <c r="Q24" i="25" s="1"/>
  <c r="M22" i="26"/>
  <c r="Q22" i="26" s="1"/>
  <c r="H15" i="26"/>
  <c r="P15" i="26" s="1"/>
  <c r="M23" i="23"/>
  <c r="Q23" i="23" s="1"/>
  <c r="M17" i="23"/>
  <c r="Q17" i="23" s="1"/>
  <c r="M18" i="24"/>
  <c r="Q18" i="24" s="1"/>
  <c r="M19" i="28"/>
  <c r="Q19" i="28" s="1"/>
  <c r="M20" i="28"/>
  <c r="Q20" i="28" s="1"/>
  <c r="D80" i="22"/>
  <c r="C47" i="64" s="1"/>
  <c r="H18" i="24"/>
  <c r="P18" i="24" s="1"/>
  <c r="M20" i="24"/>
  <c r="H20" i="24"/>
  <c r="P20" i="24" s="1"/>
  <c r="M22" i="25"/>
  <c r="Q22" i="25" s="1"/>
  <c r="M23" i="25"/>
  <c r="Q23" i="25" s="1"/>
  <c r="M24" i="24"/>
  <c r="Q24" i="24" s="1"/>
  <c r="H26" i="23"/>
  <c r="P26" i="23" s="1"/>
  <c r="M18" i="26"/>
  <c r="Q18" i="26" s="1"/>
  <c r="H18" i="26"/>
  <c r="P18" i="26" s="1"/>
  <c r="M20" i="26"/>
  <c r="Q20" i="26" s="1"/>
  <c r="H20" i="26"/>
  <c r="P20" i="26" s="1"/>
  <c r="M22" i="24"/>
  <c r="Q22" i="24" s="1"/>
  <c r="M24" i="26"/>
  <c r="Q24" i="26" s="1"/>
  <c r="M18" i="23"/>
  <c r="H18" i="23"/>
  <c r="P18" i="23" s="1"/>
  <c r="M20" i="23"/>
  <c r="Q20" i="23" s="1"/>
  <c r="H20" i="23"/>
  <c r="P20" i="23" s="1"/>
  <c r="H21" i="26"/>
  <c r="P21" i="26" s="1"/>
  <c r="M23" i="26"/>
  <c r="Q23" i="26" s="1"/>
  <c r="H23" i="26"/>
  <c r="P23" i="26" s="1"/>
  <c r="H16" i="23"/>
  <c r="P16" i="23" s="1"/>
  <c r="M24" i="23"/>
  <c r="H24" i="23"/>
  <c r="P24" i="23" s="1"/>
  <c r="M22" i="23"/>
  <c r="Q22" i="23" s="1"/>
  <c r="M25" i="28"/>
  <c r="Q25" i="28" s="1"/>
  <c r="M24" i="28"/>
  <c r="Q24" i="28" s="1"/>
  <c r="C54" i="64"/>
  <c r="D81" i="23"/>
  <c r="H21" i="25"/>
  <c r="P21" i="25" s="1"/>
  <c r="H17" i="28"/>
  <c r="P17" i="28" s="1"/>
  <c r="H16" i="28"/>
  <c r="P16" i="28" s="1"/>
  <c r="H20" i="28"/>
  <c r="H18" i="28"/>
  <c r="P18" i="28" s="1"/>
  <c r="H23" i="28"/>
  <c r="D11" i="53"/>
  <c r="P27" i="31"/>
  <c r="H70" i="13"/>
  <c r="H71" i="13" s="1"/>
  <c r="H24" i="25"/>
  <c r="H15" i="25"/>
  <c r="P15" i="25" s="1"/>
  <c r="P26" i="22"/>
  <c r="D14" i="53"/>
  <c r="D84" i="25"/>
  <c r="D82" i="25"/>
  <c r="F18" i="53"/>
  <c r="G18" i="53" s="1"/>
  <c r="D9" i="53"/>
  <c r="P26" i="18"/>
  <c r="F80" i="23"/>
  <c r="G80" i="23" s="1"/>
  <c r="D54" i="64"/>
  <c r="E81" i="23"/>
  <c r="H25" i="28"/>
  <c r="P25" i="28" s="1"/>
  <c r="N27" i="31"/>
  <c r="Q27" i="31"/>
  <c r="O27" i="31"/>
  <c r="E11" i="53"/>
  <c r="D15" i="64"/>
  <c r="F83" i="57"/>
  <c r="G83" i="57" s="1"/>
  <c r="D80" i="57"/>
  <c r="M23" i="24"/>
  <c r="H17" i="23"/>
  <c r="P17" i="23" s="1"/>
  <c r="E81" i="22"/>
  <c r="D47" i="64"/>
  <c r="E84" i="26"/>
  <c r="E82" i="26"/>
  <c r="M17" i="24"/>
  <c r="H17" i="24"/>
  <c r="P17" i="24" s="1"/>
  <c r="M19" i="26"/>
  <c r="H19" i="26"/>
  <c r="P19" i="26" s="1"/>
  <c r="M21" i="25"/>
  <c r="H22" i="24"/>
  <c r="P22" i="24" s="1"/>
  <c r="M15" i="24"/>
  <c r="H15" i="24"/>
  <c r="P15" i="24" s="1"/>
  <c r="H23" i="24"/>
  <c r="P23" i="24" s="1"/>
  <c r="M16" i="24"/>
  <c r="H16" i="24"/>
  <c r="P16" i="24" s="1"/>
  <c r="H24" i="26"/>
  <c r="P24" i="26" s="1"/>
  <c r="M19" i="23"/>
  <c r="H19" i="23"/>
  <c r="P19" i="23" s="1"/>
  <c r="M21" i="26"/>
  <c r="H22" i="23"/>
  <c r="P22" i="23" s="1"/>
  <c r="M15" i="23"/>
  <c r="H15" i="23"/>
  <c r="P15" i="23" s="1"/>
  <c r="M16" i="23"/>
  <c r="E14" i="53"/>
  <c r="N26" i="22"/>
  <c r="Q26" i="22"/>
  <c r="O26" i="22"/>
  <c r="E84" i="25"/>
  <c r="E82" i="25"/>
  <c r="F81" i="25"/>
  <c r="G81" i="25" s="1"/>
  <c r="M17" i="28"/>
  <c r="H19" i="28"/>
  <c r="M16" i="28"/>
  <c r="M18" i="28"/>
  <c r="D80" i="31"/>
  <c r="E84" i="24"/>
  <c r="E82" i="24"/>
  <c r="D84" i="27"/>
  <c r="F84" i="27" s="1"/>
  <c r="G84" i="27" s="1"/>
  <c r="D82" i="27"/>
  <c r="C75" i="64"/>
  <c r="D81" i="26"/>
  <c r="M17" i="26"/>
  <c r="H18" i="25"/>
  <c r="M19" i="25"/>
  <c r="H19" i="25"/>
  <c r="P19" i="25" s="1"/>
  <c r="H20" i="25"/>
  <c r="P20" i="25" s="1"/>
  <c r="M21" i="23"/>
  <c r="H21" i="23"/>
  <c r="P21" i="23" s="1"/>
  <c r="H22" i="26"/>
  <c r="P22" i="26" s="1"/>
  <c r="M15" i="26"/>
  <c r="H23" i="23"/>
  <c r="P23" i="23" s="1"/>
  <c r="M16" i="26"/>
  <c r="H16" i="26"/>
  <c r="P16" i="26" s="1"/>
  <c r="M17" i="25"/>
  <c r="H17" i="25"/>
  <c r="P17" i="25" s="1"/>
  <c r="M19" i="24"/>
  <c r="H19" i="24"/>
  <c r="P19" i="24" s="1"/>
  <c r="M21" i="24"/>
  <c r="H21" i="24"/>
  <c r="P21" i="24" s="1"/>
  <c r="H22" i="25"/>
  <c r="M15" i="25"/>
  <c r="H23" i="25"/>
  <c r="P23" i="25" s="1"/>
  <c r="M16" i="25"/>
  <c r="H16" i="25"/>
  <c r="P16" i="25" s="1"/>
  <c r="H24" i="24"/>
  <c r="P24" i="24" s="1"/>
  <c r="E15" i="53"/>
  <c r="Q26" i="23"/>
  <c r="M21" i="28"/>
  <c r="H21" i="28"/>
  <c r="P21" i="28" s="1"/>
  <c r="M22" i="28"/>
  <c r="H22" i="28"/>
  <c r="P22" i="28" s="1"/>
  <c r="H24" i="28"/>
  <c r="P24" i="28" s="1"/>
  <c r="D26" i="64"/>
  <c r="E81" i="31"/>
  <c r="F16" i="53"/>
  <c r="G16" i="53" s="1"/>
  <c r="F81" i="27"/>
  <c r="G81" i="27" s="1"/>
  <c r="B77" i="63"/>
  <c r="E46" i="60"/>
  <c r="F46" i="60"/>
  <c r="E84" i="28" l="1"/>
  <c r="F84" i="28" s="1"/>
  <c r="G84" i="28" s="1"/>
  <c r="F81" i="28"/>
  <c r="G81" i="28" s="1"/>
  <c r="D82" i="28"/>
  <c r="J6" i="53"/>
  <c r="D82" i="24"/>
  <c r="D84" i="24"/>
  <c r="F84" i="24" s="1"/>
  <c r="G84" i="24" s="1"/>
  <c r="D82" i="32"/>
  <c r="N26" i="23"/>
  <c r="F80" i="22"/>
  <c r="G80" i="22" s="1"/>
  <c r="N18" i="26"/>
  <c r="D15" i="53"/>
  <c r="F15" i="53" s="1"/>
  <c r="G15" i="53" s="1"/>
  <c r="D81" i="22"/>
  <c r="D84" i="22" s="1"/>
  <c r="O18" i="26"/>
  <c r="O26" i="23"/>
  <c r="N24" i="23"/>
  <c r="N18" i="23"/>
  <c r="O23" i="26"/>
  <c r="D84" i="35"/>
  <c r="Q24" i="23"/>
  <c r="N23" i="26"/>
  <c r="O20" i="24"/>
  <c r="N20" i="24"/>
  <c r="O20" i="26"/>
  <c r="Q20" i="24"/>
  <c r="Q18" i="23"/>
  <c r="D84" i="33"/>
  <c r="F84" i="25"/>
  <c r="G84" i="25" s="1"/>
  <c r="N18" i="24"/>
  <c r="O18" i="24"/>
  <c r="D81" i="18"/>
  <c r="D82" i="18" s="1"/>
  <c r="O24" i="23"/>
  <c r="O18" i="23"/>
  <c r="F14" i="53"/>
  <c r="G14" i="53" s="1"/>
  <c r="N20" i="23"/>
  <c r="N20" i="26"/>
  <c r="O20" i="23"/>
  <c r="P20" i="28"/>
  <c r="O20" i="28"/>
  <c r="N20" i="28"/>
  <c r="O17" i="23"/>
  <c r="N17" i="23"/>
  <c r="P24" i="25"/>
  <c r="O24" i="25"/>
  <c r="N24" i="25"/>
  <c r="P22" i="25"/>
  <c r="N22" i="25"/>
  <c r="O22" i="25"/>
  <c r="P18" i="25"/>
  <c r="N18" i="25"/>
  <c r="O18" i="25"/>
  <c r="P19" i="28"/>
  <c r="O19" i="28"/>
  <c r="N19" i="28"/>
  <c r="P23" i="28"/>
  <c r="N23" i="28"/>
  <c r="O23" i="28"/>
  <c r="N21" i="24"/>
  <c r="O21" i="24"/>
  <c r="Q21" i="24"/>
  <c r="D84" i="26"/>
  <c r="F84" i="26" s="1"/>
  <c r="G84" i="26" s="1"/>
  <c r="D82" i="26"/>
  <c r="F81" i="26"/>
  <c r="G81" i="26" s="1"/>
  <c r="N22" i="23"/>
  <c r="N24" i="26"/>
  <c r="O22" i="24"/>
  <c r="C12" i="64"/>
  <c r="D81" i="57"/>
  <c r="O24" i="28"/>
  <c r="O25" i="28"/>
  <c r="N25" i="28"/>
  <c r="O24" i="24"/>
  <c r="N23" i="25"/>
  <c r="O23" i="23"/>
  <c r="O22" i="26"/>
  <c r="O20" i="25"/>
  <c r="N20" i="25"/>
  <c r="D82" i="23"/>
  <c r="D84" i="23"/>
  <c r="Q22" i="28"/>
  <c r="O22" i="28"/>
  <c r="N22" i="28"/>
  <c r="O15" i="25"/>
  <c r="Q15" i="25"/>
  <c r="N15" i="25"/>
  <c r="O19" i="24"/>
  <c r="Q19" i="24"/>
  <c r="N19" i="24"/>
  <c r="N15" i="26"/>
  <c r="Q15" i="26"/>
  <c r="O15" i="26"/>
  <c r="Q19" i="25"/>
  <c r="N19" i="25"/>
  <c r="O19" i="25"/>
  <c r="C26" i="64"/>
  <c r="D81" i="31"/>
  <c r="Q16" i="28"/>
  <c r="O16" i="28"/>
  <c r="N16" i="28"/>
  <c r="Q21" i="26"/>
  <c r="O21" i="26"/>
  <c r="N21" i="26"/>
  <c r="Q19" i="23"/>
  <c r="O19" i="23"/>
  <c r="N19" i="23"/>
  <c r="Q16" i="24"/>
  <c r="N16" i="24"/>
  <c r="O16" i="24"/>
  <c r="E84" i="31"/>
  <c r="E82" i="31"/>
  <c r="F80" i="31"/>
  <c r="G80" i="31" s="1"/>
  <c r="Q21" i="28"/>
  <c r="N21" i="28"/>
  <c r="O21" i="28"/>
  <c r="Q16" i="25"/>
  <c r="N16" i="25"/>
  <c r="O16" i="25"/>
  <c r="N17" i="25"/>
  <c r="Q17" i="25"/>
  <c r="O17" i="25"/>
  <c r="Q16" i="26"/>
  <c r="N16" i="26"/>
  <c r="O16" i="26"/>
  <c r="Q21" i="23"/>
  <c r="N21" i="23"/>
  <c r="O21" i="23"/>
  <c r="Q17" i="26"/>
  <c r="O17" i="26"/>
  <c r="N17" i="26"/>
  <c r="O18" i="28"/>
  <c r="Q18" i="28"/>
  <c r="N18" i="28"/>
  <c r="N17" i="28"/>
  <c r="Q17" i="28"/>
  <c r="O17" i="28"/>
  <c r="Q16" i="23"/>
  <c r="N16" i="23"/>
  <c r="O16" i="23"/>
  <c r="N15" i="23"/>
  <c r="Q15" i="23"/>
  <c r="O15" i="23"/>
  <c r="N15" i="24"/>
  <c r="Q15" i="24"/>
  <c r="O15" i="24"/>
  <c r="O21" i="25"/>
  <c r="N21" i="25"/>
  <c r="Q21" i="25"/>
  <c r="Q19" i="26"/>
  <c r="N19" i="26"/>
  <c r="O19" i="26"/>
  <c r="O17" i="24"/>
  <c r="Q17" i="24"/>
  <c r="N17" i="24"/>
  <c r="E82" i="22"/>
  <c r="E84" i="22"/>
  <c r="O22" i="23"/>
  <c r="O24" i="26"/>
  <c r="N23" i="24"/>
  <c r="Q23" i="24"/>
  <c r="O23" i="24"/>
  <c r="N22" i="24"/>
  <c r="H26" i="57"/>
  <c r="N24" i="28"/>
  <c r="E84" i="23"/>
  <c r="E82" i="23"/>
  <c r="F81" i="23"/>
  <c r="G81" i="23" s="1"/>
  <c r="N24" i="24"/>
  <c r="O23" i="25"/>
  <c r="N23" i="23"/>
  <c r="N22" i="26"/>
  <c r="F47" i="60"/>
  <c r="E47" i="60"/>
  <c r="AA10" i="13"/>
  <c r="X20" i="13"/>
  <c r="X9" i="13"/>
  <c r="D82" i="22" l="1"/>
  <c r="F81" i="22"/>
  <c r="G81" i="22" s="1"/>
  <c r="F84" i="23"/>
  <c r="G84" i="23" s="1"/>
  <c r="F84" i="22"/>
  <c r="G84" i="22" s="1"/>
  <c r="D84" i="18"/>
  <c r="D84" i="31"/>
  <c r="F84" i="31" s="1"/>
  <c r="G84" i="31" s="1"/>
  <c r="D82" i="31"/>
  <c r="D84" i="57"/>
  <c r="D82" i="57"/>
  <c r="P26" i="57"/>
  <c r="D8" i="53"/>
  <c r="F81" i="31"/>
  <c r="G81" i="31" s="1"/>
  <c r="E48" i="60"/>
  <c r="F48" i="60"/>
  <c r="X10" i="13"/>
  <c r="X16" i="13"/>
  <c r="X18" i="13" s="1"/>
  <c r="X23" i="13" s="1"/>
  <c r="AA11" i="13"/>
  <c r="AA14" i="13" s="1"/>
  <c r="X21" i="13"/>
  <c r="AH21" i="13" s="1"/>
  <c r="H14" i="13"/>
  <c r="F49" i="60" l="1"/>
  <c r="E49" i="60"/>
  <c r="H35" i="13"/>
  <c r="L5" i="14"/>
  <c r="E50" i="60" l="1"/>
  <c r="F50" i="60"/>
  <c r="L26" i="14"/>
  <c r="E83" i="14" s="1"/>
  <c r="L23" i="14"/>
  <c r="L20" i="14"/>
  <c r="L18" i="14"/>
  <c r="L17" i="14"/>
  <c r="L19" i="14"/>
  <c r="L24" i="14"/>
  <c r="L22" i="14"/>
  <c r="L16" i="14"/>
  <c r="L21" i="14"/>
  <c r="A5" i="14"/>
  <c r="D8" i="64" l="1"/>
  <c r="F51" i="60"/>
  <c r="E51" i="60"/>
  <c r="A6" i="14"/>
  <c r="A7" i="14" s="1"/>
  <c r="L15" i="14"/>
  <c r="E52" i="60" l="1"/>
  <c r="F52" i="60"/>
  <c r="A8" i="14"/>
  <c r="F53" i="60" l="1"/>
  <c r="E53" i="60"/>
  <c r="B8" i="13"/>
  <c r="E54" i="60" l="1"/>
  <c r="F54" i="60"/>
  <c r="B9" i="13"/>
  <c r="O22" i="13"/>
  <c r="D32" i="70" s="1"/>
  <c r="A9" i="14"/>
  <c r="W11" i="13"/>
  <c r="B33" i="63" l="1"/>
  <c r="B47" i="63" s="1"/>
  <c r="W54" i="13"/>
  <c r="W61" i="13" s="1"/>
  <c r="N61" i="13" s="1"/>
  <c r="F32" i="70"/>
  <c r="I32" i="70" s="1"/>
  <c r="H32" i="70"/>
  <c r="D33" i="70"/>
  <c r="O45" i="13"/>
  <c r="O23" i="13"/>
  <c r="C26" i="21" s="1"/>
  <c r="F55" i="60"/>
  <c r="E55" i="60"/>
  <c r="B10" i="13"/>
  <c r="W22" i="13"/>
  <c r="D80" i="70" s="1"/>
  <c r="N20" i="13"/>
  <c r="AH20" i="13" s="1"/>
  <c r="A10" i="14"/>
  <c r="W14" i="13"/>
  <c r="N10" i="13"/>
  <c r="AH10" i="13" s="1"/>
  <c r="B40" i="64" l="1"/>
  <c r="F26" i="21"/>
  <c r="D81" i="70"/>
  <c r="F80" i="70"/>
  <c r="H80" i="70"/>
  <c r="F33" i="70"/>
  <c r="H33" i="70"/>
  <c r="J7" i="53"/>
  <c r="J12" i="53" s="1"/>
  <c r="AH61" i="13"/>
  <c r="O46" i="13"/>
  <c r="O55" i="13" s="1"/>
  <c r="O75" i="13"/>
  <c r="C13" i="53"/>
  <c r="D26" i="21"/>
  <c r="E26" i="21"/>
  <c r="L26" i="21"/>
  <c r="E83" i="21" s="1"/>
  <c r="K26" i="21"/>
  <c r="J26" i="21"/>
  <c r="G26" i="21"/>
  <c r="D83" i="21" s="1"/>
  <c r="C43" i="64" s="1"/>
  <c r="I26" i="21"/>
  <c r="E56" i="60"/>
  <c r="F56" i="60"/>
  <c r="W45" i="13"/>
  <c r="AJ20" i="13"/>
  <c r="AJ10" i="13"/>
  <c r="B81" i="63"/>
  <c r="W35" i="13"/>
  <c r="B11" i="13"/>
  <c r="B12" i="13" s="1"/>
  <c r="N22" i="13"/>
  <c r="AA22" i="13"/>
  <c r="AA23" i="13" s="1"/>
  <c r="N16" i="13"/>
  <c r="Z22" i="13"/>
  <c r="Z45" i="13" s="1"/>
  <c r="Z11" i="13"/>
  <c r="Z14" i="13" s="1"/>
  <c r="A11" i="14"/>
  <c r="I33" i="70" l="1"/>
  <c r="I80" i="70"/>
  <c r="F81" i="70"/>
  <c r="H81" i="70"/>
  <c r="H82" i="70" s="1"/>
  <c r="O62" i="13"/>
  <c r="O56" i="13"/>
  <c r="M26" i="21"/>
  <c r="E80" i="21"/>
  <c r="F83" i="21"/>
  <c r="G83" i="21" s="1"/>
  <c r="D43" i="64"/>
  <c r="H26" i="21"/>
  <c r="O49" i="13"/>
  <c r="O74" i="13"/>
  <c r="O76" i="13" s="1"/>
  <c r="F57" i="60"/>
  <c r="E57" i="60"/>
  <c r="Z46" i="13"/>
  <c r="Z49" i="13" s="1"/>
  <c r="X45" i="13"/>
  <c r="W46" i="13"/>
  <c r="N45" i="13"/>
  <c r="N46" i="13" s="1"/>
  <c r="AH16" i="13"/>
  <c r="AH18" i="13" s="1"/>
  <c r="N18" i="13"/>
  <c r="N35" i="13"/>
  <c r="B80" i="63"/>
  <c r="B69" i="63"/>
  <c r="X22" i="13"/>
  <c r="AH22" i="13"/>
  <c r="N9" i="13"/>
  <c r="AH9" i="13" s="1"/>
  <c r="A12" i="14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I81" i="70" l="1"/>
  <c r="N23" i="13"/>
  <c r="F82" i="70"/>
  <c r="I82" i="70" s="1"/>
  <c r="W49" i="13"/>
  <c r="W55" i="13"/>
  <c r="N49" i="13"/>
  <c r="N55" i="13"/>
  <c r="O57" i="13"/>
  <c r="O63" i="13"/>
  <c r="O64" i="13" s="1"/>
  <c r="P26" i="21"/>
  <c r="D13" i="53"/>
  <c r="O26" i="21"/>
  <c r="Q26" i="21"/>
  <c r="N26" i="21"/>
  <c r="E13" i="53"/>
  <c r="AH23" i="13"/>
  <c r="C78" i="63"/>
  <c r="D80" i="21"/>
  <c r="D40" i="64"/>
  <c r="E81" i="21"/>
  <c r="B78" i="63"/>
  <c r="B79" i="63"/>
  <c r="E58" i="60"/>
  <c r="F58" i="60"/>
  <c r="AJ16" i="13"/>
  <c r="AJ9" i="13"/>
  <c r="X11" i="13"/>
  <c r="X14" i="13" s="1"/>
  <c r="N11" i="13"/>
  <c r="N14" i="13" l="1"/>
  <c r="N54" i="13"/>
  <c r="R7" i="53" s="1"/>
  <c r="R12" i="53" s="1"/>
  <c r="D78" i="63"/>
  <c r="E78" i="63" s="1"/>
  <c r="F31" i="70"/>
  <c r="H31" i="70"/>
  <c r="H34" i="70" s="1"/>
  <c r="X35" i="13"/>
  <c r="AH35" i="13" s="1"/>
  <c r="W62" i="13"/>
  <c r="W56" i="13"/>
  <c r="S7" i="53"/>
  <c r="N56" i="13"/>
  <c r="N57" i="13" s="1"/>
  <c r="F13" i="53"/>
  <c r="G13" i="53" s="1"/>
  <c r="C40" i="64"/>
  <c r="D81" i="21"/>
  <c r="E84" i="21"/>
  <c r="E82" i="21"/>
  <c r="F80" i="21"/>
  <c r="G80" i="21" s="1"/>
  <c r="F59" i="60"/>
  <c r="E59" i="60"/>
  <c r="B13" i="13"/>
  <c r="AH11" i="13"/>
  <c r="B82" i="63"/>
  <c r="B83" i="63" s="1"/>
  <c r="AK11" i="13" l="1"/>
  <c r="AH54" i="13"/>
  <c r="AH70" i="13"/>
  <c r="AH69" i="13"/>
  <c r="AH71" i="13" s="1"/>
  <c r="I31" i="70"/>
  <c r="F34" i="70"/>
  <c r="I34" i="70" s="1"/>
  <c r="W57" i="13"/>
  <c r="W63" i="13"/>
  <c r="W64" i="13" s="1"/>
  <c r="N62" i="13"/>
  <c r="T7" i="53"/>
  <c r="U7" i="53" s="1"/>
  <c r="D82" i="21"/>
  <c r="D84" i="21"/>
  <c r="F84" i="21" s="1"/>
  <c r="G84" i="21" s="1"/>
  <c r="F81" i="21"/>
  <c r="G81" i="21" s="1"/>
  <c r="B71" i="63"/>
  <c r="E60" i="60"/>
  <c r="F60" i="60"/>
  <c r="B14" i="13"/>
  <c r="AI35" i="13" s="1"/>
  <c r="AI14" i="13"/>
  <c r="AH14" i="13"/>
  <c r="K7" i="53" l="1"/>
  <c r="N63" i="13"/>
  <c r="N64" i="13" s="1"/>
  <c r="B15" i="13"/>
  <c r="F61" i="60"/>
  <c r="E61" i="60"/>
  <c r="P458" i="56"/>
  <c r="L7" i="53" l="1"/>
  <c r="M7" i="53" s="1"/>
  <c r="B16" i="13"/>
  <c r="B17" i="13" s="1"/>
  <c r="E62" i="60"/>
  <c r="F62" i="60"/>
  <c r="AA30" i="13"/>
  <c r="AA37" i="13" s="1"/>
  <c r="AG30" i="13"/>
  <c r="AG32" i="13" s="1"/>
  <c r="AG34" i="13" s="1"/>
  <c r="S30" i="13"/>
  <c r="C38" i="63" s="1"/>
  <c r="D38" i="63" s="1"/>
  <c r="E38" i="63" s="1"/>
  <c r="R30" i="13"/>
  <c r="C37" i="63" s="1"/>
  <c r="D37" i="63" s="1"/>
  <c r="E37" i="63" s="1"/>
  <c r="H98" i="4"/>
  <c r="K25" i="61" s="1"/>
  <c r="L25" i="61" s="1"/>
  <c r="X30" i="13"/>
  <c r="U30" i="13"/>
  <c r="C32" i="63" s="1"/>
  <c r="D32" i="63" s="1"/>
  <c r="E32" i="63" s="1"/>
  <c r="V30" i="13"/>
  <c r="C40" i="63" s="1"/>
  <c r="D40" i="63" s="1"/>
  <c r="E40" i="63" s="1"/>
  <c r="T30" i="13"/>
  <c r="C39" i="63" s="1"/>
  <c r="D39" i="63" s="1"/>
  <c r="E39" i="63" s="1"/>
  <c r="AF30" i="13"/>
  <c r="C44" i="63" s="1"/>
  <c r="D44" i="63" s="1"/>
  <c r="E44" i="63" s="1"/>
  <c r="P30" i="13"/>
  <c r="C35" i="63" s="1"/>
  <c r="D35" i="63" s="1"/>
  <c r="E35" i="63" s="1"/>
  <c r="Q30" i="13"/>
  <c r="C36" i="63" s="1"/>
  <c r="D36" i="63" s="1"/>
  <c r="E36" i="63" s="1"/>
  <c r="N27" i="13"/>
  <c r="W30" i="13"/>
  <c r="C33" i="63" s="1"/>
  <c r="D33" i="63" s="1"/>
  <c r="E33" i="63" s="1"/>
  <c r="N26" i="13"/>
  <c r="O30" i="13"/>
  <c r="C34" i="63" s="1"/>
  <c r="D34" i="63" s="1"/>
  <c r="E34" i="63" s="1"/>
  <c r="G8" i="14"/>
  <c r="G5" i="14"/>
  <c r="X37" i="13" l="1"/>
  <c r="C41" i="63"/>
  <c r="D41" i="63" s="1"/>
  <c r="R32" i="13"/>
  <c r="R34" i="13" s="1"/>
  <c r="R36" i="13" s="1"/>
  <c r="R37" i="13"/>
  <c r="R50" i="13"/>
  <c r="S32" i="13"/>
  <c r="S34" i="13" s="1"/>
  <c r="S36" i="13" s="1"/>
  <c r="S37" i="13"/>
  <c r="S50" i="13"/>
  <c r="T32" i="13"/>
  <c r="T34" i="13" s="1"/>
  <c r="T36" i="13" s="1"/>
  <c r="T37" i="13"/>
  <c r="T50" i="13"/>
  <c r="O32" i="13"/>
  <c r="O34" i="13" s="1"/>
  <c r="O36" i="13" s="1"/>
  <c r="O37" i="13"/>
  <c r="O50" i="13"/>
  <c r="V32" i="13"/>
  <c r="V34" i="13" s="1"/>
  <c r="V37" i="13"/>
  <c r="V50" i="13"/>
  <c r="U32" i="13"/>
  <c r="U34" i="13" s="1"/>
  <c r="U36" i="13" s="1"/>
  <c r="U50" i="13"/>
  <c r="U37" i="13"/>
  <c r="Q32" i="13"/>
  <c r="Q34" i="13" s="1"/>
  <c r="Q37" i="13"/>
  <c r="Q50" i="13"/>
  <c r="P32" i="13"/>
  <c r="P37" i="13"/>
  <c r="P50" i="13"/>
  <c r="AF32" i="13"/>
  <c r="V10" i="53" s="1"/>
  <c r="R22" i="53" s="1"/>
  <c r="AF37" i="13"/>
  <c r="W32" i="13"/>
  <c r="W34" i="13" s="1"/>
  <c r="W36" i="13" s="1"/>
  <c r="W37" i="13"/>
  <c r="C8" i="63" s="1"/>
  <c r="W50" i="13"/>
  <c r="D79" i="14"/>
  <c r="B18" i="13"/>
  <c r="B19" i="13" s="1"/>
  <c r="AI18" i="13"/>
  <c r="B20" i="13"/>
  <c r="C12" i="63"/>
  <c r="D12" i="63"/>
  <c r="S51" i="13"/>
  <c r="C13" i="63"/>
  <c r="C9" i="63"/>
  <c r="F63" i="60"/>
  <c r="E63" i="60"/>
  <c r="B21" i="13"/>
  <c r="B22" i="13" s="1"/>
  <c r="B23" i="13" s="1"/>
  <c r="B24" i="13" s="1"/>
  <c r="B25" i="13" s="1"/>
  <c r="AE46" i="13"/>
  <c r="AE50" i="13" s="1"/>
  <c r="AH26" i="13"/>
  <c r="AH27" i="13"/>
  <c r="N30" i="13"/>
  <c r="G26" i="14"/>
  <c r="D83" i="14" s="1"/>
  <c r="D26" i="14"/>
  <c r="G18" i="14"/>
  <c r="G20" i="14"/>
  <c r="G24" i="14"/>
  <c r="G19" i="14"/>
  <c r="G21" i="14"/>
  <c r="G22" i="14"/>
  <c r="G23" i="14"/>
  <c r="G16" i="14"/>
  <c r="G17" i="14"/>
  <c r="G15" i="14"/>
  <c r="D23" i="14"/>
  <c r="D24" i="14"/>
  <c r="D22" i="14"/>
  <c r="D16" i="14"/>
  <c r="D21" i="14"/>
  <c r="D20" i="14"/>
  <c r="D19" i="14"/>
  <c r="D18" i="14"/>
  <c r="D17" i="14"/>
  <c r="D15" i="14"/>
  <c r="O51" i="13" l="1"/>
  <c r="AF34" i="13"/>
  <c r="AF36" i="13" s="1"/>
  <c r="AF38" i="13" s="1"/>
  <c r="R51" i="13"/>
  <c r="D11" i="63"/>
  <c r="Q36" i="13"/>
  <c r="N32" i="13"/>
  <c r="V7" i="53" s="1"/>
  <c r="S19" i="53" s="1"/>
  <c r="D15" i="63"/>
  <c r="V36" i="13"/>
  <c r="D7" i="63"/>
  <c r="P34" i="13"/>
  <c r="P36" i="13" s="1"/>
  <c r="D8" i="63"/>
  <c r="D13" i="63"/>
  <c r="N50" i="13"/>
  <c r="N37" i="13"/>
  <c r="D9" i="63"/>
  <c r="W51" i="13"/>
  <c r="AE49" i="13"/>
  <c r="AE55" i="13"/>
  <c r="C69" i="63" s="1"/>
  <c r="C4" i="64"/>
  <c r="F83" i="14"/>
  <c r="G83" i="14" s="1"/>
  <c r="C8" i="64"/>
  <c r="D80" i="14"/>
  <c r="C10" i="63"/>
  <c r="D10" i="63"/>
  <c r="C14" i="63"/>
  <c r="D14" i="63"/>
  <c r="R38" i="13"/>
  <c r="S38" i="13"/>
  <c r="W38" i="13"/>
  <c r="U51" i="13"/>
  <c r="C7" i="63"/>
  <c r="V51" i="13"/>
  <c r="C15" i="63"/>
  <c r="Q51" i="13"/>
  <c r="C11" i="63"/>
  <c r="C20" i="63"/>
  <c r="E64" i="60"/>
  <c r="F64" i="60"/>
  <c r="B26" i="13"/>
  <c r="B27" i="13" s="1"/>
  <c r="B28" i="13" s="1"/>
  <c r="B29" i="13" s="1"/>
  <c r="B30" i="13" s="1"/>
  <c r="B31" i="13" s="1"/>
  <c r="B32" i="13" s="1"/>
  <c r="B33" i="13" s="1"/>
  <c r="T51" i="13"/>
  <c r="H15" i="14"/>
  <c r="H18" i="14"/>
  <c r="H22" i="14"/>
  <c r="H19" i="14"/>
  <c r="H16" i="14"/>
  <c r="H20" i="14"/>
  <c r="H23" i="14"/>
  <c r="H17" i="14"/>
  <c r="H21" i="14"/>
  <c r="H24" i="14"/>
  <c r="I7" i="4"/>
  <c r="G7" i="4"/>
  <c r="I5" i="4"/>
  <c r="G5" i="4"/>
  <c r="I4" i="4"/>
  <c r="G4" i="4"/>
  <c r="I3" i="4"/>
  <c r="G3" i="4"/>
  <c r="AE51" i="13" l="1"/>
  <c r="I108" i="70"/>
  <c r="N10" i="53"/>
  <c r="J22" i="53" s="1"/>
  <c r="R19" i="53"/>
  <c r="D69" i="63"/>
  <c r="E69" i="63" s="1"/>
  <c r="N34" i="13"/>
  <c r="N7" i="53" s="1"/>
  <c r="J19" i="53" s="1"/>
  <c r="W7" i="53"/>
  <c r="P51" i="13"/>
  <c r="D21" i="63"/>
  <c r="AE62" i="13"/>
  <c r="AE56" i="13"/>
  <c r="D81" i="14"/>
  <c r="D84" i="14" s="1"/>
  <c r="C5" i="64"/>
  <c r="H26" i="14"/>
  <c r="P26" i="14" s="1"/>
  <c r="B34" i="13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AI48" i="13"/>
  <c r="AG51" i="13"/>
  <c r="V38" i="13"/>
  <c r="O38" i="13"/>
  <c r="T38" i="13"/>
  <c r="P38" i="13"/>
  <c r="U38" i="13"/>
  <c r="Q38" i="13"/>
  <c r="F65" i="60"/>
  <c r="E65" i="60"/>
  <c r="N36" i="13"/>
  <c r="N38" i="13" s="1"/>
  <c r="P18" i="14"/>
  <c r="P20" i="14"/>
  <c r="P19" i="14"/>
  <c r="P24" i="14"/>
  <c r="P22" i="14"/>
  <c r="P16" i="14"/>
  <c r="P17" i="14"/>
  <c r="P23" i="14"/>
  <c r="P21" i="14"/>
  <c r="P15" i="14"/>
  <c r="K19" i="53" l="1"/>
  <c r="O7" i="53"/>
  <c r="N51" i="13"/>
  <c r="AE57" i="13"/>
  <c r="AE63" i="13"/>
  <c r="AE64" i="13" s="1"/>
  <c r="D7" i="53"/>
  <c r="D82" i="14"/>
  <c r="D70" i="63"/>
  <c r="E70" i="63" s="1"/>
  <c r="E66" i="60"/>
  <c r="F66" i="60"/>
  <c r="AI38" i="13"/>
  <c r="E67" i="60" l="1"/>
  <c r="F67" i="60"/>
  <c r="AI45" i="13"/>
  <c r="X41" i="13"/>
  <c r="X46" i="13" s="1"/>
  <c r="X49" i="13" s="1"/>
  <c r="F68" i="60" l="1"/>
  <c r="E68" i="60"/>
  <c r="E69" i="60" l="1"/>
  <c r="F69" i="60"/>
  <c r="F70" i="60" l="1"/>
  <c r="E70" i="60"/>
  <c r="C82" i="63" l="1"/>
  <c r="D82" i="63" s="1"/>
  <c r="E82" i="63" s="1"/>
  <c r="E71" i="60"/>
  <c r="F71" i="60"/>
  <c r="H30" i="13"/>
  <c r="C47" i="63" l="1"/>
  <c r="D47" i="63" s="1"/>
  <c r="E47" i="63" s="1"/>
  <c r="D29" i="63"/>
  <c r="E29" i="63" s="1"/>
  <c r="H37" i="13"/>
  <c r="F72" i="60"/>
  <c r="E72" i="60"/>
  <c r="H32" i="13"/>
  <c r="AA38" i="13"/>
  <c r="AH30" i="13"/>
  <c r="AH37" i="13" s="1"/>
  <c r="X32" i="13"/>
  <c r="X34" i="13" l="1"/>
  <c r="X51" i="13" s="1"/>
  <c r="V8" i="53"/>
  <c r="AH32" i="13"/>
  <c r="V6" i="53"/>
  <c r="E73" i="60"/>
  <c r="F73" i="60"/>
  <c r="H34" i="13"/>
  <c r="N6" i="53" l="1"/>
  <c r="J18" i="53" s="1"/>
  <c r="H36" i="13"/>
  <c r="N8" i="53"/>
  <c r="O8" i="53" s="1"/>
  <c r="X36" i="13"/>
  <c r="X38" i="13" s="1"/>
  <c r="S20" i="53"/>
  <c r="R20" i="53"/>
  <c r="W8" i="53"/>
  <c r="V12" i="53"/>
  <c r="R24" i="53" s="1"/>
  <c r="R18" i="53"/>
  <c r="C4" i="63"/>
  <c r="F74" i="60"/>
  <c r="E74" i="60"/>
  <c r="AH34" i="13"/>
  <c r="N12" i="53" l="1"/>
  <c r="J24" i="53" s="1"/>
  <c r="K20" i="53"/>
  <c r="J20" i="53"/>
  <c r="C22" i="63"/>
  <c r="AH36" i="13"/>
  <c r="H38" i="13"/>
  <c r="E75" i="60"/>
  <c r="F75" i="60"/>
  <c r="AJ38" i="13" l="1"/>
  <c r="F76" i="60"/>
  <c r="E76" i="60"/>
  <c r="AH38" i="13"/>
  <c r="H3" i="4"/>
  <c r="D6" i="61" s="1"/>
  <c r="H8" i="4"/>
  <c r="D7" i="61" s="1"/>
  <c r="L8" i="18"/>
  <c r="L8" i="14"/>
  <c r="L8" i="57"/>
  <c r="AF43" i="13" l="1"/>
  <c r="AD43" i="13"/>
  <c r="AC43" i="13"/>
  <c r="AB43" i="13"/>
  <c r="E79" i="18"/>
  <c r="E79" i="57"/>
  <c r="E79" i="14"/>
  <c r="E77" i="60"/>
  <c r="F77" i="60"/>
  <c r="H7" i="61"/>
  <c r="E7" i="61"/>
  <c r="H6" i="61"/>
  <c r="E6" i="61"/>
  <c r="D4" i="64" l="1"/>
  <c r="D11" i="64"/>
  <c r="D18" i="64"/>
  <c r="F79" i="18"/>
  <c r="G79" i="18" s="1"/>
  <c r="F79" i="57"/>
  <c r="G79" i="57" s="1"/>
  <c r="F79" i="14"/>
  <c r="G79" i="14" s="1"/>
  <c r="F78" i="60"/>
  <c r="E78" i="60"/>
  <c r="AF45" i="13"/>
  <c r="H103" i="4"/>
  <c r="G104" i="70" s="1"/>
  <c r="AB45" i="13"/>
  <c r="H83" i="4"/>
  <c r="H88" i="4"/>
  <c r="AC45" i="13"/>
  <c r="AC46" i="13" s="1"/>
  <c r="H41" i="13"/>
  <c r="H5" i="4"/>
  <c r="K6" i="61" s="1"/>
  <c r="L6" i="61" s="1"/>
  <c r="J46" i="13"/>
  <c r="L9" i="32"/>
  <c r="L9" i="14"/>
  <c r="L9" i="35"/>
  <c r="G9" i="34"/>
  <c r="L9" i="33"/>
  <c r="K23" i="61" l="1"/>
  <c r="L23" i="61" s="1"/>
  <c r="G92" i="70"/>
  <c r="H92" i="70" s="1"/>
  <c r="K22" i="61"/>
  <c r="L22" i="61" s="1"/>
  <c r="G86" i="70"/>
  <c r="H86" i="70" s="1"/>
  <c r="K26" i="61"/>
  <c r="L26" i="61" s="1"/>
  <c r="AC55" i="13"/>
  <c r="AC62" i="13" s="1"/>
  <c r="AC63" i="13" s="1"/>
  <c r="AC64" i="13" s="1"/>
  <c r="AC50" i="13"/>
  <c r="J49" i="13"/>
  <c r="J55" i="13"/>
  <c r="AB46" i="13"/>
  <c r="AH41" i="13"/>
  <c r="AF46" i="13"/>
  <c r="AF50" i="13" s="1"/>
  <c r="S75" i="13"/>
  <c r="D15" i="34"/>
  <c r="AC49" i="13"/>
  <c r="D18" i="63" s="1"/>
  <c r="E79" i="60"/>
  <c r="F79" i="60"/>
  <c r="I15" i="33"/>
  <c r="I15" i="32"/>
  <c r="I15" i="35"/>
  <c r="M46" i="13"/>
  <c r="I46" i="13"/>
  <c r="K46" i="13"/>
  <c r="H11" i="4"/>
  <c r="K7" i="61" s="1"/>
  <c r="L7" i="61" s="1"/>
  <c r="I15" i="14"/>
  <c r="I16" i="14"/>
  <c r="I17" i="14"/>
  <c r="I18" i="14"/>
  <c r="I19" i="14"/>
  <c r="I20" i="14"/>
  <c r="I21" i="14"/>
  <c r="I22" i="14"/>
  <c r="I23" i="14"/>
  <c r="I24" i="14"/>
  <c r="I26" i="14"/>
  <c r="E80" i="14" s="1"/>
  <c r="L9" i="57"/>
  <c r="L9" i="18"/>
  <c r="I86" i="70" l="1"/>
  <c r="H88" i="70"/>
  <c r="I92" i="70"/>
  <c r="H94" i="70"/>
  <c r="I94" i="70" s="1"/>
  <c r="AF49" i="13"/>
  <c r="D20" i="63" s="1"/>
  <c r="AC56" i="13"/>
  <c r="AC57" i="13" s="1"/>
  <c r="AC51" i="13"/>
  <c r="AB55" i="13"/>
  <c r="AB62" i="13" s="1"/>
  <c r="AB50" i="13"/>
  <c r="J62" i="13"/>
  <c r="J63" i="13" s="1"/>
  <c r="J64" i="13" s="1"/>
  <c r="J56" i="13"/>
  <c r="J57" i="13" s="1"/>
  <c r="I49" i="13"/>
  <c r="I55" i="13"/>
  <c r="M49" i="13"/>
  <c r="M55" i="13"/>
  <c r="K49" i="13"/>
  <c r="K55" i="13"/>
  <c r="S74" i="13"/>
  <c r="S76" i="13" s="1"/>
  <c r="AF55" i="13"/>
  <c r="AB49" i="13"/>
  <c r="D5" i="64"/>
  <c r="H15" i="34"/>
  <c r="P15" i="34" s="1"/>
  <c r="M15" i="35"/>
  <c r="O15" i="35" s="1"/>
  <c r="E80" i="35"/>
  <c r="M15" i="33"/>
  <c r="O15" i="33" s="1"/>
  <c r="E80" i="33"/>
  <c r="M15" i="32"/>
  <c r="O15" i="32" s="1"/>
  <c r="E80" i="32"/>
  <c r="F80" i="14"/>
  <c r="G80" i="14" s="1"/>
  <c r="E81" i="14"/>
  <c r="F80" i="60"/>
  <c r="E80" i="60"/>
  <c r="AD45" i="13"/>
  <c r="H93" i="4"/>
  <c r="H21" i="4"/>
  <c r="K9" i="61" s="1"/>
  <c r="L9" i="61" s="1"/>
  <c r="L45" i="13"/>
  <c r="I22" i="57"/>
  <c r="M22" i="57" s="1"/>
  <c r="I23" i="57"/>
  <c r="M23" i="57" s="1"/>
  <c r="I15" i="57"/>
  <c r="M15" i="57" s="1"/>
  <c r="I26" i="57"/>
  <c r="I21" i="57"/>
  <c r="M21" i="57" s="1"/>
  <c r="I17" i="57"/>
  <c r="M17" i="57" s="1"/>
  <c r="I19" i="57"/>
  <c r="M19" i="57" s="1"/>
  <c r="I20" i="57"/>
  <c r="M20" i="57" s="1"/>
  <c r="I16" i="57"/>
  <c r="M16" i="57" s="1"/>
  <c r="I18" i="57"/>
  <c r="M18" i="57" s="1"/>
  <c r="I24" i="57"/>
  <c r="M24" i="57" s="1"/>
  <c r="M17" i="14"/>
  <c r="M16" i="14"/>
  <c r="Q16" i="14" s="1"/>
  <c r="M22" i="14"/>
  <c r="M20" i="14"/>
  <c r="M18" i="14"/>
  <c r="Q18" i="14" s="1"/>
  <c r="M26" i="14"/>
  <c r="M24" i="14"/>
  <c r="M23" i="14"/>
  <c r="M21" i="14"/>
  <c r="M19" i="14"/>
  <c r="I18" i="18"/>
  <c r="M18" i="18" s="1"/>
  <c r="I20" i="18"/>
  <c r="M20" i="18" s="1"/>
  <c r="I19" i="18"/>
  <c r="M19" i="18" s="1"/>
  <c r="I22" i="18"/>
  <c r="M22" i="18" s="1"/>
  <c r="I21" i="18"/>
  <c r="M21" i="18" s="1"/>
  <c r="I17" i="18"/>
  <c r="M17" i="18" s="1"/>
  <c r="I15" i="18"/>
  <c r="M15" i="18" s="1"/>
  <c r="I23" i="18"/>
  <c r="M23" i="18" s="1"/>
  <c r="I26" i="18"/>
  <c r="I24" i="18"/>
  <c r="M24" i="18" s="1"/>
  <c r="I16" i="18"/>
  <c r="M16" i="18" s="1"/>
  <c r="M15" i="14"/>
  <c r="L9" i="19"/>
  <c r="L9" i="34"/>
  <c r="AB56" i="13" l="1"/>
  <c r="AB57" i="13" s="1"/>
  <c r="K24" i="61"/>
  <c r="L24" i="61" s="1"/>
  <c r="G98" i="70"/>
  <c r="H98" i="70" s="1"/>
  <c r="H100" i="70" s="1"/>
  <c r="H104" i="70"/>
  <c r="I88" i="70"/>
  <c r="AF51" i="13"/>
  <c r="AB63" i="13"/>
  <c r="AB64" i="13" s="1"/>
  <c r="M62" i="13"/>
  <c r="M63" i="13" s="1"/>
  <c r="M64" i="13" s="1"/>
  <c r="M56" i="13"/>
  <c r="M57" i="13" s="1"/>
  <c r="I62" i="13"/>
  <c r="I56" i="13"/>
  <c r="I57" i="13" s="1"/>
  <c r="K62" i="13"/>
  <c r="K63" i="13" s="1"/>
  <c r="K64" i="13" s="1"/>
  <c r="K56" i="13"/>
  <c r="K57" i="13" s="1"/>
  <c r="AF62" i="13"/>
  <c r="S10" i="53"/>
  <c r="AF56" i="13"/>
  <c r="D17" i="63"/>
  <c r="AB51" i="13"/>
  <c r="D89" i="64"/>
  <c r="D96" i="64"/>
  <c r="D103" i="64"/>
  <c r="E24" i="53"/>
  <c r="F24" i="53" s="1"/>
  <c r="G24" i="53" s="1"/>
  <c r="E23" i="53"/>
  <c r="F23" i="53" s="1"/>
  <c r="G23" i="53" s="1"/>
  <c r="Q15" i="33"/>
  <c r="Q15" i="32"/>
  <c r="Q15" i="35"/>
  <c r="N15" i="33"/>
  <c r="N15" i="32"/>
  <c r="D80" i="34"/>
  <c r="D81" i="34" s="1"/>
  <c r="D82" i="34" s="1"/>
  <c r="E26" i="53"/>
  <c r="F26" i="53" s="1"/>
  <c r="G26" i="53" s="1"/>
  <c r="I15" i="34"/>
  <c r="M15" i="34" s="1"/>
  <c r="N15" i="35"/>
  <c r="F80" i="35"/>
  <c r="G80" i="35" s="1"/>
  <c r="E81" i="35"/>
  <c r="F80" i="33"/>
  <c r="G80" i="33" s="1"/>
  <c r="E81" i="33"/>
  <c r="F80" i="32"/>
  <c r="G80" i="32" s="1"/>
  <c r="E81" i="32"/>
  <c r="M26" i="18"/>
  <c r="E80" i="18"/>
  <c r="M26" i="57"/>
  <c r="E80" i="57"/>
  <c r="E84" i="14"/>
  <c r="F84" i="14" s="1"/>
  <c r="G84" i="14" s="1"/>
  <c r="F81" i="14"/>
  <c r="G81" i="14" s="1"/>
  <c r="E82" i="14"/>
  <c r="E81" i="60"/>
  <c r="F81" i="60"/>
  <c r="AA45" i="13"/>
  <c r="AA46" i="13" s="1"/>
  <c r="AA50" i="13" s="1"/>
  <c r="AD46" i="13"/>
  <c r="AD55" i="13" s="1"/>
  <c r="I20" i="19"/>
  <c r="M20" i="19" s="1"/>
  <c r="O20" i="19" s="1"/>
  <c r="I22" i="19"/>
  <c r="M22" i="19" s="1"/>
  <c r="N22" i="19" s="1"/>
  <c r="I21" i="19"/>
  <c r="M21" i="19" s="1"/>
  <c r="N21" i="19" s="1"/>
  <c r="I18" i="19"/>
  <c r="M18" i="19" s="1"/>
  <c r="N18" i="19" s="1"/>
  <c r="I23" i="19"/>
  <c r="M23" i="19" s="1"/>
  <c r="Q23" i="19" s="1"/>
  <c r="I26" i="19"/>
  <c r="I17" i="19"/>
  <c r="M17" i="19" s="1"/>
  <c r="Q17" i="19" s="1"/>
  <c r="I15" i="19"/>
  <c r="M15" i="19" s="1"/>
  <c r="O15" i="19" s="1"/>
  <c r="I24" i="19"/>
  <c r="M24" i="19" s="1"/>
  <c r="N24" i="19" s="1"/>
  <c r="I19" i="19"/>
  <c r="M19" i="19" s="1"/>
  <c r="Q19" i="19" s="1"/>
  <c r="I16" i="19"/>
  <c r="M16" i="19" s="1"/>
  <c r="N16" i="19" s="1"/>
  <c r="L46" i="13"/>
  <c r="O20" i="57"/>
  <c r="N20" i="57"/>
  <c r="Q20" i="57"/>
  <c r="Q19" i="57"/>
  <c r="O19" i="57"/>
  <c r="N19" i="57"/>
  <c r="Q21" i="57"/>
  <c r="O21" i="57"/>
  <c r="N21" i="57"/>
  <c r="Q24" i="57"/>
  <c r="O24" i="57"/>
  <c r="N24" i="57"/>
  <c r="O15" i="57"/>
  <c r="N15" i="57"/>
  <c r="Q15" i="57"/>
  <c r="Q18" i="57"/>
  <c r="N18" i="57"/>
  <c r="O18" i="57"/>
  <c r="O23" i="57"/>
  <c r="N23" i="57"/>
  <c r="Q23" i="57"/>
  <c r="Q17" i="57"/>
  <c r="N17" i="57"/>
  <c r="O17" i="57"/>
  <c r="O16" i="57"/>
  <c r="N16" i="57"/>
  <c r="Q16" i="57"/>
  <c r="N22" i="57"/>
  <c r="Q22" i="57"/>
  <c r="O22" i="57"/>
  <c r="H45" i="13"/>
  <c r="E7" i="53"/>
  <c r="F7" i="53" s="1"/>
  <c r="G7" i="53" s="1"/>
  <c r="Q17" i="14"/>
  <c r="N18" i="14"/>
  <c r="O18" i="14"/>
  <c r="O17" i="14"/>
  <c r="N17" i="14"/>
  <c r="N22" i="14"/>
  <c r="F11" i="53"/>
  <c r="G11" i="53" s="1"/>
  <c r="O26" i="14"/>
  <c r="N21" i="14"/>
  <c r="Q20" i="14"/>
  <c r="O16" i="14"/>
  <c r="O21" i="14"/>
  <c r="Q26" i="14"/>
  <c r="Q21" i="14"/>
  <c r="Q19" i="14"/>
  <c r="N24" i="14"/>
  <c r="N26" i="14"/>
  <c r="N16" i="14"/>
  <c r="Q24" i="14"/>
  <c r="O22" i="14"/>
  <c r="Q22" i="14"/>
  <c r="O19" i="14"/>
  <c r="N19" i="14"/>
  <c r="N20" i="14"/>
  <c r="O20" i="14"/>
  <c r="O24" i="14"/>
  <c r="N23" i="14"/>
  <c r="O23" i="14"/>
  <c r="Q23" i="14"/>
  <c r="Q21" i="18"/>
  <c r="O21" i="18"/>
  <c r="N21" i="18"/>
  <c r="N16" i="18"/>
  <c r="O16" i="18"/>
  <c r="Q16" i="18"/>
  <c r="Q24" i="18"/>
  <c r="N24" i="18"/>
  <c r="O24" i="18"/>
  <c r="O18" i="18"/>
  <c r="N18" i="18"/>
  <c r="Q18" i="18"/>
  <c r="Q22" i="18"/>
  <c r="N22" i="18"/>
  <c r="O22" i="18"/>
  <c r="O20" i="18"/>
  <c r="N20" i="18"/>
  <c r="Q20" i="18"/>
  <c r="O15" i="18"/>
  <c r="Q15" i="18"/>
  <c r="N15" i="18"/>
  <c r="Q19" i="18"/>
  <c r="O19" i="18"/>
  <c r="N19" i="18"/>
  <c r="Q23" i="18"/>
  <c r="O23" i="18"/>
  <c r="N23" i="18"/>
  <c r="Q17" i="18"/>
  <c r="N17" i="18"/>
  <c r="O17" i="18"/>
  <c r="O15" i="14"/>
  <c r="Q15" i="14"/>
  <c r="N15" i="14"/>
  <c r="H112" i="70" l="1"/>
  <c r="H106" i="70"/>
  <c r="I106" i="70" s="1"/>
  <c r="I104" i="70"/>
  <c r="C79" i="63"/>
  <c r="D79" i="63" s="1"/>
  <c r="E79" i="63" s="1"/>
  <c r="C77" i="63"/>
  <c r="AD62" i="13"/>
  <c r="AD56" i="13"/>
  <c r="AA55" i="13"/>
  <c r="AF57" i="13"/>
  <c r="L49" i="13"/>
  <c r="L55" i="13"/>
  <c r="Q26" i="18"/>
  <c r="D84" i="34"/>
  <c r="I63" i="13"/>
  <c r="I64" i="13" s="1"/>
  <c r="E9" i="53"/>
  <c r="F9" i="53" s="1"/>
  <c r="G9" i="53" s="1"/>
  <c r="Q26" i="57"/>
  <c r="S22" i="53"/>
  <c r="W10" i="53"/>
  <c r="T10" i="53"/>
  <c r="K10" i="53"/>
  <c r="AF63" i="13"/>
  <c r="AF64" i="13" s="1"/>
  <c r="AH45" i="13"/>
  <c r="AD49" i="13"/>
  <c r="AD51" i="13" s="1"/>
  <c r="AA74" i="13"/>
  <c r="AA75" i="13"/>
  <c r="D12" i="64"/>
  <c r="D19" i="64"/>
  <c r="N26" i="18"/>
  <c r="O26" i="18"/>
  <c r="O26" i="57"/>
  <c r="N26" i="57"/>
  <c r="E8" i="53"/>
  <c r="F8" i="53" s="1"/>
  <c r="G8" i="53" s="1"/>
  <c r="Q15" i="34"/>
  <c r="O15" i="34"/>
  <c r="N15" i="34"/>
  <c r="E84" i="35"/>
  <c r="F84" i="35" s="1"/>
  <c r="G84" i="35" s="1"/>
  <c r="F81" i="35"/>
  <c r="G81" i="35" s="1"/>
  <c r="E82" i="35"/>
  <c r="E80" i="34"/>
  <c r="E84" i="33"/>
  <c r="F84" i="33" s="1"/>
  <c r="G84" i="33" s="1"/>
  <c r="F81" i="33"/>
  <c r="G81" i="33" s="1"/>
  <c r="E82" i="33"/>
  <c r="E84" i="32"/>
  <c r="F84" i="32" s="1"/>
  <c r="G84" i="32" s="1"/>
  <c r="F81" i="32"/>
  <c r="G81" i="32" s="1"/>
  <c r="E82" i="32"/>
  <c r="M26" i="19"/>
  <c r="N26" i="19" s="1"/>
  <c r="E80" i="19"/>
  <c r="F80" i="18"/>
  <c r="G80" i="18" s="1"/>
  <c r="E81" i="18"/>
  <c r="F80" i="57"/>
  <c r="G80" i="57" s="1"/>
  <c r="E81" i="57"/>
  <c r="AA49" i="13"/>
  <c r="F82" i="60"/>
  <c r="E82" i="60"/>
  <c r="O16" i="19"/>
  <c r="O21" i="19"/>
  <c r="Q16" i="19"/>
  <c r="Q21" i="19"/>
  <c r="Q22" i="19"/>
  <c r="N23" i="19"/>
  <c r="O24" i="19"/>
  <c r="Q24" i="19"/>
  <c r="Q20" i="19"/>
  <c r="N20" i="19"/>
  <c r="Q18" i="19"/>
  <c r="O23" i="19"/>
  <c r="O22" i="19"/>
  <c r="N19" i="19"/>
  <c r="O19" i="19"/>
  <c r="Q15" i="19"/>
  <c r="N15" i="19"/>
  <c r="N17" i="19"/>
  <c r="O17" i="19"/>
  <c r="O18" i="19"/>
  <c r="H46" i="13"/>
  <c r="I112" i="70" l="1"/>
  <c r="D77" i="63"/>
  <c r="E77" i="63" s="1"/>
  <c r="H75" i="13"/>
  <c r="H50" i="13"/>
  <c r="S9" i="53"/>
  <c r="AA56" i="13"/>
  <c r="AA57" i="13" s="1"/>
  <c r="AD63" i="13"/>
  <c r="AD64" i="13" s="1"/>
  <c r="AA62" i="13"/>
  <c r="L62" i="13"/>
  <c r="L56" i="13"/>
  <c r="L57" i="13" s="1"/>
  <c r="H55" i="13"/>
  <c r="Q26" i="19"/>
  <c r="E10" i="53"/>
  <c r="F10" i="53" s="1"/>
  <c r="G10" i="53" s="1"/>
  <c r="K22" i="53"/>
  <c r="O10" i="53"/>
  <c r="L10" i="53"/>
  <c r="U10" i="53"/>
  <c r="AA76" i="13"/>
  <c r="H49" i="13"/>
  <c r="H51" i="13" s="1"/>
  <c r="H74" i="13"/>
  <c r="F80" i="34"/>
  <c r="G80" i="34" s="1"/>
  <c r="E81" i="34"/>
  <c r="O26" i="19"/>
  <c r="F80" i="19"/>
  <c r="G80" i="19" s="1"/>
  <c r="E81" i="19"/>
  <c r="E84" i="18"/>
  <c r="F84" i="18" s="1"/>
  <c r="G84" i="18" s="1"/>
  <c r="F81" i="18"/>
  <c r="G81" i="18" s="1"/>
  <c r="E82" i="18"/>
  <c r="E84" i="57"/>
  <c r="F84" i="57" s="1"/>
  <c r="G84" i="57" s="1"/>
  <c r="F81" i="57"/>
  <c r="G81" i="57" s="1"/>
  <c r="E82" i="57"/>
  <c r="AA51" i="13"/>
  <c r="C80" i="63"/>
  <c r="D80" i="63" s="1"/>
  <c r="E80" i="63" s="1"/>
  <c r="E83" i="60"/>
  <c r="F83" i="60"/>
  <c r="AH46" i="13"/>
  <c r="AH50" i="13" s="1"/>
  <c r="C81" i="63" l="1"/>
  <c r="H76" i="13"/>
  <c r="AH75" i="13"/>
  <c r="AH74" i="13"/>
  <c r="K9" i="53"/>
  <c r="AA63" i="13"/>
  <c r="AA64" i="13" s="1"/>
  <c r="S21" i="53"/>
  <c r="W9" i="53"/>
  <c r="T9" i="53"/>
  <c r="U9" i="53" s="1"/>
  <c r="H56" i="13"/>
  <c r="S6" i="53"/>
  <c r="L63" i="13"/>
  <c r="L64" i="13" s="1"/>
  <c r="H62" i="13"/>
  <c r="D4" i="63"/>
  <c r="AJ46" i="13"/>
  <c r="AH65" i="13"/>
  <c r="AI65" i="13" s="1"/>
  <c r="AH55" i="13"/>
  <c r="AH56" i="13" s="1"/>
  <c r="AH57" i="13" s="1"/>
  <c r="M10" i="53"/>
  <c r="F81" i="34"/>
  <c r="G81" i="34" s="1"/>
  <c r="E84" i="34"/>
  <c r="F84" i="34" s="1"/>
  <c r="G84" i="34" s="1"/>
  <c r="E82" i="34"/>
  <c r="E84" i="19"/>
  <c r="F84" i="19" s="1"/>
  <c r="G84" i="19" s="1"/>
  <c r="F81" i="19"/>
  <c r="G81" i="19" s="1"/>
  <c r="E82" i="19"/>
  <c r="AH49" i="13"/>
  <c r="C71" i="63"/>
  <c r="F84" i="60"/>
  <c r="E84" i="60"/>
  <c r="D71" i="63" l="1"/>
  <c r="E71" i="63" s="1"/>
  <c r="D81" i="63"/>
  <c r="E81" i="63" s="1"/>
  <c r="C83" i="63"/>
  <c r="D83" i="63" s="1"/>
  <c r="E83" i="63" s="1"/>
  <c r="AH76" i="13"/>
  <c r="K21" i="53"/>
  <c r="L9" i="53"/>
  <c r="M9" i="53" s="1"/>
  <c r="O9" i="53"/>
  <c r="AH62" i="13"/>
  <c r="AH63" i="13" s="1"/>
  <c r="AH64" i="13" s="1"/>
  <c r="K6" i="53"/>
  <c r="H63" i="13"/>
  <c r="H64" i="13" s="1"/>
  <c r="S12" i="53"/>
  <c r="S24" i="53" s="1"/>
  <c r="S18" i="53"/>
  <c r="T6" i="53"/>
  <c r="W6" i="53"/>
  <c r="W12" i="53" s="1"/>
  <c r="H57" i="13"/>
  <c r="D22" i="63"/>
  <c r="AH66" i="13"/>
  <c r="AI66" i="13" s="1"/>
  <c r="AH51" i="13"/>
  <c r="E85" i="60"/>
  <c r="F85" i="60"/>
  <c r="U6" i="53" l="1"/>
  <c r="T12" i="53"/>
  <c r="K12" i="53"/>
  <c r="K24" i="53" s="1"/>
  <c r="K18" i="53"/>
  <c r="O6" i="53"/>
  <c r="O12" i="53" s="1"/>
  <c r="L6" i="53"/>
  <c r="F86" i="60"/>
  <c r="E86" i="60"/>
  <c r="M6" i="53" l="1"/>
  <c r="L12" i="53"/>
  <c r="T13" i="53"/>
  <c r="U12" i="53"/>
  <c r="E87" i="60"/>
  <c r="F87" i="60"/>
  <c r="L13" i="53" l="1"/>
  <c r="M12" i="53"/>
  <c r="F88" i="60"/>
  <c r="E88" i="60"/>
  <c r="E89" i="60" l="1"/>
  <c r="F89" i="60"/>
  <c r="F90" i="60" l="1"/>
  <c r="E90" i="60"/>
  <c r="E91" i="60" l="1"/>
  <c r="F91" i="60"/>
  <c r="F92" i="60" l="1"/>
  <c r="E92" i="60"/>
  <c r="E93" i="60" l="1"/>
  <c r="F93" i="60"/>
  <c r="F94" i="60" l="1"/>
  <c r="E94" i="60"/>
  <c r="E95" i="60" l="1"/>
  <c r="F95" i="60"/>
  <c r="F96" i="60" l="1"/>
  <c r="E96" i="60"/>
  <c r="E97" i="60" l="1"/>
  <c r="F97" i="60"/>
  <c r="F98" i="60" l="1"/>
  <c r="E98" i="60"/>
  <c r="E99" i="60" l="1"/>
  <c r="F99" i="60"/>
  <c r="F100" i="60" l="1"/>
  <c r="E100" i="60"/>
  <c r="E101" i="60" l="1"/>
  <c r="F101" i="60"/>
  <c r="F102" i="60" l="1"/>
  <c r="E102" i="60"/>
  <c r="E103" i="60" l="1"/>
  <c r="F103" i="60"/>
  <c r="E104" i="60" l="1"/>
  <c r="F104" i="60"/>
  <c r="F105" i="60" l="1"/>
  <c r="E105" i="60"/>
  <c r="E106" i="60" l="1"/>
  <c r="F106" i="60"/>
  <c r="E107" i="60" l="1"/>
  <c r="F107" i="60"/>
  <c r="F108" i="60" l="1"/>
  <c r="E108" i="60"/>
  <c r="E109" i="60" l="1"/>
  <c r="F109" i="60"/>
  <c r="F110" i="60" l="1"/>
  <c r="E110" i="60"/>
  <c r="E111" i="60" l="1"/>
  <c r="F111" i="60"/>
  <c r="F112" i="60" l="1"/>
  <c r="E112" i="60"/>
  <c r="E113" i="60" l="1"/>
  <c r="F113" i="60"/>
  <c r="F114" i="60" l="1"/>
  <c r="E114" i="60"/>
  <c r="E115" i="60" l="1"/>
  <c r="F115" i="60"/>
  <c r="F116" i="60" l="1"/>
  <c r="E116" i="60"/>
  <c r="E117" i="60" l="1"/>
  <c r="F117" i="60"/>
  <c r="F118" i="60" l="1"/>
  <c r="E118" i="60"/>
  <c r="E119" i="60" l="1"/>
  <c r="F119" i="60"/>
  <c r="F120" i="60" l="1"/>
  <c r="E120" i="60"/>
  <c r="E121" i="60" l="1"/>
  <c r="F121" i="60"/>
  <c r="F122" i="60" l="1"/>
  <c r="E122" i="60"/>
  <c r="E123" i="60" l="1"/>
  <c r="F123" i="60"/>
  <c r="F124" i="60" l="1"/>
  <c r="E124" i="60"/>
  <c r="E125" i="60" l="1"/>
  <c r="F125" i="60"/>
  <c r="F126" i="60" l="1"/>
  <c r="E126" i="60"/>
  <c r="E127" i="60" l="1"/>
  <c r="F127" i="60"/>
  <c r="F128" i="60" l="1"/>
  <c r="E128" i="60"/>
  <c r="E129" i="60" l="1"/>
  <c r="F129" i="60"/>
  <c r="F130" i="60" l="1"/>
  <c r="E130" i="60"/>
  <c r="E131" i="60" l="1"/>
  <c r="F131" i="60"/>
  <c r="F132" i="60" l="1"/>
  <c r="E132" i="60"/>
  <c r="E133" i="60" l="1"/>
  <c r="F133" i="60"/>
  <c r="F134" i="60" l="1"/>
  <c r="E134" i="60"/>
  <c r="E135" i="60" l="1"/>
  <c r="F135" i="60"/>
  <c r="F136" i="60" l="1"/>
  <c r="E136" i="60"/>
  <c r="E137" i="60" l="1"/>
  <c r="F137" i="60"/>
  <c r="F138" i="60" l="1"/>
  <c r="E138" i="60"/>
  <c r="E139" i="60" l="1"/>
  <c r="F139" i="60"/>
  <c r="F140" i="60" l="1"/>
  <c r="E140" i="60"/>
  <c r="E141" i="60" l="1"/>
  <c r="F141" i="60"/>
  <c r="F142" i="60" l="1"/>
  <c r="E142" i="60"/>
  <c r="E143" i="60" l="1"/>
  <c r="F143" i="60"/>
  <c r="F144" i="60" l="1"/>
  <c r="E144" i="60"/>
  <c r="E145" i="60" l="1"/>
  <c r="F145" i="60"/>
  <c r="F146" i="60" l="1"/>
  <c r="E146" i="60"/>
  <c r="E147" i="60" l="1"/>
  <c r="F147" i="60"/>
  <c r="F148" i="60" l="1"/>
  <c r="E148" i="60"/>
  <c r="E149" i="60" l="1"/>
  <c r="F149" i="60"/>
  <c r="F150" i="60" l="1"/>
  <c r="E150" i="60"/>
  <c r="E151" i="60" l="1"/>
  <c r="F151" i="60"/>
  <c r="F152" i="60" l="1"/>
  <c r="E152" i="60"/>
  <c r="E153" i="60" l="1"/>
  <c r="F153" i="60"/>
  <c r="F154" i="60" l="1"/>
  <c r="E154" i="60"/>
  <c r="E155" i="60" l="1"/>
  <c r="F155" i="60"/>
  <c r="F156" i="60" l="1"/>
  <c r="E156" i="60"/>
  <c r="E157" i="60" l="1"/>
  <c r="F157" i="60"/>
  <c r="F158" i="60" l="1"/>
  <c r="E158" i="60"/>
  <c r="E159" i="60" l="1"/>
  <c r="F159" i="60"/>
  <c r="F160" i="60" l="1"/>
  <c r="E160" i="60"/>
  <c r="E161" i="60" l="1"/>
  <c r="F161" i="60"/>
  <c r="F162" i="60" l="1"/>
  <c r="E162" i="60"/>
  <c r="E163" i="60" l="1"/>
  <c r="F163" i="60"/>
  <c r="F164" i="60" l="1"/>
  <c r="E164" i="60"/>
  <c r="E165" i="60" l="1"/>
  <c r="F165" i="60"/>
  <c r="F166" i="60" l="1"/>
  <c r="E166" i="60"/>
  <c r="E167" i="60" l="1"/>
  <c r="F167" i="60"/>
  <c r="F168" i="60" l="1"/>
  <c r="E168" i="60"/>
  <c r="E169" i="60" l="1"/>
  <c r="F169" i="60"/>
  <c r="F170" i="60" l="1"/>
  <c r="E170" i="60"/>
  <c r="E171" i="60" l="1"/>
  <c r="F171" i="60"/>
  <c r="F172" i="60" l="1"/>
  <c r="E172" i="60"/>
  <c r="E173" i="60" l="1"/>
  <c r="F173" i="60"/>
  <c r="F174" i="60" l="1"/>
  <c r="E174" i="60"/>
  <c r="E175" i="60" l="1"/>
  <c r="F175" i="60"/>
  <c r="F176" i="60" l="1"/>
  <c r="E176" i="60"/>
  <c r="E177" i="60" l="1"/>
  <c r="F177" i="60"/>
  <c r="F178" i="60" l="1"/>
  <c r="E178" i="60"/>
  <c r="E179" i="60" l="1"/>
  <c r="F179" i="60"/>
  <c r="F180" i="60" l="1"/>
  <c r="E180" i="60"/>
  <c r="E181" i="60" l="1"/>
  <c r="F181" i="60"/>
  <c r="F182" i="60" l="1"/>
  <c r="E182" i="60"/>
  <c r="E183" i="60" l="1"/>
  <c r="F183" i="60"/>
  <c r="F184" i="60" l="1"/>
  <c r="E184" i="60"/>
  <c r="E185" i="60" l="1"/>
  <c r="F185" i="60"/>
  <c r="F186" i="60" l="1"/>
  <c r="E186" i="60"/>
  <c r="E187" i="60" l="1"/>
  <c r="F187" i="60"/>
  <c r="F188" i="60" l="1"/>
  <c r="E188" i="60"/>
  <c r="E189" i="60" l="1"/>
  <c r="F189" i="60"/>
  <c r="F190" i="60" l="1"/>
  <c r="E190" i="60"/>
  <c r="E191" i="60" l="1"/>
  <c r="F191" i="60"/>
  <c r="F192" i="60" l="1"/>
  <c r="E192" i="60"/>
  <c r="E193" i="60" l="1"/>
  <c r="F193" i="60"/>
  <c r="F194" i="60" l="1"/>
  <c r="E194" i="60"/>
  <c r="E195" i="60" l="1"/>
  <c r="F195" i="60"/>
  <c r="F196" i="60" l="1"/>
  <c r="E196" i="60"/>
  <c r="E197" i="60" l="1"/>
  <c r="F197" i="60"/>
  <c r="F198" i="60" l="1"/>
  <c r="E198" i="60"/>
  <c r="E199" i="60" l="1"/>
  <c r="F199" i="60"/>
  <c r="F200" i="60" l="1"/>
  <c r="E200" i="60"/>
  <c r="E201" i="60" l="1"/>
  <c r="F201" i="60"/>
  <c r="F202" i="60" l="1"/>
  <c r="E202" i="60"/>
  <c r="E203" i="60" l="1"/>
  <c r="F203" i="60"/>
  <c r="F204" i="60" l="1"/>
  <c r="E204" i="60"/>
  <c r="E205" i="60" l="1"/>
  <c r="F205" i="60"/>
  <c r="F206" i="60" l="1"/>
  <c r="E206" i="60"/>
  <c r="E207" i="60" l="1"/>
  <c r="F207" i="60"/>
  <c r="F208" i="60" l="1"/>
  <c r="E208" i="60"/>
  <c r="E209" i="60" l="1"/>
  <c r="F209" i="60"/>
  <c r="F210" i="60" l="1"/>
  <c r="E210" i="60"/>
  <c r="E211" i="60" l="1"/>
  <c r="F211" i="60"/>
  <c r="F212" i="60" l="1"/>
  <c r="E212" i="60"/>
  <c r="E213" i="60" l="1"/>
  <c r="F213" i="60"/>
  <c r="F214" i="60" l="1"/>
  <c r="E214" i="60"/>
  <c r="E215" i="60" l="1"/>
  <c r="F215" i="60"/>
  <c r="F216" i="60" l="1"/>
  <c r="E216" i="60"/>
  <c r="E217" i="60" l="1"/>
  <c r="F217" i="60"/>
  <c r="F218" i="60" l="1"/>
  <c r="E218" i="60"/>
  <c r="E219" i="60" l="1"/>
  <c r="F219" i="60"/>
  <c r="F220" i="60" l="1"/>
  <c r="E220" i="60"/>
  <c r="E221" i="60" l="1"/>
  <c r="F221" i="60"/>
  <c r="F222" i="60" l="1"/>
  <c r="E222" i="60"/>
  <c r="E223" i="60" l="1"/>
  <c r="F223" i="60"/>
  <c r="F224" i="60" l="1"/>
  <c r="E224" i="60"/>
  <c r="E225" i="60" l="1"/>
  <c r="F225" i="60"/>
  <c r="F226" i="60" l="1"/>
  <c r="E226" i="60"/>
  <c r="E227" i="60" l="1"/>
  <c r="F227" i="60"/>
  <c r="F228" i="60" l="1"/>
  <c r="E228" i="60"/>
  <c r="E229" i="60" l="1"/>
  <c r="F229" i="60"/>
  <c r="F230" i="60" l="1"/>
  <c r="E230" i="60"/>
  <c r="E231" i="60" l="1"/>
  <c r="F231" i="60"/>
  <c r="F232" i="60" l="1"/>
  <c r="E232" i="60"/>
  <c r="E233" i="60" l="1"/>
  <c r="F233" i="60"/>
  <c r="F234" i="60" l="1"/>
  <c r="E234" i="60"/>
  <c r="E235" i="60" l="1"/>
  <c r="F235" i="60"/>
  <c r="F236" i="60" l="1"/>
  <c r="E236" i="60"/>
  <c r="E237" i="60" l="1"/>
  <c r="F237" i="60"/>
  <c r="F238" i="60" l="1"/>
  <c r="E238" i="60"/>
  <c r="E239" i="60" l="1"/>
  <c r="F239" i="60"/>
  <c r="F240" i="60" l="1"/>
  <c r="E240" i="60"/>
  <c r="E241" i="60" l="1"/>
  <c r="F241" i="60"/>
  <c r="F242" i="60" l="1"/>
  <c r="E242" i="60"/>
  <c r="E243" i="60" l="1"/>
  <c r="F243" i="60"/>
  <c r="F244" i="60" l="1"/>
  <c r="E244" i="60"/>
  <c r="E245" i="60" l="1"/>
  <c r="F245" i="60"/>
  <c r="F246" i="60" l="1"/>
  <c r="E246" i="60"/>
  <c r="E247" i="60" l="1"/>
  <c r="F247" i="60"/>
  <c r="F248" i="60" l="1"/>
  <c r="E248" i="60"/>
  <c r="E249" i="60" l="1"/>
  <c r="F249" i="60"/>
  <c r="F250" i="60" l="1"/>
  <c r="E250" i="60"/>
  <c r="E251" i="60" l="1"/>
  <c r="F251" i="60"/>
  <c r="F252" i="60" l="1"/>
  <c r="E252" i="60"/>
  <c r="E253" i="60" l="1"/>
  <c r="F253" i="60"/>
  <c r="F254" i="60" l="1"/>
  <c r="E254" i="60"/>
  <c r="E255" i="60" l="1"/>
  <c r="F255" i="60"/>
  <c r="F256" i="60" l="1"/>
  <c r="E256" i="60"/>
  <c r="E257" i="60" l="1"/>
  <c r="F257" i="60"/>
  <c r="F258" i="60" l="1"/>
  <c r="E258" i="60"/>
  <c r="E259" i="60" l="1"/>
  <c r="F259" i="60"/>
  <c r="F260" i="60" l="1"/>
  <c r="E260" i="60"/>
  <c r="E261" i="60" l="1"/>
  <c r="F261" i="60"/>
  <c r="F262" i="60" l="1"/>
  <c r="E262" i="60"/>
  <c r="E263" i="60" l="1"/>
  <c r="F263" i="60"/>
  <c r="F264" i="60" l="1"/>
  <c r="E264" i="60"/>
  <c r="E265" i="60" l="1"/>
  <c r="F265" i="60"/>
  <c r="F266" i="60" l="1"/>
  <c r="E266" i="60"/>
  <c r="E267" i="60" l="1"/>
  <c r="F267" i="60"/>
  <c r="F268" i="60" l="1"/>
  <c r="E268" i="60"/>
  <c r="E269" i="60" l="1"/>
  <c r="F269" i="60"/>
  <c r="F270" i="60" l="1"/>
  <c r="E270" i="60"/>
  <c r="E271" i="60" l="1"/>
  <c r="F271" i="60"/>
  <c r="F272" i="60" l="1"/>
  <c r="E272" i="60"/>
  <c r="E273" i="60" l="1"/>
  <c r="F273" i="60"/>
  <c r="F274" i="60" l="1"/>
  <c r="E274" i="60"/>
  <c r="E275" i="60" l="1"/>
  <c r="F275" i="60"/>
  <c r="F276" i="60" l="1"/>
  <c r="E276" i="60"/>
  <c r="E277" i="60" l="1"/>
  <c r="F277" i="60"/>
  <c r="F278" i="60" l="1"/>
  <c r="E278" i="60"/>
  <c r="E279" i="60" l="1"/>
  <c r="F279" i="60"/>
  <c r="F280" i="60" l="1"/>
  <c r="E280" i="60"/>
  <c r="E281" i="60" l="1"/>
  <c r="F281" i="60"/>
  <c r="F282" i="60" l="1"/>
  <c r="E282" i="60"/>
  <c r="E283" i="60" l="1"/>
  <c r="F283" i="60"/>
  <c r="F284" i="60" l="1"/>
  <c r="E284" i="60"/>
  <c r="E285" i="60" l="1"/>
  <c r="F285" i="60"/>
  <c r="F286" i="60" l="1"/>
  <c r="E286" i="60"/>
  <c r="E287" i="60" l="1"/>
  <c r="F287" i="60"/>
  <c r="F288" i="60" l="1"/>
  <c r="E288" i="60"/>
  <c r="E289" i="60" l="1"/>
  <c r="F289" i="60"/>
  <c r="F290" i="60" l="1"/>
  <c r="E290" i="60"/>
  <c r="E291" i="60" l="1"/>
  <c r="F291" i="60"/>
  <c r="F292" i="60" l="1"/>
  <c r="E292" i="60"/>
  <c r="E293" i="60" l="1"/>
  <c r="F293" i="60"/>
  <c r="F294" i="60" l="1"/>
  <c r="E294" i="60"/>
  <c r="E295" i="60" l="1"/>
  <c r="F295" i="60"/>
  <c r="F296" i="60" l="1"/>
  <c r="E296" i="60"/>
  <c r="E297" i="60" l="1"/>
  <c r="F297" i="60"/>
  <c r="F298" i="60" l="1"/>
  <c r="E298" i="60"/>
  <c r="E299" i="60" l="1"/>
  <c r="F299" i="60"/>
  <c r="F300" i="60" l="1"/>
  <c r="E300" i="60"/>
  <c r="E301" i="60" l="1"/>
  <c r="F301" i="60"/>
  <c r="F302" i="60" l="1"/>
  <c r="E302" i="60"/>
  <c r="E303" i="60" l="1"/>
  <c r="F303" i="60"/>
  <c r="F304" i="60" l="1"/>
  <c r="E304" i="60"/>
  <c r="E305" i="60" l="1"/>
  <c r="F305" i="60"/>
  <c r="F306" i="60" l="1"/>
  <c r="E306" i="60"/>
  <c r="E307" i="60" l="1"/>
  <c r="F307" i="60"/>
  <c r="F308" i="60" l="1"/>
  <c r="E308" i="60"/>
  <c r="E309" i="60" l="1"/>
  <c r="F309" i="60"/>
  <c r="F310" i="60" l="1"/>
  <c r="E310" i="60"/>
  <c r="E311" i="60" l="1"/>
  <c r="F311" i="60"/>
  <c r="F312" i="60" l="1"/>
  <c r="E312" i="60"/>
  <c r="E313" i="60" l="1"/>
  <c r="F313" i="60"/>
  <c r="F314" i="60" l="1"/>
  <c r="E314" i="60"/>
  <c r="E315" i="60" l="1"/>
  <c r="F315" i="60"/>
  <c r="F316" i="60" l="1"/>
  <c r="E316" i="60"/>
  <c r="E317" i="60" l="1"/>
  <c r="F317" i="60"/>
  <c r="F318" i="60" l="1"/>
  <c r="E318" i="60"/>
  <c r="E319" i="60" l="1"/>
  <c r="F319" i="60"/>
  <c r="F320" i="60" l="1"/>
  <c r="E320" i="60"/>
  <c r="E321" i="60" l="1"/>
  <c r="F321" i="60"/>
  <c r="F322" i="60" l="1"/>
  <c r="E322" i="60"/>
  <c r="E323" i="60" l="1"/>
  <c r="F323" i="60"/>
  <c r="F324" i="60" l="1"/>
  <c r="E324" i="60"/>
  <c r="E325" i="60" l="1"/>
  <c r="F325" i="60"/>
  <c r="F326" i="60" l="1"/>
  <c r="E326" i="60"/>
  <c r="E327" i="60" l="1"/>
  <c r="F327" i="60"/>
  <c r="F328" i="60" l="1"/>
  <c r="E328" i="60"/>
  <c r="E329" i="60" l="1"/>
  <c r="F329" i="60"/>
  <c r="F330" i="60" l="1"/>
  <c r="E330" i="60"/>
  <c r="E331" i="60" l="1"/>
  <c r="F331" i="60"/>
  <c r="F332" i="60" l="1"/>
  <c r="E332" i="60"/>
  <c r="E333" i="60" l="1"/>
  <c r="F333" i="60"/>
  <c r="F334" i="60" l="1"/>
  <c r="E334" i="60"/>
  <c r="E335" i="60" l="1"/>
  <c r="F335" i="60"/>
  <c r="F336" i="60" l="1"/>
  <c r="E336" i="60"/>
  <c r="E337" i="60" l="1"/>
  <c r="F337" i="60"/>
  <c r="E338" i="60" l="1"/>
  <c r="F338" i="60"/>
  <c r="F339" i="60" l="1"/>
  <c r="E339" i="60"/>
  <c r="E340" i="60" l="1"/>
  <c r="F340" i="60"/>
  <c r="F341" i="60" l="1"/>
  <c r="E341" i="60"/>
  <c r="E342" i="60" l="1"/>
  <c r="F342" i="60"/>
  <c r="F343" i="60" l="1"/>
  <c r="E343" i="60"/>
  <c r="E344" i="60" l="1"/>
  <c r="F344" i="60"/>
  <c r="F345" i="60" l="1"/>
  <c r="E345" i="60"/>
  <c r="E346" i="60" l="1"/>
  <c r="F346" i="60"/>
  <c r="F347" i="60" l="1"/>
  <c r="E347" i="60"/>
  <c r="E348" i="60" l="1"/>
  <c r="F348" i="60"/>
  <c r="F349" i="60" l="1"/>
  <c r="E349" i="60"/>
  <c r="E350" i="60" l="1"/>
  <c r="F350" i="60"/>
  <c r="F351" i="60" l="1"/>
  <c r="E351" i="60"/>
  <c r="E352" i="60" l="1"/>
  <c r="F352" i="60"/>
  <c r="F353" i="60" l="1"/>
  <c r="E353" i="60"/>
  <c r="E354" i="60" l="1"/>
  <c r="F354" i="60"/>
  <c r="F355" i="60" l="1"/>
  <c r="E355" i="60"/>
  <c r="E356" i="60" l="1"/>
  <c r="F356" i="60"/>
  <c r="F357" i="60" l="1"/>
  <c r="E357" i="60"/>
  <c r="E358" i="60" l="1"/>
  <c r="F358" i="60"/>
  <c r="F359" i="60" l="1"/>
  <c r="E359" i="60"/>
  <c r="E360" i="60" l="1"/>
  <c r="F360" i="60"/>
  <c r="F361" i="60" l="1"/>
  <c r="E361" i="60"/>
  <c r="E362" i="60" l="1"/>
  <c r="F362" i="60"/>
  <c r="F363" i="60" l="1"/>
  <c r="E363" i="60"/>
  <c r="E364" i="60" l="1"/>
  <c r="F364" i="60"/>
  <c r="F365" i="60" l="1"/>
  <c r="E365" i="60"/>
  <c r="E366" i="60" l="1"/>
  <c r="F366" i="60"/>
  <c r="F367" i="60" l="1"/>
  <c r="E367" i="60"/>
  <c r="E368" i="60" l="1"/>
  <c r="F368" i="60"/>
  <c r="F369" i="60" l="1"/>
  <c r="E369" i="60"/>
  <c r="E370" i="60" l="1"/>
  <c r="F370" i="60"/>
  <c r="F371" i="60" l="1"/>
  <c r="E371" i="60"/>
  <c r="E372" i="60" l="1"/>
  <c r="F372" i="60"/>
  <c r="F373" i="60" l="1"/>
  <c r="E373" i="60"/>
  <c r="E374" i="60" l="1"/>
  <c r="F374" i="60"/>
  <c r="F375" i="60" l="1"/>
  <c r="E375" i="60"/>
  <c r="E376" i="60" l="1"/>
  <c r="F376" i="60"/>
  <c r="E377" i="60" l="1"/>
  <c r="F377" i="60"/>
  <c r="E378" i="60" l="1"/>
  <c r="F378" i="60"/>
  <c r="F379" i="60" l="1"/>
  <c r="E379" i="60"/>
  <c r="E380" i="60" l="1"/>
  <c r="F380" i="60"/>
  <c r="F381" i="60" l="1"/>
  <c r="E381" i="60"/>
  <c r="E382" i="60" l="1"/>
  <c r="F382" i="60"/>
  <c r="F383" i="60" l="1"/>
  <c r="E383" i="60"/>
  <c r="E384" i="60" l="1"/>
  <c r="F384" i="60"/>
  <c r="F385" i="60" l="1"/>
  <c r="E385" i="60"/>
  <c r="E386" i="60" l="1"/>
  <c r="F386" i="60"/>
  <c r="F387" i="60" l="1"/>
  <c r="E387" i="60"/>
  <c r="E388" i="60" l="1"/>
  <c r="F388" i="60"/>
  <c r="F389" i="60" l="1"/>
  <c r="E389" i="60"/>
  <c r="E390" i="60" l="1"/>
  <c r="F390" i="60"/>
  <c r="F391" i="60" l="1"/>
  <c r="E391" i="60"/>
  <c r="E392" i="60" l="1"/>
  <c r="F392" i="60"/>
  <c r="F393" i="60" l="1"/>
  <c r="E393" i="60"/>
  <c r="E394" i="60" l="1"/>
  <c r="F394" i="60"/>
  <c r="E395" i="60" l="1"/>
  <c r="F395" i="60"/>
  <c r="F396" i="60" l="1"/>
  <c r="E396" i="60"/>
  <c r="E397" i="60" l="1"/>
  <c r="F397" i="60"/>
  <c r="F398" i="60" l="1"/>
  <c r="E398" i="60"/>
  <c r="E399" i="60" l="1"/>
  <c r="F399" i="60"/>
  <c r="F400" i="60" l="1"/>
  <c r="E400" i="60"/>
  <c r="E401" i="60" l="1"/>
  <c r="F401" i="60"/>
  <c r="F402" i="60" l="1"/>
  <c r="E402" i="60"/>
  <c r="E403" i="60" l="1"/>
  <c r="F403" i="60"/>
  <c r="F404" i="60" l="1"/>
  <c r="E404" i="60"/>
  <c r="E405" i="60" l="1"/>
  <c r="F405" i="60"/>
  <c r="F406" i="60" l="1"/>
  <c r="E406" i="60"/>
  <c r="E407" i="60" l="1"/>
  <c r="F407" i="60"/>
  <c r="F408" i="60" l="1"/>
  <c r="E408" i="60"/>
  <c r="E409" i="60" l="1"/>
  <c r="F409" i="60"/>
  <c r="F410" i="60" l="1"/>
  <c r="E410" i="60"/>
  <c r="E411" i="60" l="1"/>
  <c r="F411" i="60"/>
  <c r="F412" i="60" l="1"/>
  <c r="E412" i="60"/>
  <c r="E413" i="60" l="1"/>
  <c r="F413" i="60"/>
  <c r="F414" i="60" l="1"/>
  <c r="E414" i="60"/>
  <c r="E415" i="60" l="1"/>
  <c r="F415" i="60"/>
  <c r="F416" i="60" l="1"/>
  <c r="E416" i="60"/>
  <c r="E417" i="60" l="1"/>
  <c r="F417" i="60"/>
  <c r="F418" i="60" l="1"/>
  <c r="E418" i="60"/>
  <c r="E419" i="60" l="1"/>
  <c r="F419" i="60"/>
  <c r="F420" i="60" l="1"/>
  <c r="E420" i="60"/>
  <c r="E421" i="60" l="1"/>
  <c r="F421" i="60"/>
  <c r="F422" i="60" l="1"/>
  <c r="E422" i="60"/>
  <c r="E423" i="60" l="1"/>
  <c r="F423" i="60"/>
  <c r="F424" i="60" l="1"/>
  <c r="E424" i="60"/>
  <c r="E425" i="60" l="1"/>
  <c r="F425" i="60"/>
  <c r="E426" i="60" l="1"/>
  <c r="F426" i="60"/>
  <c r="E427" i="60" l="1"/>
  <c r="F427" i="60"/>
  <c r="E428" i="60" l="1"/>
  <c r="F428" i="60"/>
  <c r="E429" i="60" l="1"/>
  <c r="F429" i="60"/>
  <c r="F430" i="60" l="1"/>
  <c r="E430" i="60"/>
  <c r="F431" i="60" l="1"/>
  <c r="E431" i="60"/>
  <c r="F432" i="60" l="1"/>
  <c r="E432" i="60"/>
  <c r="F433" i="60" l="1"/>
  <c r="E433" i="60"/>
  <c r="F434" i="60" l="1"/>
  <c r="E434" i="60"/>
  <c r="F435" i="60" l="1"/>
  <c r="E435" i="60"/>
  <c r="F436" i="60" l="1"/>
  <c r="E436" i="60"/>
  <c r="F437" i="60" l="1"/>
  <c r="E437" i="60"/>
  <c r="F438" i="60" l="1"/>
  <c r="E438" i="60"/>
  <c r="F439" i="60" l="1"/>
  <c r="E439" i="60"/>
  <c r="F440" i="60" l="1"/>
  <c r="E440" i="60"/>
  <c r="F441" i="60" l="1"/>
  <c r="E441" i="60"/>
  <c r="E442" i="60" l="1"/>
  <c r="F442" i="60"/>
  <c r="E443" i="60" l="1"/>
  <c r="F443" i="60"/>
  <c r="F444" i="60" l="1"/>
  <c r="E444" i="60"/>
  <c r="F445" i="60" l="1"/>
  <c r="E445" i="60"/>
  <c r="E446" i="60" l="1"/>
  <c r="F446" i="60"/>
  <c r="F447" i="60" l="1"/>
  <c r="E447" i="60"/>
  <c r="E448" i="60" l="1"/>
  <c r="F448" i="60"/>
  <c r="F449" i="60" l="1"/>
  <c r="E449" i="60"/>
  <c r="E450" i="60" l="1"/>
  <c r="F450" i="60"/>
  <c r="F451" i="60" l="1"/>
  <c r="E451" i="60"/>
  <c r="E452" i="60" l="1"/>
  <c r="F452" i="60"/>
  <c r="F453" i="60" l="1"/>
  <c r="E453" i="60"/>
  <c r="E454" i="60" l="1"/>
  <c r="F454" i="60"/>
  <c r="F455" i="60" l="1"/>
  <c r="E455" i="60"/>
  <c r="E456" i="60" l="1"/>
  <c r="F456" i="60"/>
  <c r="F457" i="60" l="1"/>
  <c r="E457" i="60"/>
  <c r="E458" i="60" l="1"/>
  <c r="F458" i="60"/>
  <c r="F459" i="60" l="1"/>
  <c r="E459" i="60"/>
  <c r="E460" i="60" l="1"/>
  <c r="F460" i="60"/>
  <c r="F461" i="60" l="1"/>
  <c r="E461" i="60"/>
  <c r="E462" i="60" l="1"/>
  <c r="F462" i="60"/>
  <c r="F463" i="60" l="1"/>
  <c r="E463" i="60"/>
  <c r="E464" i="60" l="1"/>
  <c r="F464" i="60"/>
  <c r="F465" i="60" l="1"/>
  <c r="E465" i="60"/>
  <c r="E466" i="60" l="1"/>
  <c r="F466" i="60"/>
  <c r="F467" i="60" l="1"/>
  <c r="E467" i="60"/>
  <c r="E468" i="60" l="1"/>
  <c r="F468" i="60"/>
  <c r="F469" i="60" l="1"/>
  <c r="E469" i="60"/>
  <c r="E470" i="60" l="1"/>
  <c r="F470" i="60"/>
  <c r="F471" i="60" l="1"/>
  <c r="E471" i="60"/>
  <c r="E472" i="60" l="1"/>
  <c r="F472" i="60"/>
  <c r="F473" i="60" l="1"/>
  <c r="E473" i="60"/>
  <c r="E474" i="60" l="1"/>
  <c r="F474" i="60"/>
  <c r="F475" i="60" l="1"/>
  <c r="E475" i="60"/>
  <c r="E476" i="60" l="1"/>
  <c r="F476" i="60"/>
  <c r="F477" i="60" l="1"/>
  <c r="E477" i="60"/>
  <c r="E478" i="60" l="1"/>
  <c r="F478" i="60"/>
  <c r="F479" i="60" l="1"/>
  <c r="E479" i="60"/>
  <c r="E480" i="60" l="1"/>
  <c r="F480" i="60"/>
  <c r="F481" i="60" l="1"/>
  <c r="E481" i="60"/>
  <c r="E482" i="60" l="1"/>
  <c r="F482" i="60"/>
  <c r="F483" i="60" l="1"/>
  <c r="E483" i="60"/>
  <c r="E484" i="60" l="1"/>
  <c r="F484" i="60"/>
  <c r="F485" i="60" l="1"/>
  <c r="E485" i="60"/>
  <c r="E486" i="60" l="1"/>
  <c r="F486" i="60"/>
  <c r="F487" i="60" l="1"/>
  <c r="E487" i="60"/>
  <c r="E488" i="60" l="1"/>
  <c r="F488" i="60"/>
  <c r="F489" i="60" l="1"/>
  <c r="E489" i="60"/>
  <c r="E490" i="60" l="1"/>
  <c r="F490" i="60"/>
  <c r="F491" i="60" l="1"/>
  <c r="E491" i="60"/>
  <c r="E492" i="60" l="1"/>
  <c r="F492" i="60"/>
  <c r="F493" i="60" l="1"/>
  <c r="E493" i="60"/>
  <c r="E494" i="60" l="1"/>
  <c r="F494" i="60"/>
  <c r="F495" i="60" l="1"/>
  <c r="E495" i="60"/>
  <c r="E496" i="60" l="1"/>
  <c r="F496" i="60"/>
  <c r="F497" i="60" l="1"/>
  <c r="E497" i="60"/>
  <c r="E498" i="60" l="1"/>
  <c r="F498" i="60"/>
  <c r="F499" i="60" l="1"/>
  <c r="E499" i="60"/>
  <c r="E500" i="60" l="1"/>
  <c r="F500" i="60"/>
  <c r="F501" i="60" l="1"/>
  <c r="E501" i="60"/>
  <c r="E502" i="60" l="1"/>
  <c r="F502" i="60"/>
  <c r="F503" i="60" l="1"/>
  <c r="E503" i="60"/>
  <c r="E504" i="60" l="1"/>
  <c r="F504" i="60"/>
  <c r="F505" i="60" l="1"/>
  <c r="E505" i="60"/>
  <c r="E506" i="60" l="1"/>
  <c r="F506" i="60"/>
  <c r="F507" i="60" l="1"/>
  <c r="E507" i="60"/>
  <c r="E508" i="60" l="1"/>
  <c r="F508" i="60"/>
  <c r="F509" i="60" l="1"/>
  <c r="E509" i="60"/>
  <c r="E510" i="60" l="1"/>
  <c r="F510" i="60"/>
  <c r="F511" i="60" l="1"/>
  <c r="E511" i="60"/>
  <c r="E512" i="60" l="1"/>
  <c r="F512" i="60"/>
  <c r="F513" i="60" l="1"/>
  <c r="E513" i="60"/>
  <c r="F514" i="60" l="1"/>
  <c r="E514" i="60"/>
  <c r="E515" i="60" l="1"/>
  <c r="F515" i="60"/>
  <c r="F516" i="60" l="1"/>
  <c r="E516" i="60"/>
  <c r="E517" i="60" l="1"/>
  <c r="F517" i="60"/>
  <c r="F518" i="60" l="1"/>
  <c r="E518" i="60"/>
  <c r="E519" i="60" l="1"/>
  <c r="F519" i="60"/>
  <c r="F520" i="60" l="1"/>
  <c r="E520" i="60"/>
  <c r="E521" i="60" l="1"/>
  <c r="F521" i="60"/>
  <c r="F522" i="60" l="1"/>
  <c r="E522" i="60"/>
  <c r="E523" i="60" l="1"/>
  <c r="F523" i="60"/>
  <c r="F524" i="60" l="1"/>
  <c r="E524" i="60"/>
  <c r="E525" i="60" l="1"/>
  <c r="F525" i="60"/>
  <c r="F526" i="60" l="1"/>
  <c r="E526" i="60"/>
  <c r="E527" i="60" l="1"/>
  <c r="F527" i="60"/>
  <c r="F528" i="60" l="1"/>
  <c r="E528" i="60"/>
  <c r="E529" i="60" l="1"/>
  <c r="F529" i="60"/>
  <c r="F530" i="60" l="1"/>
  <c r="E530" i="60"/>
  <c r="E531" i="60" l="1"/>
  <c r="F531" i="60"/>
  <c r="F532" i="60" l="1"/>
  <c r="E532" i="60"/>
  <c r="E533" i="60" l="1"/>
  <c r="F533" i="60"/>
  <c r="F534" i="60" l="1"/>
  <c r="E534" i="60"/>
  <c r="E535" i="60" l="1"/>
  <c r="F535" i="60"/>
  <c r="F536" i="60" l="1"/>
  <c r="E536" i="60"/>
  <c r="E537" i="60" l="1"/>
  <c r="F537" i="60"/>
  <c r="F538" i="60" l="1"/>
  <c r="E538" i="60"/>
  <c r="E539" i="60" l="1"/>
  <c r="F539" i="60"/>
  <c r="F540" i="60" l="1"/>
  <c r="E540" i="60"/>
  <c r="E541" i="60" l="1"/>
  <c r="F541" i="60"/>
  <c r="F542" i="60" l="1"/>
  <c r="E542" i="60"/>
  <c r="E543" i="60" l="1"/>
  <c r="F543" i="60"/>
  <c r="F544" i="60" l="1"/>
  <c r="E544" i="60"/>
  <c r="E545" i="60" l="1"/>
  <c r="F545" i="60"/>
  <c r="F546" i="60" l="1"/>
  <c r="E546" i="60"/>
  <c r="E547" i="60" l="1"/>
  <c r="F547" i="60"/>
  <c r="F548" i="60" l="1"/>
  <c r="E548" i="60"/>
  <c r="E549" i="60" l="1"/>
  <c r="F549" i="60"/>
  <c r="F550" i="60" l="1"/>
  <c r="E550" i="60"/>
  <c r="E551" i="60" l="1"/>
  <c r="F551" i="60"/>
  <c r="F552" i="60" l="1"/>
  <c r="E552" i="60"/>
  <c r="E553" i="60" l="1"/>
  <c r="F553" i="60"/>
  <c r="F554" i="60" l="1"/>
  <c r="E554" i="60"/>
  <c r="E555" i="60" l="1"/>
  <c r="F555" i="60"/>
  <c r="F556" i="60" l="1"/>
  <c r="E556" i="60"/>
  <c r="E557" i="60" l="1"/>
  <c r="F557" i="60"/>
  <c r="F558" i="60" l="1"/>
  <c r="E558" i="60"/>
  <c r="E559" i="60" l="1"/>
  <c r="F559" i="60"/>
  <c r="F560" i="60" l="1"/>
  <c r="E560" i="60"/>
  <c r="E561" i="60" l="1"/>
  <c r="F561" i="60"/>
  <c r="F562" i="60" l="1"/>
  <c r="E562" i="60"/>
  <c r="E563" i="60" l="1"/>
  <c r="F563" i="60"/>
  <c r="F564" i="60" l="1"/>
  <c r="E564" i="60"/>
  <c r="E565" i="60" l="1"/>
  <c r="F565" i="60"/>
  <c r="F566" i="60" l="1"/>
  <c r="E566" i="60"/>
  <c r="E567" i="60" l="1"/>
  <c r="F567" i="60"/>
  <c r="F568" i="60" l="1"/>
  <c r="E568" i="60"/>
  <c r="E569" i="60" l="1"/>
  <c r="F569" i="60"/>
  <c r="F570" i="60" l="1"/>
  <c r="E570" i="60"/>
  <c r="E571" i="60" l="1"/>
  <c r="F571" i="60"/>
  <c r="F572" i="60" l="1"/>
  <c r="E572" i="60"/>
  <c r="E573" i="60" l="1"/>
  <c r="F573" i="60"/>
  <c r="F574" i="60" l="1"/>
  <c r="E574" i="60"/>
  <c r="E575" i="60" l="1"/>
  <c r="F575" i="60"/>
  <c r="F576" i="60" l="1"/>
  <c r="E576" i="60"/>
  <c r="E577" i="60" l="1"/>
  <c r="F577" i="60"/>
  <c r="F578" i="60" l="1"/>
  <c r="E578" i="60"/>
  <c r="E579" i="60" l="1"/>
  <c r="F579" i="60"/>
  <c r="F580" i="60" l="1"/>
  <c r="E580" i="60"/>
  <c r="E581" i="60" l="1"/>
  <c r="F581" i="60"/>
  <c r="F582" i="60" l="1"/>
  <c r="E582" i="60"/>
  <c r="E583" i="60" l="1"/>
  <c r="F583" i="60"/>
  <c r="F584" i="60" l="1"/>
  <c r="E584" i="60"/>
  <c r="E585" i="60" l="1"/>
  <c r="F585" i="60"/>
  <c r="F586" i="60" l="1"/>
  <c r="E586" i="60"/>
  <c r="E587" i="60" l="1"/>
  <c r="F587" i="60"/>
  <c r="F588" i="60" l="1"/>
  <c r="E588" i="60"/>
  <c r="E589" i="60" l="1"/>
  <c r="F589" i="60"/>
  <c r="F590" i="60" l="1"/>
  <c r="E590" i="60"/>
  <c r="E591" i="60" l="1"/>
  <c r="F591" i="60"/>
  <c r="F592" i="60" l="1"/>
  <c r="E592" i="60"/>
  <c r="E593" i="60" l="1"/>
  <c r="F593" i="60"/>
  <c r="F594" i="60" l="1"/>
  <c r="E594" i="60"/>
  <c r="E595" i="60" l="1"/>
  <c r="F595" i="60"/>
  <c r="F596" i="60" l="1"/>
  <c r="E596" i="60"/>
  <c r="E597" i="60" l="1"/>
  <c r="F597" i="60"/>
  <c r="F598" i="60" l="1"/>
  <c r="E598" i="60"/>
  <c r="E599" i="60" l="1"/>
  <c r="F599" i="60"/>
  <c r="F600" i="60" l="1"/>
  <c r="E600" i="60"/>
  <c r="E601" i="60" l="1"/>
  <c r="F601" i="60"/>
  <c r="F602" i="60" l="1"/>
  <c r="E602" i="60"/>
  <c r="E603" i="60" l="1"/>
  <c r="F603" i="60"/>
  <c r="F604" i="60" l="1"/>
  <c r="E604" i="60"/>
  <c r="E605" i="60" l="1"/>
  <c r="F605" i="60"/>
  <c r="F606" i="60" l="1"/>
  <c r="E606" i="60"/>
  <c r="E607" i="60" l="1"/>
  <c r="F607" i="60"/>
  <c r="F608" i="60" l="1"/>
  <c r="E608" i="60"/>
  <c r="E609" i="60" l="1"/>
  <c r="F609" i="60"/>
  <c r="F610" i="60" l="1"/>
  <c r="E610" i="60"/>
  <c r="E611" i="60" l="1"/>
  <c r="F611" i="60"/>
  <c r="F612" i="60" l="1"/>
  <c r="E612" i="60"/>
  <c r="E613" i="60" l="1"/>
  <c r="F613" i="60"/>
  <c r="F614" i="60" l="1"/>
  <c r="E614" i="60"/>
  <c r="E615" i="60" l="1"/>
  <c r="F615" i="60"/>
  <c r="F616" i="60" l="1"/>
  <c r="E616" i="60"/>
  <c r="E617" i="60" l="1"/>
  <c r="F617" i="60"/>
  <c r="F618" i="60" l="1"/>
  <c r="E618" i="60"/>
  <c r="E619" i="60" l="1"/>
  <c r="F619" i="60"/>
  <c r="F620" i="60" l="1"/>
  <c r="E620" i="60"/>
  <c r="E621" i="60" l="1"/>
  <c r="F621" i="60"/>
  <c r="F622" i="60" l="1"/>
  <c r="E622" i="60"/>
  <c r="E623" i="60" l="1"/>
  <c r="F623" i="60"/>
  <c r="F624" i="60" l="1"/>
  <c r="E624" i="60"/>
  <c r="E625" i="60" l="1"/>
  <c r="F625" i="60"/>
  <c r="F626" i="60" l="1"/>
  <c r="E626" i="60"/>
  <c r="E627" i="60" l="1"/>
  <c r="F627" i="60"/>
  <c r="F628" i="60" l="1"/>
  <c r="E628" i="60"/>
  <c r="E629" i="60" l="1"/>
  <c r="F629" i="60"/>
  <c r="F630" i="60" l="1"/>
  <c r="E630" i="60"/>
  <c r="E631" i="60" l="1"/>
  <c r="F631" i="60"/>
  <c r="F632" i="60" l="1"/>
  <c r="E632" i="60"/>
  <c r="E633" i="60" l="1"/>
  <c r="F633" i="60"/>
  <c r="F634" i="60" l="1"/>
  <c r="E634" i="60"/>
  <c r="E635" i="60" l="1"/>
  <c r="F635" i="60"/>
  <c r="F636" i="60" l="1"/>
  <c r="E636" i="60"/>
  <c r="E637" i="60" l="1"/>
  <c r="F637" i="60"/>
  <c r="F638" i="60" l="1"/>
  <c r="E638" i="60"/>
  <c r="E639" i="60" l="1"/>
  <c r="F639" i="60"/>
  <c r="F640" i="60" l="1"/>
  <c r="E640" i="60"/>
  <c r="E641" i="60" l="1"/>
  <c r="F641" i="60"/>
  <c r="F642" i="60" l="1"/>
  <c r="E642" i="60"/>
  <c r="E643" i="60" l="1"/>
  <c r="F643" i="60"/>
  <c r="F644" i="60" l="1"/>
  <c r="E644" i="60"/>
  <c r="E645" i="60" l="1"/>
  <c r="F645" i="60"/>
  <c r="F646" i="60" l="1"/>
  <c r="E646" i="60"/>
  <c r="E647" i="60" l="1"/>
  <c r="F647" i="60"/>
  <c r="F648" i="60" l="1"/>
  <c r="E648" i="60"/>
  <c r="E649" i="60" l="1"/>
  <c r="F649" i="60"/>
  <c r="F650" i="60" l="1"/>
  <c r="E650" i="60"/>
  <c r="E651" i="60" l="1"/>
  <c r="F651" i="60"/>
  <c r="F652" i="60" l="1"/>
  <c r="E652" i="60"/>
  <c r="E653" i="60" l="1"/>
  <c r="F653" i="60"/>
  <c r="F654" i="60" l="1"/>
  <c r="E654" i="60"/>
  <c r="E655" i="60" l="1"/>
  <c r="F655" i="60"/>
  <c r="F656" i="60" l="1"/>
  <c r="E656" i="60"/>
  <c r="E657" i="60" l="1"/>
  <c r="F657" i="60"/>
  <c r="F658" i="60" l="1"/>
  <c r="E658" i="60"/>
  <c r="E659" i="60" l="1"/>
  <c r="F659" i="60"/>
  <c r="F660" i="60" l="1"/>
  <c r="E660" i="60"/>
  <c r="E661" i="60" l="1"/>
  <c r="F661" i="60"/>
  <c r="F662" i="60" l="1"/>
  <c r="E662" i="60"/>
  <c r="E663" i="60" l="1"/>
  <c r="F663" i="60"/>
  <c r="F664" i="60" l="1"/>
  <c r="E664" i="60"/>
  <c r="E665" i="60" l="1"/>
  <c r="F665" i="60"/>
  <c r="F666" i="60" l="1"/>
  <c r="E666" i="60"/>
  <c r="E667" i="60" l="1"/>
  <c r="F667" i="60"/>
  <c r="F668" i="60" l="1"/>
  <c r="E668" i="60"/>
  <c r="E669" i="60" l="1"/>
  <c r="F669" i="60"/>
  <c r="F670" i="60" l="1"/>
  <c r="E670" i="60"/>
  <c r="E671" i="60" l="1"/>
  <c r="F671" i="60"/>
  <c r="F672" i="60" l="1"/>
  <c r="E672" i="60"/>
  <c r="E673" i="60" l="1"/>
  <c r="F673" i="60"/>
  <c r="E674" i="60" l="1"/>
  <c r="F674" i="60"/>
  <c r="E675" i="60" l="1"/>
  <c r="F675" i="60"/>
  <c r="F676" i="60" l="1"/>
  <c r="E676" i="60"/>
  <c r="E677" i="60" l="1"/>
  <c r="F677" i="60"/>
  <c r="F678" i="60" l="1"/>
  <c r="E678" i="60"/>
  <c r="F679" i="60" l="1"/>
  <c r="E679" i="60"/>
  <c r="F680" i="60" l="1"/>
  <c r="E680" i="60"/>
  <c r="F681" i="60" l="1"/>
  <c r="E681" i="60"/>
  <c r="F682" i="60" l="1"/>
  <c r="E682" i="60"/>
  <c r="F683" i="60" l="1"/>
  <c r="E683" i="60"/>
  <c r="E684" i="60" l="1"/>
  <c r="F684" i="60"/>
  <c r="E685" i="60" l="1"/>
  <c r="F685" i="60"/>
  <c r="F686" i="60" l="1"/>
  <c r="E686" i="60"/>
  <c r="E687" i="60" l="1"/>
  <c r="F687" i="60"/>
  <c r="F688" i="60" l="1"/>
  <c r="E688" i="60"/>
  <c r="E689" i="60" l="1"/>
  <c r="F689" i="60"/>
  <c r="F690" i="60" l="1"/>
  <c r="E690" i="60"/>
  <c r="E691" i="60" l="1"/>
  <c r="F691" i="60"/>
  <c r="F692" i="60" l="1"/>
  <c r="E692" i="60"/>
  <c r="E693" i="60" l="1"/>
  <c r="F693" i="60"/>
  <c r="F694" i="60" l="1"/>
  <c r="E694" i="60"/>
  <c r="E695" i="60" l="1"/>
  <c r="F695" i="60"/>
  <c r="F696" i="60" l="1"/>
  <c r="E696" i="60"/>
  <c r="E697" i="60" l="1"/>
  <c r="F697" i="60"/>
  <c r="F698" i="60" l="1"/>
  <c r="E698" i="60"/>
  <c r="E699" i="60" l="1"/>
  <c r="F699" i="60"/>
  <c r="F700" i="60" l="1"/>
  <c r="E700" i="60"/>
  <c r="E701" i="60" l="1"/>
  <c r="F701" i="60"/>
  <c r="F702" i="60" l="1"/>
  <c r="E702" i="60"/>
  <c r="E703" i="60" l="1"/>
  <c r="F703" i="60"/>
  <c r="F704" i="60" l="1"/>
  <c r="E704" i="60"/>
  <c r="E705" i="60" l="1"/>
  <c r="F705" i="60"/>
  <c r="F706" i="60" l="1"/>
  <c r="E706" i="60"/>
  <c r="E707" i="60" l="1"/>
  <c r="F707" i="60"/>
  <c r="F708" i="60" l="1"/>
  <c r="E708" i="60"/>
  <c r="E709" i="60" l="1"/>
  <c r="F709" i="60"/>
  <c r="F710" i="60" l="1"/>
  <c r="E710" i="60"/>
  <c r="E711" i="60" l="1"/>
  <c r="F711" i="60"/>
  <c r="F712" i="60" l="1"/>
  <c r="E712" i="60"/>
  <c r="E713" i="60" l="1"/>
  <c r="F713" i="60"/>
  <c r="F714" i="60" l="1"/>
  <c r="E714" i="60"/>
  <c r="E715" i="60" l="1"/>
  <c r="F715" i="60"/>
  <c r="F716" i="60" l="1"/>
  <c r="E716" i="60"/>
  <c r="E717" i="60" l="1"/>
  <c r="F717" i="60"/>
  <c r="F718" i="60" l="1"/>
  <c r="E718" i="60"/>
  <c r="E719" i="60" l="1"/>
  <c r="F719" i="60"/>
  <c r="F720" i="60" l="1"/>
  <c r="E720" i="60"/>
  <c r="E721" i="60" l="1"/>
  <c r="F721" i="60"/>
  <c r="F722" i="60" l="1"/>
  <c r="E722" i="60"/>
  <c r="F723" i="60" l="1"/>
  <c r="E723" i="60"/>
  <c r="F724" i="60" l="1"/>
  <c r="E724" i="60"/>
  <c r="F725" i="60" l="1"/>
  <c r="E725" i="60"/>
  <c r="F726" i="60" l="1"/>
  <c r="E726" i="60"/>
  <c r="F727" i="60" l="1"/>
  <c r="E727" i="60"/>
  <c r="F728" i="60" l="1"/>
  <c r="E728" i="60"/>
  <c r="F729" i="60" l="1"/>
  <c r="E729" i="60"/>
  <c r="F730" i="60" l="1"/>
  <c r="E730" i="60"/>
  <c r="F731" i="60" l="1"/>
  <c r="E731" i="60"/>
  <c r="F732" i="60" l="1"/>
  <c r="E732" i="60"/>
  <c r="F733" i="60" l="1"/>
  <c r="E733" i="60"/>
  <c r="F734" i="60" l="1"/>
  <c r="E734" i="60"/>
  <c r="E735" i="60" l="1"/>
  <c r="F735" i="60"/>
  <c r="F736" i="60" l="1"/>
  <c r="E736" i="60"/>
  <c r="E737" i="60" l="1"/>
  <c r="F737" i="60"/>
  <c r="F738" i="60" l="1"/>
  <c r="E738" i="60"/>
  <c r="E739" i="60" l="1"/>
  <c r="F739" i="60"/>
  <c r="E740" i="60" l="1"/>
  <c r="F740" i="60"/>
  <c r="E741" i="60" l="1"/>
  <c r="F741" i="60"/>
  <c r="E742" i="60" l="1"/>
  <c r="F742" i="60"/>
  <c r="E743" i="60" l="1"/>
  <c r="F743" i="60"/>
  <c r="F744" i="60" l="1"/>
  <c r="E744" i="60"/>
  <c r="E745" i="60" l="1"/>
  <c r="F745" i="60"/>
  <c r="F746" i="60" l="1"/>
  <c r="E746" i="60"/>
  <c r="E747" i="60" l="1"/>
  <c r="F747" i="60"/>
  <c r="F748" i="60" l="1"/>
  <c r="E748" i="60"/>
  <c r="E749" i="60" l="1"/>
  <c r="F749" i="60"/>
  <c r="F750" i="60" l="1"/>
  <c r="E750" i="60"/>
  <c r="E751" i="60" l="1"/>
  <c r="F751" i="60"/>
  <c r="F752" i="60" l="1"/>
  <c r="E752" i="60"/>
  <c r="E753" i="60" l="1"/>
  <c r="F753" i="60"/>
  <c r="F754" i="60" l="1"/>
  <c r="E754" i="60"/>
  <c r="E755" i="60" l="1"/>
  <c r="F755" i="60"/>
  <c r="F756" i="60" l="1"/>
  <c r="E756" i="60"/>
  <c r="E757" i="60" l="1"/>
  <c r="F757" i="60"/>
  <c r="F758" i="60" l="1"/>
  <c r="E758" i="60"/>
  <c r="E759" i="60" l="1"/>
  <c r="F759" i="60"/>
  <c r="F760" i="60" l="1"/>
  <c r="E760" i="60"/>
  <c r="E761" i="60" l="1"/>
  <c r="F761" i="60"/>
  <c r="F762" i="60" l="1"/>
  <c r="E762" i="60"/>
  <c r="E763" i="60" l="1"/>
  <c r="F763" i="60"/>
  <c r="F764" i="60" l="1"/>
  <c r="E764" i="60"/>
  <c r="E765" i="60" l="1"/>
  <c r="F765" i="60"/>
  <c r="F766" i="60" l="1"/>
  <c r="E766" i="60"/>
  <c r="E767" i="60" l="1"/>
  <c r="F767" i="60"/>
  <c r="F768" i="60" l="1"/>
  <c r="E768" i="60"/>
  <c r="E769" i="60" l="1"/>
  <c r="F769" i="60"/>
  <c r="F770" i="60" l="1"/>
  <c r="E770" i="60"/>
  <c r="E771" i="60" l="1"/>
  <c r="F771" i="60"/>
  <c r="F772" i="60" l="1"/>
  <c r="E772" i="60"/>
  <c r="E773" i="60" l="1"/>
  <c r="F773" i="60"/>
  <c r="F774" i="60" l="1"/>
  <c r="E774" i="60"/>
  <c r="E775" i="60" l="1"/>
  <c r="F775" i="60"/>
  <c r="F776" i="60" l="1"/>
  <c r="E776" i="60"/>
  <c r="E777" i="60" l="1"/>
  <c r="F777" i="60"/>
  <c r="F778" i="60" l="1"/>
  <c r="E778" i="60"/>
  <c r="E779" i="60" l="1"/>
  <c r="F779" i="60"/>
  <c r="F780" i="60" l="1"/>
  <c r="E780" i="60"/>
  <c r="E781" i="60" l="1"/>
  <c r="F781" i="60"/>
  <c r="F782" i="60" l="1"/>
  <c r="E782" i="60"/>
  <c r="E783" i="60" l="1"/>
  <c r="F783" i="60"/>
  <c r="F784" i="60" l="1"/>
  <c r="E784" i="60"/>
  <c r="E785" i="60" l="1"/>
  <c r="F785" i="60"/>
  <c r="F786" i="60" l="1"/>
  <c r="E786" i="60"/>
  <c r="E787" i="60" l="1"/>
  <c r="F787" i="60"/>
  <c r="F788" i="60" l="1"/>
  <c r="E788" i="60"/>
  <c r="E789" i="60" l="1"/>
  <c r="F789" i="60"/>
  <c r="F790" i="60" l="1"/>
  <c r="E790" i="60"/>
  <c r="E791" i="60" l="1"/>
  <c r="F791" i="60"/>
  <c r="F792" i="60" l="1"/>
  <c r="E792" i="60"/>
  <c r="E793" i="60" l="1"/>
  <c r="F793" i="60"/>
  <c r="F794" i="60" l="1"/>
  <c r="E794" i="60"/>
  <c r="E795" i="60" l="1"/>
  <c r="F795" i="60"/>
  <c r="F796" i="60" l="1"/>
  <c r="E796" i="60"/>
  <c r="E797" i="60" l="1"/>
  <c r="F797" i="60"/>
  <c r="F798" i="60" l="1"/>
  <c r="E798" i="60"/>
  <c r="E799" i="60" l="1"/>
  <c r="F799" i="60"/>
  <c r="F800" i="60" l="1"/>
  <c r="E800" i="60"/>
  <c r="E801" i="60" l="1"/>
  <c r="F801" i="60"/>
  <c r="F802" i="60" l="1"/>
  <c r="E802" i="60"/>
  <c r="E803" i="60" l="1"/>
  <c r="F803" i="60"/>
  <c r="F804" i="60" l="1"/>
  <c r="E804" i="60"/>
  <c r="E805" i="60" l="1"/>
  <c r="F805" i="60"/>
  <c r="F806" i="60" l="1"/>
  <c r="E806" i="60"/>
  <c r="E807" i="60" l="1"/>
  <c r="F807" i="60"/>
  <c r="F808" i="60" l="1"/>
  <c r="E808" i="60"/>
  <c r="E809" i="60" l="1"/>
  <c r="F809" i="60"/>
  <c r="F810" i="60" l="1"/>
  <c r="E810" i="60"/>
  <c r="E811" i="60" l="1"/>
  <c r="F811" i="60"/>
  <c r="F812" i="60" l="1"/>
  <c r="E812" i="60"/>
  <c r="E813" i="60" l="1"/>
  <c r="F813" i="60"/>
  <c r="F814" i="60" l="1"/>
  <c r="E814" i="60"/>
  <c r="E815" i="60" l="1"/>
  <c r="F815" i="60"/>
  <c r="F816" i="60" l="1"/>
  <c r="E816" i="60"/>
  <c r="E817" i="60" l="1"/>
  <c r="F817" i="60"/>
  <c r="F818" i="60" l="1"/>
  <c r="E818" i="60"/>
  <c r="E819" i="60" l="1"/>
  <c r="F819" i="60"/>
  <c r="F820" i="60" l="1"/>
  <c r="E820" i="60"/>
  <c r="E821" i="60" l="1"/>
  <c r="F821" i="60"/>
  <c r="F822" i="60" l="1"/>
  <c r="E822" i="60"/>
  <c r="E823" i="60" l="1"/>
  <c r="F823" i="60"/>
  <c r="F824" i="60" l="1"/>
  <c r="E824" i="60"/>
  <c r="E825" i="60" l="1"/>
  <c r="F825" i="60"/>
  <c r="F826" i="60" l="1"/>
  <c r="E826" i="60"/>
  <c r="E827" i="60" l="1"/>
  <c r="F827" i="60"/>
  <c r="F828" i="60" l="1"/>
  <c r="E828" i="60"/>
  <c r="E829" i="60" l="1"/>
  <c r="F829" i="60"/>
  <c r="F830" i="60" l="1"/>
  <c r="E830" i="60"/>
  <c r="E831" i="60" l="1"/>
  <c r="F831" i="60"/>
  <c r="E832" i="60" l="1"/>
  <c r="F832" i="60"/>
  <c r="F833" i="60" l="1"/>
  <c r="E833" i="60"/>
  <c r="F834" i="60" l="1"/>
  <c r="E834" i="60"/>
  <c r="E835" i="60" l="1"/>
  <c r="F835" i="60"/>
  <c r="F836" i="60" l="1"/>
  <c r="E836" i="60"/>
  <c r="F837" i="60" l="1"/>
  <c r="E837" i="60"/>
  <c r="E838" i="60" l="1"/>
  <c r="F838" i="60"/>
  <c r="F839" i="60" l="1"/>
  <c r="E839" i="60"/>
  <c r="E840" i="60" l="1"/>
  <c r="F840" i="60"/>
  <c r="F841" i="60" l="1"/>
  <c r="E841" i="60"/>
  <c r="E842" i="60" l="1"/>
  <c r="F842" i="60"/>
  <c r="F843" i="60" l="1"/>
  <c r="E843" i="60"/>
  <c r="E844" i="60" l="1"/>
  <c r="F844" i="60"/>
  <c r="F845" i="60" l="1"/>
  <c r="E845" i="60"/>
  <c r="E846" i="60" l="1"/>
  <c r="F846" i="60"/>
  <c r="F847" i="60" l="1"/>
  <c r="E847" i="60"/>
  <c r="E848" i="60" l="1"/>
  <c r="F848" i="60"/>
  <c r="F849" i="60" l="1"/>
  <c r="E849" i="60"/>
  <c r="E850" i="60" l="1"/>
  <c r="F850" i="60"/>
  <c r="F851" i="60" l="1"/>
  <c r="E851" i="60"/>
  <c r="E852" i="60" l="1"/>
  <c r="F852" i="60"/>
  <c r="F853" i="60" l="1"/>
  <c r="E853" i="60"/>
  <c r="E854" i="60" l="1"/>
  <c r="F854" i="60"/>
  <c r="E855" i="60" l="1"/>
  <c r="F855" i="60"/>
  <c r="F856" i="60" l="1"/>
  <c r="E856" i="60"/>
  <c r="E857" i="60" l="1"/>
  <c r="F857" i="60"/>
  <c r="F858" i="60" l="1"/>
  <c r="E858" i="60"/>
  <c r="E859" i="60" l="1"/>
  <c r="F859" i="60"/>
  <c r="F860" i="60" l="1"/>
  <c r="E860" i="60"/>
  <c r="E861" i="60" l="1"/>
  <c r="F861" i="60"/>
  <c r="F862" i="60" l="1"/>
  <c r="E862" i="60"/>
  <c r="E863" i="60" l="1"/>
  <c r="F863" i="60"/>
  <c r="F864" i="60" l="1"/>
  <c r="E864" i="60"/>
  <c r="E865" i="60" l="1"/>
  <c r="F865" i="60"/>
  <c r="F866" i="60" l="1"/>
  <c r="E866" i="60"/>
  <c r="E867" i="60" l="1"/>
  <c r="F867" i="60"/>
  <c r="F868" i="60" l="1"/>
  <c r="E868" i="60"/>
  <c r="E869" i="60" l="1"/>
  <c r="F869" i="60"/>
  <c r="F870" i="60" l="1"/>
  <c r="E870" i="60"/>
  <c r="E871" i="60" l="1"/>
  <c r="F871" i="60"/>
  <c r="F872" i="60" l="1"/>
  <c r="E872" i="60"/>
  <c r="E873" i="60" l="1"/>
  <c r="F873" i="60"/>
  <c r="F874" i="60" l="1"/>
  <c r="E874" i="60"/>
  <c r="E875" i="60" l="1"/>
  <c r="F875" i="60"/>
  <c r="F876" i="60" l="1"/>
  <c r="E876" i="60"/>
  <c r="E877" i="60" l="1"/>
  <c r="F877" i="60"/>
  <c r="F878" i="60" l="1"/>
  <c r="E878" i="60"/>
  <c r="E879" i="60" l="1"/>
  <c r="F879" i="60"/>
  <c r="E880" i="60" l="1"/>
  <c r="F880" i="60"/>
  <c r="F881" i="60" l="1"/>
  <c r="E881" i="60"/>
  <c r="E882" i="60" l="1"/>
  <c r="F882" i="60"/>
  <c r="F883" i="60" l="1"/>
  <c r="E883" i="60"/>
  <c r="E884" i="60" l="1"/>
  <c r="F884" i="60"/>
  <c r="F885" i="60" l="1"/>
  <c r="E885" i="60"/>
  <c r="E886" i="60" l="1"/>
  <c r="F886" i="60"/>
  <c r="F887" i="60" l="1"/>
  <c r="E887" i="60"/>
  <c r="E888" i="60" l="1"/>
  <c r="F888" i="60"/>
  <c r="F889" i="60" l="1"/>
  <c r="E889" i="60"/>
  <c r="E890" i="60" l="1"/>
  <c r="F890" i="60"/>
  <c r="F891" i="60" l="1"/>
  <c r="E891" i="60"/>
  <c r="E892" i="60" l="1"/>
  <c r="F892" i="60"/>
  <c r="F893" i="60" l="1"/>
  <c r="E893" i="60"/>
  <c r="E894" i="60" l="1"/>
  <c r="F894" i="60"/>
  <c r="F895" i="60" l="1"/>
  <c r="E895" i="60"/>
  <c r="E896" i="60" l="1"/>
  <c r="F896" i="60"/>
  <c r="F897" i="60" l="1"/>
  <c r="E897" i="60"/>
  <c r="E898" i="60" l="1"/>
  <c r="F898" i="60"/>
  <c r="F899" i="60" l="1"/>
  <c r="E899" i="60"/>
  <c r="E900" i="60" l="1"/>
  <c r="F900" i="60"/>
  <c r="F901" i="60" l="1"/>
  <c r="E901" i="60"/>
  <c r="E902" i="60" l="1"/>
  <c r="F902" i="60"/>
  <c r="F903" i="60" l="1"/>
  <c r="E903" i="60"/>
  <c r="E904" i="60" l="1"/>
  <c r="F904" i="60"/>
  <c r="F905" i="60" l="1"/>
  <c r="E905" i="60"/>
  <c r="E906" i="60" l="1"/>
  <c r="F906" i="60"/>
  <c r="F907" i="60" l="1"/>
  <c r="E907" i="60"/>
  <c r="E908" i="60" l="1"/>
  <c r="F908" i="60"/>
  <c r="F909" i="60" l="1"/>
  <c r="E909" i="60"/>
  <c r="E910" i="60" l="1"/>
  <c r="F910" i="60"/>
  <c r="F911" i="60" l="1"/>
  <c r="E911" i="60"/>
  <c r="E912" i="60" l="1"/>
  <c r="F912" i="60"/>
  <c r="F913" i="60" l="1"/>
  <c r="E913" i="60"/>
  <c r="E914" i="60" l="1"/>
  <c r="F914" i="60"/>
  <c r="F915" i="60" l="1"/>
  <c r="E915" i="60"/>
  <c r="E916" i="60" l="1"/>
  <c r="F916" i="60"/>
  <c r="F917" i="60" l="1"/>
  <c r="E917" i="60"/>
  <c r="E918" i="60" l="1"/>
  <c r="F918" i="60"/>
  <c r="F919" i="60" l="1"/>
  <c r="E919" i="60"/>
  <c r="E920" i="60" l="1"/>
  <c r="F920" i="60"/>
  <c r="F921" i="60" l="1"/>
  <c r="E921" i="60"/>
  <c r="E922" i="60" l="1"/>
  <c r="F922" i="60"/>
  <c r="F923" i="60" l="1"/>
  <c r="E923" i="60"/>
  <c r="E924" i="60" l="1"/>
  <c r="F924" i="60"/>
  <c r="F925" i="60" l="1"/>
  <c r="E925" i="60"/>
  <c r="E926" i="60" l="1"/>
  <c r="F926" i="60"/>
  <c r="F927" i="60" l="1"/>
  <c r="E927" i="60"/>
  <c r="E928" i="60" l="1"/>
  <c r="F928" i="60"/>
  <c r="F929" i="60" l="1"/>
  <c r="E929" i="60"/>
  <c r="E930" i="60" l="1"/>
  <c r="F930" i="60"/>
  <c r="F931" i="60" l="1"/>
  <c r="E931" i="60"/>
  <c r="E932" i="60" l="1"/>
  <c r="F932" i="60"/>
  <c r="F933" i="60" l="1"/>
  <c r="E933" i="60"/>
  <c r="E934" i="60" l="1"/>
  <c r="F934" i="60"/>
  <c r="F935" i="60" l="1"/>
  <c r="E935" i="60"/>
  <c r="F936" i="60" l="1"/>
  <c r="E936" i="60"/>
  <c r="F937" i="60" l="1"/>
  <c r="E937" i="60"/>
  <c r="F938" i="60" l="1"/>
  <c r="E938" i="60"/>
  <c r="F939" i="60" l="1"/>
  <c r="E939" i="60"/>
  <c r="F940" i="60" l="1"/>
  <c r="E940" i="60"/>
  <c r="F941" i="60" l="1"/>
  <c r="E941" i="60"/>
  <c r="F942" i="60" l="1"/>
  <c r="E942" i="60"/>
  <c r="F943" i="60" l="1"/>
  <c r="E943" i="60"/>
  <c r="F944" i="60" l="1"/>
  <c r="E944" i="60"/>
  <c r="F945" i="60" l="1"/>
  <c r="E945" i="60"/>
  <c r="F946" i="60" l="1"/>
  <c r="E946" i="60"/>
  <c r="F947" i="60" l="1"/>
  <c r="E947" i="60"/>
  <c r="F948" i="60" l="1"/>
  <c r="E948" i="60"/>
  <c r="F949" i="60" l="1"/>
  <c r="E949" i="60"/>
  <c r="F950" i="60" l="1"/>
  <c r="E950" i="60"/>
  <c r="F951" i="60" l="1"/>
  <c r="E951" i="60"/>
  <c r="F952" i="60" l="1"/>
  <c r="E952" i="60"/>
  <c r="F953" i="60" l="1"/>
  <c r="E953" i="60"/>
  <c r="F954" i="60" l="1"/>
  <c r="E954" i="60"/>
  <c r="F955" i="60" l="1"/>
  <c r="E955" i="60"/>
  <c r="F956" i="60" l="1"/>
  <c r="E956" i="60"/>
  <c r="E957" i="60" l="1"/>
  <c r="F957" i="60"/>
  <c r="F958" i="60" l="1"/>
  <c r="E958" i="60"/>
  <c r="E959" i="60" l="1"/>
  <c r="F959" i="60"/>
  <c r="F960" i="60" l="1"/>
  <c r="E960" i="60"/>
  <c r="E961" i="60" l="1"/>
  <c r="F961" i="60"/>
  <c r="F962" i="60" l="1"/>
  <c r="E962" i="60"/>
  <c r="E963" i="60" l="1"/>
  <c r="F963" i="60"/>
  <c r="F964" i="60" l="1"/>
  <c r="E964" i="60"/>
  <c r="E965" i="60" l="1"/>
  <c r="F965" i="60"/>
  <c r="F966" i="60" l="1"/>
  <c r="E966" i="60"/>
  <c r="E967" i="60" l="1"/>
  <c r="F967" i="60"/>
  <c r="F968" i="60" l="1"/>
  <c r="E968" i="60"/>
  <c r="E969" i="60" l="1"/>
  <c r="F969" i="60"/>
  <c r="F970" i="60" l="1"/>
  <c r="E970" i="60"/>
  <c r="E971" i="60" l="1"/>
  <c r="F971" i="60"/>
  <c r="F972" i="60" l="1"/>
  <c r="E972" i="60"/>
  <c r="E973" i="60" l="1"/>
  <c r="F973" i="60"/>
  <c r="F974" i="60" l="1"/>
  <c r="E974" i="60"/>
  <c r="E975" i="60" l="1"/>
  <c r="F975" i="60"/>
  <c r="F976" i="60" l="1"/>
  <c r="E976" i="60"/>
  <c r="E977" i="60" l="1"/>
  <c r="F977" i="60"/>
  <c r="F978" i="60" l="1"/>
  <c r="E978" i="60"/>
  <c r="E979" i="60" l="1"/>
  <c r="F979" i="60"/>
  <c r="F980" i="60" l="1"/>
  <c r="E980" i="60"/>
  <c r="E981" i="60" l="1"/>
  <c r="F981" i="60"/>
  <c r="F982" i="60" l="1"/>
  <c r="E982" i="60"/>
  <c r="E983" i="60" l="1"/>
  <c r="F983" i="60"/>
  <c r="F984" i="60" l="1"/>
  <c r="E984" i="60"/>
  <c r="E985" i="60" l="1"/>
  <c r="F985" i="60"/>
  <c r="F986" i="60" l="1"/>
  <c r="E986" i="60"/>
  <c r="E987" i="60" l="1"/>
  <c r="F987" i="60"/>
  <c r="F988" i="60" l="1"/>
  <c r="E988" i="60"/>
  <c r="E989" i="60" l="1"/>
  <c r="F989" i="60"/>
  <c r="F990" i="60" l="1"/>
  <c r="E990" i="60"/>
  <c r="F991" i="60" l="1"/>
  <c r="E991" i="60"/>
  <c r="E992" i="60" l="1"/>
  <c r="F992" i="60"/>
  <c r="F993" i="60" l="1"/>
  <c r="E993" i="60"/>
  <c r="E994" i="60" l="1"/>
  <c r="F994" i="60"/>
  <c r="F995" i="60" l="1"/>
  <c r="E995" i="60"/>
  <c r="E996" i="60" l="1"/>
  <c r="F996" i="60"/>
  <c r="F997" i="60" l="1"/>
  <c r="E997" i="60"/>
  <c r="E998" i="60" l="1"/>
  <c r="F998" i="60"/>
  <c r="F999" i="60" l="1"/>
  <c r="E999" i="60"/>
  <c r="E1000" i="60" l="1"/>
  <c r="F1000" i="60"/>
  <c r="F1001" i="60" l="1"/>
  <c r="E1001" i="60"/>
  <c r="E1002" i="60" l="1"/>
  <c r="F1002" i="60"/>
  <c r="F1003" i="60" l="1"/>
  <c r="E1003" i="60"/>
  <c r="E1004" i="60" l="1"/>
  <c r="F1004" i="60"/>
  <c r="F1005" i="60" l="1"/>
  <c r="E1005" i="60"/>
  <c r="E1006" i="60" l="1"/>
  <c r="F1006" i="60"/>
  <c r="F1007" i="60" l="1"/>
  <c r="E1007" i="60"/>
  <c r="E1008" i="60" l="1"/>
  <c r="F1008" i="60"/>
  <c r="F1009" i="60" l="1"/>
  <c r="E1009" i="60"/>
  <c r="E1010" i="60" l="1"/>
  <c r="F1010" i="60"/>
  <c r="F1011" i="60" l="1"/>
  <c r="E1011" i="60"/>
  <c r="E1012" i="60" l="1"/>
  <c r="F1012" i="60"/>
  <c r="F1013" i="60" l="1"/>
  <c r="E1013" i="60"/>
  <c r="E1014" i="60" l="1"/>
  <c r="F1014" i="60"/>
  <c r="F1015" i="60" l="1"/>
  <c r="E1015" i="60"/>
  <c r="E1016" i="60" l="1"/>
  <c r="F1016" i="60"/>
  <c r="E1017" i="60" l="1"/>
  <c r="F1017" i="60"/>
  <c r="F1018" i="60" l="1"/>
  <c r="E1018" i="60"/>
  <c r="E1019" i="60" l="1"/>
  <c r="F1019" i="60"/>
  <c r="F1020" i="60" l="1"/>
  <c r="E1020" i="60"/>
  <c r="E1021" i="60" l="1"/>
  <c r="F1021" i="60"/>
  <c r="F1022" i="60" l="1"/>
  <c r="E1022" i="60"/>
  <c r="E1023" i="60" l="1"/>
  <c r="F1023" i="60"/>
  <c r="F1024" i="60" l="1"/>
  <c r="E1024" i="60"/>
  <c r="F1025" i="60" l="1"/>
  <c r="E1025" i="60"/>
  <c r="E1026" i="60" l="1"/>
  <c r="F1026" i="60"/>
  <c r="F1027" i="60" l="1"/>
  <c r="E1027" i="60"/>
  <c r="E1028" i="60" l="1"/>
  <c r="F1028" i="60"/>
  <c r="F1029" i="60" l="1"/>
  <c r="E1029" i="60"/>
  <c r="E1030" i="60" l="1"/>
  <c r="F1030" i="60"/>
  <c r="F1031" i="60" l="1"/>
  <c r="E1031" i="60"/>
  <c r="E1032" i="60" l="1"/>
  <c r="F1032" i="60"/>
  <c r="F1033" i="60" l="1"/>
  <c r="E1033" i="60"/>
  <c r="E1034" i="60" l="1"/>
  <c r="F1034" i="60"/>
  <c r="F1035" i="60" l="1"/>
  <c r="E1035" i="60"/>
  <c r="E1036" i="60" l="1"/>
  <c r="F1036" i="60"/>
  <c r="F1037" i="60" l="1"/>
  <c r="E1037" i="60"/>
  <c r="E1038" i="60" l="1"/>
  <c r="F1038" i="60"/>
  <c r="F1039" i="60" l="1"/>
  <c r="E1039" i="60"/>
  <c r="E1040" i="60" l="1"/>
  <c r="F1040" i="60"/>
  <c r="F1041" i="60" l="1"/>
  <c r="E1041" i="60"/>
  <c r="E1042" i="60" l="1"/>
  <c r="F1042" i="60"/>
  <c r="F1043" i="60" l="1"/>
  <c r="E1043" i="60"/>
  <c r="E1044" i="60" l="1"/>
  <c r="F1044" i="60"/>
  <c r="F1045" i="60" l="1"/>
  <c r="E1045" i="60"/>
  <c r="E1046" i="60" l="1"/>
  <c r="F1046" i="60"/>
  <c r="F1047" i="60" l="1"/>
  <c r="E1047" i="60"/>
  <c r="E1048" i="60" l="1"/>
  <c r="F1048" i="60"/>
  <c r="F1049" i="60" l="1"/>
  <c r="E1049" i="60"/>
  <c r="E1050" i="60" l="1"/>
  <c r="F1050" i="60"/>
  <c r="F1051" i="60" l="1"/>
  <c r="E1051" i="60"/>
  <c r="E1052" i="60" l="1"/>
  <c r="F1052" i="60"/>
  <c r="F1053" i="60" l="1"/>
  <c r="E1053" i="60"/>
  <c r="E1054" i="60" l="1"/>
  <c r="F1054" i="60"/>
  <c r="F1055" i="60" l="1"/>
  <c r="E1055" i="60"/>
  <c r="E1056" i="60" l="1"/>
  <c r="F1056" i="60"/>
  <c r="F1057" i="60" l="1"/>
  <c r="E1057" i="60"/>
  <c r="E1058" i="60" l="1"/>
  <c r="F1058" i="60"/>
  <c r="F1059" i="60" l="1"/>
  <c r="E1059" i="60"/>
  <c r="E1060" i="60" l="1"/>
  <c r="F1060" i="60"/>
  <c r="F1061" i="60" l="1"/>
  <c r="E1061" i="60"/>
  <c r="E1062" i="60" l="1"/>
  <c r="F1062" i="60"/>
  <c r="F1063" i="60" l="1"/>
  <c r="E1063" i="60"/>
  <c r="E1064" i="60" l="1"/>
  <c r="F1064" i="60"/>
  <c r="F1065" i="60" l="1"/>
  <c r="E1065" i="60"/>
  <c r="F1066" i="60" l="1"/>
  <c r="E1066" i="60"/>
  <c r="F1067" i="60" l="1"/>
  <c r="E1067" i="60"/>
  <c r="E1068" i="60" l="1"/>
  <c r="F1068" i="60"/>
  <c r="E1069" i="60" l="1"/>
  <c r="F1069" i="60"/>
  <c r="F1070" i="60" l="1"/>
  <c r="E1070" i="60"/>
  <c r="E1071" i="60" l="1"/>
  <c r="F1071" i="60"/>
  <c r="F1072" i="60" l="1"/>
  <c r="E1072" i="60"/>
  <c r="E1073" i="60" l="1"/>
  <c r="F1073" i="60"/>
  <c r="F1074" i="60" l="1"/>
  <c r="E1074" i="60"/>
  <c r="E1075" i="60" l="1"/>
  <c r="F1075" i="60"/>
  <c r="F1076" i="60" l="1"/>
  <c r="E1076" i="60"/>
  <c r="E1077" i="60" l="1"/>
  <c r="F1077" i="60"/>
  <c r="F1078" i="60" l="1"/>
  <c r="E1078" i="60"/>
  <c r="E1079" i="60" l="1"/>
  <c r="F1079" i="60"/>
  <c r="F1080" i="60" l="1"/>
  <c r="E1080" i="60"/>
  <c r="E1081" i="60" l="1"/>
  <c r="F1081" i="60"/>
  <c r="F1082" i="60" l="1"/>
  <c r="E1082" i="60"/>
  <c r="E1083" i="60" l="1"/>
  <c r="F1083" i="60"/>
  <c r="F1084" i="60" l="1"/>
  <c r="E1084" i="60"/>
  <c r="E1085" i="60" l="1"/>
  <c r="F1085" i="60"/>
  <c r="F1086" i="60" l="1"/>
  <c r="E1086" i="60"/>
  <c r="E1087" i="60" l="1"/>
  <c r="F1087" i="60"/>
  <c r="F1088" i="60" l="1"/>
  <c r="E1088" i="60"/>
  <c r="E1089" i="60" l="1"/>
  <c r="F1089" i="60"/>
  <c r="F1090" i="60" l="1"/>
  <c r="E1090" i="60"/>
  <c r="E1091" i="60" l="1"/>
  <c r="F1091" i="60"/>
  <c r="F1092" i="60" l="1"/>
  <c r="E1092" i="60"/>
  <c r="E1093" i="60" l="1"/>
  <c r="F1093" i="60"/>
  <c r="F1094" i="60" l="1"/>
  <c r="E1094" i="60"/>
  <c r="E1095" i="60" l="1"/>
  <c r="F1095" i="60"/>
  <c r="F1096" i="60" l="1"/>
  <c r="E1096" i="60"/>
  <c r="E1097" i="60" l="1"/>
  <c r="F1097" i="60"/>
  <c r="F1098" i="60" l="1"/>
  <c r="E1098" i="60"/>
  <c r="E1099" i="60" l="1"/>
  <c r="F1099" i="60"/>
  <c r="F1100" i="60" l="1"/>
  <c r="E1100" i="60"/>
  <c r="E1101" i="60" l="1"/>
  <c r="F1101" i="60"/>
  <c r="F1102" i="60" l="1"/>
  <c r="E1102" i="60"/>
  <c r="E1103" i="60" l="1"/>
  <c r="F1103" i="60"/>
  <c r="F1104" i="60" l="1"/>
  <c r="E1104" i="60"/>
  <c r="E1105" i="60" l="1"/>
  <c r="F1105" i="60"/>
  <c r="F1106" i="60" l="1"/>
  <c r="E1106" i="60"/>
  <c r="E1107" i="60" l="1"/>
  <c r="F1107" i="60"/>
  <c r="F1108" i="60" l="1"/>
  <c r="E1108" i="60"/>
  <c r="E1109" i="60" l="1"/>
  <c r="F1109" i="60"/>
  <c r="F1110" i="60" l="1"/>
  <c r="E1110" i="60"/>
  <c r="E1111" i="60" l="1"/>
  <c r="F1111" i="60"/>
  <c r="F1112" i="60" l="1"/>
  <c r="E1112" i="60"/>
  <c r="E1113" i="60" l="1"/>
  <c r="F1113" i="60"/>
  <c r="F1114" i="60" l="1"/>
  <c r="E1114" i="60"/>
  <c r="E1115" i="60" l="1"/>
  <c r="F1115" i="60"/>
  <c r="F1116" i="60" l="1"/>
  <c r="E1116" i="60"/>
  <c r="E1117" i="60" l="1"/>
  <c r="F1117" i="60"/>
  <c r="F1118" i="60" l="1"/>
  <c r="E1118" i="60"/>
  <c r="E1119" i="60" l="1"/>
  <c r="F1119" i="60"/>
  <c r="F1120" i="60" l="1"/>
  <c r="E1120" i="60"/>
  <c r="E1121" i="60" l="1"/>
  <c r="F1121" i="60"/>
  <c r="F1122" i="60" l="1"/>
  <c r="E1122" i="60"/>
  <c r="E1123" i="60" l="1"/>
  <c r="F1123" i="60"/>
  <c r="F1124" i="60" l="1"/>
  <c r="E1124" i="60"/>
  <c r="E1125" i="60" l="1"/>
  <c r="F1125" i="60"/>
  <c r="F1126" i="60" l="1"/>
  <c r="E1126" i="60"/>
  <c r="E1127" i="60" l="1"/>
  <c r="F1127" i="60"/>
  <c r="F1128" i="60" l="1"/>
  <c r="E1128" i="60"/>
  <c r="E1129" i="60" l="1"/>
  <c r="F1129" i="60"/>
  <c r="F1130" i="60" l="1"/>
  <c r="E1130" i="60"/>
  <c r="E1131" i="60" l="1"/>
  <c r="F1131" i="60"/>
  <c r="F1132" i="60" l="1"/>
  <c r="E1132" i="60"/>
  <c r="E1133" i="60" l="1"/>
  <c r="F1133" i="60"/>
  <c r="F1134" i="60" l="1"/>
  <c r="E1134" i="60"/>
  <c r="E1135" i="60" l="1"/>
  <c r="F1135" i="60"/>
  <c r="F1136" i="60" l="1"/>
  <c r="E1136" i="60"/>
  <c r="E1137" i="60" l="1"/>
  <c r="F1137" i="60"/>
  <c r="F1138" i="60" l="1"/>
  <c r="E1138" i="60"/>
  <c r="E1139" i="60" l="1"/>
  <c r="F1139" i="60"/>
  <c r="F1140" i="60" l="1"/>
  <c r="E1140" i="60"/>
  <c r="E1141" i="60" l="1"/>
  <c r="F1141" i="60"/>
  <c r="F1142" i="60" l="1"/>
  <c r="E1142" i="60"/>
  <c r="E1143" i="60" l="1"/>
  <c r="F1143" i="60"/>
  <c r="F1144" i="60" l="1"/>
  <c r="E1144" i="60"/>
  <c r="E1145" i="60" l="1"/>
  <c r="F1145" i="60"/>
  <c r="F1146" i="60" l="1"/>
  <c r="E1146" i="60"/>
  <c r="E1147" i="60" l="1"/>
  <c r="F1147" i="60"/>
  <c r="F1148" i="60" l="1"/>
  <c r="E1148" i="60"/>
  <c r="E1149" i="60" l="1"/>
  <c r="F1149" i="60"/>
  <c r="F1150" i="60" l="1"/>
  <c r="E1150" i="60"/>
  <c r="E1151" i="60" l="1"/>
  <c r="F1151" i="60"/>
  <c r="F1152" i="60" l="1"/>
  <c r="E1152" i="60"/>
  <c r="E1153" i="60" l="1"/>
  <c r="F1153" i="60"/>
  <c r="F1154" i="60" l="1"/>
  <c r="E1154" i="60"/>
  <c r="E1155" i="60" l="1"/>
  <c r="F1155" i="60"/>
  <c r="F1156" i="60" l="1"/>
  <c r="E1156" i="60"/>
  <c r="E1157" i="60" l="1"/>
  <c r="F1157" i="60"/>
  <c r="F1158" i="60" l="1"/>
  <c r="E1158" i="60"/>
  <c r="E1159" i="60" l="1"/>
  <c r="F1159" i="60"/>
  <c r="F1160" i="60" l="1"/>
  <c r="E1160" i="60"/>
  <c r="E1161" i="60" l="1"/>
  <c r="F1161" i="60"/>
  <c r="F1162" i="60" l="1"/>
  <c r="E1162" i="60"/>
  <c r="E1163" i="60" l="1"/>
  <c r="F1163" i="60"/>
  <c r="F1164" i="60" l="1"/>
  <c r="E1164" i="60"/>
  <c r="E1165" i="60" l="1"/>
  <c r="F1165" i="60"/>
  <c r="F1166" i="60" l="1"/>
  <c r="E1166" i="60"/>
  <c r="E1167" i="60" l="1"/>
  <c r="F1167" i="60"/>
  <c r="F1168" i="60" l="1"/>
  <c r="E1168" i="60"/>
  <c r="E1169" i="60" l="1"/>
  <c r="F1169" i="60"/>
  <c r="F1170" i="60" l="1"/>
  <c r="E1170" i="60"/>
  <c r="E1171" i="60" l="1"/>
  <c r="F1171" i="60"/>
  <c r="F1172" i="60" l="1"/>
  <c r="E1172" i="60"/>
  <c r="E1173" i="60" l="1"/>
  <c r="F1173" i="60"/>
  <c r="F1174" i="60" l="1"/>
  <c r="E1174" i="60"/>
  <c r="E1175" i="60" l="1"/>
  <c r="F1175" i="60"/>
  <c r="F1176" i="60" l="1"/>
  <c r="E1176" i="60"/>
  <c r="E1177" i="60" l="1"/>
  <c r="F1177" i="60"/>
  <c r="F1178" i="60" l="1"/>
  <c r="E1178" i="60"/>
  <c r="E1179" i="60" l="1"/>
  <c r="F1179" i="60"/>
  <c r="F1180" i="60" l="1"/>
  <c r="E1180" i="60"/>
  <c r="E1181" i="60" l="1"/>
  <c r="F1181" i="60"/>
  <c r="F1182" i="60" l="1"/>
  <c r="E1182" i="60"/>
  <c r="E1183" i="60" l="1"/>
  <c r="F1183" i="60"/>
  <c r="F1184" i="60" l="1"/>
  <c r="E1184" i="60"/>
  <c r="E1185" i="60" l="1"/>
  <c r="F1185" i="60"/>
  <c r="F1186" i="60" l="1"/>
  <c r="E1186" i="60"/>
  <c r="E1187" i="60" l="1"/>
  <c r="F1187" i="60"/>
  <c r="F1188" i="60" l="1"/>
  <c r="E1188" i="60"/>
  <c r="E1189" i="60" l="1"/>
  <c r="F1189" i="60"/>
  <c r="F1190" i="60" l="1"/>
  <c r="E1190" i="60"/>
  <c r="E1191" i="60" l="1"/>
  <c r="F1191" i="60"/>
  <c r="F1192" i="60" l="1"/>
  <c r="E1192" i="60"/>
  <c r="E1193" i="60" l="1"/>
  <c r="F1193" i="60"/>
  <c r="F1194" i="60" l="1"/>
  <c r="E1194" i="60"/>
  <c r="E1195" i="60" l="1"/>
  <c r="F1195" i="60"/>
  <c r="F1196" i="60" l="1"/>
  <c r="E1196" i="60"/>
  <c r="E1197" i="60" l="1"/>
  <c r="F1197" i="60"/>
  <c r="F1198" i="60" l="1"/>
  <c r="E1198" i="60"/>
  <c r="E1199" i="60" l="1"/>
  <c r="F1199" i="60"/>
  <c r="F1200" i="60" l="1"/>
  <c r="E1200" i="60"/>
  <c r="E1201" i="60" l="1"/>
  <c r="F1201" i="60"/>
  <c r="F1202" i="60" l="1"/>
  <c r="E1202" i="60"/>
  <c r="E1203" i="60" l="1"/>
  <c r="F1203" i="60"/>
  <c r="F1204" i="60" l="1"/>
  <c r="E1204" i="60"/>
  <c r="E1205" i="60" l="1"/>
  <c r="F1205" i="60"/>
  <c r="F1206" i="60" l="1"/>
  <c r="E1206" i="60"/>
  <c r="E1207" i="60" l="1"/>
  <c r="F1207" i="60"/>
  <c r="F1208" i="60" l="1"/>
  <c r="E1208" i="60"/>
  <c r="E1209" i="60" l="1"/>
  <c r="F1209" i="60"/>
  <c r="F1210" i="60" l="1"/>
  <c r="E1210" i="60"/>
  <c r="E1211" i="60" l="1"/>
  <c r="F1211" i="60"/>
  <c r="F1212" i="60" l="1"/>
  <c r="E1212" i="60"/>
  <c r="E1213" i="60" l="1"/>
  <c r="F1213" i="60"/>
  <c r="F1214" i="60" l="1"/>
  <c r="E1214" i="60"/>
  <c r="E1215" i="60" l="1"/>
  <c r="F1215" i="60"/>
  <c r="F1216" i="60" l="1"/>
  <c r="E1216" i="60"/>
  <c r="E1217" i="60" l="1"/>
  <c r="F1217" i="60"/>
  <c r="F1218" i="60" l="1"/>
  <c r="E1218" i="60"/>
  <c r="E1219" i="60" l="1"/>
  <c r="F1219" i="60"/>
  <c r="F1220" i="60" l="1"/>
  <c r="E1220" i="60"/>
  <c r="E1221" i="60" l="1"/>
  <c r="F1221" i="60"/>
  <c r="F1222" i="60" l="1"/>
  <c r="E1222" i="60"/>
  <c r="E1223" i="60" l="1"/>
  <c r="F1223" i="60"/>
  <c r="F1224" i="60" l="1"/>
  <c r="E1224" i="60"/>
  <c r="E1225" i="60" l="1"/>
  <c r="F1225" i="60"/>
  <c r="F1226" i="60" l="1"/>
  <c r="E1226" i="60"/>
  <c r="E1227" i="60" l="1"/>
  <c r="F1227" i="60"/>
  <c r="F1228" i="60" l="1"/>
  <c r="E1228" i="60"/>
  <c r="E1229" i="60" l="1"/>
  <c r="F1229" i="60"/>
  <c r="F1230" i="60" l="1"/>
  <c r="E1230" i="60"/>
  <c r="E1231" i="60" l="1"/>
  <c r="F1231" i="60"/>
  <c r="F1232" i="60" l="1"/>
  <c r="E1232" i="60"/>
  <c r="E1233" i="60" l="1"/>
  <c r="F1233" i="60"/>
  <c r="F1234" i="60" l="1"/>
  <c r="E1234" i="60"/>
  <c r="E1235" i="60" l="1"/>
  <c r="F1235" i="60"/>
  <c r="F1236" i="60" l="1"/>
  <c r="E1236" i="60"/>
  <c r="F1237" i="60" l="1"/>
  <c r="E1237" i="60"/>
  <c r="F1238" i="60" l="1"/>
  <c r="E1238" i="60"/>
  <c r="F1239" i="60" l="1"/>
  <c r="E1239" i="60"/>
  <c r="F1240" i="60" l="1"/>
  <c r="E1240" i="60"/>
  <c r="E1241" i="60" l="1"/>
  <c r="F1241" i="60"/>
  <c r="F1242" i="60" l="1"/>
  <c r="E1242" i="60"/>
  <c r="E1243" i="60" l="1"/>
  <c r="F1243" i="60"/>
  <c r="F1244" i="60" l="1"/>
  <c r="E1244" i="60"/>
  <c r="E1245" i="60" l="1"/>
  <c r="F1245" i="60"/>
  <c r="F1246" i="60" l="1"/>
  <c r="E1246" i="60"/>
  <c r="E1247" i="60" l="1"/>
  <c r="F1247" i="60"/>
  <c r="F1248" i="60" l="1"/>
  <c r="E1248" i="60"/>
  <c r="E1249" i="60" l="1"/>
  <c r="F1249" i="60"/>
  <c r="F1250" i="60" l="1"/>
  <c r="E1250" i="60"/>
  <c r="E1251" i="60" l="1"/>
  <c r="F1251" i="60"/>
  <c r="F1252" i="60" l="1"/>
  <c r="E1252" i="60"/>
  <c r="E1253" i="60" l="1"/>
  <c r="F1253" i="60"/>
  <c r="F1254" i="60" l="1"/>
  <c r="E1254" i="60"/>
  <c r="E1255" i="60" l="1"/>
  <c r="F1255" i="60"/>
  <c r="F1256" i="60" l="1"/>
  <c r="E1256" i="60"/>
  <c r="E1257" i="60" l="1"/>
  <c r="F1257" i="60"/>
  <c r="F1258" i="60" l="1"/>
  <c r="E1258" i="60"/>
  <c r="E1259" i="60" l="1"/>
  <c r="F1259" i="60"/>
  <c r="F1260" i="60" l="1"/>
  <c r="E1260" i="60"/>
  <c r="E1261" i="60" l="1"/>
  <c r="F1261" i="60"/>
  <c r="F1262" i="60" l="1"/>
  <c r="E1262" i="60"/>
  <c r="E1263" i="60" l="1"/>
  <c r="F1263" i="60"/>
  <c r="F1264" i="60" l="1"/>
  <c r="E1264" i="60"/>
  <c r="E1265" i="60" l="1"/>
  <c r="F1265" i="60"/>
  <c r="F1266" i="60" l="1"/>
  <c r="E1266" i="60"/>
  <c r="E1267" i="60" l="1"/>
  <c r="F1267" i="60"/>
  <c r="F1268" i="60" l="1"/>
  <c r="E1268" i="60"/>
  <c r="E1269" i="60" l="1"/>
  <c r="F1269" i="60"/>
  <c r="F1270" i="60" l="1"/>
  <c r="E1270" i="60"/>
  <c r="E1271" i="60" l="1"/>
  <c r="F1271" i="60"/>
  <c r="F1272" i="60" l="1"/>
  <c r="E1272" i="60"/>
  <c r="E1273" i="60" l="1"/>
  <c r="F1273" i="60"/>
  <c r="F1274" i="60" l="1"/>
  <c r="E1274" i="60"/>
  <c r="E1275" i="60" l="1"/>
  <c r="F1275" i="60"/>
  <c r="F1276" i="60" l="1"/>
  <c r="E1276" i="60"/>
  <c r="E1277" i="60" l="1"/>
  <c r="F1277" i="60"/>
  <c r="F1278" i="60" l="1"/>
  <c r="E1278" i="60"/>
  <c r="E1279" i="60" l="1"/>
  <c r="F1279" i="60"/>
  <c r="F1280" i="60" l="1"/>
  <c r="E1280" i="60"/>
  <c r="E1281" i="60" l="1"/>
  <c r="F1281" i="60"/>
  <c r="F1282" i="60" l="1"/>
  <c r="E1282" i="60"/>
  <c r="E1283" i="60" l="1"/>
  <c r="F1283" i="60"/>
  <c r="F1284" i="60" l="1"/>
  <c r="E1284" i="60"/>
  <c r="E1285" i="60" l="1"/>
  <c r="F1285" i="60"/>
  <c r="F1286" i="60" l="1"/>
  <c r="E1286" i="60"/>
  <c r="E1287" i="60" l="1"/>
  <c r="F1287" i="60"/>
  <c r="F1288" i="60" l="1"/>
  <c r="E1288" i="60"/>
  <c r="E1289" i="60" l="1"/>
  <c r="F1289" i="60"/>
  <c r="F1290" i="60" l="1"/>
  <c r="E1290" i="60"/>
  <c r="E1291" i="60" l="1"/>
  <c r="F1291" i="60"/>
  <c r="F1292" i="60" l="1"/>
  <c r="E1292" i="60"/>
  <c r="E1293" i="60" l="1"/>
  <c r="F1293" i="60"/>
  <c r="F1294" i="60" l="1"/>
  <c r="E1294" i="60"/>
  <c r="E1295" i="60" l="1"/>
  <c r="F1295" i="60"/>
  <c r="F1296" i="60" l="1"/>
  <c r="E1296" i="60"/>
  <c r="E1297" i="60" l="1"/>
  <c r="F1297" i="60"/>
  <c r="F1298" i="60" l="1"/>
  <c r="E1298" i="60"/>
  <c r="E1299" i="60" l="1"/>
  <c r="F1299" i="60"/>
  <c r="F1300" i="60" l="1"/>
  <c r="E1300" i="60"/>
  <c r="E1301" i="60" l="1"/>
  <c r="F1301" i="60"/>
  <c r="F1302" i="60" l="1"/>
  <c r="E1302" i="60"/>
  <c r="E1303" i="60" l="1"/>
  <c r="F1303" i="60"/>
  <c r="F1304" i="60" l="1"/>
  <c r="E1304" i="60"/>
  <c r="F1305" i="60" l="1"/>
  <c r="E1305" i="60"/>
  <c r="E1306" i="60" l="1"/>
  <c r="F1306" i="60"/>
  <c r="F1307" i="60" l="1"/>
  <c r="E1307" i="60"/>
  <c r="E1308" i="60" l="1"/>
  <c r="F1308" i="60"/>
  <c r="F1309" i="60" l="1"/>
  <c r="E1309" i="60"/>
  <c r="E1310" i="60" l="1"/>
  <c r="F1310" i="60"/>
  <c r="F1311" i="60" l="1"/>
  <c r="E1311" i="60"/>
  <c r="E1312" i="60" l="1"/>
  <c r="F1312" i="60"/>
  <c r="F1313" i="60" l="1"/>
  <c r="E1313" i="60"/>
  <c r="E1314" i="60" l="1"/>
  <c r="F1314" i="60"/>
  <c r="F1315" i="60" l="1"/>
  <c r="E1315" i="60"/>
  <c r="E1316" i="60" l="1"/>
  <c r="F1316" i="60"/>
  <c r="F1317" i="60" l="1"/>
  <c r="E1317" i="60"/>
  <c r="E1318" i="60" l="1"/>
  <c r="F1318" i="60"/>
  <c r="F1319" i="60" l="1"/>
  <c r="E1319" i="60"/>
  <c r="E1320" i="60" l="1"/>
  <c r="F1320" i="60"/>
  <c r="F1321" i="60" l="1"/>
  <c r="E1321" i="60"/>
  <c r="E1322" i="60" l="1"/>
  <c r="F1322" i="60"/>
  <c r="F1323" i="60" l="1"/>
  <c r="E1323" i="60"/>
  <c r="E1324" i="60" l="1"/>
  <c r="F1324" i="60"/>
  <c r="F1325" i="60" l="1"/>
  <c r="E1325" i="60"/>
  <c r="E1326" i="60" l="1"/>
  <c r="F1326" i="60"/>
  <c r="F1327" i="60" l="1"/>
  <c r="E1327" i="60"/>
  <c r="E1328" i="60" l="1"/>
  <c r="F1328" i="60"/>
  <c r="F1329" i="60" l="1"/>
  <c r="E1329" i="60"/>
  <c r="E1330" i="60" l="1"/>
  <c r="F1330" i="60"/>
  <c r="F1331" i="60" l="1"/>
  <c r="E1331" i="60"/>
  <c r="E1332" i="60" l="1"/>
  <c r="F1332" i="60"/>
  <c r="F1333" i="60" l="1"/>
  <c r="E1333" i="60"/>
  <c r="E1334" i="60" l="1"/>
  <c r="F1334" i="60"/>
  <c r="F1335" i="60" l="1"/>
  <c r="E1335" i="60"/>
  <c r="E1336" i="60" l="1"/>
  <c r="F1336" i="60"/>
  <c r="F1337" i="60" l="1"/>
  <c r="E1337" i="60"/>
  <c r="E1338" i="60" l="1"/>
  <c r="F1338" i="60"/>
  <c r="F1339" i="60" l="1"/>
  <c r="E1339" i="60"/>
  <c r="E1340" i="60" l="1"/>
  <c r="F1340" i="60"/>
  <c r="F1341" i="60" l="1"/>
  <c r="E1341" i="60"/>
  <c r="E1342" i="60" l="1"/>
  <c r="F1342" i="60"/>
  <c r="F1343" i="60" l="1"/>
  <c r="E1343" i="60"/>
  <c r="E1344" i="60" l="1"/>
  <c r="F1344" i="60"/>
  <c r="F1345" i="60" l="1"/>
  <c r="E1345" i="60"/>
  <c r="E1346" i="60" l="1"/>
  <c r="F1346" i="60"/>
  <c r="F1347" i="60" l="1"/>
  <c r="E1347" i="60"/>
  <c r="E1348" i="60" l="1"/>
  <c r="F1348" i="60"/>
  <c r="F1349" i="60" l="1"/>
  <c r="E1349" i="60"/>
  <c r="E1350" i="60" l="1"/>
  <c r="F1350" i="60"/>
  <c r="F1351" i="60" l="1"/>
  <c r="E1351" i="60"/>
  <c r="E1352" i="60" l="1"/>
  <c r="F1352" i="60"/>
  <c r="F1353" i="60" l="1"/>
  <c r="E1353" i="60"/>
  <c r="E1354" i="60" l="1"/>
  <c r="F1354" i="60"/>
  <c r="F1355" i="60" l="1"/>
  <c r="E1355" i="60"/>
  <c r="E1356" i="60" l="1"/>
  <c r="F1356" i="60"/>
  <c r="F1357" i="60" l="1"/>
  <c r="E1357" i="60"/>
  <c r="E1358" i="60" l="1"/>
  <c r="F1358" i="60"/>
  <c r="F1359" i="60" l="1"/>
  <c r="E1359" i="60"/>
  <c r="E1360" i="60" l="1"/>
  <c r="F1360" i="60"/>
  <c r="F1361" i="60" l="1"/>
  <c r="E1361" i="60"/>
  <c r="E1362" i="60" l="1"/>
  <c r="F1362" i="60"/>
  <c r="F1363" i="60" l="1"/>
  <c r="E1363" i="60"/>
  <c r="E1364" i="60" l="1"/>
  <c r="F1364" i="60"/>
  <c r="F1365" i="60" l="1"/>
  <c r="E1365" i="60"/>
  <c r="E1366" i="60" l="1"/>
  <c r="F1366" i="60"/>
  <c r="F1367" i="60" l="1"/>
  <c r="E1367" i="60"/>
  <c r="E1368" i="60" l="1"/>
  <c r="F1368" i="60"/>
  <c r="F1369" i="60" l="1"/>
  <c r="E1369" i="60"/>
  <c r="E1370" i="60" l="1"/>
  <c r="F1370" i="60"/>
  <c r="F1371" i="60" l="1"/>
  <c r="E1371" i="60"/>
  <c r="E1372" i="60" l="1"/>
  <c r="F1372" i="60"/>
  <c r="F1373" i="60" l="1"/>
  <c r="E1373" i="60"/>
  <c r="E1374" i="60" l="1"/>
  <c r="F1374" i="60"/>
  <c r="F1375" i="60" l="1"/>
  <c r="E1375" i="60"/>
  <c r="E1376" i="60" l="1"/>
  <c r="F1376" i="60"/>
  <c r="F1377" i="60" l="1"/>
  <c r="E1377" i="60"/>
  <c r="E1378" i="60" l="1"/>
  <c r="F1378" i="60"/>
  <c r="F1379" i="60" l="1"/>
  <c r="E1379" i="60"/>
  <c r="E1380" i="60" l="1"/>
  <c r="F1380" i="60"/>
  <c r="F1381" i="60" l="1"/>
  <c r="E1381" i="60"/>
  <c r="E1382" i="60" l="1"/>
  <c r="F1382" i="60"/>
  <c r="F1383" i="60" l="1"/>
  <c r="E1383" i="60"/>
  <c r="E1384" i="60" l="1"/>
  <c r="F1384" i="60"/>
  <c r="F1385" i="60" l="1"/>
  <c r="E1385" i="60"/>
  <c r="E1386" i="60" l="1"/>
  <c r="F1386" i="60"/>
  <c r="F1387" i="60" l="1"/>
  <c r="E1387" i="60"/>
  <c r="E1388" i="60" l="1"/>
  <c r="F1388" i="60"/>
  <c r="F1389" i="60" l="1"/>
  <c r="E1389" i="60"/>
  <c r="E1390" i="60" l="1"/>
  <c r="F1390" i="60"/>
  <c r="F1391" i="60" l="1"/>
  <c r="E1391" i="60"/>
  <c r="E1392" i="60" l="1"/>
  <c r="F1392" i="60"/>
  <c r="F1393" i="60" l="1"/>
  <c r="E1393" i="60"/>
  <c r="E1394" i="60" l="1"/>
  <c r="F1394" i="60"/>
  <c r="F1395" i="60" l="1"/>
  <c r="E1395" i="60"/>
  <c r="E1396" i="60" l="1"/>
  <c r="F1396" i="60"/>
  <c r="F1397" i="60" l="1"/>
  <c r="E1397" i="60"/>
  <c r="E1398" i="60" l="1"/>
  <c r="F1398" i="60"/>
  <c r="F1399" i="60" l="1"/>
  <c r="E1399" i="60"/>
  <c r="E1400" i="60" l="1"/>
  <c r="F1400" i="60"/>
  <c r="F1401" i="60" l="1"/>
  <c r="E1401" i="60"/>
  <c r="E1402" i="60" l="1"/>
  <c r="F1402" i="60"/>
  <c r="F1403" i="60" l="1"/>
  <c r="E1403" i="60"/>
  <c r="E1404" i="60" l="1"/>
  <c r="F1404" i="60"/>
  <c r="F1405" i="60" l="1"/>
  <c r="E1405" i="60"/>
  <c r="E1406" i="60" l="1"/>
  <c r="F1406" i="60"/>
  <c r="F1407" i="60" l="1"/>
  <c r="E1407" i="60"/>
  <c r="E1408" i="60" l="1"/>
  <c r="F1408" i="60"/>
  <c r="F1409" i="60" l="1"/>
  <c r="E1409" i="60"/>
  <c r="E1410" i="60" l="1"/>
  <c r="F1410" i="60"/>
  <c r="F1411" i="60" l="1"/>
  <c r="E1411" i="60"/>
  <c r="E1412" i="60" l="1"/>
  <c r="F1412" i="60"/>
  <c r="F1413" i="60" l="1"/>
  <c r="E1413" i="60"/>
  <c r="E1414" i="60" l="1"/>
  <c r="F1414" i="60"/>
  <c r="F1415" i="60" l="1"/>
  <c r="E1415" i="60"/>
  <c r="E1416" i="60" l="1"/>
  <c r="F1416" i="60"/>
  <c r="F1417" i="60" l="1"/>
  <c r="E1417" i="60"/>
  <c r="E1418" i="60" l="1"/>
  <c r="F1418" i="60"/>
  <c r="F1419" i="60" l="1"/>
  <c r="E1419" i="60"/>
  <c r="E1420" i="60" l="1"/>
  <c r="F1420" i="60"/>
  <c r="F1421" i="60" l="1"/>
  <c r="E1421" i="60"/>
  <c r="E1422" i="60" l="1"/>
  <c r="F1422" i="60"/>
  <c r="F1423" i="60" l="1"/>
  <c r="E1423" i="60"/>
  <c r="E1424" i="60" l="1"/>
  <c r="F1424" i="60"/>
  <c r="F1425" i="60" l="1"/>
  <c r="E1425" i="60"/>
  <c r="E1426" i="60" l="1"/>
  <c r="F1426" i="60"/>
  <c r="F1427" i="60" l="1"/>
  <c r="E1427" i="60"/>
  <c r="E1428" i="60" l="1"/>
  <c r="F1428" i="60"/>
  <c r="F1429" i="60" l="1"/>
  <c r="E1429" i="60"/>
  <c r="E1430" i="60" l="1"/>
  <c r="F1430" i="60"/>
  <c r="F1431" i="60" l="1"/>
  <c r="E1431" i="60"/>
  <c r="E1432" i="60" l="1"/>
  <c r="F1432" i="60"/>
  <c r="F1433" i="60" l="1"/>
  <c r="E1433" i="60"/>
  <c r="E1434" i="60" l="1"/>
  <c r="F1434" i="60"/>
  <c r="F1435" i="60" l="1"/>
  <c r="E1435" i="60"/>
  <c r="E1436" i="60" l="1"/>
  <c r="F1436" i="60"/>
  <c r="F1437" i="60" l="1"/>
  <c r="E1437" i="60"/>
  <c r="E1438" i="60" l="1"/>
  <c r="F1438" i="60"/>
  <c r="F1439" i="60" l="1"/>
  <c r="E1439" i="60"/>
  <c r="E1440" i="60" l="1"/>
  <c r="F1440" i="60"/>
  <c r="F1441" i="60" l="1"/>
  <c r="E1441" i="60"/>
  <c r="E1442" i="60" l="1"/>
  <c r="F1442" i="60"/>
  <c r="F1443" i="60" l="1"/>
  <c r="E1443" i="60"/>
  <c r="E1444" i="60" l="1"/>
  <c r="F1444" i="60"/>
  <c r="F1445" i="60" l="1"/>
  <c r="E1445" i="60"/>
  <c r="E1446" i="60" l="1"/>
  <c r="F1446" i="60"/>
  <c r="F1447" i="60" l="1"/>
  <c r="E1447" i="60"/>
  <c r="E1448" i="60" l="1"/>
  <c r="F1448" i="60"/>
  <c r="F1449" i="60" l="1"/>
  <c r="E1449" i="60"/>
  <c r="E1450" i="60" l="1"/>
  <c r="F1450" i="60"/>
  <c r="F1451" i="60" l="1"/>
  <c r="E1451" i="60"/>
  <c r="E1452" i="60" l="1"/>
  <c r="F1452" i="60"/>
  <c r="F1453" i="60" l="1"/>
  <c r="E1453" i="60"/>
  <c r="E1454" i="60" l="1"/>
  <c r="F1454" i="60"/>
  <c r="F1455" i="60" l="1"/>
  <c r="E1455" i="60"/>
  <c r="E1456" i="60" l="1"/>
  <c r="F1456" i="60"/>
  <c r="F1457" i="60" l="1"/>
  <c r="E1457" i="60"/>
  <c r="E1458" i="60" l="1"/>
  <c r="F1458" i="60"/>
  <c r="F1459" i="60" l="1"/>
  <c r="E1459" i="60"/>
  <c r="E1460" i="60" l="1"/>
  <c r="F1460" i="60"/>
  <c r="F1461" i="60" l="1"/>
  <c r="E1461" i="60"/>
  <c r="E1462" i="60" l="1"/>
  <c r="F1462" i="60"/>
  <c r="F1463" i="60" l="1"/>
  <c r="E1463" i="60"/>
  <c r="E1464" i="60" l="1"/>
  <c r="F1464" i="60"/>
  <c r="F1465" i="60" l="1"/>
  <c r="E1465" i="60"/>
  <c r="E1466" i="60" l="1"/>
  <c r="F1466" i="60"/>
  <c r="F1467" i="60" l="1"/>
  <c r="E1467" i="60"/>
  <c r="E1468" i="60" l="1"/>
  <c r="F1468" i="60"/>
  <c r="F1469" i="60" l="1"/>
  <c r="E1469" i="60"/>
  <c r="E1470" i="60" l="1"/>
  <c r="F1470" i="60"/>
  <c r="F1471" i="60" l="1"/>
  <c r="E1471" i="60"/>
  <c r="E1472" i="60" l="1"/>
  <c r="F1472" i="60"/>
  <c r="F1473" i="60" l="1"/>
  <c r="E1473" i="60"/>
  <c r="E1474" i="60" l="1"/>
  <c r="F1474" i="60"/>
  <c r="F1475" i="60" l="1"/>
  <c r="E1475" i="60"/>
  <c r="E1476" i="60" l="1"/>
  <c r="F1476" i="60"/>
  <c r="F1477" i="60" l="1"/>
  <c r="E1477" i="60"/>
  <c r="E1478" i="60" l="1"/>
  <c r="F1478" i="60"/>
  <c r="F1479" i="60" l="1"/>
  <c r="E1479" i="60"/>
  <c r="E1480" i="60" l="1"/>
  <c r="F1480" i="60"/>
  <c r="F1481" i="60" l="1"/>
  <c r="E1481" i="60"/>
  <c r="E1482" i="60" l="1"/>
  <c r="F1482" i="60"/>
  <c r="F1483" i="60" l="1"/>
  <c r="E1483" i="60"/>
  <c r="E1484" i="60" l="1"/>
  <c r="F1484" i="60"/>
  <c r="F1485" i="60" l="1"/>
  <c r="E1485" i="60"/>
  <c r="E1486" i="60" l="1"/>
  <c r="F1486" i="60"/>
  <c r="F1487" i="60" l="1"/>
  <c r="E1487" i="60"/>
  <c r="E1488" i="60" l="1"/>
  <c r="F1488" i="60"/>
  <c r="F1489" i="60" l="1"/>
  <c r="E1489" i="60"/>
  <c r="E1490" i="60" l="1"/>
  <c r="F1490" i="60"/>
  <c r="F1491" i="60" l="1"/>
  <c r="E1491" i="60"/>
  <c r="E1492" i="60" l="1"/>
  <c r="F1492" i="60"/>
  <c r="F1493" i="60" l="1"/>
  <c r="E1493" i="60"/>
  <c r="E1494" i="60" l="1"/>
  <c r="F1494" i="60"/>
  <c r="F1495" i="60" l="1"/>
  <c r="E1495" i="60"/>
  <c r="E1496" i="60" l="1"/>
  <c r="F1496" i="60"/>
  <c r="F1497" i="60" l="1"/>
  <c r="E1497" i="60"/>
  <c r="E1498" i="60" l="1"/>
  <c r="F1498" i="60"/>
  <c r="F1499" i="60" l="1"/>
  <c r="E1499" i="60"/>
  <c r="E1500" i="60" l="1"/>
  <c r="F1500" i="60"/>
  <c r="F1501" i="60" l="1"/>
  <c r="E1501" i="60"/>
  <c r="E1502" i="60" l="1"/>
  <c r="F1502" i="60"/>
  <c r="F1503" i="60" l="1"/>
  <c r="E1503" i="60"/>
  <c r="E1504" i="60" l="1"/>
  <c r="F1504" i="60"/>
  <c r="F1505" i="60" l="1"/>
  <c r="E1505" i="60"/>
  <c r="E1506" i="60" l="1"/>
  <c r="F1506" i="60"/>
  <c r="F1507" i="60" l="1"/>
  <c r="E1507" i="60"/>
  <c r="E1508" i="60" l="1"/>
  <c r="F1508" i="60"/>
  <c r="F1509" i="60" l="1"/>
  <c r="E1509" i="60"/>
  <c r="E1510" i="60" l="1"/>
  <c r="F1510" i="60"/>
  <c r="F1511" i="60" l="1"/>
  <c r="E1511" i="60"/>
  <c r="E1512" i="60" l="1"/>
  <c r="F1512" i="60"/>
  <c r="F1513" i="60" l="1"/>
  <c r="E1513" i="60"/>
  <c r="E1514" i="60" l="1"/>
  <c r="F1514" i="60"/>
  <c r="F1515" i="60" l="1"/>
  <c r="E1515" i="60"/>
  <c r="E1516" i="60" l="1"/>
  <c r="F1516" i="60"/>
  <c r="F1517" i="60" l="1"/>
  <c r="E1517" i="60"/>
  <c r="E1518" i="60" l="1"/>
  <c r="F1518" i="60"/>
  <c r="F1519" i="60" l="1"/>
  <c r="E1519" i="60"/>
  <c r="E1520" i="60" l="1"/>
  <c r="F1520" i="60"/>
  <c r="F1521" i="60" l="1"/>
  <c r="E1521" i="60"/>
  <c r="E1522" i="60" l="1"/>
  <c r="F1522" i="60"/>
  <c r="F1523" i="60" l="1"/>
  <c r="E1523" i="60"/>
  <c r="E1524" i="60" l="1"/>
  <c r="F1524" i="60"/>
  <c r="F1525" i="60" l="1"/>
  <c r="E1525" i="60"/>
  <c r="E1526" i="60" l="1"/>
  <c r="F1526" i="60"/>
  <c r="F1527" i="60" l="1"/>
  <c r="E1527" i="60"/>
  <c r="E1528" i="60" l="1"/>
  <c r="F1528" i="60"/>
  <c r="F1529" i="60" l="1"/>
  <c r="E1529" i="60"/>
  <c r="E1530" i="60" l="1"/>
  <c r="F1530" i="60"/>
  <c r="F1531" i="60" l="1"/>
  <c r="E1531" i="60"/>
  <c r="E1532" i="60" l="1"/>
  <c r="F1532" i="60"/>
  <c r="F1533" i="60" l="1"/>
  <c r="E1533" i="60"/>
  <c r="E1534" i="60" l="1"/>
  <c r="F1534" i="60"/>
  <c r="F1535" i="60" l="1"/>
  <c r="E1535" i="60"/>
  <c r="E1536" i="60" l="1"/>
  <c r="F1536" i="60"/>
  <c r="F1537" i="60" l="1"/>
  <c r="E1537" i="60"/>
  <c r="E1538" i="60" l="1"/>
  <c r="F1538" i="60"/>
  <c r="F1539" i="60" l="1"/>
  <c r="E1539" i="60"/>
  <c r="E1540" i="60" l="1"/>
  <c r="F1540" i="60"/>
  <c r="F1541" i="60" l="1"/>
  <c r="E1541" i="60"/>
  <c r="E1542" i="60" l="1"/>
  <c r="F1542" i="60"/>
  <c r="F1543" i="60" l="1"/>
  <c r="E1543" i="60"/>
  <c r="E1544" i="60" l="1"/>
  <c r="F1544" i="60"/>
  <c r="F1545" i="60" l="1"/>
  <c r="E1545" i="60"/>
  <c r="E1546" i="60" l="1"/>
  <c r="F1546" i="60"/>
  <c r="F1547" i="60" l="1"/>
  <c r="E1547" i="60"/>
  <c r="E1548" i="60" l="1"/>
  <c r="F1548" i="60"/>
  <c r="F1549" i="60" l="1"/>
  <c r="E1549" i="60"/>
  <c r="E1550" i="60" l="1"/>
  <c r="F1550" i="60"/>
  <c r="F1551" i="60" l="1"/>
  <c r="E1551" i="60"/>
  <c r="E1552" i="60" l="1"/>
  <c r="F1552" i="60"/>
  <c r="F1553" i="60" l="1"/>
  <c r="E1553" i="60"/>
  <c r="E1554" i="60" l="1"/>
  <c r="F1554" i="60"/>
  <c r="F1555" i="60" l="1"/>
  <c r="E1555" i="60"/>
  <c r="E1556" i="60" l="1"/>
  <c r="F1556" i="60"/>
  <c r="F1557" i="60" l="1"/>
  <c r="E1557" i="60"/>
  <c r="E1558" i="60" l="1"/>
  <c r="F1558" i="60"/>
  <c r="F1559" i="60" l="1"/>
  <c r="E1559" i="60"/>
  <c r="E1560" i="60" l="1"/>
  <c r="F1560" i="60"/>
  <c r="F1561" i="60" l="1"/>
  <c r="E1561" i="60"/>
  <c r="E1562" i="60" l="1"/>
  <c r="F1562" i="60"/>
  <c r="F1563" i="60" l="1"/>
  <c r="E1563" i="60"/>
  <c r="E1564" i="60" l="1"/>
  <c r="F1564" i="60"/>
  <c r="F1565" i="60" l="1"/>
  <c r="E1565" i="60"/>
  <c r="E1566" i="60" l="1"/>
  <c r="F1566" i="60"/>
  <c r="F1567" i="60" l="1"/>
  <c r="E1567" i="60"/>
  <c r="E1568" i="60" l="1"/>
  <c r="F1568" i="60"/>
  <c r="F1569" i="60" l="1"/>
  <c r="E1569" i="60"/>
  <c r="E1570" i="60" l="1"/>
  <c r="F1570" i="60"/>
  <c r="F1571" i="60" l="1"/>
  <c r="E1571" i="60"/>
  <c r="E1572" i="60" l="1"/>
  <c r="F1572" i="60"/>
  <c r="F1573" i="60" l="1"/>
  <c r="E1573" i="60"/>
  <c r="E1574" i="60" l="1"/>
  <c r="F1574" i="60"/>
  <c r="F1575" i="60" l="1"/>
  <c r="E1575" i="60"/>
  <c r="E1576" i="60" l="1"/>
  <c r="F1576" i="60"/>
  <c r="F1577" i="60" l="1"/>
  <c r="E1577" i="60"/>
  <c r="E1578" i="60" l="1"/>
  <c r="F1578" i="60"/>
  <c r="F1579" i="60" l="1"/>
  <c r="E1579" i="60"/>
  <c r="E1580" i="60" l="1"/>
  <c r="F1580" i="60"/>
  <c r="F1581" i="60" l="1"/>
  <c r="E1581" i="60"/>
  <c r="E1582" i="60" l="1"/>
  <c r="F1582" i="60"/>
  <c r="F1583" i="60" l="1"/>
  <c r="E1583" i="60"/>
  <c r="E1584" i="60" l="1"/>
  <c r="F1584" i="60"/>
  <c r="F1585" i="60" l="1"/>
  <c r="E1585" i="60"/>
  <c r="E1586" i="60" l="1"/>
  <c r="F1586" i="60"/>
  <c r="F1587" i="60" l="1"/>
  <c r="E1587" i="60"/>
  <c r="E1588" i="60" l="1"/>
  <c r="F1588" i="60"/>
  <c r="F1589" i="60" l="1"/>
  <c r="E1589" i="60"/>
  <c r="E1590" i="60" l="1"/>
  <c r="F1590" i="60"/>
  <c r="F1591" i="60" l="1"/>
  <c r="E1591" i="60"/>
  <c r="E1592" i="60" l="1"/>
  <c r="F1592" i="60"/>
  <c r="F1593" i="60" l="1"/>
  <c r="E1593" i="60"/>
  <c r="E1594" i="60" l="1"/>
  <c r="F1594" i="60"/>
  <c r="F1595" i="60" l="1"/>
  <c r="E1595" i="60"/>
  <c r="E1596" i="60" l="1"/>
  <c r="F1596" i="60"/>
  <c r="F1597" i="60" l="1"/>
  <c r="E1597" i="60"/>
  <c r="E1598" i="60" l="1"/>
  <c r="F1598" i="60"/>
  <c r="F1599" i="60" l="1"/>
  <c r="E1599" i="60"/>
  <c r="E1600" i="60" l="1"/>
  <c r="F1600" i="60"/>
  <c r="F1601" i="60" l="1"/>
  <c r="E1601" i="60"/>
  <c r="E1602" i="60" l="1"/>
  <c r="F1602" i="60"/>
  <c r="F1603" i="60" l="1"/>
  <c r="E1603" i="60"/>
  <c r="E1604" i="60" l="1"/>
  <c r="F1604" i="60"/>
  <c r="F1605" i="60" l="1"/>
  <c r="E1605" i="60"/>
  <c r="E1606" i="60" l="1"/>
  <c r="F1606" i="60"/>
  <c r="F1607" i="60" l="1"/>
  <c r="E1607" i="60"/>
  <c r="E1608" i="60" l="1"/>
  <c r="F1608" i="60"/>
  <c r="F1609" i="60" l="1"/>
  <c r="E1609" i="60"/>
  <c r="E1610" i="60" l="1"/>
  <c r="F1610" i="60"/>
  <c r="F1611" i="60" l="1"/>
  <c r="E1611" i="60"/>
  <c r="E1612" i="60" l="1"/>
  <c r="F1612" i="60"/>
  <c r="F1613" i="60" l="1"/>
  <c r="E1613" i="60"/>
  <c r="E1614" i="60" l="1"/>
  <c r="F1614" i="60"/>
  <c r="F1615" i="60" l="1"/>
  <c r="E1615" i="60"/>
  <c r="E1616" i="60" l="1"/>
  <c r="F1616" i="60"/>
  <c r="F1617" i="60" l="1"/>
  <c r="E1617" i="60"/>
  <c r="E1618" i="60" l="1"/>
  <c r="F1618" i="60"/>
  <c r="F1619" i="60" l="1"/>
  <c r="E1619" i="60"/>
  <c r="E1620" i="60" l="1"/>
  <c r="F1620" i="60"/>
  <c r="F1621" i="60" l="1"/>
  <c r="E1621" i="60"/>
  <c r="E1622" i="60" l="1"/>
  <c r="F1622" i="60"/>
  <c r="F1623" i="60" l="1"/>
  <c r="E1623" i="60"/>
  <c r="E1624" i="60" l="1"/>
  <c r="F1624" i="60"/>
  <c r="F1625" i="60" l="1"/>
  <c r="E1625" i="60"/>
  <c r="E1626" i="60" l="1"/>
  <c r="F1626" i="60"/>
  <c r="F1627" i="60" l="1"/>
  <c r="E1627" i="60"/>
  <c r="E1628" i="60" l="1"/>
  <c r="F1628" i="60"/>
  <c r="F1629" i="60" l="1"/>
  <c r="E1629" i="60"/>
  <c r="E1630" i="60" l="1"/>
  <c r="F1630" i="60"/>
  <c r="F1631" i="60" l="1"/>
  <c r="E1631" i="60"/>
  <c r="E1632" i="60" l="1"/>
  <c r="F1632" i="60"/>
  <c r="F1633" i="60" l="1"/>
  <c r="E1633" i="60"/>
  <c r="E1634" i="60" l="1"/>
  <c r="F1634" i="60"/>
  <c r="F1635" i="60" l="1"/>
  <c r="E1635" i="60"/>
  <c r="E1636" i="60" l="1"/>
  <c r="F1636" i="60"/>
  <c r="F1637" i="60" l="1"/>
  <c r="E1637" i="60"/>
  <c r="E1638" i="60" l="1"/>
  <c r="F1638" i="60"/>
  <c r="F1639" i="60" l="1"/>
  <c r="E1639" i="60"/>
  <c r="E1640" i="60" l="1"/>
  <c r="F1640" i="60"/>
  <c r="F1641" i="60" l="1"/>
  <c r="E1641" i="60"/>
  <c r="E1642" i="60" l="1"/>
  <c r="F1642" i="60"/>
  <c r="F1643" i="60" l="1"/>
  <c r="E1643" i="60"/>
  <c r="E1644" i="60" l="1"/>
  <c r="F1644" i="60"/>
  <c r="F1645" i="60" l="1"/>
  <c r="E1645" i="60"/>
  <c r="E1646" i="60" l="1"/>
  <c r="F1646" i="60"/>
  <c r="F1647" i="60" l="1"/>
  <c r="E1647" i="60"/>
  <c r="E1648" i="60" l="1"/>
  <c r="F1648" i="60"/>
  <c r="F1649" i="60" l="1"/>
  <c r="E1649" i="60"/>
  <c r="E1650" i="60" l="1"/>
  <c r="F1650" i="60"/>
  <c r="F1651" i="60" l="1"/>
  <c r="E1651" i="60"/>
  <c r="F1652" i="60" l="1"/>
  <c r="E1652" i="60"/>
  <c r="E1653" i="60" l="1"/>
  <c r="F1653" i="60"/>
  <c r="F1654" i="60" l="1"/>
  <c r="E1654" i="60"/>
  <c r="E1655" i="60" l="1"/>
  <c r="F1655" i="60"/>
  <c r="F1656" i="60" l="1"/>
  <c r="E1656" i="60"/>
  <c r="E1657" i="60" l="1"/>
  <c r="F1657" i="60"/>
  <c r="F1658" i="60" l="1"/>
  <c r="E1658" i="60"/>
  <c r="E1659" i="60" l="1"/>
  <c r="F1659" i="60"/>
  <c r="F1660" i="60" l="1"/>
  <c r="E1660" i="60"/>
  <c r="E1661" i="60" l="1"/>
  <c r="F1661" i="60"/>
  <c r="F1662" i="60" l="1"/>
  <c r="E1662" i="60"/>
  <c r="E1663" i="60" l="1"/>
  <c r="F1663" i="60"/>
  <c r="F1664" i="60" l="1"/>
  <c r="E1664" i="60"/>
  <c r="E1665" i="60" l="1"/>
  <c r="F1665" i="60"/>
  <c r="F1666" i="60" l="1"/>
  <c r="E1666" i="60"/>
  <c r="E1667" i="60" l="1"/>
  <c r="F1667" i="60"/>
  <c r="F1668" i="60" l="1"/>
  <c r="E1668" i="60"/>
  <c r="E1669" i="60" l="1"/>
  <c r="F1669" i="60"/>
  <c r="F1670" i="60" l="1"/>
  <c r="E1670" i="60"/>
  <c r="E1671" i="60" l="1"/>
  <c r="F1671" i="60"/>
  <c r="F1672" i="60" l="1"/>
  <c r="E1672" i="60"/>
  <c r="E1673" i="60" l="1"/>
  <c r="F1673" i="60"/>
  <c r="F1674" i="60" l="1"/>
  <c r="E1674" i="60"/>
  <c r="E1675" i="60" l="1"/>
  <c r="F1675" i="60"/>
  <c r="F1676" i="60" l="1"/>
  <c r="E1676" i="60"/>
  <c r="E1677" i="60" l="1"/>
  <c r="F1677" i="60"/>
  <c r="F1678" i="60" l="1"/>
  <c r="E1678" i="60"/>
  <c r="E1679" i="60" l="1"/>
  <c r="F1679" i="60"/>
  <c r="F1680" i="60" l="1"/>
  <c r="E1680" i="60"/>
  <c r="E1681" i="60" l="1"/>
  <c r="F1681" i="60"/>
  <c r="F1682" i="60" l="1"/>
  <c r="E1682" i="60"/>
  <c r="E1683" i="60" l="1"/>
  <c r="F1683" i="60"/>
  <c r="F1684" i="60" l="1"/>
  <c r="E1684" i="60"/>
  <c r="E1685" i="60" l="1"/>
  <c r="F1685" i="60"/>
  <c r="F1686" i="60" l="1"/>
  <c r="E1686" i="60"/>
  <c r="E1687" i="60" l="1"/>
  <c r="F1687" i="60"/>
  <c r="F1688" i="60" l="1"/>
  <c r="E1688" i="60"/>
  <c r="E1689" i="60" l="1"/>
  <c r="F1689" i="60"/>
  <c r="F1690" i="60" l="1"/>
  <c r="E1690" i="60"/>
  <c r="E1691" i="60" l="1"/>
  <c r="F1691" i="60"/>
  <c r="F1692" i="60" l="1"/>
  <c r="E1692" i="60"/>
  <c r="E1693" i="60" l="1"/>
  <c r="F1693" i="60"/>
  <c r="F1694" i="60" l="1"/>
  <c r="E1694" i="60"/>
  <c r="E1695" i="60" l="1"/>
  <c r="F1695" i="60"/>
  <c r="F1696" i="60" l="1"/>
  <c r="E1696" i="60"/>
  <c r="E1697" i="60" l="1"/>
  <c r="F1697" i="60"/>
  <c r="F1698" i="60" l="1"/>
  <c r="E1698" i="60"/>
  <c r="E1699" i="60" l="1"/>
  <c r="F1699" i="60"/>
  <c r="F1700" i="60" l="1"/>
  <c r="E1700" i="60"/>
  <c r="E1701" i="60" l="1"/>
  <c r="F1701" i="60"/>
  <c r="F1702" i="60" l="1"/>
  <c r="E1702" i="60"/>
  <c r="E1703" i="60" l="1"/>
  <c r="F1703" i="60"/>
  <c r="F1704" i="60" l="1"/>
  <c r="E1704" i="60"/>
  <c r="E1705" i="60" l="1"/>
  <c r="F1705" i="60"/>
  <c r="F1706" i="60" l="1"/>
  <c r="E1706" i="60"/>
  <c r="E1707" i="60" l="1"/>
  <c r="F1707" i="60"/>
  <c r="F1708" i="60" l="1"/>
  <c r="E1708" i="60"/>
  <c r="E1709" i="60" l="1"/>
  <c r="F1709" i="60"/>
  <c r="F1710" i="60" l="1"/>
  <c r="E1710" i="60"/>
  <c r="E1711" i="60" l="1"/>
  <c r="F1711" i="60"/>
  <c r="F1712" i="60" l="1"/>
  <c r="E1712" i="60"/>
  <c r="E1713" i="60" l="1"/>
  <c r="F1713" i="60"/>
  <c r="F1714" i="60" l="1"/>
  <c r="E1714" i="60"/>
  <c r="E1715" i="60" l="1"/>
  <c r="F1715" i="60"/>
  <c r="F1716" i="60" l="1"/>
  <c r="E1716" i="60"/>
  <c r="E1717" i="60" l="1"/>
  <c r="F1717" i="60"/>
  <c r="F1718" i="60" l="1"/>
  <c r="E1718" i="60"/>
  <c r="E1719" i="60" l="1"/>
  <c r="F1719" i="60"/>
  <c r="F1720" i="60" l="1"/>
  <c r="E1720" i="60"/>
  <c r="E1721" i="60" l="1"/>
  <c r="F1721" i="60"/>
  <c r="F1722" i="60" l="1"/>
  <c r="E1722" i="60"/>
  <c r="E1723" i="60" l="1"/>
  <c r="F1723" i="60"/>
  <c r="F1724" i="60" l="1"/>
  <c r="E1724" i="60"/>
  <c r="E1725" i="60" l="1"/>
  <c r="F1725" i="60"/>
  <c r="F1726" i="60" l="1"/>
  <c r="E1726" i="60"/>
  <c r="E1727" i="60" l="1"/>
  <c r="F1727" i="60"/>
  <c r="F1728" i="60" l="1"/>
  <c r="E1728" i="60"/>
  <c r="E1729" i="60" l="1"/>
  <c r="F1729" i="60"/>
  <c r="F1730" i="60" l="1"/>
  <c r="E1730" i="60"/>
  <c r="E1731" i="60" l="1"/>
  <c r="F1731" i="60"/>
  <c r="F1732" i="60" l="1"/>
  <c r="E1732" i="60"/>
  <c r="E1733" i="60" l="1"/>
  <c r="F1733" i="60"/>
  <c r="F1734" i="60" l="1"/>
  <c r="E1734" i="60"/>
  <c r="E1735" i="60" l="1"/>
  <c r="F1735" i="60"/>
  <c r="F1736" i="60" l="1"/>
  <c r="E1736" i="60"/>
  <c r="E1737" i="60" l="1"/>
  <c r="F1737" i="60"/>
  <c r="F1738" i="60" l="1"/>
  <c r="E1738" i="60"/>
  <c r="E1739" i="60" l="1"/>
  <c r="F1739" i="60"/>
  <c r="F1740" i="60" l="1"/>
  <c r="E1740" i="60"/>
  <c r="E1741" i="60" l="1"/>
  <c r="F1741" i="60"/>
  <c r="F1742" i="60" l="1"/>
  <c r="E1742" i="60"/>
  <c r="E1743" i="60" l="1"/>
  <c r="F1743" i="60"/>
  <c r="F1744" i="60" l="1"/>
  <c r="E1744" i="60"/>
  <c r="E1745" i="60" l="1"/>
  <c r="F1745" i="60"/>
  <c r="F1746" i="60" l="1"/>
  <c r="E1746" i="60"/>
  <c r="E1747" i="60" l="1"/>
  <c r="F1747" i="60"/>
  <c r="F1748" i="60" l="1"/>
  <c r="E1748" i="60"/>
  <c r="E1749" i="60" l="1"/>
  <c r="F1749" i="60"/>
  <c r="F1750" i="60" l="1"/>
  <c r="E1750" i="60"/>
  <c r="E1751" i="60" l="1"/>
  <c r="F1751" i="60"/>
  <c r="F1752" i="60" l="1"/>
  <c r="E1752" i="60"/>
  <c r="E1753" i="60" l="1"/>
  <c r="F1753" i="60"/>
  <c r="F1754" i="60" l="1"/>
  <c r="E1754" i="60"/>
  <c r="E1755" i="60" l="1"/>
  <c r="F1755" i="60"/>
  <c r="F1756" i="60" l="1"/>
  <c r="E1756" i="60"/>
  <c r="E1757" i="60" l="1"/>
  <c r="F1757" i="60"/>
  <c r="F1758" i="60" l="1"/>
  <c r="E1758" i="60"/>
  <c r="E1759" i="60" l="1"/>
  <c r="F1759" i="60"/>
  <c r="F1760" i="60" l="1"/>
  <c r="E1760" i="60"/>
  <c r="E1761" i="60" l="1"/>
  <c r="F1761" i="60"/>
  <c r="F1762" i="60" l="1"/>
  <c r="E1762" i="60"/>
  <c r="E1763" i="60" l="1"/>
  <c r="F1763" i="60"/>
  <c r="F1764" i="60" l="1"/>
  <c r="E1764" i="60"/>
  <c r="E1765" i="60" l="1"/>
  <c r="F1765" i="60"/>
  <c r="F1766" i="60" l="1"/>
  <c r="E1766" i="60"/>
  <c r="E1767" i="60" l="1"/>
  <c r="F1767" i="60"/>
  <c r="F1768" i="60" l="1"/>
  <c r="E1768" i="60"/>
  <c r="E1769" i="60" l="1"/>
  <c r="F1769" i="60"/>
  <c r="F1770" i="60" l="1"/>
  <c r="E1770" i="60"/>
  <c r="E1771" i="60" l="1"/>
  <c r="F1771" i="60"/>
  <c r="F1772" i="60" l="1"/>
  <c r="E1772" i="60"/>
  <c r="E1773" i="60" l="1"/>
  <c r="F1773" i="60"/>
  <c r="F1774" i="60" l="1"/>
  <c r="E1774" i="60"/>
  <c r="E1775" i="60" l="1"/>
  <c r="F1775" i="60"/>
  <c r="F1776" i="60" l="1"/>
  <c r="E1776" i="60"/>
  <c r="E1777" i="60" l="1"/>
  <c r="F1777" i="60"/>
  <c r="F1778" i="60" l="1"/>
  <c r="E1778" i="60"/>
  <c r="E1779" i="60" l="1"/>
  <c r="F1779" i="60"/>
  <c r="F1780" i="60" l="1"/>
  <c r="E1780" i="60"/>
  <c r="E1781" i="60" l="1"/>
  <c r="F1781" i="60"/>
  <c r="F1782" i="60" l="1"/>
  <c r="E1782" i="60"/>
  <c r="E1783" i="60" l="1"/>
  <c r="F1783" i="60"/>
  <c r="F1784" i="60" l="1"/>
  <c r="E1784" i="60"/>
  <c r="E1785" i="60" l="1"/>
  <c r="F1785" i="60"/>
  <c r="F1786" i="60" l="1"/>
  <c r="E1786" i="60"/>
  <c r="E1787" i="60" l="1"/>
  <c r="F1787" i="60"/>
  <c r="F1788" i="60" l="1"/>
  <c r="E1788" i="60"/>
  <c r="E1789" i="60" l="1"/>
  <c r="F1789" i="60"/>
  <c r="F1790" i="60" l="1"/>
  <c r="E1790" i="60"/>
  <c r="E1791" i="60" l="1"/>
  <c r="F1791" i="60"/>
  <c r="F1792" i="60" l="1"/>
  <c r="E1792" i="60"/>
  <c r="E1793" i="60" l="1"/>
  <c r="F1793" i="60"/>
  <c r="F1794" i="60" l="1"/>
  <c r="E1794" i="60"/>
  <c r="E1795" i="60" l="1"/>
  <c r="F1795" i="60"/>
  <c r="F1796" i="60" l="1"/>
  <c r="E1796" i="60"/>
  <c r="E1797" i="60" l="1"/>
  <c r="F1797" i="60"/>
  <c r="F1798" i="60" l="1"/>
  <c r="E1798" i="60"/>
  <c r="E1799" i="60" l="1"/>
  <c r="F1799" i="60"/>
  <c r="F1800" i="60" l="1"/>
  <c r="E1800" i="60"/>
  <c r="E1801" i="60" l="1"/>
  <c r="F1801" i="60"/>
  <c r="F1802" i="60" l="1"/>
  <c r="E1802" i="60"/>
  <c r="E1803" i="60" l="1"/>
  <c r="F1803" i="60"/>
  <c r="F1804" i="60" l="1"/>
  <c r="E1804" i="60"/>
  <c r="E1805" i="60" l="1"/>
  <c r="F1805" i="60"/>
  <c r="F1806" i="60" l="1"/>
  <c r="E1806" i="60"/>
  <c r="E1807" i="60" l="1"/>
  <c r="F1807" i="60"/>
  <c r="F1808" i="60" l="1"/>
  <c r="E1808" i="60"/>
  <c r="E1809" i="60" l="1"/>
  <c r="F1809" i="60"/>
  <c r="F1810" i="60" l="1"/>
  <c r="E1810" i="60"/>
  <c r="E1811" i="60" l="1"/>
  <c r="F1811" i="60"/>
  <c r="F1812" i="60" l="1"/>
  <c r="E1812" i="60"/>
  <c r="E1813" i="60" l="1"/>
  <c r="F1813" i="60"/>
  <c r="F1814" i="60" l="1"/>
  <c r="E1814" i="60"/>
  <c r="E1815" i="60" l="1"/>
  <c r="F1815" i="60"/>
  <c r="F1816" i="60" l="1"/>
  <c r="E1816" i="60"/>
  <c r="E1817" i="60" l="1"/>
  <c r="F1817" i="60"/>
  <c r="F1818" i="60" l="1"/>
  <c r="E1818" i="60"/>
  <c r="E1819" i="60" l="1"/>
  <c r="F1819" i="60"/>
  <c r="F1820" i="60" l="1"/>
  <c r="E1820" i="60"/>
  <c r="E1821" i="60" l="1"/>
  <c r="F1821" i="60"/>
  <c r="F1822" i="60" l="1"/>
  <c r="E1822" i="60"/>
  <c r="E1823" i="60" l="1"/>
  <c r="F1823" i="60"/>
  <c r="F1824" i="60" l="1"/>
  <c r="E1824" i="60"/>
  <c r="E1825" i="60" l="1"/>
  <c r="F1825" i="60"/>
  <c r="F1826" i="60" l="1"/>
  <c r="E1826" i="60"/>
  <c r="E1827" i="60" l="1"/>
  <c r="F1827" i="60"/>
  <c r="F1828" i="60" l="1"/>
  <c r="E1828" i="60"/>
  <c r="E1829" i="60" l="1"/>
  <c r="F1829" i="60"/>
  <c r="F1830" i="60" l="1"/>
  <c r="E1830" i="60"/>
  <c r="E1831" i="60" l="1"/>
  <c r="F1831" i="60"/>
  <c r="F1832" i="60" l="1"/>
  <c r="E1832" i="60"/>
  <c r="E1833" i="60" l="1"/>
  <c r="F1833" i="60"/>
  <c r="F1834" i="60" l="1"/>
  <c r="E1834" i="60"/>
  <c r="E1835" i="60" l="1"/>
  <c r="F1835" i="60"/>
  <c r="F1836" i="60" l="1"/>
  <c r="E1836" i="60"/>
  <c r="E1837" i="60" l="1"/>
  <c r="F1837" i="60"/>
  <c r="F1838" i="60" l="1"/>
  <c r="E1838" i="60"/>
  <c r="E1839" i="60" l="1"/>
  <c r="F1839" i="60"/>
  <c r="F1840" i="60" l="1"/>
  <c r="E1840" i="60"/>
  <c r="E1841" i="60" l="1"/>
  <c r="F1841" i="60"/>
  <c r="F1842" i="60" l="1"/>
  <c r="E1842" i="60"/>
  <c r="E1843" i="60" l="1"/>
  <c r="F1843" i="60"/>
  <c r="F1844" i="60" l="1"/>
  <c r="E1844" i="60"/>
  <c r="E1845" i="60" l="1"/>
  <c r="F1845" i="60"/>
  <c r="F1846" i="60" l="1"/>
  <c r="E1846" i="60"/>
  <c r="E1847" i="60" l="1"/>
  <c r="F1847" i="60"/>
  <c r="F1848" i="60" l="1"/>
  <c r="E1848" i="60"/>
  <c r="E1849" i="60" l="1"/>
  <c r="F1849" i="60"/>
  <c r="F1850" i="60" l="1"/>
  <c r="E1850" i="60"/>
  <c r="E1851" i="60" l="1"/>
  <c r="F1851" i="60"/>
  <c r="F1852" i="60" l="1"/>
  <c r="E1852" i="60"/>
  <c r="E1853" i="60" l="1"/>
  <c r="F1853" i="60"/>
  <c r="F1854" i="60" l="1"/>
  <c r="E1854" i="60"/>
  <c r="E1855" i="60" l="1"/>
  <c r="F1855" i="60"/>
  <c r="F1856" i="60" l="1"/>
  <c r="E1856" i="60"/>
  <c r="E1857" i="60" l="1"/>
  <c r="F1857" i="60"/>
  <c r="F1858" i="60" l="1"/>
  <c r="E1858" i="60"/>
  <c r="E1859" i="60" l="1"/>
  <c r="F1859" i="60"/>
  <c r="F1860" i="60" l="1"/>
  <c r="E1860" i="60"/>
  <c r="E1861" i="60" l="1"/>
  <c r="F1861" i="60"/>
  <c r="F1862" i="60" l="1"/>
  <c r="E1862" i="60"/>
  <c r="E1863" i="60" l="1"/>
  <c r="F1863" i="60"/>
  <c r="F1864" i="60" l="1"/>
  <c r="E1864" i="60"/>
  <c r="E1865" i="60" l="1"/>
  <c r="F1865" i="60"/>
  <c r="F1866" i="60" l="1"/>
  <c r="E1866" i="60"/>
  <c r="E1867" i="60" l="1"/>
  <c r="F1867" i="60"/>
  <c r="F1868" i="60" l="1"/>
  <c r="E1868" i="60"/>
  <c r="E1869" i="60" l="1"/>
  <c r="F1869" i="60"/>
  <c r="F1870" i="60" l="1"/>
  <c r="E1870" i="60"/>
  <c r="E1871" i="60" l="1"/>
  <c r="F1871" i="60"/>
  <c r="F1872" i="60" l="1"/>
  <c r="E1872" i="60"/>
  <c r="E1873" i="60" l="1"/>
  <c r="F1873" i="60"/>
  <c r="F1874" i="60" l="1"/>
  <c r="E1874" i="60"/>
  <c r="E1875" i="60" l="1"/>
  <c r="F1875" i="60"/>
  <c r="F1876" i="60" l="1"/>
  <c r="E1876" i="60"/>
  <c r="E1877" i="60" l="1"/>
  <c r="F1877" i="60"/>
  <c r="F1878" i="60" l="1"/>
  <c r="E1878" i="60"/>
  <c r="E1879" i="60" l="1"/>
  <c r="F1879" i="60"/>
  <c r="F1880" i="60" l="1"/>
  <c r="E1880" i="60"/>
  <c r="E1881" i="60" l="1"/>
  <c r="F1881" i="60"/>
  <c r="F1882" i="60" l="1"/>
  <c r="E1882" i="60"/>
  <c r="E1883" i="60" l="1"/>
  <c r="F1883" i="60"/>
  <c r="F1884" i="60" l="1"/>
  <c r="E1884" i="60"/>
  <c r="E1885" i="60" l="1"/>
  <c r="F1885" i="60"/>
  <c r="F1886" i="60" l="1"/>
  <c r="E1886" i="60"/>
  <c r="E1887" i="60" l="1"/>
  <c r="F1887" i="60"/>
  <c r="F1888" i="60" l="1"/>
  <c r="E1888" i="60"/>
  <c r="E1889" i="60" l="1"/>
  <c r="F1889" i="60"/>
  <c r="F1890" i="60" l="1"/>
  <c r="E1890" i="60"/>
  <c r="E1891" i="60" l="1"/>
  <c r="F1891" i="60"/>
  <c r="F1892" i="60" l="1"/>
  <c r="E1892" i="60"/>
  <c r="E1893" i="60" l="1"/>
  <c r="F1893" i="60"/>
  <c r="F1894" i="60" l="1"/>
  <c r="E1894" i="60"/>
  <c r="E1895" i="60" l="1"/>
  <c r="F1895" i="60"/>
  <c r="F1896" i="60" l="1"/>
  <c r="E1896" i="60"/>
  <c r="E1897" i="60" l="1"/>
  <c r="F1897" i="60"/>
  <c r="F1898" i="60" l="1"/>
  <c r="E1898" i="60"/>
  <c r="E1899" i="60" l="1"/>
  <c r="F1899" i="60"/>
  <c r="F1900" i="60" l="1"/>
  <c r="E1900" i="60"/>
  <c r="E1901" i="60" l="1"/>
  <c r="F1901" i="60"/>
  <c r="F1902" i="60" l="1"/>
  <c r="E1902" i="60"/>
  <c r="E1903" i="60" l="1"/>
  <c r="F1903" i="60"/>
  <c r="F1904" i="60" l="1"/>
  <c r="E1904" i="60"/>
  <c r="E1905" i="60" l="1"/>
  <c r="F1905" i="60"/>
  <c r="F1906" i="60" l="1"/>
  <c r="E1906" i="60"/>
  <c r="E1907" i="60" l="1"/>
  <c r="F1907" i="60"/>
  <c r="F1908" i="60" l="1"/>
  <c r="E1908" i="60"/>
  <c r="E1909" i="60" l="1"/>
  <c r="F1909" i="60"/>
  <c r="F1910" i="60" l="1"/>
  <c r="E1910" i="60"/>
  <c r="E1911" i="60" l="1"/>
  <c r="F1911" i="60"/>
  <c r="F1912" i="60" l="1"/>
  <c r="E1912" i="60"/>
  <c r="E1913" i="60" l="1"/>
  <c r="F1913" i="60"/>
  <c r="F1914" i="60" l="1"/>
  <c r="E1914" i="60"/>
  <c r="E1915" i="60" l="1"/>
  <c r="F1915" i="60"/>
  <c r="F1916" i="60" l="1"/>
  <c r="E1916" i="60"/>
  <c r="E1917" i="60" l="1"/>
  <c r="F1917" i="60"/>
  <c r="F1918" i="60" l="1"/>
  <c r="E1918" i="60"/>
  <c r="E1919" i="60" l="1"/>
  <c r="F1919" i="60"/>
  <c r="F1920" i="60" l="1"/>
  <c r="E1920" i="60"/>
  <c r="E1921" i="60" l="1"/>
  <c r="F1921" i="60"/>
  <c r="F1922" i="60" l="1"/>
  <c r="E1922" i="60"/>
  <c r="E1923" i="60" l="1"/>
  <c r="F1923" i="60"/>
  <c r="F1924" i="60" l="1"/>
  <c r="E1924" i="60"/>
  <c r="E1925" i="60" l="1"/>
  <c r="F1925" i="60"/>
  <c r="F1926" i="60" l="1"/>
  <c r="E1926" i="60"/>
  <c r="E1927" i="60" l="1"/>
  <c r="F1927" i="60"/>
  <c r="F1928" i="60" l="1"/>
  <c r="E1928" i="60"/>
  <c r="E1929" i="60" l="1"/>
  <c r="F1929" i="60"/>
  <c r="F1930" i="60" l="1"/>
  <c r="E1930" i="60"/>
  <c r="E1931" i="60" l="1"/>
  <c r="F1931" i="60"/>
  <c r="F1932" i="60" l="1"/>
  <c r="E1932" i="60"/>
  <c r="E1933" i="60" l="1"/>
  <c r="F1933" i="60"/>
  <c r="F1934" i="60" l="1"/>
  <c r="E1934" i="60"/>
  <c r="E1935" i="60" l="1"/>
  <c r="F1935" i="60"/>
  <c r="F1936" i="60" l="1"/>
  <c r="E1936" i="60"/>
  <c r="E1937" i="60" l="1"/>
  <c r="F1937" i="60"/>
  <c r="F1938" i="60" l="1"/>
  <c r="E1938" i="60"/>
  <c r="E1939" i="60" l="1"/>
  <c r="F1939" i="60"/>
  <c r="F1940" i="60" l="1"/>
  <c r="E1940" i="60"/>
  <c r="E1941" i="60" l="1"/>
  <c r="F1941" i="60"/>
  <c r="F1942" i="60" l="1"/>
  <c r="E1942" i="60"/>
  <c r="E1943" i="60" l="1"/>
  <c r="F1943" i="60"/>
  <c r="F1944" i="60" l="1"/>
  <c r="E1944" i="60"/>
  <c r="E1945" i="60" l="1"/>
  <c r="F1945" i="60"/>
  <c r="F1946" i="60" l="1"/>
  <c r="E1946" i="60"/>
  <c r="E1947" i="60" l="1"/>
  <c r="F1947" i="60"/>
  <c r="F1948" i="60" l="1"/>
  <c r="E1948" i="60"/>
  <c r="E1949" i="60" l="1"/>
  <c r="F1949" i="60"/>
  <c r="F1950" i="60" l="1"/>
  <c r="E1950" i="60"/>
  <c r="E1951" i="60" l="1"/>
  <c r="F1951" i="60"/>
  <c r="F1952" i="60" l="1"/>
  <c r="E1952" i="60"/>
  <c r="E1953" i="60" l="1"/>
  <c r="F1953" i="60"/>
  <c r="F1954" i="60" l="1"/>
  <c r="E1954" i="60"/>
  <c r="E1955" i="60" l="1"/>
  <c r="F1955" i="60"/>
  <c r="F1956" i="60" l="1"/>
  <c r="E1956" i="60"/>
  <c r="E1957" i="60" l="1"/>
  <c r="F1957" i="60"/>
  <c r="F1958" i="60" l="1"/>
  <c r="E1958" i="60"/>
  <c r="E1959" i="60" l="1"/>
  <c r="F1959" i="60"/>
  <c r="F1960" i="60" l="1"/>
  <c r="E1960" i="60"/>
  <c r="E1961" i="60" l="1"/>
  <c r="F1961" i="60"/>
  <c r="F1962" i="60" l="1"/>
  <c r="E1962" i="60"/>
  <c r="E1963" i="60" l="1"/>
  <c r="F1963" i="60"/>
  <c r="F1964" i="60" l="1"/>
  <c r="E1964" i="60"/>
  <c r="F1965" i="60" l="1"/>
  <c r="E1965" i="60"/>
  <c r="E1966" i="60" l="1"/>
  <c r="F1966" i="60"/>
  <c r="F1967" i="60" l="1"/>
  <c r="E1967" i="60"/>
  <c r="E1968" i="60" l="1"/>
  <c r="F1968" i="60"/>
  <c r="F1969" i="60" l="1"/>
  <c r="E1969" i="60"/>
  <c r="E1970" i="60" l="1"/>
  <c r="F1970" i="60"/>
  <c r="F1971" i="60" l="1"/>
  <c r="E1971" i="60"/>
  <c r="E1972" i="60" l="1"/>
  <c r="F1972" i="60"/>
  <c r="F1973" i="60" l="1"/>
  <c r="E1973" i="60"/>
  <c r="E1974" i="60" l="1"/>
  <c r="F1974" i="60"/>
  <c r="F1975" i="60" l="1"/>
  <c r="E1975" i="60"/>
  <c r="E1976" i="60" l="1"/>
  <c r="F1976" i="60"/>
  <c r="F1977" i="60" l="1"/>
  <c r="E1977" i="60"/>
  <c r="E1978" i="60" l="1"/>
  <c r="F1978" i="60"/>
  <c r="F1979" i="60" l="1"/>
  <c r="E1979" i="60"/>
  <c r="E1980" i="60" l="1"/>
  <c r="F1980" i="60"/>
  <c r="F1981" i="60" l="1"/>
  <c r="E1981" i="60"/>
  <c r="E1982" i="60" l="1"/>
  <c r="F1982" i="60"/>
  <c r="F1983" i="60" l="1"/>
  <c r="E1983" i="60"/>
  <c r="E1984" i="60" l="1"/>
  <c r="F1984" i="60"/>
  <c r="F1985" i="60" l="1"/>
  <c r="E1985" i="60"/>
  <c r="E1986" i="60" l="1"/>
  <c r="F1986" i="60"/>
  <c r="F1987" i="60" l="1"/>
  <c r="E1987" i="60"/>
  <c r="E1988" i="60" l="1"/>
  <c r="F1988" i="60"/>
  <c r="F1989" i="60" l="1"/>
  <c r="E1989" i="60"/>
  <c r="E1990" i="60" l="1"/>
  <c r="F1990" i="60"/>
  <c r="F1991" i="60" l="1"/>
  <c r="E1991" i="60"/>
  <c r="E1992" i="60" l="1"/>
  <c r="F1992" i="60"/>
  <c r="F1993" i="60" l="1"/>
  <c r="E1993" i="60"/>
  <c r="E1994" i="60" l="1"/>
  <c r="F1994" i="60"/>
  <c r="F1995" i="60" l="1"/>
  <c r="E1995" i="60"/>
  <c r="E1996" i="60" l="1"/>
  <c r="F1996" i="60"/>
  <c r="F1997" i="60" l="1"/>
  <c r="E1997" i="60"/>
  <c r="E1998" i="60" l="1"/>
  <c r="F1998" i="60"/>
  <c r="F1999" i="60" l="1"/>
  <c r="E1999" i="60"/>
  <c r="E2000" i="60" l="1"/>
  <c r="F2000" i="60"/>
  <c r="F2001" i="60" l="1"/>
  <c r="E2001" i="60"/>
  <c r="E2002" i="60" l="1"/>
  <c r="F2002" i="60"/>
  <c r="F2003" i="60" l="1"/>
  <c r="E2003" i="60"/>
  <c r="E2004" i="60" l="1"/>
  <c r="F2004" i="60"/>
  <c r="F2005" i="60" l="1"/>
  <c r="E2005" i="60"/>
  <c r="E2006" i="60" l="1"/>
  <c r="F2006" i="60"/>
  <c r="F2007" i="60" l="1"/>
  <c r="E2007" i="60"/>
  <c r="E2008" i="60" l="1"/>
  <c r="F2008" i="60"/>
  <c r="F2009" i="60" l="1"/>
  <c r="E2009" i="60"/>
  <c r="E2010" i="60" l="1"/>
  <c r="F2010" i="60"/>
  <c r="F2011" i="60" l="1"/>
  <c r="E2011" i="60"/>
  <c r="E2012" i="60" l="1"/>
  <c r="F2012" i="60"/>
  <c r="F2013" i="60" l="1"/>
  <c r="E2013" i="60"/>
  <c r="E2014" i="60" l="1"/>
  <c r="F2014" i="60"/>
  <c r="F2015" i="60" l="1"/>
  <c r="E2015" i="60"/>
  <c r="E2016" i="60" l="1"/>
  <c r="F2016" i="60"/>
  <c r="F2017" i="60" l="1"/>
  <c r="E2017" i="60"/>
  <c r="E2018" i="60" l="1"/>
  <c r="F2018" i="60"/>
  <c r="F2019" i="60" l="1"/>
  <c r="E2019" i="60"/>
  <c r="E2020" i="60" l="1"/>
  <c r="F2020" i="60"/>
  <c r="F2021" i="60" l="1"/>
  <c r="E2021" i="60"/>
  <c r="E2022" i="60" l="1"/>
  <c r="F2022" i="60"/>
  <c r="F2023" i="60" l="1"/>
  <c r="E2023" i="60"/>
  <c r="E2024" i="60" l="1"/>
  <c r="F2024" i="60"/>
  <c r="F2025" i="60" l="1"/>
  <c r="E2025" i="60"/>
  <c r="E2026" i="60" l="1"/>
  <c r="F2026" i="60"/>
  <c r="F2027" i="60" l="1"/>
  <c r="E2027" i="60"/>
  <c r="E2028" i="60" l="1"/>
  <c r="F2028" i="60"/>
  <c r="F2029" i="60" l="1"/>
  <c r="E2029" i="60"/>
  <c r="E2030" i="60" l="1"/>
  <c r="F2030" i="60"/>
  <c r="F2031" i="60" l="1"/>
  <c r="E2031" i="60"/>
  <c r="E2032" i="60" l="1"/>
  <c r="F2032" i="60"/>
  <c r="F2033" i="60" l="1"/>
  <c r="E2033" i="60"/>
  <c r="E2034" i="60" l="1"/>
  <c r="F2034" i="60"/>
  <c r="F2035" i="60" l="1"/>
  <c r="E2035" i="60"/>
  <c r="E2036" i="60" l="1"/>
  <c r="F2036" i="60"/>
  <c r="F2037" i="60" l="1"/>
  <c r="E2037" i="60"/>
  <c r="E2038" i="60" l="1"/>
  <c r="F2038" i="60"/>
  <c r="F2039" i="60" l="1"/>
  <c r="E2039" i="60"/>
  <c r="E2040" i="60" l="1"/>
  <c r="F2040" i="60"/>
  <c r="F2041" i="60" l="1"/>
  <c r="E2041" i="60"/>
  <c r="E2042" i="60" l="1"/>
  <c r="F2042" i="60"/>
  <c r="F2043" i="60" l="1"/>
  <c r="E2043" i="60"/>
  <c r="E2044" i="60" l="1"/>
  <c r="F2044" i="60"/>
  <c r="F2045" i="60" l="1"/>
  <c r="E2045" i="60"/>
  <c r="E2046" i="60" l="1"/>
  <c r="F2046" i="60"/>
  <c r="F2047" i="60" l="1"/>
  <c r="E2047" i="60"/>
  <c r="E2048" i="60" l="1"/>
  <c r="F2048" i="60"/>
  <c r="F2049" i="60" l="1"/>
  <c r="E2049" i="60"/>
  <c r="E2050" i="60" l="1"/>
  <c r="F2050" i="60"/>
  <c r="F2051" i="60" l="1"/>
  <c r="E2051" i="60"/>
  <c r="E2052" i="60" l="1"/>
  <c r="F2052" i="60"/>
  <c r="F2053" i="60" l="1"/>
  <c r="E2053" i="60"/>
  <c r="E2054" i="60" l="1"/>
  <c r="F2054" i="60"/>
  <c r="F2055" i="60" l="1"/>
  <c r="E2055" i="60"/>
  <c r="E2056" i="60" l="1"/>
  <c r="F2056" i="60"/>
  <c r="F2057" i="60" l="1"/>
  <c r="E2057" i="60"/>
  <c r="E2058" i="60" l="1"/>
  <c r="F2058" i="60"/>
  <c r="F2059" i="60" l="1"/>
  <c r="E2059" i="60"/>
  <c r="E2060" i="60" l="1"/>
  <c r="F2060" i="60"/>
  <c r="F2061" i="60" l="1"/>
  <c r="E2061" i="60"/>
  <c r="E2062" i="60" l="1"/>
  <c r="F2062" i="60"/>
  <c r="F2063" i="60" l="1"/>
  <c r="E2063" i="60"/>
  <c r="E2064" i="60" l="1"/>
  <c r="F2064" i="60"/>
  <c r="F2065" i="60" l="1"/>
  <c r="E2065" i="60"/>
  <c r="E2066" i="60" l="1"/>
  <c r="F2066" i="60"/>
  <c r="F2067" i="60" l="1"/>
  <c r="E2067" i="60"/>
  <c r="E2068" i="60" l="1"/>
  <c r="F2068" i="60"/>
  <c r="F2069" i="60" l="1"/>
  <c r="E2069" i="60"/>
  <c r="E2070" i="60" l="1"/>
  <c r="F2070" i="60"/>
  <c r="F2071" i="60" l="1"/>
  <c r="E2071" i="60"/>
  <c r="E2072" i="60" l="1"/>
  <c r="F2072" i="60"/>
  <c r="F2073" i="60" l="1"/>
  <c r="E2073" i="60"/>
  <c r="E2074" i="60" l="1"/>
  <c r="F2074" i="60"/>
  <c r="E2075" i="60" l="1"/>
  <c r="F2075" i="60"/>
  <c r="F2076" i="60" l="1"/>
  <c r="E2076" i="60"/>
  <c r="E2077" i="60" l="1"/>
  <c r="F2077" i="60"/>
  <c r="F2078" i="60" l="1"/>
  <c r="E2078" i="60"/>
  <c r="E2079" i="60" l="1"/>
  <c r="F2079" i="60"/>
  <c r="F2080" i="60" l="1"/>
  <c r="E2080" i="60"/>
  <c r="E2081" i="60" l="1"/>
  <c r="F2081" i="60"/>
  <c r="F2082" i="60" l="1"/>
  <c r="E2082" i="60"/>
  <c r="E2083" i="60" l="1"/>
  <c r="F2083" i="60"/>
  <c r="F2084" i="60" l="1"/>
  <c r="E2084" i="60"/>
  <c r="E2085" i="60" l="1"/>
  <c r="F2085" i="60"/>
  <c r="F2086" i="60" l="1"/>
  <c r="E2086" i="60"/>
  <c r="E2087" i="60" l="1"/>
  <c r="F2087" i="60"/>
  <c r="F2088" i="60" l="1"/>
  <c r="E2088" i="60"/>
  <c r="E2089" i="60" l="1"/>
  <c r="F2089" i="60"/>
  <c r="F2090" i="60" l="1"/>
  <c r="E2090" i="60"/>
  <c r="E2091" i="60" l="1"/>
  <c r="F2091" i="60"/>
  <c r="F2092" i="60" l="1"/>
  <c r="E2092" i="60"/>
  <c r="E2093" i="60" l="1"/>
  <c r="F2093" i="60"/>
  <c r="F2094" i="60" l="1"/>
  <c r="E2094" i="60"/>
  <c r="E2095" i="60" l="1"/>
  <c r="F2095" i="60"/>
  <c r="F2096" i="60" l="1"/>
  <c r="E2096" i="60"/>
  <c r="E2097" i="60" l="1"/>
  <c r="F2097" i="60"/>
  <c r="F2098" i="60" l="1"/>
  <c r="E2098" i="60"/>
  <c r="E2099" i="60" l="1"/>
  <c r="F2099" i="60"/>
  <c r="F2100" i="60" l="1"/>
  <c r="E2100" i="60"/>
  <c r="E2101" i="60" l="1"/>
  <c r="F2101" i="60"/>
  <c r="F2102" i="60" l="1"/>
  <c r="E2102" i="60"/>
  <c r="E2103" i="60" l="1"/>
  <c r="F2103" i="60"/>
  <c r="F2104" i="60" l="1"/>
  <c r="E2104" i="60"/>
  <c r="E2105" i="60" l="1"/>
  <c r="F2105" i="60"/>
  <c r="F2106" i="60" l="1"/>
  <c r="E2106" i="60"/>
  <c r="E2107" i="60" l="1"/>
  <c r="F2107" i="60"/>
  <c r="F2108" i="60" l="1"/>
  <c r="E2108" i="60"/>
  <c r="E2109" i="60" l="1"/>
  <c r="F2109" i="60"/>
  <c r="F2110" i="60" l="1"/>
  <c r="E2110" i="60"/>
  <c r="E2111" i="60" l="1"/>
  <c r="F2111" i="60"/>
  <c r="F2112" i="60" l="1"/>
  <c r="E2112" i="60"/>
  <c r="E2113" i="60" l="1"/>
  <c r="F2113" i="60"/>
  <c r="F2114" i="60" l="1"/>
  <c r="E2114" i="60"/>
  <c r="E2115" i="60" l="1"/>
  <c r="F2115" i="60"/>
  <c r="F2116" i="60" l="1"/>
  <c r="E2116" i="60"/>
  <c r="E2117" i="60" l="1"/>
  <c r="F2117" i="60"/>
  <c r="F2118" i="60" l="1"/>
  <c r="E2118" i="60"/>
  <c r="E2119" i="60" l="1"/>
  <c r="F2119" i="60"/>
  <c r="F2120" i="60" l="1"/>
  <c r="E2120" i="60"/>
  <c r="E2121" i="60" l="1"/>
  <c r="F2121" i="60"/>
  <c r="F2122" i="60" l="1"/>
  <c r="E2122" i="60"/>
  <c r="E2123" i="60" l="1"/>
  <c r="F2123" i="60"/>
  <c r="F2124" i="60" l="1"/>
  <c r="E2124" i="60"/>
  <c r="E2125" i="60" l="1"/>
  <c r="F2125" i="60"/>
  <c r="F2126" i="60" l="1"/>
  <c r="E2126" i="60"/>
  <c r="E2127" i="60" l="1"/>
  <c r="F2127" i="60"/>
  <c r="F2128" i="60" l="1"/>
  <c r="E2128" i="60"/>
  <c r="E2129" i="60" l="1"/>
  <c r="F2129" i="60"/>
  <c r="F2130" i="60" l="1"/>
  <c r="E2130" i="60"/>
  <c r="E2131" i="60" l="1"/>
  <c r="F2131" i="60"/>
  <c r="F2132" i="60" l="1"/>
  <c r="E2132" i="60"/>
  <c r="E2133" i="60" l="1"/>
  <c r="F2133" i="60"/>
  <c r="F2134" i="60" l="1"/>
  <c r="E2134" i="60"/>
  <c r="E2135" i="60" l="1"/>
  <c r="F2135" i="60"/>
  <c r="F2136" i="60" l="1"/>
  <c r="E2136" i="60"/>
  <c r="E2137" i="60" l="1"/>
  <c r="F2137" i="60"/>
  <c r="F2138" i="60" l="1"/>
  <c r="E2138" i="60"/>
  <c r="E2139" i="60" l="1"/>
  <c r="F2139" i="60"/>
  <c r="F2140" i="60" l="1"/>
  <c r="E2140" i="60"/>
  <c r="E2141" i="60" l="1"/>
  <c r="F2141" i="60"/>
  <c r="F2142" i="60" l="1"/>
  <c r="E2142" i="60"/>
  <c r="E2143" i="60" l="1"/>
  <c r="F2143" i="60"/>
  <c r="F2144" i="60" l="1"/>
  <c r="E2144" i="60"/>
  <c r="E2145" i="60" l="1"/>
  <c r="F2145" i="60"/>
  <c r="F2146" i="60" l="1"/>
  <c r="E2146" i="60"/>
  <c r="E2147" i="60" l="1"/>
  <c r="F2147" i="60"/>
  <c r="F2148" i="60" l="1"/>
  <c r="E2148" i="60"/>
  <c r="E2149" i="60" l="1"/>
  <c r="F2149" i="60"/>
  <c r="F2150" i="60" l="1"/>
  <c r="E2150" i="60"/>
  <c r="E2151" i="60" l="1"/>
  <c r="F2151" i="60"/>
  <c r="F2152" i="60" l="1"/>
  <c r="E2152" i="60"/>
  <c r="E2153" i="60" l="1"/>
  <c r="F2153" i="60"/>
  <c r="F2154" i="60" l="1"/>
  <c r="E2154" i="60"/>
  <c r="E2155" i="60" l="1"/>
  <c r="F2155" i="60"/>
  <c r="F2156" i="60" l="1"/>
  <c r="E2156" i="60"/>
  <c r="E2157" i="60" l="1"/>
  <c r="F2157" i="60"/>
  <c r="F2158" i="60" l="1"/>
  <c r="E2158" i="60"/>
  <c r="E2159" i="60" l="1"/>
  <c r="F2159" i="60"/>
  <c r="F2160" i="60" l="1"/>
  <c r="E2160" i="60"/>
  <c r="E2161" i="60" l="1"/>
  <c r="F2161" i="60"/>
  <c r="F2162" i="60" l="1"/>
  <c r="E2162" i="60"/>
  <c r="E2163" i="60" l="1"/>
  <c r="F2163" i="60"/>
  <c r="F2164" i="60" l="1"/>
  <c r="E2164" i="60"/>
  <c r="E2165" i="60" l="1"/>
  <c r="F2165" i="60"/>
  <c r="F2166" i="60" l="1"/>
  <c r="E2166" i="60"/>
  <c r="E2167" i="60" l="1"/>
  <c r="F2167" i="60"/>
  <c r="F2168" i="60" l="1"/>
  <c r="E2168" i="60"/>
  <c r="E2169" i="60" l="1"/>
  <c r="F2169" i="60"/>
  <c r="F2170" i="60" l="1"/>
  <c r="E2170" i="60"/>
  <c r="E2171" i="60" l="1"/>
  <c r="F2171" i="60"/>
  <c r="F2172" i="60" l="1"/>
  <c r="E2172" i="60"/>
  <c r="E2173" i="60" l="1"/>
  <c r="F2173" i="60"/>
  <c r="F2174" i="60" l="1"/>
  <c r="E2174" i="60"/>
  <c r="E2175" i="60" l="1"/>
  <c r="F2175" i="60"/>
  <c r="F2176" i="60" l="1"/>
  <c r="E2176" i="60"/>
  <c r="E2177" i="60" l="1"/>
  <c r="F2177" i="60"/>
  <c r="F2178" i="60" l="1"/>
  <c r="E2178" i="60"/>
  <c r="E2179" i="60" l="1"/>
  <c r="F2179" i="60"/>
  <c r="F2180" i="60" l="1"/>
  <c r="E2180" i="60"/>
  <c r="E2181" i="60" l="1"/>
  <c r="F2181" i="60"/>
  <c r="F2182" i="60" l="1"/>
  <c r="E2182" i="60"/>
  <c r="E2183" i="60" l="1"/>
  <c r="F2183" i="60"/>
  <c r="F2184" i="60" l="1"/>
  <c r="E2184" i="60"/>
  <c r="E2185" i="60" l="1"/>
  <c r="F2185" i="60"/>
  <c r="F2186" i="60" l="1"/>
  <c r="E2186" i="60"/>
  <c r="E2187" i="60" l="1"/>
  <c r="F2187" i="60"/>
  <c r="F2188" i="60" l="1"/>
  <c r="E2188" i="60"/>
  <c r="E2189" i="60" l="1"/>
  <c r="F2189" i="60"/>
  <c r="F2190" i="60" l="1"/>
  <c r="E2190" i="60"/>
  <c r="E2191" i="60" l="1"/>
  <c r="F2191" i="60"/>
  <c r="F2192" i="60" l="1"/>
  <c r="E2192" i="60"/>
  <c r="E2193" i="60" l="1"/>
  <c r="F2193" i="60"/>
  <c r="F2194" i="60" l="1"/>
  <c r="E2194" i="60"/>
  <c r="E2195" i="60" l="1"/>
  <c r="F2195" i="60"/>
  <c r="F2196" i="60" l="1"/>
  <c r="E2196" i="60"/>
  <c r="E2197" i="60" l="1"/>
  <c r="F2197" i="60"/>
  <c r="F2198" i="60" l="1"/>
  <c r="E2198" i="60"/>
  <c r="E2199" i="60" l="1"/>
  <c r="F2199" i="60"/>
  <c r="F2200" i="60" l="1"/>
  <c r="E2200" i="60"/>
  <c r="E2201" i="60" l="1"/>
  <c r="F2201" i="60"/>
  <c r="F2202" i="60" l="1"/>
  <c r="E2202" i="60"/>
  <c r="E2203" i="60" l="1"/>
  <c r="F2203" i="60"/>
  <c r="F2204" i="60" l="1"/>
  <c r="E2204" i="60"/>
  <c r="E2205" i="60" l="1"/>
  <c r="F2205" i="60"/>
  <c r="F2206" i="60" l="1"/>
  <c r="E2206" i="60"/>
  <c r="E2207" i="60" l="1"/>
  <c r="F2207" i="60"/>
  <c r="F2208" i="60" l="1"/>
  <c r="E2208" i="60"/>
  <c r="E2209" i="60" l="1"/>
  <c r="F2209" i="60"/>
  <c r="F2210" i="60" l="1"/>
  <c r="E2210" i="60"/>
  <c r="E2211" i="60" l="1"/>
  <c r="F2211" i="60"/>
  <c r="F2212" i="60" l="1"/>
  <c r="E2212" i="60"/>
  <c r="E2213" i="60" l="1"/>
  <c r="F2213" i="60"/>
  <c r="F2214" i="60" l="1"/>
  <c r="E2214" i="60"/>
  <c r="E2215" i="60" l="1"/>
  <c r="F2215" i="60"/>
  <c r="F2216" i="60" l="1"/>
  <c r="E2216" i="60"/>
  <c r="E2217" i="60" l="1"/>
  <c r="F2217" i="60"/>
  <c r="F2218" i="60" l="1"/>
  <c r="E2218" i="60"/>
  <c r="E2219" i="60" l="1"/>
  <c r="F2219" i="60"/>
  <c r="F2220" i="60" l="1"/>
  <c r="E2220" i="60"/>
  <c r="F2221" i="60" l="1"/>
  <c r="E2221" i="60"/>
  <c r="E2222" i="60" l="1"/>
  <c r="F2222" i="60"/>
  <c r="F2223" i="60" l="1"/>
  <c r="E2223" i="60"/>
  <c r="E2224" i="60" l="1"/>
  <c r="F2224" i="60"/>
  <c r="F2225" i="60" l="1"/>
  <c r="E2225" i="60"/>
  <c r="E2226" i="60" l="1"/>
  <c r="F2226" i="60"/>
  <c r="F2227" i="60" l="1"/>
  <c r="E2227" i="60"/>
  <c r="E2228" i="60" l="1"/>
  <c r="F2228" i="60"/>
  <c r="F2229" i="60" l="1"/>
  <c r="E2229" i="60"/>
  <c r="E2230" i="60" l="1"/>
  <c r="F2230" i="60"/>
  <c r="F2231" i="60" l="1"/>
  <c r="E2231" i="60"/>
  <c r="E2232" i="60" l="1"/>
  <c r="F2232" i="60"/>
  <c r="F2233" i="60" l="1"/>
  <c r="E2233" i="60"/>
  <c r="E2234" i="60" l="1"/>
  <c r="F2234" i="60"/>
  <c r="F2235" i="60" l="1"/>
  <c r="E2235" i="60"/>
  <c r="E2236" i="60" l="1"/>
  <c r="F2236" i="60"/>
  <c r="F2237" i="60" l="1"/>
  <c r="E2237" i="60"/>
  <c r="E2238" i="60" l="1"/>
  <c r="F2238" i="60"/>
  <c r="F2239" i="60" l="1"/>
  <c r="E2239" i="60"/>
  <c r="E2240" i="60" l="1"/>
  <c r="F2240" i="60"/>
  <c r="F2241" i="60" l="1"/>
  <c r="E2241" i="60"/>
  <c r="E2242" i="60" l="1"/>
  <c r="F2242" i="60"/>
  <c r="F2243" i="60" l="1"/>
  <c r="E2243" i="60"/>
  <c r="E2244" i="60" l="1"/>
  <c r="F2244" i="60"/>
  <c r="F2245" i="60" l="1"/>
  <c r="E2245" i="60"/>
  <c r="E2246" i="60" l="1"/>
  <c r="F2246" i="60"/>
  <c r="F2247" i="60" l="1"/>
  <c r="E2247" i="60"/>
  <c r="E2248" i="60" l="1"/>
  <c r="F2248" i="60"/>
  <c r="F2249" i="60" l="1"/>
  <c r="E2249" i="60"/>
  <c r="E2250" i="60" l="1"/>
  <c r="F2250" i="60"/>
  <c r="F2251" i="60" l="1"/>
  <c r="E2251" i="60"/>
  <c r="E2252" i="60" l="1"/>
  <c r="F2252" i="60"/>
  <c r="F2253" i="60" l="1"/>
  <c r="E2253" i="60"/>
  <c r="E2254" i="60" l="1"/>
  <c r="F2254" i="60"/>
  <c r="F2255" i="60" l="1"/>
  <c r="E2255" i="60"/>
  <c r="E2256" i="60" l="1"/>
  <c r="F2256" i="60"/>
  <c r="F2257" i="60" l="1"/>
  <c r="E2257" i="60"/>
  <c r="E2258" i="60" l="1"/>
  <c r="F2258" i="60"/>
  <c r="F2259" i="60" l="1"/>
  <c r="E2259" i="60"/>
  <c r="E2260" i="60" l="1"/>
  <c r="F2260" i="60"/>
  <c r="F2261" i="60" l="1"/>
  <c r="E2261" i="60"/>
  <c r="E2262" i="60" l="1"/>
  <c r="F2262" i="60"/>
  <c r="F2263" i="60" l="1"/>
  <c r="E2263" i="60"/>
  <c r="E2264" i="60" l="1"/>
  <c r="F2264" i="60"/>
  <c r="F2265" i="60" l="1"/>
  <c r="E2265" i="60"/>
  <c r="E2266" i="60" l="1"/>
  <c r="F2266" i="60"/>
  <c r="F2267" i="60" l="1"/>
  <c r="E2267" i="60"/>
  <c r="E2268" i="60" l="1"/>
  <c r="F2268" i="60"/>
  <c r="F2269" i="60" l="1"/>
  <c r="E2269" i="60"/>
  <c r="E2270" i="60" l="1"/>
  <c r="F2270" i="60"/>
  <c r="F2271" i="60" l="1"/>
  <c r="E2271" i="60"/>
  <c r="E2272" i="60" l="1"/>
  <c r="F2272" i="60"/>
  <c r="F2273" i="60" l="1"/>
  <c r="E2273" i="60"/>
  <c r="E2274" i="60" l="1"/>
  <c r="F2274" i="60"/>
  <c r="F2275" i="60" l="1"/>
  <c r="E2275" i="60"/>
  <c r="E2276" i="60" l="1"/>
  <c r="F2276" i="60"/>
  <c r="F2277" i="60" l="1"/>
  <c r="E2277" i="60"/>
  <c r="E2278" i="60" l="1"/>
  <c r="F2278" i="60"/>
  <c r="F2279" i="60" l="1"/>
  <c r="E2279" i="60"/>
  <c r="E2280" i="60" l="1"/>
  <c r="F2280" i="60"/>
  <c r="F2281" i="60" l="1"/>
  <c r="E2281" i="60"/>
  <c r="E2282" i="60" l="1"/>
  <c r="F2282" i="60"/>
  <c r="F2283" i="60" l="1"/>
  <c r="E2283" i="60"/>
  <c r="E2284" i="60" l="1"/>
  <c r="F2284" i="60"/>
  <c r="F2285" i="60" l="1"/>
  <c r="E2285" i="60"/>
  <c r="E2286" i="60" l="1"/>
  <c r="F2286" i="60"/>
  <c r="F2287" i="60" l="1"/>
  <c r="E2287" i="60"/>
  <c r="E2288" i="60" l="1"/>
  <c r="F2288" i="60"/>
  <c r="F2289" i="60" l="1"/>
  <c r="E2289" i="60"/>
  <c r="E2290" i="60" l="1"/>
  <c r="F2290" i="60"/>
  <c r="F2291" i="60" l="1"/>
  <c r="E2291" i="60"/>
  <c r="F2292" i="60" l="1"/>
  <c r="E2292" i="60"/>
  <c r="E2293" i="60" l="1"/>
  <c r="F2293" i="60"/>
  <c r="F2294" i="60" l="1"/>
  <c r="E2294" i="60"/>
  <c r="E2295" i="60" l="1"/>
  <c r="F2295" i="60"/>
  <c r="F2296" i="60" l="1"/>
  <c r="E2296" i="60"/>
  <c r="E2297" i="60" l="1"/>
  <c r="F2297" i="60"/>
  <c r="F2298" i="60" l="1"/>
  <c r="E2298" i="60"/>
  <c r="E2299" i="60" l="1"/>
  <c r="F2299" i="60"/>
  <c r="F2300" i="60" l="1"/>
  <c r="E2300" i="60"/>
  <c r="E2301" i="60" l="1"/>
  <c r="F2301" i="60"/>
  <c r="F2302" i="60" l="1"/>
  <c r="E2302" i="60"/>
  <c r="E2303" i="60" l="1"/>
  <c r="F2303" i="60"/>
  <c r="F2304" i="60" l="1"/>
  <c r="E2304" i="60"/>
  <c r="E2305" i="60" l="1"/>
  <c r="F2305" i="60"/>
  <c r="F2306" i="60" l="1"/>
  <c r="E2306" i="60"/>
  <c r="E2307" i="60" l="1"/>
  <c r="F2307" i="60"/>
  <c r="F2308" i="60" l="1"/>
  <c r="E2308" i="60"/>
  <c r="E2309" i="60" l="1"/>
  <c r="F2309" i="60"/>
  <c r="F2310" i="60" l="1"/>
  <c r="E2310" i="60"/>
  <c r="E2311" i="60" l="1"/>
  <c r="F2311" i="60"/>
  <c r="F2312" i="60" l="1"/>
  <c r="E2312" i="60"/>
  <c r="E2313" i="60" l="1"/>
  <c r="F2313" i="60"/>
  <c r="F2314" i="60" l="1"/>
  <c r="E2314" i="60"/>
  <c r="E2315" i="60" l="1"/>
  <c r="F2315" i="60"/>
  <c r="F2316" i="60" l="1"/>
  <c r="E2316" i="60"/>
  <c r="E2317" i="60" l="1"/>
  <c r="F2317" i="60"/>
  <c r="F2318" i="60" l="1"/>
  <c r="E2318" i="60"/>
  <c r="E2319" i="60" l="1"/>
  <c r="F2319" i="60"/>
  <c r="F2320" i="60" l="1"/>
  <c r="E2320" i="60"/>
  <c r="E2321" i="60" l="1"/>
  <c r="F2321" i="60"/>
  <c r="F2322" i="60" l="1"/>
  <c r="E2322" i="60"/>
  <c r="E2323" i="60" l="1"/>
  <c r="F2323" i="60"/>
  <c r="F2324" i="60" l="1"/>
  <c r="E2324" i="60"/>
  <c r="E2325" i="60" l="1"/>
  <c r="F2325" i="60"/>
  <c r="F2326" i="60" l="1"/>
  <c r="E2326" i="60"/>
  <c r="E2327" i="60" l="1"/>
  <c r="F2327" i="60"/>
  <c r="F2328" i="60" l="1"/>
  <c r="E2328" i="60"/>
  <c r="E2329" i="60" l="1"/>
  <c r="F2329" i="60"/>
  <c r="F2330" i="60" l="1"/>
  <c r="E2330" i="60"/>
  <c r="E2331" i="60" l="1"/>
  <c r="F2331" i="60"/>
  <c r="F2332" i="60" l="1"/>
  <c r="E2332" i="60"/>
  <c r="E2333" i="60" l="1"/>
  <c r="F2333" i="60"/>
  <c r="F2334" i="60" l="1"/>
  <c r="E2334" i="60"/>
  <c r="E2335" i="60" l="1"/>
  <c r="F2335" i="60"/>
  <c r="F2336" i="60" l="1"/>
  <c r="E2336" i="60"/>
  <c r="E2337" i="60" l="1"/>
  <c r="F2337" i="60"/>
  <c r="F2338" i="60" l="1"/>
  <c r="E2338" i="60"/>
  <c r="E2339" i="60" l="1"/>
  <c r="F2339" i="60"/>
  <c r="F2340" i="60" l="1"/>
  <c r="E2340" i="60"/>
  <c r="E2341" i="60" l="1"/>
  <c r="F2341" i="60"/>
  <c r="F2342" i="60" l="1"/>
  <c r="E2342" i="60"/>
  <c r="E2343" i="60" l="1"/>
  <c r="F2343" i="60"/>
  <c r="F2344" i="60" l="1"/>
  <c r="E2344" i="60"/>
  <c r="E2345" i="60" l="1"/>
  <c r="F2345" i="60"/>
  <c r="F2346" i="60" l="1"/>
  <c r="E2346" i="60"/>
  <c r="E2347" i="60" l="1"/>
  <c r="F2347" i="60"/>
  <c r="F2348" i="60" l="1"/>
  <c r="E2348" i="60"/>
  <c r="E2349" i="60" l="1"/>
  <c r="F2349" i="60"/>
  <c r="F2350" i="60" l="1"/>
  <c r="E2350" i="60"/>
  <c r="E2351" i="60" l="1"/>
  <c r="F2351" i="60"/>
  <c r="F2352" i="60" l="1"/>
  <c r="E2352" i="60"/>
  <c r="E2353" i="60" l="1"/>
  <c r="F2353" i="60"/>
  <c r="F2354" i="60" l="1"/>
  <c r="E2354" i="60"/>
  <c r="E2355" i="60" l="1"/>
  <c r="F2355" i="60"/>
  <c r="F2356" i="60" l="1"/>
  <c r="E2356" i="60"/>
  <c r="E2357" i="60" l="1"/>
  <c r="F2357" i="60"/>
  <c r="F2358" i="60" l="1"/>
  <c r="E2358" i="60"/>
  <c r="E2359" i="60" l="1"/>
  <c r="F2359" i="60"/>
  <c r="F2360" i="60" l="1"/>
  <c r="E2360" i="60"/>
  <c r="E2361" i="60" l="1"/>
  <c r="F2361" i="60"/>
  <c r="F2362" i="60" l="1"/>
  <c r="E2362" i="60"/>
  <c r="E2363" i="60" l="1"/>
  <c r="F2363" i="60"/>
  <c r="F2364" i="60" l="1"/>
  <c r="E2364" i="60"/>
  <c r="E2365" i="60" l="1"/>
  <c r="F2365" i="60"/>
  <c r="F2366" i="60" l="1"/>
  <c r="E2366" i="60"/>
  <c r="E2367" i="60" l="1"/>
  <c r="F2367" i="60"/>
  <c r="F2368" i="60" l="1"/>
  <c r="E2368" i="60"/>
  <c r="E2369" i="60" l="1"/>
  <c r="F2369" i="60"/>
  <c r="F2370" i="60" l="1"/>
  <c r="E2370" i="60"/>
  <c r="E2371" i="60" l="1"/>
  <c r="F2371" i="60"/>
  <c r="F2372" i="60" l="1"/>
  <c r="E2372" i="60"/>
  <c r="E2373" i="60" l="1"/>
  <c r="F2373" i="60"/>
  <c r="F2374" i="60" l="1"/>
  <c r="E2374" i="60"/>
  <c r="E2375" i="60" l="1"/>
  <c r="F2375" i="60"/>
  <c r="F2376" i="60" l="1"/>
  <c r="E2376" i="60"/>
  <c r="E2377" i="60" l="1"/>
  <c r="F2377" i="60"/>
  <c r="F2378" i="60" l="1"/>
  <c r="E2378" i="60"/>
  <c r="E2379" i="60" l="1"/>
  <c r="F2379" i="60"/>
  <c r="F2380" i="60" l="1"/>
  <c r="E2380" i="60"/>
  <c r="E2381" i="60" l="1"/>
  <c r="F2381" i="60"/>
  <c r="F2382" i="60" l="1"/>
  <c r="E2382" i="60"/>
  <c r="E2383" i="60" l="1"/>
  <c r="F2383" i="60"/>
  <c r="F2384" i="60" l="1"/>
  <c r="E2384" i="60"/>
  <c r="E2385" i="60" l="1"/>
  <c r="F2385" i="60"/>
  <c r="F2386" i="60" l="1"/>
  <c r="E2386" i="60"/>
  <c r="E2387" i="60" l="1"/>
  <c r="F2387" i="60"/>
  <c r="F2388" i="60" l="1"/>
  <c r="E2388" i="60"/>
  <c r="E2389" i="60" l="1"/>
  <c r="F2389" i="60"/>
  <c r="F2390" i="60" l="1"/>
  <c r="E2390" i="60"/>
  <c r="E2391" i="60" l="1"/>
  <c r="F2391" i="60"/>
  <c r="F2392" i="60" l="1"/>
  <c r="E2392" i="60"/>
  <c r="E2393" i="60" l="1"/>
  <c r="F2393" i="60"/>
  <c r="F2394" i="60" l="1"/>
  <c r="E2394" i="60"/>
  <c r="E2395" i="60" l="1"/>
  <c r="F2395" i="60"/>
  <c r="F2396" i="60" l="1"/>
  <c r="E2396" i="60"/>
  <c r="E2397" i="60" l="1"/>
  <c r="F2397" i="60"/>
  <c r="F2398" i="60" l="1"/>
  <c r="E2398" i="60"/>
  <c r="E2399" i="60" l="1"/>
  <c r="F2399" i="60"/>
  <c r="F2400" i="60" l="1"/>
  <c r="E2400" i="60"/>
  <c r="E2401" i="60" l="1"/>
  <c r="F2401" i="60"/>
  <c r="F2402" i="60" l="1"/>
  <c r="E2402" i="60"/>
  <c r="E2403" i="60" l="1"/>
  <c r="F2403" i="60"/>
  <c r="F2404" i="60" l="1"/>
  <c r="E2404" i="60"/>
  <c r="E2405" i="60" l="1"/>
  <c r="F2405" i="60"/>
  <c r="F2406" i="60" l="1"/>
  <c r="E2406" i="60"/>
  <c r="E2407" i="60" l="1"/>
  <c r="F2407" i="60"/>
  <c r="F2408" i="60" l="1"/>
  <c r="E2408" i="60"/>
  <c r="E2409" i="60" l="1"/>
  <c r="F2409" i="60"/>
  <c r="F2410" i="60" l="1"/>
  <c r="E2410" i="60"/>
  <c r="E2411" i="60" l="1"/>
  <c r="F2411" i="60"/>
  <c r="F2412" i="60" l="1"/>
  <c r="E2412" i="60"/>
  <c r="E2413" i="60" l="1"/>
  <c r="F2413" i="60"/>
  <c r="F2414" i="60" l="1"/>
  <c r="E2414" i="60"/>
  <c r="E2415" i="60" l="1"/>
  <c r="F2415" i="60"/>
  <c r="F2416" i="60" l="1"/>
  <c r="E2416" i="60"/>
  <c r="E2417" i="60" l="1"/>
  <c r="F2417" i="60"/>
  <c r="F2418" i="60" l="1"/>
  <c r="E2418" i="60"/>
  <c r="E2419" i="60" l="1"/>
  <c r="F2419" i="60"/>
  <c r="F2420" i="60" l="1"/>
  <c r="E2420" i="60"/>
  <c r="E2421" i="60" l="1"/>
  <c r="F2421" i="60"/>
  <c r="F2422" i="60" l="1"/>
  <c r="E2422" i="60"/>
  <c r="E2423" i="60" l="1"/>
  <c r="F2423" i="60"/>
  <c r="F2424" i="60" l="1"/>
  <c r="E2424" i="60"/>
  <c r="E2425" i="60" l="1"/>
  <c r="F2425" i="60"/>
  <c r="F2426" i="60" l="1"/>
  <c r="E2426" i="60"/>
  <c r="E2427" i="60" l="1"/>
  <c r="F2427" i="60"/>
  <c r="F2428" i="60" l="1"/>
  <c r="E2428" i="60"/>
  <c r="E2429" i="60" l="1"/>
  <c r="F2429" i="60"/>
  <c r="F2430" i="60" l="1"/>
  <c r="E2430" i="60"/>
  <c r="E2431" i="60" l="1"/>
  <c r="F2431" i="60"/>
  <c r="F2432" i="60" l="1"/>
  <c r="E2432" i="60"/>
  <c r="E2433" i="60" l="1"/>
  <c r="F2433" i="60"/>
  <c r="F2434" i="60" l="1"/>
  <c r="E2434" i="60"/>
  <c r="E2435" i="60" l="1"/>
  <c r="F2435" i="60"/>
  <c r="F2436" i="60" l="1"/>
  <c r="E2436" i="60"/>
  <c r="E2437" i="60" l="1"/>
  <c r="F2437" i="60"/>
  <c r="F2438" i="60" l="1"/>
  <c r="E2438" i="60"/>
  <c r="E2439" i="60" l="1"/>
  <c r="F2439" i="60"/>
  <c r="F2440" i="60" l="1"/>
  <c r="E2440" i="60"/>
  <c r="E2441" i="60" l="1"/>
  <c r="F2441" i="60"/>
  <c r="F2442" i="60" l="1"/>
  <c r="E2442" i="60"/>
  <c r="E2443" i="60" l="1"/>
  <c r="F2443" i="60"/>
  <c r="F2444" i="60" l="1"/>
  <c r="E2444" i="60"/>
  <c r="E2445" i="60" l="1"/>
  <c r="F2445" i="60"/>
  <c r="F2446" i="60" l="1"/>
  <c r="E2446" i="60"/>
  <c r="E2447" i="60" l="1"/>
  <c r="F2447" i="60"/>
  <c r="F2448" i="60" l="1"/>
  <c r="E2448" i="60"/>
  <c r="E2449" i="60" l="1"/>
  <c r="F2449" i="60"/>
  <c r="F2450" i="60" l="1"/>
  <c r="E2450" i="60"/>
  <c r="E2451" i="60" l="1"/>
  <c r="F2451" i="60"/>
  <c r="F2452" i="60" l="1"/>
  <c r="J2451" i="60"/>
  <c r="E2452" i="60"/>
  <c r="I2452" i="60" l="1"/>
  <c r="G990" i="60"/>
  <c r="G1006" i="60"/>
  <c r="G1022" i="60"/>
  <c r="G1038" i="60"/>
  <c r="G1054" i="60"/>
  <c r="G1070" i="60"/>
  <c r="G1086" i="60"/>
  <c r="G1102" i="60"/>
  <c r="G1118" i="60"/>
  <c r="G1134" i="60"/>
  <c r="G1069" i="60"/>
  <c r="G1156" i="60"/>
  <c r="G1172" i="60"/>
  <c r="G1188" i="60"/>
  <c r="G1204" i="60"/>
  <c r="G1220" i="60"/>
  <c r="G1236" i="60"/>
  <c r="G1252" i="60"/>
  <c r="G1081" i="60"/>
  <c r="G1150" i="60"/>
  <c r="G1103" i="60"/>
  <c r="G1077" i="60"/>
  <c r="G1161" i="60"/>
  <c r="G1051" i="60"/>
  <c r="G993" i="60"/>
  <c r="G1121" i="60"/>
  <c r="G1193" i="60"/>
  <c r="G1027" i="60"/>
  <c r="G1223" i="60"/>
  <c r="G1256" i="60"/>
  <c r="G1205" i="60"/>
  <c r="G1173" i="60"/>
  <c r="G1203" i="60"/>
  <c r="G1353" i="60"/>
  <c r="G1272" i="60"/>
  <c r="G1304" i="60"/>
  <c r="G1336" i="60"/>
  <c r="G999" i="60"/>
  <c r="G1388" i="60"/>
  <c r="G1404" i="60"/>
  <c r="G1420" i="60"/>
  <c r="G1436" i="60"/>
  <c r="G1377" i="60"/>
  <c r="G1289" i="60"/>
  <c r="G1321" i="60"/>
  <c r="G1359" i="60"/>
  <c r="G1347" i="60"/>
  <c r="G1261" i="60"/>
  <c r="G1378" i="60"/>
  <c r="G1454" i="60"/>
  <c r="G1486" i="60"/>
  <c r="G1343" i="60"/>
  <c r="G1287" i="60"/>
  <c r="G1409" i="60"/>
  <c r="G1463" i="60"/>
  <c r="G1501" i="60"/>
  <c r="G1508" i="60"/>
  <c r="G1540" i="60"/>
  <c r="G1572" i="60"/>
  <c r="G1604" i="60"/>
  <c r="G1636" i="60"/>
  <c r="G1668" i="60"/>
  <c r="G1702" i="60"/>
  <c r="G1737" i="60"/>
  <c r="G1753" i="60"/>
  <c r="G1769" i="60"/>
  <c r="G1785" i="60"/>
  <c r="G1801" i="60"/>
  <c r="G1817" i="60"/>
  <c r="G1833" i="60"/>
  <c r="G1346" i="60"/>
  <c r="G1485" i="60"/>
  <c r="G1509" i="60"/>
  <c r="G1541" i="60"/>
  <c r="G1573" i="60"/>
  <c r="G1605" i="60"/>
  <c r="G1637" i="60"/>
  <c r="G1669" i="60"/>
  <c r="G1706" i="60"/>
  <c r="G1444" i="60"/>
  <c r="G1697" i="60"/>
  <c r="G1364" i="60"/>
  <c r="G1526" i="60"/>
  <c r="G1558" i="60"/>
  <c r="G1590" i="60"/>
  <c r="G1622" i="60"/>
  <c r="G1654" i="60"/>
  <c r="G1686" i="60"/>
  <c r="G1421" i="60"/>
  <c r="G1497" i="60"/>
  <c r="G1555" i="60"/>
  <c r="G1683" i="60"/>
  <c r="G1798" i="60"/>
  <c r="G1849" i="60"/>
  <c r="G1865" i="60"/>
  <c r="G1881" i="60"/>
  <c r="G1897" i="60"/>
  <c r="G1913" i="60"/>
  <c r="G1929" i="60"/>
  <c r="G1724" i="60"/>
  <c r="G1379" i="60"/>
  <c r="G1607" i="60"/>
  <c r="G1748" i="60"/>
  <c r="G1271" i="60"/>
  <c r="G1790" i="60"/>
  <c r="G1563" i="60"/>
  <c r="G1691" i="60"/>
  <c r="G1826" i="60"/>
  <c r="G1856" i="60"/>
  <c r="G1457" i="60"/>
  <c r="G1794" i="60"/>
  <c r="G1940" i="60"/>
  <c r="G1956" i="60"/>
  <c r="G1972" i="60"/>
  <c r="G1988" i="60"/>
  <c r="G2004" i="60"/>
  <c r="G2020" i="60"/>
  <c r="G2036" i="60"/>
  <c r="G2052" i="60"/>
  <c r="G2068" i="60"/>
  <c r="G2084" i="60"/>
  <c r="G2100" i="60"/>
  <c r="G2116" i="60"/>
  <c r="G2132" i="60"/>
  <c r="G2148" i="60"/>
  <c r="G2164" i="60"/>
  <c r="G2180" i="60"/>
  <c r="G1772" i="60"/>
  <c r="G1930" i="60"/>
  <c r="G1928" i="60"/>
  <c r="G1902" i="60"/>
  <c r="G1939" i="60"/>
  <c r="G1955" i="60"/>
  <c r="G1971" i="60"/>
  <c r="G1987" i="60"/>
  <c r="G2003" i="60"/>
  <c r="G2019" i="60"/>
  <c r="G2035" i="60"/>
  <c r="G2051" i="60"/>
  <c r="G2067" i="60"/>
  <c r="G2083" i="60"/>
  <c r="G2099" i="60"/>
  <c r="G2115" i="60"/>
  <c r="G2131" i="60"/>
  <c r="G2147" i="60"/>
  <c r="G2163" i="60"/>
  <c r="G1766" i="60"/>
  <c r="G2177" i="60"/>
  <c r="G1908" i="60"/>
  <c r="G2201" i="60"/>
  <c r="G2217" i="60"/>
  <c r="G2233" i="60"/>
  <c r="G2249" i="60"/>
  <c r="G2265" i="60"/>
  <c r="G2281" i="60"/>
  <c r="G2297" i="60"/>
  <c r="G2313" i="60"/>
  <c r="G1922" i="60"/>
  <c r="G2232" i="60"/>
  <c r="G2345" i="60"/>
  <c r="G2394" i="60"/>
  <c r="G5" i="60"/>
  <c r="G2270" i="60"/>
  <c r="G2355" i="60"/>
  <c r="G2431" i="60"/>
  <c r="G30" i="60"/>
  <c r="G62" i="60"/>
  <c r="G94" i="60"/>
  <c r="G126" i="60"/>
  <c r="G158" i="60"/>
  <c r="G190" i="60"/>
  <c r="G222" i="60"/>
  <c r="G254" i="60"/>
  <c r="G286" i="60"/>
  <c r="G2228" i="60"/>
  <c r="G2349" i="60"/>
  <c r="G2397" i="60"/>
  <c r="G1756" i="60"/>
  <c r="G2314" i="60"/>
  <c r="G2378" i="60"/>
  <c r="G2452" i="60"/>
  <c r="G35" i="60"/>
  <c r="G67" i="60"/>
  <c r="G99" i="60"/>
  <c r="G131" i="60"/>
  <c r="G163" i="60"/>
  <c r="G195" i="60"/>
  <c r="G227" i="60"/>
  <c r="G259" i="60"/>
  <c r="G2208" i="60"/>
  <c r="G2324" i="60"/>
  <c r="G2390" i="60"/>
  <c r="G2450" i="60"/>
  <c r="G2367" i="60"/>
  <c r="G48" i="60"/>
  <c r="G176" i="60"/>
  <c r="G257" i="60"/>
  <c r="G324" i="60"/>
  <c r="G367" i="60"/>
  <c r="G409" i="60"/>
  <c r="G448" i="60"/>
  <c r="G480" i="60"/>
  <c r="G512" i="60"/>
  <c r="G544" i="60"/>
  <c r="G576" i="60"/>
  <c r="G608" i="60"/>
  <c r="G640" i="60"/>
  <c r="G672" i="60"/>
  <c r="G704" i="60"/>
  <c r="G736" i="60"/>
  <c r="G2300" i="60"/>
  <c r="G60" i="60"/>
  <c r="G188" i="60"/>
  <c r="G362" i="60"/>
  <c r="G2335" i="60"/>
  <c r="G49" i="60"/>
  <c r="G177" i="60"/>
  <c r="G260" i="60"/>
  <c r="G325" i="60"/>
  <c r="G368" i="60"/>
  <c r="G411" i="60"/>
  <c r="G449" i="60"/>
  <c r="G481" i="60"/>
  <c r="G513" i="60"/>
  <c r="G545" i="60"/>
  <c r="G577" i="60"/>
  <c r="G609" i="60"/>
  <c r="I3" i="60"/>
  <c r="G992" i="60"/>
  <c r="G1008" i="60"/>
  <c r="G1024" i="60"/>
  <c r="G1040" i="60"/>
  <c r="G1056" i="60"/>
  <c r="G1072" i="60"/>
  <c r="G1088" i="60"/>
  <c r="G1104" i="60"/>
  <c r="G1120" i="60"/>
  <c r="G1136" i="60"/>
  <c r="G1085" i="60"/>
  <c r="G1158" i="60"/>
  <c r="G1174" i="60"/>
  <c r="G1190" i="60"/>
  <c r="G1206" i="60"/>
  <c r="G1222" i="60"/>
  <c r="G1238" i="60"/>
  <c r="G1254" i="60"/>
  <c r="G1097" i="60"/>
  <c r="G991" i="60"/>
  <c r="G1119" i="60"/>
  <c r="G1093" i="60"/>
  <c r="G1163" i="60"/>
  <c r="G1067" i="60"/>
  <c r="G1009" i="60"/>
  <c r="G1131" i="60"/>
  <c r="G1201" i="60"/>
  <c r="G1091" i="60"/>
  <c r="G1231" i="60"/>
  <c r="G1258" i="60"/>
  <c r="G1213" i="60"/>
  <c r="G1189" i="60"/>
  <c r="G1211" i="60"/>
  <c r="G1360" i="60"/>
  <c r="G1277" i="60"/>
  <c r="G1309" i="60"/>
  <c r="G1341" i="60"/>
  <c r="G1257" i="60"/>
  <c r="G1390" i="60"/>
  <c r="G1406" i="60"/>
  <c r="G1422" i="60"/>
  <c r="G1185" i="60"/>
  <c r="G1384" i="60"/>
  <c r="G1292" i="60"/>
  <c r="G1324" i="60"/>
  <c r="G1366" i="60"/>
  <c r="G1371" i="60"/>
  <c r="G1270" i="60"/>
  <c r="G1401" i="60"/>
  <c r="G1459" i="60"/>
  <c r="G1493" i="60"/>
  <c r="G1362" i="60"/>
  <c r="G1302" i="60"/>
  <c r="G1425" i="60"/>
  <c r="G1466" i="60"/>
  <c r="G1181" i="60"/>
  <c r="G1512" i="60"/>
  <c r="G1544" i="60"/>
  <c r="G1576" i="60"/>
  <c r="G1608" i="60"/>
  <c r="G1640" i="60"/>
  <c r="G1672" i="60"/>
  <c r="G1708" i="60"/>
  <c r="G1739" i="60"/>
  <c r="G1755" i="60"/>
  <c r="G1771" i="60"/>
  <c r="G1787" i="60"/>
  <c r="G1803" i="60"/>
  <c r="G1819" i="60"/>
  <c r="G1835" i="60"/>
  <c r="G1405" i="60"/>
  <c r="G1504" i="60"/>
  <c r="G1513" i="60"/>
  <c r="G1545" i="60"/>
  <c r="G1577" i="60"/>
  <c r="G1609" i="60"/>
  <c r="G1641" i="60"/>
  <c r="G1673" i="60"/>
  <c r="G1718" i="60"/>
  <c r="G1449" i="60"/>
  <c r="G1700" i="60"/>
  <c r="G1399" i="60"/>
  <c r="G1530" i="60"/>
  <c r="G1562" i="60"/>
  <c r="G1594" i="60"/>
  <c r="G1626" i="60"/>
  <c r="G1658" i="60"/>
  <c r="G1690" i="60"/>
  <c r="G1440" i="60"/>
  <c r="G1701" i="60"/>
  <c r="G1571" i="60"/>
  <c r="G1698" i="60"/>
  <c r="G1806" i="60"/>
  <c r="G1851" i="60"/>
  <c r="G1867" i="60"/>
  <c r="G1883" i="60"/>
  <c r="G1899" i="60"/>
  <c r="G1915" i="60"/>
  <c r="G1931" i="60"/>
  <c r="G1728" i="60"/>
  <c r="G1423" i="60"/>
  <c r="G1623" i="60"/>
  <c r="G1764" i="60"/>
  <c r="G1380" i="60"/>
  <c r="G1828" i="60"/>
  <c r="G1579" i="60"/>
  <c r="G1736" i="60"/>
  <c r="G1842" i="60"/>
  <c r="G1858" i="60"/>
  <c r="G1705" i="60"/>
  <c r="G1840" i="60"/>
  <c r="G1942" i="60"/>
  <c r="G1958" i="60"/>
  <c r="G1974" i="60"/>
  <c r="G1990" i="60"/>
  <c r="G2006" i="60"/>
  <c r="G2022" i="60"/>
  <c r="G2038" i="60"/>
  <c r="G2054" i="60"/>
  <c r="G2070" i="60"/>
  <c r="G2086" i="60"/>
  <c r="G2102" i="60"/>
  <c r="G2118" i="60"/>
  <c r="G2134" i="60"/>
  <c r="G2150" i="60"/>
  <c r="G2166" i="60"/>
  <c r="G2182" i="60"/>
  <c r="G1808" i="60"/>
  <c r="G1355" i="60"/>
  <c r="G1567" i="60"/>
  <c r="G1910" i="60"/>
  <c r="G1941" i="60"/>
  <c r="G1957" i="60"/>
  <c r="G1973" i="60"/>
  <c r="G1989" i="60"/>
  <c r="G2005" i="60"/>
  <c r="G2021" i="60"/>
  <c r="G2037" i="60"/>
  <c r="G2053" i="60"/>
  <c r="G2069" i="60"/>
  <c r="G2085" i="60"/>
  <c r="G2101" i="60"/>
  <c r="G2117" i="60"/>
  <c r="G2133" i="60"/>
  <c r="G2149" i="60"/>
  <c r="G2165" i="60"/>
  <c r="G1872" i="60"/>
  <c r="G1519" i="60"/>
  <c r="G1914" i="60"/>
  <c r="G2203" i="60"/>
  <c r="G2219" i="60"/>
  <c r="G2235" i="60"/>
  <c r="G2251" i="60"/>
  <c r="G2267" i="60"/>
  <c r="G2283" i="60"/>
  <c r="G2299" i="60"/>
  <c r="G2315" i="60"/>
  <c r="G2187" i="60"/>
  <c r="G2248" i="60"/>
  <c r="G2348" i="60"/>
  <c r="G2401" i="60"/>
  <c r="G1663" i="60"/>
  <c r="G2286" i="60"/>
  <c r="G2358" i="60"/>
  <c r="G2440" i="60"/>
  <c r="G34" i="60"/>
  <c r="G66" i="60"/>
  <c r="G98" i="60"/>
  <c r="G130" i="60"/>
  <c r="G162" i="60"/>
  <c r="G194" i="60"/>
  <c r="G226" i="60"/>
  <c r="G258" i="60"/>
  <c r="G290" i="60"/>
  <c r="G2244" i="60"/>
  <c r="G2352" i="60"/>
  <c r="G2406" i="60"/>
  <c r="G2202" i="60"/>
  <c r="G2327" i="60"/>
  <c r="G2395" i="60"/>
  <c r="G7" i="60"/>
  <c r="G39" i="60"/>
  <c r="G71" i="60"/>
  <c r="G103" i="60"/>
  <c r="G135" i="60"/>
  <c r="G167" i="60"/>
  <c r="G199" i="60"/>
  <c r="G231" i="60"/>
  <c r="G263" i="60"/>
  <c r="G2224" i="60"/>
  <c r="G2337" i="60"/>
  <c r="G2393" i="60"/>
  <c r="G3" i="60"/>
  <c r="G2376" i="60"/>
  <c r="G57" i="60"/>
  <c r="G185" i="60"/>
  <c r="G265" i="60"/>
  <c r="G329" i="60"/>
  <c r="G372" i="60"/>
  <c r="G415" i="60"/>
  <c r="G452" i="60"/>
  <c r="G484" i="60"/>
  <c r="G516" i="60"/>
  <c r="G548" i="60"/>
  <c r="G580" i="60"/>
  <c r="G612" i="60"/>
  <c r="G644" i="60"/>
  <c r="G676" i="60"/>
  <c r="G708" i="60"/>
  <c r="G740" i="60"/>
  <c r="G2351" i="60"/>
  <c r="G69" i="60"/>
  <c r="G197" i="60"/>
  <c r="G378" i="60"/>
  <c r="G2344" i="60"/>
  <c r="G72" i="60"/>
  <c r="G200" i="60"/>
  <c r="G268" i="60"/>
  <c r="G331" i="60"/>
  <c r="G373" i="60"/>
  <c r="G416" i="60"/>
  <c r="G453" i="60"/>
  <c r="G485" i="60"/>
  <c r="G517" i="60"/>
  <c r="G549" i="60"/>
  <c r="G581" i="60"/>
  <c r="G613" i="60"/>
  <c r="G994" i="60"/>
  <c r="G1010" i="60"/>
  <c r="G1026" i="60"/>
  <c r="G1042" i="60"/>
  <c r="G1058" i="60"/>
  <c r="G1074" i="60"/>
  <c r="G1090" i="60"/>
  <c r="G1106" i="60"/>
  <c r="G1122" i="60"/>
  <c r="G1138" i="60"/>
  <c r="G1101" i="60"/>
  <c r="G1160" i="60"/>
  <c r="G1176" i="60"/>
  <c r="G1192" i="60"/>
  <c r="G1208" i="60"/>
  <c r="G1224" i="60"/>
  <c r="G1240" i="60"/>
  <c r="G985" i="60"/>
  <c r="G1113" i="60"/>
  <c r="G1007" i="60"/>
  <c r="G1141" i="60"/>
  <c r="G1109" i="60"/>
  <c r="G1165" i="60"/>
  <c r="G1083" i="60"/>
  <c r="G1025" i="60"/>
  <c r="G1135" i="60"/>
  <c r="G1209" i="60"/>
  <c r="G1171" i="60"/>
  <c r="G1239" i="60"/>
  <c r="G1260" i="60"/>
  <c r="G1221" i="60"/>
  <c r="G995" i="60"/>
  <c r="G1219" i="60"/>
  <c r="G1369" i="60"/>
  <c r="G1280" i="60"/>
  <c r="G1312" i="60"/>
  <c r="G1344" i="60"/>
  <c r="G1263" i="60"/>
  <c r="G1392" i="60"/>
  <c r="G1408" i="60"/>
  <c r="G1424" i="60"/>
  <c r="G1259" i="60"/>
  <c r="G1111" i="60"/>
  <c r="G1297" i="60"/>
  <c r="G1329" i="60"/>
  <c r="G1375" i="60"/>
  <c r="G1395" i="60"/>
  <c r="G1291" i="60"/>
  <c r="G1417" i="60"/>
  <c r="G1462" i="60"/>
  <c r="G1500" i="60"/>
  <c r="G1403" i="60"/>
  <c r="G1323" i="60"/>
  <c r="G1439" i="60"/>
  <c r="G1471" i="60"/>
  <c r="G1274" i="60"/>
  <c r="G1516" i="60"/>
  <c r="G1548" i="60"/>
  <c r="G1580" i="60"/>
  <c r="G1612" i="60"/>
  <c r="G1644" i="60"/>
  <c r="G1676" i="60"/>
  <c r="G1713" i="60"/>
  <c r="G1741" i="60"/>
  <c r="G1757" i="60"/>
  <c r="G1773" i="60"/>
  <c r="G1789" i="60"/>
  <c r="G1805" i="60"/>
  <c r="G1821" i="60"/>
  <c r="G1837" i="60"/>
  <c r="G1437" i="60"/>
  <c r="G1696" i="60"/>
  <c r="G1517" i="60"/>
  <c r="G1549" i="60"/>
  <c r="G1581" i="60"/>
  <c r="G1613" i="60"/>
  <c r="G1645" i="60"/>
  <c r="G1677" i="60"/>
  <c r="G1725" i="60"/>
  <c r="G1460" i="60"/>
  <c r="G1709" i="60"/>
  <c r="G1431" i="60"/>
  <c r="G1534" i="60"/>
  <c r="G1566" i="60"/>
  <c r="G1598" i="60"/>
  <c r="G1630" i="60"/>
  <c r="G1662" i="60"/>
  <c r="G1694" i="60"/>
  <c r="G1445" i="60"/>
  <c r="G1704" i="60"/>
  <c r="G1587" i="60"/>
  <c r="G1715" i="60"/>
  <c r="G1814" i="60"/>
  <c r="G1853" i="60"/>
  <c r="G1869" i="60"/>
  <c r="G1885" i="60"/>
  <c r="G1901" i="60"/>
  <c r="G1917" i="60"/>
  <c r="G1314" i="60"/>
  <c r="G1738" i="60"/>
  <c r="G1511" i="60"/>
  <c r="G1639" i="60"/>
  <c r="G1780" i="60"/>
  <c r="G1452" i="60"/>
  <c r="G1342" i="60"/>
  <c r="G1595" i="60"/>
  <c r="G1752" i="60"/>
  <c r="G1844" i="60"/>
  <c r="G1860" i="60"/>
  <c r="G1719" i="60"/>
  <c r="G1782" i="60"/>
  <c r="G1944" i="60"/>
  <c r="G1960" i="60"/>
  <c r="G1976" i="60"/>
  <c r="G1992" i="60"/>
  <c r="G2008" i="60"/>
  <c r="G2024" i="60"/>
  <c r="G2040" i="60"/>
  <c r="G2056" i="60"/>
  <c r="G2072" i="60"/>
  <c r="G2088" i="60"/>
  <c r="G2104" i="60"/>
  <c r="G2120" i="60"/>
  <c r="G2136" i="60"/>
  <c r="G2152" i="60"/>
  <c r="G2168" i="60"/>
  <c r="G2184" i="60"/>
  <c r="G1838" i="60"/>
  <c r="G1484" i="60"/>
  <c r="G1631" i="60"/>
  <c r="G1918" i="60"/>
  <c r="G1943" i="60"/>
  <c r="G1959" i="60"/>
  <c r="G1975" i="60"/>
  <c r="G1991" i="60"/>
  <c r="G2007" i="60"/>
  <c r="G2023" i="60"/>
  <c r="G2039" i="60"/>
  <c r="G2055" i="60"/>
  <c r="G2071" i="60"/>
  <c r="G2087" i="60"/>
  <c r="G2103" i="60"/>
  <c r="G2119" i="60"/>
  <c r="G2135" i="60"/>
  <c r="G2151" i="60"/>
  <c r="G2167" i="60"/>
  <c r="G1890" i="60"/>
  <c r="G1824" i="60"/>
  <c r="G2189" i="60"/>
  <c r="G2205" i="60"/>
  <c r="G2221" i="60"/>
  <c r="G2237" i="60"/>
  <c r="G2253" i="60"/>
  <c r="G2269" i="60"/>
  <c r="G2285" i="60"/>
  <c r="G2301" i="60"/>
  <c r="G2317" i="60"/>
  <c r="G1647" i="60"/>
  <c r="G2264" i="60"/>
  <c r="G2361" i="60"/>
  <c r="G2410" i="60"/>
  <c r="G2185" i="60"/>
  <c r="G2302" i="60"/>
  <c r="G2371" i="60"/>
  <c r="G2447" i="60"/>
  <c r="G38" i="60"/>
  <c r="G70" i="60"/>
  <c r="G102" i="60"/>
  <c r="G134" i="60"/>
  <c r="G166" i="60"/>
  <c r="G198" i="60"/>
  <c r="G230" i="60"/>
  <c r="G262" i="60"/>
  <c r="G294" i="60"/>
  <c r="G2260" i="60"/>
  <c r="G2365" i="60"/>
  <c r="G2413" i="60"/>
  <c r="G2218" i="60"/>
  <c r="G2330" i="60"/>
  <c r="G2404" i="60"/>
  <c r="G11" i="60"/>
  <c r="G43" i="60"/>
  <c r="G75" i="60"/>
  <c r="G107" i="60"/>
  <c r="G139" i="60"/>
  <c r="G171" i="60"/>
  <c r="G203" i="60"/>
  <c r="G235" i="60"/>
  <c r="G267" i="60"/>
  <c r="G996" i="60"/>
  <c r="G1012" i="60"/>
  <c r="G1028" i="60"/>
  <c r="G1044" i="60"/>
  <c r="G1060" i="60"/>
  <c r="G1076" i="60"/>
  <c r="G1092" i="60"/>
  <c r="G1108" i="60"/>
  <c r="G1124" i="60"/>
  <c r="G989" i="60"/>
  <c r="G1117" i="60"/>
  <c r="G1162" i="60"/>
  <c r="G1178" i="60"/>
  <c r="G1194" i="60"/>
  <c r="G1210" i="60"/>
  <c r="G1226" i="60"/>
  <c r="G1242" i="60"/>
  <c r="G1001" i="60"/>
  <c r="G1129" i="60"/>
  <c r="G1023" i="60"/>
  <c r="G997" i="60"/>
  <c r="G1125" i="60"/>
  <c r="G1167" i="60"/>
  <c r="G1099" i="60"/>
  <c r="G1041" i="60"/>
  <c r="G1139" i="60"/>
  <c r="G1217" i="60"/>
  <c r="G1187" i="60"/>
  <c r="G1249" i="60"/>
  <c r="G1262" i="60"/>
  <c r="G1229" i="60"/>
  <c r="G1059" i="60"/>
  <c r="G1227" i="60"/>
  <c r="G1376" i="60"/>
  <c r="G1285" i="60"/>
  <c r="G1317" i="60"/>
  <c r="G1351" i="60"/>
  <c r="G1349" i="60"/>
  <c r="G1394" i="60"/>
  <c r="G1410" i="60"/>
  <c r="G1426" i="60"/>
  <c r="G1264" i="60"/>
  <c r="G1251" i="60"/>
  <c r="G1300" i="60"/>
  <c r="G1332" i="60"/>
  <c r="G1382" i="60"/>
  <c r="G1411" i="60"/>
  <c r="G1298" i="60"/>
  <c r="G1433" i="60"/>
  <c r="G1467" i="60"/>
  <c r="G1047" i="60"/>
  <c r="G1419" i="60"/>
  <c r="G1330" i="60"/>
  <c r="G1442" i="60"/>
  <c r="G1474" i="60"/>
  <c r="G1331" i="60"/>
  <c r="G1520" i="60"/>
  <c r="G1552" i="60"/>
  <c r="G1584" i="60"/>
  <c r="G1616" i="60"/>
  <c r="G1648" i="60"/>
  <c r="G1680" i="60"/>
  <c r="G1722" i="60"/>
  <c r="G1743" i="60"/>
  <c r="G1759" i="60"/>
  <c r="G1775" i="60"/>
  <c r="G1791" i="60"/>
  <c r="G1807" i="60"/>
  <c r="G1823" i="60"/>
  <c r="G1839" i="60"/>
  <c r="G1448" i="60"/>
  <c r="G1278" i="60"/>
  <c r="G1521" i="60"/>
  <c r="G1553" i="60"/>
  <c r="G1585" i="60"/>
  <c r="G1617" i="60"/>
  <c r="G1649" i="60"/>
  <c r="G1681" i="60"/>
  <c r="G1307" i="60"/>
  <c r="G1465" i="60"/>
  <c r="G1716" i="60"/>
  <c r="G1506" i="60"/>
  <c r="G1538" i="60"/>
  <c r="G1570" i="60"/>
  <c r="G1602" i="60"/>
  <c r="G1634" i="60"/>
  <c r="G1666" i="60"/>
  <c r="G1714" i="60"/>
  <c r="G1456" i="60"/>
  <c r="G1707" i="60"/>
  <c r="G1603" i="60"/>
  <c r="G1720" i="60"/>
  <c r="G1822" i="60"/>
  <c r="G1855" i="60"/>
  <c r="G1871" i="60"/>
  <c r="G1887" i="60"/>
  <c r="G1903" i="60"/>
  <c r="G1919" i="60"/>
  <c r="G1413" i="60"/>
  <c r="G1754" i="60"/>
  <c r="G1527" i="60"/>
  <c r="G1655" i="60"/>
  <c r="G1796" i="60"/>
  <c r="G1473" i="60"/>
  <c r="G1391" i="60"/>
  <c r="G1611" i="60"/>
  <c r="G1768" i="60"/>
  <c r="G1846" i="60"/>
  <c r="G1862" i="60"/>
  <c r="G1726" i="60"/>
  <c r="G1836" i="60"/>
  <c r="G1946" i="60"/>
  <c r="G1962" i="60"/>
  <c r="G1978" i="60"/>
  <c r="G1994" i="60"/>
  <c r="G2010" i="60"/>
  <c r="G2026" i="60"/>
  <c r="G2042" i="60"/>
  <c r="G2058" i="60"/>
  <c r="G2074" i="60"/>
  <c r="G2090" i="60"/>
  <c r="G2106" i="60"/>
  <c r="G2122" i="60"/>
  <c r="G2138" i="60"/>
  <c r="G2154" i="60"/>
  <c r="G2170" i="60"/>
  <c r="G2186" i="60"/>
  <c r="G1888" i="60"/>
  <c r="G1734" i="60"/>
  <c r="G1695" i="60"/>
  <c r="G1926" i="60"/>
  <c r="G1945" i="60"/>
  <c r="G1961" i="60"/>
  <c r="G1977" i="60"/>
  <c r="G1993" i="60"/>
  <c r="G2009" i="60"/>
  <c r="G2025" i="60"/>
  <c r="G2041" i="60"/>
  <c r="G2057" i="60"/>
  <c r="G2073" i="60"/>
  <c r="G2089" i="60"/>
  <c r="G2105" i="60"/>
  <c r="G2121" i="60"/>
  <c r="G2137" i="60"/>
  <c r="G2153" i="60"/>
  <c r="G2169" i="60"/>
  <c r="G2179" i="60"/>
  <c r="G1900" i="60"/>
  <c r="G2191" i="60"/>
  <c r="G2207" i="60"/>
  <c r="G2223" i="60"/>
  <c r="G2239" i="60"/>
  <c r="G2255" i="60"/>
  <c r="G2271" i="60"/>
  <c r="G2287" i="60"/>
  <c r="G2303" i="60"/>
  <c r="G2319" i="60"/>
  <c r="G1868" i="60"/>
  <c r="G2280" i="60"/>
  <c r="G2364" i="60"/>
  <c r="G2417" i="60"/>
  <c r="G2190" i="60"/>
  <c r="G2318" i="60"/>
  <c r="G2374" i="60"/>
  <c r="G10" i="60"/>
  <c r="G42" i="60"/>
  <c r="G74" i="60"/>
  <c r="G106" i="60"/>
  <c r="G138" i="60"/>
  <c r="G170" i="60"/>
  <c r="G202" i="60"/>
  <c r="G234" i="60"/>
  <c r="G266" i="60"/>
  <c r="G298" i="60"/>
  <c r="G2276" i="60"/>
  <c r="G2368" i="60"/>
  <c r="G2422" i="60"/>
  <c r="G2234" i="60"/>
  <c r="G2343" i="60"/>
  <c r="G2411" i="60"/>
  <c r="G15" i="60"/>
  <c r="G47" i="60"/>
  <c r="G79" i="60"/>
  <c r="G111" i="60"/>
  <c r="G143" i="60"/>
  <c r="G175" i="60"/>
  <c r="G207" i="60"/>
  <c r="G239" i="60"/>
  <c r="G271" i="60"/>
  <c r="G2256" i="60"/>
  <c r="G2353" i="60"/>
  <c r="G2409" i="60"/>
  <c r="G2214" i="60"/>
  <c r="G2423" i="60"/>
  <c r="G89" i="60"/>
  <c r="G217" i="60"/>
  <c r="G281" i="60"/>
  <c r="G340" i="60"/>
  <c r="G383" i="60"/>
  <c r="G425" i="60"/>
  <c r="G460" i="60"/>
  <c r="G492" i="60"/>
  <c r="G524" i="60"/>
  <c r="G556" i="60"/>
  <c r="G588" i="60"/>
  <c r="G620" i="60"/>
  <c r="G652" i="60"/>
  <c r="I2" i="60"/>
  <c r="G998" i="60"/>
  <c r="G1014" i="60"/>
  <c r="G1030" i="60"/>
  <c r="G1046" i="60"/>
  <c r="G1062" i="60"/>
  <c r="G1078" i="60"/>
  <c r="G1094" i="60"/>
  <c r="G1110" i="60"/>
  <c r="G1126" i="60"/>
  <c r="G1005" i="60"/>
  <c r="G1140" i="60"/>
  <c r="G1164" i="60"/>
  <c r="G1180" i="60"/>
  <c r="G1196" i="60"/>
  <c r="G1212" i="60"/>
  <c r="G1228" i="60"/>
  <c r="G1244" i="60"/>
  <c r="G1017" i="60"/>
  <c r="G1133" i="60"/>
  <c r="G1039" i="60"/>
  <c r="G1013" i="60"/>
  <c r="G1148" i="60"/>
  <c r="G987" i="60"/>
  <c r="G1115" i="60"/>
  <c r="G1057" i="60"/>
  <c r="G1151" i="60"/>
  <c r="G1225" i="60"/>
  <c r="G1191" i="60"/>
  <c r="G1031" i="60"/>
  <c r="G1011" i="60"/>
  <c r="G1237" i="60"/>
  <c r="G1123" i="60"/>
  <c r="G1235" i="60"/>
  <c r="G1385" i="60"/>
  <c r="G1288" i="60"/>
  <c r="G1320" i="60"/>
  <c r="G1358" i="60"/>
  <c r="G1356" i="60"/>
  <c r="G1396" i="60"/>
  <c r="G1412" i="60"/>
  <c r="G1428" i="60"/>
  <c r="G1267" i="60"/>
  <c r="G1273" i="60"/>
  <c r="G1305" i="60"/>
  <c r="G1337" i="60"/>
  <c r="G1283" i="60"/>
  <c r="G1427" i="60"/>
  <c r="G1319" i="60"/>
  <c r="G1438" i="60"/>
  <c r="G1470" i="60"/>
  <c r="G1279" i="60"/>
  <c r="G1435" i="60"/>
  <c r="G1357" i="60"/>
  <c r="G1447" i="60"/>
  <c r="G1479" i="60"/>
  <c r="G1370" i="60"/>
  <c r="G1524" i="60"/>
  <c r="G1556" i="60"/>
  <c r="G1588" i="60"/>
  <c r="G1620" i="60"/>
  <c r="G1652" i="60"/>
  <c r="G1684" i="60"/>
  <c r="G1729" i="60"/>
  <c r="G1745" i="60"/>
  <c r="G1761" i="60"/>
  <c r="G1777" i="60"/>
  <c r="G1793" i="60"/>
  <c r="G1809" i="60"/>
  <c r="G1825" i="60"/>
  <c r="G1841" i="60"/>
  <c r="G1453" i="60"/>
  <c r="G1306" i="60"/>
  <c r="G1525" i="60"/>
  <c r="G1557" i="60"/>
  <c r="G1589" i="60"/>
  <c r="G1621" i="60"/>
  <c r="G1653" i="60"/>
  <c r="G1685" i="60"/>
  <c r="G1335" i="60"/>
  <c r="G1476" i="60"/>
  <c r="G1723" i="60"/>
  <c r="G1510" i="60"/>
  <c r="G1542" i="60"/>
  <c r="G1574" i="60"/>
  <c r="G1606" i="60"/>
  <c r="G1638" i="60"/>
  <c r="G1670" i="60"/>
  <c r="G1268" i="60"/>
  <c r="G1461" i="60"/>
  <c r="G1712" i="60"/>
  <c r="G1619" i="60"/>
  <c r="G1744" i="60"/>
  <c r="G1834" i="60"/>
  <c r="G1857" i="60"/>
  <c r="G1873" i="60"/>
  <c r="G1889" i="60"/>
  <c r="G1905" i="60"/>
  <c r="G1921" i="60"/>
  <c r="G1468" i="60"/>
  <c r="G1770" i="60"/>
  <c r="G1543" i="60"/>
  <c r="G1671" i="60"/>
  <c r="G1804" i="60"/>
  <c r="G1711" i="60"/>
  <c r="G1498" i="60"/>
  <c r="G1627" i="60"/>
  <c r="G1784" i="60"/>
  <c r="G1848" i="60"/>
  <c r="G1864" i="60"/>
  <c r="G1730" i="60"/>
  <c r="G1932" i="60"/>
  <c r="G1948" i="60"/>
  <c r="G1964" i="60"/>
  <c r="G1980" i="60"/>
  <c r="G1996" i="60"/>
  <c r="G2012" i="60"/>
  <c r="G2028" i="60"/>
  <c r="G2044" i="60"/>
  <c r="G2060" i="60"/>
  <c r="G2076" i="60"/>
  <c r="G2092" i="60"/>
  <c r="G2108" i="60"/>
  <c r="G2124" i="60"/>
  <c r="G2140" i="60"/>
  <c r="G2156" i="60"/>
  <c r="G2172" i="60"/>
  <c r="G2188" i="60"/>
  <c r="G1896" i="60"/>
  <c r="G1870" i="60"/>
  <c r="G1788" i="60"/>
  <c r="G1750" i="60"/>
  <c r="G1947" i="60"/>
  <c r="G1963" i="60"/>
  <c r="G1979" i="60"/>
  <c r="G1995" i="60"/>
  <c r="G2011" i="60"/>
  <c r="G2027" i="60"/>
  <c r="G2043" i="60"/>
  <c r="G2059" i="60"/>
  <c r="G2075" i="60"/>
  <c r="G2091" i="60"/>
  <c r="G2107" i="60"/>
  <c r="G2123" i="60"/>
  <c r="G2139" i="60"/>
  <c r="G2155" i="60"/>
  <c r="G2171" i="60"/>
  <c r="G1816" i="60"/>
  <c r="G1906" i="60"/>
  <c r="G2193" i="60"/>
  <c r="G2209" i="60"/>
  <c r="G2225" i="60"/>
  <c r="G2241" i="60"/>
  <c r="G2257" i="60"/>
  <c r="G2273" i="60"/>
  <c r="G2289" i="60"/>
  <c r="G2305" i="60"/>
  <c r="G2321" i="60"/>
  <c r="G1880" i="60"/>
  <c r="G2296" i="60"/>
  <c r="G2377" i="60"/>
  <c r="G2426" i="60"/>
  <c r="G2206" i="60"/>
  <c r="G2323" i="60"/>
  <c r="G2399" i="60"/>
  <c r="G14" i="60"/>
  <c r="G46" i="60"/>
  <c r="G78" i="60"/>
  <c r="G110" i="60"/>
  <c r="G142" i="60"/>
  <c r="G986" i="60"/>
  <c r="G1002" i="60"/>
  <c r="G1018" i="60"/>
  <c r="G1034" i="60"/>
  <c r="G1050" i="60"/>
  <c r="G1066" i="60"/>
  <c r="G1082" i="60"/>
  <c r="G1098" i="60"/>
  <c r="G1114" i="60"/>
  <c r="G1130" i="60"/>
  <c r="G1037" i="60"/>
  <c r="G1149" i="60"/>
  <c r="G1168" i="60"/>
  <c r="G1184" i="60"/>
  <c r="G1200" i="60"/>
  <c r="G1216" i="60"/>
  <c r="G1232" i="60"/>
  <c r="G1248" i="60"/>
  <c r="G1049" i="60"/>
  <c r="G1144" i="60"/>
  <c r="G1071" i="60"/>
  <c r="G1045" i="60"/>
  <c r="G1157" i="60"/>
  <c r="G1019" i="60"/>
  <c r="G1145" i="60"/>
  <c r="G1089" i="60"/>
  <c r="G1107" i="60"/>
  <c r="G1241" i="60"/>
  <c r="G1207" i="60"/>
  <c r="G1177" i="60"/>
  <c r="G1183" i="60"/>
  <c r="G1015" i="60"/>
  <c r="G1179" i="60"/>
  <c r="G1063" i="60"/>
  <c r="G1266" i="60"/>
  <c r="G1296" i="60"/>
  <c r="G1328" i="60"/>
  <c r="G1374" i="60"/>
  <c r="G1372" i="60"/>
  <c r="G1400" i="60"/>
  <c r="G1416" i="60"/>
  <c r="G1432" i="60"/>
  <c r="G1361" i="60"/>
  <c r="G1281" i="60"/>
  <c r="G1313" i="60"/>
  <c r="G1345" i="60"/>
  <c r="G1311" i="60"/>
  <c r="G1502" i="60"/>
  <c r="G1348" i="60"/>
  <c r="G1446" i="60"/>
  <c r="G1478" i="60"/>
  <c r="G1315" i="60"/>
  <c r="G1503" i="60"/>
  <c r="G1387" i="60"/>
  <c r="G1455" i="60"/>
  <c r="G1487" i="60"/>
  <c r="G1490" i="60"/>
  <c r="G1532" i="60"/>
  <c r="G1564" i="60"/>
  <c r="G1596" i="60"/>
  <c r="G1628" i="60"/>
  <c r="G1660" i="60"/>
  <c r="G1692" i="60"/>
  <c r="G1733" i="60"/>
  <c r="G1749" i="60"/>
  <c r="G1765" i="60"/>
  <c r="G1781" i="60"/>
  <c r="G1797" i="60"/>
  <c r="G1813" i="60"/>
  <c r="G1829" i="60"/>
  <c r="G1303" i="60"/>
  <c r="G1469" i="60"/>
  <c r="G1407" i="60"/>
  <c r="G1533" i="60"/>
  <c r="G1565" i="60"/>
  <c r="G1597" i="60"/>
  <c r="G1629" i="60"/>
  <c r="G1661" i="60"/>
  <c r="G1693" i="60"/>
  <c r="G1397" i="60"/>
  <c r="G1496" i="60"/>
  <c r="G1310" i="60"/>
  <c r="G1518" i="60"/>
  <c r="G1550" i="60"/>
  <c r="G1582" i="60"/>
  <c r="G1614" i="60"/>
  <c r="G1646" i="60"/>
  <c r="G1678" i="60"/>
  <c r="G1339" i="60"/>
  <c r="G1477" i="60"/>
  <c r="G1523" i="60"/>
  <c r="G1651" i="60"/>
  <c r="G1776" i="60"/>
  <c r="G1845" i="60"/>
  <c r="G1861" i="60"/>
  <c r="G1877" i="60"/>
  <c r="G1893" i="60"/>
  <c r="G1909" i="60"/>
  <c r="G1925" i="60"/>
  <c r="G1710" i="60"/>
  <c r="G1832" i="60"/>
  <c r="G1575" i="60"/>
  <c r="G1717" i="60"/>
  <c r="G1820" i="60"/>
  <c r="G1758" i="60"/>
  <c r="G1531" i="60"/>
  <c r="G1659" i="60"/>
  <c r="G1810" i="60"/>
  <c r="G1852" i="60"/>
  <c r="G1127" i="60"/>
  <c r="G1762" i="60"/>
  <c r="G1936" i="60"/>
  <c r="G1952" i="60"/>
  <c r="G1968" i="60"/>
  <c r="G1984" i="60"/>
  <c r="G2000" i="60"/>
  <c r="G2016" i="60"/>
  <c r="G2032" i="60"/>
  <c r="G2048" i="60"/>
  <c r="G2064" i="60"/>
  <c r="G2080" i="60"/>
  <c r="G2096" i="60"/>
  <c r="G2112" i="60"/>
  <c r="G2128" i="60"/>
  <c r="G2144" i="60"/>
  <c r="G2160" i="60"/>
  <c r="G2176" i="60"/>
  <c r="G1615" i="60"/>
  <c r="G1912" i="60"/>
  <c r="G1878" i="60"/>
  <c r="G1886" i="60"/>
  <c r="G1935" i="60"/>
  <c r="G1951" i="60"/>
  <c r="G1967" i="60"/>
  <c r="G1983" i="60"/>
  <c r="G1999" i="60"/>
  <c r="G2015" i="60"/>
  <c r="G2031" i="60"/>
  <c r="G2047" i="60"/>
  <c r="G2063" i="60"/>
  <c r="G2079" i="60"/>
  <c r="G2095" i="60"/>
  <c r="G2111" i="60"/>
  <c r="G2127" i="60"/>
  <c r="G2143" i="60"/>
  <c r="G2159" i="60"/>
  <c r="G1441" i="60"/>
  <c r="G1892" i="60"/>
  <c r="G1535" i="60"/>
  <c r="G2197" i="60"/>
  <c r="G2213" i="60"/>
  <c r="G2229" i="60"/>
  <c r="G2245" i="60"/>
  <c r="G2261" i="60"/>
  <c r="G2277" i="60"/>
  <c r="G2293" i="60"/>
  <c r="G2309" i="60"/>
  <c r="G1740" i="60"/>
  <c r="G2200" i="60"/>
  <c r="G2329" i="60"/>
  <c r="G2386" i="60"/>
  <c r="G2442" i="60"/>
  <c r="G2238" i="60"/>
  <c r="G2339" i="60"/>
  <c r="G2415" i="60"/>
  <c r="G22" i="60"/>
  <c r="G54" i="60"/>
  <c r="G86" i="60"/>
  <c r="G118" i="60"/>
  <c r="G150" i="60"/>
  <c r="G182" i="60"/>
  <c r="G214" i="60"/>
  <c r="G246" i="60"/>
  <c r="G278" i="60"/>
  <c r="G2196" i="60"/>
  <c r="G2333" i="60"/>
  <c r="G2387" i="60"/>
  <c r="G2445" i="60"/>
  <c r="G2282" i="60"/>
  <c r="G2362" i="60"/>
  <c r="G2436" i="60"/>
  <c r="G27" i="60"/>
  <c r="G59" i="60"/>
  <c r="G91" i="60"/>
  <c r="G123" i="60"/>
  <c r="G155" i="60"/>
  <c r="G187" i="60"/>
  <c r="G219" i="60"/>
  <c r="G251" i="60"/>
  <c r="G283" i="60"/>
  <c r="G2304" i="60"/>
  <c r="G2372" i="60"/>
  <c r="G2434" i="60"/>
  <c r="G2325" i="60"/>
  <c r="G16" i="60"/>
  <c r="G144" i="60"/>
  <c r="G241" i="60"/>
  <c r="G313" i="60"/>
  <c r="G356" i="60"/>
  <c r="G399" i="60"/>
  <c r="G440" i="60"/>
  <c r="G472" i="60"/>
  <c r="G504" i="60"/>
  <c r="G536" i="60"/>
  <c r="G568" i="60"/>
  <c r="G600" i="60"/>
  <c r="G632" i="60"/>
  <c r="G664" i="60"/>
  <c r="G1032" i="60"/>
  <c r="G1096" i="60"/>
  <c r="G1143" i="60"/>
  <c r="G1214" i="60"/>
  <c r="G1137" i="60"/>
  <c r="G1003" i="60"/>
  <c r="G1233" i="60"/>
  <c r="G1245" i="60"/>
  <c r="G1293" i="60"/>
  <c r="G1398" i="60"/>
  <c r="G1276" i="60"/>
  <c r="G1495" i="60"/>
  <c r="G1294" i="60"/>
  <c r="G1482" i="60"/>
  <c r="G1592" i="60"/>
  <c r="G1731" i="60"/>
  <c r="G1795" i="60"/>
  <c r="G1464" i="60"/>
  <c r="G1593" i="60"/>
  <c r="G1386" i="60"/>
  <c r="G1546" i="60"/>
  <c r="G1674" i="60"/>
  <c r="G1635" i="60"/>
  <c r="G1875" i="60"/>
  <c r="G1489" i="60"/>
  <c r="G1812" i="60"/>
  <c r="G1802" i="60"/>
  <c r="G1934" i="60"/>
  <c r="G1998" i="60"/>
  <c r="G2062" i="60"/>
  <c r="G2126" i="60"/>
  <c r="G1551" i="60"/>
  <c r="G1933" i="60"/>
  <c r="G1997" i="60"/>
  <c r="G2061" i="60"/>
  <c r="G2125" i="60"/>
  <c r="G1884" i="60"/>
  <c r="G2227" i="60"/>
  <c r="G2291" i="60"/>
  <c r="G2312" i="60"/>
  <c r="G2326" i="60"/>
  <c r="G82" i="60"/>
  <c r="G186" i="60"/>
  <c r="G274" i="60"/>
  <c r="G2381" i="60"/>
  <c r="G2298" i="60"/>
  <c r="G23" i="60"/>
  <c r="G115" i="60"/>
  <c r="G191" i="60"/>
  <c r="G279" i="60"/>
  <c r="G2369" i="60"/>
  <c r="G2284" i="60"/>
  <c r="G121" i="60"/>
  <c r="G308" i="60"/>
  <c r="G393" i="60"/>
  <c r="G468" i="60"/>
  <c r="G532" i="60"/>
  <c r="G596" i="60"/>
  <c r="G660" i="60"/>
  <c r="G712" i="60"/>
  <c r="G752" i="60"/>
  <c r="G28" i="60"/>
  <c r="G289" i="60"/>
  <c r="G426" i="60"/>
  <c r="G17" i="60"/>
  <c r="G209" i="60"/>
  <c r="G291" i="60"/>
  <c r="G357" i="60"/>
  <c r="G421" i="60"/>
  <c r="G465" i="60"/>
  <c r="G505" i="60"/>
  <c r="G553" i="60"/>
  <c r="G593" i="60"/>
  <c r="G2363" i="60"/>
  <c r="G61" i="60"/>
  <c r="G189" i="60"/>
  <c r="G374" i="60"/>
  <c r="G2354" i="60"/>
  <c r="G73" i="60"/>
  <c r="G201" i="60"/>
  <c r="G277" i="60"/>
  <c r="G332" i="60"/>
  <c r="G375" i="60"/>
  <c r="G417" i="60"/>
  <c r="G454" i="60"/>
  <c r="G486" i="60"/>
  <c r="G518" i="60"/>
  <c r="G550" i="60"/>
  <c r="G582" i="60"/>
  <c r="G2306" i="60"/>
  <c r="G184" i="60"/>
  <c r="G397" i="60"/>
  <c r="G649" i="60"/>
  <c r="G956" i="60"/>
  <c r="G895" i="60"/>
  <c r="G13" i="60"/>
  <c r="G386" i="60"/>
  <c r="G610" i="60"/>
  <c r="G671" i="60"/>
  <c r="G735" i="60"/>
  <c r="G780" i="60"/>
  <c r="G812" i="60"/>
  <c r="G844" i="60"/>
  <c r="G876" i="60"/>
  <c r="G908" i="60"/>
  <c r="G940" i="60"/>
  <c r="G674" i="60"/>
  <c r="G826" i="60"/>
  <c r="G930" i="60"/>
  <c r="G754" i="60"/>
  <c r="G607" i="60"/>
  <c r="G739" i="60"/>
  <c r="G867" i="60"/>
  <c r="G2414" i="60"/>
  <c r="G344" i="60"/>
  <c r="G559" i="60"/>
  <c r="G709" i="60"/>
  <c r="G858" i="60"/>
  <c r="G173" i="60"/>
  <c r="G638" i="60"/>
  <c r="G907" i="60"/>
  <c r="G77" i="60"/>
  <c r="G403" i="60"/>
  <c r="G603" i="60"/>
  <c r="G678" i="60"/>
  <c r="G742" i="60"/>
  <c r="G781" i="60"/>
  <c r="G813" i="60"/>
  <c r="G845" i="60"/>
  <c r="G877" i="60"/>
  <c r="G909" i="60"/>
  <c r="G941" i="60"/>
  <c r="G973" i="60"/>
  <c r="G575" i="60"/>
  <c r="G835" i="60"/>
  <c r="G2416" i="60"/>
  <c r="G318" i="60"/>
  <c r="G551" i="60"/>
  <c r="G705" i="60"/>
  <c r="G786" i="60"/>
  <c r="G938" i="60"/>
  <c r="G749" i="60"/>
  <c r="G871" i="60"/>
  <c r="G117" i="60"/>
  <c r="G349" i="60"/>
  <c r="G626" i="60"/>
  <c r="G743" i="60"/>
  <c r="G862" i="60"/>
  <c r="G2366" i="60"/>
  <c r="G479" i="60"/>
  <c r="G622" i="60"/>
  <c r="G811" i="60"/>
  <c r="G939" i="60"/>
  <c r="G1036" i="60"/>
  <c r="G1100" i="60"/>
  <c r="G1154" i="60"/>
  <c r="G1218" i="60"/>
  <c r="G1147" i="60"/>
  <c r="G1035" i="60"/>
  <c r="G1253" i="60"/>
  <c r="G1079" i="60"/>
  <c r="G1301" i="60"/>
  <c r="G1402" i="60"/>
  <c r="G1284" i="60"/>
  <c r="G1169" i="60"/>
  <c r="G1322" i="60"/>
  <c r="G1492" i="60"/>
  <c r="G1600" i="60"/>
  <c r="G1735" i="60"/>
  <c r="G1799" i="60"/>
  <c r="G1480" i="60"/>
  <c r="G1601" i="60"/>
  <c r="G1429" i="60"/>
  <c r="G1554" i="60"/>
  <c r="G1682" i="60"/>
  <c r="G1667" i="60"/>
  <c r="G1879" i="60"/>
  <c r="G1721" i="60"/>
  <c r="G1830" i="60"/>
  <c r="G1818" i="60"/>
  <c r="G1938" i="60"/>
  <c r="G2002" i="60"/>
  <c r="G2066" i="60"/>
  <c r="G2130" i="60"/>
  <c r="G1679" i="60"/>
  <c r="G1937" i="60"/>
  <c r="G2001" i="60"/>
  <c r="G2065" i="60"/>
  <c r="G2129" i="60"/>
  <c r="G1898" i="60"/>
  <c r="G2231" i="60"/>
  <c r="G2295" i="60"/>
  <c r="G2332" i="60"/>
  <c r="G2342" i="60"/>
  <c r="G90" i="60"/>
  <c r="G206" i="60"/>
  <c r="G282" i="60"/>
  <c r="G2384" i="60"/>
  <c r="G2346" i="60"/>
  <c r="G31" i="60"/>
  <c r="G119" i="60"/>
  <c r="G211" i="60"/>
  <c r="G2192" i="60"/>
  <c r="G2385" i="60"/>
  <c r="G2334" i="60"/>
  <c r="G153" i="60"/>
  <c r="G319" i="60"/>
  <c r="G404" i="60"/>
  <c r="G476" i="60"/>
  <c r="G540" i="60"/>
  <c r="G604" i="60"/>
  <c r="G668" i="60"/>
  <c r="G716" i="60"/>
  <c r="G756" i="60"/>
  <c r="G37" i="60"/>
  <c r="G296" i="60"/>
  <c r="G2246" i="60"/>
  <c r="G40" i="60"/>
  <c r="G220" i="60"/>
  <c r="G309" i="60"/>
  <c r="G363" i="60"/>
  <c r="G427" i="60"/>
  <c r="G469" i="60"/>
  <c r="G509" i="60"/>
  <c r="G557" i="60"/>
  <c r="G597" i="60"/>
  <c r="G2370" i="60"/>
  <c r="G84" i="60"/>
  <c r="G212" i="60"/>
  <c r="G390" i="60"/>
  <c r="G2388" i="60"/>
  <c r="G96" i="60"/>
  <c r="G221" i="60"/>
  <c r="G285" i="60"/>
  <c r="G337" i="60"/>
  <c r="G380" i="60"/>
  <c r="G423" i="60"/>
  <c r="G458" i="60"/>
  <c r="G490" i="60"/>
  <c r="G522" i="60"/>
  <c r="G554" i="60"/>
  <c r="G586" i="60"/>
  <c r="G2331" i="60"/>
  <c r="G213" i="60"/>
  <c r="G439" i="60"/>
  <c r="G665" i="60"/>
  <c r="G968" i="60"/>
  <c r="G931" i="60"/>
  <c r="G76" i="60"/>
  <c r="G398" i="60"/>
  <c r="G617" i="60"/>
  <c r="G682" i="60"/>
  <c r="G746" i="60"/>
  <c r="G784" i="60"/>
  <c r="G816" i="60"/>
  <c r="G848" i="60"/>
  <c r="G880" i="60"/>
  <c r="G912" i="60"/>
  <c r="G944" i="60"/>
  <c r="G695" i="60"/>
  <c r="G830" i="60"/>
  <c r="G946" i="60"/>
  <c r="G1299" i="60"/>
  <c r="G627" i="60"/>
  <c r="G759" i="60"/>
  <c r="G883" i="60"/>
  <c r="G21" i="60"/>
  <c r="G387" i="60"/>
  <c r="G591" i="60"/>
  <c r="G725" i="60"/>
  <c r="G870" i="60"/>
  <c r="G350" i="60"/>
  <c r="G691" i="60"/>
  <c r="G943" i="60"/>
  <c r="G140" i="60"/>
  <c r="G418" i="60"/>
  <c r="G611" i="60"/>
  <c r="G683" i="60"/>
  <c r="G747" i="60"/>
  <c r="G785" i="60"/>
  <c r="G817" i="60"/>
  <c r="G849" i="60"/>
  <c r="G881" i="60"/>
  <c r="G913" i="60"/>
  <c r="G945" i="60"/>
  <c r="G977" i="60"/>
  <c r="G637" i="60"/>
  <c r="G859" i="60"/>
  <c r="G56" i="60"/>
  <c r="G333" i="60"/>
  <c r="G583" i="60"/>
  <c r="G721" i="60"/>
  <c r="G802" i="60"/>
  <c r="G962" i="60"/>
  <c r="G354" i="60"/>
  <c r="G903" i="60"/>
  <c r="G141" i="60"/>
  <c r="G392" i="60"/>
  <c r="G631" i="60"/>
  <c r="G758" i="60"/>
  <c r="G882" i="60"/>
  <c r="G2403" i="60"/>
  <c r="G621" i="60"/>
  <c r="G654" i="60"/>
  <c r="G823" i="60"/>
  <c r="G951" i="60"/>
  <c r="G1048" i="60"/>
  <c r="G1112" i="60"/>
  <c r="G1166" i="60"/>
  <c r="G1230" i="60"/>
  <c r="G1055" i="60"/>
  <c r="G1142" i="60"/>
  <c r="G1199" i="60"/>
  <c r="G1152" i="60"/>
  <c r="G1325" i="60"/>
  <c r="G1414" i="60"/>
  <c r="G1308" i="60"/>
  <c r="G1334" i="60"/>
  <c r="G1494" i="60"/>
  <c r="G1415" i="60"/>
  <c r="G1624" i="60"/>
  <c r="G1747" i="60"/>
  <c r="G1811" i="60"/>
  <c r="G1373" i="60"/>
  <c r="G1625" i="60"/>
  <c r="G1481" i="60"/>
  <c r="G1578" i="60"/>
  <c r="G1282" i="60"/>
  <c r="G1760" i="60"/>
  <c r="G1891" i="60"/>
  <c r="G1786" i="60"/>
  <c r="G1742" i="60"/>
  <c r="G1850" i="60"/>
  <c r="G1950" i="60"/>
  <c r="G2014" i="60"/>
  <c r="G2078" i="60"/>
  <c r="G2142" i="60"/>
  <c r="G1904" i="60"/>
  <c r="G1949" i="60"/>
  <c r="G2013" i="60"/>
  <c r="G2077" i="60"/>
  <c r="G2141" i="60"/>
  <c r="G2175" i="60"/>
  <c r="G2243" i="60"/>
  <c r="G2307" i="60"/>
  <c r="G2380" i="60"/>
  <c r="G2408" i="60"/>
  <c r="G114" i="60"/>
  <c r="G210" i="60"/>
  <c r="G302" i="60"/>
  <c r="G2392" i="60"/>
  <c r="G2359" i="60"/>
  <c r="G51" i="60"/>
  <c r="G127" i="60"/>
  <c r="G215" i="60"/>
  <c r="G2240" i="60"/>
  <c r="G2402" i="60"/>
  <c r="G2398" i="60"/>
  <c r="G208" i="60"/>
  <c r="G335" i="60"/>
  <c r="G420" i="60"/>
  <c r="G488" i="60"/>
  <c r="G552" i="60"/>
  <c r="G616" i="60"/>
  <c r="G680" i="60"/>
  <c r="G720" i="60"/>
  <c r="G2230" i="60"/>
  <c r="G92" i="60"/>
  <c r="G303" i="60"/>
  <c r="G2258" i="60"/>
  <c r="G81" i="60"/>
  <c r="G228" i="60"/>
  <c r="G315" i="60"/>
  <c r="G379" i="60"/>
  <c r="G432" i="60"/>
  <c r="G473" i="60"/>
  <c r="G521" i="60"/>
  <c r="G561" i="60"/>
  <c r="G601" i="60"/>
  <c r="G2407" i="60"/>
  <c r="G93" i="60"/>
  <c r="G297" i="60"/>
  <c r="G406" i="60"/>
  <c r="G2419" i="60"/>
  <c r="G105" i="60"/>
  <c r="G229" i="60"/>
  <c r="G292" i="60"/>
  <c r="G343" i="60"/>
  <c r="G385" i="60"/>
  <c r="G428" i="60"/>
  <c r="G462" i="60"/>
  <c r="G494" i="60"/>
  <c r="G526" i="60"/>
  <c r="G558" i="60"/>
  <c r="G590" i="60"/>
  <c r="G2322" i="60"/>
  <c r="G256" i="60"/>
  <c r="G471" i="60"/>
  <c r="G681" i="60"/>
  <c r="G976" i="60"/>
  <c r="G963" i="60"/>
  <c r="G100" i="60"/>
  <c r="G413" i="60"/>
  <c r="G623" i="60"/>
  <c r="G687" i="60"/>
  <c r="G751" i="60"/>
  <c r="G788" i="60"/>
  <c r="G820" i="60"/>
  <c r="G852" i="60"/>
  <c r="G884" i="60"/>
  <c r="G916" i="60"/>
  <c r="G948" i="60"/>
  <c r="G706" i="60"/>
  <c r="G842" i="60"/>
  <c r="G966" i="60"/>
  <c r="G65" i="60"/>
  <c r="G643" i="60"/>
  <c r="G775" i="60"/>
  <c r="G899" i="60"/>
  <c r="G45" i="60"/>
  <c r="G402" i="60"/>
  <c r="G618" i="60"/>
  <c r="G741" i="60"/>
  <c r="G886" i="60"/>
  <c r="G717" i="60"/>
  <c r="G734" i="60"/>
  <c r="G975" i="60"/>
  <c r="G164" i="60"/>
  <c r="G430" i="60"/>
  <c r="G630" i="60"/>
  <c r="G694" i="60"/>
  <c r="G757" i="60"/>
  <c r="G789" i="60"/>
  <c r="G821" i="60"/>
  <c r="G853" i="60"/>
  <c r="G885" i="60"/>
  <c r="G917" i="60"/>
  <c r="G949" i="60"/>
  <c r="G981" i="60"/>
  <c r="G685" i="60"/>
  <c r="G887" i="60"/>
  <c r="G85" i="60"/>
  <c r="G376" i="60"/>
  <c r="G619" i="60"/>
  <c r="G737" i="60"/>
  <c r="G814" i="60"/>
  <c r="G982" i="60"/>
  <c r="G523" i="60"/>
  <c r="G927" i="60"/>
  <c r="G204" i="60"/>
  <c r="G435" i="60"/>
  <c r="G642" i="60"/>
  <c r="G766" i="60"/>
  <c r="G894" i="60"/>
  <c r="G2439" i="60"/>
  <c r="G669" i="60"/>
  <c r="G670" i="60"/>
  <c r="G843" i="60"/>
  <c r="G967" i="60"/>
  <c r="G988" i="60"/>
  <c r="G1052" i="60"/>
  <c r="G1116" i="60"/>
  <c r="G1170" i="60"/>
  <c r="G1234" i="60"/>
  <c r="G1087" i="60"/>
  <c r="G1153" i="60"/>
  <c r="G1215" i="60"/>
  <c r="G1195" i="60"/>
  <c r="G1333" i="60"/>
  <c r="G1418" i="60"/>
  <c r="G1316" i="60"/>
  <c r="G1354" i="60"/>
  <c r="G1265" i="60"/>
  <c r="G1499" i="60"/>
  <c r="G1632" i="60"/>
  <c r="G1751" i="60"/>
  <c r="G1815" i="60"/>
  <c r="G1491" i="60"/>
  <c r="G1633" i="60"/>
  <c r="G1505" i="60"/>
  <c r="G1586" i="60"/>
  <c r="G1389" i="60"/>
  <c r="G1792" i="60"/>
  <c r="G1895" i="60"/>
  <c r="G1327" i="60"/>
  <c r="G1774" i="60"/>
  <c r="G1854" i="60"/>
  <c r="G1954" i="60"/>
  <c r="G2018" i="60"/>
  <c r="G2082" i="60"/>
  <c r="G2146" i="60"/>
  <c r="G1920" i="60"/>
  <c r="G1953" i="60"/>
  <c r="G2017" i="60"/>
  <c r="G2081" i="60"/>
  <c r="G2145" i="60"/>
  <c r="G1876" i="60"/>
  <c r="G2247" i="60"/>
  <c r="G2311" i="60"/>
  <c r="G2389" i="60"/>
  <c r="G2424" i="60"/>
  <c r="G122" i="60"/>
  <c r="G218" i="60"/>
  <c r="G306" i="60"/>
  <c r="G2429" i="60"/>
  <c r="G2375" i="60"/>
  <c r="G55" i="60"/>
  <c r="G147" i="60"/>
  <c r="G223" i="60"/>
  <c r="G2272" i="60"/>
  <c r="G2418" i="60"/>
  <c r="G2428" i="60"/>
  <c r="G225" i="60"/>
  <c r="G345" i="60"/>
  <c r="G431" i="60"/>
  <c r="G496" i="60"/>
  <c r="G560" i="60"/>
  <c r="G624" i="60"/>
  <c r="G684" i="60"/>
  <c r="G724" i="60"/>
  <c r="G2242" i="60"/>
  <c r="G101" i="60"/>
  <c r="G314" i="60"/>
  <c r="G2316" i="60"/>
  <c r="G104" i="60"/>
  <c r="G236" i="60"/>
  <c r="G320" i="60"/>
  <c r="G384" i="60"/>
  <c r="G437" i="60"/>
  <c r="G477" i="60"/>
  <c r="G525" i="60"/>
  <c r="G565" i="60"/>
  <c r="G605" i="60"/>
  <c r="G2412" i="60"/>
  <c r="G116" i="60"/>
  <c r="G304" i="60"/>
  <c r="G422" i="60"/>
  <c r="G2432" i="60"/>
  <c r="G128" i="60"/>
  <c r="G237" i="60"/>
  <c r="G299" i="60"/>
  <c r="G348" i="60"/>
  <c r="G391" i="60"/>
  <c r="G433" i="60"/>
  <c r="G466" i="60"/>
  <c r="G498" i="60"/>
  <c r="G530" i="60"/>
  <c r="G562" i="60"/>
  <c r="G594" i="60"/>
  <c r="G2373" i="60"/>
  <c r="G295" i="60"/>
  <c r="G503" i="60"/>
  <c r="G697" i="60"/>
  <c r="G984" i="60"/>
  <c r="G1924" i="60"/>
  <c r="G129" i="60"/>
  <c r="G451" i="60"/>
  <c r="G634" i="60"/>
  <c r="G698" i="60"/>
  <c r="G760" i="60"/>
  <c r="G792" i="60"/>
  <c r="G824" i="60"/>
  <c r="G856" i="60"/>
  <c r="G888" i="60"/>
  <c r="G920" i="60"/>
  <c r="G952" i="60"/>
  <c r="G738" i="60"/>
  <c r="G854" i="60"/>
  <c r="G2421" i="60"/>
  <c r="G205" i="60"/>
  <c r="G659" i="60"/>
  <c r="G787" i="60"/>
  <c r="G919" i="60"/>
  <c r="G108" i="60"/>
  <c r="G414" i="60"/>
  <c r="G629" i="60"/>
  <c r="G727" i="60"/>
  <c r="G914" i="60"/>
  <c r="G2198" i="60"/>
  <c r="G767" i="60"/>
  <c r="G2357" i="60"/>
  <c r="G193" i="60"/>
  <c r="G443" i="60"/>
  <c r="G635" i="60"/>
  <c r="G699" i="60"/>
  <c r="G761" i="60"/>
  <c r="G793" i="60"/>
  <c r="G825" i="60"/>
  <c r="G857" i="60"/>
  <c r="G889" i="60"/>
  <c r="G921" i="60"/>
  <c r="G953" i="60"/>
  <c r="G563" i="60"/>
  <c r="G12" i="60"/>
  <c r="G915" i="60"/>
  <c r="G109" i="60"/>
  <c r="G419" i="60"/>
  <c r="G625" i="60"/>
  <c r="G753" i="60"/>
  <c r="G834" i="60"/>
  <c r="G2341" i="60"/>
  <c r="G615" i="60"/>
  <c r="G959" i="60"/>
  <c r="G248" i="60"/>
  <c r="G467" i="60"/>
  <c r="G647" i="60"/>
  <c r="G782" i="60"/>
  <c r="G910" i="60"/>
  <c r="G33" i="60"/>
  <c r="G733" i="60"/>
  <c r="G723" i="60"/>
  <c r="G863" i="60"/>
  <c r="G1016" i="60"/>
  <c r="G1080" i="60"/>
  <c r="G1021" i="60"/>
  <c r="G1198" i="60"/>
  <c r="G1033" i="60"/>
  <c r="G1155" i="60"/>
  <c r="G1043" i="60"/>
  <c r="G1075" i="60"/>
  <c r="G1146" i="60"/>
  <c r="G1365" i="60"/>
  <c r="G1352" i="60"/>
  <c r="G1290" i="60"/>
  <c r="G1475" i="60"/>
  <c r="G1450" i="60"/>
  <c r="G1560" i="60"/>
  <c r="G1688" i="60"/>
  <c r="G1779" i="60"/>
  <c r="G1275" i="60"/>
  <c r="G1561" i="60"/>
  <c r="G1689" i="60"/>
  <c r="G1514" i="60"/>
  <c r="G1642" i="60"/>
  <c r="G1507" i="60"/>
  <c r="G1859" i="60"/>
  <c r="G1923" i="60"/>
  <c r="G1687" i="60"/>
  <c r="G1643" i="60"/>
  <c r="G1746" i="60"/>
  <c r="G1982" i="60"/>
  <c r="G2046" i="60"/>
  <c r="G2110" i="60"/>
  <c r="G2174" i="60"/>
  <c r="G1800" i="60"/>
  <c r="G1981" i="60"/>
  <c r="G2045" i="60"/>
  <c r="G2109" i="60"/>
  <c r="G2173" i="60"/>
  <c r="G2211" i="60"/>
  <c r="G2275" i="60"/>
  <c r="G1599" i="60"/>
  <c r="G2222" i="60"/>
  <c r="G50" i="60"/>
  <c r="G174" i="60"/>
  <c r="G250" i="60"/>
  <c r="G2308" i="60"/>
  <c r="G2250" i="60"/>
  <c r="G2443" i="60"/>
  <c r="G87" i="60"/>
  <c r="G179" i="60"/>
  <c r="G255" i="60"/>
  <c r="G2340" i="60"/>
  <c r="G2183" i="60"/>
  <c r="G80" i="60"/>
  <c r="G273" i="60"/>
  <c r="G377" i="60"/>
  <c r="G456" i="60"/>
  <c r="G520" i="60"/>
  <c r="G584" i="60"/>
  <c r="G648" i="60"/>
  <c r="G696" i="60"/>
  <c r="G744" i="60"/>
  <c r="G2435" i="60"/>
  <c r="G156" i="60"/>
  <c r="G394" i="60"/>
  <c r="G2430" i="60"/>
  <c r="G145" i="60"/>
  <c r="G276" i="60"/>
  <c r="G347" i="60"/>
  <c r="G400" i="60"/>
  <c r="G457" i="60"/>
  <c r="G497" i="60"/>
  <c r="G537" i="60"/>
  <c r="G585" i="60"/>
  <c r="G2274" i="60"/>
  <c r="G29" i="60"/>
  <c r="G157" i="60"/>
  <c r="G342" i="60"/>
  <c r="G2290" i="60"/>
  <c r="G41" i="60"/>
  <c r="G169" i="60"/>
  <c r="G261" i="60"/>
  <c r="G321" i="60"/>
  <c r="G364" i="60"/>
  <c r="G407" i="60"/>
  <c r="G446" i="60"/>
  <c r="G478" i="60"/>
  <c r="G510" i="60"/>
  <c r="G542" i="60"/>
  <c r="G574" i="60"/>
  <c r="G2236" i="60"/>
  <c r="G68" i="60"/>
  <c r="G370" i="60"/>
  <c r="G599" i="60"/>
  <c r="G745" i="60"/>
  <c r="G954" i="60"/>
  <c r="G2350" i="60"/>
  <c r="G328" i="60"/>
  <c r="G547" i="60"/>
  <c r="G655" i="60"/>
  <c r="G719" i="60"/>
  <c r="G772" i="60"/>
  <c r="G804" i="60"/>
  <c r="G836" i="60"/>
  <c r="G868" i="60"/>
  <c r="G900" i="60"/>
  <c r="G932" i="60"/>
  <c r="G972" i="60"/>
  <c r="G794" i="60"/>
  <c r="G906" i="60"/>
  <c r="G543" i="60"/>
  <c r="G459" i="60"/>
  <c r="G707" i="60"/>
  <c r="G831" i="60"/>
  <c r="G983" i="60"/>
  <c r="G240" i="60"/>
  <c r="G495" i="60"/>
  <c r="G677" i="60"/>
  <c r="G822" i="60"/>
  <c r="G978" i="60"/>
  <c r="G339" i="60"/>
  <c r="G851" i="60"/>
  <c r="G24" i="60"/>
  <c r="G317" i="60"/>
  <c r="G539" i="60"/>
  <c r="G662" i="60"/>
  <c r="G726" i="60"/>
  <c r="G773" i="60"/>
  <c r="G805" i="60"/>
  <c r="G837" i="60"/>
  <c r="G869" i="60"/>
  <c r="G901" i="60"/>
  <c r="G933" i="60"/>
  <c r="G965" i="60"/>
  <c r="G974" i="60"/>
  <c r="G779" i="60"/>
  <c r="G2181" i="60"/>
  <c r="G224" i="60"/>
  <c r="G487" i="60"/>
  <c r="G673" i="60"/>
  <c r="G711" i="60"/>
  <c r="G898" i="60"/>
  <c r="G511" i="60"/>
  <c r="G819" i="60"/>
  <c r="G2451" i="60"/>
  <c r="G322" i="60"/>
  <c r="G606" i="60"/>
  <c r="G690" i="60"/>
  <c r="G818" i="60"/>
  <c r="G970" i="60"/>
  <c r="G365" i="60"/>
  <c r="G424" i="60"/>
  <c r="G783" i="60"/>
  <c r="G911" i="60"/>
  <c r="G1020" i="60"/>
  <c r="G1084" i="60"/>
  <c r="G1053" i="60"/>
  <c r="G1202" i="60"/>
  <c r="G1065" i="60"/>
  <c r="G1159" i="60"/>
  <c r="G1175" i="60"/>
  <c r="G1197" i="60"/>
  <c r="G1269" i="60"/>
  <c r="G1381" i="60"/>
  <c r="G1368" i="60"/>
  <c r="G1326" i="60"/>
  <c r="G1483" i="60"/>
  <c r="G1458" i="60"/>
  <c r="G1568" i="60"/>
  <c r="G1699" i="60"/>
  <c r="G1783" i="60"/>
  <c r="G1318" i="60"/>
  <c r="G1569" i="60"/>
  <c r="G1703" i="60"/>
  <c r="G1522" i="60"/>
  <c r="G1650" i="60"/>
  <c r="G1539" i="60"/>
  <c r="G1863" i="60"/>
  <c r="G1927" i="60"/>
  <c r="G1732" i="60"/>
  <c r="G1675" i="60"/>
  <c r="G1778" i="60"/>
  <c r="G1986" i="60"/>
  <c r="G2050" i="60"/>
  <c r="G2114" i="60"/>
  <c r="G2178" i="60"/>
  <c r="G1894" i="60"/>
  <c r="G1985" i="60"/>
  <c r="G2049" i="60"/>
  <c r="G2113" i="60"/>
  <c r="G1727" i="60"/>
  <c r="G2215" i="60"/>
  <c r="G2279" i="60"/>
  <c r="G2216" i="60"/>
  <c r="G2254" i="60"/>
  <c r="G58" i="60"/>
  <c r="G178" i="60"/>
  <c r="G270" i="60"/>
  <c r="G2336" i="60"/>
  <c r="G2266" i="60"/>
  <c r="G19" i="60"/>
  <c r="G95" i="60"/>
  <c r="G183" i="60"/>
  <c r="G275" i="60"/>
  <c r="G2356" i="60"/>
  <c r="G2226" i="60"/>
  <c r="G112" i="60"/>
  <c r="G301" i="60"/>
  <c r="G388" i="60"/>
  <c r="G464" i="60"/>
  <c r="G528" i="60"/>
  <c r="G592" i="60"/>
  <c r="G656" i="60"/>
  <c r="G700" i="60"/>
  <c r="G748" i="60"/>
  <c r="G2448" i="60"/>
  <c r="G165" i="60"/>
  <c r="G410" i="60"/>
  <c r="G8" i="60"/>
  <c r="G168" i="60"/>
  <c r="G284" i="60"/>
  <c r="G352" i="60"/>
  <c r="G405" i="60"/>
  <c r="G461" i="60"/>
  <c r="G501" i="60"/>
  <c r="G541" i="60"/>
  <c r="G589" i="60"/>
  <c r="G2328" i="60"/>
  <c r="G52" i="60"/>
  <c r="G180" i="60"/>
  <c r="G358" i="60"/>
  <c r="G2347" i="60"/>
  <c r="G64" i="60"/>
  <c r="G192" i="60"/>
  <c r="G269" i="60"/>
  <c r="G327" i="60"/>
  <c r="G369" i="60"/>
  <c r="G412" i="60"/>
  <c r="G450" i="60"/>
  <c r="G482" i="60"/>
  <c r="G514" i="60"/>
  <c r="G546" i="60"/>
  <c r="G578" i="60"/>
  <c r="G2294" i="60"/>
  <c r="G97" i="60"/>
  <c r="G382" i="60"/>
  <c r="G633" i="60"/>
  <c r="G755" i="60"/>
  <c r="G855" i="60"/>
  <c r="G2444" i="60"/>
  <c r="G371" i="60"/>
  <c r="G579" i="60"/>
  <c r="G666" i="60"/>
  <c r="G730" i="60"/>
  <c r="G776" i="60"/>
  <c r="G808" i="60"/>
  <c r="G840" i="60"/>
  <c r="G872" i="60"/>
  <c r="G904" i="60"/>
  <c r="G936" i="60"/>
  <c r="G980" i="60"/>
  <c r="G810" i="60"/>
  <c r="G918" i="60"/>
  <c r="G701" i="60"/>
  <c r="G555" i="60"/>
  <c r="G718" i="60"/>
  <c r="G847" i="60"/>
  <c r="G2396" i="60"/>
  <c r="G300" i="60"/>
  <c r="G527" i="60"/>
  <c r="G693" i="60"/>
  <c r="G838" i="60"/>
  <c r="G2310" i="60"/>
  <c r="G491" i="60"/>
  <c r="G875" i="60"/>
  <c r="G53" i="60"/>
  <c r="G360" i="60"/>
  <c r="G571" i="60"/>
  <c r="G667" i="60"/>
  <c r="G731" i="60"/>
  <c r="G777" i="60"/>
  <c r="G809" i="60"/>
  <c r="G841" i="60"/>
  <c r="G873" i="60"/>
  <c r="G905" i="60"/>
  <c r="G937" i="60"/>
  <c r="G969" i="60"/>
  <c r="G2252" i="60"/>
  <c r="G807" i="60"/>
  <c r="G2338" i="60"/>
  <c r="G305" i="60"/>
  <c r="G519" i="60"/>
  <c r="G689" i="60"/>
  <c r="G770" i="60"/>
  <c r="G922" i="60"/>
  <c r="G653" i="60"/>
  <c r="G839" i="60"/>
  <c r="G88" i="60"/>
  <c r="G334" i="60"/>
  <c r="G614" i="60"/>
  <c r="G722" i="60"/>
  <c r="G846" i="60"/>
  <c r="G2194" i="60"/>
  <c r="G447" i="60"/>
  <c r="G587" i="60"/>
  <c r="G803" i="60"/>
  <c r="G923" i="60"/>
  <c r="G1182" i="60"/>
  <c r="G1095" i="60"/>
  <c r="G1340" i="60"/>
  <c r="G1656" i="60"/>
  <c r="G1657" i="60"/>
  <c r="G1843" i="60"/>
  <c r="G1866" i="60"/>
  <c r="G2158" i="60"/>
  <c r="G2093" i="60"/>
  <c r="G1583" i="60"/>
  <c r="G238" i="60"/>
  <c r="G63" i="60"/>
  <c r="G2425" i="60"/>
  <c r="G436" i="60"/>
  <c r="G688" i="60"/>
  <c r="G330" i="60"/>
  <c r="G336" i="60"/>
  <c r="G529" i="60"/>
  <c r="G125" i="60"/>
  <c r="G137" i="60"/>
  <c r="G396" i="60"/>
  <c r="G534" i="60"/>
  <c r="G312" i="60"/>
  <c r="G2210" i="60"/>
  <c r="G703" i="60"/>
  <c r="G860" i="60"/>
  <c r="G762" i="60"/>
  <c r="G675" i="60"/>
  <c r="G429" i="60"/>
  <c r="G36" i="60"/>
  <c r="G475" i="60"/>
  <c r="G797" i="60"/>
  <c r="G925" i="60"/>
  <c r="G947" i="60"/>
  <c r="G2" i="60"/>
  <c r="G979" i="60"/>
  <c r="G790" i="60"/>
  <c r="G750" i="60"/>
  <c r="G1393" i="60"/>
  <c r="G323" i="60"/>
  <c r="G1186" i="60"/>
  <c r="G1247" i="60"/>
  <c r="G1350" i="60"/>
  <c r="G1664" i="60"/>
  <c r="G1665" i="60"/>
  <c r="G1847" i="60"/>
  <c r="G1286" i="60"/>
  <c r="G2162" i="60"/>
  <c r="G2097" i="60"/>
  <c r="G1916" i="60"/>
  <c r="G242" i="60"/>
  <c r="G83" i="60"/>
  <c r="G2441" i="60"/>
  <c r="G444" i="60"/>
  <c r="G692" i="60"/>
  <c r="G346" i="60"/>
  <c r="G341" i="60"/>
  <c r="G533" i="60"/>
  <c r="G148" i="60"/>
  <c r="G160" i="60"/>
  <c r="G401" i="60"/>
  <c r="G538" i="60"/>
  <c r="G355" i="60"/>
  <c r="G2268" i="60"/>
  <c r="G714" i="60"/>
  <c r="G864" i="60"/>
  <c r="G778" i="60"/>
  <c r="G686" i="60"/>
  <c r="G463" i="60"/>
  <c r="G152" i="60"/>
  <c r="G507" i="60"/>
  <c r="G801" i="60"/>
  <c r="G929" i="60"/>
  <c r="G971" i="60"/>
  <c r="G679" i="60"/>
  <c r="G2383" i="60"/>
  <c r="G806" i="60"/>
  <c r="G771" i="60"/>
  <c r="G1383" i="60"/>
  <c r="G1000" i="60"/>
  <c r="G1246" i="60"/>
  <c r="G1243" i="60"/>
  <c r="G1443" i="60"/>
  <c r="G1763" i="60"/>
  <c r="G1295" i="60"/>
  <c r="G1907" i="60"/>
  <c r="G1966" i="60"/>
  <c r="G1874" i="60"/>
  <c r="G2157" i="60"/>
  <c r="G2433" i="60"/>
  <c r="G2212" i="60"/>
  <c r="G151" i="60"/>
  <c r="G4" i="60"/>
  <c r="G500" i="60"/>
  <c r="G728" i="60"/>
  <c r="G2379" i="60"/>
  <c r="G389" i="60"/>
  <c r="G569" i="60"/>
  <c r="G310" i="60"/>
  <c r="G245" i="60"/>
  <c r="G438" i="60"/>
  <c r="G566" i="60"/>
  <c r="G535" i="60"/>
  <c r="G216" i="60"/>
  <c r="G764" i="60"/>
  <c r="G892" i="60"/>
  <c r="G874" i="60"/>
  <c r="G799" i="60"/>
  <c r="G645" i="60"/>
  <c r="G791" i="60"/>
  <c r="G646" i="60"/>
  <c r="G829" i="60"/>
  <c r="G957" i="60"/>
  <c r="G172" i="60"/>
  <c r="G850" i="60"/>
  <c r="G288" i="60"/>
  <c r="G926" i="60"/>
  <c r="G879" i="60"/>
  <c r="G1068" i="60"/>
  <c r="G1004" i="60"/>
  <c r="G1250" i="60"/>
  <c r="G1255" i="60"/>
  <c r="G1451" i="60"/>
  <c r="G1767" i="60"/>
  <c r="G1338" i="60"/>
  <c r="G1911" i="60"/>
  <c r="G1970" i="60"/>
  <c r="G1882" i="60"/>
  <c r="G2161" i="60"/>
  <c r="G2449" i="60"/>
  <c r="G2292" i="60"/>
  <c r="G159" i="60"/>
  <c r="G25" i="60"/>
  <c r="G508" i="60"/>
  <c r="G732" i="60"/>
  <c r="G2400" i="60"/>
  <c r="G395" i="60"/>
  <c r="G573" i="60"/>
  <c r="G326" i="60"/>
  <c r="G253" i="60"/>
  <c r="G442" i="60"/>
  <c r="G570" i="60"/>
  <c r="G567" i="60"/>
  <c r="G280" i="60"/>
  <c r="G768" i="60"/>
  <c r="G896" i="60"/>
  <c r="G890" i="60"/>
  <c r="G815" i="60"/>
  <c r="G661" i="60"/>
  <c r="G827" i="60"/>
  <c r="G651" i="60"/>
  <c r="G833" i="60"/>
  <c r="G961" i="60"/>
  <c r="G196" i="60"/>
  <c r="G878" i="60"/>
  <c r="G307" i="60"/>
  <c r="G950" i="60"/>
  <c r="G891" i="60"/>
  <c r="G1061" i="60"/>
  <c r="G1064" i="60"/>
  <c r="G1029" i="60"/>
  <c r="G1367" i="60"/>
  <c r="G1363" i="60"/>
  <c r="G1827" i="60"/>
  <c r="G1610" i="60"/>
  <c r="G1559" i="60"/>
  <c r="G2030" i="60"/>
  <c r="G1965" i="60"/>
  <c r="G2195" i="60"/>
  <c r="G18" i="60"/>
  <c r="G2438" i="60"/>
  <c r="G243" i="60"/>
  <c r="G233" i="60"/>
  <c r="G564" i="60"/>
  <c r="G2360" i="60"/>
  <c r="G113" i="60"/>
  <c r="G441" i="60"/>
  <c r="G2204" i="60"/>
  <c r="G2220" i="60"/>
  <c r="G311" i="60"/>
  <c r="G470" i="60"/>
  <c r="G598" i="60"/>
  <c r="G713" i="60"/>
  <c r="G483" i="60"/>
  <c r="G796" i="60"/>
  <c r="G924" i="60"/>
  <c r="G120" i="60"/>
  <c r="G935" i="60"/>
  <c r="G774" i="60"/>
  <c r="G2382" i="60"/>
  <c r="G710" i="60"/>
  <c r="G861" i="60"/>
  <c r="G866" i="60"/>
  <c r="G434" i="60"/>
  <c r="G272" i="60"/>
  <c r="G499" i="60"/>
  <c r="G149" i="60"/>
  <c r="G1831" i="60"/>
  <c r="G1618" i="60"/>
  <c r="G1591" i="60"/>
  <c r="G2034" i="60"/>
  <c r="G1969" i="60"/>
  <c r="G2199" i="60"/>
  <c r="G26" i="60"/>
  <c r="G6" i="60"/>
  <c r="G247" i="60"/>
  <c r="G249" i="60"/>
  <c r="G572" i="60"/>
  <c r="G2405" i="60"/>
  <c r="G136" i="60"/>
  <c r="G445" i="60"/>
  <c r="G2262" i="60"/>
  <c r="G2278" i="60"/>
  <c r="G316" i="60"/>
  <c r="G474" i="60"/>
  <c r="G602" i="60"/>
  <c r="G729" i="60"/>
  <c r="G515" i="60"/>
  <c r="G800" i="60"/>
  <c r="G928" i="60"/>
  <c r="G338" i="60"/>
  <c r="G955" i="60"/>
  <c r="G798" i="60"/>
  <c r="G2446" i="60"/>
  <c r="G715" i="60"/>
  <c r="G865" i="60"/>
  <c r="G942" i="60"/>
  <c r="G455" i="60"/>
  <c r="G408" i="60"/>
  <c r="G595" i="60"/>
  <c r="G1128" i="60"/>
  <c r="G1073" i="60"/>
  <c r="G1430" i="60"/>
  <c r="G1528" i="60"/>
  <c r="G1529" i="60"/>
  <c r="G1472" i="60"/>
  <c r="G1515" i="60"/>
  <c r="G2094" i="60"/>
  <c r="G2029" i="60"/>
  <c r="G2259" i="60"/>
  <c r="G146" i="60"/>
  <c r="G2420" i="60"/>
  <c r="G2288" i="60"/>
  <c r="G351" i="60"/>
  <c r="G628" i="60"/>
  <c r="G124" i="60"/>
  <c r="G244" i="60"/>
  <c r="G489" i="60"/>
  <c r="G2437" i="60"/>
  <c r="G9" i="60"/>
  <c r="G353" i="60"/>
  <c r="G502" i="60"/>
  <c r="G2391" i="60"/>
  <c r="G531" i="60"/>
  <c r="G639" i="60"/>
  <c r="G828" i="60"/>
  <c r="G960" i="60"/>
  <c r="G293" i="60"/>
  <c r="G132" i="60"/>
  <c r="G934" i="60"/>
  <c r="G264" i="60"/>
  <c r="G765" i="60"/>
  <c r="G893" i="60"/>
  <c r="G232" i="60"/>
  <c r="G641" i="60"/>
  <c r="G763" i="60"/>
  <c r="G658" i="60"/>
  <c r="G181" i="60"/>
  <c r="G1132" i="60"/>
  <c r="G1105" i="60"/>
  <c r="G1434" i="60"/>
  <c r="G1536" i="60"/>
  <c r="G1537" i="60"/>
  <c r="G1488" i="60"/>
  <c r="G1547" i="60"/>
  <c r="G2098" i="60"/>
  <c r="G2033" i="60"/>
  <c r="G2263" i="60"/>
  <c r="G154" i="60"/>
  <c r="G2427" i="60"/>
  <c r="G2320" i="60"/>
  <c r="G361" i="60"/>
  <c r="G636" i="60"/>
  <c r="G133" i="60"/>
  <c r="G252" i="60"/>
  <c r="G493" i="60"/>
  <c r="G20" i="60"/>
  <c r="G32" i="60"/>
  <c r="G359" i="60"/>
  <c r="G506" i="60"/>
  <c r="G44" i="60"/>
  <c r="G902" i="60"/>
  <c r="G650" i="60"/>
  <c r="G832" i="60"/>
  <c r="G964" i="60"/>
  <c r="G381" i="60"/>
  <c r="G161" i="60"/>
  <c r="G958" i="60"/>
  <c r="G287" i="60"/>
  <c r="G769" i="60"/>
  <c r="G897" i="60"/>
  <c r="G702" i="60"/>
  <c r="G657" i="60"/>
  <c r="G795" i="60"/>
  <c r="G663" i="60"/>
  <c r="G366" i="60"/>
  <c r="I4" i="60"/>
  <c r="I5" i="60"/>
  <c r="I6" i="60"/>
  <c r="I7" i="60"/>
  <c r="I8" i="60"/>
  <c r="I9" i="60"/>
  <c r="I10" i="60"/>
  <c r="I11" i="60"/>
  <c r="I12" i="60"/>
  <c r="I13" i="60"/>
  <c r="I14" i="60"/>
  <c r="I15" i="60"/>
  <c r="I16" i="60"/>
  <c r="I17" i="60"/>
  <c r="I18" i="60"/>
  <c r="I19" i="60"/>
  <c r="I20" i="60"/>
  <c r="I21" i="60"/>
  <c r="I22" i="60"/>
  <c r="I23" i="60"/>
  <c r="I24" i="60"/>
  <c r="I25" i="60"/>
  <c r="I26" i="60"/>
  <c r="I27" i="60"/>
  <c r="I28" i="60"/>
  <c r="I29" i="60"/>
  <c r="I30" i="60"/>
  <c r="I31" i="60"/>
  <c r="I32" i="60"/>
  <c r="I33" i="60"/>
  <c r="I34" i="60"/>
  <c r="I35" i="60"/>
  <c r="I36" i="60"/>
  <c r="I37" i="60"/>
  <c r="I38" i="60"/>
  <c r="I39" i="60"/>
  <c r="I40" i="60"/>
  <c r="I41" i="60"/>
  <c r="I42" i="60"/>
  <c r="I43" i="60"/>
  <c r="I44" i="60"/>
  <c r="I45" i="60"/>
  <c r="I46" i="60"/>
  <c r="I47" i="60"/>
  <c r="I48" i="60"/>
  <c r="I49" i="60"/>
  <c r="I50" i="60"/>
  <c r="I51" i="60"/>
  <c r="I52" i="60"/>
  <c r="I53" i="60"/>
  <c r="I54" i="60"/>
  <c r="I55" i="60"/>
  <c r="I56" i="60"/>
  <c r="I57" i="60"/>
  <c r="I58" i="60"/>
  <c r="I59" i="60"/>
  <c r="I60" i="60"/>
  <c r="I61" i="60"/>
  <c r="I62" i="60"/>
  <c r="I63" i="60"/>
  <c r="I64" i="60"/>
  <c r="I65" i="60"/>
  <c r="I66" i="60"/>
  <c r="I67" i="60"/>
  <c r="I68" i="60"/>
  <c r="I69" i="60"/>
  <c r="I70" i="60"/>
  <c r="I71" i="60"/>
  <c r="I72" i="60"/>
  <c r="I73" i="60"/>
  <c r="I74" i="60"/>
  <c r="I75" i="60"/>
  <c r="I76" i="60"/>
  <c r="I77" i="60"/>
  <c r="I78" i="60"/>
  <c r="I79" i="60"/>
  <c r="I80" i="60"/>
  <c r="I81" i="60"/>
  <c r="I82" i="60"/>
  <c r="I83" i="60"/>
  <c r="I84" i="60"/>
  <c r="I85" i="60"/>
  <c r="I86" i="60"/>
  <c r="I87" i="60"/>
  <c r="I88" i="60"/>
  <c r="I89" i="60"/>
  <c r="I90" i="60"/>
  <c r="I91" i="60"/>
  <c r="I92" i="60"/>
  <c r="I93" i="60"/>
  <c r="I94" i="60"/>
  <c r="I95" i="60"/>
  <c r="I96" i="60"/>
  <c r="I97" i="60"/>
  <c r="I98" i="60"/>
  <c r="I99" i="60"/>
  <c r="I100" i="60"/>
  <c r="I101" i="60"/>
  <c r="I102" i="60"/>
  <c r="I103" i="60"/>
  <c r="I104" i="60"/>
  <c r="I105" i="60"/>
  <c r="I106" i="60"/>
  <c r="I107" i="60"/>
  <c r="I108" i="60"/>
  <c r="I109" i="60"/>
  <c r="I110" i="60"/>
  <c r="I111" i="60"/>
  <c r="I112" i="60"/>
  <c r="I113" i="60"/>
  <c r="I114" i="60"/>
  <c r="I115" i="60"/>
  <c r="I116" i="60"/>
  <c r="I117" i="60"/>
  <c r="I118" i="60"/>
  <c r="I119" i="60"/>
  <c r="I120" i="60"/>
  <c r="I121" i="60"/>
  <c r="I122" i="60"/>
  <c r="I123" i="60"/>
  <c r="I124" i="60"/>
  <c r="I125" i="60"/>
  <c r="I126" i="60"/>
  <c r="I127" i="60"/>
  <c r="I128" i="60"/>
  <c r="I129" i="60"/>
  <c r="I130" i="60"/>
  <c r="I131" i="60"/>
  <c r="I132" i="60"/>
  <c r="I133" i="60"/>
  <c r="I134" i="60"/>
  <c r="I135" i="60"/>
  <c r="I136" i="60"/>
  <c r="I137" i="60"/>
  <c r="I138" i="60"/>
  <c r="I139" i="60"/>
  <c r="I140" i="60"/>
  <c r="I141" i="60"/>
  <c r="I142" i="60"/>
  <c r="I143" i="60"/>
  <c r="I144" i="60"/>
  <c r="I145" i="60"/>
  <c r="I146" i="60"/>
  <c r="I147" i="60"/>
  <c r="I148" i="60"/>
  <c r="I149" i="60"/>
  <c r="I150" i="60"/>
  <c r="I151" i="60"/>
  <c r="I152" i="60"/>
  <c r="I153" i="60"/>
  <c r="I154" i="60"/>
  <c r="I155" i="60"/>
  <c r="I156" i="60"/>
  <c r="I157" i="60"/>
  <c r="I158" i="60"/>
  <c r="I159" i="60"/>
  <c r="I160" i="60"/>
  <c r="I161" i="60"/>
  <c r="I162" i="60"/>
  <c r="I163" i="60"/>
  <c r="I164" i="60"/>
  <c r="I165" i="60"/>
  <c r="I166" i="60"/>
  <c r="I167" i="60"/>
  <c r="I168" i="60"/>
  <c r="I169" i="60"/>
  <c r="I170" i="60"/>
  <c r="I171" i="60"/>
  <c r="I172" i="60"/>
  <c r="I173" i="60"/>
  <c r="I174" i="60"/>
  <c r="I175" i="60"/>
  <c r="I176" i="60"/>
  <c r="I177" i="60"/>
  <c r="I178" i="60"/>
  <c r="I179" i="60"/>
  <c r="I180" i="60"/>
  <c r="I181" i="60"/>
  <c r="I182" i="60"/>
  <c r="I183" i="60"/>
  <c r="I184" i="60"/>
  <c r="I185" i="60"/>
  <c r="I186" i="60"/>
  <c r="I187" i="60"/>
  <c r="I188" i="60"/>
  <c r="I189" i="60"/>
  <c r="I190" i="60"/>
  <c r="I191" i="60"/>
  <c r="I192" i="60"/>
  <c r="I193" i="60"/>
  <c r="I194" i="60"/>
  <c r="I195" i="60"/>
  <c r="I196" i="60"/>
  <c r="I197" i="60"/>
  <c r="I198" i="60"/>
  <c r="I199" i="60"/>
  <c r="I200" i="60"/>
  <c r="I201" i="60"/>
  <c r="I202" i="60"/>
  <c r="I203" i="60"/>
  <c r="I204" i="60"/>
  <c r="I205" i="60"/>
  <c r="I206" i="60"/>
  <c r="I207" i="60"/>
  <c r="I208" i="60"/>
  <c r="I209" i="60"/>
  <c r="I210" i="60"/>
  <c r="I211" i="60"/>
  <c r="I212" i="60"/>
  <c r="I213" i="60"/>
  <c r="I214" i="60"/>
  <c r="I215" i="60"/>
  <c r="I216" i="60"/>
  <c r="I217" i="60"/>
  <c r="I218" i="60"/>
  <c r="I219" i="60"/>
  <c r="I220" i="60"/>
  <c r="I221" i="60"/>
  <c r="I222" i="60"/>
  <c r="I223" i="60"/>
  <c r="I224" i="60"/>
  <c r="I225" i="60"/>
  <c r="I226" i="60"/>
  <c r="I227" i="60"/>
  <c r="I228" i="60"/>
  <c r="I229" i="60"/>
  <c r="I230" i="60"/>
  <c r="I231" i="60"/>
  <c r="I232" i="60"/>
  <c r="I233" i="60"/>
  <c r="I234" i="60"/>
  <c r="I235" i="60"/>
  <c r="I236" i="60"/>
  <c r="I237" i="60"/>
  <c r="I238" i="60"/>
  <c r="I239" i="60"/>
  <c r="I240" i="60"/>
  <c r="I241" i="60"/>
  <c r="I242" i="60"/>
  <c r="I243" i="60"/>
  <c r="I244" i="60"/>
  <c r="I245" i="60"/>
  <c r="I246" i="60"/>
  <c r="I247" i="60"/>
  <c r="I248" i="60"/>
  <c r="I249" i="60"/>
  <c r="I250" i="60"/>
  <c r="I251" i="60"/>
  <c r="I252" i="60"/>
  <c r="I253" i="60"/>
  <c r="I254" i="60"/>
  <c r="I255" i="60"/>
  <c r="I256" i="60"/>
  <c r="I257" i="60"/>
  <c r="I258" i="60"/>
  <c r="I259" i="60"/>
  <c r="I260" i="60"/>
  <c r="I261" i="60"/>
  <c r="I262" i="60"/>
  <c r="I263" i="60"/>
  <c r="I264" i="60"/>
  <c r="I265" i="60"/>
  <c r="I266" i="60"/>
  <c r="I267" i="60"/>
  <c r="I268" i="60"/>
  <c r="I269" i="60"/>
  <c r="I270" i="60"/>
  <c r="I271" i="60"/>
  <c r="I272" i="60"/>
  <c r="I273" i="60"/>
  <c r="I274" i="60"/>
  <c r="I275" i="60"/>
  <c r="I276" i="60"/>
  <c r="I277" i="60"/>
  <c r="I278" i="60"/>
  <c r="I279" i="60"/>
  <c r="I280" i="60"/>
  <c r="I281" i="60"/>
  <c r="I282" i="60"/>
  <c r="I283" i="60"/>
  <c r="I284" i="60"/>
  <c r="I285" i="60"/>
  <c r="I286" i="60"/>
  <c r="I287" i="60"/>
  <c r="I288" i="60"/>
  <c r="I289" i="60"/>
  <c r="I290" i="60"/>
  <c r="I291" i="60"/>
  <c r="I292" i="60"/>
  <c r="I293" i="60"/>
  <c r="I294" i="60"/>
  <c r="I295" i="60"/>
  <c r="I296" i="60"/>
  <c r="I297" i="60"/>
  <c r="I298" i="60"/>
  <c r="I299" i="60"/>
  <c r="I300" i="60"/>
  <c r="I301" i="60"/>
  <c r="I302" i="60"/>
  <c r="I303" i="60"/>
  <c r="I304" i="60"/>
  <c r="I305" i="60"/>
  <c r="I306" i="60"/>
  <c r="I307" i="60"/>
  <c r="I308" i="60"/>
  <c r="I309" i="60"/>
  <c r="I310" i="60"/>
  <c r="I311" i="60"/>
  <c r="I312" i="60"/>
  <c r="I313" i="60"/>
  <c r="I314" i="60"/>
  <c r="I315" i="60"/>
  <c r="I316" i="60"/>
  <c r="I317" i="60"/>
  <c r="I318" i="60"/>
  <c r="I319" i="60"/>
  <c r="I320" i="60"/>
  <c r="I321" i="60"/>
  <c r="I322" i="60"/>
  <c r="I323" i="60"/>
  <c r="I324" i="60"/>
  <c r="I325" i="60"/>
  <c r="I326" i="60"/>
  <c r="I327" i="60"/>
  <c r="I328" i="60"/>
  <c r="I329" i="60"/>
  <c r="I330" i="60"/>
  <c r="I331" i="60"/>
  <c r="I332" i="60"/>
  <c r="I333" i="60"/>
  <c r="I334" i="60"/>
  <c r="I335" i="60"/>
  <c r="I336" i="60"/>
  <c r="I337" i="60"/>
  <c r="I338" i="60"/>
  <c r="I339" i="60"/>
  <c r="I340" i="60"/>
  <c r="I341" i="60"/>
  <c r="I342" i="60"/>
  <c r="I343" i="60"/>
  <c r="I344" i="60"/>
  <c r="I345" i="60"/>
  <c r="I346" i="60"/>
  <c r="I347" i="60"/>
  <c r="I348" i="60"/>
  <c r="I349" i="60"/>
  <c r="I350" i="60"/>
  <c r="I351" i="60"/>
  <c r="I352" i="60"/>
  <c r="I353" i="60"/>
  <c r="I354" i="60"/>
  <c r="I355" i="60"/>
  <c r="I356" i="60"/>
  <c r="I357" i="60"/>
  <c r="I358" i="60"/>
  <c r="I359" i="60"/>
  <c r="I360" i="60"/>
  <c r="I361" i="60"/>
  <c r="I362" i="60"/>
  <c r="I363" i="60"/>
  <c r="I364" i="60"/>
  <c r="I365" i="60"/>
  <c r="I366" i="60"/>
  <c r="I367" i="60"/>
  <c r="I368" i="60"/>
  <c r="I369" i="60"/>
  <c r="I370" i="60"/>
  <c r="I371" i="60"/>
  <c r="I372" i="60"/>
  <c r="I373" i="60"/>
  <c r="I374" i="60"/>
  <c r="I375" i="60"/>
  <c r="I376" i="60"/>
  <c r="I377" i="60"/>
  <c r="I378" i="60"/>
  <c r="I379" i="60"/>
  <c r="I380" i="60"/>
  <c r="I381" i="60"/>
  <c r="I382" i="60"/>
  <c r="I383" i="60"/>
  <c r="I384" i="60"/>
  <c r="I385" i="60"/>
  <c r="I386" i="60"/>
  <c r="I387" i="60"/>
  <c r="I388" i="60"/>
  <c r="I389" i="60"/>
  <c r="I390" i="60"/>
  <c r="I391" i="60"/>
  <c r="I392" i="60"/>
  <c r="I393" i="60"/>
  <c r="I394" i="60"/>
  <c r="I395" i="60"/>
  <c r="I396" i="60"/>
  <c r="I397" i="60"/>
  <c r="I398" i="60"/>
  <c r="I399" i="60"/>
  <c r="I400" i="60"/>
  <c r="I401" i="60"/>
  <c r="I402" i="60"/>
  <c r="I403" i="60"/>
  <c r="I404" i="60"/>
  <c r="I405" i="60"/>
  <c r="I406" i="60"/>
  <c r="I407" i="60"/>
  <c r="I408" i="60"/>
  <c r="I409" i="60"/>
  <c r="I410" i="60"/>
  <c r="I411" i="60"/>
  <c r="I412" i="60"/>
  <c r="I413" i="60"/>
  <c r="I414" i="60"/>
  <c r="I415" i="60"/>
  <c r="I416" i="60"/>
  <c r="I417" i="60"/>
  <c r="I418" i="60"/>
  <c r="I419" i="60"/>
  <c r="I420" i="60"/>
  <c r="I421" i="60"/>
  <c r="I422" i="60"/>
  <c r="I423" i="60"/>
  <c r="I424" i="60"/>
  <c r="I425" i="60"/>
  <c r="I426" i="60"/>
  <c r="I427" i="60"/>
  <c r="I428" i="60"/>
  <c r="I429" i="60"/>
  <c r="I430" i="60"/>
  <c r="I431" i="60"/>
  <c r="I432" i="60"/>
  <c r="I433" i="60"/>
  <c r="I434" i="60"/>
  <c r="I435" i="60"/>
  <c r="I436" i="60"/>
  <c r="I437" i="60"/>
  <c r="I438" i="60"/>
  <c r="I439" i="60"/>
  <c r="I440" i="60"/>
  <c r="I441" i="60"/>
  <c r="I442" i="60"/>
  <c r="I443" i="60"/>
  <c r="I444" i="60"/>
  <c r="I445" i="60"/>
  <c r="I446" i="60"/>
  <c r="I447" i="60"/>
  <c r="I448" i="60"/>
  <c r="I449" i="60"/>
  <c r="I450" i="60"/>
  <c r="I451" i="60"/>
  <c r="I452" i="60"/>
  <c r="I453" i="60"/>
  <c r="I454" i="60"/>
  <c r="I455" i="60"/>
  <c r="I456" i="60"/>
  <c r="I457" i="60"/>
  <c r="I458" i="60"/>
  <c r="I459" i="60"/>
  <c r="I460" i="60"/>
  <c r="I461" i="60"/>
  <c r="I462" i="60"/>
  <c r="I463" i="60"/>
  <c r="I464" i="60"/>
  <c r="I465" i="60"/>
  <c r="I466" i="60"/>
  <c r="I467" i="60"/>
  <c r="I468" i="60"/>
  <c r="I469" i="60"/>
  <c r="I470" i="60"/>
  <c r="I471" i="60"/>
  <c r="I472" i="60"/>
  <c r="I473" i="60"/>
  <c r="I474" i="60"/>
  <c r="I475" i="60"/>
  <c r="I476" i="60"/>
  <c r="I477" i="60"/>
  <c r="I478" i="60"/>
  <c r="I479" i="60"/>
  <c r="I480" i="60"/>
  <c r="I481" i="60"/>
  <c r="I482" i="60"/>
  <c r="I483" i="60"/>
  <c r="I484" i="60"/>
  <c r="I485" i="60"/>
  <c r="I486" i="60"/>
  <c r="I487" i="60"/>
  <c r="I488" i="60"/>
  <c r="I489" i="60"/>
  <c r="I490" i="60"/>
  <c r="I491" i="60"/>
  <c r="I492" i="60"/>
  <c r="I493" i="60"/>
  <c r="I494" i="60"/>
  <c r="I495" i="60"/>
  <c r="I496" i="60"/>
  <c r="I497" i="60"/>
  <c r="I498" i="60"/>
  <c r="I499" i="60"/>
  <c r="I500" i="60"/>
  <c r="I501" i="60"/>
  <c r="I502" i="60"/>
  <c r="I503" i="60"/>
  <c r="I504" i="60"/>
  <c r="I505" i="60"/>
  <c r="I506" i="60"/>
  <c r="I507" i="60"/>
  <c r="I508" i="60"/>
  <c r="I509" i="60"/>
  <c r="I510" i="60"/>
  <c r="I511" i="60"/>
  <c r="I512" i="60"/>
  <c r="I513" i="60"/>
  <c r="I514" i="60"/>
  <c r="I515" i="60"/>
  <c r="I516" i="60"/>
  <c r="I517" i="60"/>
  <c r="I518" i="60"/>
  <c r="I519" i="60"/>
  <c r="I520" i="60"/>
  <c r="I521" i="60"/>
  <c r="I522" i="60"/>
  <c r="I523" i="60"/>
  <c r="I524" i="60"/>
  <c r="I525" i="60"/>
  <c r="I526" i="60"/>
  <c r="I527" i="60"/>
  <c r="I528" i="60"/>
  <c r="I529" i="60"/>
  <c r="I530" i="60"/>
  <c r="I531" i="60"/>
  <c r="I532" i="60"/>
  <c r="I533" i="60"/>
  <c r="I534" i="60"/>
  <c r="I535" i="60"/>
  <c r="I536" i="60"/>
  <c r="I537" i="60"/>
  <c r="I538" i="60"/>
  <c r="I539" i="60"/>
  <c r="I540" i="60"/>
  <c r="I541" i="60"/>
  <c r="I542" i="60"/>
  <c r="I543" i="60"/>
  <c r="I544" i="60"/>
  <c r="I545" i="60"/>
  <c r="I546" i="60"/>
  <c r="I547" i="60"/>
  <c r="I548" i="60"/>
  <c r="I549" i="60"/>
  <c r="I550" i="60"/>
  <c r="I551" i="60"/>
  <c r="I552" i="60"/>
  <c r="I553" i="60"/>
  <c r="I554" i="60"/>
  <c r="I555" i="60"/>
  <c r="I556" i="60"/>
  <c r="I557" i="60"/>
  <c r="I558" i="60"/>
  <c r="I559" i="60"/>
  <c r="I560" i="60"/>
  <c r="I561" i="60"/>
  <c r="I562" i="60"/>
  <c r="I563" i="60"/>
  <c r="I564" i="60"/>
  <c r="I565" i="60"/>
  <c r="I566" i="60"/>
  <c r="I567" i="60"/>
  <c r="I568" i="60"/>
  <c r="I569" i="60"/>
  <c r="I570" i="60"/>
  <c r="I571" i="60"/>
  <c r="I572" i="60"/>
  <c r="I573" i="60"/>
  <c r="I574" i="60"/>
  <c r="I575" i="60"/>
  <c r="I576" i="60"/>
  <c r="I577" i="60"/>
  <c r="I578" i="60"/>
  <c r="I579" i="60"/>
  <c r="I580" i="60"/>
  <c r="I581" i="60"/>
  <c r="I582" i="60"/>
  <c r="I583" i="60"/>
  <c r="I584" i="60"/>
  <c r="I585" i="60"/>
  <c r="I586" i="60"/>
  <c r="I587" i="60"/>
  <c r="I588" i="60"/>
  <c r="I589" i="60"/>
  <c r="I590" i="60"/>
  <c r="I591" i="60"/>
  <c r="I592" i="60"/>
  <c r="I593" i="60"/>
  <c r="I594" i="60"/>
  <c r="I595" i="60"/>
  <c r="I596" i="60"/>
  <c r="I597" i="60"/>
  <c r="I598" i="60"/>
  <c r="I599" i="60"/>
  <c r="I600" i="60"/>
  <c r="I601" i="60"/>
  <c r="I602" i="60"/>
  <c r="I603" i="60"/>
  <c r="I604" i="60"/>
  <c r="I605" i="60"/>
  <c r="I606" i="60"/>
  <c r="I607" i="60"/>
  <c r="I608" i="60"/>
  <c r="I609" i="60"/>
  <c r="I610" i="60"/>
  <c r="I611" i="60"/>
  <c r="I612" i="60"/>
  <c r="I613" i="60"/>
  <c r="I614" i="60"/>
  <c r="I615" i="60"/>
  <c r="I616" i="60"/>
  <c r="I617" i="60"/>
  <c r="I618" i="60"/>
  <c r="I619" i="60"/>
  <c r="I620" i="60"/>
  <c r="I621" i="60"/>
  <c r="I622" i="60"/>
  <c r="I623" i="60"/>
  <c r="I624" i="60"/>
  <c r="I625" i="60"/>
  <c r="I626" i="60"/>
  <c r="I627" i="60"/>
  <c r="I628" i="60"/>
  <c r="I629" i="60"/>
  <c r="I630" i="60"/>
  <c r="I631" i="60"/>
  <c r="I632" i="60"/>
  <c r="I633" i="60"/>
  <c r="I634" i="60"/>
  <c r="I635" i="60"/>
  <c r="I636" i="60"/>
  <c r="I637" i="60"/>
  <c r="I638" i="60"/>
  <c r="I639" i="60"/>
  <c r="I640" i="60"/>
  <c r="I641" i="60"/>
  <c r="I642" i="60"/>
  <c r="I643" i="60"/>
  <c r="I644" i="60"/>
  <c r="I645" i="60"/>
  <c r="I646" i="60"/>
  <c r="I647" i="60"/>
  <c r="I648" i="60"/>
  <c r="I649" i="60"/>
  <c r="I650" i="60"/>
  <c r="I651" i="60"/>
  <c r="I652" i="60"/>
  <c r="I653" i="60"/>
  <c r="I654" i="60"/>
  <c r="I655" i="60"/>
  <c r="I656" i="60"/>
  <c r="I657" i="60"/>
  <c r="I658" i="60"/>
  <c r="I659" i="60"/>
  <c r="I660" i="60"/>
  <c r="I661" i="60"/>
  <c r="I662" i="60"/>
  <c r="I663" i="60"/>
  <c r="I664" i="60"/>
  <c r="I665" i="60"/>
  <c r="I666" i="60"/>
  <c r="I667" i="60"/>
  <c r="I668" i="60"/>
  <c r="I669" i="60"/>
  <c r="I670" i="60"/>
  <c r="I671" i="60"/>
  <c r="I672" i="60"/>
  <c r="I673" i="60"/>
  <c r="I674" i="60"/>
  <c r="I675" i="60"/>
  <c r="I676" i="60"/>
  <c r="I677" i="60"/>
  <c r="I678" i="60"/>
  <c r="I679" i="60"/>
  <c r="I680" i="60"/>
  <c r="I681" i="60"/>
  <c r="I682" i="60"/>
  <c r="I683" i="60"/>
  <c r="I684" i="60"/>
  <c r="I685" i="60"/>
  <c r="I686" i="60"/>
  <c r="I687" i="60"/>
  <c r="I688" i="60"/>
  <c r="I689" i="60"/>
  <c r="I690" i="60"/>
  <c r="I691" i="60"/>
  <c r="I692" i="60"/>
  <c r="I693" i="60"/>
  <c r="I694" i="60"/>
  <c r="I695" i="60"/>
  <c r="I696" i="60"/>
  <c r="I697" i="60"/>
  <c r="I698" i="60"/>
  <c r="I699" i="60"/>
  <c r="I700" i="60"/>
  <c r="I701" i="60"/>
  <c r="I702" i="60"/>
  <c r="I703" i="60"/>
  <c r="I704" i="60"/>
  <c r="I705" i="60"/>
  <c r="I706" i="60"/>
  <c r="I707" i="60"/>
  <c r="I708" i="60"/>
  <c r="I709" i="60"/>
  <c r="I710" i="60"/>
  <c r="I711" i="60"/>
  <c r="I712" i="60"/>
  <c r="I713" i="60"/>
  <c r="I714" i="60"/>
  <c r="I715" i="60"/>
  <c r="I716" i="60"/>
  <c r="I717" i="60"/>
  <c r="I718" i="60"/>
  <c r="I719" i="60"/>
  <c r="I720" i="60"/>
  <c r="I721" i="60"/>
  <c r="I722" i="60"/>
  <c r="I723" i="60"/>
  <c r="I724" i="60"/>
  <c r="I725" i="60"/>
  <c r="I726" i="60"/>
  <c r="I727" i="60"/>
  <c r="I728" i="60"/>
  <c r="I729" i="60"/>
  <c r="I730" i="60"/>
  <c r="I731" i="60"/>
  <c r="I732" i="60"/>
  <c r="I733" i="60"/>
  <c r="I734" i="60"/>
  <c r="I735" i="60"/>
  <c r="I736" i="60"/>
  <c r="I737" i="60"/>
  <c r="I738" i="60"/>
  <c r="I739" i="60"/>
  <c r="I740" i="60"/>
  <c r="I741" i="60"/>
  <c r="I742" i="60"/>
  <c r="I743" i="60"/>
  <c r="I744" i="60"/>
  <c r="I745" i="60"/>
  <c r="I746" i="60"/>
  <c r="I747" i="60"/>
  <c r="I748" i="60"/>
  <c r="I749" i="60"/>
  <c r="I750" i="60"/>
  <c r="I751" i="60"/>
  <c r="I752" i="60"/>
  <c r="I753" i="60"/>
  <c r="I754" i="60"/>
  <c r="I755" i="60"/>
  <c r="I756" i="60"/>
  <c r="I757" i="60"/>
  <c r="I758" i="60"/>
  <c r="I759" i="60"/>
  <c r="I760" i="60"/>
  <c r="I761" i="60"/>
  <c r="I762" i="60"/>
  <c r="I763" i="60"/>
  <c r="I764" i="60"/>
  <c r="I765" i="60"/>
  <c r="I766" i="60"/>
  <c r="I767" i="60"/>
  <c r="I768" i="60"/>
  <c r="I769" i="60"/>
  <c r="I770" i="60"/>
  <c r="I771" i="60"/>
  <c r="I772" i="60"/>
  <c r="I773" i="60"/>
  <c r="I774" i="60"/>
  <c r="I775" i="60"/>
  <c r="I776" i="60"/>
  <c r="I777" i="60"/>
  <c r="I778" i="60"/>
  <c r="I779" i="60"/>
  <c r="I780" i="60"/>
  <c r="I781" i="60"/>
  <c r="I782" i="60"/>
  <c r="I783" i="60"/>
  <c r="I784" i="60"/>
  <c r="I785" i="60"/>
  <c r="I786" i="60"/>
  <c r="I787" i="60"/>
  <c r="I788" i="60"/>
  <c r="I789" i="60"/>
  <c r="I790" i="60"/>
  <c r="I791" i="60"/>
  <c r="I792" i="60"/>
  <c r="I793" i="60"/>
  <c r="I794" i="60"/>
  <c r="I795" i="60"/>
  <c r="I796" i="60"/>
  <c r="I797" i="60"/>
  <c r="I798" i="60"/>
  <c r="I799" i="60"/>
  <c r="I800" i="60"/>
  <c r="I801" i="60"/>
  <c r="I802" i="60"/>
  <c r="I803" i="60"/>
  <c r="I804" i="60"/>
  <c r="I805" i="60"/>
  <c r="I806" i="60"/>
  <c r="I807" i="60"/>
  <c r="I808" i="60"/>
  <c r="I809" i="60"/>
  <c r="I810" i="60"/>
  <c r="I811" i="60"/>
  <c r="I812" i="60"/>
  <c r="I813" i="60"/>
  <c r="I814" i="60"/>
  <c r="I815" i="60"/>
  <c r="I816" i="60"/>
  <c r="I817" i="60"/>
  <c r="I818" i="60"/>
  <c r="I819" i="60"/>
  <c r="I820" i="60"/>
  <c r="I821" i="60"/>
  <c r="I822" i="60"/>
  <c r="I823" i="60"/>
  <c r="I824" i="60"/>
  <c r="I825" i="60"/>
  <c r="I826" i="60"/>
  <c r="I827" i="60"/>
  <c r="I828" i="60"/>
  <c r="I829" i="60"/>
  <c r="I830" i="60"/>
  <c r="I831" i="60"/>
  <c r="I832" i="60"/>
  <c r="I833" i="60"/>
  <c r="I834" i="60"/>
  <c r="I835" i="60"/>
  <c r="I836" i="60"/>
  <c r="I837" i="60"/>
  <c r="I838" i="60"/>
  <c r="I839" i="60"/>
  <c r="I840" i="60"/>
  <c r="I841" i="60"/>
  <c r="I842" i="60"/>
  <c r="I843" i="60"/>
  <c r="I844" i="60"/>
  <c r="I845" i="60"/>
  <c r="I846" i="60"/>
  <c r="I847" i="60"/>
  <c r="I848" i="60"/>
  <c r="I849" i="60"/>
  <c r="I850" i="60"/>
  <c r="I851" i="60"/>
  <c r="I852" i="60"/>
  <c r="I853" i="60"/>
  <c r="I854" i="60"/>
  <c r="I855" i="60"/>
  <c r="I856" i="60"/>
  <c r="I857" i="60"/>
  <c r="I858" i="60"/>
  <c r="I859" i="60"/>
  <c r="I860" i="60"/>
  <c r="I861" i="60"/>
  <c r="I862" i="60"/>
  <c r="I863" i="60"/>
  <c r="I864" i="60"/>
  <c r="I865" i="60"/>
  <c r="I866" i="60"/>
  <c r="I867" i="60"/>
  <c r="I868" i="60"/>
  <c r="I869" i="60"/>
  <c r="I870" i="60"/>
  <c r="I871" i="60"/>
  <c r="I872" i="60"/>
  <c r="I873" i="60"/>
  <c r="I874" i="60"/>
  <c r="I875" i="60"/>
  <c r="I876" i="60"/>
  <c r="I877" i="60"/>
  <c r="I878" i="60"/>
  <c r="I879" i="60"/>
  <c r="I880" i="60"/>
  <c r="I881" i="60"/>
  <c r="I882" i="60"/>
  <c r="I883" i="60"/>
  <c r="I884" i="60"/>
  <c r="I885" i="60"/>
  <c r="I886" i="60"/>
  <c r="I887" i="60"/>
  <c r="I888" i="60"/>
  <c r="I889" i="60"/>
  <c r="I890" i="60"/>
  <c r="I891" i="60"/>
  <c r="I892" i="60"/>
  <c r="I893" i="60"/>
  <c r="I894" i="60"/>
  <c r="I895" i="60"/>
  <c r="I896" i="60"/>
  <c r="I897" i="60"/>
  <c r="I898" i="60"/>
  <c r="I899" i="60"/>
  <c r="I900" i="60"/>
  <c r="I901" i="60"/>
  <c r="I902" i="60"/>
  <c r="I903" i="60"/>
  <c r="I904" i="60"/>
  <c r="I905" i="60"/>
  <c r="I906" i="60"/>
  <c r="I907" i="60"/>
  <c r="I908" i="60"/>
  <c r="I909" i="60"/>
  <c r="I910" i="60"/>
  <c r="I911" i="60"/>
  <c r="I912" i="60"/>
  <c r="I913" i="60"/>
  <c r="I914" i="60"/>
  <c r="I915" i="60"/>
  <c r="I916" i="60"/>
  <c r="I917" i="60"/>
  <c r="I918" i="60"/>
  <c r="I919" i="60"/>
  <c r="I920" i="60"/>
  <c r="I921" i="60"/>
  <c r="I922" i="60"/>
  <c r="I923" i="60"/>
  <c r="I924" i="60"/>
  <c r="I925" i="60"/>
  <c r="I926" i="60"/>
  <c r="I927" i="60"/>
  <c r="I928" i="60"/>
  <c r="I929" i="60"/>
  <c r="I930" i="60"/>
  <c r="I931" i="60"/>
  <c r="I932" i="60"/>
  <c r="I933" i="60"/>
  <c r="I934" i="60"/>
  <c r="I935" i="60"/>
  <c r="I936" i="60"/>
  <c r="I937" i="60"/>
  <c r="I938" i="60"/>
  <c r="I939" i="60"/>
  <c r="I940" i="60"/>
  <c r="I941" i="60"/>
  <c r="I942" i="60"/>
  <c r="I943" i="60"/>
  <c r="I944" i="60"/>
  <c r="I945" i="60"/>
  <c r="I946" i="60"/>
  <c r="I947" i="60"/>
  <c r="I948" i="60"/>
  <c r="I949" i="60"/>
  <c r="I950" i="60"/>
  <c r="I951" i="60"/>
  <c r="I952" i="60"/>
  <c r="I953" i="60"/>
  <c r="I954" i="60"/>
  <c r="I955" i="60"/>
  <c r="I956" i="60"/>
  <c r="I957" i="60"/>
  <c r="I958" i="60"/>
  <c r="I959" i="60"/>
  <c r="I960" i="60"/>
  <c r="I961" i="60"/>
  <c r="I962" i="60"/>
  <c r="I963" i="60"/>
  <c r="I964" i="60"/>
  <c r="I965" i="60"/>
  <c r="I966" i="60"/>
  <c r="I967" i="60"/>
  <c r="I968" i="60"/>
  <c r="I969" i="60"/>
  <c r="I970" i="60"/>
  <c r="I971" i="60"/>
  <c r="I972" i="60"/>
  <c r="I973" i="60"/>
  <c r="I974" i="60"/>
  <c r="I975" i="60"/>
  <c r="I976" i="60"/>
  <c r="I977" i="60"/>
  <c r="I978" i="60"/>
  <c r="I979" i="60"/>
  <c r="I980" i="60"/>
  <c r="I981" i="60"/>
  <c r="I982" i="60"/>
  <c r="I983" i="60"/>
  <c r="I984" i="60"/>
  <c r="I985" i="60"/>
  <c r="I986" i="60"/>
  <c r="I987" i="60"/>
  <c r="I988" i="60"/>
  <c r="I989" i="60"/>
  <c r="I990" i="60"/>
  <c r="I991" i="60"/>
  <c r="I992" i="60"/>
  <c r="I993" i="60"/>
  <c r="I994" i="60"/>
  <c r="I995" i="60"/>
  <c r="I996" i="60"/>
  <c r="I997" i="60"/>
  <c r="I998" i="60"/>
  <c r="I999" i="60"/>
  <c r="I1000" i="60"/>
  <c r="I1001" i="60"/>
  <c r="I1002" i="60"/>
  <c r="I1003" i="60"/>
  <c r="I1004" i="60"/>
  <c r="I1005" i="60"/>
  <c r="I1006" i="60"/>
  <c r="I1007" i="60"/>
  <c r="I1008" i="60"/>
  <c r="I1009" i="60"/>
  <c r="I1010" i="60"/>
  <c r="I1011" i="60"/>
  <c r="I1012" i="60"/>
  <c r="I1013" i="60"/>
  <c r="I1014" i="60"/>
  <c r="I1015" i="60"/>
  <c r="I1016" i="60"/>
  <c r="I1017" i="60"/>
  <c r="I1018" i="60"/>
  <c r="I1019" i="60"/>
  <c r="I1020" i="60"/>
  <c r="I1021" i="60"/>
  <c r="I1022" i="60"/>
  <c r="I1023" i="60"/>
  <c r="I1024" i="60"/>
  <c r="I1025" i="60"/>
  <c r="I1026" i="60"/>
  <c r="I1027" i="60"/>
  <c r="I1028" i="60"/>
  <c r="I1029" i="60"/>
  <c r="I1030" i="60"/>
  <c r="I1031" i="60"/>
  <c r="I1032" i="60"/>
  <c r="I1033" i="60"/>
  <c r="I1034" i="60"/>
  <c r="I1035" i="60"/>
  <c r="I1036" i="60"/>
  <c r="I1037" i="60"/>
  <c r="I1038" i="60"/>
  <c r="I1039" i="60"/>
  <c r="I1040" i="60"/>
  <c r="I1041" i="60"/>
  <c r="I1042" i="60"/>
  <c r="I1043" i="60"/>
  <c r="I1044" i="60"/>
  <c r="I1045" i="60"/>
  <c r="I1046" i="60"/>
  <c r="I1047" i="60"/>
  <c r="I1048" i="60"/>
  <c r="I1049" i="60"/>
  <c r="I1050" i="60"/>
  <c r="I1051" i="60"/>
  <c r="I1052" i="60"/>
  <c r="I1053" i="60"/>
  <c r="I1054" i="60"/>
  <c r="I1055" i="60"/>
  <c r="I1056" i="60"/>
  <c r="I1057" i="60"/>
  <c r="I1058" i="60"/>
  <c r="I1059" i="60"/>
  <c r="I1060" i="60"/>
  <c r="I1061" i="60"/>
  <c r="I1062" i="60"/>
  <c r="I1063" i="60"/>
  <c r="I1064" i="60"/>
  <c r="I1065" i="60"/>
  <c r="I1066" i="60"/>
  <c r="I1067" i="60"/>
  <c r="I1068" i="60"/>
  <c r="I1069" i="60"/>
  <c r="I1070" i="60"/>
  <c r="I1071" i="60"/>
  <c r="I1072" i="60"/>
  <c r="I1073" i="60"/>
  <c r="I1074" i="60"/>
  <c r="I1075" i="60"/>
  <c r="I1076" i="60"/>
  <c r="I1077" i="60"/>
  <c r="I1078" i="60"/>
  <c r="I1079" i="60"/>
  <c r="I1080" i="60"/>
  <c r="I1081" i="60"/>
  <c r="I1082" i="60"/>
  <c r="I1083" i="60"/>
  <c r="I1084" i="60"/>
  <c r="I1085" i="60"/>
  <c r="I1086" i="60"/>
  <c r="I1087" i="60"/>
  <c r="I1088" i="60"/>
  <c r="I1089" i="60"/>
  <c r="I1090" i="60"/>
  <c r="I1091" i="60"/>
  <c r="I1092" i="60"/>
  <c r="I1093" i="60"/>
  <c r="I1094" i="60"/>
  <c r="I1095" i="60"/>
  <c r="I1096" i="60"/>
  <c r="I1097" i="60"/>
  <c r="I1098" i="60"/>
  <c r="I1099" i="60"/>
  <c r="I1100" i="60"/>
  <c r="I1101" i="60"/>
  <c r="I1102" i="60"/>
  <c r="I1103" i="60"/>
  <c r="I1104" i="60"/>
  <c r="I1105" i="60"/>
  <c r="I1106" i="60"/>
  <c r="I1107" i="60"/>
  <c r="I1108" i="60"/>
  <c r="I1109" i="60"/>
  <c r="I1110" i="60"/>
  <c r="I1111" i="60"/>
  <c r="I1112" i="60"/>
  <c r="I1113" i="60"/>
  <c r="I1114" i="60"/>
  <c r="I1115" i="60"/>
  <c r="I1116" i="60"/>
  <c r="I1117" i="60"/>
  <c r="I1118" i="60"/>
  <c r="I1119" i="60"/>
  <c r="I1120" i="60"/>
  <c r="I1121" i="60"/>
  <c r="I1122" i="60"/>
  <c r="I1123" i="60"/>
  <c r="I1124" i="60"/>
  <c r="I1125" i="60"/>
  <c r="I1126" i="60"/>
  <c r="I1127" i="60"/>
  <c r="I1128" i="60"/>
  <c r="I1129" i="60"/>
  <c r="I1130" i="60"/>
  <c r="I1131" i="60"/>
  <c r="I1132" i="60"/>
  <c r="I1133" i="60"/>
  <c r="I1134" i="60"/>
  <c r="I1135" i="60"/>
  <c r="I1136" i="60"/>
  <c r="I1137" i="60"/>
  <c r="I1138" i="60"/>
  <c r="I1139" i="60"/>
  <c r="I1140" i="60"/>
  <c r="I1141" i="60"/>
  <c r="I1142" i="60"/>
  <c r="I1143" i="60"/>
  <c r="I1144" i="60"/>
  <c r="I1145" i="60"/>
  <c r="I1146" i="60"/>
  <c r="I1147" i="60"/>
  <c r="I1148" i="60"/>
  <c r="I1149" i="60"/>
  <c r="I1150" i="60"/>
  <c r="I1151" i="60"/>
  <c r="I1152" i="60"/>
  <c r="I1153" i="60"/>
  <c r="I1154" i="60"/>
  <c r="I1155" i="60"/>
  <c r="I1156" i="60"/>
  <c r="I1157" i="60"/>
  <c r="I1158" i="60"/>
  <c r="I1159" i="60"/>
  <c r="I1160" i="60"/>
  <c r="I1161" i="60"/>
  <c r="I1162" i="60"/>
  <c r="I1163" i="60"/>
  <c r="I1164" i="60"/>
  <c r="I1165" i="60"/>
  <c r="I1166" i="60"/>
  <c r="I1167" i="60"/>
  <c r="I1168" i="60"/>
  <c r="I1169" i="60"/>
  <c r="I1170" i="60"/>
  <c r="I1171" i="60"/>
  <c r="I1172" i="60"/>
  <c r="I1173" i="60"/>
  <c r="I1174" i="60"/>
  <c r="I1175" i="60"/>
  <c r="I1176" i="60"/>
  <c r="I1177" i="60"/>
  <c r="I1178" i="60"/>
  <c r="I1179" i="60"/>
  <c r="I1180" i="60"/>
  <c r="I1181" i="60"/>
  <c r="I1182" i="60"/>
  <c r="I1183" i="60"/>
  <c r="I1184" i="60"/>
  <c r="I1185" i="60"/>
  <c r="I1186" i="60"/>
  <c r="I1187" i="60"/>
  <c r="I1188" i="60"/>
  <c r="I1189" i="60"/>
  <c r="I1190" i="60"/>
  <c r="I1191" i="60"/>
  <c r="I1192" i="60"/>
  <c r="I1193" i="60"/>
  <c r="I1194" i="60"/>
  <c r="I1195" i="60"/>
  <c r="I1196" i="60"/>
  <c r="I1197" i="60"/>
  <c r="I1198" i="60"/>
  <c r="I1199" i="60"/>
  <c r="I1200" i="60"/>
  <c r="I1201" i="60"/>
  <c r="I1202" i="60"/>
  <c r="I1203" i="60"/>
  <c r="I1204" i="60"/>
  <c r="I1205" i="60"/>
  <c r="I1206" i="60"/>
  <c r="I1207" i="60"/>
  <c r="I1208" i="60"/>
  <c r="I1209" i="60"/>
  <c r="I1210" i="60"/>
  <c r="I1211" i="60"/>
  <c r="I1212" i="60"/>
  <c r="I1213" i="60"/>
  <c r="I1214" i="60"/>
  <c r="I1215" i="60"/>
  <c r="I1216" i="60"/>
  <c r="I1217" i="60"/>
  <c r="I1218" i="60"/>
  <c r="I1219" i="60"/>
  <c r="I1220" i="60"/>
  <c r="I1221" i="60"/>
  <c r="I1222" i="60"/>
  <c r="I1223" i="60"/>
  <c r="I1224" i="60"/>
  <c r="I1225" i="60"/>
  <c r="I1226" i="60"/>
  <c r="I1227" i="60"/>
  <c r="I1228" i="60"/>
  <c r="I1229" i="60"/>
  <c r="I1230" i="60"/>
  <c r="I1231" i="60"/>
  <c r="I1232" i="60"/>
  <c r="I1233" i="60"/>
  <c r="I1234" i="60"/>
  <c r="I1235" i="60"/>
  <c r="I1236" i="60"/>
  <c r="I1237" i="60"/>
  <c r="I1238" i="60"/>
  <c r="I1239" i="60"/>
  <c r="I1240" i="60"/>
  <c r="I1241" i="60"/>
  <c r="I1242" i="60"/>
  <c r="I1243" i="60"/>
  <c r="I1244" i="60"/>
  <c r="I1245" i="60"/>
  <c r="I1246" i="60"/>
  <c r="I1247" i="60"/>
  <c r="I1248" i="60"/>
  <c r="I1249" i="60"/>
  <c r="I1250" i="60"/>
  <c r="I1251" i="60"/>
  <c r="I1252" i="60"/>
  <c r="I1253" i="60"/>
  <c r="I1254" i="60"/>
  <c r="I1255" i="60"/>
  <c r="I1256" i="60"/>
  <c r="I1257" i="60"/>
  <c r="I1258" i="60"/>
  <c r="I1259" i="60"/>
  <c r="I1260" i="60"/>
  <c r="I1261" i="60"/>
  <c r="I1262" i="60"/>
  <c r="I1263" i="60"/>
  <c r="I1264" i="60"/>
  <c r="I1265" i="60"/>
  <c r="I1266" i="60"/>
  <c r="I1267" i="60"/>
  <c r="I1268" i="60"/>
  <c r="I1269" i="60"/>
  <c r="I1270" i="60"/>
  <c r="I1271" i="60"/>
  <c r="I1272" i="60"/>
  <c r="I1273" i="60"/>
  <c r="I1274" i="60"/>
  <c r="I1275" i="60"/>
  <c r="I1276" i="60"/>
  <c r="I1277" i="60"/>
  <c r="I1278" i="60"/>
  <c r="I1279" i="60"/>
  <c r="I1280" i="60"/>
  <c r="I1281" i="60"/>
  <c r="I1282" i="60"/>
  <c r="I1283" i="60"/>
  <c r="I1284" i="60"/>
  <c r="I1285" i="60"/>
  <c r="I1286" i="60"/>
  <c r="I1287" i="60"/>
  <c r="I1288" i="60"/>
  <c r="I1289" i="60"/>
  <c r="I1290" i="60"/>
  <c r="I1291" i="60"/>
  <c r="I1292" i="60"/>
  <c r="I1293" i="60"/>
  <c r="I1294" i="60"/>
  <c r="I1295" i="60"/>
  <c r="I1296" i="60"/>
  <c r="I1297" i="60"/>
  <c r="I1298" i="60"/>
  <c r="I1299" i="60"/>
  <c r="I1300" i="60"/>
  <c r="I1301" i="60"/>
  <c r="I1302" i="60"/>
  <c r="I1303" i="60"/>
  <c r="I1304" i="60"/>
  <c r="I1305" i="60"/>
  <c r="I1306" i="60"/>
  <c r="I1307" i="60"/>
  <c r="I1308" i="60"/>
  <c r="I1309" i="60"/>
  <c r="I1310" i="60"/>
  <c r="I1311" i="60"/>
  <c r="I1312" i="60"/>
  <c r="I1313" i="60"/>
  <c r="I1314" i="60"/>
  <c r="I1315" i="60"/>
  <c r="I1316" i="60"/>
  <c r="I1317" i="60"/>
  <c r="I1318" i="60"/>
  <c r="I1319" i="60"/>
  <c r="I1320" i="60"/>
  <c r="I1321" i="60"/>
  <c r="I1322" i="60"/>
  <c r="I1323" i="60"/>
  <c r="I1324" i="60"/>
  <c r="I1325" i="60"/>
  <c r="I1326" i="60"/>
  <c r="I1327" i="60"/>
  <c r="I1328" i="60"/>
  <c r="I1329" i="60"/>
  <c r="I1330" i="60"/>
  <c r="I1331" i="60"/>
  <c r="I1332" i="60"/>
  <c r="I1333" i="60"/>
  <c r="I1334" i="60"/>
  <c r="I1335" i="60"/>
  <c r="I1336" i="60"/>
  <c r="I1337" i="60"/>
  <c r="I1338" i="60"/>
  <c r="I1339" i="60"/>
  <c r="I1340" i="60"/>
  <c r="I1341" i="60"/>
  <c r="I1342" i="60"/>
  <c r="I1343" i="60"/>
  <c r="I1344" i="60"/>
  <c r="I1345" i="60"/>
  <c r="I1346" i="60"/>
  <c r="I1347" i="60"/>
  <c r="I1348" i="60"/>
  <c r="I1349" i="60"/>
  <c r="I1350" i="60"/>
  <c r="I1351" i="60"/>
  <c r="I1352" i="60"/>
  <c r="I1353" i="60"/>
  <c r="I1354" i="60"/>
  <c r="I1355" i="60"/>
  <c r="I1356" i="60"/>
  <c r="I1357" i="60"/>
  <c r="I1358" i="60"/>
  <c r="I1359" i="60"/>
  <c r="I1360" i="60"/>
  <c r="I1361" i="60"/>
  <c r="I1362" i="60"/>
  <c r="I1363" i="60"/>
  <c r="I1364" i="60"/>
  <c r="I1365" i="60"/>
  <c r="I1366" i="60"/>
  <c r="I1367" i="60"/>
  <c r="I1368" i="60"/>
  <c r="I1369" i="60"/>
  <c r="I1370" i="60"/>
  <c r="I1371" i="60"/>
  <c r="I1372" i="60"/>
  <c r="I1373" i="60"/>
  <c r="I1374" i="60"/>
  <c r="I1375" i="60"/>
  <c r="I1376" i="60"/>
  <c r="I1377" i="60"/>
  <c r="I1378" i="60"/>
  <c r="I1379" i="60"/>
  <c r="I1380" i="60"/>
  <c r="I1381" i="60"/>
  <c r="I1382" i="60"/>
  <c r="I1383" i="60"/>
  <c r="I1384" i="60"/>
  <c r="I1385" i="60"/>
  <c r="I1386" i="60"/>
  <c r="I1387" i="60"/>
  <c r="I1388" i="60"/>
  <c r="I1389" i="60"/>
  <c r="I1390" i="60"/>
  <c r="I1391" i="60"/>
  <c r="I1392" i="60"/>
  <c r="I1393" i="60"/>
  <c r="I1394" i="60"/>
  <c r="I1395" i="60"/>
  <c r="I1396" i="60"/>
  <c r="I1397" i="60"/>
  <c r="I1398" i="60"/>
  <c r="I1399" i="60"/>
  <c r="I1400" i="60"/>
  <c r="I1401" i="60"/>
  <c r="I1402" i="60"/>
  <c r="I1403" i="60"/>
  <c r="I1404" i="60"/>
  <c r="I1405" i="60"/>
  <c r="I1406" i="60"/>
  <c r="I1407" i="60"/>
  <c r="I1408" i="60"/>
  <c r="I1409" i="60"/>
  <c r="I1410" i="60"/>
  <c r="I1411" i="60"/>
  <c r="I1412" i="60"/>
  <c r="I1413" i="60"/>
  <c r="I1414" i="60"/>
  <c r="I1415" i="60"/>
  <c r="I1416" i="60"/>
  <c r="I1417" i="60"/>
  <c r="I1418" i="60"/>
  <c r="I1419" i="60"/>
  <c r="I1420" i="60"/>
  <c r="I1421" i="60"/>
  <c r="I1422" i="60"/>
  <c r="I1423" i="60"/>
  <c r="I1424" i="60"/>
  <c r="I1425" i="60"/>
  <c r="I1426" i="60"/>
  <c r="I1427" i="60"/>
  <c r="I1428" i="60"/>
  <c r="I1429" i="60"/>
  <c r="I1430" i="60"/>
  <c r="I1431" i="60"/>
  <c r="I1432" i="60"/>
  <c r="I1433" i="60"/>
  <c r="I1434" i="60"/>
  <c r="I1435" i="60"/>
  <c r="I1436" i="60"/>
  <c r="I1437" i="60"/>
  <c r="I1438" i="60"/>
  <c r="I1439" i="60"/>
  <c r="I1440" i="60"/>
  <c r="I1441" i="60"/>
  <c r="I1442" i="60"/>
  <c r="I1443" i="60"/>
  <c r="I1444" i="60"/>
  <c r="I1445" i="60"/>
  <c r="I1446" i="60"/>
  <c r="I1447" i="60"/>
  <c r="I1448" i="60"/>
  <c r="I1449" i="60"/>
  <c r="I1450" i="60"/>
  <c r="I1451" i="60"/>
  <c r="I1452" i="60"/>
  <c r="I1453" i="60"/>
  <c r="I1454" i="60"/>
  <c r="I1455" i="60"/>
  <c r="I1456" i="60"/>
  <c r="I1457" i="60"/>
  <c r="I1458" i="60"/>
  <c r="I1459" i="60"/>
  <c r="I1460" i="60"/>
  <c r="I1461" i="60"/>
  <c r="I1462" i="60"/>
  <c r="I1463" i="60"/>
  <c r="I1464" i="60"/>
  <c r="I1465" i="60"/>
  <c r="I1466" i="60"/>
  <c r="I1467" i="60"/>
  <c r="I1468" i="60"/>
  <c r="I1469" i="60"/>
  <c r="I1470" i="60"/>
  <c r="I1471" i="60"/>
  <c r="I1472" i="60"/>
  <c r="I1473" i="60"/>
  <c r="I1474" i="60"/>
  <c r="I1475" i="60"/>
  <c r="I1476" i="60"/>
  <c r="I1477" i="60"/>
  <c r="I1478" i="60"/>
  <c r="I1479" i="60"/>
  <c r="I1480" i="60"/>
  <c r="I1481" i="60"/>
  <c r="I1482" i="60"/>
  <c r="I1483" i="60"/>
  <c r="I1484" i="60"/>
  <c r="I1485" i="60"/>
  <c r="I1486" i="60"/>
  <c r="I1487" i="60"/>
  <c r="I1488" i="60"/>
  <c r="I1489" i="60"/>
  <c r="I1490" i="60"/>
  <c r="I1491" i="60"/>
  <c r="I1492" i="60"/>
  <c r="I1493" i="60"/>
  <c r="I1494" i="60"/>
  <c r="I1495" i="60"/>
  <c r="I1496" i="60"/>
  <c r="I1497" i="60"/>
  <c r="I1498" i="60"/>
  <c r="I1499" i="60"/>
  <c r="I1500" i="60"/>
  <c r="I1501" i="60"/>
  <c r="I1502" i="60"/>
  <c r="I1503" i="60"/>
  <c r="I1504" i="60"/>
  <c r="I1505" i="60"/>
  <c r="I1506" i="60"/>
  <c r="I1507" i="60"/>
  <c r="I1508" i="60"/>
  <c r="I1509" i="60"/>
  <c r="I1510" i="60"/>
  <c r="I1511" i="60"/>
  <c r="I1512" i="60"/>
  <c r="I1513" i="60"/>
  <c r="I1514" i="60"/>
  <c r="I1515" i="60"/>
  <c r="I1516" i="60"/>
  <c r="I1517" i="60"/>
  <c r="I1518" i="60"/>
  <c r="I1519" i="60"/>
  <c r="I1520" i="60"/>
  <c r="I1521" i="60"/>
  <c r="I1522" i="60"/>
  <c r="I1523" i="60"/>
  <c r="I1524" i="60"/>
  <c r="I1525" i="60"/>
  <c r="I1526" i="60"/>
  <c r="I1527" i="60"/>
  <c r="I1528" i="60"/>
  <c r="I1529" i="60"/>
  <c r="I1530" i="60"/>
  <c r="I1531" i="60"/>
  <c r="I1532" i="60"/>
  <c r="I1533" i="60"/>
  <c r="I1534" i="60"/>
  <c r="I1535" i="60"/>
  <c r="I1536" i="60"/>
  <c r="I1537" i="60"/>
  <c r="I1538" i="60"/>
  <c r="I1539" i="60"/>
  <c r="I1540" i="60"/>
  <c r="I1541" i="60"/>
  <c r="I1542" i="60"/>
  <c r="I1543" i="60"/>
  <c r="I1544" i="60"/>
  <c r="I1545" i="60"/>
  <c r="I1546" i="60"/>
  <c r="I1547" i="60"/>
  <c r="I1548" i="60"/>
  <c r="I1549" i="60"/>
  <c r="I1550" i="60"/>
  <c r="I1551" i="60"/>
  <c r="I1552" i="60"/>
  <c r="I1553" i="60"/>
  <c r="I1554" i="60"/>
  <c r="I1555" i="60"/>
  <c r="I1556" i="60"/>
  <c r="I1557" i="60"/>
  <c r="I1558" i="60"/>
  <c r="I1559" i="60"/>
  <c r="I1560" i="60"/>
  <c r="I1561" i="60"/>
  <c r="I1562" i="60"/>
  <c r="I1563" i="60"/>
  <c r="I1564" i="60"/>
  <c r="I1565" i="60"/>
  <c r="I1566" i="60"/>
  <c r="I1567" i="60"/>
  <c r="I1568" i="60"/>
  <c r="I1569" i="60"/>
  <c r="I1570" i="60"/>
  <c r="I1571" i="60"/>
  <c r="I1572" i="60"/>
  <c r="I1573" i="60"/>
  <c r="I1574" i="60"/>
  <c r="I1575" i="60"/>
  <c r="I1576" i="60"/>
  <c r="I1577" i="60"/>
  <c r="I1578" i="60"/>
  <c r="I1579" i="60"/>
  <c r="I1580" i="60"/>
  <c r="I1581" i="60"/>
  <c r="I1582" i="60"/>
  <c r="I1583" i="60"/>
  <c r="I1584" i="60"/>
  <c r="I1585" i="60"/>
  <c r="I1586" i="60"/>
  <c r="I1587" i="60"/>
  <c r="I1588" i="60"/>
  <c r="I1589" i="60"/>
  <c r="I1590" i="60"/>
  <c r="I1591" i="60"/>
  <c r="I1592" i="60"/>
  <c r="I1593" i="60"/>
  <c r="I1594" i="60"/>
  <c r="I1595" i="60"/>
  <c r="I1596" i="60"/>
  <c r="I1597" i="60"/>
  <c r="I1598" i="60"/>
  <c r="I1599" i="60"/>
  <c r="I1600" i="60"/>
  <c r="I1601" i="60"/>
  <c r="I1602" i="60"/>
  <c r="I1603" i="60"/>
  <c r="I1604" i="60"/>
  <c r="I1605" i="60"/>
  <c r="I1606" i="60"/>
  <c r="I1607" i="60"/>
  <c r="I1608" i="60"/>
  <c r="I1609" i="60"/>
  <c r="I1610" i="60"/>
  <c r="I1611" i="60"/>
  <c r="I1612" i="60"/>
  <c r="I1613" i="60"/>
  <c r="I1614" i="60"/>
  <c r="I1615" i="60"/>
  <c r="I1616" i="60"/>
  <c r="I1617" i="60"/>
  <c r="I1618" i="60"/>
  <c r="I1619" i="60"/>
  <c r="I1620" i="60"/>
  <c r="I1621" i="60"/>
  <c r="I1622" i="60"/>
  <c r="I1623" i="60"/>
  <c r="I1624" i="60"/>
  <c r="I1625" i="60"/>
  <c r="I1626" i="60"/>
  <c r="I1627" i="60"/>
  <c r="I1628" i="60"/>
  <c r="I1629" i="60"/>
  <c r="I1630" i="60"/>
  <c r="I1631" i="60"/>
  <c r="I1632" i="60"/>
  <c r="I1633" i="60"/>
  <c r="I1634" i="60"/>
  <c r="I1635" i="60"/>
  <c r="I1636" i="60"/>
  <c r="I1637" i="60"/>
  <c r="I1638" i="60"/>
  <c r="I1639" i="60"/>
  <c r="I1640" i="60"/>
  <c r="I1641" i="60"/>
  <c r="I1642" i="60"/>
  <c r="I1643" i="60"/>
  <c r="I1644" i="60"/>
  <c r="I1645" i="60"/>
  <c r="I1646" i="60"/>
  <c r="I1647" i="60"/>
  <c r="I1648" i="60"/>
  <c r="I1649" i="60"/>
  <c r="I1650" i="60"/>
  <c r="I1651" i="60"/>
  <c r="I1652" i="60"/>
  <c r="I1653" i="60"/>
  <c r="I1654" i="60"/>
  <c r="I1655" i="60"/>
  <c r="I1656" i="60"/>
  <c r="I1657" i="60"/>
  <c r="I1658" i="60"/>
  <c r="I1659" i="60"/>
  <c r="I1660" i="60"/>
  <c r="I1661" i="60"/>
  <c r="I1662" i="60"/>
  <c r="I1663" i="60"/>
  <c r="I1664" i="60"/>
  <c r="I1665" i="60"/>
  <c r="I1666" i="60"/>
  <c r="I1667" i="60"/>
  <c r="I1668" i="60"/>
  <c r="I1669" i="60"/>
  <c r="I1670" i="60"/>
  <c r="I1671" i="60"/>
  <c r="I1672" i="60"/>
  <c r="I1673" i="60"/>
  <c r="I1674" i="60"/>
  <c r="I1675" i="60"/>
  <c r="I1676" i="60"/>
  <c r="I1677" i="60"/>
  <c r="I1678" i="60"/>
  <c r="I1679" i="60"/>
  <c r="I1680" i="60"/>
  <c r="I1681" i="60"/>
  <c r="I1682" i="60"/>
  <c r="I1683" i="60"/>
  <c r="I1684" i="60"/>
  <c r="I1685" i="60"/>
  <c r="I1686" i="60"/>
  <c r="I1687" i="60"/>
  <c r="I1688" i="60"/>
  <c r="I1689" i="60"/>
  <c r="I1690" i="60"/>
  <c r="I1691" i="60"/>
  <c r="I1692" i="60"/>
  <c r="I1693" i="60"/>
  <c r="I1694" i="60"/>
  <c r="I1695" i="60"/>
  <c r="I1696" i="60"/>
  <c r="I1697" i="60"/>
  <c r="I1698" i="60"/>
  <c r="I1699" i="60"/>
  <c r="I1700" i="60"/>
  <c r="I1701" i="60"/>
  <c r="I1702" i="60"/>
  <c r="I1703" i="60"/>
  <c r="I1704" i="60"/>
  <c r="I1705" i="60"/>
  <c r="I1706" i="60"/>
  <c r="I1707" i="60"/>
  <c r="I1708" i="60"/>
  <c r="I1709" i="60"/>
  <c r="I1710" i="60"/>
  <c r="I1711" i="60"/>
  <c r="I1712" i="60"/>
  <c r="I1713" i="60"/>
  <c r="I1714" i="60"/>
  <c r="I1715" i="60"/>
  <c r="I1716" i="60"/>
  <c r="I1717" i="60"/>
  <c r="I1718" i="60"/>
  <c r="I1719" i="60"/>
  <c r="I1720" i="60"/>
  <c r="I1721" i="60"/>
  <c r="I1722" i="60"/>
  <c r="I1723" i="60"/>
  <c r="I1724" i="60"/>
  <c r="I1725" i="60"/>
  <c r="I1726" i="60"/>
  <c r="I1727" i="60"/>
  <c r="I1728" i="60"/>
  <c r="I1729" i="60"/>
  <c r="I1730" i="60"/>
  <c r="I1731" i="60"/>
  <c r="I1732" i="60"/>
  <c r="I1733" i="60"/>
  <c r="I1734" i="60"/>
  <c r="I1735" i="60"/>
  <c r="I1736" i="60"/>
  <c r="I1737" i="60"/>
  <c r="I1738" i="60"/>
  <c r="I1739" i="60"/>
  <c r="I1740" i="60"/>
  <c r="I1741" i="60"/>
  <c r="I1742" i="60"/>
  <c r="I1743" i="60"/>
  <c r="I1744" i="60"/>
  <c r="I1745" i="60"/>
  <c r="I1746" i="60"/>
  <c r="I1747" i="60"/>
  <c r="I1748" i="60"/>
  <c r="I1749" i="60"/>
  <c r="I1750" i="60"/>
  <c r="I1751" i="60"/>
  <c r="I1752" i="60"/>
  <c r="I1753" i="60"/>
  <c r="I1754" i="60"/>
  <c r="I1755" i="60"/>
  <c r="I1756" i="60"/>
  <c r="I1757" i="60"/>
  <c r="I1758" i="60"/>
  <c r="I1759" i="60"/>
  <c r="I1760" i="60"/>
  <c r="I1761" i="60"/>
  <c r="I1762" i="60"/>
  <c r="I1763" i="60"/>
  <c r="I1764" i="60"/>
  <c r="I1765" i="60"/>
  <c r="I1766" i="60"/>
  <c r="I1767" i="60"/>
  <c r="I1768" i="60"/>
  <c r="I1769" i="60"/>
  <c r="I1770" i="60"/>
  <c r="I1771" i="60"/>
  <c r="I1772" i="60"/>
  <c r="I1773" i="60"/>
  <c r="I1774" i="60"/>
  <c r="I1775" i="60"/>
  <c r="I1776" i="60"/>
  <c r="I1777" i="60"/>
  <c r="I1778" i="60"/>
  <c r="I1779" i="60"/>
  <c r="I1780" i="60"/>
  <c r="I1781" i="60"/>
  <c r="I1782" i="60"/>
  <c r="I1783" i="60"/>
  <c r="I1784" i="60"/>
  <c r="I1785" i="60"/>
  <c r="I1786" i="60"/>
  <c r="I1787" i="60"/>
  <c r="I1788" i="60"/>
  <c r="I1789" i="60"/>
  <c r="I1790" i="60"/>
  <c r="I1791" i="60"/>
  <c r="I1792" i="60"/>
  <c r="I1793" i="60"/>
  <c r="I1794" i="60"/>
  <c r="I1795" i="60"/>
  <c r="I1796" i="60"/>
  <c r="I1797" i="60"/>
  <c r="I1798" i="60"/>
  <c r="I1799" i="60"/>
  <c r="I1800" i="60"/>
  <c r="I1801" i="60"/>
  <c r="I1802" i="60"/>
  <c r="I1803" i="60"/>
  <c r="I1804" i="60"/>
  <c r="I1805" i="60"/>
  <c r="I1806" i="60"/>
  <c r="I1807" i="60"/>
  <c r="I1808" i="60"/>
  <c r="I1809" i="60"/>
  <c r="I1810" i="60"/>
  <c r="I1811" i="60"/>
  <c r="I1812" i="60"/>
  <c r="I1813" i="60"/>
  <c r="I1814" i="60"/>
  <c r="I1815" i="60"/>
  <c r="I1816" i="60"/>
  <c r="I1817" i="60"/>
  <c r="I1818" i="60"/>
  <c r="I1819" i="60"/>
  <c r="I1820" i="60"/>
  <c r="I1821" i="60"/>
  <c r="I1822" i="60"/>
  <c r="I1823" i="60"/>
  <c r="I1824" i="60"/>
  <c r="I1825" i="60"/>
  <c r="I1826" i="60"/>
  <c r="I1827" i="60"/>
  <c r="I1828" i="60"/>
  <c r="I1829" i="60"/>
  <c r="I1830" i="60"/>
  <c r="I1831" i="60"/>
  <c r="I1832" i="60"/>
  <c r="I1833" i="60"/>
  <c r="I1834" i="60"/>
  <c r="I1835" i="60"/>
  <c r="I1836" i="60"/>
  <c r="I1837" i="60"/>
  <c r="I1838" i="60"/>
  <c r="I1839" i="60"/>
  <c r="I1840" i="60"/>
  <c r="I1841" i="60"/>
  <c r="I1842" i="60"/>
  <c r="I1843" i="60"/>
  <c r="I1844" i="60"/>
  <c r="I1845" i="60"/>
  <c r="I1846" i="60"/>
  <c r="I1847" i="60"/>
  <c r="I1848" i="60"/>
  <c r="I1849" i="60"/>
  <c r="I1850" i="60"/>
  <c r="I1851" i="60"/>
  <c r="I1852" i="60"/>
  <c r="I1853" i="60"/>
  <c r="I1854" i="60"/>
  <c r="I1855" i="60"/>
  <c r="I1856" i="60"/>
  <c r="I1857" i="60"/>
  <c r="I1858" i="60"/>
  <c r="I1859" i="60"/>
  <c r="I1860" i="60"/>
  <c r="I1861" i="60"/>
  <c r="I1862" i="60"/>
  <c r="I1863" i="60"/>
  <c r="I1864" i="60"/>
  <c r="I1865" i="60"/>
  <c r="I1866" i="60"/>
  <c r="I1867" i="60"/>
  <c r="I1868" i="60"/>
  <c r="I1869" i="60"/>
  <c r="I1870" i="60"/>
  <c r="I1871" i="60"/>
  <c r="I1872" i="60"/>
  <c r="I1873" i="60"/>
  <c r="I1874" i="60"/>
  <c r="I1875" i="60"/>
  <c r="I1876" i="60"/>
  <c r="I1877" i="60"/>
  <c r="I1878" i="60"/>
  <c r="I1879" i="60"/>
  <c r="I1880" i="60"/>
  <c r="I1881" i="60"/>
  <c r="I1882" i="60"/>
  <c r="I1883" i="60"/>
  <c r="I1884" i="60"/>
  <c r="I1885" i="60"/>
  <c r="I1886" i="60"/>
  <c r="I1887" i="60"/>
  <c r="I1888" i="60"/>
  <c r="I1889" i="60"/>
  <c r="I1890" i="60"/>
  <c r="I1891" i="60"/>
  <c r="I1892" i="60"/>
  <c r="I1893" i="60"/>
  <c r="I1894" i="60"/>
  <c r="I1895" i="60"/>
  <c r="I1896" i="60"/>
  <c r="I1897" i="60"/>
  <c r="I1898" i="60"/>
  <c r="I1899" i="60"/>
  <c r="I1900" i="60"/>
  <c r="I1901" i="60"/>
  <c r="I1902" i="60"/>
  <c r="I1903" i="60"/>
  <c r="I1904" i="60"/>
  <c r="I1905" i="60"/>
  <c r="I1906" i="60"/>
  <c r="I1907" i="60"/>
  <c r="I1908" i="60"/>
  <c r="I1909" i="60"/>
  <c r="I1910" i="60"/>
  <c r="I1911" i="60"/>
  <c r="I1912" i="60"/>
  <c r="I1913" i="60"/>
  <c r="I1914" i="60"/>
  <c r="I1915" i="60"/>
  <c r="I1916" i="60"/>
  <c r="I1917" i="60"/>
  <c r="I1918" i="60"/>
  <c r="I1919" i="60"/>
  <c r="I1920" i="60"/>
  <c r="I1921" i="60"/>
  <c r="I1922" i="60"/>
  <c r="I1923" i="60"/>
  <c r="I1924" i="60"/>
  <c r="I1925" i="60"/>
  <c r="I1926" i="60"/>
  <c r="I1927" i="60"/>
  <c r="I1928" i="60"/>
  <c r="I1929" i="60"/>
  <c r="I1930" i="60"/>
  <c r="I1931" i="60"/>
  <c r="I1932" i="60"/>
  <c r="I1933" i="60"/>
  <c r="I1934" i="60"/>
  <c r="I1935" i="60"/>
  <c r="I1936" i="60"/>
  <c r="I1937" i="60"/>
  <c r="I1938" i="60"/>
  <c r="I1939" i="60"/>
  <c r="I1940" i="60"/>
  <c r="I1941" i="60"/>
  <c r="I1942" i="60"/>
  <c r="I1943" i="60"/>
  <c r="I1944" i="60"/>
  <c r="I1945" i="60"/>
  <c r="I1946" i="60"/>
  <c r="I1947" i="60"/>
  <c r="I1948" i="60"/>
  <c r="I1949" i="60"/>
  <c r="I1950" i="60"/>
  <c r="I1951" i="60"/>
  <c r="I1952" i="60"/>
  <c r="I1953" i="60"/>
  <c r="I1954" i="60"/>
  <c r="I1955" i="60"/>
  <c r="I1956" i="60"/>
  <c r="I1957" i="60"/>
  <c r="I1958" i="60"/>
  <c r="I1959" i="60"/>
  <c r="I1960" i="60"/>
  <c r="I1961" i="60"/>
  <c r="I1962" i="60"/>
  <c r="I1963" i="60"/>
  <c r="I1964" i="60"/>
  <c r="I1965" i="60"/>
  <c r="I1966" i="60"/>
  <c r="I1967" i="60"/>
  <c r="I1968" i="60"/>
  <c r="I1969" i="60"/>
  <c r="I1970" i="60"/>
  <c r="I1971" i="60"/>
  <c r="I1972" i="60"/>
  <c r="I1973" i="60"/>
  <c r="I1974" i="60"/>
  <c r="I1975" i="60"/>
  <c r="I1976" i="60"/>
  <c r="I1977" i="60"/>
  <c r="I1978" i="60"/>
  <c r="I1979" i="60"/>
  <c r="I1980" i="60"/>
  <c r="I1981" i="60"/>
  <c r="I1982" i="60"/>
  <c r="I1983" i="60"/>
  <c r="I1984" i="60"/>
  <c r="I1985" i="60"/>
  <c r="I1986" i="60"/>
  <c r="I1987" i="60"/>
  <c r="I1988" i="60"/>
  <c r="I1989" i="60"/>
  <c r="I1990" i="60"/>
  <c r="I1991" i="60"/>
  <c r="I1992" i="60"/>
  <c r="I1993" i="60"/>
  <c r="I1994" i="60"/>
  <c r="I1995" i="60"/>
  <c r="I1996" i="60"/>
  <c r="I1997" i="60"/>
  <c r="I1998" i="60"/>
  <c r="I1999" i="60"/>
  <c r="I2000" i="60"/>
  <c r="I2001" i="60"/>
  <c r="I2002" i="60"/>
  <c r="I2003" i="60"/>
  <c r="I2004" i="60"/>
  <c r="I2005" i="60"/>
  <c r="I2006" i="60"/>
  <c r="I2007" i="60"/>
  <c r="I2008" i="60"/>
  <c r="I2009" i="60"/>
  <c r="I2010" i="60"/>
  <c r="I2011" i="60"/>
  <c r="I2012" i="60"/>
  <c r="I2013" i="60"/>
  <c r="I2014" i="60"/>
  <c r="I2015" i="60"/>
  <c r="I2016" i="60"/>
  <c r="I2017" i="60"/>
  <c r="I2018" i="60"/>
  <c r="I2019" i="60"/>
  <c r="I2020" i="60"/>
  <c r="I2021" i="60"/>
  <c r="I2022" i="60"/>
  <c r="I2023" i="60"/>
  <c r="I2024" i="60"/>
  <c r="I2025" i="60"/>
  <c r="I2026" i="60"/>
  <c r="I2027" i="60"/>
  <c r="I2028" i="60"/>
  <c r="I2029" i="60"/>
  <c r="I2030" i="60"/>
  <c r="I2031" i="60"/>
  <c r="I2032" i="60"/>
  <c r="I2033" i="60"/>
  <c r="I2034" i="60"/>
  <c r="I2035" i="60"/>
  <c r="I2036" i="60"/>
  <c r="I2037" i="60"/>
  <c r="I2038" i="60"/>
  <c r="I2039" i="60"/>
  <c r="I2040" i="60"/>
  <c r="I2041" i="60"/>
  <c r="I2042" i="60"/>
  <c r="I2043" i="60"/>
  <c r="I2044" i="60"/>
  <c r="I2045" i="60"/>
  <c r="I2046" i="60"/>
  <c r="I2047" i="60"/>
  <c r="I2048" i="60"/>
  <c r="I2049" i="60"/>
  <c r="I2050" i="60"/>
  <c r="I2051" i="60"/>
  <c r="I2052" i="60"/>
  <c r="I2053" i="60"/>
  <c r="I2054" i="60"/>
  <c r="I2055" i="60"/>
  <c r="I2056" i="60"/>
  <c r="I2057" i="60"/>
  <c r="I2058" i="60"/>
  <c r="I2059" i="60"/>
  <c r="I2060" i="60"/>
  <c r="I2061" i="60"/>
  <c r="I2062" i="60"/>
  <c r="I2063" i="60"/>
  <c r="I2064" i="60"/>
  <c r="I2065" i="60"/>
  <c r="I2066" i="60"/>
  <c r="I2067" i="60"/>
  <c r="I2068" i="60"/>
  <c r="I2069" i="60"/>
  <c r="I2070" i="60"/>
  <c r="I2071" i="60"/>
  <c r="I2072" i="60"/>
  <c r="I2073" i="60"/>
  <c r="I2074" i="60"/>
  <c r="I2075" i="60"/>
  <c r="I2076" i="60"/>
  <c r="I2077" i="60"/>
  <c r="I2078" i="60"/>
  <c r="I2079" i="60"/>
  <c r="I2080" i="60"/>
  <c r="I2081" i="60"/>
  <c r="I2082" i="60"/>
  <c r="I2083" i="60"/>
  <c r="I2084" i="60"/>
  <c r="I2085" i="60"/>
  <c r="I2086" i="60"/>
  <c r="I2087" i="60"/>
  <c r="I2088" i="60"/>
  <c r="I2089" i="60"/>
  <c r="I2090" i="60"/>
  <c r="I2091" i="60"/>
  <c r="I2092" i="60"/>
  <c r="I2093" i="60"/>
  <c r="I2094" i="60"/>
  <c r="I2095" i="60"/>
  <c r="I2096" i="60"/>
  <c r="I2097" i="60"/>
  <c r="I2098" i="60"/>
  <c r="I2099" i="60"/>
  <c r="I2100" i="60"/>
  <c r="I2101" i="60"/>
  <c r="I2102" i="60"/>
  <c r="I2103" i="60"/>
  <c r="I2104" i="60"/>
  <c r="I2105" i="60"/>
  <c r="I2106" i="60"/>
  <c r="I2107" i="60"/>
  <c r="I2108" i="60"/>
  <c r="I2109" i="60"/>
  <c r="I2110" i="60"/>
  <c r="I2111" i="60"/>
  <c r="I2112" i="60"/>
  <c r="I2113" i="60"/>
  <c r="I2114" i="60"/>
  <c r="I2115" i="60"/>
  <c r="I2116" i="60"/>
  <c r="I2117" i="60"/>
  <c r="I2118" i="60"/>
  <c r="I2119" i="60"/>
  <c r="I2120" i="60"/>
  <c r="I2121" i="60"/>
  <c r="I2122" i="60"/>
  <c r="I2123" i="60"/>
  <c r="I2124" i="60"/>
  <c r="I2125" i="60"/>
  <c r="I2126" i="60"/>
  <c r="I2127" i="60"/>
  <c r="I2128" i="60"/>
  <c r="I2129" i="60"/>
  <c r="I2130" i="60"/>
  <c r="I2131" i="60"/>
  <c r="I2132" i="60"/>
  <c r="I2133" i="60"/>
  <c r="I2134" i="60"/>
  <c r="I2135" i="60"/>
  <c r="I2136" i="60"/>
  <c r="I2137" i="60"/>
  <c r="I2138" i="60"/>
  <c r="I2139" i="60"/>
  <c r="I2140" i="60"/>
  <c r="I2141" i="60"/>
  <c r="I2142" i="60"/>
  <c r="I2143" i="60"/>
  <c r="I2144" i="60"/>
  <c r="I2145" i="60"/>
  <c r="I2146" i="60"/>
  <c r="I2147" i="60"/>
  <c r="I2148" i="60"/>
  <c r="I2149" i="60"/>
  <c r="I2150" i="60"/>
  <c r="I2151" i="60"/>
  <c r="I2152" i="60"/>
  <c r="I2153" i="60"/>
  <c r="I2154" i="60"/>
  <c r="I2155" i="60"/>
  <c r="I2156" i="60"/>
  <c r="I2157" i="60"/>
  <c r="I2158" i="60"/>
  <c r="I2159" i="60"/>
  <c r="I2160" i="60"/>
  <c r="I2161" i="60"/>
  <c r="I2162" i="60"/>
  <c r="I2163" i="60"/>
  <c r="I2164" i="60"/>
  <c r="I2165" i="60"/>
  <c r="I2166" i="60"/>
  <c r="I2167" i="60"/>
  <c r="I2168" i="60"/>
  <c r="I2169" i="60"/>
  <c r="I2170" i="60"/>
  <c r="I2171" i="60"/>
  <c r="I2172" i="60"/>
  <c r="I2173" i="60"/>
  <c r="I2174" i="60"/>
  <c r="I2175" i="60"/>
  <c r="I2176" i="60"/>
  <c r="I2177" i="60"/>
  <c r="I2178" i="60"/>
  <c r="I2179" i="60"/>
  <c r="I2180" i="60"/>
  <c r="I2181" i="60"/>
  <c r="I2182" i="60"/>
  <c r="I2183" i="60"/>
  <c r="I2184" i="60"/>
  <c r="I2185" i="60"/>
  <c r="I2186" i="60"/>
  <c r="I2187" i="60"/>
  <c r="I2188" i="60"/>
  <c r="I2189" i="60"/>
  <c r="I2190" i="60"/>
  <c r="I2191" i="60"/>
  <c r="I2192" i="60"/>
  <c r="I2193" i="60"/>
  <c r="I2194" i="60"/>
  <c r="I2195" i="60"/>
  <c r="I2196" i="60"/>
  <c r="I2197" i="60"/>
  <c r="I2198" i="60"/>
  <c r="I2199" i="60"/>
  <c r="I2200" i="60"/>
  <c r="I2201" i="60"/>
  <c r="I2202" i="60"/>
  <c r="I2203" i="60"/>
  <c r="I2204" i="60"/>
  <c r="I2205" i="60"/>
  <c r="I2206" i="60"/>
  <c r="I2207" i="60"/>
  <c r="I2208" i="60"/>
  <c r="I2209" i="60"/>
  <c r="I2210" i="60"/>
  <c r="I2211" i="60"/>
  <c r="I2212" i="60"/>
  <c r="I2213" i="60"/>
  <c r="I2214" i="60"/>
  <c r="I2215" i="60"/>
  <c r="I2216" i="60"/>
  <c r="I2217" i="60"/>
  <c r="I2218" i="60"/>
  <c r="I2219" i="60"/>
  <c r="I2220" i="60"/>
  <c r="I2221" i="60"/>
  <c r="I2222" i="60"/>
  <c r="I2223" i="60"/>
  <c r="I2224" i="60"/>
  <c r="I2225" i="60"/>
  <c r="I2226" i="60"/>
  <c r="I2227" i="60"/>
  <c r="I2228" i="60"/>
  <c r="I2229" i="60"/>
  <c r="I2230" i="60"/>
  <c r="I2231" i="60"/>
  <c r="I2232" i="60"/>
  <c r="I2233" i="60"/>
  <c r="I2234" i="60"/>
  <c r="I2235" i="60"/>
  <c r="I2236" i="60"/>
  <c r="I2237" i="60"/>
  <c r="I2238" i="60"/>
  <c r="I2239" i="60"/>
  <c r="I2240" i="60"/>
  <c r="I2241" i="60"/>
  <c r="I2242" i="60"/>
  <c r="I2243" i="60"/>
  <c r="I2244" i="60"/>
  <c r="I2245" i="60"/>
  <c r="I2246" i="60"/>
  <c r="I2247" i="60"/>
  <c r="I2248" i="60"/>
  <c r="I2249" i="60"/>
  <c r="I2250" i="60"/>
  <c r="I2251" i="60"/>
  <c r="I2252" i="60"/>
  <c r="I2253" i="60"/>
  <c r="I2254" i="60"/>
  <c r="I2255" i="60"/>
  <c r="I2256" i="60"/>
  <c r="I2257" i="60"/>
  <c r="I2258" i="60"/>
  <c r="I2259" i="60"/>
  <c r="I2260" i="60"/>
  <c r="I2261" i="60"/>
  <c r="I2262" i="60"/>
  <c r="I2263" i="60"/>
  <c r="I2264" i="60"/>
  <c r="I2265" i="60"/>
  <c r="I2266" i="60"/>
  <c r="I2267" i="60"/>
  <c r="I2268" i="60"/>
  <c r="I2269" i="60"/>
  <c r="I2270" i="60"/>
  <c r="I2271" i="60"/>
  <c r="I2272" i="60"/>
  <c r="I2273" i="60"/>
  <c r="I2274" i="60"/>
  <c r="I2275" i="60"/>
  <c r="I2276" i="60"/>
  <c r="I2277" i="60"/>
  <c r="I2278" i="60"/>
  <c r="I2279" i="60"/>
  <c r="I2280" i="60"/>
  <c r="I2281" i="60"/>
  <c r="I2282" i="60"/>
  <c r="I2283" i="60"/>
  <c r="I2284" i="60"/>
  <c r="I2285" i="60"/>
  <c r="I2286" i="60"/>
  <c r="I2287" i="60"/>
  <c r="I2288" i="60"/>
  <c r="I2289" i="60"/>
  <c r="I2290" i="60"/>
  <c r="I2291" i="60"/>
  <c r="I2292" i="60"/>
  <c r="I2293" i="60"/>
  <c r="I2294" i="60"/>
  <c r="I2295" i="60"/>
  <c r="I2296" i="60"/>
  <c r="I2297" i="60"/>
  <c r="I2298" i="60"/>
  <c r="I2299" i="60"/>
  <c r="I2300" i="60"/>
  <c r="I2301" i="60"/>
  <c r="I2302" i="60"/>
  <c r="I2303" i="60"/>
  <c r="I2304" i="60"/>
  <c r="I2305" i="60"/>
  <c r="I2306" i="60"/>
  <c r="I2307" i="60"/>
  <c r="I2308" i="60"/>
  <c r="I2309" i="60"/>
  <c r="I2310" i="60"/>
  <c r="I2311" i="60"/>
  <c r="I2312" i="60"/>
  <c r="I2313" i="60"/>
  <c r="I2314" i="60"/>
  <c r="I2315" i="60"/>
  <c r="I2316" i="60"/>
  <c r="I2317" i="60"/>
  <c r="I2318" i="60"/>
  <c r="I2319" i="60"/>
  <c r="I2320" i="60"/>
  <c r="I2321" i="60"/>
  <c r="I2322" i="60"/>
  <c r="I2323" i="60"/>
  <c r="I2324" i="60"/>
  <c r="I2325" i="60"/>
  <c r="I2326" i="60"/>
  <c r="I2327" i="60"/>
  <c r="I2328" i="60"/>
  <c r="I2329" i="60"/>
  <c r="I2330" i="60"/>
  <c r="I2331" i="60"/>
  <c r="I2332" i="60"/>
  <c r="I2333" i="60"/>
  <c r="I2334" i="60"/>
  <c r="I2335" i="60"/>
  <c r="I2336" i="60"/>
  <c r="I2337" i="60"/>
  <c r="I2338" i="60"/>
  <c r="I2339" i="60"/>
  <c r="I2340" i="60"/>
  <c r="I2341" i="60"/>
  <c r="I2342" i="60"/>
  <c r="I2343" i="60"/>
  <c r="I2344" i="60"/>
  <c r="I2345" i="60"/>
  <c r="I2346" i="60"/>
  <c r="I2347" i="60"/>
  <c r="I2348" i="60"/>
  <c r="I2349" i="60"/>
  <c r="I2350" i="60"/>
  <c r="I2351" i="60"/>
  <c r="I2352" i="60"/>
  <c r="I2353" i="60"/>
  <c r="I2354" i="60"/>
  <c r="I2355" i="60"/>
  <c r="I2356" i="60"/>
  <c r="I2357" i="60"/>
  <c r="I2358" i="60"/>
  <c r="I2359" i="60"/>
  <c r="I2360" i="60"/>
  <c r="I2361" i="60"/>
  <c r="I2362" i="60"/>
  <c r="I2363" i="60"/>
  <c r="I2364" i="60"/>
  <c r="I2365" i="60"/>
  <c r="I2366" i="60"/>
  <c r="I2367" i="60"/>
  <c r="I2368" i="60"/>
  <c r="I2369" i="60"/>
  <c r="I2370" i="60"/>
  <c r="I2371" i="60"/>
  <c r="I2372" i="60"/>
  <c r="I2373" i="60"/>
  <c r="I2374" i="60"/>
  <c r="I2375" i="60"/>
  <c r="I2376" i="60"/>
  <c r="I2377" i="60"/>
  <c r="I2378" i="60"/>
  <c r="I2379" i="60"/>
  <c r="I2380" i="60"/>
  <c r="I2381" i="60"/>
  <c r="I2382" i="60"/>
  <c r="I2383" i="60"/>
  <c r="I2384" i="60"/>
  <c r="I2385" i="60"/>
  <c r="I2386" i="60"/>
  <c r="I2387" i="60"/>
  <c r="I2388" i="60"/>
  <c r="I2389" i="60"/>
  <c r="I2390" i="60"/>
  <c r="I2391" i="60"/>
  <c r="I2392" i="60"/>
  <c r="I2393" i="60"/>
  <c r="I2394" i="60"/>
  <c r="I2395" i="60"/>
  <c r="I2396" i="60"/>
  <c r="I2397" i="60"/>
  <c r="I2398" i="60"/>
  <c r="I2399" i="60"/>
  <c r="I2400" i="60"/>
  <c r="I2401" i="60"/>
  <c r="I2402" i="60"/>
  <c r="I2403" i="60"/>
  <c r="I2404" i="60"/>
  <c r="I2405" i="60"/>
  <c r="I2406" i="60"/>
  <c r="I2407" i="60"/>
  <c r="I2408" i="60"/>
  <c r="I2409" i="60"/>
  <c r="I2410" i="60"/>
  <c r="I2411" i="60"/>
  <c r="I2412" i="60"/>
  <c r="I2413" i="60"/>
  <c r="I2414" i="60"/>
  <c r="I2415" i="60"/>
  <c r="I2416" i="60"/>
  <c r="I2417" i="60"/>
  <c r="I2418" i="60"/>
  <c r="I2419" i="60"/>
  <c r="I2420" i="60"/>
  <c r="I2421" i="60"/>
  <c r="I2422" i="60"/>
  <c r="I2423" i="60"/>
  <c r="I2424" i="60"/>
  <c r="I2425" i="60"/>
  <c r="I2426" i="60"/>
  <c r="I2427" i="60"/>
  <c r="I2428" i="60"/>
  <c r="I2429" i="60"/>
  <c r="I2430" i="60"/>
  <c r="I2431" i="60"/>
  <c r="I2432" i="60"/>
  <c r="I2433" i="60"/>
  <c r="I2434" i="60"/>
  <c r="I2435" i="60"/>
  <c r="I2436" i="60"/>
  <c r="I2437" i="60"/>
  <c r="I2438" i="60"/>
  <c r="I2439" i="60"/>
  <c r="I2440" i="60"/>
  <c r="I2441" i="60"/>
  <c r="I2442" i="60"/>
  <c r="I2443" i="60"/>
  <c r="I2444" i="60"/>
  <c r="I2445" i="60"/>
  <c r="I2446" i="60"/>
  <c r="I2447" i="60"/>
  <c r="I2448" i="60"/>
  <c r="I2449" i="60"/>
  <c r="I2450" i="60"/>
  <c r="I2451" i="60"/>
  <c r="J2452" i="60"/>
  <c r="J3" i="60"/>
  <c r="H995" i="60"/>
  <c r="H1011" i="60"/>
  <c r="H1027" i="60"/>
  <c r="H1043" i="60"/>
  <c r="H1059" i="60"/>
  <c r="H1075" i="60"/>
  <c r="H1091" i="60"/>
  <c r="H1107" i="60"/>
  <c r="H1123" i="60"/>
  <c r="H1139" i="60"/>
  <c r="H1000" i="60"/>
  <c r="H1128" i="60"/>
  <c r="H1060" i="60"/>
  <c r="H1018" i="60"/>
  <c r="H1150" i="60"/>
  <c r="H1104" i="60"/>
  <c r="H1046" i="60"/>
  <c r="H1157" i="60"/>
  <c r="H1173" i="60"/>
  <c r="H1189" i="60"/>
  <c r="H1100" i="60"/>
  <c r="H1190" i="60"/>
  <c r="H1255" i="60"/>
  <c r="H1271" i="60"/>
  <c r="H1287" i="60"/>
  <c r="H1303" i="60"/>
  <c r="H1319" i="60"/>
  <c r="H1335" i="60"/>
  <c r="H1351" i="60"/>
  <c r="H1367" i="60"/>
  <c r="H1383" i="60"/>
  <c r="H1196" i="60"/>
  <c r="H1010" i="60"/>
  <c r="H1231" i="60"/>
  <c r="H1172" i="60"/>
  <c r="H1242" i="60"/>
  <c r="H1122" i="60"/>
  <c r="H1245" i="60"/>
  <c r="H1192" i="60"/>
  <c r="H1174" i="60"/>
  <c r="H1306" i="60"/>
  <c r="H1193" i="60"/>
  <c r="H1272" i="60"/>
  <c r="H1336" i="60"/>
  <c r="H1286" i="60"/>
  <c r="H1354" i="60"/>
  <c r="H1352" i="60"/>
  <c r="H1400" i="60"/>
  <c r="H1448" i="60"/>
  <c r="H1480" i="60"/>
  <c r="H1372" i="60"/>
  <c r="H1502" i="60"/>
  <c r="H1392" i="60"/>
  <c r="H1449" i="60"/>
  <c r="H1481" i="60"/>
  <c r="H1403" i="60"/>
  <c r="H1393" i="60"/>
  <c r="H1474" i="60"/>
  <c r="H1415" i="60"/>
  <c r="H1524" i="60"/>
  <c r="H1556" i="60"/>
  <c r="H1588" i="60"/>
  <c r="H1620" i="60"/>
  <c r="H1652" i="60"/>
  <c r="H1684" i="60"/>
  <c r="H1417" i="60"/>
  <c r="H1486" i="60"/>
  <c r="H1491" i="60"/>
  <c r="H1537" i="60"/>
  <c r="H1569" i="60"/>
  <c r="H1601" i="60"/>
  <c r="H1633" i="60"/>
  <c r="H1665" i="60"/>
  <c r="H1703" i="60"/>
  <c r="H1439" i="60"/>
  <c r="H1501" i="60"/>
  <c r="H1410" i="60"/>
  <c r="H1530" i="60"/>
  <c r="H1562" i="60"/>
  <c r="H1594" i="60"/>
  <c r="H1626" i="60"/>
  <c r="H1658" i="60"/>
  <c r="H1690" i="60"/>
  <c r="H1737" i="60"/>
  <c r="H1811" i="60"/>
  <c r="H1555" i="60"/>
  <c r="H1683" i="60"/>
  <c r="H1779" i="60"/>
  <c r="H1841" i="60"/>
  <c r="H1857" i="60"/>
  <c r="H1873" i="60"/>
  <c r="H1701" i="60"/>
  <c r="H1770" i="60"/>
  <c r="H1832" i="60"/>
  <c r="H1591" i="60"/>
  <c r="H1732" i="60"/>
  <c r="H1796" i="60"/>
  <c r="H1704" i="60"/>
  <c r="H1777" i="60"/>
  <c r="H1835" i="60"/>
  <c r="H1579" i="60"/>
  <c r="H1722" i="60"/>
  <c r="H1787" i="60"/>
  <c r="H1846" i="60"/>
  <c r="H1862" i="60"/>
  <c r="H1878" i="60"/>
  <c r="H1743" i="60"/>
  <c r="H1483" i="60"/>
  <c r="H1909" i="60"/>
  <c r="H1942" i="60"/>
  <c r="H1958" i="60"/>
  <c r="H1974" i="60"/>
  <c r="H1990" i="60"/>
  <c r="H2006" i="60"/>
  <c r="H2022" i="60"/>
  <c r="H2038" i="60"/>
  <c r="H2054" i="60"/>
  <c r="H2070" i="60"/>
  <c r="H2086" i="60"/>
  <c r="H2102" i="60"/>
  <c r="H2118" i="60"/>
  <c r="H2134" i="60"/>
  <c r="H1829" i="60"/>
  <c r="H1401" i="60"/>
  <c r="H1899" i="60"/>
  <c r="H1695" i="60"/>
  <c r="H1918" i="60"/>
  <c r="H1707" i="60"/>
  <c r="H1991" i="60"/>
  <c r="H2141" i="60"/>
  <c r="H2192" i="60"/>
  <c r="H2208" i="60"/>
  <c r="H2224" i="60"/>
  <c r="H2240" i="60"/>
  <c r="H2256" i="60"/>
  <c r="H2272" i="60"/>
  <c r="H2288" i="60"/>
  <c r="H2304" i="60"/>
  <c r="H2320" i="60"/>
  <c r="H2336" i="60"/>
  <c r="H2352" i="60"/>
  <c r="H2368" i="60"/>
  <c r="H2384" i="60"/>
  <c r="H2400" i="60"/>
  <c r="H2416" i="60"/>
  <c r="H2432" i="60"/>
  <c r="H2448" i="60"/>
  <c r="H1933" i="60"/>
  <c r="H2061" i="60"/>
  <c r="H2179" i="60"/>
  <c r="H1955" i="60"/>
  <c r="H2083" i="60"/>
  <c r="H2145" i="60"/>
  <c r="H1781" i="60"/>
  <c r="H997" i="60"/>
  <c r="H1013" i="60"/>
  <c r="H1029" i="60"/>
  <c r="H1045" i="60"/>
  <c r="H1061" i="60"/>
  <c r="H1077" i="60"/>
  <c r="H1093" i="60"/>
  <c r="H1109" i="60"/>
  <c r="H1125" i="60"/>
  <c r="H1141" i="60"/>
  <c r="H1016" i="60"/>
  <c r="H1132" i="60"/>
  <c r="H1076" i="60"/>
  <c r="H1034" i="60"/>
  <c r="H992" i="60"/>
  <c r="H1120" i="60"/>
  <c r="H1062" i="60"/>
  <c r="H1159" i="60"/>
  <c r="H1175" i="60"/>
  <c r="H988" i="60"/>
  <c r="H1116" i="60"/>
  <c r="H1198" i="60"/>
  <c r="H1257" i="60"/>
  <c r="H1273" i="60"/>
  <c r="H1289" i="60"/>
  <c r="H1305" i="60"/>
  <c r="H1321" i="60"/>
  <c r="H1337" i="60"/>
  <c r="H1353" i="60"/>
  <c r="H1369" i="60"/>
  <c r="H1385" i="60"/>
  <c r="H1204" i="60"/>
  <c r="H1074" i="60"/>
  <c r="H1239" i="60"/>
  <c r="H1188" i="60"/>
  <c r="H1247" i="60"/>
  <c r="H1178" i="60"/>
  <c r="H1252" i="60"/>
  <c r="H1200" i="60"/>
  <c r="H1203" i="60"/>
  <c r="H1314" i="60"/>
  <c r="H1225" i="60"/>
  <c r="H1280" i="60"/>
  <c r="H1344" i="60"/>
  <c r="H1294" i="60"/>
  <c r="H1370" i="60"/>
  <c r="H1368" i="60"/>
  <c r="H1405" i="60"/>
  <c r="H1453" i="60"/>
  <c r="H1485" i="60"/>
  <c r="H1390" i="60"/>
  <c r="H1170" i="60"/>
  <c r="H1397" i="60"/>
  <c r="H1452" i="60"/>
  <c r="H1484" i="60"/>
  <c r="H1414" i="60"/>
  <c r="H1404" i="60"/>
  <c r="H1479" i="60"/>
  <c r="H1426" i="60"/>
  <c r="H1528" i="60"/>
  <c r="H1560" i="60"/>
  <c r="H1592" i="60"/>
  <c r="H1624" i="60"/>
  <c r="H1656" i="60"/>
  <c r="H1688" i="60"/>
  <c r="H1428" i="60"/>
  <c r="H1500" i="60"/>
  <c r="H1509" i="60"/>
  <c r="H1541" i="60"/>
  <c r="H1573" i="60"/>
  <c r="H1605" i="60"/>
  <c r="H1637" i="60"/>
  <c r="H1669" i="60"/>
  <c r="H1706" i="60"/>
  <c r="H1450" i="60"/>
  <c r="H1697" i="60"/>
  <c r="H1431" i="60"/>
  <c r="H1534" i="60"/>
  <c r="H1566" i="60"/>
  <c r="H1598" i="60"/>
  <c r="H1630" i="60"/>
  <c r="H1662" i="60"/>
  <c r="H1694" i="60"/>
  <c r="H1750" i="60"/>
  <c r="H1819" i="60"/>
  <c r="H1571" i="60"/>
  <c r="H1698" i="60"/>
  <c r="H1792" i="60"/>
  <c r="H1843" i="60"/>
  <c r="H1859" i="60"/>
  <c r="H1875" i="60"/>
  <c r="H1710" i="60"/>
  <c r="H1773" i="60"/>
  <c r="H1839" i="60"/>
  <c r="H1607" i="60"/>
  <c r="H1735" i="60"/>
  <c r="H1804" i="60"/>
  <c r="H1712" i="60"/>
  <c r="H1790" i="60"/>
  <c r="H1391" i="60"/>
  <c r="H1595" i="60"/>
  <c r="H1736" i="60"/>
  <c r="H1802" i="60"/>
  <c r="H1848" i="60"/>
  <c r="H1864" i="60"/>
  <c r="H1880" i="60"/>
  <c r="H1756" i="60"/>
  <c r="H1719" i="60"/>
  <c r="H1917" i="60"/>
  <c r="H1944" i="60"/>
  <c r="H1960" i="60"/>
  <c r="H1976" i="60"/>
  <c r="H1992" i="60"/>
  <c r="H2008" i="60"/>
  <c r="H2024" i="60"/>
  <c r="H2040" i="60"/>
  <c r="H2056" i="60"/>
  <c r="H2072" i="60"/>
  <c r="H2088" i="60"/>
  <c r="H2104" i="60"/>
  <c r="H2120" i="60"/>
  <c r="H2136" i="60"/>
  <c r="H1838" i="60"/>
  <c r="H1723" i="60"/>
  <c r="H1907" i="60"/>
  <c r="H1775" i="60"/>
  <c r="H1926" i="60"/>
  <c r="H1765" i="60"/>
  <c r="H2007" i="60"/>
  <c r="H2144" i="60"/>
  <c r="H2194" i="60"/>
  <c r="H2210" i="60"/>
  <c r="H2226" i="60"/>
  <c r="H2242" i="60"/>
  <c r="H2258" i="60"/>
  <c r="H2274" i="60"/>
  <c r="H2290" i="60"/>
  <c r="H2306" i="60"/>
  <c r="H2322" i="60"/>
  <c r="H2338" i="60"/>
  <c r="H2354" i="60"/>
  <c r="H2370" i="60"/>
  <c r="H2386" i="60"/>
  <c r="H2402" i="60"/>
  <c r="H2418" i="60"/>
  <c r="H2434" i="60"/>
  <c r="H2450" i="60"/>
  <c r="H1949" i="60"/>
  <c r="H2077" i="60"/>
  <c r="H2186" i="60"/>
  <c r="H1971" i="60"/>
  <c r="H2099" i="60"/>
  <c r="H2148" i="60"/>
  <c r="J2" i="60"/>
  <c r="H999" i="60"/>
  <c r="H1015" i="60"/>
  <c r="H1031" i="60"/>
  <c r="H1047" i="60"/>
  <c r="H1063" i="60"/>
  <c r="H1079" i="60"/>
  <c r="H1095" i="60"/>
  <c r="H1111" i="60"/>
  <c r="H1127" i="60"/>
  <c r="H1143" i="60"/>
  <c r="H1032" i="60"/>
  <c r="H1136" i="60"/>
  <c r="H1092" i="60"/>
  <c r="H1050" i="60"/>
  <c r="H1008" i="60"/>
  <c r="H1130" i="60"/>
  <c r="H1078" i="60"/>
  <c r="H1161" i="60"/>
  <c r="H1177" i="60"/>
  <c r="H1004" i="60"/>
  <c r="H1142" i="60"/>
  <c r="H1206" i="60"/>
  <c r="H1259" i="60"/>
  <c r="H1275" i="60"/>
  <c r="H1291" i="60"/>
  <c r="H1307" i="60"/>
  <c r="H1323" i="60"/>
  <c r="H1339" i="60"/>
  <c r="H1355" i="60"/>
  <c r="H1371" i="60"/>
  <c r="H1387" i="60"/>
  <c r="H1212" i="60"/>
  <c r="H1182" i="60"/>
  <c r="H1249" i="60"/>
  <c r="H1194" i="60"/>
  <c r="H1254" i="60"/>
  <c r="H1197" i="60"/>
  <c r="H1038" i="60"/>
  <c r="H1208" i="60"/>
  <c r="H1235" i="60"/>
  <c r="H1322" i="60"/>
  <c r="H1360" i="60"/>
  <c r="H1288" i="60"/>
  <c r="H1358" i="60"/>
  <c r="H1302" i="60"/>
  <c r="H1386" i="60"/>
  <c r="H1384" i="60"/>
  <c r="H1416" i="60"/>
  <c r="H1456" i="60"/>
  <c r="H1488" i="60"/>
  <c r="H1395" i="60"/>
  <c r="H1211" i="60"/>
  <c r="H1408" i="60"/>
  <c r="H1457" i="60"/>
  <c r="H1489" i="60"/>
  <c r="H1419" i="60"/>
  <c r="H1425" i="60"/>
  <c r="H1705" i="60"/>
  <c r="H1490" i="60"/>
  <c r="H1532" i="60"/>
  <c r="H1564" i="60"/>
  <c r="H1596" i="60"/>
  <c r="H1628" i="60"/>
  <c r="H1660" i="60"/>
  <c r="H1692" i="60"/>
  <c r="H1438" i="60"/>
  <c r="H1696" i="60"/>
  <c r="H1513" i="60"/>
  <c r="H1545" i="60"/>
  <c r="H1577" i="60"/>
  <c r="H1609" i="60"/>
  <c r="H1641" i="60"/>
  <c r="H1673" i="60"/>
  <c r="H1718" i="60"/>
  <c r="H1455" i="60"/>
  <c r="H1700" i="60"/>
  <c r="H1506" i="60"/>
  <c r="H1538" i="60"/>
  <c r="H1570" i="60"/>
  <c r="H1602" i="60"/>
  <c r="H1634" i="60"/>
  <c r="H1666" i="60"/>
  <c r="H1714" i="60"/>
  <c r="H1753" i="60"/>
  <c r="H1827" i="60"/>
  <c r="H1587" i="60"/>
  <c r="H1731" i="60"/>
  <c r="H1795" i="60"/>
  <c r="H1845" i="60"/>
  <c r="H1861" i="60"/>
  <c r="H1877" i="60"/>
  <c r="H1721" i="60"/>
  <c r="H1786" i="60"/>
  <c r="H1423" i="60"/>
  <c r="H1623" i="60"/>
  <c r="H1748" i="60"/>
  <c r="H1812" i="60"/>
  <c r="H1729" i="60"/>
  <c r="H1793" i="60"/>
  <c r="H1434" i="60"/>
  <c r="H1611" i="60"/>
  <c r="H1739" i="60"/>
  <c r="H1810" i="60"/>
  <c r="H1850" i="60"/>
  <c r="H1866" i="60"/>
  <c r="H1882" i="60"/>
  <c r="H1816" i="60"/>
  <c r="H1733" i="60"/>
  <c r="H1925" i="60"/>
  <c r="H1946" i="60"/>
  <c r="H1962" i="60"/>
  <c r="H1978" i="60"/>
  <c r="H1994" i="60"/>
  <c r="H2010" i="60"/>
  <c r="H2026" i="60"/>
  <c r="H2042" i="60"/>
  <c r="H2058" i="60"/>
  <c r="H2074" i="60"/>
  <c r="H2090" i="60"/>
  <c r="H2106" i="60"/>
  <c r="H2122" i="60"/>
  <c r="H1551" i="60"/>
  <c r="H1888" i="60"/>
  <c r="H1749" i="60"/>
  <c r="H1915" i="60"/>
  <c r="H1788" i="60"/>
  <c r="H1519" i="60"/>
  <c r="H1813" i="60"/>
  <c r="H2023" i="60"/>
  <c r="H2153" i="60"/>
  <c r="H2196" i="60"/>
  <c r="H2212" i="60"/>
  <c r="H2228" i="60"/>
  <c r="H2244" i="60"/>
  <c r="H2260" i="60"/>
  <c r="H2276" i="60"/>
  <c r="H2292" i="60"/>
  <c r="H2308" i="60"/>
  <c r="H2324" i="60"/>
  <c r="H2340" i="60"/>
  <c r="H2356" i="60"/>
  <c r="H2372" i="60"/>
  <c r="H2388" i="60"/>
  <c r="H2404" i="60"/>
  <c r="H2420" i="60"/>
  <c r="H2436" i="60"/>
  <c r="H2452" i="60"/>
  <c r="H1965" i="60"/>
  <c r="H2093" i="60"/>
  <c r="H1726" i="60"/>
  <c r="H1987" i="60"/>
  <c r="H2115" i="60"/>
  <c r="H2151" i="60"/>
  <c r="H1945" i="60"/>
  <c r="H2073" i="60"/>
  <c r="H2175" i="60"/>
  <c r="H1999" i="60"/>
  <c r="H2149" i="60"/>
  <c r="H2195" i="60"/>
  <c r="H2211" i="60"/>
  <c r="H2227" i="60"/>
  <c r="H2243" i="60"/>
  <c r="H2259" i="60"/>
  <c r="H2275" i="60"/>
  <c r="H2291" i="60"/>
  <c r="H2307" i="60"/>
  <c r="H2323" i="60"/>
  <c r="H2339" i="60"/>
  <c r="H2355" i="60"/>
  <c r="H2371" i="60"/>
  <c r="H1895" i="60"/>
  <c r="H2027" i="60"/>
  <c r="H2125" i="60"/>
  <c r="H2171" i="60"/>
  <c r="H13" i="60"/>
  <c r="H45" i="60"/>
  <c r="H77" i="60"/>
  <c r="H109" i="60"/>
  <c r="H141" i="60"/>
  <c r="H173" i="60"/>
  <c r="H205" i="60"/>
  <c r="H237" i="60"/>
  <c r="H269" i="60"/>
  <c r="H301" i="60"/>
  <c r="H333" i="60"/>
  <c r="H365" i="60"/>
  <c r="H397" i="60"/>
  <c r="H985" i="60"/>
  <c r="H1001" i="60"/>
  <c r="H1017" i="60"/>
  <c r="H1033" i="60"/>
  <c r="H1049" i="60"/>
  <c r="H1065" i="60"/>
  <c r="H1081" i="60"/>
  <c r="H1097" i="60"/>
  <c r="H1113" i="60"/>
  <c r="H1129" i="60"/>
  <c r="H1145" i="60"/>
  <c r="H1048" i="60"/>
  <c r="H1146" i="60"/>
  <c r="H1108" i="60"/>
  <c r="H1066" i="60"/>
  <c r="H1024" i="60"/>
  <c r="H1134" i="60"/>
  <c r="H1094" i="60"/>
  <c r="H1163" i="60"/>
  <c r="H1179" i="60"/>
  <c r="H1020" i="60"/>
  <c r="H1022" i="60"/>
  <c r="H1214" i="60"/>
  <c r="H1261" i="60"/>
  <c r="H1277" i="60"/>
  <c r="H1293" i="60"/>
  <c r="H1309" i="60"/>
  <c r="H1325" i="60"/>
  <c r="H1341" i="60"/>
  <c r="H1357" i="60"/>
  <c r="H1373" i="60"/>
  <c r="H1006" i="60"/>
  <c r="H1220" i="60"/>
  <c r="H1191" i="60"/>
  <c r="H990" i="60"/>
  <c r="H1202" i="60"/>
  <c r="H1256" i="60"/>
  <c r="H1205" i="60"/>
  <c r="H1102" i="60"/>
  <c r="H1216" i="60"/>
  <c r="H1262" i="60"/>
  <c r="H1330" i="60"/>
  <c r="H1376" i="60"/>
  <c r="H1296" i="60"/>
  <c r="H1374" i="60"/>
  <c r="H1310" i="60"/>
  <c r="H1026" i="60"/>
  <c r="H1201" i="60"/>
  <c r="H1421" i="60"/>
  <c r="H1461" i="60"/>
  <c r="H1497" i="60"/>
  <c r="H1406" i="60"/>
  <c r="H1217" i="60"/>
  <c r="H1413" i="60"/>
  <c r="H1460" i="60"/>
  <c r="H1496" i="60"/>
  <c r="H1430" i="60"/>
  <c r="H1436" i="60"/>
  <c r="H1715" i="60"/>
  <c r="H1499" i="60"/>
  <c r="H1536" i="60"/>
  <c r="H1568" i="60"/>
  <c r="H1600" i="60"/>
  <c r="H1632" i="60"/>
  <c r="H1664" i="60"/>
  <c r="H1699" i="60"/>
  <c r="H1443" i="60"/>
  <c r="H1711" i="60"/>
  <c r="H1517" i="60"/>
  <c r="H1549" i="60"/>
  <c r="H1581" i="60"/>
  <c r="H1613" i="60"/>
  <c r="H1645" i="60"/>
  <c r="H1677" i="60"/>
  <c r="H1725" i="60"/>
  <c r="H1466" i="60"/>
  <c r="H1709" i="60"/>
  <c r="H1510" i="60"/>
  <c r="H1542" i="60"/>
  <c r="H1574" i="60"/>
  <c r="H1606" i="60"/>
  <c r="H1638" i="60"/>
  <c r="H1670" i="60"/>
  <c r="H1412" i="60"/>
  <c r="H1766" i="60"/>
  <c r="H1836" i="60"/>
  <c r="H1603" i="60"/>
  <c r="H1744" i="60"/>
  <c r="H1798" i="60"/>
  <c r="H1847" i="60"/>
  <c r="H1863" i="60"/>
  <c r="H1879" i="60"/>
  <c r="H1728" i="60"/>
  <c r="H1789" i="60"/>
  <c r="H1511" i="60"/>
  <c r="H1639" i="60"/>
  <c r="H1751" i="60"/>
  <c r="H1820" i="60"/>
  <c r="H1742" i="60"/>
  <c r="H1799" i="60"/>
  <c r="H1498" i="60"/>
  <c r="H1627" i="60"/>
  <c r="H1752" i="60"/>
  <c r="H1818" i="60"/>
  <c r="H1852" i="60"/>
  <c r="H1868" i="60"/>
  <c r="H1884" i="60"/>
  <c r="H1890" i="60"/>
  <c r="H1746" i="60"/>
  <c r="H1932" i="60"/>
  <c r="H1948" i="60"/>
  <c r="H1964" i="60"/>
  <c r="H1980" i="60"/>
  <c r="H1996" i="60"/>
  <c r="H2012" i="60"/>
  <c r="H2028" i="60"/>
  <c r="H2044" i="60"/>
  <c r="H2060" i="60"/>
  <c r="H2076" i="60"/>
  <c r="H2092" i="60"/>
  <c r="H2108" i="60"/>
  <c r="H2124" i="60"/>
  <c r="H1615" i="60"/>
  <c r="H1896" i="60"/>
  <c r="H1762" i="60"/>
  <c r="H1923" i="60"/>
  <c r="H1800" i="60"/>
  <c r="H1583" i="60"/>
  <c r="H1905" i="60"/>
  <c r="H2039" i="60"/>
  <c r="H2161" i="60"/>
  <c r="H2198" i="60"/>
  <c r="H2214" i="60"/>
  <c r="H2230" i="60"/>
  <c r="H2246" i="60"/>
  <c r="H2262" i="60"/>
  <c r="H2278" i="60"/>
  <c r="H2294" i="60"/>
  <c r="H2310" i="60"/>
  <c r="H2326" i="60"/>
  <c r="H2342" i="60"/>
  <c r="H2358" i="60"/>
  <c r="H2374" i="60"/>
  <c r="H2390" i="60"/>
  <c r="H2406" i="60"/>
  <c r="H2422" i="60"/>
  <c r="H2438" i="60"/>
  <c r="H6" i="60"/>
  <c r="H1981" i="60"/>
  <c r="H2109" i="60"/>
  <c r="H1778" i="60"/>
  <c r="H2003" i="60"/>
  <c r="H2119" i="60"/>
  <c r="H2159" i="60"/>
  <c r="H1961" i="60"/>
  <c r="H2089" i="60"/>
  <c r="H2182" i="60"/>
  <c r="H2015" i="60"/>
  <c r="H2157" i="60"/>
  <c r="H2197" i="60"/>
  <c r="H2213" i="60"/>
  <c r="H2229" i="60"/>
  <c r="H2245" i="60"/>
  <c r="H2261" i="60"/>
  <c r="H2277" i="60"/>
  <c r="H2293" i="60"/>
  <c r="H2309" i="60"/>
  <c r="H2325" i="60"/>
  <c r="H2341" i="60"/>
  <c r="H2357" i="60"/>
  <c r="H2373" i="60"/>
  <c r="H1924" i="60"/>
  <c r="H2043" i="60"/>
  <c r="H2129" i="60"/>
  <c r="H2178" i="60"/>
  <c r="H17" i="60"/>
  <c r="H49" i="60"/>
  <c r="H81" i="60"/>
  <c r="H113" i="60"/>
  <c r="H145" i="60"/>
  <c r="H177" i="60"/>
  <c r="H209" i="60"/>
  <c r="H241" i="60"/>
  <c r="H273" i="60"/>
  <c r="H305" i="60"/>
  <c r="H337" i="60"/>
  <c r="H369" i="60"/>
  <c r="H401" i="60"/>
  <c r="H991" i="60"/>
  <c r="H1007" i="60"/>
  <c r="H1023" i="60"/>
  <c r="H1039" i="60"/>
  <c r="H1055" i="60"/>
  <c r="H1071" i="60"/>
  <c r="H1087" i="60"/>
  <c r="H1103" i="60"/>
  <c r="H1119" i="60"/>
  <c r="H1135" i="60"/>
  <c r="H1151" i="60"/>
  <c r="H1096" i="60"/>
  <c r="H1028" i="60"/>
  <c r="H986" i="60"/>
  <c r="H1114" i="60"/>
  <c r="H1072" i="60"/>
  <c r="H1014" i="60"/>
  <c r="H1148" i="60"/>
  <c r="H1169" i="60"/>
  <c r="H1185" i="60"/>
  <c r="H1068" i="60"/>
  <c r="H1162" i="60"/>
  <c r="H1238" i="60"/>
  <c r="H1267" i="60"/>
  <c r="H1283" i="60"/>
  <c r="H1299" i="60"/>
  <c r="H1315" i="60"/>
  <c r="H1331" i="60"/>
  <c r="H1347" i="60"/>
  <c r="H1363" i="60"/>
  <c r="H1379" i="60"/>
  <c r="H1164" i="60"/>
  <c r="H1244" i="60"/>
  <c r="H1215" i="60"/>
  <c r="H1158" i="60"/>
  <c r="H1226" i="60"/>
  <c r="H994" i="60"/>
  <c r="H1229" i="60"/>
  <c r="H1168" i="60"/>
  <c r="H1240" i="60"/>
  <c r="H1290" i="60"/>
  <c r="H1362" i="60"/>
  <c r="H1248" i="60"/>
  <c r="H1320" i="60"/>
  <c r="H1270" i="60"/>
  <c r="H1334" i="60"/>
  <c r="H1241" i="60"/>
  <c r="H1340" i="60"/>
  <c r="H1440" i="60"/>
  <c r="H1472" i="60"/>
  <c r="H1284" i="60"/>
  <c r="H1427" i="60"/>
  <c r="H1356" i="60"/>
  <c r="H1441" i="60"/>
  <c r="H1473" i="60"/>
  <c r="H1316" i="60"/>
  <c r="H1503" i="60"/>
  <c r="H1458" i="60"/>
  <c r="H1332" i="60"/>
  <c r="H1516" i="60"/>
  <c r="H1548" i="60"/>
  <c r="H1580" i="60"/>
  <c r="H1612" i="60"/>
  <c r="H1644" i="60"/>
  <c r="H1676" i="60"/>
  <c r="H1348" i="60"/>
  <c r="H1470" i="60"/>
  <c r="H1407" i="60"/>
  <c r="H1529" i="60"/>
  <c r="H1561" i="60"/>
  <c r="H1593" i="60"/>
  <c r="H1625" i="60"/>
  <c r="H1657" i="60"/>
  <c r="H1689" i="60"/>
  <c r="H1409" i="60"/>
  <c r="H1487" i="60"/>
  <c r="H1364" i="60"/>
  <c r="H1522" i="60"/>
  <c r="H1554" i="60"/>
  <c r="H1586" i="60"/>
  <c r="H1618" i="60"/>
  <c r="H1650" i="60"/>
  <c r="H1682" i="60"/>
  <c r="H1708" i="60"/>
  <c r="H1785" i="60"/>
  <c r="H1523" i="60"/>
  <c r="H1651" i="60"/>
  <c r="H1763" i="60"/>
  <c r="H1822" i="60"/>
  <c r="H1853" i="60"/>
  <c r="H1869" i="60"/>
  <c r="H1451" i="60"/>
  <c r="H1754" i="60"/>
  <c r="H1817" i="60"/>
  <c r="H1559" i="60"/>
  <c r="H1687" i="60"/>
  <c r="H1780" i="60"/>
  <c r="H1433" i="60"/>
  <c r="H1761" i="60"/>
  <c r="H1823" i="60"/>
  <c r="H1547" i="60"/>
  <c r="H1675" i="60"/>
  <c r="H1771" i="60"/>
  <c r="H1842" i="60"/>
  <c r="H1858" i="60"/>
  <c r="H1874" i="60"/>
  <c r="H1599" i="60"/>
  <c r="H1914" i="60"/>
  <c r="H1893" i="60"/>
  <c r="H1938" i="60"/>
  <c r="H1954" i="60"/>
  <c r="H1970" i="60"/>
  <c r="H1986" i="60"/>
  <c r="H2002" i="60"/>
  <c r="H2018" i="60"/>
  <c r="H2034" i="60"/>
  <c r="H2050" i="60"/>
  <c r="H2066" i="60"/>
  <c r="H2082" i="60"/>
  <c r="H2098" i="60"/>
  <c r="H2114" i="60"/>
  <c r="H2130" i="60"/>
  <c r="H1772" i="60"/>
  <c r="H1920" i="60"/>
  <c r="H1840" i="60"/>
  <c r="H1567" i="60"/>
  <c r="H1902" i="60"/>
  <c r="H1791" i="60"/>
  <c r="H1959" i="60"/>
  <c r="H2087" i="60"/>
  <c r="H2188" i="60"/>
  <c r="H2204" i="60"/>
  <c r="H2220" i="60"/>
  <c r="H2236" i="60"/>
  <c r="H2252" i="60"/>
  <c r="H2268" i="60"/>
  <c r="H2284" i="60"/>
  <c r="H2300" i="60"/>
  <c r="H2316" i="60"/>
  <c r="H2332" i="60"/>
  <c r="H2348" i="60"/>
  <c r="H2364" i="60"/>
  <c r="H2380" i="60"/>
  <c r="H2396" i="60"/>
  <c r="H2412" i="60"/>
  <c r="H2428" i="60"/>
  <c r="H2444" i="60"/>
  <c r="H1913" i="60"/>
  <c r="H2029" i="60"/>
  <c r="H2164" i="60"/>
  <c r="H1927" i="60"/>
  <c r="H2051" i="60"/>
  <c r="H2131" i="60"/>
  <c r="H2184" i="60"/>
  <c r="H2009" i="60"/>
  <c r="H2142" i="60"/>
  <c r="H1935" i="60"/>
  <c r="H2063" i="60"/>
  <c r="H2180" i="60"/>
  <c r="H2203" i="60"/>
  <c r="H2219" i="60"/>
  <c r="H2235" i="60"/>
  <c r="H2251" i="60"/>
  <c r="H2267" i="60"/>
  <c r="H2283" i="60"/>
  <c r="H2299" i="60"/>
  <c r="H2315" i="60"/>
  <c r="H2331" i="60"/>
  <c r="H2347" i="60"/>
  <c r="H2363" i="60"/>
  <c r="H993" i="60"/>
  <c r="H1009" i="60"/>
  <c r="H1025" i="60"/>
  <c r="H1041" i="60"/>
  <c r="H1057" i="60"/>
  <c r="H1073" i="60"/>
  <c r="H1089" i="60"/>
  <c r="H1105" i="60"/>
  <c r="H1121" i="60"/>
  <c r="H1137" i="60"/>
  <c r="H1153" i="60"/>
  <c r="H1112" i="60"/>
  <c r="H1044" i="60"/>
  <c r="H1002" i="60"/>
  <c r="H1144" i="60"/>
  <c r="H1088" i="60"/>
  <c r="H1030" i="60"/>
  <c r="H1155" i="60"/>
  <c r="H1171" i="60"/>
  <c r="H1187" i="60"/>
  <c r="H1084" i="60"/>
  <c r="H1180" i="60"/>
  <c r="H1246" i="60"/>
  <c r="H1269" i="60"/>
  <c r="H1285" i="60"/>
  <c r="H1301" i="60"/>
  <c r="H1317" i="60"/>
  <c r="H1333" i="60"/>
  <c r="H1349" i="60"/>
  <c r="H1365" i="60"/>
  <c r="H1381" i="60"/>
  <c r="H1176" i="60"/>
  <c r="H1251" i="60"/>
  <c r="H1223" i="60"/>
  <c r="H1166" i="60"/>
  <c r="H1234" i="60"/>
  <c r="H1058" i="60"/>
  <c r="H1237" i="60"/>
  <c r="H1184" i="60"/>
  <c r="H1250" i="60"/>
  <c r="H1298" i="60"/>
  <c r="H1378" i="60"/>
  <c r="H1266" i="60"/>
  <c r="H1328" i="60"/>
  <c r="H1278" i="60"/>
  <c r="H1342" i="60"/>
  <c r="H1264" i="60"/>
  <c r="H1389" i="60"/>
  <c r="H1445" i="60"/>
  <c r="H1477" i="60"/>
  <c r="H1366" i="60"/>
  <c r="H1495" i="60"/>
  <c r="H1380" i="60"/>
  <c r="H1444" i="60"/>
  <c r="H1476" i="60"/>
  <c r="H1398" i="60"/>
  <c r="H1382" i="60"/>
  <c r="H1463" i="60"/>
  <c r="H1394" i="60"/>
  <c r="H1520" i="60"/>
  <c r="H1552" i="60"/>
  <c r="H1584" i="60"/>
  <c r="H1616" i="60"/>
  <c r="H1648" i="60"/>
  <c r="H1680" i="60"/>
  <c r="H1396" i="60"/>
  <c r="H1475" i="60"/>
  <c r="H1418" i="60"/>
  <c r="H1533" i="60"/>
  <c r="H1565" i="60"/>
  <c r="H1597" i="60"/>
  <c r="H1629" i="60"/>
  <c r="H1661" i="60"/>
  <c r="H1693" i="60"/>
  <c r="H1420" i="60"/>
  <c r="H1492" i="60"/>
  <c r="H1399" i="60"/>
  <c r="H1526" i="60"/>
  <c r="H1558" i="60"/>
  <c r="H1590" i="60"/>
  <c r="H1622" i="60"/>
  <c r="H1654" i="60"/>
  <c r="H1686" i="60"/>
  <c r="H1734" i="60"/>
  <c r="H1803" i="60"/>
  <c r="H1539" i="60"/>
  <c r="H1667" i="60"/>
  <c r="H1776" i="60"/>
  <c r="H1834" i="60"/>
  <c r="H1855" i="60"/>
  <c r="H1871" i="60"/>
  <c r="H1493" i="60"/>
  <c r="H1757" i="60"/>
  <c r="H1825" i="60"/>
  <c r="H1575" i="60"/>
  <c r="H1717" i="60"/>
  <c r="H1783" i="60"/>
  <c r="H1478" i="60"/>
  <c r="H1774" i="60"/>
  <c r="H1828" i="60"/>
  <c r="H1563" i="60"/>
  <c r="H1691" i="60"/>
  <c r="H1784" i="60"/>
  <c r="H1844" i="60"/>
  <c r="H1860" i="60"/>
  <c r="H1876" i="60"/>
  <c r="H1663" i="60"/>
  <c r="H1922" i="60"/>
  <c r="H1901" i="60"/>
  <c r="H1940" i="60"/>
  <c r="H1956" i="60"/>
  <c r="H1972" i="60"/>
  <c r="H1988" i="60"/>
  <c r="H2004" i="60"/>
  <c r="H2020" i="60"/>
  <c r="H2036" i="60"/>
  <c r="H2052" i="60"/>
  <c r="H2068" i="60"/>
  <c r="H2084" i="60"/>
  <c r="H2100" i="60"/>
  <c r="H2116" i="60"/>
  <c r="H2132" i="60"/>
  <c r="H1808" i="60"/>
  <c r="H1930" i="60"/>
  <c r="H1891" i="60"/>
  <c r="H1631" i="60"/>
  <c r="H1910" i="60"/>
  <c r="H1824" i="60"/>
  <c r="H1975" i="60"/>
  <c r="H2103" i="60"/>
  <c r="H2190" i="60"/>
  <c r="H2206" i="60"/>
  <c r="H2222" i="60"/>
  <c r="H2238" i="60"/>
  <c r="H2254" i="60"/>
  <c r="H2270" i="60"/>
  <c r="H2286" i="60"/>
  <c r="H2302" i="60"/>
  <c r="H2318" i="60"/>
  <c r="H2334" i="60"/>
  <c r="H2350" i="60"/>
  <c r="H2366" i="60"/>
  <c r="H2382" i="60"/>
  <c r="H2398" i="60"/>
  <c r="H2414" i="60"/>
  <c r="H2430" i="60"/>
  <c r="H2446" i="60"/>
  <c r="H1919" i="60"/>
  <c r="H2045" i="60"/>
  <c r="H2172" i="60"/>
  <c r="H1939" i="60"/>
  <c r="H2067" i="60"/>
  <c r="H2135" i="60"/>
  <c r="H1730" i="60"/>
  <c r="H2025" i="60"/>
  <c r="H2154" i="60"/>
  <c r="H1951" i="60"/>
  <c r="H2079" i="60"/>
  <c r="H2189" i="60"/>
  <c r="H2205" i="60"/>
  <c r="H2221" i="60"/>
  <c r="H2237" i="60"/>
  <c r="H2253" i="60"/>
  <c r="H2269" i="60"/>
  <c r="H2285" i="60"/>
  <c r="H2301" i="60"/>
  <c r="H2317" i="60"/>
  <c r="H2333" i="60"/>
  <c r="H2349" i="60"/>
  <c r="H2365" i="60"/>
  <c r="H1019" i="60"/>
  <c r="H1083" i="60"/>
  <c r="H1147" i="60"/>
  <c r="H1082" i="60"/>
  <c r="H1165" i="60"/>
  <c r="H1222" i="60"/>
  <c r="H1311" i="60"/>
  <c r="H1375" i="60"/>
  <c r="H1054" i="60"/>
  <c r="H1140" i="60"/>
  <c r="H1195" i="60"/>
  <c r="H1186" i="60"/>
  <c r="H1504" i="60"/>
  <c r="H1465" i="60"/>
  <c r="H1724" i="60"/>
  <c r="H1604" i="60"/>
  <c r="H1454" i="60"/>
  <c r="H1585" i="60"/>
  <c r="H1324" i="60"/>
  <c r="H1546" i="60"/>
  <c r="H1674" i="60"/>
  <c r="H1619" i="60"/>
  <c r="H1865" i="60"/>
  <c r="H1527" i="60"/>
  <c r="H1745" i="60"/>
  <c r="H1755" i="60"/>
  <c r="H1300" i="60"/>
  <c r="H1950" i="60"/>
  <c r="H2014" i="60"/>
  <c r="H2078" i="60"/>
  <c r="H1679" i="60"/>
  <c r="H1886" i="60"/>
  <c r="H2169" i="60"/>
  <c r="H2248" i="60"/>
  <c r="H2312" i="60"/>
  <c r="H2376" i="60"/>
  <c r="H2440" i="60"/>
  <c r="H1892" i="60"/>
  <c r="H1900" i="60"/>
  <c r="H2170" i="60"/>
  <c r="H2111" i="60"/>
  <c r="H2209" i="60"/>
  <c r="H2241" i="60"/>
  <c r="H2273" i="60"/>
  <c r="H2305" i="60"/>
  <c r="H2337" i="60"/>
  <c r="H2369" i="60"/>
  <c r="H1947" i="60"/>
  <c r="H2107" i="60"/>
  <c r="H2101" i="60"/>
  <c r="H25" i="60"/>
  <c r="H65" i="60"/>
  <c r="H105" i="60"/>
  <c r="H153" i="60"/>
  <c r="H193" i="60"/>
  <c r="H233" i="60"/>
  <c r="H281" i="60"/>
  <c r="H321" i="60"/>
  <c r="H361" i="60"/>
  <c r="H409" i="60"/>
  <c r="H1953" i="60"/>
  <c r="H2449" i="60"/>
  <c r="H2399" i="60"/>
  <c r="H26" i="60"/>
  <c r="H58" i="60"/>
  <c r="H90" i="60"/>
  <c r="H122" i="60"/>
  <c r="H154" i="60"/>
  <c r="H186" i="60"/>
  <c r="H218" i="60"/>
  <c r="H250" i="60"/>
  <c r="H282" i="60"/>
  <c r="H314" i="60"/>
  <c r="H346" i="60"/>
  <c r="H378" i="60"/>
  <c r="H410" i="60"/>
  <c r="H2001" i="60"/>
  <c r="H2445" i="60"/>
  <c r="H2168" i="60"/>
  <c r="H11" i="60"/>
  <c r="H43" i="60"/>
  <c r="H75" i="60"/>
  <c r="H107" i="60"/>
  <c r="H139" i="60"/>
  <c r="H171" i="60"/>
  <c r="H203" i="60"/>
  <c r="H2146" i="60"/>
  <c r="H164" i="60"/>
  <c r="H2423" i="60"/>
  <c r="H208" i="60"/>
  <c r="H275" i="60"/>
  <c r="H356" i="60"/>
  <c r="H420" i="60"/>
  <c r="H460" i="60"/>
  <c r="H492" i="60"/>
  <c r="H524" i="60"/>
  <c r="H556" i="60"/>
  <c r="H588" i="60"/>
  <c r="H620" i="60"/>
  <c r="H296" i="60"/>
  <c r="H136" i="60"/>
  <c r="H260" i="60"/>
  <c r="H336" i="60"/>
  <c r="H400" i="60"/>
  <c r="H449" i="60"/>
  <c r="H481" i="60"/>
  <c r="H513" i="60"/>
  <c r="H545" i="60"/>
  <c r="H577" i="60"/>
  <c r="H609" i="60"/>
  <c r="H641" i="60"/>
  <c r="H673" i="60"/>
  <c r="H705" i="60"/>
  <c r="H737" i="60"/>
  <c r="H52" i="60"/>
  <c r="H2409" i="60"/>
  <c r="H412" i="60"/>
  <c r="H546" i="60"/>
  <c r="H638" i="60"/>
  <c r="H702" i="60"/>
  <c r="H763" i="60"/>
  <c r="H795" i="60"/>
  <c r="H827" i="60"/>
  <c r="H859" i="60"/>
  <c r="H891" i="60"/>
  <c r="H923" i="60"/>
  <c r="H955" i="60"/>
  <c r="H916" i="60"/>
  <c r="H977" i="60"/>
  <c r="H184" i="60"/>
  <c r="H439" i="60"/>
  <c r="H567" i="60"/>
  <c r="H708" i="60"/>
  <c r="H968" i="60"/>
  <c r="H231" i="60"/>
  <c r="H614" i="60"/>
  <c r="H778" i="60"/>
  <c r="H922" i="60"/>
  <c r="H76" i="60"/>
  <c r="H371" i="60"/>
  <c r="H547" i="60"/>
  <c r="H650" i="60"/>
  <c r="H714" i="60"/>
  <c r="H764" i="60"/>
  <c r="H796" i="60"/>
  <c r="H828" i="60"/>
  <c r="H860" i="60"/>
  <c r="H892" i="60"/>
  <c r="H944" i="60"/>
  <c r="H631" i="60"/>
  <c r="H878" i="60"/>
  <c r="H1985" i="60"/>
  <c r="H375" i="60"/>
  <c r="H550" i="60"/>
  <c r="H672" i="60"/>
  <c r="H909" i="60"/>
  <c r="H392" i="60"/>
  <c r="H870" i="60"/>
  <c r="H438" i="60"/>
  <c r="H264" i="60"/>
  <c r="H475" i="60"/>
  <c r="H603" i="60"/>
  <c r="H678" i="60"/>
  <c r="H742" i="60"/>
  <c r="H781" i="60"/>
  <c r="H813" i="60"/>
  <c r="H849" i="60"/>
  <c r="H881" i="60"/>
  <c r="H917" i="60"/>
  <c r="H606" i="60"/>
  <c r="H894" i="60"/>
  <c r="H664" i="60"/>
  <c r="H271" i="60"/>
  <c r="H487" i="60"/>
  <c r="H684" i="60"/>
  <c r="H595" i="60"/>
  <c r="H814" i="60"/>
  <c r="H2439" i="60"/>
  <c r="H712" i="60"/>
  <c r="H32" i="60"/>
  <c r="H619" i="60"/>
  <c r="H910" i="60"/>
  <c r="H1219" i="60"/>
  <c r="H1525" i="60"/>
  <c r="H1814" i="60"/>
  <c r="H1984" i="60"/>
  <c r="H1943" i="60"/>
  <c r="H2346" i="60"/>
  <c r="H2105" i="60"/>
  <c r="H2199" i="60"/>
  <c r="H2359" i="60"/>
  <c r="H2383" i="60"/>
  <c r="H53" i="60"/>
  <c r="H133" i="60"/>
  <c r="H261" i="60"/>
  <c r="H429" i="60"/>
  <c r="H14" i="60"/>
  <c r="H110" i="60"/>
  <c r="H206" i="60"/>
  <c r="H270" i="60"/>
  <c r="H366" i="60"/>
  <c r="H2005" i="60"/>
  <c r="H63" i="60"/>
  <c r="H159" i="60"/>
  <c r="H68" i="60"/>
  <c r="H335" i="60"/>
  <c r="H480" i="60"/>
  <c r="H608" i="60"/>
  <c r="H236" i="60"/>
  <c r="H437" i="60"/>
  <c r="H565" i="60"/>
  <c r="H629" i="60"/>
  <c r="H725" i="60"/>
  <c r="H491" i="60"/>
  <c r="H739" i="60"/>
  <c r="H847" i="60"/>
  <c r="H943" i="60"/>
  <c r="H343" i="60"/>
  <c r="H940" i="60"/>
  <c r="H711" i="60"/>
  <c r="H316" i="60"/>
  <c r="H751" i="60"/>
  <c r="H848" i="60"/>
  <c r="H519" i="60"/>
  <c r="H300" i="60"/>
  <c r="H624" i="60"/>
  <c r="H974" i="60"/>
  <c r="H562" i="60"/>
  <c r="H801" i="60"/>
  <c r="H869" i="60"/>
  <c r="H822" i="60"/>
  <c r="H446" i="60"/>
  <c r="H758" i="60"/>
  <c r="H277" i="60"/>
  <c r="H267" i="60"/>
  <c r="H1021" i="60"/>
  <c r="H1085" i="60"/>
  <c r="H1149" i="60"/>
  <c r="H1098" i="60"/>
  <c r="H1167" i="60"/>
  <c r="H1230" i="60"/>
  <c r="H1313" i="60"/>
  <c r="H1377" i="60"/>
  <c r="H1118" i="60"/>
  <c r="H1160" i="60"/>
  <c r="H1227" i="60"/>
  <c r="H1209" i="60"/>
  <c r="H1233" i="60"/>
  <c r="H1468" i="60"/>
  <c r="H1253" i="60"/>
  <c r="H1608" i="60"/>
  <c r="H1459" i="60"/>
  <c r="H1589" i="60"/>
  <c r="H1388" i="60"/>
  <c r="H1550" i="60"/>
  <c r="H1678" i="60"/>
  <c r="H1635" i="60"/>
  <c r="H1867" i="60"/>
  <c r="H1543" i="60"/>
  <c r="H1758" i="60"/>
  <c r="H1768" i="60"/>
  <c r="H1535" i="60"/>
  <c r="H1952" i="60"/>
  <c r="H2016" i="60"/>
  <c r="H2080" i="60"/>
  <c r="H1759" i="60"/>
  <c r="H1894" i="60"/>
  <c r="H2181" i="60"/>
  <c r="H2250" i="60"/>
  <c r="H2314" i="60"/>
  <c r="H2378" i="60"/>
  <c r="H2442" i="60"/>
  <c r="H1921" i="60"/>
  <c r="H1977" i="60"/>
  <c r="H1908" i="60"/>
  <c r="H2165" i="60"/>
  <c r="H2215" i="60"/>
  <c r="H2247" i="60"/>
  <c r="H2279" i="60"/>
  <c r="H2311" i="60"/>
  <c r="H2343" i="60"/>
  <c r="H2375" i="60"/>
  <c r="H1963" i="60"/>
  <c r="H2117" i="60"/>
  <c r="H2183" i="60"/>
  <c r="H29" i="60"/>
  <c r="H69" i="60"/>
  <c r="H117" i="60"/>
  <c r="H157" i="60"/>
  <c r="H197" i="60"/>
  <c r="H245" i="60"/>
  <c r="H285" i="60"/>
  <c r="H325" i="60"/>
  <c r="H373" i="60"/>
  <c r="H413" i="60"/>
  <c r="H2017" i="60"/>
  <c r="H5" i="60"/>
  <c r="H2415" i="60"/>
  <c r="H30" i="60"/>
  <c r="H62" i="60"/>
  <c r="H94" i="60"/>
  <c r="H126" i="60"/>
  <c r="H158" i="60"/>
  <c r="H190" i="60"/>
  <c r="H222" i="60"/>
  <c r="H254" i="60"/>
  <c r="H286" i="60"/>
  <c r="H318" i="60"/>
  <c r="H350" i="60"/>
  <c r="H382" i="60"/>
  <c r="H414" i="60"/>
  <c r="H2065" i="60"/>
  <c r="H1794" i="60"/>
  <c r="H2174" i="60"/>
  <c r="H15" i="60"/>
  <c r="H47" i="60"/>
  <c r="H79" i="60"/>
  <c r="H111" i="60"/>
  <c r="H143" i="60"/>
  <c r="H175" i="60"/>
  <c r="H207" i="60"/>
  <c r="H2385" i="60"/>
  <c r="H196" i="60"/>
  <c r="H4" i="60"/>
  <c r="H219" i="60"/>
  <c r="H283" i="60"/>
  <c r="H367" i="60"/>
  <c r="H431" i="60"/>
  <c r="H464" i="60"/>
  <c r="H496" i="60"/>
  <c r="H528" i="60"/>
  <c r="H560" i="60"/>
  <c r="H592" i="60"/>
  <c r="H2405" i="60"/>
  <c r="H303" i="60"/>
  <c r="H168" i="60"/>
  <c r="H268" i="60"/>
  <c r="H347" i="60"/>
  <c r="H411" i="60"/>
  <c r="H453" i="60"/>
  <c r="H485" i="60"/>
  <c r="H517" i="60"/>
  <c r="H549" i="60"/>
  <c r="H581" i="60"/>
  <c r="H613" i="60"/>
  <c r="H645" i="60"/>
  <c r="H677" i="60"/>
  <c r="H709" i="60"/>
  <c r="H741" i="60"/>
  <c r="H84" i="60"/>
  <c r="H12" i="60"/>
  <c r="H424" i="60"/>
  <c r="H555" i="60"/>
  <c r="H643" i="60"/>
  <c r="H707" i="60"/>
  <c r="H767" i="60"/>
  <c r="H799" i="60"/>
  <c r="H831" i="60"/>
  <c r="H863" i="60"/>
  <c r="H895" i="60"/>
  <c r="H927" i="60"/>
  <c r="H959" i="60"/>
  <c r="H928" i="60"/>
  <c r="H732" i="60"/>
  <c r="H239" i="60"/>
  <c r="H462" i="60"/>
  <c r="H590" i="60"/>
  <c r="H724" i="60"/>
  <c r="H980" i="60"/>
  <c r="H307" i="60"/>
  <c r="H626" i="60"/>
  <c r="H798" i="60"/>
  <c r="H942" i="60"/>
  <c r="H192" i="60"/>
  <c r="H442" i="60"/>
  <c r="H570" i="60"/>
  <c r="H655" i="60"/>
  <c r="H719" i="60"/>
  <c r="H768" i="60"/>
  <c r="H800" i="60"/>
  <c r="H832" i="60"/>
  <c r="H864" i="60"/>
  <c r="H896" i="60"/>
  <c r="H956" i="60"/>
  <c r="H679" i="60"/>
  <c r="H902" i="60"/>
  <c r="H2163" i="60"/>
  <c r="H387" i="60"/>
  <c r="H559" i="60"/>
  <c r="H688" i="60"/>
  <c r="H929" i="60"/>
  <c r="H499" i="60"/>
  <c r="H882" i="60"/>
  <c r="H511" i="60"/>
  <c r="H287" i="60"/>
  <c r="H498" i="60"/>
  <c r="H611" i="60"/>
  <c r="H683" i="60"/>
  <c r="H747" i="60"/>
  <c r="H785" i="60"/>
  <c r="H817" i="60"/>
  <c r="H853" i="60"/>
  <c r="H885" i="60"/>
  <c r="H921" i="60"/>
  <c r="H695" i="60"/>
  <c r="H914" i="60"/>
  <c r="H696" i="60"/>
  <c r="H364" i="60"/>
  <c r="H510" i="60"/>
  <c r="H700" i="60"/>
  <c r="H642" i="60"/>
  <c r="H838" i="60"/>
  <c r="H311" i="60"/>
  <c r="H470" i="60"/>
  <c r="H802" i="60"/>
  <c r="H706" i="60"/>
  <c r="H989" i="60"/>
  <c r="H1437" i="60"/>
  <c r="H1042" i="60"/>
  <c r="H1531" i="60"/>
  <c r="H2112" i="60"/>
  <c r="H2282" i="60"/>
  <c r="H2013" i="60"/>
  <c r="H2031" i="60"/>
  <c r="H2327" i="60"/>
  <c r="H2059" i="60"/>
  <c r="H93" i="60"/>
  <c r="H181" i="60"/>
  <c r="H349" i="60"/>
  <c r="H2152" i="60"/>
  <c r="H78" i="60"/>
  <c r="H174" i="60"/>
  <c r="H302" i="60"/>
  <c r="H430" i="60"/>
  <c r="H2427" i="60"/>
  <c r="H95" i="60"/>
  <c r="H191" i="60"/>
  <c r="H2113" i="60"/>
  <c r="H399" i="60"/>
  <c r="H512" i="60"/>
  <c r="H576" i="60"/>
  <c r="H40" i="60"/>
  <c r="H379" i="60"/>
  <c r="H533" i="60"/>
  <c r="H597" i="60"/>
  <c r="H693" i="60"/>
  <c r="H279" i="60"/>
  <c r="H675" i="60"/>
  <c r="H815" i="60"/>
  <c r="H911" i="60"/>
  <c r="H975" i="60"/>
  <c r="H660" i="60"/>
  <c r="H490" i="60"/>
  <c r="H479" i="60"/>
  <c r="H623" i="60"/>
  <c r="H816" i="60"/>
  <c r="H880" i="60"/>
  <c r="H818" i="60"/>
  <c r="H495" i="60"/>
  <c r="H981" i="60"/>
  <c r="H403" i="60"/>
  <c r="H715" i="60"/>
  <c r="H833" i="60"/>
  <c r="H901" i="60"/>
  <c r="H120" i="60"/>
  <c r="H636" i="60"/>
  <c r="H566" i="60"/>
  <c r="H357" i="60"/>
  <c r="H176" i="60"/>
  <c r="H1035" i="60"/>
  <c r="H1099" i="60"/>
  <c r="H1064" i="60"/>
  <c r="H1040" i="60"/>
  <c r="H1181" i="60"/>
  <c r="H1263" i="60"/>
  <c r="H1327" i="60"/>
  <c r="H1070" i="60"/>
  <c r="H1210" i="60"/>
  <c r="H1224" i="60"/>
  <c r="H1304" i="60"/>
  <c r="H1268" i="60"/>
  <c r="H1411" i="60"/>
  <c r="H1505" i="60"/>
  <c r="H1508" i="60"/>
  <c r="H1636" i="60"/>
  <c r="H1720" i="60"/>
  <c r="H1617" i="60"/>
  <c r="H1471" i="60"/>
  <c r="H1578" i="60"/>
  <c r="H1446" i="60"/>
  <c r="H1747" i="60"/>
  <c r="H1881" i="60"/>
  <c r="H1655" i="60"/>
  <c r="H1807" i="60"/>
  <c r="H1826" i="60"/>
  <c r="H1898" i="60"/>
  <c r="H1966" i="60"/>
  <c r="H2030" i="60"/>
  <c r="H2094" i="60"/>
  <c r="H1904" i="60"/>
  <c r="H1647" i="60"/>
  <c r="H2200" i="60"/>
  <c r="H2264" i="60"/>
  <c r="H2328" i="60"/>
  <c r="H2392" i="60"/>
  <c r="H1462" i="60"/>
  <c r="H2019" i="60"/>
  <c r="H1993" i="60"/>
  <c r="H1929" i="60"/>
  <c r="H2173" i="60"/>
  <c r="H2217" i="60"/>
  <c r="H2249" i="60"/>
  <c r="H2281" i="60"/>
  <c r="H2313" i="60"/>
  <c r="H2345" i="60"/>
  <c r="H2377" i="60"/>
  <c r="H1979" i="60"/>
  <c r="H2121" i="60"/>
  <c r="H2403" i="60"/>
  <c r="H33" i="60"/>
  <c r="H73" i="60"/>
  <c r="H121" i="60"/>
  <c r="H161" i="60"/>
  <c r="H201" i="60"/>
  <c r="H249" i="60"/>
  <c r="H289" i="60"/>
  <c r="H329" i="60"/>
  <c r="H377" i="60"/>
  <c r="H417" i="60"/>
  <c r="H2081" i="60"/>
  <c r="H1957" i="60"/>
  <c r="H2431" i="60"/>
  <c r="H34" i="60"/>
  <c r="H66" i="60"/>
  <c r="H98" i="60"/>
  <c r="H130" i="60"/>
  <c r="H162" i="60"/>
  <c r="H194" i="60"/>
  <c r="H226" i="60"/>
  <c r="H258" i="60"/>
  <c r="H290" i="60"/>
  <c r="H322" i="60"/>
  <c r="H354" i="60"/>
  <c r="H386" i="60"/>
  <c r="H418" i="60"/>
  <c r="H2160" i="60"/>
  <c r="H1887" i="60"/>
  <c r="H2187" i="60"/>
  <c r="H19" i="60"/>
  <c r="H51" i="60"/>
  <c r="H83" i="60"/>
  <c r="H115" i="60"/>
  <c r="H147" i="60"/>
  <c r="H179" i="60"/>
  <c r="H211" i="60"/>
  <c r="H2391" i="60"/>
  <c r="H288" i="60"/>
  <c r="H16" i="60"/>
  <c r="H227" i="60"/>
  <c r="H308" i="60"/>
  <c r="H372" i="60"/>
  <c r="H436" i="60"/>
  <c r="H468" i="60"/>
  <c r="H500" i="60"/>
  <c r="H532" i="60"/>
  <c r="H564" i="60"/>
  <c r="H596" i="60"/>
  <c r="H28" i="60"/>
  <c r="H2155" i="60"/>
  <c r="H200" i="60"/>
  <c r="H276" i="60"/>
  <c r="H352" i="60"/>
  <c r="H416" i="60"/>
  <c r="H457" i="60"/>
  <c r="H489" i="60"/>
  <c r="H521" i="60"/>
  <c r="H553" i="60"/>
  <c r="H585" i="60"/>
  <c r="H617" i="60"/>
  <c r="H649" i="60"/>
  <c r="H681" i="60"/>
  <c r="H713" i="60"/>
  <c r="H745" i="60"/>
  <c r="H116" i="60"/>
  <c r="H128" i="60"/>
  <c r="H450" i="60"/>
  <c r="H578" i="60"/>
  <c r="H654" i="60"/>
  <c r="H718" i="60"/>
  <c r="H771" i="60"/>
  <c r="H803" i="60"/>
  <c r="H835" i="60"/>
  <c r="H867" i="60"/>
  <c r="H899" i="60"/>
  <c r="H931" i="60"/>
  <c r="H963" i="60"/>
  <c r="H936" i="60"/>
  <c r="H874" i="60"/>
  <c r="H256" i="60"/>
  <c r="H471" i="60"/>
  <c r="H599" i="60"/>
  <c r="H740" i="60"/>
  <c r="H953" i="60"/>
  <c r="H380" i="60"/>
  <c r="H647" i="60"/>
  <c r="H806" i="60"/>
  <c r="H958" i="60"/>
  <c r="H216" i="60"/>
  <c r="H451" i="60"/>
  <c r="H579" i="60"/>
  <c r="H666" i="60"/>
  <c r="H730" i="60"/>
  <c r="H772" i="60"/>
  <c r="H804" i="60"/>
  <c r="H836" i="60"/>
  <c r="H868" i="60"/>
  <c r="H900" i="60"/>
  <c r="H972" i="60"/>
  <c r="H743" i="60"/>
  <c r="H934" i="60"/>
  <c r="H108" i="60"/>
  <c r="H454" i="60"/>
  <c r="H582" i="60"/>
  <c r="H704" i="60"/>
  <c r="H941" i="60"/>
  <c r="H727" i="60"/>
  <c r="H898" i="60"/>
  <c r="H598" i="60"/>
  <c r="H348" i="60"/>
  <c r="H507" i="60"/>
  <c r="H630" i="60"/>
  <c r="H694" i="60"/>
  <c r="H757" i="60"/>
  <c r="H789" i="60"/>
  <c r="H821" i="60"/>
  <c r="H857" i="60"/>
  <c r="H889" i="60"/>
  <c r="H925" i="60"/>
  <c r="H722" i="60"/>
  <c r="H938" i="60"/>
  <c r="H728" i="60"/>
  <c r="H376" i="60"/>
  <c r="H551" i="60"/>
  <c r="H88" i="60"/>
  <c r="H658" i="60"/>
  <c r="H858" i="60"/>
  <c r="H1052" i="60"/>
  <c r="H1856" i="60"/>
  <c r="H2263" i="60"/>
  <c r="H389" i="60"/>
  <c r="H398" i="60"/>
  <c r="H112" i="60"/>
  <c r="H315" i="60"/>
  <c r="H212" i="60"/>
  <c r="H744" i="60"/>
  <c r="H687" i="60"/>
  <c r="H24" i="60"/>
  <c r="H423" i="60"/>
  <c r="H1037" i="60"/>
  <c r="H1101" i="60"/>
  <c r="H1080" i="60"/>
  <c r="H1056" i="60"/>
  <c r="H1183" i="60"/>
  <c r="H1265" i="60"/>
  <c r="H1329" i="60"/>
  <c r="H1156" i="60"/>
  <c r="H1218" i="60"/>
  <c r="H1232" i="60"/>
  <c r="H1312" i="60"/>
  <c r="H1276" i="60"/>
  <c r="H1422" i="60"/>
  <c r="H1090" i="60"/>
  <c r="H1512" i="60"/>
  <c r="H1640" i="60"/>
  <c r="H1727" i="60"/>
  <c r="H1621" i="60"/>
  <c r="H1482" i="60"/>
  <c r="H1582" i="60"/>
  <c r="H1467" i="60"/>
  <c r="H1760" i="60"/>
  <c r="H1883" i="60"/>
  <c r="H1671" i="60"/>
  <c r="H1815" i="60"/>
  <c r="H1833" i="60"/>
  <c r="H1906" i="60"/>
  <c r="H1968" i="60"/>
  <c r="H2032" i="60"/>
  <c r="H2096" i="60"/>
  <c r="H1912" i="60"/>
  <c r="H1740" i="60"/>
  <c r="H2202" i="60"/>
  <c r="H2266" i="60"/>
  <c r="H2330" i="60"/>
  <c r="H2394" i="60"/>
  <c r="H1713" i="60"/>
  <c r="H2035" i="60"/>
  <c r="H2041" i="60"/>
  <c r="H1967" i="60"/>
  <c r="H2191" i="60"/>
  <c r="H2223" i="60"/>
  <c r="H2255" i="60"/>
  <c r="H2287" i="60"/>
  <c r="H2319" i="60"/>
  <c r="H2351" i="60"/>
  <c r="H2379" i="60"/>
  <c r="H1995" i="60"/>
  <c r="H2133" i="60"/>
  <c r="H2419" i="60"/>
  <c r="H37" i="60"/>
  <c r="H85" i="60"/>
  <c r="H125" i="60"/>
  <c r="H165" i="60"/>
  <c r="H213" i="60"/>
  <c r="H253" i="60"/>
  <c r="H293" i="60"/>
  <c r="H341" i="60"/>
  <c r="H381" i="60"/>
  <c r="H421" i="60"/>
  <c r="H2150" i="60"/>
  <c r="H2021" i="60"/>
  <c r="H2447" i="60"/>
  <c r="H38" i="60"/>
  <c r="H70" i="60"/>
  <c r="H102" i="60"/>
  <c r="H134" i="60"/>
  <c r="H166" i="60"/>
  <c r="H198" i="60"/>
  <c r="H230" i="60"/>
  <c r="H262" i="60"/>
  <c r="H294" i="60"/>
  <c r="H326" i="60"/>
  <c r="H358" i="60"/>
  <c r="H390" i="60"/>
  <c r="H422" i="60"/>
  <c r="H2166" i="60"/>
  <c r="H1916" i="60"/>
  <c r="H2395" i="60"/>
  <c r="H23" i="60"/>
  <c r="H55" i="60"/>
  <c r="H87" i="60"/>
  <c r="H119" i="60"/>
  <c r="H151" i="60"/>
  <c r="H183" i="60"/>
  <c r="H215" i="60"/>
  <c r="H2441" i="60"/>
  <c r="H295" i="60"/>
  <c r="H48" i="60"/>
  <c r="H235" i="60"/>
  <c r="H319" i="60"/>
  <c r="H383" i="60"/>
  <c r="H440" i="60"/>
  <c r="H472" i="60"/>
  <c r="H504" i="60"/>
  <c r="H536" i="60"/>
  <c r="H568" i="60"/>
  <c r="H600" i="60"/>
  <c r="H60" i="60"/>
  <c r="H2425" i="60"/>
  <c r="H220" i="60"/>
  <c r="H284" i="60"/>
  <c r="H363" i="60"/>
  <c r="H427" i="60"/>
  <c r="H461" i="60"/>
  <c r="H493" i="60"/>
  <c r="H525" i="60"/>
  <c r="H557" i="60"/>
  <c r="H589" i="60"/>
  <c r="H621" i="60"/>
  <c r="H653" i="60"/>
  <c r="H685" i="60"/>
  <c r="H717" i="60"/>
  <c r="H749" i="60"/>
  <c r="H148" i="60"/>
  <c r="H152" i="60"/>
  <c r="H459" i="60"/>
  <c r="H587" i="60"/>
  <c r="H659" i="60"/>
  <c r="H723" i="60"/>
  <c r="H775" i="60"/>
  <c r="H807" i="60"/>
  <c r="H839" i="60"/>
  <c r="H871" i="60"/>
  <c r="H903" i="60"/>
  <c r="H935" i="60"/>
  <c r="H967" i="60"/>
  <c r="H948" i="60"/>
  <c r="H930" i="60"/>
  <c r="H299" i="60"/>
  <c r="H494" i="60"/>
  <c r="H628" i="60"/>
  <c r="H755" i="60"/>
  <c r="H973" i="60"/>
  <c r="H435" i="60"/>
  <c r="H663" i="60"/>
  <c r="H826" i="60"/>
  <c r="H978" i="60"/>
  <c r="H263" i="60"/>
  <c r="H474" i="60"/>
  <c r="H602" i="60"/>
  <c r="H671" i="60"/>
  <c r="H735" i="60"/>
  <c r="H776" i="60"/>
  <c r="H808" i="60"/>
  <c r="H840" i="60"/>
  <c r="H872" i="60"/>
  <c r="H904" i="60"/>
  <c r="H984" i="60"/>
  <c r="H770" i="60"/>
  <c r="H954" i="60"/>
  <c r="H223" i="60"/>
  <c r="H463" i="60"/>
  <c r="H591" i="60"/>
  <c r="H720" i="60"/>
  <c r="H949" i="60"/>
  <c r="H762" i="60"/>
  <c r="H918" i="60"/>
  <c r="H648" i="60"/>
  <c r="H360" i="60"/>
  <c r="H530" i="60"/>
  <c r="H635" i="60"/>
  <c r="H699" i="60"/>
  <c r="H761" i="60"/>
  <c r="H793" i="60"/>
  <c r="H825" i="60"/>
  <c r="H861" i="60"/>
  <c r="H893" i="60"/>
  <c r="H933" i="60"/>
  <c r="H782" i="60"/>
  <c r="H970" i="60"/>
  <c r="H2033" i="60"/>
  <c r="H407" i="60"/>
  <c r="H583" i="60"/>
  <c r="H204" i="60"/>
  <c r="H690" i="60"/>
  <c r="H886" i="60"/>
  <c r="H502" i="60"/>
  <c r="H937" i="60"/>
  <c r="H543" i="60"/>
  <c r="H1117" i="60"/>
  <c r="H1494" i="60"/>
  <c r="H1614" i="60"/>
  <c r="H1767" i="60"/>
  <c r="H2048" i="60"/>
  <c r="H2218" i="60"/>
  <c r="H2127" i="60"/>
  <c r="H2295" i="60"/>
  <c r="H2140" i="60"/>
  <c r="H221" i="60"/>
  <c r="H2401" i="60"/>
  <c r="H142" i="60"/>
  <c r="H334" i="60"/>
  <c r="H31" i="60"/>
  <c r="H1989" i="60"/>
  <c r="H448" i="60"/>
  <c r="H124" i="60"/>
  <c r="H501" i="60"/>
  <c r="H661" i="60"/>
  <c r="H615" i="60"/>
  <c r="H879" i="60"/>
  <c r="H526" i="60"/>
  <c r="H862" i="60"/>
  <c r="H784" i="60"/>
  <c r="H255" i="60"/>
  <c r="H810" i="60"/>
  <c r="H769" i="60"/>
  <c r="H56" i="60"/>
  <c r="H22" i="60"/>
  <c r="H351" i="60"/>
  <c r="H987" i="60"/>
  <c r="H1051" i="60"/>
  <c r="H1115" i="60"/>
  <c r="H996" i="60"/>
  <c r="H1138" i="60"/>
  <c r="H1036" i="60"/>
  <c r="H1279" i="60"/>
  <c r="H1343" i="60"/>
  <c r="H1228" i="60"/>
  <c r="H1258" i="60"/>
  <c r="H1274" i="60"/>
  <c r="H1106" i="60"/>
  <c r="H1432" i="60"/>
  <c r="H1308" i="60"/>
  <c r="H1435" i="60"/>
  <c r="H1540" i="60"/>
  <c r="H1668" i="60"/>
  <c r="H1521" i="60"/>
  <c r="H1649" i="60"/>
  <c r="H1716" i="60"/>
  <c r="H1610" i="60"/>
  <c r="H1769" i="60"/>
  <c r="H1806" i="60"/>
  <c r="H1738" i="60"/>
  <c r="H1764" i="60"/>
  <c r="H1515" i="60"/>
  <c r="H1854" i="60"/>
  <c r="H1797" i="60"/>
  <c r="H1982" i="60"/>
  <c r="H2046" i="60"/>
  <c r="H2110" i="60"/>
  <c r="H1821" i="60"/>
  <c r="H1911" i="60"/>
  <c r="H2216" i="60"/>
  <c r="H2280" i="60"/>
  <c r="H2344" i="60"/>
  <c r="H2408" i="60"/>
  <c r="H1997" i="60"/>
  <c r="H2123" i="60"/>
  <c r="H2057" i="60"/>
  <c r="H1983" i="60"/>
  <c r="H2193" i="60"/>
  <c r="H2225" i="60"/>
  <c r="H2257" i="60"/>
  <c r="H2289" i="60"/>
  <c r="H2321" i="60"/>
  <c r="H2353" i="60"/>
  <c r="H2381" i="60"/>
  <c r="H2011" i="60"/>
  <c r="H2137" i="60"/>
  <c r="H2435" i="60"/>
  <c r="H41" i="60"/>
  <c r="H89" i="60"/>
  <c r="H129" i="60"/>
  <c r="H169" i="60"/>
  <c r="H217" i="60"/>
  <c r="H257" i="60"/>
  <c r="H297" i="60"/>
  <c r="H345" i="60"/>
  <c r="H385" i="60"/>
  <c r="H425" i="60"/>
  <c r="H2389" i="60"/>
  <c r="H2085" i="60"/>
  <c r="H10" i="60"/>
  <c r="H42" i="60"/>
  <c r="H74" i="60"/>
  <c r="H106" i="60"/>
  <c r="H138" i="60"/>
  <c r="H170" i="60"/>
  <c r="H202" i="60"/>
  <c r="H234" i="60"/>
  <c r="H266" i="60"/>
  <c r="H298" i="60"/>
  <c r="H330" i="60"/>
  <c r="H362" i="60"/>
  <c r="H394" i="60"/>
  <c r="H426" i="60"/>
  <c r="H2387" i="60"/>
  <c r="H1941" i="60"/>
  <c r="H2411" i="60"/>
  <c r="H27" i="60"/>
  <c r="H59" i="60"/>
  <c r="H91" i="60"/>
  <c r="H123" i="60"/>
  <c r="H155" i="60"/>
  <c r="H187" i="60"/>
  <c r="H1805" i="60"/>
  <c r="H36" i="60"/>
  <c r="H2053" i="60"/>
  <c r="H80" i="60"/>
  <c r="H243" i="60"/>
  <c r="H324" i="60"/>
  <c r="H388" i="60"/>
  <c r="H444" i="60"/>
  <c r="H476" i="60"/>
  <c r="H508" i="60"/>
  <c r="H540" i="60"/>
  <c r="H572" i="60"/>
  <c r="H604" i="60"/>
  <c r="H92" i="60"/>
  <c r="H8" i="60"/>
  <c r="H228" i="60"/>
  <c r="H291" i="60"/>
  <c r="H368" i="60"/>
  <c r="H432" i="60"/>
  <c r="H465" i="60"/>
  <c r="H497" i="60"/>
  <c r="H529" i="60"/>
  <c r="H561" i="60"/>
  <c r="H593" i="60"/>
  <c r="H625" i="60"/>
  <c r="H657" i="60"/>
  <c r="H689" i="60"/>
  <c r="H721" i="60"/>
  <c r="H2176" i="60"/>
  <c r="H180" i="60"/>
  <c r="H232" i="60"/>
  <c r="H482" i="60"/>
  <c r="H607" i="60"/>
  <c r="H670" i="60"/>
  <c r="H734" i="60"/>
  <c r="H779" i="60"/>
  <c r="H811" i="60"/>
  <c r="H843" i="60"/>
  <c r="H875" i="60"/>
  <c r="H907" i="60"/>
  <c r="H939" i="60"/>
  <c r="H971" i="60"/>
  <c r="H964" i="60"/>
  <c r="H962" i="60"/>
  <c r="H312" i="60"/>
  <c r="H503" i="60"/>
  <c r="H644" i="60"/>
  <c r="H920" i="60"/>
  <c r="H542" i="60"/>
  <c r="H458" i="60"/>
  <c r="H674" i="60"/>
  <c r="H842" i="60"/>
  <c r="H396" i="60"/>
  <c r="H280" i="60"/>
  <c r="H483" i="60"/>
  <c r="H610" i="60"/>
  <c r="H682" i="60"/>
  <c r="H746" i="60"/>
  <c r="H780" i="60"/>
  <c r="H812" i="60"/>
  <c r="H844" i="60"/>
  <c r="H876" i="60"/>
  <c r="H908" i="60"/>
  <c r="H965" i="60"/>
  <c r="H794" i="60"/>
  <c r="H982" i="60"/>
  <c r="H240" i="60"/>
  <c r="H486" i="60"/>
  <c r="H618" i="60"/>
  <c r="H736" i="60"/>
  <c r="H961" i="60"/>
  <c r="H786" i="60"/>
  <c r="H950" i="60"/>
  <c r="H754" i="60"/>
  <c r="H391" i="60"/>
  <c r="H539" i="60"/>
  <c r="H646" i="60"/>
  <c r="H710" i="60"/>
  <c r="H765" i="60"/>
  <c r="H797" i="60"/>
  <c r="H829" i="60"/>
  <c r="H865" i="60"/>
  <c r="H897" i="60"/>
  <c r="H2421" i="60"/>
  <c r="H419" i="60"/>
  <c r="H292" i="60"/>
  <c r="H1053" i="60"/>
  <c r="H1012" i="60"/>
  <c r="H998" i="60"/>
  <c r="H1281" i="60"/>
  <c r="H1345" i="60"/>
  <c r="H1236" i="60"/>
  <c r="H1260" i="60"/>
  <c r="H1282" i="60"/>
  <c r="H1350" i="60"/>
  <c r="H1544" i="60"/>
  <c r="H1672" i="60"/>
  <c r="H1653" i="60"/>
  <c r="H1782" i="60"/>
  <c r="H1741" i="60"/>
  <c r="H1885" i="60"/>
  <c r="H1831" i="60"/>
  <c r="H2410" i="60"/>
  <c r="H2231" i="60"/>
  <c r="H2451" i="60"/>
  <c r="H309" i="60"/>
  <c r="H46" i="60"/>
  <c r="H238" i="60"/>
  <c r="H2397" i="60"/>
  <c r="H127" i="60"/>
  <c r="H251" i="60"/>
  <c r="H544" i="60"/>
  <c r="H469" i="60"/>
  <c r="H2407" i="60"/>
  <c r="H783" i="60"/>
  <c r="H976" i="60"/>
  <c r="H753" i="60"/>
  <c r="H506" i="60"/>
  <c r="H912" i="60"/>
  <c r="H752" i="60"/>
  <c r="H651" i="60"/>
  <c r="H957" i="60"/>
  <c r="H926" i="60"/>
  <c r="H229" i="60"/>
  <c r="H167" i="60"/>
  <c r="H456" i="60"/>
  <c r="H584" i="60"/>
  <c r="H1003" i="60"/>
  <c r="H1067" i="60"/>
  <c r="H1131" i="60"/>
  <c r="H1124" i="60"/>
  <c r="H1110" i="60"/>
  <c r="H1086" i="60"/>
  <c r="H1295" i="60"/>
  <c r="H1359" i="60"/>
  <c r="H1199" i="60"/>
  <c r="H1213" i="60"/>
  <c r="H1338" i="60"/>
  <c r="H1318" i="60"/>
  <c r="H1464" i="60"/>
  <c r="H1424" i="60"/>
  <c r="H1442" i="60"/>
  <c r="H1572" i="60"/>
  <c r="H1702" i="60"/>
  <c r="H1553" i="60"/>
  <c r="H1681" i="60"/>
  <c r="H1514" i="60"/>
  <c r="H1642" i="60"/>
  <c r="H1243" i="60"/>
  <c r="H1849" i="60"/>
  <c r="H1801" i="60"/>
  <c r="H1830" i="60"/>
  <c r="H1643" i="60"/>
  <c r="H1870" i="60"/>
  <c r="H1934" i="60"/>
  <c r="H1998" i="60"/>
  <c r="H2062" i="60"/>
  <c r="H2126" i="60"/>
  <c r="H1928" i="60"/>
  <c r="H2055" i="60"/>
  <c r="H2232" i="60"/>
  <c r="H2296" i="60"/>
  <c r="H2360" i="60"/>
  <c r="H2424" i="60"/>
  <c r="H2138" i="60"/>
  <c r="H2167" i="60"/>
  <c r="H2139" i="60"/>
  <c r="H2047" i="60"/>
  <c r="H2201" i="60"/>
  <c r="H2233" i="60"/>
  <c r="H2265" i="60"/>
  <c r="H2297" i="60"/>
  <c r="H2329" i="60"/>
  <c r="H2361" i="60"/>
  <c r="H1889" i="60"/>
  <c r="H2075" i="60"/>
  <c r="H1973" i="60"/>
  <c r="H9" i="60"/>
  <c r="H57" i="60"/>
  <c r="H97" i="60"/>
  <c r="H137" i="60"/>
  <c r="H185" i="60"/>
  <c r="H225" i="60"/>
  <c r="H265" i="60"/>
  <c r="H313" i="60"/>
  <c r="H353" i="60"/>
  <c r="H393" i="60"/>
  <c r="H433" i="60"/>
  <c r="H2417" i="60"/>
  <c r="H2158" i="60"/>
  <c r="H18" i="60"/>
  <c r="H50" i="60"/>
  <c r="H82" i="60"/>
  <c r="H114" i="60"/>
  <c r="H146" i="60"/>
  <c r="H178" i="60"/>
  <c r="H210" i="60"/>
  <c r="H242" i="60"/>
  <c r="H274" i="60"/>
  <c r="H306" i="60"/>
  <c r="H338" i="60"/>
  <c r="H370" i="60"/>
  <c r="H402" i="60"/>
  <c r="H434" i="60"/>
  <c r="H2413" i="60"/>
  <c r="H2069" i="60"/>
  <c r="H2443" i="60"/>
  <c r="H35" i="60"/>
  <c r="H67" i="60"/>
  <c r="H99" i="60"/>
  <c r="H131" i="60"/>
  <c r="H163" i="60"/>
  <c r="H195" i="60"/>
  <c r="H2049" i="60"/>
  <c r="H100" i="60"/>
  <c r="H2147" i="60"/>
  <c r="H144" i="60"/>
  <c r="H259" i="60"/>
  <c r="H340" i="60"/>
  <c r="H404" i="60"/>
  <c r="H452" i="60"/>
  <c r="H484" i="60"/>
  <c r="H516" i="60"/>
  <c r="H548" i="60"/>
  <c r="H580" i="60"/>
  <c r="H612" i="60"/>
  <c r="H156" i="60"/>
  <c r="H72" i="60"/>
  <c r="H244" i="60"/>
  <c r="H320" i="60"/>
  <c r="H384" i="60"/>
  <c r="H441" i="60"/>
  <c r="H473" i="60"/>
  <c r="H505" i="60"/>
  <c r="H537" i="60"/>
  <c r="H569" i="60"/>
  <c r="H601" i="60"/>
  <c r="H633" i="60"/>
  <c r="H665" i="60"/>
  <c r="H697" i="60"/>
  <c r="H729" i="60"/>
  <c r="H2437" i="60"/>
  <c r="H304" i="60"/>
  <c r="H327" i="60"/>
  <c r="H514" i="60"/>
  <c r="H622" i="60"/>
  <c r="H686" i="60"/>
  <c r="H750" i="60"/>
  <c r="H787" i="60"/>
  <c r="H819" i="60"/>
  <c r="H851" i="60"/>
  <c r="H883" i="60"/>
  <c r="H915" i="60"/>
  <c r="H947" i="60"/>
  <c r="H979" i="60"/>
  <c r="H945" i="60"/>
  <c r="H44" i="60"/>
  <c r="H355" i="60"/>
  <c r="H535" i="60"/>
  <c r="H676" i="60"/>
  <c r="H952" i="60"/>
  <c r="H3" i="60"/>
  <c r="H522" i="60"/>
  <c r="H738" i="60"/>
  <c r="H890" i="60"/>
  <c r="H534" i="60"/>
  <c r="H328" i="60"/>
  <c r="H515" i="60"/>
  <c r="H634" i="60"/>
  <c r="H698" i="60"/>
  <c r="H756" i="60"/>
  <c r="H788" i="60"/>
  <c r="H820" i="60"/>
  <c r="H852" i="60"/>
  <c r="H884" i="60"/>
  <c r="H924" i="60"/>
  <c r="H467" i="60"/>
  <c r="H834" i="60"/>
  <c r="H408" i="60"/>
  <c r="H332" i="60"/>
  <c r="H518" i="60"/>
  <c r="H640" i="60"/>
  <c r="H2" i="60"/>
  <c r="H716" i="60"/>
  <c r="H830" i="60"/>
  <c r="H96" i="60"/>
  <c r="H140" i="60"/>
  <c r="H443" i="60"/>
  <c r="H571" i="60"/>
  <c r="H662" i="60"/>
  <c r="H726" i="60"/>
  <c r="H773" i="60"/>
  <c r="H805" i="60"/>
  <c r="H837" i="60"/>
  <c r="H873" i="60"/>
  <c r="H905" i="60"/>
  <c r="H574" i="60"/>
  <c r="H850" i="60"/>
  <c r="H272" i="60"/>
  <c r="H172" i="60"/>
  <c r="H455" i="60"/>
  <c r="H652" i="60"/>
  <c r="H531" i="60"/>
  <c r="H774" i="60"/>
  <c r="H946" i="60"/>
  <c r="H632" i="60"/>
  <c r="H1005" i="60"/>
  <c r="H1069" i="60"/>
  <c r="H1133" i="60"/>
  <c r="H1152" i="60"/>
  <c r="H1126" i="60"/>
  <c r="H1154" i="60"/>
  <c r="H1297" i="60"/>
  <c r="H1361" i="60"/>
  <c r="H1207" i="60"/>
  <c r="H1221" i="60"/>
  <c r="H1346" i="60"/>
  <c r="H1326" i="60"/>
  <c r="H1469" i="60"/>
  <c r="H1429" i="60"/>
  <c r="H1447" i="60"/>
  <c r="H1576" i="60"/>
  <c r="H1292" i="60"/>
  <c r="H1557" i="60"/>
  <c r="H1685" i="60"/>
  <c r="H1518" i="60"/>
  <c r="H1646" i="60"/>
  <c r="H1507" i="60"/>
  <c r="H1851" i="60"/>
  <c r="H1809" i="60"/>
  <c r="H1837" i="60"/>
  <c r="H1659" i="60"/>
  <c r="H1872" i="60"/>
  <c r="H1936" i="60"/>
  <c r="H2000" i="60"/>
  <c r="H2064" i="60"/>
  <c r="H2128" i="60"/>
  <c r="H1402" i="60"/>
  <c r="H2071" i="60"/>
  <c r="H2234" i="60"/>
  <c r="H2298" i="60"/>
  <c r="H2362" i="60"/>
  <c r="H2426" i="60"/>
  <c r="H2156" i="60"/>
  <c r="H2177" i="60"/>
  <c r="H2162" i="60"/>
  <c r="H2095" i="60"/>
  <c r="H2207" i="60"/>
  <c r="H2239" i="60"/>
  <c r="H2271" i="60"/>
  <c r="H2303" i="60"/>
  <c r="H2335" i="60"/>
  <c r="H2367" i="60"/>
  <c r="H1931" i="60"/>
  <c r="H2091" i="60"/>
  <c r="H2037" i="60"/>
  <c r="H21" i="60"/>
  <c r="H61" i="60"/>
  <c r="H101" i="60"/>
  <c r="H149" i="60"/>
  <c r="H189" i="60"/>
  <c r="H317" i="60"/>
  <c r="H405" i="60"/>
  <c r="H1903" i="60"/>
  <c r="H2433" i="60"/>
  <c r="H2185" i="60"/>
  <c r="H54" i="60"/>
  <c r="H86" i="60"/>
  <c r="H118" i="60"/>
  <c r="H150" i="60"/>
  <c r="H182" i="60"/>
  <c r="H214" i="60"/>
  <c r="H246" i="60"/>
  <c r="H278" i="60"/>
  <c r="H310" i="60"/>
  <c r="H342" i="60"/>
  <c r="H374" i="60"/>
  <c r="H406" i="60"/>
  <c r="H1937" i="60"/>
  <c r="H2429" i="60"/>
  <c r="H7" i="60"/>
  <c r="H39" i="60"/>
  <c r="H71" i="60"/>
  <c r="H103" i="60"/>
  <c r="H135" i="60"/>
  <c r="H199" i="60"/>
  <c r="H2097" i="60"/>
  <c r="H132" i="60"/>
  <c r="H2393" i="60"/>
  <c r="H415" i="60"/>
  <c r="H488" i="60"/>
  <c r="H520" i="60"/>
  <c r="H331" i="60"/>
  <c r="H637" i="60"/>
  <c r="H627" i="60"/>
  <c r="H951" i="60"/>
  <c r="H64" i="60"/>
  <c r="H703" i="60"/>
  <c r="H854" i="60"/>
  <c r="H323" i="60"/>
  <c r="H841" i="60"/>
  <c r="H668" i="60"/>
  <c r="H527" i="60"/>
  <c r="H20" i="60"/>
  <c r="H428" i="60"/>
  <c r="H667" i="60"/>
  <c r="H680" i="60"/>
  <c r="H188" i="60"/>
  <c r="H845" i="60"/>
  <c r="H523" i="60"/>
  <c r="H809" i="60"/>
  <c r="H395" i="60"/>
  <c r="H669" i="60"/>
  <c r="H691" i="60"/>
  <c r="H983" i="60"/>
  <c r="H586" i="60"/>
  <c r="H760" i="60"/>
  <c r="H575" i="60"/>
  <c r="H247" i="60"/>
  <c r="H877" i="60"/>
  <c r="H554" i="60"/>
  <c r="H791" i="60"/>
  <c r="H906" i="60"/>
  <c r="H748" i="60"/>
  <c r="H966" i="60"/>
  <c r="H616" i="60"/>
  <c r="H656" i="60"/>
  <c r="H855" i="60"/>
  <c r="H888" i="60"/>
  <c r="H605" i="60"/>
  <c r="H846" i="60"/>
  <c r="H2143" i="60"/>
  <c r="H445" i="60"/>
  <c r="H701" i="60"/>
  <c r="H759" i="60"/>
  <c r="H969" i="60"/>
  <c r="H766" i="60"/>
  <c r="H792" i="60"/>
  <c r="H344" i="60"/>
  <c r="H466" i="60"/>
  <c r="H913" i="60"/>
  <c r="H790" i="60"/>
  <c r="H594" i="60"/>
  <c r="H509" i="60"/>
  <c r="H856" i="60"/>
  <c r="H866" i="60"/>
  <c r="H541" i="60"/>
  <c r="H359" i="60"/>
  <c r="H447" i="60"/>
  <c r="H960" i="60"/>
  <c r="H478" i="60"/>
  <c r="H552" i="60"/>
  <c r="H477" i="60"/>
  <c r="H733" i="60"/>
  <c r="H160" i="60"/>
  <c r="H824" i="60"/>
  <c r="H1969" i="60"/>
  <c r="H1897" i="60"/>
  <c r="H558" i="60"/>
  <c r="H731" i="60"/>
  <c r="H919" i="60"/>
  <c r="H563" i="60"/>
  <c r="H823" i="60"/>
  <c r="H104" i="60"/>
  <c r="H573" i="60"/>
  <c r="H339" i="60"/>
  <c r="H887" i="60"/>
  <c r="H692" i="60"/>
  <c r="H538" i="60"/>
  <c r="H932" i="60"/>
  <c r="H248" i="60"/>
  <c r="H777" i="60"/>
  <c r="H224" i="60"/>
  <c r="H252" i="60"/>
  <c r="H639" i="60"/>
  <c r="J4" i="60"/>
  <c r="J5" i="60"/>
  <c r="J6" i="60"/>
  <c r="J7" i="60"/>
  <c r="J8" i="60"/>
  <c r="J9" i="60"/>
  <c r="J10" i="60"/>
  <c r="J11" i="60"/>
  <c r="J12" i="60"/>
  <c r="J13" i="60"/>
  <c r="J14" i="60"/>
  <c r="J15" i="60"/>
  <c r="J16" i="60"/>
  <c r="J17" i="60"/>
  <c r="J18" i="60"/>
  <c r="J19" i="60"/>
  <c r="J20" i="60"/>
  <c r="J21" i="60"/>
  <c r="J22" i="60"/>
  <c r="J23" i="60"/>
  <c r="J24" i="60"/>
  <c r="J25" i="60"/>
  <c r="J26" i="60"/>
  <c r="J27" i="60"/>
  <c r="J28" i="60"/>
  <c r="J29" i="60"/>
  <c r="J30" i="60"/>
  <c r="J31" i="60"/>
  <c r="J32" i="60"/>
  <c r="J33" i="60"/>
  <c r="J34" i="60"/>
  <c r="J35" i="60"/>
  <c r="J36" i="60"/>
  <c r="J37" i="60"/>
  <c r="J38" i="60"/>
  <c r="J39" i="60"/>
  <c r="J40" i="60"/>
  <c r="J41" i="60"/>
  <c r="J42" i="60"/>
  <c r="J43" i="60"/>
  <c r="J44" i="60"/>
  <c r="J45" i="60"/>
  <c r="J46" i="60"/>
  <c r="J47" i="60"/>
  <c r="J48" i="60"/>
  <c r="J49" i="60"/>
  <c r="J50" i="60"/>
  <c r="J51" i="60"/>
  <c r="J52" i="60"/>
  <c r="J53" i="60"/>
  <c r="J54" i="60"/>
  <c r="J55" i="60"/>
  <c r="J56" i="60"/>
  <c r="J57" i="60"/>
  <c r="J58" i="60"/>
  <c r="J59" i="60"/>
  <c r="J60" i="60"/>
  <c r="J61" i="60"/>
  <c r="J62" i="60"/>
  <c r="J63" i="60"/>
  <c r="J64" i="60"/>
  <c r="J65" i="60"/>
  <c r="J66" i="60"/>
  <c r="J67" i="60"/>
  <c r="J68" i="60"/>
  <c r="J69" i="60"/>
  <c r="J70" i="60"/>
  <c r="J71" i="60"/>
  <c r="J72" i="60"/>
  <c r="J73" i="60"/>
  <c r="J74" i="60"/>
  <c r="J75" i="60"/>
  <c r="J76" i="60"/>
  <c r="J77" i="60"/>
  <c r="J78" i="60"/>
  <c r="J79" i="60"/>
  <c r="J80" i="60"/>
  <c r="J81" i="60"/>
  <c r="J82" i="60"/>
  <c r="J83" i="60"/>
  <c r="J84" i="60"/>
  <c r="J85" i="60"/>
  <c r="J86" i="60"/>
  <c r="J87" i="60"/>
  <c r="J88" i="60"/>
  <c r="J89" i="60"/>
  <c r="J90" i="60"/>
  <c r="J91" i="60"/>
  <c r="J92" i="60"/>
  <c r="J93" i="60"/>
  <c r="J94" i="60"/>
  <c r="J95" i="60"/>
  <c r="J96" i="60"/>
  <c r="J97" i="60"/>
  <c r="J98" i="60"/>
  <c r="J99" i="60"/>
  <c r="J100" i="60"/>
  <c r="J101" i="60"/>
  <c r="J102" i="60"/>
  <c r="J103" i="60"/>
  <c r="J104" i="60"/>
  <c r="J105" i="60"/>
  <c r="J106" i="60"/>
  <c r="J107" i="60"/>
  <c r="J108" i="60"/>
  <c r="J109" i="60"/>
  <c r="J110" i="60"/>
  <c r="J111" i="60"/>
  <c r="J112" i="60"/>
  <c r="J113" i="60"/>
  <c r="J114" i="60"/>
  <c r="J115" i="60"/>
  <c r="J116" i="60"/>
  <c r="J117" i="60"/>
  <c r="J118" i="60"/>
  <c r="J119" i="60"/>
  <c r="J120" i="60"/>
  <c r="J121" i="60"/>
  <c r="J122" i="60"/>
  <c r="J123" i="60"/>
  <c r="J124" i="60"/>
  <c r="J125" i="60"/>
  <c r="J126" i="60"/>
  <c r="J127" i="60"/>
  <c r="J128" i="60"/>
  <c r="J129" i="60"/>
  <c r="J130" i="60"/>
  <c r="J131" i="60"/>
  <c r="J132" i="60"/>
  <c r="J133" i="60"/>
  <c r="J134" i="60"/>
  <c r="J135" i="60"/>
  <c r="J136" i="60"/>
  <c r="J137" i="60"/>
  <c r="J138" i="60"/>
  <c r="J139" i="60"/>
  <c r="J140" i="60"/>
  <c r="J141" i="60"/>
  <c r="J142" i="60"/>
  <c r="J143" i="60"/>
  <c r="J144" i="60"/>
  <c r="J145" i="60"/>
  <c r="J146" i="60"/>
  <c r="J147" i="60"/>
  <c r="J148" i="60"/>
  <c r="J149" i="60"/>
  <c r="J150" i="60"/>
  <c r="J151" i="60"/>
  <c r="J152" i="60"/>
  <c r="J153" i="60"/>
  <c r="J154" i="60"/>
  <c r="J155" i="60"/>
  <c r="J156" i="60"/>
  <c r="J157" i="60"/>
  <c r="J158" i="60"/>
  <c r="J159" i="60"/>
  <c r="J160" i="60"/>
  <c r="J161" i="60"/>
  <c r="J162" i="60"/>
  <c r="J163" i="60"/>
  <c r="J164" i="60"/>
  <c r="J165" i="60"/>
  <c r="J166" i="60"/>
  <c r="J167" i="60"/>
  <c r="J168" i="60"/>
  <c r="J169" i="60"/>
  <c r="J170" i="60"/>
  <c r="J171" i="60"/>
  <c r="J172" i="60"/>
  <c r="J173" i="60"/>
  <c r="J174" i="60"/>
  <c r="J175" i="60"/>
  <c r="J176" i="60"/>
  <c r="J177" i="60"/>
  <c r="J178" i="60"/>
  <c r="J179" i="60"/>
  <c r="J180" i="60"/>
  <c r="J181" i="60"/>
  <c r="J182" i="60"/>
  <c r="J183" i="60"/>
  <c r="J184" i="60"/>
  <c r="J185" i="60"/>
  <c r="J186" i="60"/>
  <c r="J187" i="60"/>
  <c r="J188" i="60"/>
  <c r="J189" i="60"/>
  <c r="J190" i="60"/>
  <c r="J191" i="60"/>
  <c r="J192" i="60"/>
  <c r="J193" i="60"/>
  <c r="J194" i="60"/>
  <c r="J195" i="60"/>
  <c r="J196" i="60"/>
  <c r="J197" i="60"/>
  <c r="J198" i="60"/>
  <c r="J199" i="60"/>
  <c r="J200" i="60"/>
  <c r="J201" i="60"/>
  <c r="J202" i="60"/>
  <c r="J203" i="60"/>
  <c r="J204" i="60"/>
  <c r="J205" i="60"/>
  <c r="J206" i="60"/>
  <c r="J207" i="60"/>
  <c r="J208" i="60"/>
  <c r="J209" i="60"/>
  <c r="J210" i="60"/>
  <c r="J211" i="60"/>
  <c r="J212" i="60"/>
  <c r="J213" i="60"/>
  <c r="J214" i="60"/>
  <c r="J215" i="60"/>
  <c r="J216" i="60"/>
  <c r="J217" i="60"/>
  <c r="J218" i="60"/>
  <c r="J219" i="60"/>
  <c r="J220" i="60"/>
  <c r="J221" i="60"/>
  <c r="J222" i="60"/>
  <c r="J223" i="60"/>
  <c r="J224" i="60"/>
  <c r="J225" i="60"/>
  <c r="J226" i="60"/>
  <c r="J227" i="60"/>
  <c r="J228" i="60"/>
  <c r="J229" i="60"/>
  <c r="J230" i="60"/>
  <c r="J231" i="60"/>
  <c r="J232" i="60"/>
  <c r="J233" i="60"/>
  <c r="J234" i="60"/>
  <c r="J235" i="60"/>
  <c r="J236" i="60"/>
  <c r="J237" i="60"/>
  <c r="J238" i="60"/>
  <c r="J239" i="60"/>
  <c r="J240" i="60"/>
  <c r="J241" i="60"/>
  <c r="J242" i="60"/>
  <c r="J243" i="60"/>
  <c r="J244" i="60"/>
  <c r="J245" i="60"/>
  <c r="J246" i="60"/>
  <c r="J247" i="60"/>
  <c r="J248" i="60"/>
  <c r="J249" i="60"/>
  <c r="J250" i="60"/>
  <c r="J251" i="60"/>
  <c r="J252" i="60"/>
  <c r="J253" i="60"/>
  <c r="J254" i="60"/>
  <c r="J255" i="60"/>
  <c r="J256" i="60"/>
  <c r="J257" i="60"/>
  <c r="J258" i="60"/>
  <c r="J259" i="60"/>
  <c r="J260" i="60"/>
  <c r="J261" i="60"/>
  <c r="J262" i="60"/>
  <c r="J263" i="60"/>
  <c r="J264" i="60"/>
  <c r="J265" i="60"/>
  <c r="J266" i="60"/>
  <c r="J267" i="60"/>
  <c r="J268" i="60"/>
  <c r="J269" i="60"/>
  <c r="J270" i="60"/>
  <c r="J271" i="60"/>
  <c r="J272" i="60"/>
  <c r="J273" i="60"/>
  <c r="J274" i="60"/>
  <c r="J275" i="60"/>
  <c r="J276" i="60"/>
  <c r="J277" i="60"/>
  <c r="J278" i="60"/>
  <c r="J279" i="60"/>
  <c r="J280" i="60"/>
  <c r="J281" i="60"/>
  <c r="J282" i="60"/>
  <c r="J283" i="60"/>
  <c r="J284" i="60"/>
  <c r="J285" i="60"/>
  <c r="J286" i="60"/>
  <c r="J287" i="60"/>
  <c r="J288" i="60"/>
  <c r="J289" i="60"/>
  <c r="J290" i="60"/>
  <c r="J291" i="60"/>
  <c r="J292" i="60"/>
  <c r="J293" i="60"/>
  <c r="J294" i="60"/>
  <c r="J295" i="60"/>
  <c r="J296" i="60"/>
  <c r="J297" i="60"/>
  <c r="J298" i="60"/>
  <c r="J299" i="60"/>
  <c r="J300" i="60"/>
  <c r="J301" i="60"/>
  <c r="J302" i="60"/>
  <c r="J303" i="60"/>
  <c r="J304" i="60"/>
  <c r="J305" i="60"/>
  <c r="J306" i="60"/>
  <c r="J307" i="60"/>
  <c r="J308" i="60"/>
  <c r="J309" i="60"/>
  <c r="J310" i="60"/>
  <c r="J311" i="60"/>
  <c r="J312" i="60"/>
  <c r="J313" i="60"/>
  <c r="J314" i="60"/>
  <c r="J315" i="60"/>
  <c r="J316" i="60"/>
  <c r="J317" i="60"/>
  <c r="J318" i="60"/>
  <c r="J319" i="60"/>
  <c r="J320" i="60"/>
  <c r="J321" i="60"/>
  <c r="J322" i="60"/>
  <c r="J323" i="60"/>
  <c r="J324" i="60"/>
  <c r="J325" i="60"/>
  <c r="J326" i="60"/>
  <c r="J327" i="60"/>
  <c r="J328" i="60"/>
  <c r="J329" i="60"/>
  <c r="J330" i="60"/>
  <c r="J331" i="60"/>
  <c r="J332" i="60"/>
  <c r="J333" i="60"/>
  <c r="J334" i="60"/>
  <c r="J335" i="60"/>
  <c r="J336" i="60"/>
  <c r="J337" i="60"/>
  <c r="J338" i="60"/>
  <c r="J339" i="60"/>
  <c r="J340" i="60"/>
  <c r="J341" i="60"/>
  <c r="J342" i="60"/>
  <c r="J343" i="60"/>
  <c r="J344" i="60"/>
  <c r="J345" i="60"/>
  <c r="J346" i="60"/>
  <c r="J347" i="60"/>
  <c r="J348" i="60"/>
  <c r="J349" i="60"/>
  <c r="J350" i="60"/>
  <c r="J351" i="60"/>
  <c r="J352" i="60"/>
  <c r="J353" i="60"/>
  <c r="J354" i="60"/>
  <c r="J355" i="60"/>
  <c r="J356" i="60"/>
  <c r="J357" i="60"/>
  <c r="J358" i="60"/>
  <c r="J359" i="60"/>
  <c r="J360" i="60"/>
  <c r="J361" i="60"/>
  <c r="J362" i="60"/>
  <c r="J363" i="60"/>
  <c r="J364" i="60"/>
  <c r="J365" i="60"/>
  <c r="J366" i="60"/>
  <c r="J367" i="60"/>
  <c r="J368" i="60"/>
  <c r="J369" i="60"/>
  <c r="J370" i="60"/>
  <c r="J371" i="60"/>
  <c r="J372" i="60"/>
  <c r="J373" i="60"/>
  <c r="J374" i="60"/>
  <c r="J375" i="60"/>
  <c r="J376" i="60"/>
  <c r="J377" i="60"/>
  <c r="J378" i="60"/>
  <c r="J379" i="60"/>
  <c r="J380" i="60"/>
  <c r="J381" i="60"/>
  <c r="J382" i="60"/>
  <c r="J383" i="60"/>
  <c r="J384" i="60"/>
  <c r="J385" i="60"/>
  <c r="J386" i="60"/>
  <c r="J387" i="60"/>
  <c r="J388" i="60"/>
  <c r="J389" i="60"/>
  <c r="J390" i="60"/>
  <c r="J391" i="60"/>
  <c r="J392" i="60"/>
  <c r="J393" i="60"/>
  <c r="J394" i="60"/>
  <c r="J395" i="60"/>
  <c r="J396" i="60"/>
  <c r="J397" i="60"/>
  <c r="J398" i="60"/>
  <c r="J399" i="60"/>
  <c r="J400" i="60"/>
  <c r="J401" i="60"/>
  <c r="J402" i="60"/>
  <c r="J403" i="60"/>
  <c r="J404" i="60"/>
  <c r="J405" i="60"/>
  <c r="J406" i="60"/>
  <c r="J407" i="60"/>
  <c r="J408" i="60"/>
  <c r="J409" i="60"/>
  <c r="J410" i="60"/>
  <c r="J411" i="60"/>
  <c r="J412" i="60"/>
  <c r="J413" i="60"/>
  <c r="J414" i="60"/>
  <c r="J415" i="60"/>
  <c r="J416" i="60"/>
  <c r="J417" i="60"/>
  <c r="J418" i="60"/>
  <c r="J419" i="60"/>
  <c r="J420" i="60"/>
  <c r="J421" i="60"/>
  <c r="J422" i="60"/>
  <c r="J423" i="60"/>
  <c r="J424" i="60"/>
  <c r="J425" i="60"/>
  <c r="J426" i="60"/>
  <c r="J427" i="60"/>
  <c r="J428" i="60"/>
  <c r="J429" i="60"/>
  <c r="J430" i="60"/>
  <c r="J431" i="60"/>
  <c r="J432" i="60"/>
  <c r="J433" i="60"/>
  <c r="J434" i="60"/>
  <c r="J435" i="60"/>
  <c r="J436" i="60"/>
  <c r="J437" i="60"/>
  <c r="J438" i="60"/>
  <c r="J439" i="60"/>
  <c r="J440" i="60"/>
  <c r="J441" i="60"/>
  <c r="J442" i="60"/>
  <c r="J443" i="60"/>
  <c r="J444" i="60"/>
  <c r="J445" i="60"/>
  <c r="J446" i="60"/>
  <c r="J447" i="60"/>
  <c r="J448" i="60"/>
  <c r="J449" i="60"/>
  <c r="J450" i="60"/>
  <c r="J451" i="60"/>
  <c r="J452" i="60"/>
  <c r="J453" i="60"/>
  <c r="J454" i="60"/>
  <c r="J455" i="60"/>
  <c r="J456" i="60"/>
  <c r="J457" i="60"/>
  <c r="J458" i="60"/>
  <c r="J459" i="60"/>
  <c r="J460" i="60"/>
  <c r="J461" i="60"/>
  <c r="J462" i="60"/>
  <c r="J463" i="60"/>
  <c r="J464" i="60"/>
  <c r="J465" i="60"/>
  <c r="J466" i="60"/>
  <c r="J467" i="60"/>
  <c r="J468" i="60"/>
  <c r="J469" i="60"/>
  <c r="J470" i="60"/>
  <c r="J471" i="60"/>
  <c r="J472" i="60"/>
  <c r="J473" i="60"/>
  <c r="J474" i="60"/>
  <c r="J475" i="60"/>
  <c r="J476" i="60"/>
  <c r="J477" i="60"/>
  <c r="J478" i="60"/>
  <c r="J479" i="60"/>
  <c r="J480" i="60"/>
  <c r="J481" i="60"/>
  <c r="J482" i="60"/>
  <c r="J483" i="60"/>
  <c r="J484" i="60"/>
  <c r="J485" i="60"/>
  <c r="J486" i="60"/>
  <c r="J487" i="60"/>
  <c r="J488" i="60"/>
  <c r="J489" i="60"/>
  <c r="J490" i="60"/>
  <c r="J491" i="60"/>
  <c r="J492" i="60"/>
  <c r="J493" i="60"/>
  <c r="J494" i="60"/>
  <c r="J495" i="60"/>
  <c r="J496" i="60"/>
  <c r="J497" i="60"/>
  <c r="J498" i="60"/>
  <c r="J499" i="60"/>
  <c r="J500" i="60"/>
  <c r="J501" i="60"/>
  <c r="J502" i="60"/>
  <c r="J503" i="60"/>
  <c r="J504" i="60"/>
  <c r="J505" i="60"/>
  <c r="J506" i="60"/>
  <c r="J507" i="60"/>
  <c r="J508" i="60"/>
  <c r="J509" i="60"/>
  <c r="J510" i="60"/>
  <c r="J511" i="60"/>
  <c r="J512" i="60"/>
  <c r="J513" i="60"/>
  <c r="J514" i="60"/>
  <c r="J515" i="60"/>
  <c r="J516" i="60"/>
  <c r="J517" i="60"/>
  <c r="J518" i="60"/>
  <c r="J519" i="60"/>
  <c r="J520" i="60"/>
  <c r="J521" i="60"/>
  <c r="J522" i="60"/>
  <c r="J523" i="60"/>
  <c r="J524" i="60"/>
  <c r="J525" i="60"/>
  <c r="J526" i="60"/>
  <c r="J527" i="60"/>
  <c r="J528" i="60"/>
  <c r="J529" i="60"/>
  <c r="J530" i="60"/>
  <c r="J531" i="60"/>
  <c r="J532" i="60"/>
  <c r="J533" i="60"/>
  <c r="J534" i="60"/>
  <c r="J535" i="60"/>
  <c r="J536" i="60"/>
  <c r="J537" i="60"/>
  <c r="J538" i="60"/>
  <c r="J539" i="60"/>
  <c r="J540" i="60"/>
  <c r="J541" i="60"/>
  <c r="J542" i="60"/>
  <c r="J543" i="60"/>
  <c r="J544" i="60"/>
  <c r="J545" i="60"/>
  <c r="J546" i="60"/>
  <c r="J547" i="60"/>
  <c r="J548" i="60"/>
  <c r="J549" i="60"/>
  <c r="J550" i="60"/>
  <c r="J551" i="60"/>
  <c r="J552" i="60"/>
  <c r="J553" i="60"/>
  <c r="J554" i="60"/>
  <c r="J555" i="60"/>
  <c r="J556" i="60"/>
  <c r="J557" i="60"/>
  <c r="J558" i="60"/>
  <c r="J559" i="60"/>
  <c r="J560" i="60"/>
  <c r="J561" i="60"/>
  <c r="J562" i="60"/>
  <c r="J563" i="60"/>
  <c r="J564" i="60"/>
  <c r="J565" i="60"/>
  <c r="J566" i="60"/>
  <c r="J567" i="60"/>
  <c r="J568" i="60"/>
  <c r="J569" i="60"/>
  <c r="J570" i="60"/>
  <c r="J571" i="60"/>
  <c r="J572" i="60"/>
  <c r="J573" i="60"/>
  <c r="J574" i="60"/>
  <c r="J575" i="60"/>
  <c r="J576" i="60"/>
  <c r="J577" i="60"/>
  <c r="J578" i="60"/>
  <c r="J579" i="60"/>
  <c r="J580" i="60"/>
  <c r="J581" i="60"/>
  <c r="J582" i="60"/>
  <c r="J583" i="60"/>
  <c r="J584" i="60"/>
  <c r="J585" i="60"/>
  <c r="J586" i="60"/>
  <c r="J587" i="60"/>
  <c r="J588" i="60"/>
  <c r="J589" i="60"/>
  <c r="J590" i="60"/>
  <c r="J591" i="60"/>
  <c r="J592" i="60"/>
  <c r="J593" i="60"/>
  <c r="J594" i="60"/>
  <c r="J595" i="60"/>
  <c r="J596" i="60"/>
  <c r="J597" i="60"/>
  <c r="J598" i="60"/>
  <c r="J599" i="60"/>
  <c r="J600" i="60"/>
  <c r="J601" i="60"/>
  <c r="J602" i="60"/>
  <c r="J603" i="60"/>
  <c r="J604" i="60"/>
  <c r="J605" i="60"/>
  <c r="J606" i="60"/>
  <c r="J607" i="60"/>
  <c r="J608" i="60"/>
  <c r="J609" i="60"/>
  <c r="J610" i="60"/>
  <c r="J611" i="60"/>
  <c r="J612" i="60"/>
  <c r="J613" i="60"/>
  <c r="J614" i="60"/>
  <c r="J615" i="60"/>
  <c r="J616" i="60"/>
  <c r="J617" i="60"/>
  <c r="J618" i="60"/>
  <c r="J619" i="60"/>
  <c r="J620" i="60"/>
  <c r="J621" i="60"/>
  <c r="J622" i="60"/>
  <c r="J623" i="60"/>
  <c r="J624" i="60"/>
  <c r="J625" i="60"/>
  <c r="J626" i="60"/>
  <c r="J627" i="60"/>
  <c r="J628" i="60"/>
  <c r="J629" i="60"/>
  <c r="J630" i="60"/>
  <c r="J631" i="60"/>
  <c r="J632" i="60"/>
  <c r="J633" i="60"/>
  <c r="J634" i="60"/>
  <c r="J635" i="60"/>
  <c r="J636" i="60"/>
  <c r="J637" i="60"/>
  <c r="J638" i="60"/>
  <c r="J639" i="60"/>
  <c r="J640" i="60"/>
  <c r="J641" i="60"/>
  <c r="J642" i="60"/>
  <c r="J643" i="60"/>
  <c r="J644" i="60"/>
  <c r="J645" i="60"/>
  <c r="J646" i="60"/>
  <c r="J647" i="60"/>
  <c r="J648" i="60"/>
  <c r="J649" i="60"/>
  <c r="J650" i="60"/>
  <c r="J651" i="60"/>
  <c r="J652" i="60"/>
  <c r="J653" i="60"/>
  <c r="J654" i="60"/>
  <c r="J655" i="60"/>
  <c r="J656" i="60"/>
  <c r="J657" i="60"/>
  <c r="J658" i="60"/>
  <c r="J659" i="60"/>
  <c r="J660" i="60"/>
  <c r="J661" i="60"/>
  <c r="J662" i="60"/>
  <c r="J663" i="60"/>
  <c r="J664" i="60"/>
  <c r="J665" i="60"/>
  <c r="J666" i="60"/>
  <c r="J667" i="60"/>
  <c r="J668" i="60"/>
  <c r="J669" i="60"/>
  <c r="J670" i="60"/>
  <c r="J671" i="60"/>
  <c r="J672" i="60"/>
  <c r="J673" i="60"/>
  <c r="J674" i="60"/>
  <c r="J675" i="60"/>
  <c r="J676" i="60"/>
  <c r="J677" i="60"/>
  <c r="J678" i="60"/>
  <c r="J679" i="60"/>
  <c r="J680" i="60"/>
  <c r="J681" i="60"/>
  <c r="J682" i="60"/>
  <c r="J683" i="60"/>
  <c r="J684" i="60"/>
  <c r="J685" i="60"/>
  <c r="J686" i="60"/>
  <c r="J687" i="60"/>
  <c r="J688" i="60"/>
  <c r="J689" i="60"/>
  <c r="J690" i="60"/>
  <c r="J691" i="60"/>
  <c r="J692" i="60"/>
  <c r="J693" i="60"/>
  <c r="J694" i="60"/>
  <c r="J695" i="60"/>
  <c r="J696" i="60"/>
  <c r="J697" i="60"/>
  <c r="J698" i="60"/>
  <c r="J699" i="60"/>
  <c r="J700" i="60"/>
  <c r="J701" i="60"/>
  <c r="J702" i="60"/>
  <c r="J703" i="60"/>
  <c r="J704" i="60"/>
  <c r="J705" i="60"/>
  <c r="J706" i="60"/>
  <c r="J707" i="60"/>
  <c r="J708" i="60"/>
  <c r="J709" i="60"/>
  <c r="J710" i="60"/>
  <c r="J711" i="60"/>
  <c r="J712" i="60"/>
  <c r="J713" i="60"/>
  <c r="J714" i="60"/>
  <c r="J715" i="60"/>
  <c r="J716" i="60"/>
  <c r="J717" i="60"/>
  <c r="J718" i="60"/>
  <c r="J719" i="60"/>
  <c r="J720" i="60"/>
  <c r="J721" i="60"/>
  <c r="J722" i="60"/>
  <c r="J723" i="60"/>
  <c r="J724" i="60"/>
  <c r="J725" i="60"/>
  <c r="J726" i="60"/>
  <c r="J727" i="60"/>
  <c r="J728" i="60"/>
  <c r="J729" i="60"/>
  <c r="J730" i="60"/>
  <c r="J731" i="60"/>
  <c r="J732" i="60"/>
  <c r="J733" i="60"/>
  <c r="J734" i="60"/>
  <c r="J735" i="60"/>
  <c r="J736" i="60"/>
  <c r="J737" i="60"/>
  <c r="J738" i="60"/>
  <c r="J739" i="60"/>
  <c r="J740" i="60"/>
  <c r="J741" i="60"/>
  <c r="J742" i="60"/>
  <c r="J743" i="60"/>
  <c r="J744" i="60"/>
  <c r="J745" i="60"/>
  <c r="J746" i="60"/>
  <c r="J747" i="60"/>
  <c r="J748" i="60"/>
  <c r="J749" i="60"/>
  <c r="J750" i="60"/>
  <c r="J751" i="60"/>
  <c r="J752" i="60"/>
  <c r="J753" i="60"/>
  <c r="J754" i="60"/>
  <c r="J755" i="60"/>
  <c r="J756" i="60"/>
  <c r="J757" i="60"/>
  <c r="J758" i="60"/>
  <c r="J759" i="60"/>
  <c r="J760" i="60"/>
  <c r="J761" i="60"/>
  <c r="J762" i="60"/>
  <c r="J763" i="60"/>
  <c r="J764" i="60"/>
  <c r="J765" i="60"/>
  <c r="J766" i="60"/>
  <c r="J767" i="60"/>
  <c r="J768" i="60"/>
  <c r="J769" i="60"/>
  <c r="J770" i="60"/>
  <c r="J771" i="60"/>
  <c r="J772" i="60"/>
  <c r="J773" i="60"/>
  <c r="J774" i="60"/>
  <c r="J775" i="60"/>
  <c r="J776" i="60"/>
  <c r="J777" i="60"/>
  <c r="J778" i="60"/>
  <c r="J779" i="60"/>
  <c r="J780" i="60"/>
  <c r="J781" i="60"/>
  <c r="J782" i="60"/>
  <c r="J783" i="60"/>
  <c r="J784" i="60"/>
  <c r="J785" i="60"/>
  <c r="J786" i="60"/>
  <c r="J787" i="60"/>
  <c r="J788" i="60"/>
  <c r="J789" i="60"/>
  <c r="J790" i="60"/>
  <c r="J791" i="60"/>
  <c r="J792" i="60"/>
  <c r="J793" i="60"/>
  <c r="J794" i="60"/>
  <c r="J795" i="60"/>
  <c r="J796" i="60"/>
  <c r="J797" i="60"/>
  <c r="J798" i="60"/>
  <c r="J799" i="60"/>
  <c r="J800" i="60"/>
  <c r="J801" i="60"/>
  <c r="J802" i="60"/>
  <c r="J803" i="60"/>
  <c r="J804" i="60"/>
  <c r="J805" i="60"/>
  <c r="J806" i="60"/>
  <c r="J807" i="60"/>
  <c r="J808" i="60"/>
  <c r="J809" i="60"/>
  <c r="J810" i="60"/>
  <c r="J811" i="60"/>
  <c r="J812" i="60"/>
  <c r="J813" i="60"/>
  <c r="J814" i="60"/>
  <c r="J815" i="60"/>
  <c r="J816" i="60"/>
  <c r="J817" i="60"/>
  <c r="J818" i="60"/>
  <c r="J819" i="60"/>
  <c r="J820" i="60"/>
  <c r="J821" i="60"/>
  <c r="J822" i="60"/>
  <c r="J823" i="60"/>
  <c r="J824" i="60"/>
  <c r="J825" i="60"/>
  <c r="J826" i="60"/>
  <c r="J827" i="60"/>
  <c r="J828" i="60"/>
  <c r="J829" i="60"/>
  <c r="J830" i="60"/>
  <c r="J831" i="60"/>
  <c r="J832" i="60"/>
  <c r="J833" i="60"/>
  <c r="J834" i="60"/>
  <c r="J835" i="60"/>
  <c r="J836" i="60"/>
  <c r="J837" i="60"/>
  <c r="J838" i="60"/>
  <c r="J839" i="60"/>
  <c r="J840" i="60"/>
  <c r="J841" i="60"/>
  <c r="J842" i="60"/>
  <c r="J843" i="60"/>
  <c r="J844" i="60"/>
  <c r="J845" i="60"/>
  <c r="J846" i="60"/>
  <c r="J847" i="60"/>
  <c r="J848" i="60"/>
  <c r="J849" i="60"/>
  <c r="J850" i="60"/>
  <c r="J851" i="60"/>
  <c r="J852" i="60"/>
  <c r="J853" i="60"/>
  <c r="J854" i="60"/>
  <c r="J855" i="60"/>
  <c r="J856" i="60"/>
  <c r="J857" i="60"/>
  <c r="J858" i="60"/>
  <c r="J859" i="60"/>
  <c r="J860" i="60"/>
  <c r="J861" i="60"/>
  <c r="J862" i="60"/>
  <c r="J863" i="60"/>
  <c r="J864" i="60"/>
  <c r="J865" i="60"/>
  <c r="J866" i="60"/>
  <c r="J867" i="60"/>
  <c r="J868" i="60"/>
  <c r="J869" i="60"/>
  <c r="J870" i="60"/>
  <c r="J871" i="60"/>
  <c r="J872" i="60"/>
  <c r="J873" i="60"/>
  <c r="J874" i="60"/>
  <c r="J875" i="60"/>
  <c r="J876" i="60"/>
  <c r="J877" i="60"/>
  <c r="J878" i="60"/>
  <c r="J879" i="60"/>
  <c r="J880" i="60"/>
  <c r="J881" i="60"/>
  <c r="J882" i="60"/>
  <c r="J883" i="60"/>
  <c r="J884" i="60"/>
  <c r="J885" i="60"/>
  <c r="J886" i="60"/>
  <c r="J887" i="60"/>
  <c r="J888" i="60"/>
  <c r="J889" i="60"/>
  <c r="J890" i="60"/>
  <c r="J891" i="60"/>
  <c r="J892" i="60"/>
  <c r="J893" i="60"/>
  <c r="J894" i="60"/>
  <c r="J895" i="60"/>
  <c r="J896" i="60"/>
  <c r="J897" i="60"/>
  <c r="J898" i="60"/>
  <c r="J899" i="60"/>
  <c r="J900" i="60"/>
  <c r="J901" i="60"/>
  <c r="J902" i="60"/>
  <c r="J903" i="60"/>
  <c r="J904" i="60"/>
  <c r="J905" i="60"/>
  <c r="J906" i="60"/>
  <c r="J907" i="60"/>
  <c r="J908" i="60"/>
  <c r="J909" i="60"/>
  <c r="J910" i="60"/>
  <c r="J911" i="60"/>
  <c r="J912" i="60"/>
  <c r="J913" i="60"/>
  <c r="J914" i="60"/>
  <c r="J915" i="60"/>
  <c r="J916" i="60"/>
  <c r="J917" i="60"/>
  <c r="J918" i="60"/>
  <c r="J919" i="60"/>
  <c r="J920" i="60"/>
  <c r="J921" i="60"/>
  <c r="J922" i="60"/>
  <c r="J923" i="60"/>
  <c r="J924" i="60"/>
  <c r="J925" i="60"/>
  <c r="J926" i="60"/>
  <c r="J927" i="60"/>
  <c r="J928" i="60"/>
  <c r="J929" i="60"/>
  <c r="J930" i="60"/>
  <c r="J931" i="60"/>
  <c r="J932" i="60"/>
  <c r="J933" i="60"/>
  <c r="J934" i="60"/>
  <c r="J935" i="60"/>
  <c r="J936" i="60"/>
  <c r="J937" i="60"/>
  <c r="J938" i="60"/>
  <c r="J939" i="60"/>
  <c r="J940" i="60"/>
  <c r="J941" i="60"/>
  <c r="J942" i="60"/>
  <c r="J943" i="60"/>
  <c r="J944" i="60"/>
  <c r="J945" i="60"/>
  <c r="J946" i="60"/>
  <c r="J947" i="60"/>
  <c r="J948" i="60"/>
  <c r="J949" i="60"/>
  <c r="J950" i="60"/>
  <c r="J951" i="60"/>
  <c r="J952" i="60"/>
  <c r="J953" i="60"/>
  <c r="J954" i="60"/>
  <c r="J955" i="60"/>
  <c r="J956" i="60"/>
  <c r="J957" i="60"/>
  <c r="J958" i="60"/>
  <c r="J959" i="60"/>
  <c r="J960" i="60"/>
  <c r="J961" i="60"/>
  <c r="J962" i="60"/>
  <c r="J963" i="60"/>
  <c r="J964" i="60"/>
  <c r="J965" i="60"/>
  <c r="J966" i="60"/>
  <c r="J967" i="60"/>
  <c r="J968" i="60"/>
  <c r="J969" i="60"/>
  <c r="J970" i="60"/>
  <c r="J971" i="60"/>
  <c r="J972" i="60"/>
  <c r="J973" i="60"/>
  <c r="J974" i="60"/>
  <c r="J975" i="60"/>
  <c r="J976" i="60"/>
  <c r="J977" i="60"/>
  <c r="J978" i="60"/>
  <c r="J979" i="60"/>
  <c r="J980" i="60"/>
  <c r="J981" i="60"/>
  <c r="J982" i="60"/>
  <c r="J983" i="60"/>
  <c r="J984" i="60"/>
  <c r="J985" i="60"/>
  <c r="J986" i="60"/>
  <c r="J987" i="60"/>
  <c r="J988" i="60"/>
  <c r="J989" i="60"/>
  <c r="J990" i="60"/>
  <c r="J991" i="60"/>
  <c r="J992" i="60"/>
  <c r="J993" i="60"/>
  <c r="J994" i="60"/>
  <c r="J995" i="60"/>
  <c r="J996" i="60"/>
  <c r="J997" i="60"/>
  <c r="J998" i="60"/>
  <c r="J999" i="60"/>
  <c r="J1000" i="60"/>
  <c r="J1001" i="60"/>
  <c r="J1002" i="60"/>
  <c r="J1003" i="60"/>
  <c r="J1004" i="60"/>
  <c r="J1005" i="60"/>
  <c r="J1006" i="60"/>
  <c r="J1007" i="60"/>
  <c r="J1008" i="60"/>
  <c r="J1009" i="60"/>
  <c r="J1010" i="60"/>
  <c r="J1011" i="60"/>
  <c r="J1012" i="60"/>
  <c r="J1013" i="60"/>
  <c r="J1014" i="60"/>
  <c r="J1015" i="60"/>
  <c r="J1016" i="60"/>
  <c r="J1017" i="60"/>
  <c r="J1018" i="60"/>
  <c r="J1019" i="60"/>
  <c r="J1020" i="60"/>
  <c r="J1021" i="60"/>
  <c r="J1022" i="60"/>
  <c r="J1023" i="60"/>
  <c r="J1024" i="60"/>
  <c r="J1025" i="60"/>
  <c r="J1026" i="60"/>
  <c r="J1027" i="60"/>
  <c r="J1028" i="60"/>
  <c r="J1029" i="60"/>
  <c r="J1030" i="60"/>
  <c r="J1031" i="60"/>
  <c r="J1032" i="60"/>
  <c r="J1033" i="60"/>
  <c r="J1034" i="60"/>
  <c r="J1035" i="60"/>
  <c r="J1036" i="60"/>
  <c r="J1037" i="60"/>
  <c r="J1038" i="60"/>
  <c r="J1039" i="60"/>
  <c r="J1040" i="60"/>
  <c r="J1041" i="60"/>
  <c r="J1042" i="60"/>
  <c r="J1043" i="60"/>
  <c r="J1044" i="60"/>
  <c r="J1045" i="60"/>
  <c r="J1046" i="60"/>
  <c r="J1047" i="60"/>
  <c r="J1048" i="60"/>
  <c r="J1049" i="60"/>
  <c r="J1050" i="60"/>
  <c r="J1051" i="60"/>
  <c r="J1052" i="60"/>
  <c r="J1053" i="60"/>
  <c r="J1054" i="60"/>
  <c r="J1055" i="60"/>
  <c r="J1056" i="60"/>
  <c r="J1057" i="60"/>
  <c r="J1058" i="60"/>
  <c r="J1059" i="60"/>
  <c r="J1060" i="60"/>
  <c r="J1061" i="60"/>
  <c r="J1062" i="60"/>
  <c r="J1063" i="60"/>
  <c r="J1064" i="60"/>
  <c r="J1065" i="60"/>
  <c r="J1066" i="60"/>
  <c r="J1067" i="60"/>
  <c r="J1068" i="60"/>
  <c r="J1069" i="60"/>
  <c r="J1070" i="60"/>
  <c r="J1071" i="60"/>
  <c r="J1072" i="60"/>
  <c r="J1073" i="60"/>
  <c r="J1074" i="60"/>
  <c r="J1075" i="60"/>
  <c r="J1076" i="60"/>
  <c r="J1077" i="60"/>
  <c r="J1078" i="60"/>
  <c r="J1079" i="60"/>
  <c r="J1080" i="60"/>
  <c r="J1081" i="60"/>
  <c r="J1082" i="60"/>
  <c r="J1083" i="60"/>
  <c r="J1084" i="60"/>
  <c r="J1085" i="60"/>
  <c r="J1086" i="60"/>
  <c r="J1087" i="60"/>
  <c r="J1088" i="60"/>
  <c r="J1089" i="60"/>
  <c r="J1090" i="60"/>
  <c r="J1091" i="60"/>
  <c r="J1092" i="60"/>
  <c r="J1093" i="60"/>
  <c r="J1094" i="60"/>
  <c r="J1095" i="60"/>
  <c r="J1096" i="60"/>
  <c r="J1097" i="60"/>
  <c r="J1098" i="60"/>
  <c r="J1099" i="60"/>
  <c r="J1100" i="60"/>
  <c r="J1101" i="60"/>
  <c r="J1102" i="60"/>
  <c r="J1103" i="60"/>
  <c r="J1104" i="60"/>
  <c r="J1105" i="60"/>
  <c r="J1106" i="60"/>
  <c r="J1107" i="60"/>
  <c r="J1108" i="60"/>
  <c r="J1109" i="60"/>
  <c r="J1110" i="60"/>
  <c r="J1111" i="60"/>
  <c r="J1112" i="60"/>
  <c r="J1113" i="60"/>
  <c r="J1114" i="60"/>
  <c r="J1115" i="60"/>
  <c r="J1116" i="60"/>
  <c r="J1117" i="60"/>
  <c r="J1118" i="60"/>
  <c r="J1119" i="60"/>
  <c r="J1120" i="60"/>
  <c r="J1121" i="60"/>
  <c r="J1122" i="60"/>
  <c r="J1123" i="60"/>
  <c r="J1124" i="60"/>
  <c r="J1125" i="60"/>
  <c r="J1126" i="60"/>
  <c r="J1127" i="60"/>
  <c r="J1128" i="60"/>
  <c r="J1129" i="60"/>
  <c r="J1130" i="60"/>
  <c r="J1131" i="60"/>
  <c r="J1132" i="60"/>
  <c r="J1133" i="60"/>
  <c r="J1134" i="60"/>
  <c r="J1135" i="60"/>
  <c r="J1136" i="60"/>
  <c r="J1137" i="60"/>
  <c r="J1138" i="60"/>
  <c r="J1139" i="60"/>
  <c r="J1140" i="60"/>
  <c r="J1141" i="60"/>
  <c r="J1142" i="60"/>
  <c r="J1143" i="60"/>
  <c r="J1144" i="60"/>
  <c r="J1145" i="60"/>
  <c r="J1146" i="60"/>
  <c r="J1147" i="60"/>
  <c r="J1148" i="60"/>
  <c r="J1149" i="60"/>
  <c r="J1150" i="60"/>
  <c r="J1151" i="60"/>
  <c r="J1152" i="60"/>
  <c r="J1153" i="60"/>
  <c r="J1154" i="60"/>
  <c r="J1155" i="60"/>
  <c r="J1156" i="60"/>
  <c r="J1157" i="60"/>
  <c r="J1158" i="60"/>
  <c r="J1159" i="60"/>
  <c r="J1160" i="60"/>
  <c r="J1161" i="60"/>
  <c r="J1162" i="60"/>
  <c r="J1163" i="60"/>
  <c r="J1164" i="60"/>
  <c r="J1165" i="60"/>
  <c r="J1166" i="60"/>
  <c r="J1167" i="60"/>
  <c r="J1168" i="60"/>
  <c r="J1169" i="60"/>
  <c r="J1170" i="60"/>
  <c r="J1171" i="60"/>
  <c r="J1172" i="60"/>
  <c r="J1173" i="60"/>
  <c r="J1174" i="60"/>
  <c r="J1175" i="60"/>
  <c r="J1176" i="60"/>
  <c r="J1177" i="60"/>
  <c r="J1178" i="60"/>
  <c r="J1179" i="60"/>
  <c r="J1180" i="60"/>
  <c r="J1181" i="60"/>
  <c r="J1182" i="60"/>
  <c r="J1183" i="60"/>
  <c r="J1184" i="60"/>
  <c r="J1185" i="60"/>
  <c r="J1186" i="60"/>
  <c r="J1187" i="60"/>
  <c r="J1188" i="60"/>
  <c r="J1189" i="60"/>
  <c r="J1190" i="60"/>
  <c r="J1191" i="60"/>
  <c r="J1192" i="60"/>
  <c r="J1193" i="60"/>
  <c r="J1194" i="60"/>
  <c r="J1195" i="60"/>
  <c r="J1196" i="60"/>
  <c r="J1197" i="60"/>
  <c r="J1198" i="60"/>
  <c r="J1199" i="60"/>
  <c r="J1200" i="60"/>
  <c r="J1201" i="60"/>
  <c r="J1202" i="60"/>
  <c r="J1203" i="60"/>
  <c r="J1204" i="60"/>
  <c r="J1205" i="60"/>
  <c r="J1206" i="60"/>
  <c r="J1207" i="60"/>
  <c r="J1208" i="60"/>
  <c r="J1209" i="60"/>
  <c r="J1210" i="60"/>
  <c r="J1211" i="60"/>
  <c r="J1212" i="60"/>
  <c r="J1213" i="60"/>
  <c r="J1214" i="60"/>
  <c r="J1215" i="60"/>
  <c r="J1216" i="60"/>
  <c r="J1217" i="60"/>
  <c r="J1218" i="60"/>
  <c r="J1219" i="60"/>
  <c r="J1220" i="60"/>
  <c r="J1221" i="60"/>
  <c r="J1222" i="60"/>
  <c r="J1223" i="60"/>
  <c r="J1224" i="60"/>
  <c r="J1225" i="60"/>
  <c r="J1226" i="60"/>
  <c r="J1227" i="60"/>
  <c r="J1228" i="60"/>
  <c r="J1229" i="60"/>
  <c r="J1230" i="60"/>
  <c r="J1231" i="60"/>
  <c r="J1232" i="60"/>
  <c r="J1233" i="60"/>
  <c r="J1234" i="60"/>
  <c r="J1235" i="60"/>
  <c r="J1236" i="60"/>
  <c r="J1237" i="60"/>
  <c r="J1238" i="60"/>
  <c r="J1239" i="60"/>
  <c r="J1240" i="60"/>
  <c r="J1241" i="60"/>
  <c r="J1242" i="60"/>
  <c r="J1243" i="60"/>
  <c r="J1244" i="60"/>
  <c r="J1245" i="60"/>
  <c r="J1246" i="60"/>
  <c r="J1247" i="60"/>
  <c r="J1248" i="60"/>
  <c r="J1249" i="60"/>
  <c r="J1250" i="60"/>
  <c r="J1251" i="60"/>
  <c r="J1252" i="60"/>
  <c r="J1253" i="60"/>
  <c r="J1254" i="60"/>
  <c r="J1255" i="60"/>
  <c r="J1256" i="60"/>
  <c r="J1257" i="60"/>
  <c r="J1258" i="60"/>
  <c r="J1259" i="60"/>
  <c r="J1260" i="60"/>
  <c r="J1261" i="60"/>
  <c r="J1262" i="60"/>
  <c r="J1263" i="60"/>
  <c r="J1264" i="60"/>
  <c r="J1265" i="60"/>
  <c r="J1266" i="60"/>
  <c r="J1267" i="60"/>
  <c r="J1268" i="60"/>
  <c r="J1269" i="60"/>
  <c r="J1270" i="60"/>
  <c r="J1271" i="60"/>
  <c r="J1272" i="60"/>
  <c r="J1273" i="60"/>
  <c r="J1274" i="60"/>
  <c r="J1275" i="60"/>
  <c r="J1276" i="60"/>
  <c r="J1277" i="60"/>
  <c r="J1278" i="60"/>
  <c r="J1279" i="60"/>
  <c r="J1280" i="60"/>
  <c r="J1281" i="60"/>
  <c r="J1282" i="60"/>
  <c r="J1283" i="60"/>
  <c r="J1284" i="60"/>
  <c r="J1285" i="60"/>
  <c r="J1286" i="60"/>
  <c r="J1287" i="60"/>
  <c r="J1288" i="60"/>
  <c r="J1289" i="60"/>
  <c r="J1290" i="60"/>
  <c r="J1291" i="60"/>
  <c r="J1292" i="60"/>
  <c r="J1293" i="60"/>
  <c r="J1294" i="60"/>
  <c r="J1295" i="60"/>
  <c r="J1296" i="60"/>
  <c r="J1297" i="60"/>
  <c r="J1298" i="60"/>
  <c r="J1299" i="60"/>
  <c r="J1300" i="60"/>
  <c r="J1301" i="60"/>
  <c r="J1302" i="60"/>
  <c r="J1303" i="60"/>
  <c r="J1304" i="60"/>
  <c r="J1305" i="60"/>
  <c r="J1306" i="60"/>
  <c r="J1307" i="60"/>
  <c r="J1308" i="60"/>
  <c r="J1309" i="60"/>
  <c r="J1310" i="60"/>
  <c r="J1311" i="60"/>
  <c r="J1312" i="60"/>
  <c r="J1313" i="60"/>
  <c r="J1314" i="60"/>
  <c r="J1315" i="60"/>
  <c r="J1316" i="60"/>
  <c r="J1317" i="60"/>
  <c r="J1318" i="60"/>
  <c r="J1319" i="60"/>
  <c r="J1320" i="60"/>
  <c r="J1321" i="60"/>
  <c r="J1322" i="60"/>
  <c r="J1323" i="60"/>
  <c r="J1324" i="60"/>
  <c r="J1325" i="60"/>
  <c r="J1326" i="60"/>
  <c r="J1327" i="60"/>
  <c r="J1328" i="60"/>
  <c r="J1329" i="60"/>
  <c r="J1330" i="60"/>
  <c r="J1331" i="60"/>
  <c r="J1332" i="60"/>
  <c r="J1333" i="60"/>
  <c r="J1334" i="60"/>
  <c r="J1335" i="60"/>
  <c r="J1336" i="60"/>
  <c r="J1337" i="60"/>
  <c r="J1338" i="60"/>
  <c r="J1339" i="60"/>
  <c r="J1340" i="60"/>
  <c r="J1341" i="60"/>
  <c r="J1342" i="60"/>
  <c r="J1343" i="60"/>
  <c r="J1344" i="60"/>
  <c r="J1345" i="60"/>
  <c r="J1346" i="60"/>
  <c r="J1347" i="60"/>
  <c r="J1348" i="60"/>
  <c r="J1349" i="60"/>
  <c r="J1350" i="60"/>
  <c r="J1351" i="60"/>
  <c r="J1352" i="60"/>
  <c r="J1353" i="60"/>
  <c r="J1354" i="60"/>
  <c r="J1355" i="60"/>
  <c r="J1356" i="60"/>
  <c r="J1357" i="60"/>
  <c r="J1358" i="60"/>
  <c r="J1359" i="60"/>
  <c r="J1360" i="60"/>
  <c r="J1361" i="60"/>
  <c r="J1362" i="60"/>
  <c r="J1363" i="60"/>
  <c r="J1364" i="60"/>
  <c r="J1365" i="60"/>
  <c r="J1366" i="60"/>
  <c r="J1367" i="60"/>
  <c r="J1368" i="60"/>
  <c r="J1369" i="60"/>
  <c r="J1370" i="60"/>
  <c r="J1371" i="60"/>
  <c r="J1372" i="60"/>
  <c r="J1373" i="60"/>
  <c r="J1374" i="60"/>
  <c r="J1375" i="60"/>
  <c r="J1376" i="60"/>
  <c r="J1377" i="60"/>
  <c r="J1378" i="60"/>
  <c r="J1379" i="60"/>
  <c r="J1380" i="60"/>
  <c r="J1381" i="60"/>
  <c r="J1382" i="60"/>
  <c r="J1383" i="60"/>
  <c r="J1384" i="60"/>
  <c r="J1385" i="60"/>
  <c r="J1386" i="60"/>
  <c r="J1387" i="60"/>
  <c r="J1388" i="60"/>
  <c r="J1389" i="60"/>
  <c r="J1390" i="60"/>
  <c r="J1391" i="60"/>
  <c r="J1392" i="60"/>
  <c r="J1393" i="60"/>
  <c r="J1394" i="60"/>
  <c r="J1395" i="60"/>
  <c r="J1396" i="60"/>
  <c r="J1397" i="60"/>
  <c r="J1398" i="60"/>
  <c r="J1399" i="60"/>
  <c r="J1400" i="60"/>
  <c r="J1401" i="60"/>
  <c r="J1402" i="60"/>
  <c r="J1403" i="60"/>
  <c r="J1404" i="60"/>
  <c r="J1405" i="60"/>
  <c r="J1406" i="60"/>
  <c r="J1407" i="60"/>
  <c r="J1408" i="60"/>
  <c r="J1409" i="60"/>
  <c r="J1410" i="60"/>
  <c r="J1411" i="60"/>
  <c r="J1412" i="60"/>
  <c r="J1413" i="60"/>
  <c r="J1414" i="60"/>
  <c r="J1415" i="60"/>
  <c r="J1416" i="60"/>
  <c r="J1417" i="60"/>
  <c r="J1418" i="60"/>
  <c r="J1419" i="60"/>
  <c r="J1420" i="60"/>
  <c r="J1421" i="60"/>
  <c r="J1422" i="60"/>
  <c r="J1423" i="60"/>
  <c r="J1424" i="60"/>
  <c r="J1425" i="60"/>
  <c r="J1426" i="60"/>
  <c r="J1427" i="60"/>
  <c r="J1428" i="60"/>
  <c r="J1429" i="60"/>
  <c r="J1430" i="60"/>
  <c r="J1431" i="60"/>
  <c r="J1432" i="60"/>
  <c r="J1433" i="60"/>
  <c r="J1434" i="60"/>
  <c r="J1435" i="60"/>
  <c r="J1436" i="60"/>
  <c r="J1437" i="60"/>
  <c r="J1438" i="60"/>
  <c r="J1439" i="60"/>
  <c r="J1440" i="60"/>
  <c r="J1441" i="60"/>
  <c r="J1442" i="60"/>
  <c r="J1443" i="60"/>
  <c r="J1444" i="60"/>
  <c r="J1445" i="60"/>
  <c r="J1446" i="60"/>
  <c r="J1447" i="60"/>
  <c r="J1448" i="60"/>
  <c r="J1449" i="60"/>
  <c r="J1450" i="60"/>
  <c r="J1451" i="60"/>
  <c r="J1452" i="60"/>
  <c r="J1453" i="60"/>
  <c r="J1454" i="60"/>
  <c r="J1455" i="60"/>
  <c r="J1456" i="60"/>
  <c r="J1457" i="60"/>
  <c r="J1458" i="60"/>
  <c r="J1459" i="60"/>
  <c r="J1460" i="60"/>
  <c r="J1461" i="60"/>
  <c r="J1462" i="60"/>
  <c r="J1463" i="60"/>
  <c r="J1464" i="60"/>
  <c r="J1465" i="60"/>
  <c r="J1466" i="60"/>
  <c r="J1467" i="60"/>
  <c r="J1468" i="60"/>
  <c r="J1469" i="60"/>
  <c r="J1470" i="60"/>
  <c r="J1471" i="60"/>
  <c r="J1472" i="60"/>
  <c r="J1473" i="60"/>
  <c r="J1474" i="60"/>
  <c r="J1475" i="60"/>
  <c r="J1476" i="60"/>
  <c r="J1477" i="60"/>
  <c r="J1478" i="60"/>
  <c r="J1479" i="60"/>
  <c r="J1480" i="60"/>
  <c r="J1481" i="60"/>
  <c r="J1482" i="60"/>
  <c r="J1483" i="60"/>
  <c r="J1484" i="60"/>
  <c r="J1485" i="60"/>
  <c r="J1486" i="60"/>
  <c r="J1487" i="60"/>
  <c r="J1488" i="60"/>
  <c r="J1489" i="60"/>
  <c r="J1490" i="60"/>
  <c r="J1491" i="60"/>
  <c r="J1492" i="60"/>
  <c r="J1493" i="60"/>
  <c r="J1494" i="60"/>
  <c r="J1495" i="60"/>
  <c r="J1496" i="60"/>
  <c r="J1497" i="60"/>
  <c r="J1498" i="60"/>
  <c r="J1499" i="60"/>
  <c r="J1500" i="60"/>
  <c r="J1501" i="60"/>
  <c r="J1502" i="60"/>
  <c r="J1503" i="60"/>
  <c r="J1504" i="60"/>
  <c r="J1505" i="60"/>
  <c r="J1506" i="60"/>
  <c r="J1507" i="60"/>
  <c r="J1508" i="60"/>
  <c r="J1509" i="60"/>
  <c r="J1510" i="60"/>
  <c r="J1511" i="60"/>
  <c r="J1512" i="60"/>
  <c r="J1513" i="60"/>
  <c r="J1514" i="60"/>
  <c r="J1515" i="60"/>
  <c r="J1516" i="60"/>
  <c r="J1517" i="60"/>
  <c r="J1518" i="60"/>
  <c r="J1519" i="60"/>
  <c r="J1520" i="60"/>
  <c r="J1521" i="60"/>
  <c r="J1522" i="60"/>
  <c r="J1523" i="60"/>
  <c r="J1524" i="60"/>
  <c r="J1525" i="60"/>
  <c r="J1526" i="60"/>
  <c r="J1527" i="60"/>
  <c r="J1528" i="60"/>
  <c r="J1529" i="60"/>
  <c r="J1530" i="60"/>
  <c r="J1531" i="60"/>
  <c r="J1532" i="60"/>
  <c r="J1533" i="60"/>
  <c r="J1534" i="60"/>
  <c r="J1535" i="60"/>
  <c r="J1536" i="60"/>
  <c r="J1537" i="60"/>
  <c r="J1538" i="60"/>
  <c r="J1539" i="60"/>
  <c r="J1540" i="60"/>
  <c r="J1541" i="60"/>
  <c r="J1542" i="60"/>
  <c r="J1543" i="60"/>
  <c r="J1544" i="60"/>
  <c r="J1545" i="60"/>
  <c r="J1546" i="60"/>
  <c r="J1547" i="60"/>
  <c r="J1548" i="60"/>
  <c r="J1549" i="60"/>
  <c r="J1550" i="60"/>
  <c r="J1551" i="60"/>
  <c r="J1552" i="60"/>
  <c r="J1553" i="60"/>
  <c r="J1554" i="60"/>
  <c r="J1555" i="60"/>
  <c r="J1556" i="60"/>
  <c r="J1557" i="60"/>
  <c r="J1558" i="60"/>
  <c r="J1559" i="60"/>
  <c r="J1560" i="60"/>
  <c r="J1561" i="60"/>
  <c r="J1562" i="60"/>
  <c r="J1563" i="60"/>
  <c r="J1564" i="60"/>
  <c r="J1565" i="60"/>
  <c r="J1566" i="60"/>
  <c r="J1567" i="60"/>
  <c r="J1568" i="60"/>
  <c r="J1569" i="60"/>
  <c r="J1570" i="60"/>
  <c r="J1571" i="60"/>
  <c r="J1572" i="60"/>
  <c r="J1573" i="60"/>
  <c r="J1574" i="60"/>
  <c r="J1575" i="60"/>
  <c r="J1576" i="60"/>
  <c r="J1577" i="60"/>
  <c r="J1578" i="60"/>
  <c r="J1579" i="60"/>
  <c r="J1580" i="60"/>
  <c r="J1581" i="60"/>
  <c r="J1582" i="60"/>
  <c r="J1583" i="60"/>
  <c r="J1584" i="60"/>
  <c r="J1585" i="60"/>
  <c r="J1586" i="60"/>
  <c r="J1587" i="60"/>
  <c r="J1588" i="60"/>
  <c r="J1589" i="60"/>
  <c r="J1590" i="60"/>
  <c r="J1591" i="60"/>
  <c r="J1592" i="60"/>
  <c r="J1593" i="60"/>
  <c r="J1594" i="60"/>
  <c r="J1595" i="60"/>
  <c r="J1596" i="60"/>
  <c r="J1597" i="60"/>
  <c r="J1598" i="60"/>
  <c r="J1599" i="60"/>
  <c r="J1600" i="60"/>
  <c r="J1601" i="60"/>
  <c r="J1602" i="60"/>
  <c r="J1603" i="60"/>
  <c r="J1604" i="60"/>
  <c r="J1605" i="60"/>
  <c r="J1606" i="60"/>
  <c r="J1607" i="60"/>
  <c r="J1608" i="60"/>
  <c r="J1609" i="60"/>
  <c r="J1610" i="60"/>
  <c r="J1611" i="60"/>
  <c r="J1612" i="60"/>
  <c r="J1613" i="60"/>
  <c r="J1614" i="60"/>
  <c r="J1615" i="60"/>
  <c r="J1616" i="60"/>
  <c r="J1617" i="60"/>
  <c r="J1618" i="60"/>
  <c r="J1619" i="60"/>
  <c r="J1620" i="60"/>
  <c r="J1621" i="60"/>
  <c r="J1622" i="60"/>
  <c r="J1623" i="60"/>
  <c r="J1624" i="60"/>
  <c r="J1625" i="60"/>
  <c r="J1626" i="60"/>
  <c r="J1627" i="60"/>
  <c r="J1628" i="60"/>
  <c r="J1629" i="60"/>
  <c r="J1630" i="60"/>
  <c r="J1631" i="60"/>
  <c r="J1632" i="60"/>
  <c r="J1633" i="60"/>
  <c r="J1634" i="60"/>
  <c r="J1635" i="60"/>
  <c r="J1636" i="60"/>
  <c r="J1637" i="60"/>
  <c r="J1638" i="60"/>
  <c r="J1639" i="60"/>
  <c r="J1640" i="60"/>
  <c r="J1641" i="60"/>
  <c r="J1642" i="60"/>
  <c r="J1643" i="60"/>
  <c r="J1644" i="60"/>
  <c r="J1645" i="60"/>
  <c r="J1646" i="60"/>
  <c r="J1647" i="60"/>
  <c r="J1648" i="60"/>
  <c r="J1649" i="60"/>
  <c r="J1650" i="60"/>
  <c r="J1651" i="60"/>
  <c r="J1652" i="60"/>
  <c r="J1653" i="60"/>
  <c r="J1654" i="60"/>
  <c r="J1655" i="60"/>
  <c r="J1656" i="60"/>
  <c r="J1657" i="60"/>
  <c r="J1658" i="60"/>
  <c r="J1659" i="60"/>
  <c r="J1660" i="60"/>
  <c r="J1661" i="60"/>
  <c r="J1662" i="60"/>
  <c r="J1663" i="60"/>
  <c r="J1664" i="60"/>
  <c r="J1665" i="60"/>
  <c r="J1666" i="60"/>
  <c r="J1667" i="60"/>
  <c r="J1668" i="60"/>
  <c r="J1669" i="60"/>
  <c r="J1670" i="60"/>
  <c r="J1671" i="60"/>
  <c r="J1672" i="60"/>
  <c r="J1673" i="60"/>
  <c r="J1674" i="60"/>
  <c r="J1675" i="60"/>
  <c r="J1676" i="60"/>
  <c r="J1677" i="60"/>
  <c r="J1678" i="60"/>
  <c r="J1679" i="60"/>
  <c r="J1680" i="60"/>
  <c r="J1681" i="60"/>
  <c r="J1682" i="60"/>
  <c r="J1683" i="60"/>
  <c r="J1684" i="60"/>
  <c r="J1685" i="60"/>
  <c r="J1686" i="60"/>
  <c r="J1687" i="60"/>
  <c r="J1688" i="60"/>
  <c r="J1689" i="60"/>
  <c r="J1690" i="60"/>
  <c r="J1691" i="60"/>
  <c r="J1692" i="60"/>
  <c r="J1693" i="60"/>
  <c r="J1694" i="60"/>
  <c r="J1695" i="60"/>
  <c r="J1696" i="60"/>
  <c r="J1697" i="60"/>
  <c r="J1698" i="60"/>
  <c r="J1699" i="60"/>
  <c r="J1700" i="60"/>
  <c r="J1701" i="60"/>
  <c r="J1702" i="60"/>
  <c r="J1703" i="60"/>
  <c r="J1704" i="60"/>
  <c r="J1705" i="60"/>
  <c r="J1706" i="60"/>
  <c r="J1707" i="60"/>
  <c r="J1708" i="60"/>
  <c r="J1709" i="60"/>
  <c r="J1710" i="60"/>
  <c r="J1711" i="60"/>
  <c r="J1712" i="60"/>
  <c r="J1713" i="60"/>
  <c r="J1714" i="60"/>
  <c r="J1715" i="60"/>
  <c r="J1716" i="60"/>
  <c r="J1717" i="60"/>
  <c r="J1718" i="60"/>
  <c r="J1719" i="60"/>
  <c r="J1720" i="60"/>
  <c r="J1721" i="60"/>
  <c r="J1722" i="60"/>
  <c r="J1723" i="60"/>
  <c r="J1724" i="60"/>
  <c r="J1725" i="60"/>
  <c r="J1726" i="60"/>
  <c r="J1727" i="60"/>
  <c r="J1728" i="60"/>
  <c r="J1729" i="60"/>
  <c r="J1730" i="60"/>
  <c r="J1731" i="60"/>
  <c r="J1732" i="60"/>
  <c r="J1733" i="60"/>
  <c r="J1734" i="60"/>
  <c r="J1735" i="60"/>
  <c r="J1736" i="60"/>
  <c r="J1737" i="60"/>
  <c r="J1738" i="60"/>
  <c r="J1739" i="60"/>
  <c r="J1740" i="60"/>
  <c r="J1741" i="60"/>
  <c r="J1742" i="60"/>
  <c r="J1743" i="60"/>
  <c r="J1744" i="60"/>
  <c r="J1745" i="60"/>
  <c r="J1746" i="60"/>
  <c r="J1747" i="60"/>
  <c r="J1748" i="60"/>
  <c r="J1749" i="60"/>
  <c r="J1750" i="60"/>
  <c r="J1751" i="60"/>
  <c r="J1752" i="60"/>
  <c r="J1753" i="60"/>
  <c r="J1754" i="60"/>
  <c r="J1755" i="60"/>
  <c r="J1756" i="60"/>
  <c r="J1757" i="60"/>
  <c r="J1758" i="60"/>
  <c r="J1759" i="60"/>
  <c r="J1760" i="60"/>
  <c r="J1761" i="60"/>
  <c r="J1762" i="60"/>
  <c r="J1763" i="60"/>
  <c r="J1764" i="60"/>
  <c r="J1765" i="60"/>
  <c r="J1766" i="60"/>
  <c r="J1767" i="60"/>
  <c r="J1768" i="60"/>
  <c r="J1769" i="60"/>
  <c r="J1770" i="60"/>
  <c r="J1771" i="60"/>
  <c r="J1772" i="60"/>
  <c r="J1773" i="60"/>
  <c r="J1774" i="60"/>
  <c r="J1775" i="60"/>
  <c r="J1776" i="60"/>
  <c r="J1777" i="60"/>
  <c r="J1778" i="60"/>
  <c r="J1779" i="60"/>
  <c r="J1780" i="60"/>
  <c r="J1781" i="60"/>
  <c r="J1782" i="60"/>
  <c r="J1783" i="60"/>
  <c r="J1784" i="60"/>
  <c r="J1785" i="60"/>
  <c r="J1786" i="60"/>
  <c r="J1787" i="60"/>
  <c r="J1788" i="60"/>
  <c r="J1789" i="60"/>
  <c r="J1790" i="60"/>
  <c r="J1791" i="60"/>
  <c r="J1792" i="60"/>
  <c r="J1793" i="60"/>
  <c r="J1794" i="60"/>
  <c r="J1795" i="60"/>
  <c r="J1796" i="60"/>
  <c r="J1797" i="60"/>
  <c r="J1798" i="60"/>
  <c r="J1799" i="60"/>
  <c r="J1800" i="60"/>
  <c r="J1801" i="60"/>
  <c r="J1802" i="60"/>
  <c r="J1803" i="60"/>
  <c r="J1804" i="60"/>
  <c r="J1805" i="60"/>
  <c r="J1806" i="60"/>
  <c r="J1807" i="60"/>
  <c r="J1808" i="60"/>
  <c r="J1809" i="60"/>
  <c r="J1810" i="60"/>
  <c r="J1811" i="60"/>
  <c r="J1812" i="60"/>
  <c r="J1813" i="60"/>
  <c r="J1814" i="60"/>
  <c r="J1815" i="60"/>
  <c r="J1816" i="60"/>
  <c r="J1817" i="60"/>
  <c r="J1818" i="60"/>
  <c r="J1819" i="60"/>
  <c r="J1820" i="60"/>
  <c r="J1821" i="60"/>
  <c r="J1822" i="60"/>
  <c r="J1823" i="60"/>
  <c r="J1824" i="60"/>
  <c r="J1825" i="60"/>
  <c r="J1826" i="60"/>
  <c r="J1827" i="60"/>
  <c r="J1828" i="60"/>
  <c r="J1829" i="60"/>
  <c r="J1830" i="60"/>
  <c r="J1831" i="60"/>
  <c r="J1832" i="60"/>
  <c r="J1833" i="60"/>
  <c r="J1834" i="60"/>
  <c r="J1835" i="60"/>
  <c r="J1836" i="60"/>
  <c r="J1837" i="60"/>
  <c r="J1838" i="60"/>
  <c r="J1839" i="60"/>
  <c r="J1840" i="60"/>
  <c r="J1841" i="60"/>
  <c r="J1842" i="60"/>
  <c r="J1843" i="60"/>
  <c r="J1844" i="60"/>
  <c r="J1845" i="60"/>
  <c r="J1846" i="60"/>
  <c r="J1847" i="60"/>
  <c r="J1848" i="60"/>
  <c r="J1849" i="60"/>
  <c r="J1850" i="60"/>
  <c r="J1851" i="60"/>
  <c r="J1852" i="60"/>
  <c r="J1853" i="60"/>
  <c r="J1854" i="60"/>
  <c r="J1855" i="60"/>
  <c r="J1856" i="60"/>
  <c r="J1857" i="60"/>
  <c r="J1858" i="60"/>
  <c r="J1859" i="60"/>
  <c r="J1860" i="60"/>
  <c r="J1861" i="60"/>
  <c r="J1862" i="60"/>
  <c r="J1863" i="60"/>
  <c r="J1864" i="60"/>
  <c r="J1865" i="60"/>
  <c r="J1866" i="60"/>
  <c r="J1867" i="60"/>
  <c r="J1868" i="60"/>
  <c r="J1869" i="60"/>
  <c r="J1870" i="60"/>
  <c r="J1871" i="60"/>
  <c r="J1872" i="60"/>
  <c r="J1873" i="60"/>
  <c r="J1874" i="60"/>
  <c r="J1875" i="60"/>
  <c r="J1876" i="60"/>
  <c r="J1877" i="60"/>
  <c r="J1878" i="60"/>
  <c r="J1879" i="60"/>
  <c r="J1880" i="60"/>
  <c r="J1881" i="60"/>
  <c r="J1882" i="60"/>
  <c r="J1883" i="60"/>
  <c r="J1884" i="60"/>
  <c r="J1885" i="60"/>
  <c r="J1886" i="60"/>
  <c r="J1887" i="60"/>
  <c r="J1888" i="60"/>
  <c r="J1889" i="60"/>
  <c r="J1890" i="60"/>
  <c r="J1891" i="60"/>
  <c r="J1892" i="60"/>
  <c r="J1893" i="60"/>
  <c r="J1894" i="60"/>
  <c r="J1895" i="60"/>
  <c r="J1896" i="60"/>
  <c r="J1897" i="60"/>
  <c r="J1898" i="60"/>
  <c r="J1899" i="60"/>
  <c r="J1900" i="60"/>
  <c r="J1901" i="60"/>
  <c r="J1902" i="60"/>
  <c r="J1903" i="60"/>
  <c r="J1904" i="60"/>
  <c r="J1905" i="60"/>
  <c r="J1906" i="60"/>
  <c r="J1907" i="60"/>
  <c r="J1908" i="60"/>
  <c r="J1909" i="60"/>
  <c r="J1910" i="60"/>
  <c r="J1911" i="60"/>
  <c r="J1912" i="60"/>
  <c r="J1913" i="60"/>
  <c r="J1914" i="60"/>
  <c r="J1915" i="60"/>
  <c r="J1916" i="60"/>
  <c r="J1917" i="60"/>
  <c r="J1918" i="60"/>
  <c r="J1919" i="60"/>
  <c r="J1920" i="60"/>
  <c r="J1921" i="60"/>
  <c r="J1922" i="60"/>
  <c r="J1923" i="60"/>
  <c r="J1924" i="60"/>
  <c r="J1925" i="60"/>
  <c r="J1926" i="60"/>
  <c r="J1927" i="60"/>
  <c r="J1928" i="60"/>
  <c r="J1929" i="60"/>
  <c r="J1930" i="60"/>
  <c r="J1931" i="60"/>
  <c r="J1932" i="60"/>
  <c r="J1933" i="60"/>
  <c r="J1934" i="60"/>
  <c r="J1935" i="60"/>
  <c r="J1936" i="60"/>
  <c r="J1937" i="60"/>
  <c r="J1938" i="60"/>
  <c r="J1939" i="60"/>
  <c r="J1940" i="60"/>
  <c r="J1941" i="60"/>
  <c r="J1942" i="60"/>
  <c r="J1943" i="60"/>
  <c r="J1944" i="60"/>
  <c r="J1945" i="60"/>
  <c r="J1946" i="60"/>
  <c r="J1947" i="60"/>
  <c r="J1948" i="60"/>
  <c r="J1949" i="60"/>
  <c r="J1950" i="60"/>
  <c r="J1951" i="60"/>
  <c r="J1952" i="60"/>
  <c r="J1953" i="60"/>
  <c r="J1954" i="60"/>
  <c r="J1955" i="60"/>
  <c r="J1956" i="60"/>
  <c r="J1957" i="60"/>
  <c r="J1958" i="60"/>
  <c r="J1959" i="60"/>
  <c r="J1960" i="60"/>
  <c r="J1961" i="60"/>
  <c r="J1962" i="60"/>
  <c r="J1963" i="60"/>
  <c r="J1964" i="60"/>
  <c r="J1965" i="60"/>
  <c r="J1966" i="60"/>
  <c r="J1967" i="60"/>
  <c r="J1968" i="60"/>
  <c r="J1969" i="60"/>
  <c r="J1970" i="60"/>
  <c r="J1971" i="60"/>
  <c r="J1972" i="60"/>
  <c r="J1973" i="60"/>
  <c r="J1974" i="60"/>
  <c r="J1975" i="60"/>
  <c r="J1976" i="60"/>
  <c r="J1977" i="60"/>
  <c r="J1978" i="60"/>
  <c r="J1979" i="60"/>
  <c r="J1980" i="60"/>
  <c r="J1981" i="60"/>
  <c r="J1982" i="60"/>
  <c r="J1983" i="60"/>
  <c r="J1984" i="60"/>
  <c r="J1985" i="60"/>
  <c r="J1986" i="60"/>
  <c r="J1987" i="60"/>
  <c r="J1988" i="60"/>
  <c r="J1989" i="60"/>
  <c r="J1990" i="60"/>
  <c r="J1991" i="60"/>
  <c r="J1992" i="60"/>
  <c r="J1993" i="60"/>
  <c r="J1994" i="60"/>
  <c r="J1995" i="60"/>
  <c r="J1996" i="60"/>
  <c r="J1997" i="60"/>
  <c r="J1998" i="60"/>
  <c r="J1999" i="60"/>
  <c r="J2000" i="60"/>
  <c r="J2001" i="60"/>
  <c r="J2002" i="60"/>
  <c r="J2003" i="60"/>
  <c r="J2004" i="60"/>
  <c r="J2005" i="60"/>
  <c r="J2006" i="60"/>
  <c r="J2007" i="60"/>
  <c r="J2008" i="60"/>
  <c r="J2009" i="60"/>
  <c r="J2010" i="60"/>
  <c r="J2011" i="60"/>
  <c r="J2012" i="60"/>
  <c r="J2013" i="60"/>
  <c r="J2014" i="60"/>
  <c r="J2015" i="60"/>
  <c r="J2016" i="60"/>
  <c r="J2017" i="60"/>
  <c r="J2018" i="60"/>
  <c r="J2019" i="60"/>
  <c r="J2020" i="60"/>
  <c r="J2021" i="60"/>
  <c r="J2022" i="60"/>
  <c r="J2023" i="60"/>
  <c r="J2024" i="60"/>
  <c r="J2025" i="60"/>
  <c r="J2026" i="60"/>
  <c r="J2027" i="60"/>
  <c r="J2028" i="60"/>
  <c r="J2029" i="60"/>
  <c r="J2030" i="60"/>
  <c r="J2031" i="60"/>
  <c r="J2032" i="60"/>
  <c r="J2033" i="60"/>
  <c r="J2034" i="60"/>
  <c r="J2035" i="60"/>
  <c r="J2036" i="60"/>
  <c r="J2037" i="60"/>
  <c r="J2038" i="60"/>
  <c r="J2039" i="60"/>
  <c r="J2040" i="60"/>
  <c r="J2041" i="60"/>
  <c r="J2042" i="60"/>
  <c r="J2043" i="60"/>
  <c r="J2044" i="60"/>
  <c r="J2045" i="60"/>
  <c r="J2046" i="60"/>
  <c r="J2047" i="60"/>
  <c r="J2048" i="60"/>
  <c r="J2049" i="60"/>
  <c r="J2050" i="60"/>
  <c r="J2051" i="60"/>
  <c r="J2052" i="60"/>
  <c r="J2053" i="60"/>
  <c r="J2054" i="60"/>
  <c r="J2055" i="60"/>
  <c r="J2056" i="60"/>
  <c r="J2057" i="60"/>
  <c r="J2058" i="60"/>
  <c r="J2059" i="60"/>
  <c r="J2060" i="60"/>
  <c r="J2061" i="60"/>
  <c r="J2062" i="60"/>
  <c r="J2063" i="60"/>
  <c r="J2064" i="60"/>
  <c r="J2065" i="60"/>
  <c r="J2066" i="60"/>
  <c r="J2067" i="60"/>
  <c r="J2068" i="60"/>
  <c r="J2069" i="60"/>
  <c r="J2070" i="60"/>
  <c r="J2071" i="60"/>
  <c r="J2072" i="60"/>
  <c r="J2073" i="60"/>
  <c r="J2074" i="60"/>
  <c r="J2075" i="60"/>
  <c r="J2076" i="60"/>
  <c r="J2077" i="60"/>
  <c r="J2078" i="60"/>
  <c r="J2079" i="60"/>
  <c r="J2080" i="60"/>
  <c r="J2081" i="60"/>
  <c r="J2082" i="60"/>
  <c r="J2083" i="60"/>
  <c r="J2084" i="60"/>
  <c r="J2085" i="60"/>
  <c r="J2086" i="60"/>
  <c r="J2087" i="60"/>
  <c r="J2088" i="60"/>
  <c r="J2089" i="60"/>
  <c r="J2090" i="60"/>
  <c r="J2091" i="60"/>
  <c r="J2092" i="60"/>
  <c r="J2093" i="60"/>
  <c r="J2094" i="60"/>
  <c r="J2095" i="60"/>
  <c r="J2096" i="60"/>
  <c r="J2097" i="60"/>
  <c r="J2098" i="60"/>
  <c r="J2099" i="60"/>
  <c r="J2100" i="60"/>
  <c r="J2101" i="60"/>
  <c r="J2102" i="60"/>
  <c r="J2103" i="60"/>
  <c r="J2104" i="60"/>
  <c r="J2105" i="60"/>
  <c r="J2106" i="60"/>
  <c r="J2107" i="60"/>
  <c r="J2108" i="60"/>
  <c r="J2109" i="60"/>
  <c r="J2110" i="60"/>
  <c r="J2111" i="60"/>
  <c r="J2112" i="60"/>
  <c r="J2113" i="60"/>
  <c r="J2114" i="60"/>
  <c r="J2115" i="60"/>
  <c r="J2116" i="60"/>
  <c r="J2117" i="60"/>
  <c r="J2118" i="60"/>
  <c r="J2119" i="60"/>
  <c r="J2120" i="60"/>
  <c r="J2121" i="60"/>
  <c r="J2122" i="60"/>
  <c r="J2123" i="60"/>
  <c r="J2124" i="60"/>
  <c r="J2125" i="60"/>
  <c r="J2126" i="60"/>
  <c r="J2127" i="60"/>
  <c r="J2128" i="60"/>
  <c r="J2129" i="60"/>
  <c r="J2130" i="60"/>
  <c r="J2131" i="60"/>
  <c r="J2132" i="60"/>
  <c r="J2133" i="60"/>
  <c r="J2134" i="60"/>
  <c r="J2135" i="60"/>
  <c r="J2136" i="60"/>
  <c r="J2137" i="60"/>
  <c r="J2138" i="60"/>
  <c r="J2139" i="60"/>
  <c r="J2140" i="60"/>
  <c r="J2141" i="60"/>
  <c r="J2142" i="60"/>
  <c r="J2143" i="60"/>
  <c r="J2144" i="60"/>
  <c r="J2145" i="60"/>
  <c r="J2146" i="60"/>
  <c r="J2147" i="60"/>
  <c r="J2148" i="60"/>
  <c r="J2149" i="60"/>
  <c r="J2150" i="60"/>
  <c r="J2151" i="60"/>
  <c r="J2152" i="60"/>
  <c r="J2153" i="60"/>
  <c r="J2154" i="60"/>
  <c r="J2155" i="60"/>
  <c r="J2156" i="60"/>
  <c r="J2157" i="60"/>
  <c r="J2158" i="60"/>
  <c r="J2159" i="60"/>
  <c r="J2160" i="60"/>
  <c r="J2161" i="60"/>
  <c r="J2162" i="60"/>
  <c r="J2163" i="60"/>
  <c r="J2164" i="60"/>
  <c r="J2165" i="60"/>
  <c r="J2166" i="60"/>
  <c r="J2167" i="60"/>
  <c r="J2168" i="60"/>
  <c r="J2169" i="60"/>
  <c r="J2170" i="60"/>
  <c r="J2171" i="60"/>
  <c r="J2172" i="60"/>
  <c r="J2173" i="60"/>
  <c r="J2174" i="60"/>
  <c r="J2175" i="60"/>
  <c r="J2176" i="60"/>
  <c r="J2177" i="60"/>
  <c r="J2178" i="60"/>
  <c r="J2179" i="60"/>
  <c r="J2180" i="60"/>
  <c r="J2181" i="60"/>
  <c r="J2182" i="60"/>
  <c r="J2183" i="60"/>
  <c r="J2184" i="60"/>
  <c r="J2185" i="60"/>
  <c r="J2186" i="60"/>
  <c r="J2187" i="60"/>
  <c r="J2188" i="60"/>
  <c r="J2189" i="60"/>
  <c r="J2190" i="60"/>
  <c r="J2191" i="60"/>
  <c r="J2192" i="60"/>
  <c r="J2193" i="60"/>
  <c r="J2194" i="60"/>
  <c r="J2195" i="60"/>
  <c r="J2196" i="60"/>
  <c r="J2197" i="60"/>
  <c r="J2198" i="60"/>
  <c r="J2199" i="60"/>
  <c r="J2200" i="60"/>
  <c r="J2201" i="60"/>
  <c r="J2202" i="60"/>
  <c r="J2203" i="60"/>
  <c r="J2204" i="60"/>
  <c r="J2205" i="60"/>
  <c r="J2206" i="60"/>
  <c r="J2207" i="60"/>
  <c r="J2208" i="60"/>
  <c r="J2209" i="60"/>
  <c r="J2210" i="60"/>
  <c r="J2211" i="60"/>
  <c r="J2212" i="60"/>
  <c r="J2213" i="60"/>
  <c r="J2214" i="60"/>
  <c r="J2215" i="60"/>
  <c r="J2216" i="60"/>
  <c r="J2217" i="60"/>
  <c r="J2218" i="60"/>
  <c r="J2219" i="60"/>
  <c r="J2220" i="60"/>
  <c r="J2221" i="60"/>
  <c r="J2222" i="60"/>
  <c r="J2223" i="60"/>
  <c r="J2224" i="60"/>
  <c r="J2225" i="60"/>
  <c r="J2226" i="60"/>
  <c r="J2227" i="60"/>
  <c r="J2228" i="60"/>
  <c r="J2229" i="60"/>
  <c r="J2230" i="60"/>
  <c r="J2231" i="60"/>
  <c r="J2232" i="60"/>
  <c r="J2233" i="60"/>
  <c r="J2234" i="60"/>
  <c r="J2235" i="60"/>
  <c r="J2236" i="60"/>
  <c r="J2237" i="60"/>
  <c r="J2238" i="60"/>
  <c r="J2239" i="60"/>
  <c r="J2240" i="60"/>
  <c r="J2241" i="60"/>
  <c r="J2242" i="60"/>
  <c r="J2243" i="60"/>
  <c r="J2244" i="60"/>
  <c r="J2245" i="60"/>
  <c r="J2246" i="60"/>
  <c r="J2247" i="60"/>
  <c r="J2248" i="60"/>
  <c r="J2249" i="60"/>
  <c r="J2250" i="60"/>
  <c r="J2251" i="60"/>
  <c r="J2252" i="60"/>
  <c r="J2253" i="60"/>
  <c r="J2254" i="60"/>
  <c r="J2255" i="60"/>
  <c r="J2256" i="60"/>
  <c r="J2257" i="60"/>
  <c r="J2258" i="60"/>
  <c r="J2259" i="60"/>
  <c r="J2260" i="60"/>
  <c r="J2261" i="60"/>
  <c r="J2262" i="60"/>
  <c r="J2263" i="60"/>
  <c r="J2264" i="60"/>
  <c r="J2265" i="60"/>
  <c r="J2266" i="60"/>
  <c r="J2267" i="60"/>
  <c r="J2268" i="60"/>
  <c r="J2269" i="60"/>
  <c r="J2270" i="60"/>
  <c r="J2271" i="60"/>
  <c r="J2272" i="60"/>
  <c r="J2273" i="60"/>
  <c r="J2274" i="60"/>
  <c r="J2275" i="60"/>
  <c r="J2276" i="60"/>
  <c r="J2277" i="60"/>
  <c r="J2278" i="60"/>
  <c r="J2279" i="60"/>
  <c r="J2280" i="60"/>
  <c r="J2281" i="60"/>
  <c r="J2282" i="60"/>
  <c r="J2283" i="60"/>
  <c r="J2284" i="60"/>
  <c r="J2285" i="60"/>
  <c r="J2286" i="60"/>
  <c r="J2287" i="60"/>
  <c r="J2288" i="60"/>
  <c r="J2289" i="60"/>
  <c r="J2290" i="60"/>
  <c r="J2291" i="60"/>
  <c r="J2292" i="60"/>
  <c r="J2293" i="60"/>
  <c r="J2294" i="60"/>
  <c r="J2295" i="60"/>
  <c r="J2296" i="60"/>
  <c r="J2297" i="60"/>
  <c r="J2298" i="60"/>
  <c r="J2299" i="60"/>
  <c r="J2300" i="60"/>
  <c r="J2301" i="60"/>
  <c r="J2302" i="60"/>
  <c r="J2303" i="60"/>
  <c r="J2304" i="60"/>
  <c r="J2305" i="60"/>
  <c r="J2306" i="60"/>
  <c r="J2307" i="60"/>
  <c r="J2308" i="60"/>
  <c r="J2309" i="60"/>
  <c r="J2310" i="60"/>
  <c r="J2311" i="60"/>
  <c r="J2312" i="60"/>
  <c r="J2313" i="60"/>
  <c r="J2314" i="60"/>
  <c r="J2315" i="60"/>
  <c r="J2316" i="60"/>
  <c r="J2317" i="60"/>
  <c r="J2318" i="60"/>
  <c r="J2319" i="60"/>
  <c r="J2320" i="60"/>
  <c r="J2321" i="60"/>
  <c r="J2322" i="60"/>
  <c r="J2323" i="60"/>
  <c r="J2324" i="60"/>
  <c r="J2325" i="60"/>
  <c r="J2326" i="60"/>
  <c r="J2327" i="60"/>
  <c r="J2328" i="60"/>
  <c r="J2329" i="60"/>
  <c r="J2330" i="60"/>
  <c r="J2331" i="60"/>
  <c r="J2332" i="60"/>
  <c r="J2333" i="60"/>
  <c r="J2334" i="60"/>
  <c r="J2335" i="60"/>
  <c r="J2336" i="60"/>
  <c r="J2337" i="60"/>
  <c r="J2338" i="60"/>
  <c r="J2339" i="60"/>
  <c r="J2340" i="60"/>
  <c r="J2341" i="60"/>
  <c r="J2342" i="60"/>
  <c r="J2343" i="60"/>
  <c r="J2344" i="60"/>
  <c r="J2345" i="60"/>
  <c r="J2346" i="60"/>
  <c r="J2347" i="60"/>
  <c r="J2348" i="60"/>
  <c r="J2349" i="60"/>
  <c r="J2350" i="60"/>
  <c r="J2351" i="60"/>
  <c r="J2352" i="60"/>
  <c r="J2353" i="60"/>
  <c r="J2354" i="60"/>
  <c r="J2355" i="60"/>
  <c r="J2356" i="60"/>
  <c r="J2357" i="60"/>
  <c r="J2358" i="60"/>
  <c r="J2359" i="60"/>
  <c r="J2360" i="60"/>
  <c r="J2361" i="60"/>
  <c r="J2362" i="60"/>
  <c r="J2363" i="60"/>
  <c r="J2364" i="60"/>
  <c r="J2365" i="60"/>
  <c r="J2366" i="60"/>
  <c r="J2367" i="60"/>
  <c r="J2368" i="60"/>
  <c r="J2369" i="60"/>
  <c r="J2370" i="60"/>
  <c r="J2371" i="60"/>
  <c r="J2372" i="60"/>
  <c r="J2373" i="60"/>
  <c r="J2374" i="60"/>
  <c r="J2375" i="60"/>
  <c r="J2376" i="60"/>
  <c r="J2377" i="60"/>
  <c r="J2378" i="60"/>
  <c r="J2379" i="60"/>
  <c r="J2380" i="60"/>
  <c r="J2381" i="60"/>
  <c r="J2382" i="60"/>
  <c r="J2383" i="60"/>
  <c r="J2384" i="60"/>
  <c r="J2385" i="60"/>
  <c r="J2386" i="60"/>
  <c r="J2387" i="60"/>
  <c r="J2388" i="60"/>
  <c r="J2389" i="60"/>
  <c r="J2390" i="60"/>
  <c r="J2391" i="60"/>
  <c r="J2392" i="60"/>
  <c r="J2393" i="60"/>
  <c r="J2394" i="60"/>
  <c r="J2395" i="60"/>
  <c r="J2396" i="60"/>
  <c r="J2397" i="60"/>
  <c r="J2398" i="60"/>
  <c r="J2399" i="60"/>
  <c r="J2400" i="60"/>
  <c r="J2401" i="60"/>
  <c r="J2402" i="60"/>
  <c r="J2403" i="60"/>
  <c r="J2404" i="60"/>
  <c r="J2405" i="60"/>
  <c r="J2406" i="60"/>
  <c r="J2407" i="60"/>
  <c r="J2408" i="60"/>
  <c r="J2409" i="60"/>
  <c r="J2410" i="60"/>
  <c r="J2411" i="60"/>
  <c r="J2412" i="60"/>
  <c r="J2413" i="60"/>
  <c r="J2414" i="60"/>
  <c r="J2415" i="60"/>
  <c r="J2416" i="60"/>
  <c r="J2417" i="60"/>
  <c r="J2418" i="60"/>
  <c r="J2419" i="60"/>
  <c r="J2420" i="60"/>
  <c r="J2421" i="60"/>
  <c r="J2422" i="60"/>
  <c r="J2423" i="60"/>
  <c r="J2424" i="60"/>
  <c r="J2425" i="60"/>
  <c r="J2426" i="60"/>
  <c r="J2427" i="60"/>
  <c r="J2428" i="60"/>
  <c r="J2429" i="60"/>
  <c r="J2430" i="60"/>
  <c r="J2431" i="60"/>
  <c r="J2432" i="60"/>
  <c r="J2433" i="60"/>
  <c r="J2434" i="60"/>
  <c r="J2435" i="60"/>
  <c r="J2436" i="60"/>
  <c r="J2437" i="60"/>
  <c r="J2438" i="60"/>
  <c r="J2439" i="60"/>
  <c r="J2440" i="60"/>
  <c r="J2441" i="60"/>
  <c r="J2442" i="60"/>
  <c r="J2443" i="60"/>
  <c r="J2444" i="60"/>
  <c r="J2445" i="60"/>
  <c r="J2446" i="60"/>
  <c r="J2447" i="60"/>
  <c r="J2448" i="60"/>
  <c r="J2449" i="60"/>
  <c r="J2450" i="60"/>
  <c r="E57" i="64" l="1"/>
  <c r="F57" i="64" s="1"/>
  <c r="E43" i="64"/>
  <c r="F43" i="64" s="1"/>
  <c r="E50" i="64"/>
  <c r="F50" i="64" s="1"/>
  <c r="E71" i="64"/>
  <c r="F71" i="64" s="1"/>
  <c r="E36" i="64"/>
  <c r="F36" i="64" s="1"/>
  <c r="E99" i="64"/>
  <c r="F99" i="64" s="1"/>
  <c r="C83" i="64" l="1"/>
  <c r="C86" i="64" s="1"/>
  <c r="E106" i="64"/>
  <c r="F106" i="64" s="1"/>
  <c r="E92" i="64"/>
  <c r="F92" i="64" s="1"/>
  <c r="E29" i="64"/>
  <c r="F29" i="64" s="1"/>
  <c r="E85" i="64"/>
  <c r="F85" i="64" s="1"/>
  <c r="E78" i="64"/>
  <c r="F78" i="64" s="1"/>
  <c r="E64" i="64"/>
  <c r="F64" i="64" s="1"/>
  <c r="C27" i="64" l="1"/>
  <c r="C30" i="64" s="1"/>
  <c r="C48" i="64"/>
  <c r="C51" i="64" s="1"/>
  <c r="C62" i="64"/>
  <c r="C65" i="64" s="1"/>
  <c r="C55" i="64"/>
  <c r="C58" i="64" s="1"/>
  <c r="C90" i="64"/>
  <c r="C93" i="64" s="1"/>
  <c r="C104" i="64"/>
  <c r="C107" i="64" s="1"/>
  <c r="C41" i="64"/>
  <c r="C42" i="64" s="1"/>
  <c r="C69" i="64"/>
  <c r="C70" i="64" s="1"/>
  <c r="C76" i="64"/>
  <c r="C77" i="64" s="1"/>
  <c r="C34" i="64"/>
  <c r="C35" i="64" s="1"/>
  <c r="C97" i="64"/>
  <c r="C98" i="64" s="1"/>
  <c r="C84" i="64"/>
  <c r="C28" i="64" l="1"/>
  <c r="C63" i="64"/>
  <c r="C91" i="64"/>
  <c r="C100" i="64"/>
  <c r="C79" i="64"/>
  <c r="C49" i="64"/>
  <c r="C56" i="64"/>
  <c r="C105" i="64"/>
  <c r="C44" i="64"/>
  <c r="C37" i="64"/>
  <c r="C72" i="64"/>
  <c r="C20" i="64" l="1"/>
  <c r="C21" i="64" s="1"/>
  <c r="C23" i="64" l="1"/>
  <c r="C13" i="64"/>
  <c r="C14" i="64" s="1"/>
  <c r="E15" i="64"/>
  <c r="F15" i="64" s="1"/>
  <c r="E22" i="64"/>
  <c r="F22" i="64" s="1"/>
  <c r="C16" i="64" l="1"/>
  <c r="E8" i="64"/>
  <c r="F8" i="64" s="1"/>
  <c r="C6" i="64" l="1"/>
  <c r="C7" i="64" s="1"/>
  <c r="C9" i="64" l="1"/>
  <c r="E5" i="64"/>
  <c r="F5" i="64" s="1"/>
  <c r="E40" i="64" l="1"/>
  <c r="F40" i="64" s="1"/>
  <c r="E54" i="64"/>
  <c r="F54" i="64" s="1"/>
  <c r="E68" i="64"/>
  <c r="F68" i="64" s="1"/>
  <c r="E61" i="64"/>
  <c r="F61" i="64" s="1"/>
  <c r="E75" i="64"/>
  <c r="F75" i="64" s="1"/>
  <c r="E96" i="64"/>
  <c r="F96" i="64" s="1"/>
  <c r="E47" i="64"/>
  <c r="F47" i="64" s="1"/>
  <c r="E33" i="64"/>
  <c r="F33" i="64" s="1"/>
  <c r="E89" i="64"/>
  <c r="F89" i="64" s="1"/>
  <c r="E103" i="64"/>
  <c r="F103" i="64" s="1"/>
  <c r="E102" i="64"/>
  <c r="F102" i="64" s="1"/>
  <c r="D104" i="64"/>
  <c r="D105" i="64" s="1"/>
  <c r="E105" i="64" s="1"/>
  <c r="D97" i="64"/>
  <c r="D98" i="64" s="1"/>
  <c r="E98" i="64" s="1"/>
  <c r="E95" i="64"/>
  <c r="F95" i="64" s="1"/>
  <c r="E32" i="64"/>
  <c r="F32" i="64" s="1"/>
  <c r="D34" i="64"/>
  <c r="D35" i="64" s="1"/>
  <c r="E35" i="64" s="1"/>
  <c r="D55" i="64"/>
  <c r="D56" i="64" s="1"/>
  <c r="E56" i="64" s="1"/>
  <c r="E53" i="64"/>
  <c r="F53" i="64" s="1"/>
  <c r="E74" i="64"/>
  <c r="F74" i="64" s="1"/>
  <c r="D76" i="64"/>
  <c r="D77" i="64" s="1"/>
  <c r="E77" i="64" s="1"/>
  <c r="D41" i="64"/>
  <c r="D42" i="64" s="1"/>
  <c r="E42" i="64" s="1"/>
  <c r="E39" i="64"/>
  <c r="F39" i="64" s="1"/>
  <c r="E11" i="64"/>
  <c r="F11" i="64" s="1"/>
  <c r="E4" i="64"/>
  <c r="F4" i="64" s="1"/>
  <c r="D6" i="64"/>
  <c r="E88" i="64"/>
  <c r="F88" i="64" s="1"/>
  <c r="D90" i="64"/>
  <c r="D91" i="64" s="1"/>
  <c r="E91" i="64" s="1"/>
  <c r="E60" i="64"/>
  <c r="F60" i="64" s="1"/>
  <c r="D62" i="64"/>
  <c r="D69" i="64"/>
  <c r="E67" i="64"/>
  <c r="F67" i="64" s="1"/>
  <c r="E46" i="64"/>
  <c r="F46" i="64" s="1"/>
  <c r="D48" i="64"/>
  <c r="E18" i="64"/>
  <c r="F18" i="64" s="1"/>
  <c r="E26" i="64" l="1"/>
  <c r="F26" i="64" s="1"/>
  <c r="E82" i="64"/>
  <c r="F82" i="64" s="1"/>
  <c r="D51" i="64"/>
  <c r="E51" i="64" s="1"/>
  <c r="F51" i="64" s="1"/>
  <c r="E48" i="64"/>
  <c r="F48" i="64" s="1"/>
  <c r="E69" i="64"/>
  <c r="F69" i="64" s="1"/>
  <c r="D72" i="64"/>
  <c r="E72" i="64" s="1"/>
  <c r="F72" i="64" s="1"/>
  <c r="D65" i="64"/>
  <c r="E65" i="64" s="1"/>
  <c r="F65" i="64" s="1"/>
  <c r="E62" i="64"/>
  <c r="F62" i="64" s="1"/>
  <c r="D9" i="64"/>
  <c r="E9" i="64" s="1"/>
  <c r="F9" i="64" s="1"/>
  <c r="E6" i="64"/>
  <c r="F6" i="64" s="1"/>
  <c r="D83" i="64"/>
  <c r="D84" i="64" s="1"/>
  <c r="E84" i="64" s="1"/>
  <c r="E81" i="64"/>
  <c r="F81" i="64" s="1"/>
  <c r="D27" i="64"/>
  <c r="E25" i="64"/>
  <c r="F25" i="64" s="1"/>
  <c r="D49" i="64"/>
  <c r="E49" i="64" s="1"/>
  <c r="D70" i="64"/>
  <c r="E70" i="64" s="1"/>
  <c r="D63" i="64"/>
  <c r="E63" i="64" s="1"/>
  <c r="D93" i="64"/>
  <c r="E93" i="64" s="1"/>
  <c r="F93" i="64" s="1"/>
  <c r="E90" i="64"/>
  <c r="F90" i="64" s="1"/>
  <c r="D7" i="64"/>
  <c r="E7" i="64" s="1"/>
  <c r="D44" i="64"/>
  <c r="E44" i="64" s="1"/>
  <c r="F44" i="64" s="1"/>
  <c r="E41" i="64"/>
  <c r="F41" i="64" s="1"/>
  <c r="D79" i="64"/>
  <c r="E79" i="64" s="1"/>
  <c r="F79" i="64" s="1"/>
  <c r="E76" i="64"/>
  <c r="F76" i="64" s="1"/>
  <c r="D58" i="64"/>
  <c r="E58" i="64" s="1"/>
  <c r="F58" i="64" s="1"/>
  <c r="E55" i="64"/>
  <c r="F55" i="64" s="1"/>
  <c r="D37" i="64"/>
  <c r="E37" i="64" s="1"/>
  <c r="F37" i="64" s="1"/>
  <c r="E34" i="64"/>
  <c r="F34" i="64" s="1"/>
  <c r="D100" i="64"/>
  <c r="E100" i="64" s="1"/>
  <c r="F100" i="64" s="1"/>
  <c r="E97" i="64"/>
  <c r="F97" i="64" s="1"/>
  <c r="D107" i="64"/>
  <c r="E107" i="64" s="1"/>
  <c r="F107" i="64" s="1"/>
  <c r="E104" i="64"/>
  <c r="F104" i="64" s="1"/>
  <c r="D30" i="64" l="1"/>
  <c r="E30" i="64" s="1"/>
  <c r="F30" i="64" s="1"/>
  <c r="E27" i="64"/>
  <c r="F27" i="64" s="1"/>
  <c r="D28" i="64"/>
  <c r="E28" i="64" s="1"/>
  <c r="D86" i="64"/>
  <c r="E86" i="64" s="1"/>
  <c r="F86" i="64" s="1"/>
  <c r="E83" i="64"/>
  <c r="F83" i="64" s="1"/>
  <c r="E19" i="64"/>
  <c r="F19" i="64" s="1"/>
  <c r="D20" i="64"/>
  <c r="E12" i="64"/>
  <c r="F12" i="64" s="1"/>
  <c r="D13" i="64"/>
  <c r="D16" i="64" l="1"/>
  <c r="E16" i="64" s="1"/>
  <c r="F16" i="64" s="1"/>
  <c r="E13" i="64"/>
  <c r="F13" i="64" s="1"/>
  <c r="D14" i="64"/>
  <c r="E14" i="64" s="1"/>
  <c r="D23" i="64"/>
  <c r="E23" i="64" s="1"/>
  <c r="F23" i="64" s="1"/>
  <c r="E20" i="64"/>
  <c r="F20" i="64" s="1"/>
  <c r="D21" i="64"/>
  <c r="E21" i="64" s="1"/>
  <c r="C41" i="55"/>
  <c r="G41" i="55" s="1"/>
  <c r="E11" i="65"/>
  <c r="F11" i="65" s="1"/>
  <c r="G16" i="55"/>
  <c r="F30" i="65" l="1"/>
  <c r="F12" i="66"/>
  <c r="E30" i="65"/>
  <c r="F31" i="66" l="1"/>
  <c r="E31" i="66"/>
</calcChain>
</file>

<file path=xl/comments1.xml><?xml version="1.0" encoding="utf-8"?>
<comments xmlns="http://schemas.openxmlformats.org/spreadsheetml/2006/main">
  <authors>
    <author>Richards, Sue</author>
  </authors>
  <commentList>
    <comment ref="C102" authorId="0" shapeId="0">
      <text>
        <r>
          <rPr>
            <b/>
            <sz val="9"/>
            <color indexed="81"/>
            <rFont val="Tahoma"/>
            <family val="2"/>
          </rPr>
          <t>Richards, Sue:</t>
        </r>
        <r>
          <rPr>
            <sz val="9"/>
            <color indexed="81"/>
            <rFont val="Tahoma"/>
            <family val="2"/>
          </rPr>
          <t xml:space="preserve">
Remove "Firm"</t>
        </r>
      </text>
    </comment>
  </commentList>
</comments>
</file>

<file path=xl/comments2.xml><?xml version="1.0" encoding="utf-8"?>
<comments xmlns="http://schemas.openxmlformats.org/spreadsheetml/2006/main">
  <authors>
    <author>Richards, Sue</author>
  </authors>
  <commentList>
    <comment ref="C71" authorId="0" shapeId="0">
      <text>
        <r>
          <rPr>
            <b/>
            <sz val="9"/>
            <color indexed="81"/>
            <rFont val="Tahoma"/>
            <family val="2"/>
          </rPr>
          <t>Richards, Sue:</t>
        </r>
        <r>
          <rPr>
            <sz val="9"/>
            <color indexed="81"/>
            <rFont val="Tahoma"/>
            <family val="2"/>
          </rPr>
          <t xml:space="preserve">
Excludes OSs</t>
        </r>
      </text>
    </comment>
    <comment ref="C172" authorId="0" shapeId="0">
      <text>
        <r>
          <rPr>
            <b/>
            <sz val="9"/>
            <color indexed="81"/>
            <rFont val="Tahoma"/>
            <family val="2"/>
          </rPr>
          <t>Richards, Sue:</t>
        </r>
        <r>
          <rPr>
            <sz val="9"/>
            <color indexed="81"/>
            <rFont val="Tahoma"/>
            <family val="2"/>
          </rPr>
          <t xml:space="preserve">
this inlcudes OSS</t>
        </r>
      </text>
    </comment>
    <comment ref="C274" authorId="0" shapeId="0">
      <text>
        <r>
          <rPr>
            <b/>
            <sz val="9"/>
            <color indexed="81"/>
            <rFont val="Tahoma"/>
            <family val="2"/>
          </rPr>
          <t>Richards, Sue:</t>
        </r>
        <r>
          <rPr>
            <sz val="9"/>
            <color indexed="81"/>
            <rFont val="Tahoma"/>
            <family val="2"/>
          </rPr>
          <t xml:space="preserve">
This line is used for target revenue</t>
        </r>
      </text>
    </comment>
    <comment ref="C280" authorId="0" shapeId="0">
      <text>
        <r>
          <rPr>
            <b/>
            <sz val="9"/>
            <color indexed="81"/>
            <rFont val="Tahoma"/>
            <family val="2"/>
          </rPr>
          <t>Richards, Sue:</t>
        </r>
        <r>
          <rPr>
            <sz val="9"/>
            <color indexed="81"/>
            <rFont val="Tahoma"/>
            <family val="2"/>
          </rPr>
          <t xml:space="preserve">
Excludes OSS bills</t>
        </r>
      </text>
    </comment>
    <comment ref="S300" authorId="0" shapeId="0">
      <text>
        <r>
          <rPr>
            <b/>
            <sz val="9"/>
            <color indexed="81"/>
            <rFont val="Tahoma"/>
            <family val="2"/>
          </rPr>
          <t>Richards, Sue:</t>
        </r>
        <r>
          <rPr>
            <sz val="9"/>
            <color indexed="81"/>
            <rFont val="Tahoma"/>
            <family val="2"/>
          </rPr>
          <t xml:space="preserve">
Manual input as no volumes to calc</t>
        </r>
      </text>
    </comment>
    <comment ref="N302" authorId="0" shapeId="0">
      <text>
        <r>
          <rPr>
            <b/>
            <sz val="9"/>
            <color indexed="81"/>
            <rFont val="Tahoma"/>
            <family val="2"/>
          </rPr>
          <t>Richards, Sue:</t>
        </r>
        <r>
          <rPr>
            <sz val="9"/>
            <color indexed="81"/>
            <rFont val="Tahoma"/>
            <family val="2"/>
          </rPr>
          <t xml:space="preserve">
Formula for rounding extended to balance</t>
        </r>
      </text>
    </comment>
    <comment ref="U311" authorId="0" shapeId="0">
      <text>
        <r>
          <rPr>
            <b/>
            <sz val="9"/>
            <color indexed="81"/>
            <rFont val="Tahoma"/>
            <family val="2"/>
          </rPr>
          <t>Richards, Sue:</t>
        </r>
        <r>
          <rPr>
            <sz val="9"/>
            <color indexed="81"/>
            <rFont val="Tahoma"/>
            <family val="2"/>
          </rPr>
          <t xml:space="preserve">
has different rate</t>
        </r>
      </text>
    </comment>
  </commentList>
</comments>
</file>

<file path=xl/sharedStrings.xml><?xml version="1.0" encoding="utf-8"?>
<sst xmlns="http://schemas.openxmlformats.org/spreadsheetml/2006/main" count="9423" uniqueCount="971">
  <si>
    <t>Peoples Gas System</t>
  </si>
  <si>
    <t>no inputs on this tab</t>
  </si>
  <si>
    <t>Rate Design Dashboard</t>
  </si>
  <si>
    <t>Total Base Distribution Revenue Requirement of $462.8 million</t>
  </si>
  <si>
    <t>Revenue Deficiency of $137.8 million</t>
  </si>
  <si>
    <t>Average Customer Bill Impacts</t>
  </si>
  <si>
    <r>
      <t xml:space="preserve">Revenues By Class (Excludes gas costs, </t>
    </r>
    <r>
      <rPr>
        <b/>
        <u/>
        <sz val="10"/>
        <color theme="1"/>
        <rFont val="Calibri"/>
        <family val="2"/>
        <scheme val="minor"/>
      </rPr>
      <t>including</t>
    </r>
    <r>
      <rPr>
        <b/>
        <sz val="10"/>
        <color theme="1"/>
        <rFont val="Calibri"/>
        <family val="2"/>
        <scheme val="minor"/>
      </rPr>
      <t xml:space="preserve"> misc. revenues)</t>
    </r>
  </si>
  <si>
    <t>Comparison to ACOS Target</t>
  </si>
  <si>
    <r>
      <t xml:space="preserve">Base Rate Revenues By Class (Excludes gas costs, </t>
    </r>
    <r>
      <rPr>
        <b/>
        <u/>
        <sz val="10"/>
        <color theme="1"/>
        <rFont val="Calibri"/>
        <family val="2"/>
        <scheme val="minor"/>
      </rPr>
      <t>excluding</t>
    </r>
    <r>
      <rPr>
        <b/>
        <sz val="10"/>
        <color theme="1"/>
        <rFont val="Calibri"/>
        <family val="2"/>
        <scheme val="minor"/>
      </rPr>
      <t xml:space="preserve"> misc. revenues)</t>
    </r>
  </si>
  <si>
    <t>Rate Class</t>
  </si>
  <si>
    <t>Use per Month (Therms)</t>
  </si>
  <si>
    <t>Current</t>
  </si>
  <si>
    <t>Proposed</t>
  </si>
  <si>
    <t>Variance $</t>
  </si>
  <si>
    <t>Variance %</t>
  </si>
  <si>
    <t>ACOS Target</t>
  </si>
  <si>
    <t>Residential</t>
  </si>
  <si>
    <t>RS-1 (Current) to RS-1 (Proposed)</t>
  </si>
  <si>
    <t>Commercial</t>
  </si>
  <si>
    <t>RS-2 (Current) to RS-2 (Proposed)</t>
  </si>
  <si>
    <t>Other Firm</t>
  </si>
  <si>
    <t>RS-3 (Current) to RS-3 (Proposed)</t>
  </si>
  <si>
    <t>Interruptible, SC</t>
  </si>
  <si>
    <t>Residential Heat Pump</t>
  </si>
  <si>
    <t>Wholesale</t>
  </si>
  <si>
    <t>Residential Generators</t>
  </si>
  <si>
    <t>OSS, Other</t>
  </si>
  <si>
    <t>Total</t>
  </si>
  <si>
    <t>Small General Service</t>
  </si>
  <si>
    <t>Distribution Only</t>
  </si>
  <si>
    <t>Revenue Proof</t>
  </si>
  <si>
    <t>General Service - 1</t>
  </si>
  <si>
    <t>General Service - 2</t>
  </si>
  <si>
    <t>General Service - 3</t>
  </si>
  <si>
    <t>Ratio to Proposed Revenue Allocation</t>
  </si>
  <si>
    <t>General Service - 4</t>
  </si>
  <si>
    <t>At Present Rates</t>
  </si>
  <si>
    <t>At Proposed Rates</t>
  </si>
  <si>
    <t>General Service - 5</t>
  </si>
  <si>
    <t>Commercial Heat Pumps</t>
  </si>
  <si>
    <t>Commercial Generators</t>
  </si>
  <si>
    <t>Street Lighting</t>
  </si>
  <si>
    <t>Interruptible</t>
  </si>
  <si>
    <t>Small Interruptible Service</t>
  </si>
  <si>
    <t>Interruptible Service</t>
  </si>
  <si>
    <t>Wholesale Service - Firm</t>
  </si>
  <si>
    <t>Proof of Revenues</t>
  </si>
  <si>
    <t>Other Firm Service</t>
  </si>
  <si>
    <t>Other</t>
  </si>
  <si>
    <t>2023 Rate Case</t>
  </si>
  <si>
    <t>Total Residential</t>
  </si>
  <si>
    <t>Residential Service - 1</t>
  </si>
  <si>
    <t>Residential Service - 2</t>
  </si>
  <si>
    <t>Residential Service - 3</t>
  </si>
  <si>
    <t>Total Commercial</t>
  </si>
  <si>
    <t>Renewable Natural Gas Service</t>
  </si>
  <si>
    <t>Liquefied Natural Gas Service</t>
  </si>
  <si>
    <t>Interruptible Rates</t>
  </si>
  <si>
    <t>Interruptible Service - Large Volume</t>
  </si>
  <si>
    <t>Contract Interruptible Service</t>
  </si>
  <si>
    <t>Off-System Sales, Non-Rate Revenue</t>
  </si>
  <si>
    <t xml:space="preserve">Company Total </t>
  </si>
  <si>
    <t>Explanation</t>
  </si>
  <si>
    <t>Proposed Rate Design</t>
  </si>
  <si>
    <t>RS-1</t>
  </si>
  <si>
    <t>RS-2</t>
  </si>
  <si>
    <t>RS-3</t>
  </si>
  <si>
    <t>RS-GHP</t>
  </si>
  <si>
    <t>RS-SG</t>
  </si>
  <si>
    <t>SGS</t>
  </si>
  <si>
    <t>GS-1</t>
  </si>
  <si>
    <t>GS-2</t>
  </si>
  <si>
    <t>GS-3</t>
  </si>
  <si>
    <t>GS-4</t>
  </si>
  <si>
    <t>GS-5</t>
  </si>
  <si>
    <t>CS-GHP</t>
  </si>
  <si>
    <t>CS-SG</t>
  </si>
  <si>
    <t>CSLS</t>
  </si>
  <si>
    <t>RNGS</t>
  </si>
  <si>
    <t>LNG</t>
  </si>
  <si>
    <t>SIS</t>
  </si>
  <si>
    <t>IS</t>
  </si>
  <si>
    <t>ISLV</t>
  </si>
  <si>
    <t>CIS</t>
  </si>
  <si>
    <t>WHS</t>
  </si>
  <si>
    <t>Column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</si>
  <si>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</si>
  <si>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</si>
  <si>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</si>
  <si>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</si>
  <si>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</si>
  <si>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</si>
  <si>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</si>
  <si>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</si>
  <si>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</si>
  <si>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</si>
  <si>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</si>
  <si>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</si>
  <si>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</si>
  <si>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</si>
  <si>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</si>
  <si>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</si>
  <si>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</si>
  <si>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</si>
  <si>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</si>
  <si>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</si>
  <si>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</si>
  <si>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</si>
  <si>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</si>
  <si>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</si>
  <si>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</si>
  <si>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</si>
  <si>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(AA)</t>
  </si>
  <si>
    <t>(AB)</t>
  </si>
  <si>
    <t>(AC)</t>
  </si>
  <si>
    <t>Line</t>
  </si>
  <si>
    <t>A.  Proforma Normalized Calendar Month Revenues at Current Rates</t>
  </si>
  <si>
    <t>Company Total  Base Revenues</t>
  </si>
  <si>
    <t>includes RSG</t>
  </si>
  <si>
    <t>G-2 Check</t>
  </si>
  <si>
    <t>H-1 Check</t>
  </si>
  <si>
    <t>Customer Charge Revenues</t>
  </si>
  <si>
    <t>Schedule G-2 page 8</t>
  </si>
  <si>
    <t>Volumetric Revenues (Base)</t>
  </si>
  <si>
    <t>Total Base Revenues</t>
  </si>
  <si>
    <t>Other Revenues</t>
  </si>
  <si>
    <t>Non-Rate Revenue</t>
  </si>
  <si>
    <t>Schedule H-1 Page 5 Line 3</t>
  </si>
  <si>
    <t>Company Total  Revenues</t>
  </si>
  <si>
    <t>B.  Billing Determinants</t>
  </si>
  <si>
    <t>Projected Customer Bill Count</t>
  </si>
  <si>
    <t>Net Migrations</t>
  </si>
  <si>
    <t>Pro Forma Bills</t>
  </si>
  <si>
    <t>Projected Delivery Quantities</t>
  </si>
  <si>
    <t>Normalized Therms</t>
  </si>
  <si>
    <t xml:space="preserve"> Total Therms</t>
  </si>
  <si>
    <t>Class Average Use per Bill</t>
  </si>
  <si>
    <r>
      <t>C. CLASS REVENUE TARGETS</t>
    </r>
    <r>
      <rPr>
        <b/>
        <i/>
        <sz val="10"/>
        <color rgb="FF000000"/>
        <rFont val="Arial"/>
        <family val="2"/>
      </rPr>
      <t xml:space="preserve"> [At Allocated Cost of Service Levels]</t>
    </r>
  </si>
  <si>
    <t>Allocated Cost Study Results</t>
  </si>
  <si>
    <t>Customer-related costs</t>
  </si>
  <si>
    <t>Schedule H-1 Summary Line 12</t>
  </si>
  <si>
    <t>Capacity (Demand)-related costs</t>
  </si>
  <si>
    <t>Schedule H-1 Summary Line 13</t>
  </si>
  <si>
    <t>Variable Delivery-related costs</t>
  </si>
  <si>
    <t>Schedule H-1 Summary Line 14</t>
  </si>
  <si>
    <t>Revenue Delivery-related costs</t>
  </si>
  <si>
    <t>Schedule H-1 Summary Line 15</t>
  </si>
  <si>
    <t>Total Class Allocated Cost of Service</t>
  </si>
  <si>
    <t>Delivery Revenue Requirement</t>
  </si>
  <si>
    <t>Non-Rate Revenues</t>
  </si>
  <si>
    <t>Schedule H-1 Page 7 Line 3</t>
  </si>
  <si>
    <t>Delivery Rate Revenue Requirement</t>
  </si>
  <si>
    <t>Proforma Delivery Revenues at Current Rates</t>
  </si>
  <si>
    <t>Current Delivery Revenue Shortfall</t>
  </si>
  <si>
    <t>Base Revenue to Cost Ratio - Present Rates</t>
  </si>
  <si>
    <t>system increase excluding ISC and Other</t>
  </si>
  <si>
    <t>Current Delivery Revenue Shortfall as a % of Current Delivery Revenues</t>
  </si>
  <si>
    <t>D.  REVENUE PROOF</t>
  </si>
  <si>
    <t>Proposed  Customer Charge</t>
  </si>
  <si>
    <t>Input</t>
  </si>
  <si>
    <t>Proposed Delivery Rates per Therm</t>
  </si>
  <si>
    <t>Proposed Delivery Revenues</t>
  </si>
  <si>
    <t>Base Rate Increase</t>
  </si>
  <si>
    <t>Increase in Non-Rate Revenues</t>
  </si>
  <si>
    <t>Total Revenues</t>
  </si>
  <si>
    <t>Revenue to Cost Ratio at Proposed Rates</t>
  </si>
  <si>
    <t>Difference Compared to Revenue Requirement</t>
  </si>
  <si>
    <t>Over / (Under)</t>
  </si>
  <si>
    <t>E. CLASS RATE IMPACTS</t>
  </si>
  <si>
    <t>Base Revenues at Present Rates</t>
  </si>
  <si>
    <t>Base Revenues at Proposed Rates</t>
  </si>
  <si>
    <t>Net Change</t>
  </si>
  <si>
    <t>Percent Change in Base Revenues</t>
  </si>
  <si>
    <t>Non-Rate Revenue at Present Rates</t>
  </si>
  <si>
    <t>Non-Rate Revenues at Proposed Rates</t>
  </si>
  <si>
    <t>Net Change in Non-Rate Revenues</t>
  </si>
  <si>
    <t>Total Delivery Revenues at Present Rates</t>
  </si>
  <si>
    <t>Total Delivery Revenues at Proposed Rates</t>
  </si>
  <si>
    <t>Percent Change in Total Delivery  Revenues</t>
  </si>
  <si>
    <t>Base Check</t>
  </si>
  <si>
    <t>Total Check</t>
  </si>
  <si>
    <t>Small Commercial (SGS, GS-1, GS-2 and GS-3)</t>
  </si>
  <si>
    <t>Large Commercial (GS-4, GS-5 and WHS)</t>
  </si>
  <si>
    <t>Interruptible Rates (SIS, IS, ISLV)</t>
  </si>
  <si>
    <t>Present Rates</t>
  </si>
  <si>
    <t>Fixed</t>
  </si>
  <si>
    <t>Variable</t>
  </si>
  <si>
    <t>Proposed Rates</t>
  </si>
  <si>
    <t>intentionally blank tab</t>
  </si>
  <si>
    <t>Cast Iron / Bare Steel Roll-in</t>
  </si>
  <si>
    <t>Test Period</t>
  </si>
  <si>
    <t>CI/BS Roll-in</t>
  </si>
  <si>
    <t>Remaining</t>
  </si>
  <si>
    <t>No.</t>
  </si>
  <si>
    <t>CI/BS Revenue</t>
  </si>
  <si>
    <t>Revenue</t>
  </si>
  <si>
    <t>( A )</t>
  </si>
  <si>
    <t>( B )</t>
  </si>
  <si>
    <t>( C )</t>
  </si>
  <si>
    <t>( D ) = ( B ) - ( C )</t>
  </si>
  <si>
    <t>Rate Class CI/BS Revenues</t>
  </si>
  <si>
    <t>Residential Service (RS)</t>
  </si>
  <si>
    <t>Residential Standby Generator (RS-SG)</t>
  </si>
  <si>
    <t>Residential Gas Heat Pump (RS-GHP)</t>
  </si>
  <si>
    <t>Small General Service (SGS)</t>
  </si>
  <si>
    <t>General Service - 1 (GS-1)</t>
  </si>
  <si>
    <t>General Service - 2 (GS-2)</t>
  </si>
  <si>
    <t>General Service - 3 (GS-3)</t>
  </si>
  <si>
    <t>General Service - 4 (GS-4)</t>
  </si>
  <si>
    <t>General Service - 5 (GS-5)</t>
  </si>
  <si>
    <t>Commercial Standby Generator (CS-SG)</t>
  </si>
  <si>
    <t>Commercial Heat Pump (CS-GHP)</t>
  </si>
  <si>
    <t>Commercial Street Lighting (CSLS)</t>
  </si>
  <si>
    <t>CNG/RNG</t>
  </si>
  <si>
    <t>Small Interruptible Service (SIS)</t>
  </si>
  <si>
    <t>Interruptible Service (IS)</t>
  </si>
  <si>
    <t>Interruptible Service - Large Volume (ISLV)</t>
  </si>
  <si>
    <t>Wholesale Service - Firm (WHS)</t>
  </si>
  <si>
    <t>Special Contracts</t>
  </si>
  <si>
    <t>Miscellaneous Charges</t>
  </si>
  <si>
    <t>TOTAL</t>
  </si>
  <si>
    <t>Rate Class 2024 Rates</t>
  </si>
  <si>
    <t>Small General Service (SGS-S)</t>
  </si>
  <si>
    <t>Small General Service (SGS-T)</t>
  </si>
  <si>
    <t>Allocation of Proposed Revenue Increase to Base Rates</t>
  </si>
  <si>
    <t>Total Base + CIBS</t>
  </si>
  <si>
    <t>Revenue Requirement</t>
  </si>
  <si>
    <t>Proposed Base</t>
  </si>
  <si>
    <t>Percentage Change</t>
  </si>
  <si>
    <t>Base Revenue</t>
  </si>
  <si>
    <t>Roll-in Revenue</t>
  </si>
  <si>
    <t>at Equalized Return</t>
  </si>
  <si>
    <t>Difference</t>
  </si>
  <si>
    <t>Adjustment</t>
  </si>
  <si>
    <t>Proposed Increase</t>
  </si>
  <si>
    <t>Revenues</t>
  </si>
  <si>
    <t>Base Revenues</t>
  </si>
  <si>
    <t>( D ) = ( B ) + ( C )</t>
  </si>
  <si>
    <t>( E )</t>
  </si>
  <si>
    <t>( F ) = ( E ) - ( D )</t>
  </si>
  <si>
    <t>( G )</t>
  </si>
  <si>
    <t>( H ) = ( F ) + ( G )</t>
  </si>
  <si>
    <t>( I ) = ( D ) + ( H )</t>
  </si>
  <si>
    <t>( J ) = ( H ) / ( D)</t>
  </si>
  <si>
    <t>Rev @ EROR</t>
  </si>
  <si>
    <t>Rate Class Revenues</t>
  </si>
  <si>
    <t>03.15.2023</t>
  </si>
  <si>
    <t>Variance</t>
  </si>
  <si>
    <t>Base Rates and Revenues at Present and Proposed Rates</t>
  </si>
  <si>
    <t>Test Year</t>
  </si>
  <si>
    <t>Current Rate</t>
  </si>
  <si>
    <t>Billing Units</t>
  </si>
  <si>
    <t>Charge</t>
  </si>
  <si>
    <t>Increase</t>
  </si>
  <si>
    <t>( D )</t>
  </si>
  <si>
    <t>( F )</t>
  </si>
  <si>
    <t>RS-1 Customer Charge</t>
  </si>
  <si>
    <t>RS-2 Customer Charge</t>
  </si>
  <si>
    <t>RS-3 Customer Charge</t>
  </si>
  <si>
    <t>Distribution Charge</t>
  </si>
  <si>
    <t>Cast Iron / Bare Steel Replacement Rider</t>
  </si>
  <si>
    <t>Customer Charge</t>
  </si>
  <si>
    <t>Wholesale Service - (WHS)</t>
  </si>
  <si>
    <t>Special Contract Base Revenue</t>
  </si>
  <si>
    <t>Miscellaneous Revenue</t>
  </si>
  <si>
    <t>TOTAL REVENUE</t>
  </si>
  <si>
    <t>Table 1</t>
  </si>
  <si>
    <t>Rate of Return by Class</t>
  </si>
  <si>
    <t>Revised 03.20.2023</t>
  </si>
  <si>
    <t>VARIANCE</t>
  </si>
  <si>
    <t>Line No.</t>
  </si>
  <si>
    <t>ACOSS Rate of Return</t>
  </si>
  <si>
    <t>Unitized</t>
  </si>
  <si>
    <t>Overall</t>
  </si>
  <si>
    <t>Table 2</t>
  </si>
  <si>
    <t>Comparison of Existing Customer Charges</t>
  </si>
  <si>
    <t>and Customer-Related Costs by Class</t>
  </si>
  <si>
    <t>Existing Customer Charge</t>
  </si>
  <si>
    <t>ACOSS Customer Cost</t>
  </si>
  <si>
    <t>Residential Service (RS-1, RS-2, RS-3)</t>
  </si>
  <si>
    <t>SCHEDULE H-1</t>
  </si>
  <si>
    <t>PAGE 1 OF 13</t>
  </si>
  <si>
    <t>PAGE 2 OF 13</t>
  </si>
  <si>
    <t>COST OF SERVICE</t>
  </si>
  <si>
    <t>FLORIDA PUBLIC SERVICE COMMISSION</t>
  </si>
  <si>
    <t>TYPE OF DATA SHOWN:</t>
  </si>
  <si>
    <t>COMPANY:  PEOPLES GAS SYSTEM, INC.</t>
  </si>
  <si>
    <t>EXPLANATION:  FULLY ALLOCATED</t>
  </si>
  <si>
    <t>PROJECTED TEST YEAR:      12/31/24</t>
  </si>
  <si>
    <t>PROJECTED TEST YEAR:      12/31/23</t>
  </si>
  <si>
    <t>DOCKET NO.:  20230023-GU</t>
  </si>
  <si>
    <t>EMBEDDED COST OF SERVICE STUDY</t>
  </si>
  <si>
    <t>WITNESS:  G. THERRIEN</t>
  </si>
  <si>
    <t>SUMMARY</t>
  </si>
  <si>
    <t>RESIDENTIAL</t>
  </si>
  <si>
    <t>COMMERCIAL</t>
  </si>
  <si>
    <t>DISCONTINUED</t>
  </si>
  <si>
    <t>HEAT</t>
  </si>
  <si>
    <t>STREET</t>
  </si>
  <si>
    <t>SMALL GENERAL</t>
  </si>
  <si>
    <t>GENERAL</t>
  </si>
  <si>
    <t xml:space="preserve">SMALL </t>
  </si>
  <si>
    <t>INTERRUPTIBLE</t>
  </si>
  <si>
    <t>VEHICLE</t>
  </si>
  <si>
    <t>WHOLESALE</t>
  </si>
  <si>
    <t>SPECIAL</t>
  </si>
  <si>
    <t>LINE NO.</t>
  </si>
  <si>
    <t>(1, 2, 3)</t>
  </si>
  <si>
    <t>GENERATORS</t>
  </si>
  <si>
    <t>PUMP</t>
  </si>
  <si>
    <t>LIGHTING</t>
  </si>
  <si>
    <t>SERVICE</t>
  </si>
  <si>
    <t>SERVICE 1</t>
  </si>
  <si>
    <t>SERVICE 2</t>
  </si>
  <si>
    <t>SERVICE 3</t>
  </si>
  <si>
    <t>SERVICE 4</t>
  </si>
  <si>
    <t>SERVICE 5</t>
  </si>
  <si>
    <t>CNG / RNG</t>
  </si>
  <si>
    <t>INTERRUPTIBLE SERVICE</t>
  </si>
  <si>
    <t>LARGE VOLUME</t>
  </si>
  <si>
    <t>GAS SALES</t>
  </si>
  <si>
    <t>CONTRACTS</t>
  </si>
  <si>
    <t>RATE BASE</t>
  </si>
  <si>
    <t>ATTRITION</t>
  </si>
  <si>
    <t>O&amp;M</t>
  </si>
  <si>
    <t>DEPRECIATION</t>
  </si>
  <si>
    <t>AMORTIZATION EXPENSES</t>
  </si>
  <si>
    <t>TAXES OTHER THAN INCOME - OTHER</t>
  </si>
  <si>
    <t>TAXES OTHER THAN INCOME - REV. RELATED</t>
  </si>
  <si>
    <t>GAIN ON SALE OF PROPERTY</t>
  </si>
  <si>
    <t>RETURN</t>
  </si>
  <si>
    <t>INCOME TAXES TOTAL</t>
  </si>
  <si>
    <t>REVENUE CREDITED TO COS:</t>
  </si>
  <si>
    <t>TOTAL COST - CUSTOMER</t>
  </si>
  <si>
    <t>TOTAL COST - CAPACITY</t>
  </si>
  <si>
    <t>TOTAL COST - COMMODITY</t>
  </si>
  <si>
    <t>TOTAL COST - REVENUE</t>
  </si>
  <si>
    <t>NO. OF CUSTOMERS</t>
  </si>
  <si>
    <t>PEAK MONTH SALES</t>
  </si>
  <si>
    <t>ANNUAL SALES</t>
  </si>
  <si>
    <t>SUPPORTING SCHEDULES:  E-2 p.1, E-3 p.1-6, H-1 p.2</t>
  </si>
  <si>
    <t xml:space="preserve">RECAP SCHEDULES:  </t>
  </si>
  <si>
    <t>PAGE 3 OF 13</t>
  </si>
  <si>
    <t>PAGE 4 OF 13</t>
  </si>
  <si>
    <t>EXPLANATION:  FULLY ALLOCTION</t>
  </si>
  <si>
    <t>REVENUE DEFICIENCY (SCHEDULE D)</t>
  </si>
  <si>
    <t>CUSTOMER COSTS</t>
  </si>
  <si>
    <t>CAPACITY COSTS</t>
  </si>
  <si>
    <t>COMMODITY COSTS</t>
  </si>
  <si>
    <t>REVENUE COSTS</t>
  </si>
  <si>
    <t xml:space="preserve">   TOTAL</t>
  </si>
  <si>
    <t>less:REVENUE AT PRESENT RATES</t>
  </si>
  <si>
    <t xml:space="preserve">   (in the projected test year)</t>
  </si>
  <si>
    <t>equals: GAS SALES REVENUE DEFICIENCY</t>
  </si>
  <si>
    <t>plus:DEFICIENCY IN OTHER OPER. REV.</t>
  </si>
  <si>
    <t>equals:TOTAL BASE-REVENUE DEFICIENCY</t>
  </si>
  <si>
    <t>UNIT COSTS:</t>
  </si>
  <si>
    <t xml:space="preserve">   Customer</t>
  </si>
  <si>
    <t xml:space="preserve">   Capacity</t>
  </si>
  <si>
    <t xml:space="preserve">   Commodity</t>
  </si>
  <si>
    <t>PAGE 5 OF 13</t>
  </si>
  <si>
    <t>PAGE 6 OF 13</t>
  </si>
  <si>
    <t>RATE OF RETURN BY CUSTOMER CLASS</t>
  </si>
  <si>
    <t>SCHEDULE C, PAGE 1 OF 2:  PRESENT RATES</t>
  </si>
  <si>
    <t>REVENUES: (projected test year)</t>
  </si>
  <si>
    <t xml:space="preserve">   Gas Sales</t>
  </si>
  <si>
    <t xml:space="preserve">   Other Operating Revenue</t>
  </si>
  <si>
    <t xml:space="preserve">   Total</t>
  </si>
  <si>
    <t>EXPENSES:</t>
  </si>
  <si>
    <t xml:space="preserve">   Purchased Gas Cost</t>
  </si>
  <si>
    <t xml:space="preserve">   O&amp;M Expenses</t>
  </si>
  <si>
    <t xml:space="preserve">   Depreciation Expenses</t>
  </si>
  <si>
    <t xml:space="preserve">   Amortization Expenses</t>
  </si>
  <si>
    <t xml:space="preserve">   Taxes Other Than Income--Fixed</t>
  </si>
  <si>
    <t xml:space="preserve">   Taxes Other Than Income--Revenue</t>
  </si>
  <si>
    <t xml:space="preserve">   Gain on Sale of Property</t>
  </si>
  <si>
    <t xml:space="preserve">   Total Expenses excl. Income Taxes</t>
  </si>
  <si>
    <t>INCOME TAXES:</t>
  </si>
  <si>
    <t>NET OPERATING INCOME:</t>
  </si>
  <si>
    <t>RATE BASE:</t>
  </si>
  <si>
    <t>RATE OF RETURN</t>
  </si>
  <si>
    <t>PAGE 7 OF 13</t>
  </si>
  <si>
    <t>PAGE 8 OF 13</t>
  </si>
  <si>
    <t>EXPLANATION:  FULLY ALLOCTED</t>
  </si>
  <si>
    <t>SCHEDULE C, PAGE 2 OF 2:   PROPOSED RATES</t>
  </si>
  <si>
    <t>REVENUES:</t>
  </si>
  <si>
    <t>PRE TAX NOI:</t>
  </si>
  <si>
    <t>PAGE 9 OF 13</t>
  </si>
  <si>
    <t>PAGE 10 OF 13</t>
  </si>
  <si>
    <t>PRESENT RATES (Projected Test Year)</t>
  </si>
  <si>
    <t xml:space="preserve">   GAS SALES</t>
  </si>
  <si>
    <t xml:space="preserve">   OTHER OPERATING REVENUE</t>
  </si>
  <si>
    <t xml:space="preserve">   RATE OF RETURN</t>
  </si>
  <si>
    <t xml:space="preserve">   INDEX</t>
  </si>
  <si>
    <t>PROPOSED RATES</t>
  </si>
  <si>
    <t xml:space="preserve">   TOTAL REVENUE INCREASE</t>
  </si>
  <si>
    <t xml:space="preserve">   PERCENT INCREASE</t>
  </si>
  <si>
    <t>PAGE 11 OF 13</t>
  </si>
  <si>
    <t>PAGE 12 OF 13</t>
  </si>
  <si>
    <t>RATE DESIGN (SCHEDULE A)</t>
  </si>
  <si>
    <t>PROPOSED TOTAL TARGET REVENUES</t>
  </si>
  <si>
    <t>LESS:OTHER OPERATING REVENUE</t>
  </si>
  <si>
    <t>LESS:CUSTOMER CHARGE REVENUES</t>
  </si>
  <si>
    <t xml:space="preserve">   PROPOSED CUSTOMER CHARGES</t>
  </si>
  <si>
    <t>(see lines 6-11 below)</t>
  </si>
  <si>
    <t xml:space="preserve">     NUMBER OF BILLS</t>
  </si>
  <si>
    <t>RS 1  Residential Bills (0&lt;100 annual therms)</t>
  </si>
  <si>
    <t>Residential Customer Charge (0&lt;100 annual therms)</t>
  </si>
  <si>
    <t>RS 2  Residential Bills (&gt;=100 &lt; 250 annual therms)</t>
  </si>
  <si>
    <t>Residential Customer Charge (&gt;=100 &lt; 250 annual therms)</t>
  </si>
  <si>
    <t>RS 3  Residential Bills (&gt;=250 &lt; 1,999 annual therms)</t>
  </si>
  <si>
    <t>Residential Customer Charge (&gt;=250 &lt; 1,999 annual therms)</t>
  </si>
  <si>
    <t xml:space="preserve">     PRORATED PERCENTAGE OF BILLS</t>
  </si>
  <si>
    <t xml:space="preserve">     CUST. CHARGE REV. BY RATE CLASS </t>
  </si>
  <si>
    <t>LESS:OTHER NON-THERM-RATE REV.</t>
  </si>
  <si>
    <t>EQUALS:PER-THERM TARGET REVENUE</t>
  </si>
  <si>
    <t>DIVIDED BY:NUMBER OF THERMS</t>
  </si>
  <si>
    <t>BASE RATE PER-THERM (UNROUNDED)</t>
  </si>
  <si>
    <t>Negotiated</t>
  </si>
  <si>
    <t>BASE RATE PER-THERM (ROUNDED)</t>
  </si>
  <si>
    <t>PER-THERM-RATE REV.(RNDED RATES)</t>
  </si>
  <si>
    <r>
      <t xml:space="preserve">SUMMARY: </t>
    </r>
    <r>
      <rPr>
        <b/>
        <sz val="14"/>
        <rFont val="Arial"/>
        <family val="2"/>
      </rPr>
      <t>PROPOSED TARIFF RATES</t>
    </r>
  </si>
  <si>
    <t xml:space="preserve">   CUSTOMER CHARGES</t>
  </si>
  <si>
    <t>$19.95, $25.50, $32.95</t>
  </si>
  <si>
    <t xml:space="preserve">   ENERGY CHARGES</t>
  </si>
  <si>
    <t xml:space="preserve">     NON-GAS (CENTS PER THERM)</t>
  </si>
  <si>
    <t xml:space="preserve">     PURCHASED GAS ADJUSTMENT</t>
  </si>
  <si>
    <t>N/A</t>
  </si>
  <si>
    <t xml:space="preserve">     TOTAL (INCLUDING PGA)</t>
  </si>
  <si>
    <r>
      <t xml:space="preserve">SUMMARY: </t>
    </r>
    <r>
      <rPr>
        <b/>
        <sz val="14"/>
        <rFont val="Arial"/>
        <family val="2"/>
      </rPr>
      <t>PRESENT TARIFF RATES</t>
    </r>
  </si>
  <si>
    <t>RS 1</t>
  </si>
  <si>
    <t>RSG</t>
  </si>
  <si>
    <t>Res GHP</t>
  </si>
  <si>
    <t>Com GHP</t>
  </si>
  <si>
    <t>GS 1</t>
  </si>
  <si>
    <t>GS 2</t>
  </si>
  <si>
    <t>GS 3</t>
  </si>
  <si>
    <t>GS 4</t>
  </si>
  <si>
    <t>GS 5</t>
  </si>
  <si>
    <t>CSG</t>
  </si>
  <si>
    <t>RNG</t>
  </si>
  <si>
    <t>NGV</t>
  </si>
  <si>
    <t>SC</t>
  </si>
  <si>
    <t>$15.10, $18.10, $24.60</t>
  </si>
  <si>
    <t>SCHEDULE G-2</t>
  </si>
  <si>
    <t>CALCULATION OF THE PROJECTED TEST YEAR - REVENUES &amp; COST OF GAS</t>
  </si>
  <si>
    <t>PAGE 8a OF 31</t>
  </si>
  <si>
    <t>EXPLANATION:  PROVIDE THE CALCULATION FOR REVENUE AND COST OF GAS FOR</t>
  </si>
  <si>
    <t>PROJECTED TEST YEAR</t>
  </si>
  <si>
    <t>PROJECTED TEST YEAR   12/31/24</t>
  </si>
  <si>
    <t>COMPANY: PEOPLES GAS SYSTEM</t>
  </si>
  <si>
    <t xml:space="preserve">WITNESS:  </t>
  </si>
  <si>
    <t>FOR THE YEAR ENDED 12/31/2024</t>
  </si>
  <si>
    <t xml:space="preserve">DOCKET NO.:   </t>
  </si>
  <si>
    <t/>
  </si>
  <si>
    <t>LINE</t>
  </si>
  <si>
    <t>RATE</t>
  </si>
  <si>
    <t xml:space="preserve"> </t>
  </si>
  <si>
    <t>NO.</t>
  </si>
  <si>
    <t>CLASS</t>
  </si>
  <si>
    <t>RESIDENTIAL 1  &lt;100</t>
  </si>
  <si>
    <t>RS 1 BILLS</t>
  </si>
  <si>
    <t>RS 1 THERMS</t>
  </si>
  <si>
    <t>CUSTOMER CHARGE</t>
  </si>
  <si>
    <t>ENERGY CHARGE</t>
  </si>
  <si>
    <t>CIBSR</t>
  </si>
  <si>
    <t>PGA</t>
  </si>
  <si>
    <t>RESIDENTIAL 2  &gt;99 &lt;250</t>
  </si>
  <si>
    <t>RS 2 BILLS</t>
  </si>
  <si>
    <t>RS 2 THERMS</t>
  </si>
  <si>
    <t>RESIDENTIAL 3   &gt;249 &lt;2,000</t>
  </si>
  <si>
    <t>RS 3 BILLS</t>
  </si>
  <si>
    <t>RS 3 THERMS</t>
  </si>
  <si>
    <t>RESIDENTIAL GS1  &gt;1,999 &lt;10,000</t>
  </si>
  <si>
    <t>RGS 1 BILLS</t>
  </si>
  <si>
    <t>RGS 1 THERMS</t>
  </si>
  <si>
    <t>RST 1 BILLS</t>
  </si>
  <si>
    <t>RST 1 THERMS</t>
  </si>
  <si>
    <t>RESIDENTIAL GS2  &gt;9,999 &lt;50,000</t>
  </si>
  <si>
    <t>RGS 2 BILLS</t>
  </si>
  <si>
    <t>RGS 2 THERMS</t>
  </si>
  <si>
    <t>RST 2 BILLS</t>
  </si>
  <si>
    <t>RST 2 THERMS</t>
  </si>
  <si>
    <t>SWING</t>
  </si>
  <si>
    <t>PAGE 8b OF 31</t>
  </si>
  <si>
    <t>R. PARSONS</t>
  </si>
  <si>
    <t>RESIDENTIAL GS3  &gt;49,999 &lt;250,000</t>
  </si>
  <si>
    <t>RGS 3 BILLS</t>
  </si>
  <si>
    <t>RGS 3 THERMS</t>
  </si>
  <si>
    <t>RST 3 BILLS</t>
  </si>
  <si>
    <t>RST 3 THERMS</t>
  </si>
  <si>
    <t>RESIDENTIAL GENERATORS</t>
  </si>
  <si>
    <t>RES SG BILLS</t>
  </si>
  <si>
    <t>RES SG THERMS</t>
  </si>
  <si>
    <t>SGS COMMERCIAL &lt;2,000</t>
  </si>
  <si>
    <t>SGS BILLS</t>
  </si>
  <si>
    <t>SGS THERMS</t>
  </si>
  <si>
    <t>SGT  BILLS</t>
  </si>
  <si>
    <t>SGT THERMS</t>
  </si>
  <si>
    <t>GS1 COMMERCIAL  &gt;1,999 &lt;10,000</t>
  </si>
  <si>
    <t>GS 1 BILLS</t>
  </si>
  <si>
    <t>GS 1 THERMS</t>
  </si>
  <si>
    <t>GTS 1 BILLS</t>
  </si>
  <si>
    <t>GTS 1 THERMS</t>
  </si>
  <si>
    <t>PAGE 8c OF 31</t>
  </si>
  <si>
    <t>GS 2 COMMERCIAL  &gt;9,999 &lt;50,000</t>
  </si>
  <si>
    <t>GS 2 BILLS</t>
  </si>
  <si>
    <t>GS 2 THERMS</t>
  </si>
  <si>
    <t>GTS 2 BILLS</t>
  </si>
  <si>
    <t>GTS 2 THERMS</t>
  </si>
  <si>
    <t>GS 3 COMMERCIAL &gt;49,999 &lt;250,000</t>
  </si>
  <si>
    <t>GS 3 BILLS</t>
  </si>
  <si>
    <t>GS 3 THERMS</t>
  </si>
  <si>
    <t>GTS 3 BILLS</t>
  </si>
  <si>
    <t>GTS 3 THERMS</t>
  </si>
  <si>
    <t>GS 4 COMMERCIAL &gt;249,999 &lt;500,000</t>
  </si>
  <si>
    <t>GS 4 BILLS</t>
  </si>
  <si>
    <t>GS 4 THERMS</t>
  </si>
  <si>
    <t>GTS 4 BILLS</t>
  </si>
  <si>
    <t>GTS 4 THERMS</t>
  </si>
  <si>
    <t>GS 5 COMMERCIAL &gt;499,999 &lt;1,000,000</t>
  </si>
  <si>
    <t>GS 5 BILLS</t>
  </si>
  <si>
    <t>GS 5 THERMS</t>
  </si>
  <si>
    <t>PAGE 8d OF 31</t>
  </si>
  <si>
    <t>GTS 5 BILLS</t>
  </si>
  <si>
    <t>GTS 5 THERMS</t>
  </si>
  <si>
    <t>SIS SMALL INDUSTRIAL  &gt;999,999 &lt;4,000,000</t>
  </si>
  <si>
    <t>SIS BILLS</t>
  </si>
  <si>
    <t>SIS THERMS</t>
  </si>
  <si>
    <t>SITS BILLS</t>
  </si>
  <si>
    <t>SITS THERMS</t>
  </si>
  <si>
    <t>IS - INDUSTRIAL  &gt;3,999,999 &lt;50,000,000</t>
  </si>
  <si>
    <t>ITS BILLS</t>
  </si>
  <si>
    <t>ITS THERMS</t>
  </si>
  <si>
    <t>ISLV - LARGE INDUSTRIAL  &gt;50,000,000</t>
  </si>
  <si>
    <t>ITSLV BILLS</t>
  </si>
  <si>
    <t>ITSLV THERMS</t>
  </si>
  <si>
    <t>WHS - WHOLESALE</t>
  </si>
  <si>
    <t>WHS BILLS</t>
  </si>
  <si>
    <t>WHS THERMS</t>
  </si>
  <si>
    <t>WHT BILLS</t>
  </si>
  <si>
    <t>WHT THERMS</t>
  </si>
  <si>
    <t>PAGE 8e OF 31</t>
  </si>
  <si>
    <t>COMMERCIAL GENERATORS</t>
  </si>
  <si>
    <t>CSG BILLS</t>
  </si>
  <si>
    <t>CSG THERMS</t>
  </si>
  <si>
    <t>CTG BILLS</t>
  </si>
  <si>
    <t>CTG THERMS</t>
  </si>
  <si>
    <t>CSLS - STREET LIGHTING</t>
  </si>
  <si>
    <t>CSLS BILLS</t>
  </si>
  <si>
    <t>CSLS THERMS</t>
  </si>
  <si>
    <t>CTSLS BILLS</t>
  </si>
  <si>
    <t>CTSLS THERMS</t>
  </si>
  <si>
    <t>NGVS - VEHICLE GAS SALES</t>
  </si>
  <si>
    <t>NGV BILLS</t>
  </si>
  <si>
    <t>NGV THERMS</t>
  </si>
  <si>
    <t>NTGV BILLS</t>
  </si>
  <si>
    <t>NTGV THERMS</t>
  </si>
  <si>
    <t>PAGE 8f OF 31</t>
  </si>
  <si>
    <t>RESIDENTIAL GAS HEAT PUMP</t>
  </si>
  <si>
    <t>RGHP BILLS</t>
  </si>
  <si>
    <t>RGHP THERMS</t>
  </si>
  <si>
    <t>COMMERCIAL GAS HEAT PUMP</t>
  </si>
  <si>
    <t>CGHP BILLS</t>
  </si>
  <si>
    <t>CGHP THERMS</t>
  </si>
  <si>
    <t>SPECIAL CONTRACT</t>
  </si>
  <si>
    <t>S.C.  BILLS</t>
  </si>
  <si>
    <t>S.C.  THERMS</t>
  </si>
  <si>
    <t>S.C.  CUST. CHARGE</t>
  </si>
  <si>
    <t>S.C.  ENERGY CHARGE</t>
  </si>
  <si>
    <t>OFF SYSTEM SALES</t>
  </si>
  <si>
    <t>OSS BILLS</t>
  </si>
  <si>
    <t>OSS THERMS</t>
  </si>
  <si>
    <t>OTHER REVENUE</t>
  </si>
  <si>
    <t>TOTAL OPERATING REVENUE</t>
  </si>
  <si>
    <t>TOTAL CUSTOMERS</t>
  </si>
  <si>
    <t>TOTAL THERMS</t>
  </si>
  <si>
    <t>SUPPORTING SCHEDULES:  G-6 p.2-2</t>
  </si>
  <si>
    <t xml:space="preserve">FIRM THERMS </t>
  </si>
  <si>
    <t>PGA (Including Swing)</t>
  </si>
  <si>
    <t>PGA - OSS</t>
  </si>
  <si>
    <t>TRANSPORT THERMS</t>
  </si>
  <si>
    <t>check therms</t>
  </si>
  <si>
    <t>check bills</t>
  </si>
  <si>
    <t>check revenue</t>
  </si>
  <si>
    <t>Revenue minus PGA</t>
  </si>
  <si>
    <t>Rev - PGA - CIBS</t>
  </si>
  <si>
    <t>2024 Projected Revenues CIBSR</t>
  </si>
  <si>
    <t>Used in Present Rates</t>
  </si>
  <si>
    <t>Used in Proposed Rates</t>
  </si>
  <si>
    <t>No Roll in</t>
  </si>
  <si>
    <t>After Roll in</t>
  </si>
  <si>
    <t>Projected</t>
  </si>
  <si>
    <t>Revised</t>
  </si>
  <si>
    <t>per Therm</t>
  </si>
  <si>
    <t>Roll-In</t>
  </si>
  <si>
    <t>RS1</t>
  </si>
  <si>
    <t>RS2</t>
  </si>
  <si>
    <t>RS3</t>
  </si>
  <si>
    <t xml:space="preserve">RG1 </t>
  </si>
  <si>
    <t xml:space="preserve">RG2 </t>
  </si>
  <si>
    <t xml:space="preserve">RG3 </t>
  </si>
  <si>
    <t>RT1</t>
  </si>
  <si>
    <t>RT2</t>
  </si>
  <si>
    <t>RT3</t>
  </si>
  <si>
    <t>CSGT</t>
  </si>
  <si>
    <t>RGHP</t>
  </si>
  <si>
    <t>CGHP</t>
  </si>
  <si>
    <t>CSL</t>
  </si>
  <si>
    <t>CSLT</t>
  </si>
  <si>
    <t>SGTS</t>
  </si>
  <si>
    <t>GS1</t>
  </si>
  <si>
    <t>GS2</t>
  </si>
  <si>
    <t>GS3</t>
  </si>
  <si>
    <t>GS4</t>
  </si>
  <si>
    <t>GS5</t>
  </si>
  <si>
    <t>GT1</t>
  </si>
  <si>
    <t>GT2</t>
  </si>
  <si>
    <t>GT3</t>
  </si>
  <si>
    <t>GT4</t>
  </si>
  <si>
    <t>GT5</t>
  </si>
  <si>
    <t>NGVT</t>
  </si>
  <si>
    <t>WHST</t>
  </si>
  <si>
    <t>Base Distribution Rates</t>
  </si>
  <si>
    <t>Link to Revenue Proof or Input</t>
  </si>
  <si>
    <t>Rate</t>
  </si>
  <si>
    <t>Cur</t>
  </si>
  <si>
    <t>Prop</t>
  </si>
  <si>
    <t xml:space="preserve">Customer Charge </t>
  </si>
  <si>
    <t>Base Tariff Rate</t>
  </si>
  <si>
    <t>CST</t>
  </si>
  <si>
    <t>CIBS Charge (therm)</t>
  </si>
  <si>
    <t>CIBS Surcharge</t>
  </si>
  <si>
    <t>CIBS</t>
  </si>
  <si>
    <t>Bill Impacts Only</t>
  </si>
  <si>
    <t>Delivery Charge (therm)</t>
  </si>
  <si>
    <t>Base Delivery Rate</t>
  </si>
  <si>
    <t>DEL</t>
  </si>
  <si>
    <t>ECCRA Charge (therm)</t>
  </si>
  <si>
    <t>ECCRA Surcharge</t>
  </si>
  <si>
    <t>ECCRA</t>
  </si>
  <si>
    <t>PGA (therm)</t>
  </si>
  <si>
    <t>PGA Rate</t>
  </si>
  <si>
    <t>COG</t>
  </si>
  <si>
    <t>Delivery Charge (first 20 therms)</t>
  </si>
  <si>
    <t>Base Delivery Rate 1</t>
  </si>
  <si>
    <t>DEL1</t>
  </si>
  <si>
    <t>Delivery Charge (over 20 therms)</t>
  </si>
  <si>
    <t>Base Delivery Rate 2</t>
  </si>
  <si>
    <t>DEL2</t>
  </si>
  <si>
    <t>Delivery Charge (first 40 therms)</t>
  </si>
  <si>
    <t>DEL 1</t>
  </si>
  <si>
    <t>Delivery Charge (over 40 therms)</t>
  </si>
  <si>
    <t>DEL 2</t>
  </si>
  <si>
    <t>negotiated rate</t>
  </si>
  <si>
    <t>Charts for Testimony</t>
  </si>
  <si>
    <t>Revenue to COS Ratio at Present</t>
  </si>
  <si>
    <t>Revenue to COS Ratio at Proposed</t>
  </si>
  <si>
    <t>Rate of Return at Present</t>
  </si>
  <si>
    <t>Rate of Return Index  at Present</t>
  </si>
  <si>
    <t>Rate of Return at Proposed</t>
  </si>
  <si>
    <t>Rate of Return Index  at Proposed</t>
  </si>
  <si>
    <t xml:space="preserve">Residential Service </t>
  </si>
  <si>
    <t>RS-1, RS-2 and RS-3</t>
  </si>
  <si>
    <t>FERC Account</t>
  </si>
  <si>
    <t>Account Description</t>
  </si>
  <si>
    <t>Allocator</t>
  </si>
  <si>
    <t>901-905</t>
  </si>
  <si>
    <t>Customer Accounts Expense</t>
  </si>
  <si>
    <t>Number of Customers</t>
  </si>
  <si>
    <t>Residential Heat Pumps</t>
  </si>
  <si>
    <t>907</t>
  </si>
  <si>
    <t>Customer Service - Supervision</t>
  </si>
  <si>
    <t>908</t>
  </si>
  <si>
    <t>Customer Assistance</t>
  </si>
  <si>
    <t>909</t>
  </si>
  <si>
    <t>Informational and Instructional Advertising Expense</t>
  </si>
  <si>
    <t>912</t>
  </si>
  <si>
    <t>Demonstrating and Selling Expense</t>
  </si>
  <si>
    <t>Rate Base</t>
  </si>
  <si>
    <t>913</t>
  </si>
  <si>
    <t>Advertising Expense</t>
  </si>
  <si>
    <r>
      <t>Base Revenues - Increase to Achieve Equalized ROR (</t>
    </r>
    <r>
      <rPr>
        <b/>
        <u/>
        <sz val="11"/>
        <color theme="1"/>
        <rFont val="Calibri"/>
        <family val="2"/>
        <scheme val="minor"/>
      </rPr>
      <t>excludes</t>
    </r>
    <r>
      <rPr>
        <b/>
        <sz val="11"/>
        <color theme="1"/>
        <rFont val="Calibri"/>
        <family val="2"/>
        <scheme val="minor"/>
      </rPr>
      <t xml:space="preserve"> Other Revenues)</t>
    </r>
  </si>
  <si>
    <r>
      <t xml:space="preserve">     </t>
    </r>
    <r>
      <rPr>
        <sz val="11"/>
        <color rgb="FF000000"/>
        <rFont val="Courier New"/>
        <family val="3"/>
      </rPr>
      <t>Rate Class</t>
    </r>
  </si>
  <si>
    <t>Present</t>
  </si>
  <si>
    <t>ACOS</t>
  </si>
  <si>
    <t>Change</t>
  </si>
  <si>
    <t>%</t>
  </si>
  <si>
    <t>Lower Limit</t>
  </si>
  <si>
    <t>&lt; 90</t>
  </si>
  <si>
    <t>&lt;225</t>
  </si>
  <si>
    <t>Lower Bandwidth</t>
  </si>
  <si>
    <t>&gt;=90&lt;100</t>
  </si>
  <si>
    <t>&gt;=225&lt;250</t>
  </si>
  <si>
    <t>Upper Bandwidth</t>
  </si>
  <si>
    <t>&gt;=100&lt;110</t>
  </si>
  <si>
    <t>&gt;=250&gt;275</t>
  </si>
  <si>
    <t>&gt;=2000&lt;2200</t>
  </si>
  <si>
    <t xml:space="preserve"> Commercial Heat Pump </t>
  </si>
  <si>
    <t>Upper Limit</t>
  </si>
  <si>
    <t>&gt;=110</t>
  </si>
  <si>
    <t>&gt;=275</t>
  </si>
  <si>
    <t>&gt;=2200</t>
  </si>
  <si>
    <t xml:space="preserve"> Commercial Street Lighting  </t>
  </si>
  <si>
    <t xml:space="preserve"> Small General Service </t>
  </si>
  <si>
    <t xml:space="preserve"> General Service 1 </t>
  </si>
  <si>
    <t xml:space="preserve"> General Service 2 </t>
  </si>
  <si>
    <t>Annual Reclass with 2022 volumes</t>
  </si>
  <si>
    <t xml:space="preserve"> General Service 3 </t>
  </si>
  <si>
    <t>Up</t>
  </si>
  <si>
    <t>Down</t>
  </si>
  <si>
    <t>Net</t>
  </si>
  <si>
    <t xml:space="preserve"> General Service 4 </t>
  </si>
  <si>
    <t>RS1 to RS2</t>
  </si>
  <si>
    <t xml:space="preserve"> General Service 5 </t>
  </si>
  <si>
    <t>RS2 to RS1</t>
  </si>
  <si>
    <t xml:space="preserve"> Commercial Generators </t>
  </si>
  <si>
    <t>RS2 to RS3</t>
  </si>
  <si>
    <t xml:space="preserve"> CNG/RNG</t>
  </si>
  <si>
    <t>RS3 to RS2</t>
  </si>
  <si>
    <t xml:space="preserve"> Small Interruptible Service </t>
  </si>
  <si>
    <t>RS3 to GS1</t>
  </si>
  <si>
    <t xml:space="preserve"> Interruptible Service</t>
  </si>
  <si>
    <t xml:space="preserve"> Wholesale</t>
  </si>
  <si>
    <t>Total Customers</t>
  </si>
  <si>
    <t xml:space="preserve"> Special Contracts </t>
  </si>
  <si>
    <t>Percent Migration</t>
  </si>
  <si>
    <t>Total System</t>
  </si>
  <si>
    <t>Residential 1, 2, 3</t>
  </si>
  <si>
    <r>
      <t xml:space="preserve">Revenues By Class (Excludes gas costs, </t>
    </r>
    <r>
      <rPr>
        <b/>
        <u/>
        <sz val="12"/>
        <color theme="1"/>
        <rFont val="Calibri"/>
        <family val="2"/>
        <scheme val="minor"/>
      </rPr>
      <t>including</t>
    </r>
    <r>
      <rPr>
        <b/>
        <sz val="12"/>
        <color theme="1"/>
        <rFont val="Calibri"/>
        <family val="2"/>
        <scheme val="minor"/>
      </rPr>
      <t xml:space="preserve"> misc. revenues)</t>
    </r>
  </si>
  <si>
    <t>Year</t>
  </si>
  <si>
    <t>Res EAT</t>
  </si>
  <si>
    <t xml:space="preserve">% Change </t>
  </si>
  <si>
    <t>Residential (RS-1, 2 and 3)</t>
  </si>
  <si>
    <t>Commercial Heat Pump</t>
  </si>
  <si>
    <t>Average</t>
  </si>
  <si>
    <t>Max Year</t>
  </si>
  <si>
    <t>General Service 1</t>
  </si>
  <si>
    <t>General Service 2</t>
  </si>
  <si>
    <t>General Service 3</t>
  </si>
  <si>
    <t>General Service 4</t>
  </si>
  <si>
    <t>General Service 5</t>
  </si>
  <si>
    <t xml:space="preserve">Small Interruptible </t>
  </si>
  <si>
    <t xml:space="preserve">Large Interruptible </t>
  </si>
  <si>
    <t>Small Comm (SGS, GS-1, -2, -3)</t>
  </si>
  <si>
    <t>Large Comm (GS-4, -5, wholesale)</t>
  </si>
  <si>
    <t>Other Rates</t>
  </si>
  <si>
    <t>Special Contracts/RNG</t>
  </si>
  <si>
    <t>System Total</t>
  </si>
  <si>
    <t>Monthly Customer Charges</t>
  </si>
  <si>
    <t>Comparison to Present Rates and ACOS Results</t>
  </si>
  <si>
    <t>Monthly Fixed Charge</t>
  </si>
  <si>
    <t>Variable Rate per Therm</t>
  </si>
  <si>
    <t>Combined Res</t>
  </si>
  <si>
    <t>Fixed / Variable Delivery Cost Recovery Percentages</t>
  </si>
  <si>
    <t>Average Usage Bills</t>
  </si>
  <si>
    <t>Average Usage</t>
  </si>
  <si>
    <t>Variable Distribution</t>
  </si>
  <si>
    <t>Fixed Percentage</t>
  </si>
  <si>
    <t>Cost of Gas</t>
  </si>
  <si>
    <t>Total Bill</t>
  </si>
  <si>
    <t>Residential Rate RS-1 (Current) to RS-1 (Proposed)</t>
  </si>
  <si>
    <t>Monthly Bill Impact Comparisons</t>
  </si>
  <si>
    <t>Annual Consumption Availability</t>
  </si>
  <si>
    <t>0-99 therms</t>
  </si>
  <si>
    <r>
      <t>0-</t>
    </r>
    <r>
      <rPr>
        <sz val="10"/>
        <color rgb="FFFF0000"/>
        <rFont val="Arial"/>
        <family val="2"/>
      </rPr>
      <t>169</t>
    </r>
    <r>
      <rPr>
        <sz val="10"/>
        <rFont val="Arial"/>
        <family val="2"/>
      </rPr>
      <t xml:space="preserve"> therms</t>
    </r>
  </si>
  <si>
    <t>Customer charge</t>
  </si>
  <si>
    <t>Unit Delivery Rate</t>
  </si>
  <si>
    <t>Cur_</t>
  </si>
  <si>
    <t>RS_1</t>
  </si>
  <si>
    <t>Prop_</t>
  </si>
  <si>
    <t>Estimated Monthly Bills</t>
  </si>
  <si>
    <t>Unit Costs</t>
  </si>
  <si>
    <t>Estimated Bill Percentiles</t>
  </si>
  <si>
    <t>Base Rates</t>
  </si>
  <si>
    <t>$ Inc / (Decr)</t>
  </si>
  <si>
    <t>% Inc / (Decr)</t>
  </si>
  <si>
    <t>0%-10%</t>
  </si>
  <si>
    <t>10%-20%</t>
  </si>
  <si>
    <t>20%-30%</t>
  </si>
  <si>
    <t>30%-40%</t>
  </si>
  <si>
    <t>40%-50%</t>
  </si>
  <si>
    <t>50%-60%</t>
  </si>
  <si>
    <t>60%-70%</t>
  </si>
  <si>
    <t>70%-80%</t>
  </si>
  <si>
    <t>80%-90%</t>
  </si>
  <si>
    <t>90%-100%</t>
  </si>
  <si>
    <t>Average Customer</t>
  </si>
  <si>
    <t>Test</t>
  </si>
  <si>
    <t>Range</t>
  </si>
  <si>
    <t>No. of Bills</t>
  </si>
  <si>
    <t>Annual Therms</t>
  </si>
  <si>
    <t>Use per Bill</t>
  </si>
  <si>
    <t>Grand Total</t>
  </si>
  <si>
    <t>average customers</t>
  </si>
  <si>
    <t>Average UPC</t>
  </si>
  <si>
    <t>Residential Rate RS-2 (Current) to RS-2 (Proposed)</t>
  </si>
  <si>
    <t>100-249 therms</t>
  </si>
  <si>
    <r>
      <rPr>
        <sz val="10"/>
        <color rgb="FFFF0000"/>
        <rFont val="Arial"/>
        <family val="2"/>
      </rPr>
      <t>170 - 1,999</t>
    </r>
    <r>
      <rPr>
        <sz val="10"/>
        <rFont val="Arial"/>
        <family val="2"/>
      </rPr>
      <t xml:space="preserve"> therms</t>
    </r>
  </si>
  <si>
    <t>RS_2</t>
  </si>
  <si>
    <t>Residential Rate RS-3 (Current) to RS-3 (Proposed)</t>
  </si>
  <si>
    <t>250 - 1,999 therms</t>
  </si>
  <si>
    <r>
      <rPr>
        <sz val="10"/>
        <color rgb="FFFF0000"/>
        <rFont val="Arial"/>
        <family val="2"/>
      </rPr>
      <t>move to new RS-2</t>
    </r>
  </si>
  <si>
    <t>RS_3</t>
  </si>
  <si>
    <t>Residential Rate - GHP (Gas Heat Pump)</t>
  </si>
  <si>
    <t>All therms</t>
  </si>
  <si>
    <t>RS_GHP</t>
  </si>
  <si>
    <t>Residential Rate - SG (Standby Generator Service)</t>
  </si>
  <si>
    <t>First</t>
  </si>
  <si>
    <t>Unit Delivery Rate 1</t>
  </si>
  <si>
    <t>Unit Delivery Rate 2</t>
  </si>
  <si>
    <t>RS_SG</t>
  </si>
  <si>
    <t>Commercial Small General Service Rate SGS</t>
  </si>
  <si>
    <t>0-1,999 therms</t>
  </si>
  <si>
    <t>No change</t>
  </si>
  <si>
    <t>Commercial  Service Rate GS-1</t>
  </si>
  <si>
    <t>2,000-9,999 therms</t>
  </si>
  <si>
    <t>GS_1</t>
  </si>
  <si>
    <t>Commercial  Service Rate GS-2</t>
  </si>
  <si>
    <t>10,000-49,999 therms</t>
  </si>
  <si>
    <t>GS_2</t>
  </si>
  <si>
    <t>Commercial  Service Rate GS-3</t>
  </si>
  <si>
    <t>50,000-249,999 therms</t>
  </si>
  <si>
    <t>GS_3</t>
  </si>
  <si>
    <t>Commercial  Service Rate GS-4</t>
  </si>
  <si>
    <t>250,000-499,999 therms</t>
  </si>
  <si>
    <t>GS_4</t>
  </si>
  <si>
    <t>Commercial  Service Rate GS-5</t>
  </si>
  <si>
    <t>Over 499,999 therms</t>
  </si>
  <si>
    <t>GS_5</t>
  </si>
  <si>
    <t>Commercial Rate - GHP (Gas Heat Pump)</t>
  </si>
  <si>
    <t>CS_GHP</t>
  </si>
  <si>
    <t>Commercial Rate - SG (Standby Generator Service)</t>
  </si>
  <si>
    <t>CS_SG</t>
  </si>
  <si>
    <t>Commercial  Street Lighting Service Rate CSLS</t>
  </si>
  <si>
    <t>Commercial  Small Interruptible Service Rate SIS</t>
  </si>
  <si>
    <t>1,000,000 - 3,999,999 therms</t>
  </si>
  <si>
    <t>Commercial  Interruptible Service Rate IS</t>
  </si>
  <si>
    <t>4,000,000 - 49,999,999 therms</t>
  </si>
  <si>
    <t>Commercial  Interruptible Large Volume Service Rate LVIS</t>
  </si>
  <si>
    <t>50,000,000 or more therms</t>
  </si>
  <si>
    <t>Wholesale Service Rate WHS</t>
  </si>
  <si>
    <t>All Therms, when available</t>
  </si>
  <si>
    <t>Rate_categ</t>
  </si>
  <si>
    <t>Annual Therms Rounded</t>
  </si>
  <si>
    <t>SumOfAnnual Therms</t>
  </si>
  <si>
    <t>SumOfAnnual Bills</t>
  </si>
  <si>
    <t>Cumulative Therms</t>
  </si>
  <si>
    <t>Cumulative Bills</t>
  </si>
  <si>
    <t>Remaining Therms</t>
  </si>
  <si>
    <t>Remaining Bills</t>
  </si>
  <si>
    <t>PG-R-RS1</t>
  </si>
  <si>
    <t>PG-R-RS2</t>
  </si>
  <si>
    <t>PG-R-RS3</t>
  </si>
  <si>
    <t>Cumulative Therms %</t>
  </si>
  <si>
    <t>Cumulative Bills %</t>
  </si>
  <si>
    <t>Revenue Type</t>
  </si>
  <si>
    <t>Class</t>
  </si>
  <si>
    <t># of Bills</t>
  </si>
  <si>
    <t>Therms Sold</t>
  </si>
  <si>
    <t>Therms / Bill</t>
  </si>
  <si>
    <t>Revenue / Bill</t>
  </si>
  <si>
    <t>Revenue / Therm</t>
  </si>
  <si>
    <t>No Bills (New)</t>
  </si>
  <si>
    <t>Therms (New)</t>
  </si>
  <si>
    <t>Var Bill New</t>
  </si>
  <si>
    <t>Var Therm New</t>
  </si>
  <si>
    <t>1</t>
  </si>
  <si>
    <t>RESIDENTIAL-1</t>
  </si>
  <si>
    <t>Source: "Jan - Dec 2022 Res vols.xlsx", from Sue Richards.</t>
  </si>
  <si>
    <t>RESIDENTIAL-2</t>
  </si>
  <si>
    <t>RESIDENTIAL-3</t>
  </si>
  <si>
    <t>RES STAND BY GEN</t>
  </si>
  <si>
    <t>RESIDENTIAL GHP</t>
  </si>
  <si>
    <t>Run By: M. Elliott</t>
  </si>
  <si>
    <t>RESIDENTIAL GEN 1</t>
  </si>
  <si>
    <t>RESIDENTIAL GEN 2</t>
  </si>
  <si>
    <t>NOTE: "# of Bills" must be divided by 12 to get the monthly average bills, or customers.</t>
  </si>
  <si>
    <t>RESIDENTIAL GEN 3</t>
  </si>
  <si>
    <t>NAT GAS VEH SALES</t>
  </si>
  <si>
    <t>COMM. STREET LIGHT.</t>
  </si>
  <si>
    <t>SMALL GEN SERVICE</t>
  </si>
  <si>
    <t>Actual</t>
  </si>
  <si>
    <t>COMMERCIAL GHP</t>
  </si>
  <si>
    <t>COMM STAND BY GEN</t>
  </si>
  <si>
    <t>GENERAL SVC 1</t>
  </si>
  <si>
    <t>GENERAL SVC 2</t>
  </si>
  <si>
    <t>GENERAL SVC 3</t>
  </si>
  <si>
    <t>GENERAL SVC 4</t>
  </si>
  <si>
    <t>Var</t>
  </si>
  <si>
    <t>GENERAL SVC 5</t>
  </si>
  <si>
    <t>SMALL INTERRUPTIBLE</t>
  </si>
  <si>
    <t>INTER. LG VOLUME 1</t>
  </si>
  <si>
    <t>INTER. LG VOLUME 2</t>
  </si>
  <si>
    <t>INTER. CONTRACT SERV</t>
  </si>
  <si>
    <t>MUTUALLY BENEFICIAL</t>
  </si>
  <si>
    <t>2</t>
  </si>
  <si>
    <t>DEFERRED CREDITS</t>
  </si>
  <si>
    <t>MISC-NGVS2 FAC. CHG.</t>
  </si>
  <si>
    <t>TRANS WHOLESALE</t>
  </si>
  <si>
    <t>LATE FEES &amp; SVC REV</t>
  </si>
  <si>
    <t>MISCELLANEOUS</t>
  </si>
  <si>
    <t>TRANS NAT GAS VEH</t>
  </si>
  <si>
    <t>TRANS COMM ST LIGHT</t>
  </si>
  <si>
    <t>TRANS SMALL GEN SVC</t>
  </si>
  <si>
    <t>TRANS COMM GHP</t>
  </si>
  <si>
    <t>TRANS COMM STAND BY</t>
  </si>
  <si>
    <t>TRANS RESID GHP</t>
  </si>
  <si>
    <t>TRANS RESID-GS1</t>
  </si>
  <si>
    <t>TRANS RESID-GS2</t>
  </si>
  <si>
    <t>TRANS RESID-GS3</t>
  </si>
  <si>
    <t>TRANS. GEN SVC 1</t>
  </si>
  <si>
    <t>TRANS. GEN SVC 2</t>
  </si>
  <si>
    <t>TRANS. GEN SVC 3</t>
  </si>
  <si>
    <t>TRANS. GEN SVC 4</t>
  </si>
  <si>
    <t>TRANS. GEN SVC 5</t>
  </si>
  <si>
    <t>TRANS. INTERR.</t>
  </si>
  <si>
    <t>TRANS. INTERR. LG-1</t>
  </si>
  <si>
    <t>TRANS. INTERR. LG-2</t>
  </si>
  <si>
    <t>TRANS. CONTRACT INTE</t>
  </si>
  <si>
    <t>PEOPLES GAS</t>
  </si>
  <si>
    <t>Customers / Therms / Revenue</t>
  </si>
  <si>
    <t>YEAR:</t>
  </si>
  <si>
    <t>Source: SAP T-Code ZFIREVST</t>
  </si>
  <si>
    <t>Run Date: 10/19/2022</t>
  </si>
  <si>
    <t>Peoples Gas</t>
  </si>
  <si>
    <t>Average use per Customer by Rate Class</t>
  </si>
  <si>
    <t>Calendar 2021</t>
  </si>
  <si>
    <t>Rate Category</t>
  </si>
  <si>
    <t>Bills</t>
  </si>
  <si>
    <t>Therms</t>
  </si>
  <si>
    <t>PG-C-CSG</t>
  </si>
  <si>
    <t>PG-C-CTSG</t>
  </si>
  <si>
    <t>PG-C-GHP</t>
  </si>
  <si>
    <t>PG-C-GHPT</t>
  </si>
  <si>
    <t>PG-C-GS1</t>
  </si>
  <si>
    <t>PG-C-GS2</t>
  </si>
  <si>
    <t>PG-C-GS3</t>
  </si>
  <si>
    <t>PG-C-GS4</t>
  </si>
  <si>
    <t>PG-C-GS5</t>
  </si>
  <si>
    <t>PG-C-GT1</t>
  </si>
  <si>
    <t>PG-C-GT2</t>
  </si>
  <si>
    <t>PG-C-GT3</t>
  </si>
  <si>
    <t>PG-C-GT4</t>
  </si>
  <si>
    <t>PG-C-GT5</t>
  </si>
  <si>
    <t>PG-C-NGVS</t>
  </si>
  <si>
    <t>PG-C-NGVT</t>
  </si>
  <si>
    <t>PG-C-SGS</t>
  </si>
  <si>
    <t>PG-C-SGT</t>
  </si>
  <si>
    <t>PGCU-GS</t>
  </si>
  <si>
    <t>PG-C-WHS</t>
  </si>
  <si>
    <t>PG-C-WHTS</t>
  </si>
  <si>
    <t>PG-I-CIST</t>
  </si>
  <si>
    <t>PG-I-GS1</t>
  </si>
  <si>
    <t>PG-I-GS5</t>
  </si>
  <si>
    <t>PG-I-GT1</t>
  </si>
  <si>
    <t>PG-I-GT2</t>
  </si>
  <si>
    <t>PG-I-GT4</t>
  </si>
  <si>
    <t>PG-I-GT5</t>
  </si>
  <si>
    <t>PG-I-IST</t>
  </si>
  <si>
    <t>PG-I-SITS</t>
  </si>
  <si>
    <t>PG-L-CSLS</t>
  </si>
  <si>
    <t>PG-L-CTSL</t>
  </si>
  <si>
    <t>PG-R-GHPT</t>
  </si>
  <si>
    <t>PG-R-RG1</t>
  </si>
  <si>
    <t>PG-R-RG2</t>
  </si>
  <si>
    <t>PG-R-RG3</t>
  </si>
  <si>
    <t>PG-R-RGT1</t>
  </si>
  <si>
    <t>PG-R-RGT2</t>
  </si>
  <si>
    <t>PG-R-RGT3</t>
  </si>
  <si>
    <t>PG-R-RSG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</si>
</sst>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000"/>
    <numFmt numFmtId="166" formatCode="&quot;$&quot;#,##0"/>
    <numFmt numFmtId="167" formatCode="&quot;$&quot;#,##0.00"/>
    <numFmt numFmtId="168" formatCode="&quot;$&quot;#,##0.0000"/>
    <numFmt numFmtId="169" formatCode="0.0%"/>
    <numFmt numFmtId="170" formatCode="&quot;$&quot;#,##0.0000_);\(&quot;$&quot;#,##0.0000\)"/>
    <numFmt numFmtId="171" formatCode="&quot;$&quot;#,##0.00000_);[Red]\(&quot;$&quot;#,##0.00000\)"/>
    <numFmt numFmtId="172" formatCode="&quot;$&quot;#,##0.00000_);\(&quot;$&quot;#,##0.00000\)"/>
    <numFmt numFmtId="173" formatCode="_(* #,##0.0_);_(* \(#,##0.0\);_(* &quot;-&quot;??_);_(@_)"/>
    <numFmt numFmtId="174" formatCode="#,##0.000"/>
    <numFmt numFmtId="175" formatCode="_(* #,##0_);_(* \(#,##0\);_(* &quot;-&quot;???_);_(@_)"/>
    <numFmt numFmtId="176" formatCode="_(* #,##0.000000_);_(* \(#,##0.000000\);_(* &quot;-&quot;??_);_(@_)"/>
    <numFmt numFmtId="177" formatCode="0.000000"/>
    <numFmt numFmtId="178" formatCode="mmm\-yyyy"/>
    <numFmt numFmtId="179" formatCode="0_)"/>
    <numFmt numFmtId="180" formatCode="0.000_)"/>
    <numFmt numFmtId="181" formatCode="_(* #,##0.000_);_(* \(#,##0.000\);_(* &quot;-&quot;??_);_(@_)"/>
    <numFmt numFmtId="182" formatCode="0.00_)"/>
    <numFmt numFmtId="183" formatCode="0.0000_)"/>
    <numFmt numFmtId="184" formatCode="_(* #,##0.0000_);_(* \(#,##0.0000\);_(* &quot;-&quot;??_);_(@_)"/>
    <numFmt numFmtId="185" formatCode="###,000"/>
    <numFmt numFmtId="186" formatCode="&quot;$&quot;#,##0.000000"/>
    <numFmt numFmtId="187" formatCode="0.0000000000"/>
    <numFmt numFmtId="188" formatCode="0.00000_)"/>
    <numFmt numFmtId="189" formatCode="0.000000_)"/>
    <numFmt numFmtId="190" formatCode="&quot;$&quot;#,##0.000000_);\(&quot;$&quot;#,##0.000000\)"/>
    <numFmt numFmtId="191" formatCode="&quot;$&quot;#,##0.0000000_);\(&quot;$&quot;#,##0.0000000\)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6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b/>
      <sz val="12"/>
      <color theme="0"/>
      <name val="Arial"/>
      <family val="2"/>
    </font>
    <font>
      <b/>
      <i/>
      <sz val="10"/>
      <color rgb="FF000000"/>
      <name val="Arial"/>
      <family val="2"/>
    </font>
    <font>
      <b/>
      <i/>
      <sz val="10"/>
      <color indexed="8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i/>
      <sz val="10"/>
      <color indexed="8"/>
      <name val="Arial"/>
      <family val="2"/>
    </font>
    <font>
      <sz val="8"/>
      <color indexed="12"/>
      <name val="Arial"/>
      <family val="2"/>
    </font>
    <font>
      <sz val="10"/>
      <color theme="1"/>
      <name val="Arial"/>
      <family val="2"/>
    </font>
    <font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i/>
      <sz val="8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Arial"/>
      <family val="2"/>
    </font>
    <font>
      <i/>
      <sz val="8"/>
      <color theme="4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Arial"/>
      <family val="2"/>
    </font>
    <font>
      <b/>
      <sz val="10"/>
      <color indexed="10"/>
      <name val="Arial"/>
      <family val="2"/>
    </font>
    <font>
      <sz val="8"/>
      <color rgb="FFFF0000"/>
      <name val="Arial"/>
      <family val="2"/>
    </font>
    <font>
      <b/>
      <u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2"/>
      <name val="Helv"/>
    </font>
    <font>
      <sz val="14"/>
      <name val="Arial"/>
      <family val="2"/>
    </font>
    <font>
      <sz val="12"/>
      <name val="Arial"/>
      <family val="2"/>
    </font>
    <font>
      <sz val="13"/>
      <name val="Arial"/>
      <family val="2"/>
    </font>
    <font>
      <i/>
      <sz val="14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color indexed="8"/>
      <name val="Courier New"/>
      <family val="3"/>
    </font>
    <font>
      <b/>
      <sz val="10"/>
      <color indexed="8"/>
      <name val="Courier New"/>
      <family val="3"/>
    </font>
    <font>
      <sz val="10"/>
      <color theme="1"/>
      <name val="Courier New"/>
      <family val="3"/>
    </font>
    <font>
      <sz val="11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theme="1"/>
      <name val="Courier New"/>
      <family val="3"/>
    </font>
    <font>
      <b/>
      <sz val="10"/>
      <color rgb="FF000000"/>
      <name val="Courier New"/>
      <family val="3"/>
    </font>
    <font>
      <u/>
      <sz val="10"/>
      <color theme="10"/>
      <name val="Calibri"/>
      <family val="2"/>
      <scheme val="minor"/>
    </font>
    <font>
      <b/>
      <sz val="11"/>
      <color rgb="FF000000"/>
      <name val="Courier New"/>
      <family val="3"/>
    </font>
    <font>
      <b/>
      <sz val="11"/>
      <color theme="1"/>
      <name val="Courier New"/>
      <family val="3"/>
    </font>
    <font>
      <b/>
      <sz val="14"/>
      <name val="Arial"/>
      <family val="2"/>
    </font>
    <font>
      <sz val="12"/>
      <color theme="1"/>
      <name val="Courier New"/>
      <family val="3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theme="4"/>
      <name val="Arial"/>
      <family val="2"/>
    </font>
    <font>
      <sz val="11"/>
      <color rgb="FF000000"/>
      <name val="Arial"/>
      <family val="2"/>
    </font>
    <font>
      <b/>
      <sz val="11"/>
      <color theme="4"/>
      <name val="Arial"/>
      <family val="2"/>
    </font>
    <font>
      <u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sz val="14"/>
      <color rgb="FF0070C0"/>
      <name val="Arial"/>
      <family val="2"/>
    </font>
    <font>
      <b/>
      <u/>
      <sz val="14"/>
      <name val="Arial"/>
      <family val="2"/>
    </font>
    <font>
      <sz val="12"/>
      <color rgb="FF0070C0"/>
      <name val="Arial"/>
      <family val="2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9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5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9" fillId="0" borderId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3" fillId="0" borderId="0"/>
    <xf numFmtId="0" fontId="6" fillId="9" borderId="5" applyNumberFormat="0">
      <alignment horizontal="center" vertical="center" wrapText="1"/>
    </xf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9" borderId="0">
      <alignment horizontal="left" wrapText="1"/>
    </xf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3" fillId="0" borderId="0"/>
    <xf numFmtId="179" fontId="45" fillId="0" borderId="0"/>
    <xf numFmtId="0" fontId="53" fillId="0" borderId="0" applyNumberFormat="0" applyFill="0" applyBorder="0" applyAlignment="0" applyProtection="0"/>
    <xf numFmtId="0" fontId="2" fillId="0" borderId="0"/>
    <xf numFmtId="185" fontId="73" fillId="0" borderId="67" applyNumberFormat="0" applyAlignment="0" applyProtection="0">
      <alignment horizontal="right" vertical="center" indent="1"/>
    </xf>
  </cellStyleXfs>
  <cellXfs count="877">
    <xf numFmtId="0" fontId="0" fillId="0" borderId="0" xfId="0"/>
    <xf numFmtId="0" fontId="4" fillId="0" borderId="0" xfId="2" applyFont="1"/>
    <xf numFmtId="0" fontId="3" fillId="0" borderId="0" xfId="2"/>
    <xf numFmtId="0" fontId="5" fillId="0" borderId="0" xfId="2" applyFont="1"/>
    <xf numFmtId="0" fontId="10" fillId="0" borderId="0" xfId="4" applyFont="1"/>
    <xf numFmtId="0" fontId="3" fillId="0" borderId="0" xfId="4" applyFont="1"/>
    <xf numFmtId="0" fontId="11" fillId="0" borderId="1" xfId="2" applyFont="1" applyBorder="1" applyAlignment="1">
      <alignment horizontal="left"/>
    </xf>
    <xf numFmtId="0" fontId="2" fillId="0" borderId="0" xfId="11" applyFont="1" applyAlignment="1">
      <alignment horizontal="center" vertical="top"/>
    </xf>
    <xf numFmtId="0" fontId="2" fillId="0" borderId="0" xfId="11" applyFont="1" applyAlignment="1">
      <alignment vertical="top"/>
    </xf>
    <xf numFmtId="0" fontId="2" fillId="0" borderId="0" xfId="11" applyFont="1"/>
    <xf numFmtId="0" fontId="2" fillId="0" borderId="16" xfId="11" applyFont="1" applyBorder="1" applyAlignment="1">
      <alignment vertical="top"/>
    </xf>
    <xf numFmtId="5" fontId="2" fillId="0" borderId="11" xfId="11" applyNumberFormat="1" applyFont="1" applyBorder="1" applyAlignment="1">
      <alignment vertical="top"/>
    </xf>
    <xf numFmtId="10" fontId="2" fillId="0" borderId="0" xfId="8" applyNumberFormat="1" applyFont="1" applyFill="1"/>
    <xf numFmtId="5" fontId="2" fillId="0" borderId="20" xfId="11" applyNumberFormat="1" applyFont="1" applyBorder="1" applyAlignment="1">
      <alignment vertical="top"/>
    </xf>
    <xf numFmtId="0" fontId="13" fillId="0" borderId="0" xfId="11"/>
    <xf numFmtId="166" fontId="2" fillId="0" borderId="0" xfId="11" applyNumberFormat="1" applyFont="1"/>
    <xf numFmtId="0" fontId="2" fillId="0" borderId="21" xfId="11" applyFont="1" applyBorder="1" applyAlignment="1">
      <alignment vertical="top"/>
    </xf>
    <xf numFmtId="0" fontId="2" fillId="0" borderId="22" xfId="11" applyFont="1" applyBorder="1" applyAlignment="1">
      <alignment vertical="top"/>
    </xf>
    <xf numFmtId="5" fontId="2" fillId="0" borderId="0" xfId="11" applyNumberFormat="1" applyFont="1"/>
    <xf numFmtId="0" fontId="2" fillId="0" borderId="11" xfId="11" applyFont="1" applyBorder="1" applyAlignment="1">
      <alignment vertical="top"/>
    </xf>
    <xf numFmtId="0" fontId="15" fillId="0" borderId="0" xfId="11" applyFont="1"/>
    <xf numFmtId="166" fontId="2" fillId="0" borderId="11" xfId="11" applyNumberFormat="1" applyFont="1" applyBorder="1" applyAlignment="1">
      <alignment vertical="top"/>
    </xf>
    <xf numFmtId="166" fontId="2" fillId="0" borderId="20" xfId="11" applyNumberFormat="1" applyFont="1" applyBorder="1" applyAlignment="1">
      <alignment vertical="top"/>
    </xf>
    <xf numFmtId="166" fontId="2" fillId="0" borderId="11" xfId="11" applyNumberFormat="1" applyFont="1" applyBorder="1"/>
    <xf numFmtId="0" fontId="2" fillId="0" borderId="11" xfId="11" applyFont="1" applyBorder="1"/>
    <xf numFmtId="0" fontId="2" fillId="0" borderId="0" xfId="11" applyFont="1" applyAlignment="1">
      <alignment wrapText="1"/>
    </xf>
    <xf numFmtId="0" fontId="3" fillId="0" borderId="0" xfId="2" applyAlignment="1">
      <alignment horizontal="center"/>
    </xf>
    <xf numFmtId="0" fontId="6" fillId="0" borderId="29" xfId="2" applyFont="1" applyBorder="1" applyAlignment="1">
      <alignment horizontal="left"/>
    </xf>
    <xf numFmtId="0" fontId="3" fillId="0" borderId="30" xfId="2" applyBorder="1"/>
    <xf numFmtId="0" fontId="3" fillId="0" borderId="31" xfId="2" applyBorder="1" applyAlignment="1">
      <alignment horizontal="center"/>
    </xf>
    <xf numFmtId="168" fontId="3" fillId="0" borderId="17" xfId="2" applyNumberFormat="1" applyBorder="1" applyAlignment="1">
      <alignment horizontal="right"/>
    </xf>
    <xf numFmtId="0" fontId="3" fillId="0" borderId="0" xfId="2" applyAlignment="1">
      <alignment horizontal="left" wrapText="1"/>
    </xf>
    <xf numFmtId="168" fontId="3" fillId="0" borderId="0" xfId="2" applyNumberFormat="1"/>
    <xf numFmtId="168" fontId="3" fillId="0" borderId="23" xfId="2" applyNumberFormat="1" applyBorder="1"/>
    <xf numFmtId="0" fontId="10" fillId="0" borderId="0" xfId="2" applyFont="1" applyAlignment="1">
      <alignment horizontal="center"/>
    </xf>
    <xf numFmtId="0" fontId="10" fillId="0" borderId="0" xfId="2" applyFont="1"/>
    <xf numFmtId="0" fontId="11" fillId="0" borderId="0" xfId="2" applyFont="1"/>
    <xf numFmtId="0" fontId="0" fillId="0" borderId="13" xfId="0" applyBorder="1"/>
    <xf numFmtId="167" fontId="3" fillId="0" borderId="17" xfId="2" applyNumberFormat="1" applyBorder="1" applyAlignment="1">
      <alignment horizontal="right"/>
    </xf>
    <xf numFmtId="167" fontId="3" fillId="0" borderId="18" xfId="2" applyNumberFormat="1" applyBorder="1" applyAlignment="1">
      <alignment horizontal="right" wrapText="1"/>
    </xf>
    <xf numFmtId="167" fontId="3" fillId="0" borderId="4" xfId="2" applyNumberFormat="1" applyBorder="1" applyAlignment="1">
      <alignment horizontal="right"/>
    </xf>
    <xf numFmtId="167" fontId="3" fillId="0" borderId="19" xfId="2" applyNumberFormat="1" applyBorder="1" applyAlignment="1">
      <alignment horizontal="right" wrapText="1"/>
    </xf>
    <xf numFmtId="167" fontId="3" fillId="0" borderId="20" xfId="2" applyNumberFormat="1" applyBorder="1" applyAlignment="1">
      <alignment horizontal="right"/>
    </xf>
    <xf numFmtId="0" fontId="3" fillId="0" borderId="6" xfId="2" applyBorder="1" applyAlignment="1">
      <alignment horizontal="center" wrapText="1"/>
    </xf>
    <xf numFmtId="0" fontId="3" fillId="0" borderId="7" xfId="2" applyBorder="1" applyAlignment="1">
      <alignment horizontal="center" wrapText="1"/>
    </xf>
    <xf numFmtId="0" fontId="3" fillId="0" borderId="8" xfId="2" applyBorder="1" applyAlignment="1">
      <alignment horizontal="center" wrapText="1"/>
    </xf>
    <xf numFmtId="0" fontId="3" fillId="0" borderId="9" xfId="2" applyBorder="1" applyAlignment="1">
      <alignment horizontal="center"/>
    </xf>
    <xf numFmtId="7" fontId="3" fillId="0" borderId="18" xfId="2" applyNumberFormat="1" applyBorder="1"/>
    <xf numFmtId="0" fontId="16" fillId="0" borderId="0" xfId="2" applyFont="1" applyAlignment="1">
      <alignment horizontal="center"/>
    </xf>
    <xf numFmtId="0" fontId="3" fillId="0" borderId="0" xfId="2" applyAlignment="1">
      <alignment wrapText="1"/>
    </xf>
    <xf numFmtId="164" fontId="3" fillId="0" borderId="0" xfId="2" applyNumberFormat="1"/>
    <xf numFmtId="0" fontId="11" fillId="0" borderId="32" xfId="2" applyFont="1" applyBorder="1" applyAlignment="1">
      <alignment horizontal="left"/>
    </xf>
    <xf numFmtId="0" fontId="2" fillId="0" borderId="11" xfId="11" quotePrefix="1" applyFont="1" applyBorder="1" applyAlignment="1">
      <alignment horizontal="center" wrapText="1"/>
    </xf>
    <xf numFmtId="165" fontId="14" fillId="3" borderId="9" xfId="11" applyNumberFormat="1" applyFont="1" applyFill="1" applyBorder="1" applyAlignment="1">
      <alignment horizontal="center" wrapText="1"/>
    </xf>
    <xf numFmtId="0" fontId="2" fillId="0" borderId="12" xfId="11" applyFont="1" applyBorder="1" applyAlignment="1">
      <alignment horizontal="center"/>
    </xf>
    <xf numFmtId="166" fontId="2" fillId="0" borderId="17" xfId="11" applyNumberFormat="1" applyFont="1" applyBorder="1" applyAlignment="1">
      <alignment vertical="top"/>
    </xf>
    <xf numFmtId="0" fontId="14" fillId="0" borderId="22" xfId="11" applyFont="1" applyBorder="1" applyAlignment="1">
      <alignment vertical="top"/>
    </xf>
    <xf numFmtId="0" fontId="14" fillId="7" borderId="9" xfId="11" applyFont="1" applyFill="1" applyBorder="1" applyAlignment="1">
      <alignment horizontal="center" wrapText="1"/>
    </xf>
    <xf numFmtId="0" fontId="2" fillId="0" borderId="11" xfId="11" applyFont="1" applyBorder="1" applyAlignment="1">
      <alignment horizontal="center" vertical="top"/>
    </xf>
    <xf numFmtId="0" fontId="2" fillId="0" borderId="11" xfId="11" applyFont="1" applyBorder="1" applyAlignment="1">
      <alignment horizontal="center"/>
    </xf>
    <xf numFmtId="0" fontId="14" fillId="2" borderId="9" xfId="11" applyFont="1" applyFill="1" applyBorder="1" applyAlignment="1">
      <alignment horizontal="center" wrapText="1"/>
    </xf>
    <xf numFmtId="166" fontId="2" fillId="0" borderId="33" xfId="11" applyNumberFormat="1" applyFont="1" applyBorder="1"/>
    <xf numFmtId="166" fontId="2" fillId="0" borderId="20" xfId="11" applyNumberFormat="1" applyFont="1" applyBorder="1"/>
    <xf numFmtId="10" fontId="2" fillId="0" borderId="11" xfId="10" applyNumberFormat="1" applyFont="1" applyBorder="1"/>
    <xf numFmtId="0" fontId="3" fillId="0" borderId="9" xfId="2" applyBorder="1" applyAlignment="1">
      <alignment horizontal="center" wrapText="1"/>
    </xf>
    <xf numFmtId="169" fontId="3" fillId="0" borderId="19" xfId="10" applyNumberFormat="1" applyFont="1" applyBorder="1"/>
    <xf numFmtId="5" fontId="14" fillId="0" borderId="24" xfId="11" applyNumberFormat="1" applyFont="1" applyBorder="1" applyAlignment="1">
      <alignment vertical="top"/>
    </xf>
    <xf numFmtId="0" fontId="2" fillId="0" borderId="0" xfId="11" applyFont="1" applyAlignment="1">
      <alignment horizontal="right" vertical="top"/>
    </xf>
    <xf numFmtId="49" fontId="10" fillId="0" borderId="0" xfId="2" applyNumberFormat="1" applyFont="1" applyAlignment="1">
      <alignment horizontal="center" wrapText="1"/>
    </xf>
    <xf numFmtId="166" fontId="2" fillId="0" borderId="5" xfId="11" applyNumberFormat="1" applyFont="1" applyBorder="1" applyAlignment="1">
      <alignment vertical="top"/>
    </xf>
    <xf numFmtId="166" fontId="2" fillId="0" borderId="17" xfId="11" applyNumberFormat="1" applyFont="1" applyBorder="1"/>
    <xf numFmtId="5" fontId="2" fillId="0" borderId="0" xfId="11" applyNumberFormat="1" applyFont="1" applyAlignment="1">
      <alignment vertical="top"/>
    </xf>
    <xf numFmtId="0" fontId="10" fillId="2" borderId="30" xfId="11" applyFont="1" applyFill="1" applyBorder="1" applyAlignment="1">
      <alignment vertical="top"/>
    </xf>
    <xf numFmtId="0" fontId="10" fillId="2" borderId="30" xfId="11" applyFont="1" applyFill="1" applyBorder="1"/>
    <xf numFmtId="0" fontId="2" fillId="0" borderId="17" xfId="11" applyFont="1" applyBorder="1" applyAlignment="1">
      <alignment vertical="top"/>
    </xf>
    <xf numFmtId="0" fontId="2" fillId="0" borderId="0" xfId="11" applyFont="1" applyAlignment="1">
      <alignment horizontal="center" vertical="center"/>
    </xf>
    <xf numFmtId="0" fontId="2" fillId="0" borderId="0" xfId="11" applyFont="1" applyAlignment="1">
      <alignment vertical="center"/>
    </xf>
    <xf numFmtId="0" fontId="14" fillId="10" borderId="29" xfId="11" applyFont="1" applyFill="1" applyBorder="1" applyAlignment="1">
      <alignment vertical="top"/>
    </xf>
    <xf numFmtId="5" fontId="2" fillId="0" borderId="5" xfId="11" applyNumberFormat="1" applyFont="1" applyBorder="1" applyAlignment="1">
      <alignment vertical="top"/>
    </xf>
    <xf numFmtId="0" fontId="10" fillId="2" borderId="10" xfId="11" applyFont="1" applyFill="1" applyBorder="1"/>
    <xf numFmtId="164" fontId="2" fillId="0" borderId="24" xfId="7" applyNumberFormat="1" applyFont="1" applyFill="1" applyBorder="1" applyAlignment="1">
      <alignment vertical="top"/>
    </xf>
    <xf numFmtId="5" fontId="14" fillId="0" borderId="11" xfId="11" applyNumberFormat="1" applyFont="1" applyBorder="1" applyAlignment="1">
      <alignment vertical="top"/>
    </xf>
    <xf numFmtId="5" fontId="14" fillId="0" borderId="11" xfId="7" applyNumberFormat="1" applyFont="1" applyFill="1" applyBorder="1" applyAlignment="1">
      <alignment vertical="top"/>
    </xf>
    <xf numFmtId="0" fontId="10" fillId="2" borderId="10" xfId="11" applyFont="1" applyFill="1" applyBorder="1" applyAlignment="1">
      <alignment vertical="top"/>
    </xf>
    <xf numFmtId="0" fontId="10" fillId="2" borderId="31" xfId="11" applyFont="1" applyFill="1" applyBorder="1"/>
    <xf numFmtId="5" fontId="2" fillId="0" borderId="17" xfId="11" applyNumberFormat="1" applyFont="1" applyBorder="1" applyAlignment="1">
      <alignment vertical="top"/>
    </xf>
    <xf numFmtId="0" fontId="2" fillId="0" borderId="16" xfId="11" applyFont="1" applyBorder="1"/>
    <xf numFmtId="0" fontId="14" fillId="12" borderId="6" xfId="11" applyFont="1" applyFill="1" applyBorder="1" applyAlignment="1">
      <alignment horizontal="center" wrapText="1"/>
    </xf>
    <xf numFmtId="166" fontId="2" fillId="0" borderId="5" xfId="11" applyNumberFormat="1" applyFont="1" applyBorder="1"/>
    <xf numFmtId="166" fontId="2" fillId="0" borderId="33" xfId="11" applyNumberFormat="1" applyFont="1" applyBorder="1" applyAlignment="1">
      <alignment vertical="top"/>
    </xf>
    <xf numFmtId="5" fontId="0" fillId="0" borderId="0" xfId="0" applyNumberFormat="1"/>
    <xf numFmtId="169" fontId="2" fillId="0" borderId="0" xfId="11" applyNumberFormat="1" applyFont="1"/>
    <xf numFmtId="169" fontId="2" fillId="0" borderId="0" xfId="11" applyNumberFormat="1" applyFont="1" applyAlignment="1">
      <alignment vertical="top"/>
    </xf>
    <xf numFmtId="5" fontId="19" fillId="0" borderId="11" xfId="11" applyNumberFormat="1" applyFont="1" applyBorder="1" applyAlignment="1">
      <alignment vertical="top"/>
    </xf>
    <xf numFmtId="0" fontId="2" fillId="0" borderId="30" xfId="11" applyFont="1" applyBorder="1" applyAlignment="1">
      <alignment horizontal="center" vertical="top"/>
    </xf>
    <xf numFmtId="0" fontId="14" fillId="0" borderId="31" xfId="11" applyFont="1" applyBorder="1" applyAlignment="1">
      <alignment horizontal="center" vertical="center"/>
    </xf>
    <xf numFmtId="0" fontId="2" fillId="0" borderId="30" xfId="11" applyFont="1" applyBorder="1" applyAlignment="1">
      <alignment vertical="top"/>
    </xf>
    <xf numFmtId="165" fontId="2" fillId="0" borderId="30" xfId="11" applyNumberFormat="1" applyFont="1" applyBorder="1" applyAlignment="1">
      <alignment vertical="top"/>
    </xf>
    <xf numFmtId="7" fontId="2" fillId="0" borderId="11" xfId="11" applyNumberFormat="1" applyFont="1" applyBorder="1" applyAlignment="1">
      <alignment vertical="top"/>
    </xf>
    <xf numFmtId="7" fontId="14" fillId="0" borderId="11" xfId="7" applyNumberFormat="1" applyFont="1" applyFill="1" applyBorder="1" applyAlignment="1">
      <alignment vertical="top"/>
    </xf>
    <xf numFmtId="170" fontId="2" fillId="0" borderId="11" xfId="11" applyNumberFormat="1" applyFont="1" applyBorder="1" applyAlignment="1">
      <alignment vertical="top"/>
    </xf>
    <xf numFmtId="170" fontId="14" fillId="0" borderId="11" xfId="7" applyNumberFormat="1" applyFont="1" applyFill="1" applyBorder="1" applyAlignment="1">
      <alignment vertical="top"/>
    </xf>
    <xf numFmtId="0" fontId="8" fillId="0" borderId="34" xfId="2" applyFont="1" applyBorder="1" applyAlignment="1">
      <alignment horizontal="center"/>
    </xf>
    <xf numFmtId="0" fontId="3" fillId="0" borderId="16" xfId="2" applyBorder="1" applyAlignment="1">
      <alignment horizontal="left"/>
    </xf>
    <xf numFmtId="0" fontId="2" fillId="0" borderId="0" xfId="11" applyFont="1" applyAlignment="1">
      <alignment horizontal="center"/>
    </xf>
    <xf numFmtId="165" fontId="2" fillId="3" borderId="9" xfId="11" applyNumberFormat="1" applyFont="1" applyFill="1" applyBorder="1" applyAlignment="1">
      <alignment horizontal="center" wrapText="1"/>
    </xf>
    <xf numFmtId="5" fontId="2" fillId="11" borderId="20" xfId="11" applyNumberFormat="1" applyFont="1" applyFill="1" applyBorder="1" applyAlignment="1">
      <alignment vertical="top"/>
    </xf>
    <xf numFmtId="164" fontId="2" fillId="0" borderId="24" xfId="1" applyNumberFormat="1" applyFont="1" applyFill="1" applyBorder="1" applyAlignment="1">
      <alignment vertical="top"/>
    </xf>
    <xf numFmtId="0" fontId="2" fillId="0" borderId="10" xfId="11" applyFont="1" applyBorder="1" applyAlignment="1">
      <alignment horizontal="center"/>
    </xf>
    <xf numFmtId="10" fontId="22" fillId="0" borderId="11" xfId="11" applyNumberFormat="1" applyFont="1" applyBorder="1" applyAlignment="1">
      <alignment vertical="top"/>
    </xf>
    <xf numFmtId="10" fontId="22" fillId="0" borderId="17" xfId="11" applyNumberFormat="1" applyFont="1" applyBorder="1" applyAlignment="1">
      <alignment vertical="top"/>
    </xf>
    <xf numFmtId="5" fontId="14" fillId="0" borderId="11" xfId="11" applyNumberFormat="1" applyFont="1" applyBorder="1"/>
    <xf numFmtId="0" fontId="4" fillId="11" borderId="9" xfId="11" applyFont="1" applyFill="1" applyBorder="1" applyAlignment="1">
      <alignment horizontal="center" vertical="center"/>
    </xf>
    <xf numFmtId="0" fontId="4" fillId="0" borderId="9" xfId="11" applyFont="1" applyBorder="1" applyAlignment="1">
      <alignment horizontal="center" vertical="center"/>
    </xf>
    <xf numFmtId="0" fontId="2" fillId="2" borderId="11" xfId="11" applyFont="1" applyFill="1" applyBorder="1" applyAlignment="1">
      <alignment horizontal="center"/>
    </xf>
    <xf numFmtId="0" fontId="2" fillId="2" borderId="11" xfId="11" applyFont="1" applyFill="1" applyBorder="1" applyAlignment="1">
      <alignment horizontal="center" vertical="top"/>
    </xf>
    <xf numFmtId="5" fontId="10" fillId="2" borderId="10" xfId="11" applyNumberFormat="1" applyFont="1" applyFill="1" applyBorder="1"/>
    <xf numFmtId="0" fontId="23" fillId="0" borderId="34" xfId="2" applyFont="1" applyBorder="1"/>
    <xf numFmtId="0" fontId="20" fillId="0" borderId="0" xfId="3" applyFont="1"/>
    <xf numFmtId="0" fontId="3" fillId="0" borderId="25" xfId="2" applyBorder="1"/>
    <xf numFmtId="0" fontId="3" fillId="0" borderId="5" xfId="2" applyBorder="1"/>
    <xf numFmtId="0" fontId="3" fillId="0" borderId="0" xfId="2" applyAlignment="1">
      <alignment horizontal="left"/>
    </xf>
    <xf numFmtId="0" fontId="24" fillId="0" borderId="25" xfId="3" applyFont="1" applyBorder="1"/>
    <xf numFmtId="0" fontId="24" fillId="0" borderId="0" xfId="3" applyFont="1"/>
    <xf numFmtId="0" fontId="24" fillId="0" borderId="0" xfId="0" applyFont="1"/>
    <xf numFmtId="0" fontId="24" fillId="0" borderId="5" xfId="0" applyFont="1" applyBorder="1"/>
    <xf numFmtId="0" fontId="0" fillId="4" borderId="18" xfId="0" applyFill="1" applyBorder="1"/>
    <xf numFmtId="167" fontId="3" fillId="4" borderId="19" xfId="2" applyNumberFormat="1" applyFill="1" applyBorder="1" applyAlignment="1">
      <alignment horizontal="right" wrapText="1"/>
    </xf>
    <xf numFmtId="7" fontId="3" fillId="4" borderId="18" xfId="2" applyNumberFormat="1" applyFill="1" applyBorder="1"/>
    <xf numFmtId="169" fontId="3" fillId="4" borderId="19" xfId="10" applyNumberFormat="1" applyFont="1" applyFill="1" applyBorder="1"/>
    <xf numFmtId="167" fontId="3" fillId="4" borderId="20" xfId="2" applyNumberFormat="1" applyFill="1" applyBorder="1" applyAlignment="1">
      <alignment horizontal="right"/>
    </xf>
    <xf numFmtId="49" fontId="10" fillId="10" borderId="0" xfId="2" applyNumberFormat="1" applyFont="1" applyFill="1" applyAlignment="1">
      <alignment horizontal="center" wrapText="1"/>
    </xf>
    <xf numFmtId="171" fontId="5" fillId="0" borderId="2" xfId="5" applyNumberFormat="1" applyFont="1" applyFill="1" applyBorder="1"/>
    <xf numFmtId="171" fontId="23" fillId="0" borderId="3" xfId="2" applyNumberFormat="1" applyFont="1" applyBorder="1"/>
    <xf numFmtId="171" fontId="5" fillId="0" borderId="4" xfId="5" applyNumberFormat="1" applyFont="1" applyFill="1" applyBorder="1"/>
    <xf numFmtId="171" fontId="23" fillId="0" borderId="4" xfId="2" applyNumberFormat="1" applyFont="1" applyBorder="1"/>
    <xf numFmtId="171" fontId="24" fillId="10" borderId="2" xfId="5" applyNumberFormat="1" applyFont="1" applyFill="1" applyBorder="1"/>
    <xf numFmtId="5" fontId="14" fillId="0" borderId="17" xfId="11" applyNumberFormat="1" applyFont="1" applyBorder="1"/>
    <xf numFmtId="0" fontId="14" fillId="0" borderId="0" xfId="11" applyFont="1"/>
    <xf numFmtId="7" fontId="2" fillId="10" borderId="11" xfId="11" applyNumberFormat="1" applyFont="1" applyFill="1" applyBorder="1" applyAlignment="1">
      <alignment vertical="top"/>
    </xf>
    <xf numFmtId="172" fontId="2" fillId="10" borderId="11" xfId="11" applyNumberFormat="1" applyFont="1" applyFill="1" applyBorder="1" applyAlignment="1">
      <alignment vertical="top"/>
    </xf>
    <xf numFmtId="0" fontId="3" fillId="0" borderId="22" xfId="2" applyBorder="1"/>
    <xf numFmtId="0" fontId="3" fillId="0" borderId="0" xfId="2" quotePrefix="1"/>
    <xf numFmtId="0" fontId="2" fillId="0" borderId="17" xfId="11" applyFont="1" applyBorder="1" applyAlignment="1">
      <alignment horizontal="center" vertical="top"/>
    </xf>
    <xf numFmtId="0" fontId="21" fillId="0" borderId="22" xfId="0" applyFont="1" applyBorder="1" applyAlignment="1">
      <alignment horizontal="left"/>
    </xf>
    <xf numFmtId="0" fontId="26" fillId="0" borderId="0" xfId="0" applyFont="1" applyAlignment="1">
      <alignment horizontal="right"/>
    </xf>
    <xf numFmtId="5" fontId="26" fillId="0" borderId="0" xfId="0" applyNumberFormat="1" applyFont="1"/>
    <xf numFmtId="0" fontId="27" fillId="0" borderId="0" xfId="0" applyFont="1"/>
    <xf numFmtId="166" fontId="14" fillId="0" borderId="11" xfId="11" applyNumberFormat="1" applyFont="1" applyBorder="1"/>
    <xf numFmtId="166" fontId="14" fillId="0" borderId="0" xfId="11" applyNumberFormat="1" applyFont="1"/>
    <xf numFmtId="166" fontId="14" fillId="0" borderId="17" xfId="11" applyNumberFormat="1" applyFont="1" applyBorder="1"/>
    <xf numFmtId="0" fontId="3" fillId="0" borderId="34" xfId="2" applyBorder="1"/>
    <xf numFmtId="168" fontId="3" fillId="0" borderId="1" xfId="2" applyNumberFormat="1" applyBorder="1"/>
    <xf numFmtId="0" fontId="3" fillId="0" borderId="3" xfId="2" applyBorder="1"/>
    <xf numFmtId="168" fontId="3" fillId="0" borderId="32" xfId="2" applyNumberFormat="1" applyBorder="1"/>
    <xf numFmtId="0" fontId="3" fillId="0" borderId="5" xfId="2" quotePrefix="1" applyBorder="1"/>
    <xf numFmtId="0" fontId="3" fillId="0" borderId="36" xfId="2" applyBorder="1"/>
    <xf numFmtId="168" fontId="3" fillId="0" borderId="17" xfId="2" applyNumberFormat="1" applyBorder="1"/>
    <xf numFmtId="164" fontId="0" fillId="11" borderId="15" xfId="1" applyNumberFormat="1" applyFont="1" applyFill="1" applyBorder="1"/>
    <xf numFmtId="164" fontId="0" fillId="11" borderId="19" xfId="1" applyNumberFormat="1" applyFont="1" applyFill="1" applyBorder="1"/>
    <xf numFmtId="0" fontId="3" fillId="11" borderId="9" xfId="2" applyFill="1" applyBorder="1" applyAlignment="1">
      <alignment horizontal="center" wrapText="1"/>
    </xf>
    <xf numFmtId="0" fontId="3" fillId="0" borderId="0" xfId="2" applyAlignment="1">
      <alignment horizontal="right"/>
    </xf>
    <xf numFmtId="0" fontId="3" fillId="11" borderId="0" xfId="2" applyFill="1" applyAlignment="1">
      <alignment horizontal="center"/>
    </xf>
    <xf numFmtId="44" fontId="3" fillId="0" borderId="0" xfId="17" applyFont="1"/>
    <xf numFmtId="167" fontId="3" fillId="0" borderId="0" xfId="17" applyNumberFormat="1" applyFont="1"/>
    <xf numFmtId="0" fontId="28" fillId="0" borderId="0" xfId="4" applyFont="1"/>
    <xf numFmtId="9" fontId="0" fillId="0" borderId="37" xfId="0" applyNumberFormat="1" applyBorder="1" applyAlignment="1">
      <alignment horizontal="left"/>
    </xf>
    <xf numFmtId="164" fontId="0" fillId="11" borderId="38" xfId="1" applyNumberFormat="1" applyFont="1" applyFill="1" applyBorder="1"/>
    <xf numFmtId="164" fontId="26" fillId="0" borderId="0" xfId="0" applyNumberFormat="1" applyFont="1"/>
    <xf numFmtId="0" fontId="29" fillId="3" borderId="18" xfId="0" applyFont="1" applyFill="1" applyBorder="1" applyAlignment="1">
      <alignment wrapText="1"/>
    </xf>
    <xf numFmtId="0" fontId="29" fillId="3" borderId="4" xfId="0" applyFont="1" applyFill="1" applyBorder="1" applyAlignment="1">
      <alignment wrapText="1"/>
    </xf>
    <xf numFmtId="0" fontId="29" fillId="3" borderId="4" xfId="0" applyFont="1" applyFill="1" applyBorder="1" applyAlignment="1">
      <alignment horizontal="right" wrapText="1"/>
    </xf>
    <xf numFmtId="0" fontId="29" fillId="3" borderId="19" xfId="0" applyFont="1" applyFill="1" applyBorder="1" applyAlignment="1">
      <alignment horizontal="right" wrapText="1"/>
    </xf>
    <xf numFmtId="164" fontId="0" fillId="0" borderId="15" xfId="1" applyNumberFormat="1" applyFont="1" applyFill="1" applyBorder="1"/>
    <xf numFmtId="164" fontId="0" fillId="0" borderId="38" xfId="1" applyNumberFormat="1" applyFont="1" applyFill="1" applyBorder="1"/>
    <xf numFmtId="0" fontId="31" fillId="16" borderId="39" xfId="19" applyFont="1" applyFill="1" applyBorder="1" applyAlignment="1">
      <alignment horizontal="center"/>
    </xf>
    <xf numFmtId="164" fontId="0" fillId="0" borderId="0" xfId="1" applyNumberFormat="1" applyFont="1"/>
    <xf numFmtId="164" fontId="0" fillId="0" borderId="0" xfId="0" applyNumberFormat="1"/>
    <xf numFmtId="0" fontId="29" fillId="0" borderId="0" xfId="0" applyFont="1"/>
    <xf numFmtId="0" fontId="32" fillId="0" borderId="0" xfId="2" applyFont="1" applyAlignment="1">
      <alignment horizontal="center"/>
    </xf>
    <xf numFmtId="0" fontId="29" fillId="3" borderId="18" xfId="0" applyFont="1" applyFill="1" applyBorder="1"/>
    <xf numFmtId="0" fontId="29" fillId="3" borderId="4" xfId="0" applyFont="1" applyFill="1" applyBorder="1"/>
    <xf numFmtId="0" fontId="29" fillId="3" borderId="4" xfId="0" applyFont="1" applyFill="1" applyBorder="1" applyAlignment="1">
      <alignment horizontal="right"/>
    </xf>
    <xf numFmtId="0" fontId="29" fillId="3" borderId="19" xfId="0" applyFont="1" applyFill="1" applyBorder="1" applyAlignment="1">
      <alignment horizontal="right"/>
    </xf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right"/>
    </xf>
    <xf numFmtId="0" fontId="34" fillId="0" borderId="21" xfId="0" applyFont="1" applyBorder="1"/>
    <xf numFmtId="0" fontId="34" fillId="0" borderId="22" xfId="0" applyFont="1" applyBorder="1"/>
    <xf numFmtId="169" fontId="34" fillId="0" borderId="0" xfId="10" applyNumberFormat="1" applyFont="1" applyBorder="1"/>
    <xf numFmtId="169" fontId="34" fillId="0" borderId="35" xfId="10" applyNumberFormat="1" applyFont="1" applyBorder="1"/>
    <xf numFmtId="173" fontId="0" fillId="0" borderId="0" xfId="1" applyNumberFormat="1" applyFont="1"/>
    <xf numFmtId="0" fontId="36" fillId="0" borderId="0" xfId="22" applyAlignment="1">
      <alignment vertical="top"/>
    </xf>
    <xf numFmtId="0" fontId="37" fillId="0" borderId="0" xfId="22" applyFont="1" applyAlignment="1">
      <alignment horizontal="left"/>
    </xf>
    <xf numFmtId="174" fontId="36" fillId="0" borderId="0" xfId="22" applyNumberFormat="1" applyAlignment="1">
      <alignment horizontal="right" vertical="top"/>
    </xf>
    <xf numFmtId="4" fontId="36" fillId="0" borderId="0" xfId="22" applyNumberFormat="1" applyAlignment="1">
      <alignment horizontal="right" vertical="top"/>
    </xf>
    <xf numFmtId="0" fontId="15" fillId="0" borderId="0" xfId="22" applyFont="1" applyAlignment="1">
      <alignment horizontal="left" vertical="top"/>
    </xf>
    <xf numFmtId="0" fontId="15" fillId="14" borderId="0" xfId="22" applyFont="1" applyFill="1" applyAlignment="1">
      <alignment vertical="top"/>
    </xf>
    <xf numFmtId="0" fontId="15" fillId="14" borderId="0" xfId="22" applyFont="1" applyFill="1" applyAlignment="1">
      <alignment horizontal="left" vertical="top"/>
    </xf>
    <xf numFmtId="0" fontId="10" fillId="0" borderId="0" xfId="22" applyFont="1" applyAlignment="1">
      <alignment vertical="top"/>
    </xf>
    <xf numFmtId="0" fontId="36" fillId="17" borderId="0" xfId="22" applyFill="1" applyAlignment="1">
      <alignment vertical="top"/>
    </xf>
    <xf numFmtId="173" fontId="36" fillId="0" borderId="0" xfId="1" applyNumberFormat="1" applyFont="1" applyAlignment="1">
      <alignment vertical="top"/>
    </xf>
    <xf numFmtId="164" fontId="36" fillId="0" borderId="0" xfId="1" applyNumberFormat="1" applyFont="1" applyAlignment="1">
      <alignment vertical="top"/>
    </xf>
    <xf numFmtId="175" fontId="36" fillId="0" borderId="0" xfId="22" applyNumberFormat="1" applyAlignment="1">
      <alignment vertical="top"/>
    </xf>
    <xf numFmtId="175" fontId="36" fillId="0" borderId="5" xfId="22" applyNumberFormat="1" applyBorder="1" applyAlignment="1">
      <alignment vertical="top"/>
    </xf>
    <xf numFmtId="9" fontId="36" fillId="0" borderId="0" xfId="22" applyNumberFormat="1" applyAlignment="1">
      <alignment vertical="top"/>
    </xf>
    <xf numFmtId="0" fontId="34" fillId="0" borderId="45" xfId="0" applyFont="1" applyBorder="1" applyAlignment="1">
      <alignment horizontal="right" wrapText="1"/>
    </xf>
    <xf numFmtId="0" fontId="33" fillId="0" borderId="48" xfId="0" applyFont="1" applyBorder="1" applyAlignment="1">
      <alignment horizontal="left" wrapText="1"/>
    </xf>
    <xf numFmtId="0" fontId="34" fillId="3" borderId="48" xfId="0" applyFont="1" applyFill="1" applyBorder="1" applyAlignment="1">
      <alignment horizontal="right" wrapText="1"/>
    </xf>
    <xf numFmtId="0" fontId="34" fillId="3" borderId="45" xfId="0" applyFont="1" applyFill="1" applyBorder="1" applyAlignment="1">
      <alignment horizontal="right" wrapText="1"/>
    </xf>
    <xf numFmtId="174" fontId="36" fillId="0" borderId="0" xfId="22" applyNumberFormat="1" applyAlignment="1">
      <alignment horizontal="left" vertical="top"/>
    </xf>
    <xf numFmtId="167" fontId="3" fillId="0" borderId="36" xfId="2" applyNumberFormat="1" applyBorder="1" applyAlignment="1">
      <alignment horizontal="right" wrapText="1"/>
    </xf>
    <xf numFmtId="164" fontId="0" fillId="11" borderId="49" xfId="1" applyNumberFormat="1" applyFont="1" applyFill="1" applyBorder="1"/>
    <xf numFmtId="0" fontId="3" fillId="0" borderId="10" xfId="2" applyBorder="1" applyAlignment="1">
      <alignment horizontal="center" wrapText="1"/>
    </xf>
    <xf numFmtId="5" fontId="34" fillId="0" borderId="35" xfId="0" applyNumberFormat="1" applyFont="1" applyBorder="1"/>
    <xf numFmtId="164" fontId="2" fillId="0" borderId="0" xfId="11" applyNumberFormat="1" applyFont="1"/>
    <xf numFmtId="7" fontId="34" fillId="0" borderId="43" xfId="0" applyNumberFormat="1" applyFont="1" applyBorder="1" applyAlignment="1">
      <alignment horizontal="right"/>
    </xf>
    <xf numFmtId="0" fontId="34" fillId="0" borderId="50" xfId="0" applyFont="1" applyBorder="1" applyAlignment="1">
      <alignment horizontal="right" wrapText="1"/>
    </xf>
    <xf numFmtId="169" fontId="34" fillId="0" borderId="19" xfId="10" applyNumberFormat="1" applyFont="1" applyBorder="1"/>
    <xf numFmtId="169" fontId="34" fillId="0" borderId="50" xfId="10" applyNumberFormat="1" applyFont="1" applyBorder="1"/>
    <xf numFmtId="169" fontId="33" fillId="20" borderId="51" xfId="10" applyNumberFormat="1" applyFont="1" applyFill="1" applyBorder="1"/>
    <xf numFmtId="169" fontId="33" fillId="20" borderId="52" xfId="10" applyNumberFormat="1" applyFont="1" applyFill="1" applyBorder="1"/>
    <xf numFmtId="169" fontId="33" fillId="20" borderId="12" xfId="10" applyNumberFormat="1" applyFont="1" applyFill="1" applyBorder="1"/>
    <xf numFmtId="0" fontId="39" fillId="0" borderId="0" xfId="0" applyFont="1"/>
    <xf numFmtId="0" fontId="0" fillId="0" borderId="1" xfId="0" applyBorder="1"/>
    <xf numFmtId="0" fontId="0" fillId="0" borderId="3" xfId="0" applyBorder="1"/>
    <xf numFmtId="0" fontId="40" fillId="0" borderId="0" xfId="0" applyFont="1"/>
    <xf numFmtId="0" fontId="0" fillId="0" borderId="5" xfId="0" applyBorder="1"/>
    <xf numFmtId="171" fontId="5" fillId="21" borderId="2" xfId="5" applyNumberFormat="1" applyFont="1" applyFill="1" applyBorder="1"/>
    <xf numFmtId="171" fontId="3" fillId="10" borderId="2" xfId="5" applyNumberFormat="1" applyFont="1" applyFill="1" applyBorder="1"/>
    <xf numFmtId="5" fontId="0" fillId="0" borderId="3" xfId="0" applyNumberFormat="1" applyBorder="1"/>
    <xf numFmtId="0" fontId="0" fillId="0" borderId="32" xfId="0" applyBorder="1"/>
    <xf numFmtId="5" fontId="0" fillId="7" borderId="36" xfId="0" applyNumberFormat="1" applyFill="1" applyBorder="1"/>
    <xf numFmtId="0" fontId="0" fillId="0" borderId="1" xfId="0" applyBorder="1" applyAlignment="1">
      <alignment horizontal="right"/>
    </xf>
    <xf numFmtId="5" fontId="0" fillId="0" borderId="3" xfId="0" applyNumberFormat="1" applyBorder="1" applyAlignment="1">
      <alignment horizontal="right"/>
    </xf>
    <xf numFmtId="0" fontId="0" fillId="0" borderId="32" xfId="0" applyBorder="1" applyAlignment="1">
      <alignment horizontal="right"/>
    </xf>
    <xf numFmtId="5" fontId="0" fillId="7" borderId="36" xfId="0" applyNumberFormat="1" applyFill="1" applyBorder="1" applyAlignment="1">
      <alignment horizontal="right"/>
    </xf>
    <xf numFmtId="0" fontId="3" fillId="0" borderId="0" xfId="2" quotePrefix="1" applyAlignment="1">
      <alignment horizontal="left"/>
    </xf>
    <xf numFmtId="37" fontId="3" fillId="0" borderId="0" xfId="2" applyNumberFormat="1"/>
    <xf numFmtId="37" fontId="3" fillId="0" borderId="0" xfId="2" applyNumberFormat="1" applyAlignment="1">
      <alignment horizontal="left"/>
    </xf>
    <xf numFmtId="37" fontId="3" fillId="0" borderId="5" xfId="2" applyNumberFormat="1" applyBorder="1" applyAlignment="1">
      <alignment horizontal="fill"/>
    </xf>
    <xf numFmtId="0" fontId="3" fillId="0" borderId="5" xfId="2" applyBorder="1" applyAlignment="1">
      <alignment horizontal="fill"/>
    </xf>
    <xf numFmtId="37" fontId="3" fillId="0" borderId="0" xfId="2" applyNumberFormat="1" applyAlignment="1">
      <alignment horizontal="center"/>
    </xf>
    <xf numFmtId="37" fontId="3" fillId="0" borderId="0" xfId="2" quotePrefix="1" applyNumberFormat="1" applyAlignment="1">
      <alignment horizontal="left"/>
    </xf>
    <xf numFmtId="37" fontId="3" fillId="0" borderId="0" xfId="2" quotePrefix="1" applyNumberFormat="1" applyAlignment="1">
      <alignment horizontal="center"/>
    </xf>
    <xf numFmtId="3" fontId="3" fillId="0" borderId="0" xfId="2" applyNumberFormat="1"/>
    <xf numFmtId="37" fontId="41" fillId="0" borderId="5" xfId="2" applyNumberFormat="1" applyFont="1" applyBorder="1" applyAlignment="1">
      <alignment horizontal="fill"/>
    </xf>
    <xf numFmtId="37" fontId="3" fillId="0" borderId="5" xfId="2" quotePrefix="1" applyNumberFormat="1" applyBorder="1" applyAlignment="1">
      <alignment horizontal="fill"/>
    </xf>
    <xf numFmtId="0" fontId="3" fillId="0" borderId="5" xfId="2" applyBorder="1" applyAlignment="1">
      <alignment horizontal="center"/>
    </xf>
    <xf numFmtId="178" fontId="3" fillId="0" borderId="5" xfId="2" applyNumberFormat="1" applyBorder="1" applyAlignment="1">
      <alignment horizontal="center"/>
    </xf>
    <xf numFmtId="37" fontId="3" fillId="0" borderId="0" xfId="2" quotePrefix="1" applyNumberFormat="1" applyAlignment="1">
      <alignment horizontal="fill"/>
    </xf>
    <xf numFmtId="37" fontId="3" fillId="0" borderId="0" xfId="2" applyNumberFormat="1" applyAlignment="1">
      <alignment horizontal="fill"/>
    </xf>
    <xf numFmtId="0" fontId="6" fillId="0" borderId="5" xfId="2" applyFont="1" applyBorder="1" applyAlignment="1">
      <alignment horizontal="left"/>
    </xf>
    <xf numFmtId="5" fontId="3" fillId="0" borderId="0" xfId="2" applyNumberFormat="1"/>
    <xf numFmtId="43" fontId="3" fillId="0" borderId="0" xfId="2" applyNumberFormat="1"/>
    <xf numFmtId="7" fontId="3" fillId="0" borderId="0" xfId="2" applyNumberFormat="1"/>
    <xf numFmtId="37" fontId="3" fillId="0" borderId="5" xfId="2" applyNumberFormat="1" applyBorder="1"/>
    <xf numFmtId="5" fontId="3" fillId="0" borderId="5" xfId="2" applyNumberFormat="1" applyBorder="1"/>
    <xf numFmtId="164" fontId="0" fillId="0" borderId="0" xfId="7" applyNumberFormat="1" applyFont="1"/>
    <xf numFmtId="0" fontId="6" fillId="0" borderId="5" xfId="2" applyFont="1" applyBorder="1"/>
    <xf numFmtId="37" fontId="6" fillId="0" borderId="5" xfId="2" applyNumberFormat="1" applyFont="1" applyBorder="1" applyAlignment="1">
      <alignment horizontal="left"/>
    </xf>
    <xf numFmtId="0" fontId="6" fillId="0" borderId="0" xfId="2" applyFont="1"/>
    <xf numFmtId="5" fontId="3" fillId="0" borderId="0" xfId="2" applyNumberFormat="1" applyAlignment="1">
      <alignment horizontal="fill"/>
    </xf>
    <xf numFmtId="17" fontId="3" fillId="0" borderId="5" xfId="2" applyNumberFormat="1" applyBorder="1" applyAlignment="1">
      <alignment horizontal="center"/>
    </xf>
    <xf numFmtId="37" fontId="6" fillId="0" borderId="54" xfId="2" applyNumberFormat="1" applyFont="1" applyBorder="1" applyAlignment="1">
      <alignment horizontal="left"/>
    </xf>
    <xf numFmtId="37" fontId="6" fillId="0" borderId="0" xfId="2" applyNumberFormat="1" applyFont="1" applyAlignment="1">
      <alignment horizontal="left"/>
    </xf>
    <xf numFmtId="164" fontId="3" fillId="0" borderId="5" xfId="2" applyNumberFormat="1" applyBorder="1"/>
    <xf numFmtId="17" fontId="3" fillId="0" borderId="0" xfId="2" applyNumberFormat="1" applyAlignment="1">
      <alignment horizontal="center"/>
    </xf>
    <xf numFmtId="5" fontId="3" fillId="0" borderId="35" xfId="2" applyNumberFormat="1" applyBorder="1"/>
    <xf numFmtId="37" fontId="3" fillId="0" borderId="5" xfId="2" applyNumberFormat="1" applyBorder="1" applyAlignment="1">
      <alignment horizontal="left"/>
    </xf>
    <xf numFmtId="37" fontId="3" fillId="10" borderId="0" xfId="2" applyNumberFormat="1" applyFill="1"/>
    <xf numFmtId="5" fontId="3" fillId="10" borderId="0" xfId="2" applyNumberFormat="1" applyFill="1"/>
    <xf numFmtId="37" fontId="3" fillId="10" borderId="5" xfId="2" applyNumberFormat="1" applyFill="1" applyBorder="1"/>
    <xf numFmtId="37" fontId="3" fillId="10" borderId="0" xfId="2" applyNumberFormat="1" applyFill="1" applyAlignment="1">
      <alignment horizontal="fill"/>
    </xf>
    <xf numFmtId="5" fontId="3" fillId="10" borderId="5" xfId="2" applyNumberFormat="1" applyFill="1" applyBorder="1"/>
    <xf numFmtId="5" fontId="3" fillId="10" borderId="0" xfId="2" applyNumberFormat="1" applyFill="1" applyAlignment="1">
      <alignment horizontal="fill"/>
    </xf>
    <xf numFmtId="0" fontId="3" fillId="10" borderId="0" xfId="2" applyFill="1"/>
    <xf numFmtId="0" fontId="3" fillId="10" borderId="0" xfId="2" applyFill="1" applyAlignment="1">
      <alignment horizontal="center"/>
    </xf>
    <xf numFmtId="37" fontId="3" fillId="10" borderId="0" xfId="2" applyNumberFormat="1" applyFill="1" applyAlignment="1">
      <alignment horizontal="left"/>
    </xf>
    <xf numFmtId="37" fontId="3" fillId="10" borderId="5" xfId="2" applyNumberFormat="1" applyFill="1" applyBorder="1" applyAlignment="1">
      <alignment horizontal="fill"/>
    </xf>
    <xf numFmtId="0" fontId="3" fillId="10" borderId="5" xfId="2" applyFill="1" applyBorder="1" applyAlignment="1">
      <alignment horizontal="fill"/>
    </xf>
    <xf numFmtId="0" fontId="3" fillId="10" borderId="0" xfId="2" applyFill="1" applyAlignment="1">
      <alignment horizontal="left"/>
    </xf>
    <xf numFmtId="37" fontId="3" fillId="10" borderId="0" xfId="2" applyNumberFormat="1" applyFill="1" applyAlignment="1">
      <alignment horizontal="center"/>
    </xf>
    <xf numFmtId="37" fontId="3" fillId="10" borderId="0" xfId="2" quotePrefix="1" applyNumberFormat="1" applyFill="1" applyAlignment="1">
      <alignment horizontal="center"/>
    </xf>
    <xf numFmtId="17" fontId="3" fillId="10" borderId="5" xfId="2" applyNumberFormat="1" applyFill="1" applyBorder="1" applyAlignment="1">
      <alignment horizontal="center"/>
    </xf>
    <xf numFmtId="164" fontId="3" fillId="10" borderId="5" xfId="2" applyNumberFormat="1" applyFill="1" applyBorder="1"/>
    <xf numFmtId="3" fontId="3" fillId="10" borderId="0" xfId="2" applyNumberFormat="1" applyFill="1"/>
    <xf numFmtId="17" fontId="3" fillId="10" borderId="0" xfId="2" applyNumberFormat="1" applyFill="1" applyAlignment="1">
      <alignment horizontal="center"/>
    </xf>
    <xf numFmtId="5" fontId="3" fillId="10" borderId="35" xfId="2" applyNumberFormat="1" applyFill="1" applyBorder="1"/>
    <xf numFmtId="0" fontId="3" fillId="10" borderId="5" xfId="2" applyFill="1" applyBorder="1"/>
    <xf numFmtId="164" fontId="0" fillId="10" borderId="0" xfId="7" applyNumberFormat="1" applyFont="1" applyFill="1"/>
    <xf numFmtId="164" fontId="3" fillId="0" borderId="0" xfId="1" applyNumberFormat="1" applyFont="1"/>
    <xf numFmtId="164" fontId="3" fillId="0" borderId="0" xfId="1" applyNumberFormat="1" applyFont="1" applyAlignment="1">
      <alignment horizontal="left"/>
    </xf>
    <xf numFmtId="164" fontId="3" fillId="10" borderId="0" xfId="1" applyNumberFormat="1" applyFont="1" applyFill="1"/>
    <xf numFmtId="0" fontId="33" fillId="0" borderId="29" xfId="0" applyFont="1" applyBorder="1"/>
    <xf numFmtId="0" fontId="34" fillId="0" borderId="30" xfId="0" applyFont="1" applyBorder="1"/>
    <xf numFmtId="0" fontId="34" fillId="0" borderId="31" xfId="0" applyFont="1" applyBorder="1"/>
    <xf numFmtId="0" fontId="34" fillId="3" borderId="55" xfId="0" applyFont="1" applyFill="1" applyBorder="1" applyAlignment="1">
      <alignment horizontal="right" wrapText="1"/>
    </xf>
    <xf numFmtId="0" fontId="34" fillId="3" borderId="53" xfId="0" applyFont="1" applyFill="1" applyBorder="1" applyAlignment="1">
      <alignment horizontal="right" wrapText="1"/>
    </xf>
    <xf numFmtId="0" fontId="34" fillId="3" borderId="56" xfId="0" applyFont="1" applyFill="1" applyBorder="1" applyAlignment="1">
      <alignment horizontal="right" wrapText="1"/>
    </xf>
    <xf numFmtId="0" fontId="34" fillId="0" borderId="16" xfId="0" applyFont="1" applyBorder="1" applyAlignment="1">
      <alignment horizontal="right"/>
    </xf>
    <xf numFmtId="43" fontId="34" fillId="0" borderId="0" xfId="1" applyFont="1" applyBorder="1"/>
    <xf numFmtId="43" fontId="34" fillId="0" borderId="17" xfId="1" applyFont="1" applyBorder="1"/>
    <xf numFmtId="0" fontId="34" fillId="0" borderId="21" xfId="0" applyFont="1" applyBorder="1" applyAlignment="1">
      <alignment horizontal="right"/>
    </xf>
    <xf numFmtId="43" fontId="34" fillId="0" borderId="22" xfId="1" applyFont="1" applyBorder="1"/>
    <xf numFmtId="43" fontId="34" fillId="0" borderId="23" xfId="1" applyFont="1" applyBorder="1"/>
    <xf numFmtId="0" fontId="0" fillId="11" borderId="0" xfId="0" applyFill="1"/>
    <xf numFmtId="173" fontId="34" fillId="0" borderId="53" xfId="1" applyNumberFormat="1" applyFont="1" applyFill="1" applyBorder="1"/>
    <xf numFmtId="173" fontId="0" fillId="0" borderId="15" xfId="1" applyNumberFormat="1" applyFont="1" applyFill="1" applyBorder="1"/>
    <xf numFmtId="173" fontId="0" fillId="3" borderId="15" xfId="1" applyNumberFormat="1" applyFont="1" applyFill="1" applyBorder="1"/>
    <xf numFmtId="0" fontId="30" fillId="0" borderId="0" xfId="0" applyFont="1"/>
    <xf numFmtId="164" fontId="2" fillId="0" borderId="11" xfId="1" applyNumberFormat="1" applyFont="1" applyFill="1" applyBorder="1" applyAlignment="1">
      <alignment vertical="top"/>
    </xf>
    <xf numFmtId="0" fontId="10" fillId="0" borderId="0" xfId="11" applyFont="1" applyAlignment="1">
      <alignment horizontal="center"/>
    </xf>
    <xf numFmtId="164" fontId="2" fillId="0" borderId="11" xfId="11" applyNumberFormat="1" applyFont="1" applyBorder="1" applyAlignment="1">
      <alignment vertical="top"/>
    </xf>
    <xf numFmtId="164" fontId="2" fillId="0" borderId="20" xfId="1" applyNumberFormat="1" applyFont="1" applyFill="1" applyBorder="1" applyAlignment="1">
      <alignment vertical="top"/>
    </xf>
    <xf numFmtId="5" fontId="2" fillId="0" borderId="52" xfId="11" applyNumberFormat="1" applyFont="1" applyBorder="1" applyAlignment="1">
      <alignment vertical="top"/>
    </xf>
    <xf numFmtId="5" fontId="2" fillId="0" borderId="54" xfId="11" applyNumberFormat="1" applyFont="1" applyBorder="1" applyAlignment="1">
      <alignment vertical="top"/>
    </xf>
    <xf numFmtId="5" fontId="2" fillId="0" borderId="59" xfId="11" applyNumberFormat="1" applyFont="1" applyBorder="1" applyAlignment="1">
      <alignment vertical="top"/>
    </xf>
    <xf numFmtId="10" fontId="19" fillId="0" borderId="11" xfId="11" applyNumberFormat="1" applyFont="1" applyBorder="1" applyAlignment="1">
      <alignment vertical="top"/>
    </xf>
    <xf numFmtId="166" fontId="14" fillId="0" borderId="59" xfId="11" applyNumberFormat="1" applyFont="1" applyBorder="1"/>
    <xf numFmtId="166" fontId="14" fillId="0" borderId="54" xfId="11" applyNumberFormat="1" applyFont="1" applyBorder="1"/>
    <xf numFmtId="0" fontId="42" fillId="2" borderId="10" xfId="11" applyFont="1" applyFill="1" applyBorder="1"/>
    <xf numFmtId="166" fontId="14" fillId="0" borderId="52" xfId="11" applyNumberFormat="1" applyFont="1" applyBorder="1"/>
    <xf numFmtId="167" fontId="38" fillId="2" borderId="10" xfId="11" applyNumberFormat="1" applyFont="1" applyFill="1" applyBorder="1" applyAlignment="1">
      <alignment vertical="top"/>
    </xf>
    <xf numFmtId="164" fontId="2" fillId="0" borderId="11" xfId="7" applyNumberFormat="1" applyFont="1" applyFill="1" applyBorder="1" applyAlignment="1">
      <alignment vertical="top"/>
    </xf>
    <xf numFmtId="164" fontId="2" fillId="0" borderId="20" xfId="7" applyNumberFormat="1" applyFont="1" applyFill="1" applyBorder="1" applyAlignment="1">
      <alignment vertical="top"/>
    </xf>
    <xf numFmtId="5" fontId="14" fillId="0" borderId="52" xfId="11" applyNumberFormat="1" applyFont="1" applyBorder="1" applyAlignment="1">
      <alignment vertical="top"/>
    </xf>
    <xf numFmtId="0" fontId="44" fillId="0" borderId="0" xfId="0" applyFont="1" applyAlignment="1">
      <alignment horizontal="right"/>
    </xf>
    <xf numFmtId="164" fontId="0" fillId="11" borderId="0" xfId="1" applyNumberFormat="1" applyFont="1" applyFill="1" applyAlignment="1">
      <alignment horizontal="left"/>
    </xf>
    <xf numFmtId="173" fontId="0" fillId="11" borderId="0" xfId="1" applyNumberFormat="1" applyFont="1" applyFill="1"/>
    <xf numFmtId="164" fontId="0" fillId="11" borderId="0" xfId="1" applyNumberFormat="1" applyFont="1" applyFill="1"/>
    <xf numFmtId="7" fontId="2" fillId="11" borderId="11" xfId="11" applyNumberFormat="1" applyFont="1" applyFill="1" applyBorder="1" applyAlignment="1">
      <alignment vertical="top"/>
    </xf>
    <xf numFmtId="172" fontId="2" fillId="11" borderId="11" xfId="11" applyNumberFormat="1" applyFont="1" applyFill="1" applyBorder="1" applyAlignment="1">
      <alignment vertical="top"/>
    </xf>
    <xf numFmtId="172" fontId="2" fillId="0" borderId="11" xfId="11" applyNumberFormat="1" applyFont="1" applyBorder="1" applyAlignment="1">
      <alignment vertical="top"/>
    </xf>
    <xf numFmtId="179" fontId="47" fillId="0" borderId="5" xfId="24" applyFont="1" applyBorder="1"/>
    <xf numFmtId="179" fontId="45" fillId="0" borderId="5" xfId="24" applyBorder="1"/>
    <xf numFmtId="179" fontId="47" fillId="0" borderId="0" xfId="24" applyFont="1"/>
    <xf numFmtId="179" fontId="45" fillId="0" borderId="0" xfId="24"/>
    <xf numFmtId="179" fontId="3" fillId="0" borderId="0" xfId="24" applyFont="1" applyAlignment="1">
      <alignment horizontal="center"/>
    </xf>
    <xf numFmtId="179" fontId="3" fillId="0" borderId="5" xfId="24" applyFont="1" applyBorder="1" applyAlignment="1">
      <alignment horizontal="center"/>
    </xf>
    <xf numFmtId="37" fontId="46" fillId="0" borderId="0" xfId="24" applyNumberFormat="1" applyFont="1" applyProtection="1">
      <protection locked="0"/>
    </xf>
    <xf numFmtId="10" fontId="22" fillId="0" borderId="24" xfId="11" applyNumberFormat="1" applyFont="1" applyBorder="1" applyAlignment="1">
      <alignment vertical="top"/>
    </xf>
    <xf numFmtId="5" fontId="19" fillId="0" borderId="17" xfId="11" applyNumberFormat="1" applyFont="1" applyBorder="1" applyAlignment="1">
      <alignment vertical="top"/>
    </xf>
    <xf numFmtId="166" fontId="14" fillId="0" borderId="24" xfId="11" applyNumberFormat="1" applyFont="1" applyBorder="1"/>
    <xf numFmtId="5" fontId="2" fillId="11" borderId="11" xfId="11" applyNumberFormat="1" applyFont="1" applyFill="1" applyBorder="1" applyAlignment="1">
      <alignment vertical="top"/>
    </xf>
    <xf numFmtId="5" fontId="6" fillId="0" borderId="53" xfId="2" applyNumberFormat="1" applyFont="1" applyBorder="1"/>
    <xf numFmtId="5" fontId="6" fillId="0" borderId="0" xfId="2" applyNumberFormat="1" applyFont="1"/>
    <xf numFmtId="0" fontId="6" fillId="0" borderId="0" xfId="2" applyFont="1" applyAlignment="1">
      <alignment horizontal="right"/>
    </xf>
    <xf numFmtId="0" fontId="34" fillId="3" borderId="13" xfId="0" applyFont="1" applyFill="1" applyBorder="1" applyAlignment="1">
      <alignment horizontal="right" wrapText="1"/>
    </xf>
    <xf numFmtId="0" fontId="34" fillId="3" borderId="14" xfId="0" applyFont="1" applyFill="1" applyBorder="1" applyAlignment="1">
      <alignment horizontal="right" wrapText="1"/>
    </xf>
    <xf numFmtId="0" fontId="34" fillId="20" borderId="15" xfId="0" applyFont="1" applyFill="1" applyBorder="1" applyAlignment="1">
      <alignment horizontal="right" wrapText="1"/>
    </xf>
    <xf numFmtId="5" fontId="34" fillId="0" borderId="17" xfId="0" applyNumberFormat="1" applyFont="1" applyBorder="1"/>
    <xf numFmtId="5" fontId="34" fillId="0" borderId="40" xfId="0" applyNumberFormat="1" applyFont="1" applyBorder="1"/>
    <xf numFmtId="0" fontId="35" fillId="0" borderId="23" xfId="0" applyFont="1" applyBorder="1" applyAlignment="1">
      <alignment horizontal="right"/>
    </xf>
    <xf numFmtId="10" fontId="0" fillId="0" borderId="0" xfId="10" applyNumberFormat="1" applyFont="1"/>
    <xf numFmtId="0" fontId="0" fillId="0" borderId="53" xfId="0" applyBorder="1" applyAlignment="1">
      <alignment horizontal="right"/>
    </xf>
    <xf numFmtId="5" fontId="34" fillId="0" borderId="0" xfId="0" applyNumberFormat="1" applyFont="1"/>
    <xf numFmtId="169" fontId="34" fillId="0" borderId="61" xfId="10" applyNumberFormat="1" applyFont="1" applyBorder="1"/>
    <xf numFmtId="0" fontId="35" fillId="0" borderId="42" xfId="0" applyFont="1" applyBorder="1" applyAlignment="1">
      <alignment horizontal="right"/>
    </xf>
    <xf numFmtId="0" fontId="34" fillId="20" borderId="14" xfId="0" applyFont="1" applyFill="1" applyBorder="1" applyAlignment="1">
      <alignment horizontal="right" wrapText="1"/>
    </xf>
    <xf numFmtId="0" fontId="0" fillId="0" borderId="0" xfId="0" applyAlignment="1">
      <alignment horizontal="right"/>
    </xf>
    <xf numFmtId="0" fontId="24" fillId="0" borderId="53" xfId="3" applyFont="1" applyBorder="1"/>
    <xf numFmtId="7" fontId="0" fillId="0" borderId="0" xfId="0" applyNumberFormat="1"/>
    <xf numFmtId="43" fontId="0" fillId="0" borderId="0" xfId="0" applyNumberFormat="1"/>
    <xf numFmtId="37" fontId="46" fillId="0" borderId="0" xfId="0" applyNumberFormat="1" applyFont="1" applyProtection="1">
      <protection locked="0"/>
    </xf>
    <xf numFmtId="37" fontId="46" fillId="0" borderId="0" xfId="0" applyNumberFormat="1" applyFont="1"/>
    <xf numFmtId="6" fontId="49" fillId="0" borderId="0" xfId="5" applyNumberFormat="1" applyFont="1" applyFill="1" applyBorder="1" applyAlignment="1" applyProtection="1">
      <alignment horizontal="left"/>
      <protection locked="0"/>
    </xf>
    <xf numFmtId="37" fontId="49" fillId="0" borderId="62" xfId="0" applyNumberFormat="1" applyFont="1" applyBorder="1" applyAlignment="1" applyProtection="1">
      <alignment horizontal="right"/>
      <protection locked="0"/>
    </xf>
    <xf numFmtId="37" fontId="46" fillId="0" borderId="62" xfId="0" applyNumberFormat="1" applyFont="1" applyBorder="1" applyAlignment="1" applyProtection="1">
      <alignment horizontal="right"/>
      <protection locked="0"/>
    </xf>
    <xf numFmtId="180" fontId="46" fillId="0" borderId="0" xfId="0" applyNumberFormat="1" applyFont="1" applyProtection="1">
      <protection locked="0"/>
    </xf>
    <xf numFmtId="169" fontId="0" fillId="0" borderId="0" xfId="10" applyNumberFormat="1" applyFont="1"/>
    <xf numFmtId="9" fontId="2" fillId="0" borderId="11" xfId="10" applyFont="1" applyBorder="1"/>
    <xf numFmtId="7" fontId="0" fillId="11" borderId="0" xfId="0" applyNumberFormat="1" applyFill="1"/>
    <xf numFmtId="0" fontId="52" fillId="0" borderId="53" xfId="0" applyFont="1" applyBorder="1" applyAlignment="1">
      <alignment horizontal="center" vertical="center"/>
    </xf>
    <xf numFmtId="0" fontId="52" fillId="0" borderId="53" xfId="0" quotePrefix="1" applyFont="1" applyBorder="1" applyAlignment="1">
      <alignment horizontal="center" vertical="center"/>
    </xf>
    <xf numFmtId="165" fontId="54" fillId="0" borderId="53" xfId="11" applyNumberFormat="1" applyFont="1" applyBorder="1" applyAlignment="1">
      <alignment horizontal="center" wrapText="1"/>
    </xf>
    <xf numFmtId="0" fontId="54" fillId="0" borderId="53" xfId="11" applyFont="1" applyBorder="1" applyAlignment="1">
      <alignment horizontal="center" vertical="top"/>
    </xf>
    <xf numFmtId="0" fontId="54" fillId="0" borderId="53" xfId="11" applyFont="1" applyBorder="1" applyAlignment="1">
      <alignment horizontal="center" wrapText="1"/>
    </xf>
    <xf numFmtId="0" fontId="54" fillId="0" borderId="53" xfId="11" applyFont="1" applyBorder="1" applyAlignment="1">
      <alignment horizontal="center"/>
    </xf>
    <xf numFmtId="0" fontId="55" fillId="0" borderId="53" xfId="11" applyFont="1" applyBorder="1" applyAlignment="1">
      <alignment vertical="center" wrapText="1"/>
    </xf>
    <xf numFmtId="0" fontId="0" fillId="0" borderId="53" xfId="0" applyBorder="1" applyAlignment="1">
      <alignment horizontal="right" wrapText="1"/>
    </xf>
    <xf numFmtId="181" fontId="2" fillId="0" borderId="11" xfId="1" applyNumberFormat="1" applyFont="1" applyBorder="1" applyAlignment="1">
      <alignment vertical="top"/>
    </xf>
    <xf numFmtId="166" fontId="14" fillId="0" borderId="57" xfId="11" applyNumberFormat="1" applyFont="1" applyBorder="1"/>
    <xf numFmtId="181" fontId="2" fillId="0" borderId="11" xfId="1" applyNumberFormat="1" applyFont="1" applyBorder="1"/>
    <xf numFmtId="0" fontId="55" fillId="0" borderId="53" xfId="11" applyFont="1" applyBorder="1" applyAlignment="1">
      <alignment horizontal="center" vertical="center" wrapText="1"/>
    </xf>
    <xf numFmtId="181" fontId="0" fillId="0" borderId="53" xfId="1" applyNumberFormat="1" applyFont="1" applyFill="1" applyBorder="1"/>
    <xf numFmtId="181" fontId="0" fillId="10" borderId="53" xfId="1" applyNumberFormat="1" applyFont="1" applyFill="1" applyBorder="1"/>
    <xf numFmtId="0" fontId="57" fillId="22" borderId="9" xfId="0" applyFont="1" applyFill="1" applyBorder="1" applyAlignment="1">
      <alignment horizontal="justify" vertical="center" wrapText="1"/>
    </xf>
    <xf numFmtId="0" fontId="56" fillId="0" borderId="24" xfId="0" applyFont="1" applyBorder="1" applyAlignment="1">
      <alignment horizontal="justify" vertical="center"/>
    </xf>
    <xf numFmtId="0" fontId="57" fillId="22" borderId="28" xfId="0" applyFont="1" applyFill="1" applyBorder="1" applyAlignment="1">
      <alignment horizontal="right" vertical="center" wrapText="1"/>
    </xf>
    <xf numFmtId="6" fontId="58" fillId="0" borderId="23" xfId="0" applyNumberFormat="1" applyFont="1" applyBorder="1" applyAlignment="1">
      <alignment horizontal="right" vertical="center"/>
    </xf>
    <xf numFmtId="6" fontId="58" fillId="0" borderId="9" xfId="0" applyNumberFormat="1" applyFont="1" applyBorder="1" applyAlignment="1">
      <alignment horizontal="right" vertical="center"/>
    </xf>
    <xf numFmtId="6" fontId="58" fillId="0" borderId="28" xfId="0" applyNumberFormat="1" applyFont="1" applyBorder="1" applyAlignment="1">
      <alignment horizontal="right" vertical="center"/>
    </xf>
    <xf numFmtId="10" fontId="58" fillId="0" borderId="23" xfId="0" applyNumberFormat="1" applyFont="1" applyBorder="1" applyAlignment="1">
      <alignment horizontal="right" vertical="center" wrapText="1"/>
    </xf>
    <xf numFmtId="0" fontId="59" fillId="0" borderId="24" xfId="0" applyFont="1" applyBorder="1" applyAlignment="1">
      <alignment horizontal="justify" vertical="center"/>
    </xf>
    <xf numFmtId="6" fontId="60" fillId="0" borderId="23" xfId="0" applyNumberFormat="1" applyFont="1" applyBorder="1" applyAlignment="1">
      <alignment horizontal="right" vertical="center"/>
    </xf>
    <xf numFmtId="10" fontId="60" fillId="0" borderId="23" xfId="0" applyNumberFormat="1" applyFont="1" applyBorder="1" applyAlignment="1">
      <alignment horizontal="right" vertical="center" wrapText="1"/>
    </xf>
    <xf numFmtId="0" fontId="61" fillId="0" borderId="0" xfId="25" applyFont="1" applyAlignment="1">
      <alignment vertical="center"/>
    </xf>
    <xf numFmtId="5" fontId="57" fillId="0" borderId="23" xfId="0" applyNumberFormat="1" applyFont="1" applyBorder="1" applyAlignment="1">
      <alignment horizontal="right" vertical="center"/>
    </xf>
    <xf numFmtId="5" fontId="62" fillId="0" borderId="23" xfId="0" applyNumberFormat="1" applyFont="1" applyBorder="1" applyAlignment="1">
      <alignment horizontal="right" vertical="center"/>
    </xf>
    <xf numFmtId="0" fontId="52" fillId="0" borderId="24" xfId="0" applyFont="1" applyBorder="1" applyAlignment="1">
      <alignment horizontal="justify" vertical="center"/>
    </xf>
    <xf numFmtId="0" fontId="52" fillId="0" borderId="9" xfId="0" applyFont="1" applyBorder="1" applyAlignment="1">
      <alignment horizontal="justify" vertical="center"/>
    </xf>
    <xf numFmtId="0" fontId="63" fillId="0" borderId="24" xfId="0" applyFont="1" applyBorder="1" applyAlignment="1">
      <alignment horizontal="justify" vertical="center"/>
    </xf>
    <xf numFmtId="0" fontId="2" fillId="0" borderId="29" xfId="11" applyFont="1" applyBorder="1" applyAlignment="1">
      <alignment horizontal="right"/>
    </xf>
    <xf numFmtId="5" fontId="2" fillId="0" borderId="16" xfId="8" applyNumberFormat="1" applyFont="1" applyFill="1" applyBorder="1" applyAlignment="1">
      <alignment horizontal="right"/>
    </xf>
    <xf numFmtId="5" fontId="2" fillId="0" borderId="16" xfId="11" applyNumberFormat="1" applyFont="1" applyBorder="1" applyAlignment="1">
      <alignment horizontal="right"/>
    </xf>
    <xf numFmtId="164" fontId="2" fillId="0" borderId="21" xfId="1" applyNumberFormat="1" applyFont="1" applyFill="1" applyBorder="1"/>
    <xf numFmtId="10" fontId="46" fillId="0" borderId="0" xfId="0" applyNumberFormat="1" applyFont="1" applyAlignment="1" applyProtection="1">
      <alignment horizontal="left"/>
      <protection locked="0"/>
    </xf>
    <xf numFmtId="10" fontId="46" fillId="0" borderId="0" xfId="0" applyNumberFormat="1" applyFont="1" applyProtection="1">
      <protection locked="0"/>
    </xf>
    <xf numFmtId="37" fontId="64" fillId="0" borderId="0" xfId="0" applyNumberFormat="1" applyFont="1" applyProtection="1">
      <protection locked="0"/>
    </xf>
    <xf numFmtId="10" fontId="64" fillId="0" borderId="0" xfId="0" applyNumberFormat="1" applyFont="1" applyAlignment="1" applyProtection="1">
      <alignment horizontal="left"/>
      <protection locked="0"/>
    </xf>
    <xf numFmtId="10" fontId="64" fillId="0" borderId="0" xfId="0" applyNumberFormat="1" applyFont="1" applyProtection="1">
      <protection locked="0"/>
    </xf>
    <xf numFmtId="182" fontId="46" fillId="0" borderId="0" xfId="0" applyNumberFormat="1" applyFont="1" applyAlignment="1" applyProtection="1">
      <alignment horizontal="left"/>
      <protection locked="0"/>
    </xf>
    <xf numFmtId="179" fontId="46" fillId="0" borderId="5" xfId="0" applyNumberFormat="1" applyFont="1" applyBorder="1" applyAlignment="1">
      <alignment horizontal="left"/>
    </xf>
    <xf numFmtId="179" fontId="46" fillId="0" borderId="5" xfId="0" applyNumberFormat="1" applyFont="1" applyBorder="1"/>
    <xf numFmtId="179" fontId="47" fillId="0" borderId="5" xfId="0" applyNumberFormat="1" applyFont="1" applyBorder="1"/>
    <xf numFmtId="179" fontId="46" fillId="0" borderId="5" xfId="0" applyNumberFormat="1" applyFont="1" applyBorder="1" applyAlignment="1">
      <alignment horizontal="left" indent="2"/>
    </xf>
    <xf numFmtId="179" fontId="45" fillId="0" borderId="5" xfId="0" applyNumberFormat="1" applyFont="1" applyBorder="1"/>
    <xf numFmtId="179" fontId="46" fillId="0" borderId="0" xfId="0" applyNumberFormat="1" applyFont="1" applyAlignment="1">
      <alignment horizontal="left"/>
    </xf>
    <xf numFmtId="179" fontId="46" fillId="0" borderId="0" xfId="0" applyNumberFormat="1" applyFont="1"/>
    <xf numFmtId="179" fontId="47" fillId="0" borderId="0" xfId="0" applyNumberFormat="1" applyFont="1"/>
    <xf numFmtId="179" fontId="46" fillId="0" borderId="0" xfId="0" applyNumberFormat="1" applyFont="1" applyAlignment="1">
      <alignment horizontal="center"/>
    </xf>
    <xf numFmtId="179" fontId="46" fillId="0" borderId="0" xfId="0" applyNumberFormat="1" applyFont="1" applyAlignment="1">
      <alignment horizontal="left" indent="2"/>
    </xf>
    <xf numFmtId="179" fontId="45" fillId="0" borderId="0" xfId="0" applyNumberFormat="1" applyFont="1"/>
    <xf numFmtId="179" fontId="46" fillId="0" borderId="0" xfId="0" quotePrefix="1" applyNumberFormat="1" applyFont="1" applyAlignment="1">
      <alignment horizontal="left"/>
    </xf>
    <xf numFmtId="179" fontId="46" fillId="0" borderId="0" xfId="0" quotePrefix="1" applyNumberFormat="1" applyFont="1" applyAlignment="1">
      <alignment horizontal="left" indent="2"/>
    </xf>
    <xf numFmtId="179" fontId="46" fillId="0" borderId="5" xfId="0" quotePrefix="1" applyNumberFormat="1" applyFont="1" applyBorder="1" applyAlignment="1">
      <alignment horizontal="left"/>
    </xf>
    <xf numFmtId="179" fontId="46" fillId="0" borderId="5" xfId="0" applyNumberFormat="1" applyFont="1" applyBorder="1" applyAlignment="1">
      <alignment horizontal="center"/>
    </xf>
    <xf numFmtId="179" fontId="46" fillId="0" borderId="5" xfId="0" quotePrefix="1" applyNumberFormat="1" applyFont="1" applyBorder="1" applyAlignment="1">
      <alignment horizontal="left" indent="2"/>
    </xf>
    <xf numFmtId="179" fontId="3" fillId="0" borderId="0" xfId="0" applyNumberFormat="1" applyFont="1" applyAlignment="1">
      <alignment horizontal="center"/>
    </xf>
    <xf numFmtId="179" fontId="3" fillId="0" borderId="0" xfId="0" quotePrefix="1" applyNumberFormat="1" applyFont="1" applyAlignment="1">
      <alignment horizontal="center"/>
    </xf>
    <xf numFmtId="179" fontId="40" fillId="0" borderId="0" xfId="0" applyNumberFormat="1" applyFont="1" applyAlignment="1">
      <alignment horizontal="center"/>
    </xf>
    <xf numFmtId="179" fontId="46" fillId="0" borderId="5" xfId="0" applyNumberFormat="1" applyFont="1" applyBorder="1" applyAlignment="1" applyProtection="1">
      <alignment horizontal="left"/>
      <protection locked="0"/>
    </xf>
    <xf numFmtId="179" fontId="46" fillId="0" borderId="5" xfId="0" applyNumberFormat="1" applyFont="1" applyBorder="1" applyAlignment="1" applyProtection="1">
      <alignment horizontal="center"/>
      <protection locked="0"/>
    </xf>
    <xf numFmtId="164" fontId="3" fillId="0" borderId="5" xfId="7" quotePrefix="1" applyNumberFormat="1" applyFont="1" applyFill="1" applyBorder="1" applyAlignment="1">
      <alignment horizontal="center"/>
    </xf>
    <xf numFmtId="179" fontId="3" fillId="0" borderId="5" xfId="0" quotePrefix="1" applyNumberFormat="1" applyFont="1" applyBorder="1" applyAlignment="1">
      <alignment horizontal="center"/>
    </xf>
    <xf numFmtId="179" fontId="3" fillId="0" borderId="5" xfId="0" applyNumberFormat="1" applyFont="1" applyBorder="1" applyAlignment="1">
      <alignment horizontal="center"/>
    </xf>
    <xf numFmtId="179" fontId="40" fillId="0" borderId="5" xfId="0" applyNumberFormat="1" applyFont="1" applyBorder="1" applyAlignment="1">
      <alignment horizontal="center"/>
    </xf>
    <xf numFmtId="179" fontId="46" fillId="0" borderId="0" xfId="0" applyNumberFormat="1" applyFont="1" applyAlignment="1" applyProtection="1">
      <alignment horizontal="left"/>
      <protection locked="0"/>
    </xf>
    <xf numFmtId="179" fontId="48" fillId="0" borderId="0" xfId="0" applyNumberFormat="1" applyFont="1" applyAlignment="1" applyProtection="1">
      <alignment horizontal="left"/>
      <protection locked="0"/>
    </xf>
    <xf numFmtId="37" fontId="46" fillId="0" borderId="0" xfId="0" applyNumberFormat="1" applyFont="1" applyAlignment="1" applyProtection="1">
      <alignment horizontal="right"/>
      <protection locked="0"/>
    </xf>
    <xf numFmtId="10" fontId="46" fillId="0" borderId="0" xfId="8" applyNumberFormat="1" applyFont="1" applyFill="1" applyBorder="1" applyProtection="1">
      <protection locked="0"/>
    </xf>
    <xf numFmtId="179" fontId="46" fillId="0" borderId="25" xfId="0" applyNumberFormat="1" applyFont="1" applyBorder="1" applyAlignment="1">
      <alignment horizontal="left"/>
    </xf>
    <xf numFmtId="179" fontId="49" fillId="0" borderId="0" xfId="0" applyNumberFormat="1" applyFont="1" applyAlignment="1">
      <alignment horizontal="right"/>
    </xf>
    <xf numFmtId="37" fontId="46" fillId="0" borderId="62" xfId="0" applyNumberFormat="1" applyFont="1" applyBorder="1" applyProtection="1">
      <protection locked="0"/>
    </xf>
    <xf numFmtId="179" fontId="46" fillId="0" borderId="62" xfId="0" applyNumberFormat="1" applyFont="1" applyBorder="1" applyAlignment="1" applyProtection="1">
      <alignment horizontal="left"/>
      <protection locked="0"/>
    </xf>
    <xf numFmtId="179" fontId="46" fillId="0" borderId="62" xfId="0" applyNumberFormat="1" applyFont="1" applyBorder="1"/>
    <xf numFmtId="179" fontId="47" fillId="0" borderId="62" xfId="0" applyNumberFormat="1" applyFont="1" applyBorder="1"/>
    <xf numFmtId="183" fontId="46" fillId="0" borderId="0" xfId="0" applyNumberFormat="1" applyFont="1" applyProtection="1">
      <protection locked="0"/>
    </xf>
    <xf numFmtId="179" fontId="64" fillId="0" borderId="0" xfId="0" applyNumberFormat="1" applyFont="1" applyAlignment="1" applyProtection="1">
      <alignment horizontal="left"/>
      <protection locked="0"/>
    </xf>
    <xf numFmtId="37" fontId="64" fillId="0" borderId="62" xfId="0" applyNumberFormat="1" applyFont="1" applyBorder="1" applyProtection="1">
      <protection locked="0"/>
    </xf>
    <xf numFmtId="10" fontId="64" fillId="0" borderId="0" xfId="8" applyNumberFormat="1" applyFont="1" applyFill="1" applyBorder="1" applyProtection="1">
      <protection locked="0"/>
    </xf>
    <xf numFmtId="179" fontId="46" fillId="0" borderId="25" xfId="0" applyNumberFormat="1" applyFont="1" applyBorder="1"/>
    <xf numFmtId="179" fontId="47" fillId="0" borderId="25" xfId="0" applyNumberFormat="1" applyFont="1" applyBorder="1"/>
    <xf numFmtId="0" fontId="2" fillId="0" borderId="10" xfId="11" applyFont="1" applyBorder="1" applyAlignment="1">
      <alignment horizontal="right"/>
    </xf>
    <xf numFmtId="0" fontId="2" fillId="0" borderId="11" xfId="11" applyFont="1" applyBorder="1" applyAlignment="1">
      <alignment horizontal="right"/>
    </xf>
    <xf numFmtId="5" fontId="2" fillId="0" borderId="24" xfId="11" applyNumberFormat="1" applyFont="1" applyBorder="1" applyAlignment="1">
      <alignment horizontal="right"/>
    </xf>
    <xf numFmtId="37" fontId="2" fillId="0" borderId="24" xfId="11" applyNumberFormat="1" applyFont="1" applyBorder="1"/>
    <xf numFmtId="43" fontId="46" fillId="0" borderId="0" xfId="1" applyFont="1"/>
    <xf numFmtId="10" fontId="58" fillId="0" borderId="0" xfId="0" applyNumberFormat="1" applyFont="1" applyAlignment="1">
      <alignment horizontal="right" vertical="center" wrapText="1"/>
    </xf>
    <xf numFmtId="10" fontId="60" fillId="0" borderId="0" xfId="0" applyNumberFormat="1" applyFont="1" applyAlignment="1">
      <alignment horizontal="right" vertical="center" wrapText="1"/>
    </xf>
    <xf numFmtId="10" fontId="65" fillId="0" borderId="0" xfId="0" applyNumberFormat="1" applyFont="1"/>
    <xf numFmtId="181" fontId="65" fillId="0" borderId="0" xfId="1" applyNumberFormat="1" applyFont="1"/>
    <xf numFmtId="0" fontId="6" fillId="0" borderId="0" xfId="11" applyFont="1"/>
    <xf numFmtId="10" fontId="19" fillId="0" borderId="9" xfId="11" applyNumberFormat="1" applyFont="1" applyBorder="1" applyAlignment="1">
      <alignment horizontal="center" vertical="center"/>
    </xf>
    <xf numFmtId="172" fontId="2" fillId="24" borderId="11" xfId="11" applyNumberFormat="1" applyFont="1" applyFill="1" applyBorder="1" applyAlignment="1">
      <alignment vertical="top"/>
    </xf>
    <xf numFmtId="173" fontId="22" fillId="0" borderId="11" xfId="7" applyNumberFormat="1" applyFont="1" applyFill="1" applyBorder="1" applyAlignment="1">
      <alignment vertical="top"/>
    </xf>
    <xf numFmtId="0" fontId="10" fillId="0" borderId="0" xfId="0" applyFont="1" applyAlignment="1">
      <alignment horizontal="right" vertical="center"/>
    </xf>
    <xf numFmtId="0" fontId="57" fillId="25" borderId="23" xfId="0" applyFont="1" applyFill="1" applyBorder="1" applyAlignment="1">
      <alignment horizontal="right" vertical="center"/>
    </xf>
    <xf numFmtId="167" fontId="0" fillId="0" borderId="0" xfId="0" applyNumberFormat="1"/>
    <xf numFmtId="169" fontId="66" fillId="0" borderId="53" xfId="0" applyNumberFormat="1" applyFont="1" applyBorder="1" applyAlignment="1">
      <alignment horizontal="right" vertical="center"/>
    </xf>
    <xf numFmtId="0" fontId="66" fillId="0" borderId="0" xfId="0" applyFont="1" applyAlignment="1">
      <alignment horizontal="right" vertical="center"/>
    </xf>
    <xf numFmtId="167" fontId="0" fillId="0" borderId="5" xfId="0" applyNumberFormat="1" applyBorder="1"/>
    <xf numFmtId="9" fontId="0" fillId="0" borderId="0" xfId="10" applyFont="1"/>
    <xf numFmtId="164" fontId="0" fillId="3" borderId="15" xfId="1" applyNumberFormat="1" applyFont="1" applyFill="1" applyBorder="1"/>
    <xf numFmtId="164" fontId="0" fillId="3" borderId="19" xfId="1" applyNumberFormat="1" applyFont="1" applyFill="1" applyBorder="1"/>
    <xf numFmtId="164" fontId="0" fillId="26" borderId="19" xfId="1" applyNumberFormat="1" applyFont="1" applyFill="1" applyBorder="1"/>
    <xf numFmtId="0" fontId="68" fillId="10" borderId="9" xfId="0" applyFont="1" applyFill="1" applyBorder="1" applyAlignment="1">
      <alignment horizontal="right" vertical="center"/>
    </xf>
    <xf numFmtId="0" fontId="69" fillId="25" borderId="28" xfId="0" applyFont="1" applyFill="1" applyBorder="1" applyAlignment="1">
      <alignment horizontal="right" vertical="center"/>
    </xf>
    <xf numFmtId="0" fontId="20" fillId="0" borderId="16" xfId="0" applyFont="1" applyBorder="1" applyAlignment="1">
      <alignment horizontal="right"/>
    </xf>
    <xf numFmtId="8" fontId="66" fillId="0" borderId="53" xfId="0" applyNumberFormat="1" applyFont="1" applyBorder="1" applyAlignment="1">
      <alignment horizontal="right" vertical="center"/>
    </xf>
    <xf numFmtId="169" fontId="66" fillId="0" borderId="56" xfId="0" applyNumberFormat="1" applyFont="1" applyBorder="1" applyAlignment="1">
      <alignment horizontal="right" vertical="center"/>
    </xf>
    <xf numFmtId="0" fontId="66" fillId="0" borderId="16" xfId="0" applyFont="1" applyBorder="1" applyAlignment="1">
      <alignment horizontal="right" vertical="center"/>
    </xf>
    <xf numFmtId="8" fontId="66" fillId="0" borderId="58" xfId="0" applyNumberFormat="1" applyFont="1" applyBorder="1" applyAlignment="1">
      <alignment horizontal="right" vertical="center"/>
    </xf>
    <xf numFmtId="8" fontId="66" fillId="0" borderId="2" xfId="0" applyNumberFormat="1" applyFont="1" applyBorder="1" applyAlignment="1">
      <alignment horizontal="right" vertical="center"/>
    </xf>
    <xf numFmtId="0" fontId="70" fillId="0" borderId="26" xfId="0" applyFont="1" applyBorder="1" applyAlignment="1">
      <alignment horizontal="right"/>
    </xf>
    <xf numFmtId="169" fontId="70" fillId="0" borderId="27" xfId="10" applyNumberFormat="1" applyFont="1" applyBorder="1"/>
    <xf numFmtId="169" fontId="70" fillId="0" borderId="28" xfId="10" applyNumberFormat="1" applyFont="1" applyBorder="1"/>
    <xf numFmtId="9" fontId="20" fillId="0" borderId="17" xfId="10" applyFont="1" applyBorder="1"/>
    <xf numFmtId="8" fontId="66" fillId="0" borderId="38" xfId="0" applyNumberFormat="1" applyFont="1" applyBorder="1" applyAlignment="1">
      <alignment horizontal="right" vertical="center"/>
    </xf>
    <xf numFmtId="0" fontId="20" fillId="0" borderId="21" xfId="0" applyFont="1" applyBorder="1" applyAlignment="1">
      <alignment horizontal="right"/>
    </xf>
    <xf numFmtId="169" fontId="66" fillId="0" borderId="46" xfId="0" applyNumberFormat="1" applyFont="1" applyBorder="1" applyAlignment="1">
      <alignment horizontal="right" vertical="center"/>
    </xf>
    <xf numFmtId="0" fontId="71" fillId="0" borderId="0" xfId="0" applyFont="1" applyAlignment="1">
      <alignment horizontal="right"/>
    </xf>
    <xf numFmtId="169" fontId="2" fillId="0" borderId="0" xfId="10" applyNumberFormat="1" applyFont="1"/>
    <xf numFmtId="169" fontId="2" fillId="0" borderId="0" xfId="10" applyNumberFormat="1" applyFont="1" applyAlignment="1">
      <alignment vertical="top"/>
    </xf>
    <xf numFmtId="0" fontId="0" fillId="0" borderId="4" xfId="0" applyBorder="1" applyAlignment="1">
      <alignment horizontal="right"/>
    </xf>
    <xf numFmtId="172" fontId="0" fillId="0" borderId="0" xfId="0" applyNumberFormat="1"/>
    <xf numFmtId="5" fontId="15" fillId="0" borderId="0" xfId="11" applyNumberFormat="1" applyFont="1"/>
    <xf numFmtId="0" fontId="14" fillId="10" borderId="44" xfId="11" applyFont="1" applyFill="1" applyBorder="1" applyAlignment="1">
      <alignment vertical="top"/>
    </xf>
    <xf numFmtId="0" fontId="10" fillId="2" borderId="25" xfId="11" applyFont="1" applyFill="1" applyBorder="1" applyAlignment="1">
      <alignment vertical="top"/>
    </xf>
    <xf numFmtId="0" fontId="10" fillId="2" borderId="57" xfId="11" applyFont="1" applyFill="1" applyBorder="1" applyAlignment="1">
      <alignment vertical="top"/>
    </xf>
    <xf numFmtId="0" fontId="10" fillId="2" borderId="57" xfId="11" applyFont="1" applyFill="1" applyBorder="1"/>
    <xf numFmtId="0" fontId="10" fillId="2" borderId="25" xfId="11" applyFont="1" applyFill="1" applyBorder="1"/>
    <xf numFmtId="0" fontId="10" fillId="2" borderId="60" xfId="11" applyFont="1" applyFill="1" applyBorder="1"/>
    <xf numFmtId="0" fontId="10" fillId="2" borderId="31" xfId="11" applyFont="1" applyFill="1" applyBorder="1" applyAlignment="1">
      <alignment wrapText="1"/>
    </xf>
    <xf numFmtId="0" fontId="2" fillId="0" borderId="1" xfId="11" applyFont="1" applyBorder="1" applyAlignment="1">
      <alignment vertical="top"/>
    </xf>
    <xf numFmtId="166" fontId="2" fillId="0" borderId="17" xfId="11" applyNumberFormat="1" applyFont="1" applyBorder="1" applyAlignment="1">
      <alignment wrapText="1"/>
    </xf>
    <xf numFmtId="0" fontId="14" fillId="0" borderId="1" xfId="11" applyFont="1" applyBorder="1" applyAlignment="1">
      <alignment vertical="top"/>
    </xf>
    <xf numFmtId="10" fontId="14" fillId="0" borderId="20" xfId="5" applyNumberFormat="1" applyFont="1" applyBorder="1"/>
    <xf numFmtId="10" fontId="14" fillId="0" borderId="11" xfId="5" applyNumberFormat="1" applyFont="1" applyBorder="1"/>
    <xf numFmtId="10" fontId="14" fillId="0" borderId="0" xfId="5" applyNumberFormat="1" applyFont="1" applyBorder="1"/>
    <xf numFmtId="0" fontId="2" fillId="0" borderId="23" xfId="11" applyFont="1" applyBorder="1" applyAlignment="1">
      <alignment wrapText="1"/>
    </xf>
    <xf numFmtId="0" fontId="2" fillId="0" borderId="44" xfId="11" applyFont="1" applyBorder="1" applyAlignment="1">
      <alignment vertical="top"/>
    </xf>
    <xf numFmtId="0" fontId="2" fillId="0" borderId="25" xfId="11" applyFont="1" applyBorder="1" applyAlignment="1">
      <alignment vertical="top"/>
    </xf>
    <xf numFmtId="0" fontId="14" fillId="0" borderId="25" xfId="11" applyFont="1" applyBorder="1" applyAlignment="1">
      <alignment vertical="top"/>
    </xf>
    <xf numFmtId="5" fontId="2" fillId="0" borderId="25" xfId="5" applyNumberFormat="1" applyFont="1" applyBorder="1"/>
    <xf numFmtId="5" fontId="2" fillId="0" borderId="5" xfId="5" applyNumberFormat="1" applyFont="1" applyBorder="1"/>
    <xf numFmtId="0" fontId="2" fillId="0" borderId="32" xfId="11" applyFont="1" applyBorder="1" applyAlignment="1">
      <alignment vertical="top"/>
    </xf>
    <xf numFmtId="0" fontId="2" fillId="0" borderId="5" xfId="11" applyFont="1" applyBorder="1" applyAlignment="1">
      <alignment vertical="top"/>
    </xf>
    <xf numFmtId="0" fontId="14" fillId="0" borderId="5" xfId="11" applyFont="1" applyBorder="1" applyAlignment="1">
      <alignment vertical="top"/>
    </xf>
    <xf numFmtId="184" fontId="2" fillId="0" borderId="11" xfId="1" applyNumberFormat="1" applyFont="1" applyFill="1" applyBorder="1"/>
    <xf numFmtId="184" fontId="2" fillId="0" borderId="25" xfId="1" applyNumberFormat="1" applyFont="1" applyFill="1" applyBorder="1"/>
    <xf numFmtId="184" fontId="2" fillId="0" borderId="60" xfId="1" applyNumberFormat="1" applyFont="1" applyFill="1" applyBorder="1"/>
    <xf numFmtId="5" fontId="2" fillId="0" borderId="33" xfId="11" applyNumberFormat="1" applyFont="1" applyBorder="1" applyAlignment="1">
      <alignment vertical="top"/>
    </xf>
    <xf numFmtId="0" fontId="67" fillId="0" borderId="0" xfId="0" applyFont="1" applyAlignment="1">
      <alignment horizontal="left" vertical="center"/>
    </xf>
    <xf numFmtId="0" fontId="57" fillId="0" borderId="0" xfId="0" applyFont="1" applyAlignment="1">
      <alignment horizontal="right" vertical="center" wrapText="1"/>
    </xf>
    <xf numFmtId="169" fontId="33" fillId="2" borderId="0" xfId="10" applyNumberFormat="1" applyFont="1" applyFill="1" applyBorder="1"/>
    <xf numFmtId="169" fontId="33" fillId="2" borderId="35" xfId="10" applyNumberFormat="1" applyFont="1" applyFill="1" applyBorder="1"/>
    <xf numFmtId="0" fontId="68" fillId="10" borderId="28" xfId="0" applyFont="1" applyFill="1" applyBorder="1" applyAlignment="1">
      <alignment horizontal="right" vertical="center"/>
    </xf>
    <xf numFmtId="0" fontId="20" fillId="0" borderId="0" xfId="0" applyFont="1" applyAlignment="1">
      <alignment horizontal="right"/>
    </xf>
    <xf numFmtId="0" fontId="70" fillId="0" borderId="27" xfId="0" applyFont="1" applyBorder="1" applyAlignment="1">
      <alignment horizontal="right"/>
    </xf>
    <xf numFmtId="0" fontId="20" fillId="0" borderId="22" xfId="0" applyFont="1" applyBorder="1" applyAlignment="1">
      <alignment horizontal="right"/>
    </xf>
    <xf numFmtId="173" fontId="66" fillId="0" borderId="53" xfId="1" applyNumberFormat="1" applyFont="1" applyBorder="1" applyAlignment="1">
      <alignment horizontal="right" vertical="center"/>
    </xf>
    <xf numFmtId="0" fontId="2" fillId="0" borderId="63" xfId="11" applyFont="1" applyBorder="1" applyAlignment="1">
      <alignment horizontal="center"/>
    </xf>
    <xf numFmtId="0" fontId="2" fillId="0" borderId="17" xfId="11" quotePrefix="1" applyFont="1" applyBorder="1" applyAlignment="1">
      <alignment horizontal="center" wrapText="1"/>
    </xf>
    <xf numFmtId="0" fontId="2" fillId="0" borderId="17" xfId="11" applyFont="1" applyBorder="1" applyAlignment="1">
      <alignment vertical="top" wrapText="1"/>
    </xf>
    <xf numFmtId="0" fontId="2" fillId="0" borderId="23" xfId="11" applyFont="1" applyBorder="1" applyAlignment="1">
      <alignment vertical="top" wrapText="1"/>
    </xf>
    <xf numFmtId="37" fontId="2" fillId="0" borderId="17" xfId="11" applyNumberFormat="1" applyFont="1" applyBorder="1" applyAlignment="1">
      <alignment vertical="top" wrapText="1"/>
    </xf>
    <xf numFmtId="166" fontId="2" fillId="0" borderId="17" xfId="11" applyNumberFormat="1" applyFont="1" applyBorder="1" applyAlignment="1">
      <alignment vertical="top" wrapText="1"/>
    </xf>
    <xf numFmtId="5" fontId="2" fillId="0" borderId="17" xfId="11" applyNumberFormat="1" applyFont="1" applyBorder="1" applyAlignment="1">
      <alignment vertical="top" wrapText="1"/>
    </xf>
    <xf numFmtId="0" fontId="2" fillId="0" borderId="17" xfId="11" applyFont="1" applyBorder="1"/>
    <xf numFmtId="0" fontId="2" fillId="0" borderId="17" xfId="11" applyFont="1" applyBorder="1" applyAlignment="1">
      <alignment wrapText="1"/>
    </xf>
    <xf numFmtId="10" fontId="14" fillId="0" borderId="24" xfId="5" applyNumberFormat="1" applyFont="1" applyBorder="1"/>
    <xf numFmtId="0" fontId="2" fillId="0" borderId="64" xfId="11" applyFont="1" applyBorder="1" applyAlignment="1">
      <alignment horizontal="center"/>
    </xf>
    <xf numFmtId="0" fontId="2" fillId="11" borderId="9" xfId="11" applyFont="1" applyFill="1" applyBorder="1" applyAlignment="1">
      <alignment horizontal="center" wrapText="1"/>
    </xf>
    <xf numFmtId="166" fontId="2" fillId="10" borderId="11" xfId="11" applyNumberFormat="1" applyFont="1" applyFill="1" applyBorder="1"/>
    <xf numFmtId="170" fontId="2" fillId="10" borderId="11" xfId="11" applyNumberFormat="1" applyFont="1" applyFill="1" applyBorder="1" applyAlignment="1">
      <alignment vertical="top"/>
    </xf>
    <xf numFmtId="5" fontId="2" fillId="0" borderId="57" xfId="5" applyNumberFormat="1" applyFont="1" applyBorder="1"/>
    <xf numFmtId="5" fontId="2" fillId="0" borderId="20" xfId="5" applyNumberFormat="1" applyFont="1" applyBorder="1"/>
    <xf numFmtId="166" fontId="2" fillId="0" borderId="0" xfId="11" applyNumberFormat="1" applyFont="1" applyAlignment="1">
      <alignment vertical="top"/>
    </xf>
    <xf numFmtId="0" fontId="2" fillId="12" borderId="9" xfId="11" applyFont="1" applyFill="1" applyBorder="1" applyAlignment="1">
      <alignment horizontal="center" wrapText="1"/>
    </xf>
    <xf numFmtId="0" fontId="2" fillId="0" borderId="11" xfId="11" quotePrefix="1" applyFont="1" applyBorder="1" applyAlignment="1">
      <alignment horizontal="center"/>
    </xf>
    <xf numFmtId="5" fontId="14" fillId="0" borderId="0" xfId="11" applyNumberFormat="1" applyFont="1"/>
    <xf numFmtId="0" fontId="2" fillId="0" borderId="11" xfId="11" applyFont="1" applyBorder="1" applyAlignment="1">
      <alignment horizontal="center" wrapText="1"/>
    </xf>
    <xf numFmtId="10" fontId="22" fillId="0" borderId="0" xfId="11" applyNumberFormat="1" applyFont="1" applyAlignment="1">
      <alignment vertical="top"/>
    </xf>
    <xf numFmtId="0" fontId="14" fillId="12" borderId="9" xfId="11" applyFont="1" applyFill="1" applyBorder="1" applyAlignment="1">
      <alignment horizontal="center" wrapText="1"/>
    </xf>
    <xf numFmtId="0" fontId="2" fillId="2" borderId="9" xfId="11" applyFont="1" applyFill="1" applyBorder="1" applyAlignment="1">
      <alignment horizontal="center" wrapText="1"/>
    </xf>
    <xf numFmtId="0" fontId="2" fillId="0" borderId="20" xfId="11" applyFont="1" applyBorder="1"/>
    <xf numFmtId="5" fontId="2" fillId="0" borderId="11" xfId="11" applyNumberFormat="1" applyFont="1" applyBorder="1"/>
    <xf numFmtId="0" fontId="2" fillId="7" borderId="27" xfId="11" applyFont="1" applyFill="1" applyBorder="1" applyAlignment="1">
      <alignment horizontal="center" wrapText="1"/>
    </xf>
    <xf numFmtId="5" fontId="19" fillId="0" borderId="0" xfId="11" applyNumberFormat="1" applyFont="1" applyAlignment="1">
      <alignment vertical="top"/>
    </xf>
    <xf numFmtId="5" fontId="14" fillId="0" borderId="57" xfId="11" applyNumberFormat="1" applyFont="1" applyBorder="1"/>
    <xf numFmtId="0" fontId="2" fillId="7" borderId="9" xfId="11" applyFont="1" applyFill="1" applyBorder="1" applyAlignment="1">
      <alignment horizontal="center" wrapText="1"/>
    </xf>
    <xf numFmtId="166" fontId="2" fillId="0" borderId="57" xfId="11" applyNumberFormat="1" applyFont="1" applyBorder="1"/>
    <xf numFmtId="184" fontId="2" fillId="0" borderId="57" xfId="1" applyNumberFormat="1" applyFont="1" applyFill="1" applyBorder="1"/>
    <xf numFmtId="0" fontId="2" fillId="0" borderId="51" xfId="11" applyFont="1" applyBorder="1" applyAlignment="1">
      <alignment horizontal="center"/>
    </xf>
    <xf numFmtId="0" fontId="2" fillId="7" borderId="28" xfId="11" applyFont="1" applyFill="1" applyBorder="1" applyAlignment="1">
      <alignment horizontal="center" wrapText="1"/>
    </xf>
    <xf numFmtId="0" fontId="2" fillId="0" borderId="41" xfId="11" applyFont="1" applyBorder="1" applyAlignment="1">
      <alignment horizontal="center"/>
    </xf>
    <xf numFmtId="0" fontId="2" fillId="0" borderId="31" xfId="11" applyFont="1" applyBorder="1" applyAlignment="1">
      <alignment horizontal="center"/>
    </xf>
    <xf numFmtId="5" fontId="14" fillId="0" borderId="17" xfId="11" applyNumberFormat="1" applyFont="1" applyBorder="1" applyAlignment="1">
      <alignment vertical="top"/>
    </xf>
    <xf numFmtId="5" fontId="14" fillId="0" borderId="23" xfId="11" applyNumberFormat="1" applyFont="1" applyBorder="1" applyAlignment="1">
      <alignment vertical="top"/>
    </xf>
    <xf numFmtId="164" fontId="2" fillId="0" borderId="17" xfId="1" applyNumberFormat="1" applyFont="1" applyFill="1" applyBorder="1" applyAlignment="1">
      <alignment vertical="top"/>
    </xf>
    <xf numFmtId="164" fontId="2" fillId="0" borderId="33" xfId="1" applyNumberFormat="1" applyFont="1" applyFill="1" applyBorder="1" applyAlignment="1">
      <alignment vertical="top"/>
    </xf>
    <xf numFmtId="164" fontId="2" fillId="0" borderId="23" xfId="1" applyNumberFormat="1" applyFont="1" applyFill="1" applyBorder="1" applyAlignment="1">
      <alignment vertical="top"/>
    </xf>
    <xf numFmtId="173" fontId="22" fillId="0" borderId="17" xfId="7" applyNumberFormat="1" applyFont="1" applyFill="1" applyBorder="1" applyAlignment="1">
      <alignment vertical="top"/>
    </xf>
    <xf numFmtId="5" fontId="14" fillId="0" borderId="59" xfId="11" applyNumberFormat="1" applyFont="1" applyBorder="1" applyAlignment="1">
      <alignment vertical="top"/>
    </xf>
    <xf numFmtId="181" fontId="2" fillId="0" borderId="17" xfId="1" applyNumberFormat="1" applyFont="1" applyBorder="1" applyAlignment="1">
      <alignment vertical="top"/>
    </xf>
    <xf numFmtId="167" fontId="38" fillId="2" borderId="31" xfId="11" applyNumberFormat="1" applyFont="1" applyFill="1" applyBorder="1" applyAlignment="1">
      <alignment vertical="top"/>
    </xf>
    <xf numFmtId="7" fontId="2" fillId="11" borderId="17" xfId="11" applyNumberFormat="1" applyFont="1" applyFill="1" applyBorder="1" applyAlignment="1">
      <alignment vertical="top"/>
    </xf>
    <xf numFmtId="9" fontId="2" fillId="0" borderId="17" xfId="10" applyFont="1" applyBorder="1"/>
    <xf numFmtId="172" fontId="2" fillId="11" borderId="17" xfId="11" applyNumberFormat="1" applyFont="1" applyFill="1" applyBorder="1" applyAlignment="1">
      <alignment vertical="top"/>
    </xf>
    <xf numFmtId="170" fontId="2" fillId="0" borderId="17" xfId="11" applyNumberFormat="1" applyFont="1" applyBorder="1" applyAlignment="1">
      <alignment vertical="top"/>
    </xf>
    <xf numFmtId="10" fontId="14" fillId="0" borderId="17" xfId="5" applyNumberFormat="1" applyFont="1" applyBorder="1"/>
    <xf numFmtId="5" fontId="2" fillId="0" borderId="60" xfId="5" applyNumberFormat="1" applyFont="1" applyBorder="1"/>
    <xf numFmtId="5" fontId="2" fillId="0" borderId="33" xfId="5" applyNumberFormat="1" applyFont="1" applyBorder="1"/>
    <xf numFmtId="5" fontId="14" fillId="0" borderId="23" xfId="11" applyNumberFormat="1" applyFont="1" applyBorder="1"/>
    <xf numFmtId="0" fontId="2" fillId="0" borderId="65" xfId="11" applyFont="1" applyBorder="1" applyAlignment="1">
      <alignment horizontal="center"/>
    </xf>
    <xf numFmtId="0" fontId="2" fillId="0" borderId="30" xfId="11" applyFont="1" applyBorder="1" applyAlignment="1">
      <alignment horizontal="center"/>
    </xf>
    <xf numFmtId="5" fontId="14" fillId="0" borderId="0" xfId="11" applyNumberFormat="1" applyFont="1" applyAlignment="1">
      <alignment vertical="top"/>
    </xf>
    <xf numFmtId="5" fontId="14" fillId="0" borderId="22" xfId="11" applyNumberFormat="1" applyFont="1" applyBorder="1" applyAlignment="1">
      <alignment vertical="top"/>
    </xf>
    <xf numFmtId="164" fontId="2" fillId="0" borderId="0" xfId="1" applyNumberFormat="1" applyFont="1" applyFill="1" applyBorder="1" applyAlignment="1">
      <alignment vertical="top"/>
    </xf>
    <xf numFmtId="164" fontId="2" fillId="0" borderId="5" xfId="1" applyNumberFormat="1" applyFont="1" applyFill="1" applyBorder="1" applyAlignment="1">
      <alignment vertical="top"/>
    </xf>
    <xf numFmtId="164" fontId="2" fillId="0" borderId="22" xfId="1" applyNumberFormat="1" applyFont="1" applyFill="1" applyBorder="1" applyAlignment="1">
      <alignment vertical="top"/>
    </xf>
    <xf numFmtId="173" fontId="22" fillId="0" borderId="0" xfId="7" applyNumberFormat="1" applyFont="1" applyFill="1" applyBorder="1" applyAlignment="1">
      <alignment vertical="top"/>
    </xf>
    <xf numFmtId="5" fontId="14" fillId="0" borderId="54" xfId="11" applyNumberFormat="1" applyFont="1" applyBorder="1" applyAlignment="1">
      <alignment vertical="top"/>
    </xf>
    <xf numFmtId="181" fontId="2" fillId="0" borderId="0" xfId="1" applyNumberFormat="1" applyFont="1" applyBorder="1" applyAlignment="1">
      <alignment vertical="top"/>
    </xf>
    <xf numFmtId="167" fontId="38" fillId="2" borderId="30" xfId="11" applyNumberFormat="1" applyFont="1" applyFill="1" applyBorder="1" applyAlignment="1">
      <alignment vertical="top"/>
    </xf>
    <xf numFmtId="7" fontId="2" fillId="11" borderId="0" xfId="11" applyNumberFormat="1" applyFont="1" applyFill="1" applyAlignment="1">
      <alignment vertical="top"/>
    </xf>
    <xf numFmtId="9" fontId="2" fillId="0" borderId="0" xfId="10" applyFont="1" applyBorder="1"/>
    <xf numFmtId="172" fontId="2" fillId="11" borderId="0" xfId="11" applyNumberFormat="1" applyFont="1" applyFill="1" applyAlignment="1">
      <alignment vertical="top"/>
    </xf>
    <xf numFmtId="170" fontId="2" fillId="0" borderId="0" xfId="11" applyNumberFormat="1" applyFont="1" applyAlignment="1">
      <alignment vertical="top"/>
    </xf>
    <xf numFmtId="0" fontId="28" fillId="0" borderId="11" xfId="11" applyFont="1" applyBorder="1" applyAlignment="1">
      <alignment horizontal="center" vertical="top"/>
    </xf>
    <xf numFmtId="164" fontId="2" fillId="0" borderId="11" xfId="1" applyNumberFormat="1" applyFont="1" applyFill="1" applyBorder="1"/>
    <xf numFmtId="164" fontId="2" fillId="0" borderId="20" xfId="1" applyNumberFormat="1" applyFont="1" applyFill="1" applyBorder="1"/>
    <xf numFmtId="164" fontId="2" fillId="0" borderId="20" xfId="11" applyNumberFormat="1" applyFont="1" applyBorder="1" applyAlignment="1">
      <alignment vertical="top"/>
    </xf>
    <xf numFmtId="42" fontId="2" fillId="0" borderId="11" xfId="11" applyNumberFormat="1" applyFont="1" applyBorder="1" applyAlignment="1">
      <alignment vertical="top"/>
    </xf>
    <xf numFmtId="42" fontId="2" fillId="0" borderId="20" xfId="11" applyNumberFormat="1" applyFont="1" applyBorder="1" applyAlignment="1">
      <alignment vertical="top"/>
    </xf>
    <xf numFmtId="43" fontId="2" fillId="0" borderId="11" xfId="11" applyNumberFormat="1" applyFont="1" applyBorder="1" applyAlignment="1">
      <alignment vertical="top"/>
    </xf>
    <xf numFmtId="0" fontId="10" fillId="0" borderId="11" xfId="11" applyFont="1" applyBorder="1" applyAlignment="1">
      <alignment horizontal="center" vertical="top"/>
    </xf>
    <xf numFmtId="164" fontId="2" fillId="10" borderId="20" xfId="1" applyNumberFormat="1" applyFont="1" applyFill="1" applyBorder="1"/>
    <xf numFmtId="164" fontId="2" fillId="10" borderId="20" xfId="11" applyNumberFormat="1" applyFont="1" applyFill="1" applyBorder="1" applyAlignment="1">
      <alignment vertical="top"/>
    </xf>
    <xf numFmtId="0" fontId="21" fillId="0" borderId="29" xfId="0" applyFont="1" applyBorder="1" applyAlignment="1">
      <alignment horizontal="left"/>
    </xf>
    <xf numFmtId="0" fontId="21" fillId="0" borderId="16" xfId="0" applyFont="1" applyBorder="1" applyAlignment="1">
      <alignment horizontal="left"/>
    </xf>
    <xf numFmtId="0" fontId="2" fillId="0" borderId="0" xfId="11" applyFont="1" applyAlignment="1">
      <alignment horizontal="left" vertical="top"/>
    </xf>
    <xf numFmtId="0" fontId="25" fillId="0" borderId="0" xfId="11" applyFont="1" applyAlignment="1">
      <alignment horizontal="center" vertical="top"/>
    </xf>
    <xf numFmtId="0" fontId="14" fillId="0" borderId="0" xfId="11" applyFont="1" applyAlignment="1">
      <alignment vertical="top"/>
    </xf>
    <xf numFmtId="0" fontId="22" fillId="0" borderId="0" xfId="11" applyFont="1" applyAlignment="1">
      <alignment vertical="top"/>
    </xf>
    <xf numFmtId="0" fontId="2" fillId="0" borderId="21" xfId="11" applyFont="1" applyBorder="1"/>
    <xf numFmtId="0" fontId="2" fillId="0" borderId="22" xfId="11" applyFont="1" applyBorder="1" applyAlignment="1">
      <alignment horizontal="center" vertical="top"/>
    </xf>
    <xf numFmtId="0" fontId="2" fillId="0" borderId="66" xfId="11" applyFont="1" applyBorder="1" applyAlignment="1">
      <alignment vertical="top"/>
    </xf>
    <xf numFmtId="10" fontId="14" fillId="0" borderId="22" xfId="5" applyNumberFormat="1" applyFont="1" applyBorder="1"/>
    <xf numFmtId="0" fontId="21" fillId="0" borderId="0" xfId="0" applyFont="1" applyAlignment="1">
      <alignment horizontal="left"/>
    </xf>
    <xf numFmtId="0" fontId="0" fillId="0" borderId="53" xfId="0" applyBorder="1" applyAlignment="1">
      <alignment horizontal="center"/>
    </xf>
    <xf numFmtId="0" fontId="0" fillId="0" borderId="0" xfId="0" quotePrefix="1" applyAlignment="1">
      <alignment horizontal="center"/>
    </xf>
    <xf numFmtId="0" fontId="72" fillId="0" borderId="0" xfId="26" applyFont="1"/>
    <xf numFmtId="0" fontId="72" fillId="0" borderId="0" xfId="26" applyFont="1" applyAlignment="1">
      <alignment horizontal="right"/>
    </xf>
    <xf numFmtId="164" fontId="31" fillId="0" borderId="0" xfId="1" applyNumberFormat="1" applyFont="1" applyFill="1" applyBorder="1" applyAlignment="1">
      <alignment horizontal="left" wrapText="1"/>
    </xf>
    <xf numFmtId="164" fontId="0" fillId="0" borderId="5" xfId="0" applyNumberFormat="1" applyBorder="1"/>
    <xf numFmtId="0" fontId="31" fillId="0" borderId="53" xfId="26" applyFont="1" applyBorder="1" applyAlignment="1">
      <alignment horizontal="right" wrapText="1"/>
    </xf>
    <xf numFmtId="4" fontId="31" fillId="0" borderId="53" xfId="26" applyNumberFormat="1" applyFont="1" applyBorder="1" applyAlignment="1">
      <alignment horizontal="right" wrapText="1"/>
    </xf>
    <xf numFmtId="0" fontId="29" fillId="0" borderId="5" xfId="0" applyFont="1" applyBorder="1" applyAlignment="1">
      <alignment horizontal="center"/>
    </xf>
    <xf numFmtId="0" fontId="74" fillId="0" borderId="1" xfId="27" applyNumberFormat="1" applyFont="1" applyBorder="1" applyAlignment="1">
      <alignment horizontal="center" wrapText="1"/>
    </xf>
    <xf numFmtId="173" fontId="0" fillId="0" borderId="3" xfId="1" applyNumberFormat="1" applyFont="1" applyBorder="1"/>
    <xf numFmtId="10" fontId="58" fillId="0" borderId="32" xfId="0" applyNumberFormat="1" applyFont="1" applyBorder="1" applyAlignment="1">
      <alignment horizontal="right" vertical="center" wrapText="1"/>
    </xf>
    <xf numFmtId="169" fontId="0" fillId="0" borderId="36" xfId="10" applyNumberFormat="1" applyFont="1" applyBorder="1"/>
    <xf numFmtId="0" fontId="0" fillId="0" borderId="44" xfId="0" applyBorder="1"/>
    <xf numFmtId="0" fontId="29" fillId="0" borderId="25" xfId="0" applyFont="1" applyBorder="1" applyAlignment="1">
      <alignment horizontal="centerContinuous"/>
    </xf>
    <xf numFmtId="0" fontId="0" fillId="0" borderId="34" xfId="0" applyBorder="1" applyAlignment="1">
      <alignment horizontal="centerContinuous"/>
    </xf>
    <xf numFmtId="0" fontId="29" fillId="0" borderId="32" xfId="0" applyFont="1" applyBorder="1" applyAlignment="1">
      <alignment horizontal="center"/>
    </xf>
    <xf numFmtId="0" fontId="29" fillId="0" borderId="36" xfId="0" applyFont="1" applyBorder="1" applyAlignment="1">
      <alignment horizontal="center"/>
    </xf>
    <xf numFmtId="173" fontId="0" fillId="0" borderId="0" xfId="1" applyNumberFormat="1" applyFont="1" applyBorder="1"/>
    <xf numFmtId="169" fontId="0" fillId="0" borderId="3" xfId="10" applyNumberFormat="1" applyFont="1" applyBorder="1"/>
    <xf numFmtId="0" fontId="74" fillId="0" borderId="32" xfId="27" applyNumberFormat="1" applyFont="1" applyBorder="1" applyAlignment="1">
      <alignment horizontal="center" wrapText="1"/>
    </xf>
    <xf numFmtId="173" fontId="0" fillId="0" borderId="5" xfId="1" applyNumberFormat="1" applyFont="1" applyBorder="1"/>
    <xf numFmtId="165" fontId="3" fillId="0" borderId="17" xfId="2" applyNumberFormat="1" applyBorder="1" applyAlignment="1">
      <alignment horizontal="right"/>
    </xf>
    <xf numFmtId="186" fontId="3" fillId="0" borderId="17" xfId="2" applyNumberFormat="1" applyBorder="1" applyAlignment="1">
      <alignment horizontal="right"/>
    </xf>
    <xf numFmtId="186" fontId="3" fillId="0" borderId="0" xfId="2" applyNumberFormat="1"/>
    <xf numFmtId="187" fontId="3" fillId="0" borderId="0" xfId="1" applyNumberFormat="1" applyFont="1" applyAlignment="1">
      <alignment horizontal="center"/>
    </xf>
    <xf numFmtId="0" fontId="56" fillId="0" borderId="53" xfId="0" applyFont="1" applyBorder="1" applyAlignment="1">
      <alignment horizontal="justify" vertical="center"/>
    </xf>
    <xf numFmtId="0" fontId="59" fillId="0" borderId="53" xfId="0" applyFont="1" applyBorder="1" applyAlignment="1">
      <alignment horizontal="justify" vertical="center"/>
    </xf>
    <xf numFmtId="0" fontId="0" fillId="7" borderId="53" xfId="0" applyFill="1" applyBorder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0" borderId="0" xfId="0" quotePrefix="1" applyFont="1" applyAlignment="1">
      <alignment horizontal="center"/>
    </xf>
    <xf numFmtId="0" fontId="43" fillId="0" borderId="0" xfId="0" applyFont="1"/>
    <xf numFmtId="0" fontId="3" fillId="0" borderId="0" xfId="0" applyFont="1"/>
    <xf numFmtId="172" fontId="34" fillId="0" borderId="0" xfId="0" applyNumberFormat="1" applyFont="1"/>
    <xf numFmtId="37" fontId="34" fillId="0" borderId="0" xfId="0" applyNumberFormat="1" applyFont="1"/>
    <xf numFmtId="37" fontId="46" fillId="11" borderId="0" xfId="0" applyNumberFormat="1" applyFont="1" applyFill="1" applyProtection="1">
      <protection locked="0"/>
    </xf>
    <xf numFmtId="169" fontId="34" fillId="0" borderId="0" xfId="10" applyNumberFormat="1" applyFont="1"/>
    <xf numFmtId="0" fontId="34" fillId="0" borderId="53" xfId="0" applyFont="1" applyBorder="1" applyAlignment="1">
      <alignment horizontal="center"/>
    </xf>
    <xf numFmtId="0" fontId="34" fillId="0" borderId="53" xfId="0" applyFont="1" applyBorder="1"/>
    <xf numFmtId="10" fontId="34" fillId="0" borderId="53" xfId="0" applyNumberFormat="1" applyFont="1" applyBorder="1"/>
    <xf numFmtId="43" fontId="34" fillId="0" borderId="53" xfId="1" applyFont="1" applyBorder="1"/>
    <xf numFmtId="0" fontId="0" fillId="10" borderId="53" xfId="0" applyFill="1" applyBorder="1" applyAlignment="1">
      <alignment horizontal="right" wrapText="1"/>
    </xf>
    <xf numFmtId="0" fontId="0" fillId="10" borderId="53" xfId="0" applyFill="1" applyBorder="1" applyAlignment="1">
      <alignment horizontal="center" wrapText="1"/>
    </xf>
    <xf numFmtId="7" fontId="34" fillId="0" borderId="53" xfId="0" applyNumberFormat="1" applyFont="1" applyBorder="1"/>
    <xf numFmtId="7" fontId="34" fillId="0" borderId="53" xfId="1" applyNumberFormat="1" applyFont="1" applyBorder="1"/>
    <xf numFmtId="0" fontId="0" fillId="10" borderId="45" xfId="0" applyFill="1" applyBorder="1" applyAlignment="1">
      <alignment horizontal="right" wrapText="1"/>
    </xf>
    <xf numFmtId="7" fontId="34" fillId="0" borderId="4" xfId="0" applyNumberFormat="1" applyFont="1" applyBorder="1"/>
    <xf numFmtId="7" fontId="34" fillId="0" borderId="45" xfId="0" applyNumberFormat="1" applyFont="1" applyBorder="1"/>
    <xf numFmtId="7" fontId="34" fillId="0" borderId="2" xfId="0" applyNumberFormat="1" applyFont="1" applyBorder="1"/>
    <xf numFmtId="0" fontId="0" fillId="10" borderId="45" xfId="0" applyFill="1" applyBorder="1" applyAlignment="1">
      <alignment horizontal="center" wrapText="1"/>
    </xf>
    <xf numFmtId="0" fontId="34" fillId="0" borderId="4" xfId="0" applyFont="1" applyBorder="1"/>
    <xf numFmtId="39" fontId="3" fillId="0" borderId="0" xfId="2" applyNumberFormat="1"/>
    <xf numFmtId="0" fontId="75" fillId="0" borderId="0" xfId="0" applyFont="1" applyAlignment="1">
      <alignment horizontal="center"/>
    </xf>
    <xf numFmtId="0" fontId="75" fillId="0" borderId="5" xfId="0" applyFont="1" applyBorder="1" applyAlignment="1">
      <alignment horizontal="center"/>
    </xf>
    <xf numFmtId="0" fontId="75" fillId="0" borderId="0" xfId="0" quotePrefix="1" applyFont="1" applyAlignment="1">
      <alignment horizontal="center"/>
    </xf>
    <xf numFmtId="0" fontId="75" fillId="0" borderId="0" xfId="0" applyFont="1"/>
    <xf numFmtId="0" fontId="76" fillId="0" borderId="0" xfId="0" applyFont="1"/>
    <xf numFmtId="164" fontId="75" fillId="0" borderId="0" xfId="1" applyNumberFormat="1" applyFont="1"/>
    <xf numFmtId="7" fontId="75" fillId="0" borderId="0" xfId="0" applyNumberFormat="1" applyFont="1"/>
    <xf numFmtId="5" fontId="75" fillId="0" borderId="0" xfId="0" applyNumberFormat="1" applyFont="1"/>
    <xf numFmtId="169" fontId="75" fillId="0" borderId="0" xfId="10" applyNumberFormat="1" applyFont="1"/>
    <xf numFmtId="172" fontId="75" fillId="0" borderId="0" xfId="0" applyNumberFormat="1" applyFont="1"/>
    <xf numFmtId="5" fontId="75" fillId="0" borderId="5" xfId="0" applyNumberFormat="1" applyFont="1" applyBorder="1"/>
    <xf numFmtId="169" fontId="75" fillId="0" borderId="5" xfId="10" applyNumberFormat="1" applyFont="1" applyBorder="1"/>
    <xf numFmtId="43" fontId="75" fillId="0" borderId="0" xfId="1" applyFont="1"/>
    <xf numFmtId="169" fontId="76" fillId="0" borderId="0" xfId="10" applyNumberFormat="1" applyFont="1"/>
    <xf numFmtId="170" fontId="3" fillId="0" borderId="0" xfId="2" applyNumberFormat="1"/>
    <xf numFmtId="43" fontId="46" fillId="0" borderId="0" xfId="7" applyFont="1" applyFill="1" applyBorder="1"/>
    <xf numFmtId="179" fontId="47" fillId="0" borderId="0" xfId="0" applyNumberFormat="1" applyFont="1" applyAlignment="1">
      <alignment horizontal="center"/>
    </xf>
    <xf numFmtId="179" fontId="47" fillId="0" borderId="5" xfId="0" applyNumberFormat="1" applyFont="1" applyBorder="1" applyAlignment="1">
      <alignment horizontal="center"/>
    </xf>
    <xf numFmtId="164" fontId="46" fillId="0" borderId="0" xfId="7" applyNumberFormat="1" applyFont="1" applyFill="1" applyBorder="1" applyAlignment="1">
      <alignment horizontal="center"/>
    </xf>
    <xf numFmtId="164" fontId="49" fillId="0" borderId="0" xfId="7" applyNumberFormat="1" applyFont="1" applyFill="1" applyBorder="1" applyAlignment="1">
      <alignment horizontal="right"/>
    </xf>
    <xf numFmtId="164" fontId="49" fillId="0" borderId="0" xfId="7" applyNumberFormat="1" applyFont="1" applyFill="1" applyBorder="1"/>
    <xf numFmtId="179" fontId="46" fillId="0" borderId="0" xfId="0" quotePrefix="1" applyNumberFormat="1" applyFont="1" applyAlignment="1" applyProtection="1">
      <alignment horizontal="left"/>
      <protection locked="0"/>
    </xf>
    <xf numFmtId="164" fontId="46" fillId="0" borderId="0" xfId="7" applyNumberFormat="1" applyFont="1" applyFill="1" applyBorder="1"/>
    <xf numFmtId="7" fontId="40" fillId="0" borderId="0" xfId="0" applyNumberFormat="1" applyFont="1" applyAlignment="1" applyProtection="1">
      <alignment horizontal="right"/>
      <protection locked="0"/>
    </xf>
    <xf numFmtId="7" fontId="64" fillId="0" borderId="0" xfId="0" applyNumberFormat="1" applyFont="1" applyProtection="1">
      <protection locked="0"/>
    </xf>
    <xf numFmtId="44" fontId="64" fillId="0" borderId="0" xfId="0" applyNumberFormat="1" applyFont="1" applyProtection="1">
      <protection locked="0"/>
    </xf>
    <xf numFmtId="179" fontId="77" fillId="0" borderId="0" xfId="0" applyNumberFormat="1" applyFont="1" applyAlignment="1">
      <alignment horizontal="center"/>
    </xf>
    <xf numFmtId="179" fontId="77" fillId="0" borderId="0" xfId="0" applyNumberFormat="1" applyFont="1" applyAlignment="1" applyProtection="1">
      <alignment horizontal="left"/>
      <protection locked="0"/>
    </xf>
    <xf numFmtId="37" fontId="77" fillId="0" borderId="0" xfId="0" applyNumberFormat="1" applyFont="1" applyProtection="1">
      <protection locked="0"/>
    </xf>
    <xf numFmtId="44" fontId="77" fillId="0" borderId="0" xfId="5" applyFont="1" applyFill="1" applyBorder="1" applyProtection="1">
      <protection locked="0"/>
    </xf>
    <xf numFmtId="177" fontId="46" fillId="0" borderId="0" xfId="0" applyNumberFormat="1" applyFont="1"/>
    <xf numFmtId="177" fontId="46" fillId="0" borderId="0" xfId="0" applyNumberFormat="1" applyFont="1" applyProtection="1">
      <protection locked="0"/>
    </xf>
    <xf numFmtId="177" fontId="46" fillId="0" borderId="0" xfId="0" applyNumberFormat="1" applyFont="1" applyAlignment="1" applyProtection="1">
      <alignment horizontal="center"/>
      <protection locked="0"/>
    </xf>
    <xf numFmtId="179" fontId="64" fillId="0" borderId="0" xfId="0" quotePrefix="1" applyNumberFormat="1" applyFont="1" applyAlignment="1" applyProtection="1">
      <alignment horizontal="left"/>
      <protection locked="0"/>
    </xf>
    <xf numFmtId="179" fontId="64" fillId="0" borderId="0" xfId="0" applyNumberFormat="1" applyFont="1"/>
    <xf numFmtId="188" fontId="64" fillId="0" borderId="0" xfId="0" applyNumberFormat="1" applyFont="1" applyProtection="1">
      <protection locked="0"/>
    </xf>
    <xf numFmtId="188" fontId="64" fillId="0" borderId="0" xfId="0" applyNumberFormat="1" applyFont="1" applyAlignment="1" applyProtection="1">
      <alignment horizontal="center"/>
      <protection locked="0"/>
    </xf>
    <xf numFmtId="188" fontId="46" fillId="0" borderId="0" xfId="0" applyNumberFormat="1" applyFont="1"/>
    <xf numFmtId="188" fontId="47" fillId="0" borderId="0" xfId="0" applyNumberFormat="1" applyFont="1"/>
    <xf numFmtId="164" fontId="46" fillId="0" borderId="0" xfId="7" applyNumberFormat="1" applyFont="1" applyFill="1" applyBorder="1" applyProtection="1">
      <protection locked="0"/>
    </xf>
    <xf numFmtId="7" fontId="46" fillId="0" borderId="0" xfId="0" applyNumberFormat="1" applyFont="1" applyProtection="1">
      <protection locked="0"/>
    </xf>
    <xf numFmtId="183" fontId="46" fillId="0" borderId="0" xfId="0" applyNumberFormat="1" applyFont="1" applyAlignment="1" applyProtection="1">
      <alignment horizontal="left"/>
      <protection locked="0"/>
    </xf>
    <xf numFmtId="189" fontId="46" fillId="0" borderId="0" xfId="0" applyNumberFormat="1" applyFont="1"/>
    <xf numFmtId="180" fontId="78" fillId="0" borderId="0" xfId="0" applyNumberFormat="1" applyFont="1" applyProtection="1">
      <protection locked="0"/>
    </xf>
    <xf numFmtId="180" fontId="46" fillId="0" borderId="0" xfId="0" applyNumberFormat="1" applyFont="1" applyAlignment="1" applyProtection="1">
      <alignment horizontal="center"/>
      <protection locked="0"/>
    </xf>
    <xf numFmtId="179" fontId="79" fillId="0" borderId="0" xfId="0" applyNumberFormat="1" applyFont="1" applyAlignment="1">
      <alignment horizontal="center"/>
    </xf>
    <xf numFmtId="179" fontId="80" fillId="0" borderId="0" xfId="0" applyNumberFormat="1" applyFont="1"/>
    <xf numFmtId="7" fontId="78" fillId="0" borderId="0" xfId="0" applyNumberFormat="1" applyFont="1" applyProtection="1">
      <protection locked="0"/>
    </xf>
    <xf numFmtId="177" fontId="78" fillId="0" borderId="0" xfId="0" applyNumberFormat="1" applyFont="1" applyProtection="1">
      <protection locked="0"/>
    </xf>
    <xf numFmtId="190" fontId="75" fillId="0" borderId="0" xfId="0" applyNumberFormat="1" applyFont="1"/>
    <xf numFmtId="169" fontId="75" fillId="0" borderId="0" xfId="10" applyNumberFormat="1" applyFont="1" applyBorder="1"/>
    <xf numFmtId="191" fontId="81" fillId="0" borderId="0" xfId="0" applyNumberFormat="1" applyFont="1"/>
    <xf numFmtId="5" fontId="81" fillId="0" borderId="0" xfId="0" applyNumberFormat="1" applyFont="1"/>
    <xf numFmtId="0" fontId="82" fillId="0" borderId="0" xfId="0" applyFont="1"/>
    <xf numFmtId="176" fontId="0" fillId="0" borderId="1" xfId="1" applyNumberFormat="1" applyFont="1" applyBorder="1"/>
    <xf numFmtId="0" fontId="35" fillId="0" borderId="0" xfId="0" applyFont="1"/>
    <xf numFmtId="0" fontId="0" fillId="0" borderId="45" xfId="0" applyBorder="1" applyAlignment="1">
      <alignment horizontal="center"/>
    </xf>
    <xf numFmtId="7" fontId="0" fillId="0" borderId="4" xfId="0" applyNumberFormat="1" applyBorder="1"/>
    <xf numFmtId="164" fontId="34" fillId="0" borderId="0" xfId="1" applyNumberFormat="1" applyFont="1"/>
    <xf numFmtId="5" fontId="34" fillId="0" borderId="0" xfId="0" applyNumberFormat="1" applyFont="1" applyAlignment="1">
      <alignment horizontal="center"/>
    </xf>
    <xf numFmtId="5" fontId="57" fillId="0" borderId="23" xfId="0" applyNumberFormat="1" applyFont="1" applyBorder="1" applyAlignment="1">
      <alignment horizontal="right" vertical="center" wrapText="1"/>
    </xf>
    <xf numFmtId="5" fontId="57" fillId="23" borderId="23" xfId="0" applyNumberFormat="1" applyFont="1" applyFill="1" applyBorder="1" applyAlignment="1">
      <alignment horizontal="right" vertical="center" wrapText="1"/>
    </xf>
    <xf numFmtId="39" fontId="34" fillId="0" borderId="0" xfId="0" applyNumberFormat="1" applyFont="1"/>
    <xf numFmtId="176" fontId="34" fillId="0" borderId="0" xfId="0" applyNumberFormat="1" applyFont="1"/>
    <xf numFmtId="164" fontId="75" fillId="0" borderId="0" xfId="1" applyNumberFormat="1" applyFont="1" applyFill="1"/>
    <xf numFmtId="5" fontId="85" fillId="0" borderId="0" xfId="0" applyNumberFormat="1" applyFont="1"/>
    <xf numFmtId="5" fontId="33" fillId="0" borderId="35" xfId="0" applyNumberFormat="1" applyFont="1" applyBorder="1"/>
    <xf numFmtId="0" fontId="34" fillId="0" borderId="53" xfId="0" applyFont="1" applyBorder="1" applyAlignment="1">
      <alignment horizontal="right"/>
    </xf>
    <xf numFmtId="0" fontId="34" fillId="0" borderId="53" xfId="0" applyFont="1" applyBorder="1" applyAlignment="1">
      <alignment horizontal="right" wrapText="1"/>
    </xf>
    <xf numFmtId="0" fontId="34" fillId="0" borderId="55" xfId="0" applyFont="1" applyBorder="1" applyAlignment="1">
      <alignment horizontal="right"/>
    </xf>
    <xf numFmtId="7" fontId="34" fillId="0" borderId="53" xfId="0" applyNumberFormat="1" applyFont="1" applyBorder="1" applyAlignment="1">
      <alignment horizontal="right"/>
    </xf>
    <xf numFmtId="0" fontId="34" fillId="4" borderId="55" xfId="0" applyFont="1" applyFill="1" applyBorder="1" applyAlignment="1">
      <alignment horizontal="right"/>
    </xf>
    <xf numFmtId="169" fontId="34" fillId="0" borderId="56" xfId="10" applyNumberFormat="1" applyFont="1" applyBorder="1"/>
    <xf numFmtId="0" fontId="33" fillId="0" borderId="55" xfId="0" applyFont="1" applyBorder="1"/>
    <xf numFmtId="164" fontId="34" fillId="0" borderId="53" xfId="1" applyNumberFormat="1" applyFont="1" applyFill="1" applyBorder="1"/>
    <xf numFmtId="0" fontId="34" fillId="0" borderId="55" xfId="0" applyFont="1" applyBorder="1"/>
    <xf numFmtId="0" fontId="6" fillId="0" borderId="43" xfId="2" applyFont="1" applyBorder="1" applyAlignment="1">
      <alignment horizontal="left"/>
    </xf>
    <xf numFmtId="0" fontId="3" fillId="0" borderId="54" xfId="2" applyBorder="1"/>
    <xf numFmtId="0" fontId="7" fillId="0" borderId="45" xfId="2" applyFont="1" applyBorder="1" applyAlignment="1">
      <alignment horizontal="center"/>
    </xf>
    <xf numFmtId="0" fontId="3" fillId="0" borderId="53" xfId="4" applyFont="1" applyBorder="1"/>
    <xf numFmtId="0" fontId="24" fillId="0" borderId="44" xfId="3" applyFont="1" applyBorder="1"/>
    <xf numFmtId="8" fontId="5" fillId="0" borderId="45" xfId="5" applyNumberFormat="1" applyFont="1" applyFill="1" applyBorder="1"/>
    <xf numFmtId="8" fontId="24" fillId="10" borderId="45" xfId="5" applyNumberFormat="1" applyFont="1" applyFill="1" applyBorder="1"/>
    <xf numFmtId="0" fontId="6" fillId="0" borderId="44" xfId="2" applyFont="1" applyBorder="1"/>
    <xf numFmtId="0" fontId="0" fillId="4" borderId="55" xfId="0" applyFill="1" applyBorder="1"/>
    <xf numFmtId="167" fontId="3" fillId="4" borderId="56" xfId="2" applyNumberFormat="1" applyFill="1" applyBorder="1" applyAlignment="1">
      <alignment horizontal="right" wrapText="1"/>
    </xf>
    <xf numFmtId="7" fontId="3" fillId="4" borderId="55" xfId="2" applyNumberFormat="1" applyFill="1" applyBorder="1"/>
    <xf numFmtId="169" fontId="3" fillId="4" borderId="56" xfId="10" applyNumberFormat="1" applyFont="1" applyFill="1" applyBorder="1"/>
    <xf numFmtId="167" fontId="3" fillId="4" borderId="52" xfId="2" applyNumberFormat="1" applyFill="1" applyBorder="1" applyAlignment="1">
      <alignment horizontal="right"/>
    </xf>
    <xf numFmtId="0" fontId="0" fillId="0" borderId="55" xfId="0" applyBorder="1"/>
    <xf numFmtId="167" fontId="3" fillId="0" borderId="56" xfId="2" applyNumberFormat="1" applyBorder="1" applyAlignment="1">
      <alignment horizontal="right" wrapText="1"/>
    </xf>
    <xf numFmtId="7" fontId="3" fillId="0" borderId="55" xfId="2" applyNumberFormat="1" applyBorder="1"/>
    <xf numFmtId="169" fontId="3" fillId="0" borderId="56" xfId="10" applyNumberFormat="1" applyFont="1" applyBorder="1"/>
    <xf numFmtId="167" fontId="3" fillId="0" borderId="52" xfId="2" applyNumberFormat="1" applyBorder="1" applyAlignment="1">
      <alignment horizontal="right"/>
    </xf>
    <xf numFmtId="0" fontId="3" fillId="13" borderId="68" xfId="2" applyFill="1" applyBorder="1" applyAlignment="1">
      <alignment horizontal="center"/>
    </xf>
    <xf numFmtId="3" fontId="3" fillId="13" borderId="59" xfId="2" applyNumberFormat="1" applyFill="1" applyBorder="1" applyAlignment="1">
      <alignment horizontal="center"/>
    </xf>
    <xf numFmtId="4" fontId="3" fillId="13" borderId="68" xfId="2" applyNumberFormat="1" applyFill="1" applyBorder="1"/>
    <xf numFmtId="4" fontId="3" fillId="13" borderId="54" xfId="2" applyNumberFormat="1" applyFill="1" applyBorder="1"/>
    <xf numFmtId="4" fontId="3" fillId="13" borderId="59" xfId="2" applyNumberFormat="1" applyFill="1" applyBorder="1"/>
    <xf numFmtId="0" fontId="3" fillId="13" borderId="54" xfId="2" applyFill="1" applyBorder="1"/>
    <xf numFmtId="0" fontId="3" fillId="13" borderId="59" xfId="2" applyFill="1" applyBorder="1"/>
    <xf numFmtId="0" fontId="3" fillId="13" borderId="68" xfId="2" applyFill="1" applyBorder="1"/>
    <xf numFmtId="169" fontId="3" fillId="13" borderId="59" xfId="2" applyNumberFormat="1" applyFill="1" applyBorder="1"/>
    <xf numFmtId="9" fontId="0" fillId="0" borderId="55" xfId="0" applyNumberFormat="1" applyBorder="1" applyAlignment="1">
      <alignment horizontal="left"/>
    </xf>
    <xf numFmtId="0" fontId="0" fillId="0" borderId="53" xfId="0" applyBorder="1"/>
    <xf numFmtId="164" fontId="0" fillId="11" borderId="53" xfId="1" applyNumberFormat="1" applyFont="1" applyFill="1" applyBorder="1"/>
    <xf numFmtId="173" fontId="0" fillId="0" borderId="56" xfId="1" applyNumberFormat="1" applyFont="1" applyBorder="1"/>
    <xf numFmtId="9" fontId="0" fillId="4" borderId="55" xfId="0" applyNumberFormat="1" applyFill="1" applyBorder="1" applyAlignment="1">
      <alignment horizontal="left"/>
    </xf>
    <xf numFmtId="0" fontId="0" fillId="4" borderId="53" xfId="0" applyFill="1" applyBorder="1"/>
    <xf numFmtId="9" fontId="0" fillId="0" borderId="58" xfId="0" applyNumberFormat="1" applyBorder="1" applyAlignment="1">
      <alignment horizontal="left"/>
    </xf>
    <xf numFmtId="0" fontId="31" fillId="16" borderId="69" xfId="18" applyFont="1" applyFill="1" applyBorder="1" applyAlignment="1">
      <alignment horizontal="center"/>
    </xf>
    <xf numFmtId="164" fontId="31" fillId="16" borderId="69" xfId="1" applyNumberFormat="1" applyFont="1" applyFill="1" applyBorder="1" applyAlignment="1">
      <alignment horizontal="center"/>
    </xf>
    <xf numFmtId="173" fontId="31" fillId="16" borderId="69" xfId="1" applyNumberFormat="1" applyFont="1" applyFill="1" applyBorder="1" applyAlignment="1">
      <alignment horizontal="center"/>
    </xf>
    <xf numFmtId="0" fontId="31" fillId="0" borderId="70" xfId="18" applyFont="1" applyBorder="1" applyAlignment="1">
      <alignment wrapText="1"/>
    </xf>
    <xf numFmtId="0" fontId="31" fillId="0" borderId="70" xfId="20" applyFont="1" applyBorder="1" applyAlignment="1">
      <alignment wrapText="1"/>
    </xf>
    <xf numFmtId="164" fontId="31" fillId="0" borderId="70" xfId="1" applyNumberFormat="1" applyFont="1" applyFill="1" applyBorder="1" applyAlignment="1">
      <alignment horizontal="right" wrapText="1"/>
    </xf>
    <xf numFmtId="173" fontId="31" fillId="0" borderId="70" xfId="1" applyNumberFormat="1" applyFont="1" applyFill="1" applyBorder="1" applyAlignment="1">
      <alignment horizontal="right" wrapText="1"/>
    </xf>
    <xf numFmtId="0" fontId="31" fillId="0" borderId="70" xfId="19" applyFont="1" applyBorder="1"/>
    <xf numFmtId="0" fontId="31" fillId="16" borderId="69" xfId="20" applyFont="1" applyFill="1" applyBorder="1" applyAlignment="1">
      <alignment horizontal="center"/>
    </xf>
    <xf numFmtId="0" fontId="31" fillId="16" borderId="69" xfId="21" applyFont="1" applyFill="1" applyBorder="1" applyAlignment="1">
      <alignment horizontal="center"/>
    </xf>
    <xf numFmtId="0" fontId="31" fillId="0" borderId="70" xfId="21" applyFont="1" applyBorder="1" applyAlignment="1">
      <alignment wrapText="1"/>
    </xf>
    <xf numFmtId="0" fontId="31" fillId="0" borderId="70" xfId="21" applyFont="1" applyBorder="1" applyAlignment="1">
      <alignment horizontal="right" wrapText="1"/>
    </xf>
    <xf numFmtId="164" fontId="31" fillId="11" borderId="70" xfId="1" applyNumberFormat="1" applyFont="1" applyFill="1" applyBorder="1" applyAlignment="1">
      <alignment horizontal="right" wrapText="1"/>
    </xf>
    <xf numFmtId="173" fontId="31" fillId="11" borderId="70" xfId="1" applyNumberFormat="1" applyFont="1" applyFill="1" applyBorder="1" applyAlignment="1">
      <alignment horizontal="right" wrapText="1"/>
    </xf>
    <xf numFmtId="0" fontId="36" fillId="17" borderId="71" xfId="22" applyFill="1" applyBorder="1" applyAlignment="1">
      <alignment vertical="top" wrapText="1"/>
    </xf>
    <xf numFmtId="0" fontId="36" fillId="17" borderId="71" xfId="22" applyFill="1" applyBorder="1" applyAlignment="1">
      <alignment vertical="top"/>
    </xf>
    <xf numFmtId="164" fontId="3" fillId="17" borderId="71" xfId="1" applyNumberFormat="1" applyFont="1" applyFill="1" applyBorder="1" applyAlignment="1">
      <alignment vertical="top"/>
    </xf>
    <xf numFmtId="173" fontId="3" fillId="17" borderId="71" xfId="1" applyNumberFormat="1" applyFont="1" applyFill="1" applyBorder="1" applyAlignment="1">
      <alignment vertical="top"/>
    </xf>
    <xf numFmtId="0" fontId="36" fillId="17" borderId="71" xfId="22" applyFill="1" applyBorder="1" applyAlignment="1">
      <alignment horizontal="right" vertical="top"/>
    </xf>
    <xf numFmtId="164" fontId="3" fillId="14" borderId="0" xfId="1" applyNumberFormat="1" applyFont="1" applyFill="1" applyAlignment="1">
      <alignment horizontal="right" vertical="top"/>
    </xf>
    <xf numFmtId="173" fontId="3" fillId="14" borderId="0" xfId="1" applyNumberFormat="1" applyFont="1" applyFill="1" applyAlignment="1">
      <alignment horizontal="right" vertical="top"/>
    </xf>
    <xf numFmtId="164" fontId="3" fillId="0" borderId="0" xfId="1" applyNumberFormat="1" applyFont="1" applyAlignment="1">
      <alignment vertical="top"/>
    </xf>
    <xf numFmtId="164" fontId="3" fillId="0" borderId="5" xfId="1" applyNumberFormat="1" applyFont="1" applyBorder="1" applyAlignment="1">
      <alignment vertical="top"/>
    </xf>
    <xf numFmtId="164" fontId="3" fillId="0" borderId="0" xfId="1" applyNumberFormat="1" applyFont="1" applyAlignment="1">
      <alignment horizontal="right" vertical="top"/>
    </xf>
    <xf numFmtId="173" fontId="3" fillId="0" borderId="0" xfId="1" applyNumberFormat="1" applyFont="1" applyAlignment="1">
      <alignment horizontal="right" vertical="top"/>
    </xf>
    <xf numFmtId="9" fontId="3" fillId="0" borderId="71" xfId="10" applyFont="1" applyBorder="1" applyAlignment="1">
      <alignment vertical="top"/>
    </xf>
    <xf numFmtId="169" fontId="3" fillId="0" borderId="71" xfId="10" applyNumberFormat="1" applyFont="1" applyBorder="1" applyAlignment="1">
      <alignment vertical="top"/>
    </xf>
    <xf numFmtId="0" fontId="36" fillId="18" borderId="71" xfId="22" applyFill="1" applyBorder="1" applyAlignment="1">
      <alignment vertical="top"/>
    </xf>
    <xf numFmtId="164" fontId="3" fillId="18" borderId="71" xfId="1" applyNumberFormat="1" applyFont="1" applyFill="1" applyBorder="1" applyAlignment="1">
      <alignment horizontal="right" vertical="top"/>
    </xf>
    <xf numFmtId="173" fontId="3" fillId="18" borderId="71" xfId="1" applyNumberFormat="1" applyFont="1" applyFill="1" applyBorder="1" applyAlignment="1">
      <alignment horizontal="right" vertical="top"/>
    </xf>
    <xf numFmtId="3" fontId="36" fillId="18" borderId="71" xfId="22" applyNumberFormat="1" applyFill="1" applyBorder="1" applyAlignment="1">
      <alignment horizontal="right" vertical="top"/>
    </xf>
    <xf numFmtId="4" fontId="36" fillId="18" borderId="71" xfId="22" applyNumberFormat="1" applyFill="1" applyBorder="1" applyAlignment="1">
      <alignment horizontal="right" vertical="top"/>
    </xf>
    <xf numFmtId="0" fontId="36" fillId="19" borderId="71" xfId="22" applyFill="1" applyBorder="1" applyAlignment="1">
      <alignment vertical="top"/>
    </xf>
    <xf numFmtId="164" fontId="3" fillId="19" borderId="71" xfId="1" applyNumberFormat="1" applyFont="1" applyFill="1" applyBorder="1" applyAlignment="1">
      <alignment horizontal="right" vertical="top"/>
    </xf>
    <xf numFmtId="173" fontId="3" fillId="19" borderId="71" xfId="1" applyNumberFormat="1" applyFont="1" applyFill="1" applyBorder="1" applyAlignment="1">
      <alignment horizontal="right" vertical="top"/>
    </xf>
    <xf numFmtId="3" fontId="36" fillId="19" borderId="71" xfId="22" applyNumberFormat="1" applyFill="1" applyBorder="1" applyAlignment="1">
      <alignment horizontal="right" vertical="top"/>
    </xf>
    <xf numFmtId="4" fontId="36" fillId="19" borderId="71" xfId="22" applyNumberFormat="1" applyFill="1" applyBorder="1" applyAlignment="1">
      <alignment horizontal="right" vertical="top"/>
    </xf>
    <xf numFmtId="164" fontId="3" fillId="17" borderId="71" xfId="1" applyNumberFormat="1" applyFont="1" applyFill="1" applyBorder="1" applyAlignment="1">
      <alignment horizontal="right" vertical="top"/>
    </xf>
    <xf numFmtId="173" fontId="3" fillId="17" borderId="71" xfId="1" applyNumberFormat="1" applyFont="1" applyFill="1" applyBorder="1" applyAlignment="1">
      <alignment horizontal="right" vertical="top"/>
    </xf>
    <xf numFmtId="0" fontId="0" fillId="0" borderId="71" xfId="0" applyBorder="1" applyAlignment="1">
      <alignment horizontal="right"/>
    </xf>
    <xf numFmtId="0" fontId="14" fillId="0" borderId="31" xfId="11" applyFont="1" applyBorder="1" applyAlignment="1">
      <alignment horizontal="center" wrapText="1"/>
    </xf>
    <xf numFmtId="0" fontId="14" fillId="0" borderId="17" xfId="11" applyFont="1" applyBorder="1" applyAlignment="1">
      <alignment horizontal="center" wrapText="1"/>
    </xf>
    <xf numFmtId="0" fontId="14" fillId="0" borderId="10" xfId="11" applyFont="1" applyBorder="1" applyAlignment="1">
      <alignment horizontal="center" vertical="center" wrapText="1"/>
    </xf>
    <xf numFmtId="0" fontId="14" fillId="0" borderId="11" xfId="11" applyFont="1" applyBorder="1" applyAlignment="1">
      <alignment horizontal="center" vertical="center" wrapText="1"/>
    </xf>
    <xf numFmtId="0" fontId="2" fillId="0" borderId="0" xfId="11" applyFont="1" applyAlignment="1">
      <alignment horizontal="left" vertical="top" wrapText="1"/>
    </xf>
    <xf numFmtId="0" fontId="17" fillId="6" borderId="29" xfId="11" applyFont="1" applyFill="1" applyBorder="1" applyAlignment="1">
      <alignment horizontal="center" vertical="center" wrapText="1"/>
    </xf>
    <xf numFmtId="0" fontId="17" fillId="6" borderId="30" xfId="11" applyFont="1" applyFill="1" applyBorder="1" applyAlignment="1">
      <alignment horizontal="center" vertical="center" wrapText="1"/>
    </xf>
    <xf numFmtId="0" fontId="17" fillId="6" borderId="31" xfId="11" applyFont="1" applyFill="1" applyBorder="1" applyAlignment="1">
      <alignment horizontal="center" vertical="center" wrapText="1"/>
    </xf>
    <xf numFmtId="0" fontId="17" fillId="8" borderId="29" xfId="11" applyFont="1" applyFill="1" applyBorder="1" applyAlignment="1">
      <alignment horizontal="center" vertical="center"/>
    </xf>
    <xf numFmtId="0" fontId="17" fillId="8" borderId="30" xfId="11" applyFont="1" applyFill="1" applyBorder="1" applyAlignment="1">
      <alignment horizontal="center" vertical="center"/>
    </xf>
    <xf numFmtId="0" fontId="17" fillId="8" borderId="31" xfId="11" applyFont="1" applyFill="1" applyBorder="1" applyAlignment="1">
      <alignment horizontal="center" vertical="center"/>
    </xf>
    <xf numFmtId="0" fontId="4" fillId="12" borderId="29" xfId="11" applyFont="1" applyFill="1" applyBorder="1" applyAlignment="1">
      <alignment horizontal="center" vertical="center"/>
    </xf>
    <xf numFmtId="0" fontId="4" fillId="12" borderId="30" xfId="11" applyFont="1" applyFill="1" applyBorder="1" applyAlignment="1">
      <alignment horizontal="center" vertical="center"/>
    </xf>
    <xf numFmtId="0" fontId="17" fillId="5" borderId="26" xfId="11" applyFont="1" applyFill="1" applyBorder="1" applyAlignment="1">
      <alignment horizontal="center" vertical="center" wrapText="1"/>
    </xf>
    <xf numFmtId="0" fontId="17" fillId="5" borderId="27" xfId="11" applyFont="1" applyFill="1" applyBorder="1" applyAlignment="1">
      <alignment horizontal="center" vertical="center" wrapText="1"/>
    </xf>
    <xf numFmtId="0" fontId="17" fillId="5" borderId="28" xfId="1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7" fontId="34" fillId="0" borderId="34" xfId="1" applyNumberFormat="1" applyFont="1" applyBorder="1" applyAlignment="1">
      <alignment horizontal="right" vertical="center"/>
    </xf>
    <xf numFmtId="7" fontId="34" fillId="0" borderId="3" xfId="1" applyNumberFormat="1" applyFont="1" applyBorder="1" applyAlignment="1">
      <alignment horizontal="right" vertical="center"/>
    </xf>
    <xf numFmtId="7" fontId="34" fillId="0" borderId="36" xfId="1" applyNumberFormat="1" applyFont="1" applyBorder="1" applyAlignment="1">
      <alignment horizontal="right" vertical="center"/>
    </xf>
    <xf numFmtId="0" fontId="34" fillId="0" borderId="45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44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0" fillId="7" borderId="53" xfId="0" applyFill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52" fillId="0" borderId="53" xfId="0" applyFont="1" applyBorder="1" applyAlignment="1">
      <alignment horizontal="center" vertical="center" wrapText="1"/>
    </xf>
    <xf numFmtId="0" fontId="72" fillId="0" borderId="53" xfId="26" applyFont="1" applyBorder="1" applyAlignment="1">
      <alignment horizontal="center"/>
    </xf>
    <xf numFmtId="0" fontId="0" fillId="3" borderId="43" xfId="0" applyFill="1" applyBorder="1" applyAlignment="1">
      <alignment horizontal="center"/>
    </xf>
    <xf numFmtId="0" fontId="0" fillId="3" borderId="54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3" borderId="26" xfId="2" applyFont="1" applyFill="1" applyBorder="1" applyAlignment="1">
      <alignment horizontal="center" wrapText="1"/>
    </xf>
    <xf numFmtId="0" fontId="4" fillId="3" borderId="27" xfId="2" applyFont="1" applyFill="1" applyBorder="1" applyAlignment="1">
      <alignment horizontal="center" wrapText="1"/>
    </xf>
    <xf numFmtId="0" fontId="4" fillId="3" borderId="28" xfId="2" applyFont="1" applyFill="1" applyBorder="1" applyAlignment="1">
      <alignment horizontal="center" wrapText="1"/>
    </xf>
    <xf numFmtId="0" fontId="3" fillId="0" borderId="21" xfId="2" applyBorder="1" applyAlignment="1">
      <alignment horizontal="left"/>
    </xf>
    <xf numFmtId="0" fontId="3" fillId="0" borderId="22" xfId="2" applyBorder="1" applyAlignment="1"/>
    <xf numFmtId="0" fontId="4" fillId="0" borderId="0" xfId="2" applyFont="1" applyAlignment="1">
      <alignment horizontal="center"/>
    </xf>
    <xf numFmtId="0" fontId="3" fillId="0" borderId="16" xfId="2" applyBorder="1" applyAlignment="1">
      <alignment horizontal="left"/>
    </xf>
    <xf numFmtId="0" fontId="3" fillId="0" borderId="0" xfId="2" applyAlignment="1"/>
    <xf numFmtId="0" fontId="30" fillId="15" borderId="26" xfId="0" applyFont="1" applyFill="1" applyBorder="1" applyAlignment="1">
      <alignment horizontal="center"/>
    </xf>
    <xf numFmtId="0" fontId="30" fillId="15" borderId="27" xfId="0" applyFont="1" applyFill="1" applyBorder="1" applyAlignment="1">
      <alignment horizontal="center"/>
    </xf>
    <xf numFmtId="0" fontId="30" fillId="15" borderId="28" xfId="0" applyFont="1" applyFill="1" applyBorder="1" applyAlignment="1">
      <alignment horizontal="center"/>
    </xf>
    <xf numFmtId="0" fontId="6" fillId="0" borderId="22" xfId="2" applyFont="1" applyBorder="1" applyAlignment="1">
      <alignment horizontal="center" wrapText="1"/>
    </xf>
    <xf numFmtId="0" fontId="6" fillId="0" borderId="23" xfId="2" applyFont="1" applyBorder="1" applyAlignment="1">
      <alignment horizontal="center" wrapText="1"/>
    </xf>
    <xf numFmtId="0" fontId="6" fillId="0" borderId="26" xfId="2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7" xfId="2" applyFont="1" applyBorder="1" applyAlignment="1">
      <alignment horizontal="center" wrapText="1"/>
    </xf>
  </cellXfs>
  <cellStyles count="28">
    <cellStyle name="Comma" xfId="1" builtinId="3"/>
    <cellStyle name="Comma 2" xfId="7"/>
    <cellStyle name="Currency" xfId="17" builtinId="4"/>
    <cellStyle name="Currency 2" xfId="5"/>
    <cellStyle name="Currency 2 2" xfId="14"/>
    <cellStyle name="Currency 4" xfId="6"/>
    <cellStyle name="Hyperlink" xfId="25" builtinId="8"/>
    <cellStyle name="Normal" xfId="0" builtinId="0"/>
    <cellStyle name="Normal 2" xfId="4"/>
    <cellStyle name="Normal 2 2" xfId="9"/>
    <cellStyle name="Normal 2 3 2" xfId="2"/>
    <cellStyle name="Normal 3" xfId="11"/>
    <cellStyle name="Normal 3 2" xfId="13"/>
    <cellStyle name="Normal 4" xfId="22"/>
    <cellStyle name="Normal 5" xfId="3"/>
    <cellStyle name="Normal 5 2" xfId="23"/>
    <cellStyle name="Normal 6" xfId="24"/>
    <cellStyle name="Normal_RS1 Ann Bill Freq" xfId="18"/>
    <cellStyle name="Normal_RS2 Ann Bill Freq" xfId="20"/>
    <cellStyle name="Normal_RS3 Ann Bill Freq" xfId="21"/>
    <cellStyle name="Normal_Sheet1" xfId="19"/>
    <cellStyle name="Normal_summary" xfId="26"/>
    <cellStyle name="Percent" xfId="10" builtinId="5"/>
    <cellStyle name="Percent 2" xfId="8"/>
    <cellStyle name="Percent 2 2" xfId="15"/>
    <cellStyle name="Report Heading" xfId="12"/>
    <cellStyle name="SAPDataCell" xfId="27"/>
    <cellStyle name="Title: Minor" xfId="16"/>
  </cellStyles>
  <dxfs count="0"/>
  <tableStyles count="0" defaultTableStyle="TableStyleMedium2" defaultPivotStyle="PivotStyleLight16"/>
  <colors>
    <mruColors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'Company Dashboard'!$B$6</c:f>
          <c:strCache>
            <c:ptCount val="1"/>
            <c:pt idx="0">
              <c:v>Residential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'Company Dashboard'!$G$5</c:f>
              <c:strCache>
                <c:ptCount val="1"/>
                <c:pt idx="0">
                  <c:v>Variance %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Dashboard'!$B$7:$B$11</c:f>
              <c:strCache>
                <c:ptCount val="5"/>
                <c:pt idx="0">
                  <c:v>RS-1 (Current) to RS-1 (Proposed)</c:v>
                </c:pt>
                <c:pt idx="1">
                  <c:v>RS-2 (Current) to RS-2 (Proposed)</c:v>
                </c:pt>
                <c:pt idx="2">
                  <c:v>RS-3 (Current) to RS-3 (Proposed)</c:v>
                </c:pt>
                <c:pt idx="3">
                  <c:v>Residential Heat Pump</c:v>
                </c:pt>
                <c:pt idx="4">
                  <c:v>Residential Generators</c:v>
                </c:pt>
              </c:strCache>
            </c:strRef>
          </c:cat>
          <c:val>
            <c:numRef>
              <c:f>'Company Dashboard'!$G$7:$G$11</c:f>
              <c:numCache>
                <c:formatCode>0.0%</c:formatCode>
                <c:ptCount val="5"/>
                <c:pt idx="0">
                  <c:v>0.2079418060085341</c:v>
                </c:pt>
                <c:pt idx="1">
                  <c:v>0.20470548081691448</c:v>
                </c:pt>
                <c:pt idx="2">
                  <c:v>0.13793430654757832</c:v>
                </c:pt>
                <c:pt idx="3">
                  <c:v>1.6892373271944258E-2</c:v>
                </c:pt>
                <c:pt idx="4">
                  <c:v>0.3695697225488796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3E-475C-984F-8A034FF31A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904670912"/>
        <c:axId val="19046746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'Company Dashboard'!$C$5</c15:sqref>
                        </c15:formulaRef>
                      </c:ext>
                    </c:extLst>
                    <c:strCache>
                      <c:ptCount val="1"/>
                      <c:pt idx="0">
                        <c:v>Use per Month (Therms)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ambria" panose="02040503050406030204" pitchFamily="18" charset="0"/>
                          <a:ea typeface="Cambria" panose="02040503050406030204" pitchFamily="18" charset="0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'Company Dashboard'!$B$7:$B$11</c15:sqref>
                        </c15:formulaRef>
                      </c:ext>
                    </c:extLst>
                    <c:strCache>
                      <c:ptCount val="5"/>
                      <c:pt idx="0">
                        <c:v>RS-1 (Current) to RS-1 (Proposed)</c:v>
                      </c:pt>
                      <c:pt idx="1">
                        <c:v>RS-2 (Current) to RS-2 (Proposed)</c:v>
                      </c:pt>
                      <c:pt idx="2">
                        <c:v>RS-3 (Current) to RS-3 (Proposed)</c:v>
                      </c:pt>
                      <c:pt idx="3">
                        <c:v>Residential Heat Pump</c:v>
                      </c:pt>
                      <c:pt idx="4">
                        <c:v>Residential Generators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'Company Dashboard'!$C$7:$C$11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5"/>
                      <c:pt idx="0">
                        <c:v>6.5784803273109738</c:v>
                      </c:pt>
                      <c:pt idx="1">
                        <c:v>14.494907112446437</c:v>
                      </c:pt>
                      <c:pt idx="2">
                        <c:v>32.86606849398904</c:v>
                      </c:pt>
                      <c:pt idx="3">
                        <c:v>319</c:v>
                      </c:pt>
                      <c:pt idx="4">
                        <c:v>0.93802813418156927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803E-475C-984F-8A034FF31A4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Dashboard'!$D$5</c15:sqref>
                        </c15:formulaRef>
                      </c:ext>
                    </c:extLst>
                    <c:strCache>
                      <c:ptCount val="1"/>
                      <c:pt idx="0">
                        <c:v>Current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ambria" panose="02040503050406030204" pitchFamily="18" charset="0"/>
                          <a:ea typeface="Cambria" panose="02040503050406030204" pitchFamily="18" charset="0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Dashboard'!$B$7:$B$11</c15:sqref>
                        </c15:formulaRef>
                      </c:ext>
                    </c:extLst>
                    <c:strCache>
                      <c:ptCount val="5"/>
                      <c:pt idx="0">
                        <c:v>RS-1 (Current) to RS-1 (Proposed)</c:v>
                      </c:pt>
                      <c:pt idx="1">
                        <c:v>RS-2 (Current) to RS-2 (Proposed)</c:v>
                      </c:pt>
                      <c:pt idx="2">
                        <c:v>RS-3 (Current) to RS-3 (Proposed)</c:v>
                      </c:pt>
                      <c:pt idx="3">
                        <c:v>Residential Heat Pump</c:v>
                      </c:pt>
                      <c:pt idx="4">
                        <c:v>Residential Generators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Dashboard'!$D$7:$D$11</c15:sqref>
                        </c15:formulaRef>
                      </c:ext>
                    </c:extLst>
                    <c:numCache>
                      <c:formatCode>"$"#,##0.00_);\("$"#,##0.00\)</c:formatCode>
                      <c:ptCount val="5"/>
                      <c:pt idx="0">
                        <c:v>25.354918647490877</c:v>
                      </c:pt>
                      <c:pt idx="1">
                        <c:v>40.695506233251137</c:v>
                      </c:pt>
                      <c:pt idx="2">
                        <c:v>75.83354359964909</c:v>
                      </c:pt>
                      <c:pt idx="3">
                        <c:v>467.01061268157025</c:v>
                      </c:pt>
                      <c:pt idx="4">
                        <c:v>25.120888440733971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03E-475C-984F-8A034FF31A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Dashboard'!$E$5</c15:sqref>
                        </c15:formulaRef>
                      </c:ext>
                    </c:extLst>
                    <c:strCache>
                      <c:ptCount val="1"/>
                      <c:pt idx="0">
                        <c:v>Proposed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ambria" panose="02040503050406030204" pitchFamily="18" charset="0"/>
                          <a:ea typeface="Cambria" panose="02040503050406030204" pitchFamily="18" charset="0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Dashboard'!$B$7:$B$11</c15:sqref>
                        </c15:formulaRef>
                      </c:ext>
                    </c:extLst>
                    <c:strCache>
                      <c:ptCount val="5"/>
                      <c:pt idx="0">
                        <c:v>RS-1 (Current) to RS-1 (Proposed)</c:v>
                      </c:pt>
                      <c:pt idx="1">
                        <c:v>RS-2 (Current) to RS-2 (Proposed)</c:v>
                      </c:pt>
                      <c:pt idx="2">
                        <c:v>RS-3 (Current) to RS-3 (Proposed)</c:v>
                      </c:pt>
                      <c:pt idx="3">
                        <c:v>Residential Heat Pump</c:v>
                      </c:pt>
                      <c:pt idx="4">
                        <c:v>Residential Generators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Dashboard'!$E$7:$E$11</c15:sqref>
                        </c15:formulaRef>
                      </c:ext>
                    </c:extLst>
                    <c:numCache>
                      <c:formatCode>"$"#,##0.00_);\("$"#,##0.00\)</c:formatCode>
                      <c:ptCount val="5"/>
                      <c:pt idx="0">
                        <c:v>30.627266222249588</c:v>
                      </c:pt>
                      <c:pt idx="1">
                        <c:v>49.026099403816552</c:v>
                      </c:pt>
                      <c:pt idx="2">
                        <c:v>86.293590849112235</c:v>
                      </c:pt>
                      <c:pt idx="3">
                        <c:v>474.89953027294672</c:v>
                      </c:pt>
                      <c:pt idx="4">
                        <c:v>34.404808211957381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03E-475C-984F-8A034FF31A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Dashboard'!$F$5</c15:sqref>
                        </c15:formulaRef>
                      </c:ext>
                    </c:extLst>
                    <c:strCache>
                      <c:ptCount val="1"/>
                      <c:pt idx="0">
                        <c:v>Variance $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ambria" panose="02040503050406030204" pitchFamily="18" charset="0"/>
                          <a:ea typeface="Cambria" panose="02040503050406030204" pitchFamily="18" charset="0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Dashboard'!$B$7:$B$11</c15:sqref>
                        </c15:formulaRef>
                      </c:ext>
                    </c:extLst>
                    <c:strCache>
                      <c:ptCount val="5"/>
                      <c:pt idx="0">
                        <c:v>RS-1 (Current) to RS-1 (Proposed)</c:v>
                      </c:pt>
                      <c:pt idx="1">
                        <c:v>RS-2 (Current) to RS-2 (Proposed)</c:v>
                      </c:pt>
                      <c:pt idx="2">
                        <c:v>RS-3 (Current) to RS-3 (Proposed)</c:v>
                      </c:pt>
                      <c:pt idx="3">
                        <c:v>Residential Heat Pump</c:v>
                      </c:pt>
                      <c:pt idx="4">
                        <c:v>Residential Generators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Dashboard'!$F$7:$F$11</c15:sqref>
                        </c15:formulaRef>
                      </c:ext>
                    </c:extLst>
                    <c:numCache>
                      <c:formatCode>"$"#,##0.00_);\("$"#,##0.00\)</c:formatCode>
                      <c:ptCount val="5"/>
                      <c:pt idx="0">
                        <c:v>5.2723475747587116</c:v>
                      </c:pt>
                      <c:pt idx="1">
                        <c:v>8.3305931705654146</c:v>
                      </c:pt>
                      <c:pt idx="2">
                        <c:v>10.460047249463145</c:v>
                      </c:pt>
                      <c:pt idx="3">
                        <c:v>7.8889175913764689</c:v>
                      </c:pt>
                      <c:pt idx="4">
                        <c:v>9.2839197712234096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03E-475C-984F-8A034FF31A45}"/>
                  </c:ext>
                </c:extLst>
              </c15:ser>
            </c15:filteredBarSeries>
          </c:ext>
        </c:extLst>
      </c:barChart>
      <c:catAx>
        <c:axId val="190467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904674656"/>
        <c:crosses val="autoZero"/>
        <c:auto val="1"/>
        <c:lblAlgn val="ctr"/>
        <c:lblOffset val="100"/>
        <c:noMultiLvlLbl val="0"/>
      </c:catAx>
      <c:valAx>
        <c:axId val="190467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90467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mbria" panose="02040503050406030204" pitchFamily="18" charset="0"/>
          <a:ea typeface="Cambria" panose="020405030504060302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'RS-GHP'!$D$1:$P$1</c:f>
          <c:strCache>
            <c:ptCount val="13"/>
            <c:pt idx="0">
              <c:v>Residential Rate - GHP (Gas Heat Pump)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'RS-GHP'!$B$14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'RS-GHP'!$B$15:$B$26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'RS-GHP'!$O$15:$O$26</c:f>
              <c:numCache>
                <c:formatCode>0.0%</c:formatCode>
                <c:ptCount val="12"/>
                <c:pt idx="0">
                  <c:v>8.3733700205831721E-2</c:v>
                </c:pt>
                <c:pt idx="1">
                  <c:v>8.1985450717670466E-2</c:v>
                </c:pt>
                <c:pt idx="2">
                  <c:v>6.8584293415671863E-2</c:v>
                </c:pt>
                <c:pt idx="3">
                  <c:v>3.70032382568607E-2</c:v>
                </c:pt>
                <c:pt idx="4">
                  <c:v>2.9193684928887569E-2</c:v>
                </c:pt>
                <c:pt idx="5">
                  <c:v>1.9173684560244493E-2</c:v>
                </c:pt>
                <c:pt idx="6">
                  <c:v>1.7328820235632848E-2</c:v>
                </c:pt>
                <c:pt idx="7">
                  <c:v>1.642551314850646E-2</c:v>
                </c:pt>
                <c:pt idx="8">
                  <c:v>1.5402862668863175E-2</c:v>
                </c:pt>
                <c:pt idx="9">
                  <c:v>1.1450096160761709E-2</c:v>
                </c:pt>
                <c:pt idx="11">
                  <c:v>1.6892373271944258E-2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C-48E8-B9D1-236D41193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'RS-GHP'!$C$14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'RS-GHP'!$C$15:$C$26</c:f>
              <c:numCache>
                <c:formatCode>_(* #,##0.0_);_(* \(#,##0.0\);_(* "-"??_);_(@_)</c:formatCode>
                <c:ptCount val="12"/>
                <c:pt idx="0">
                  <c:v>53.5</c:v>
                </c:pt>
                <c:pt idx="1">
                  <c:v>55</c:v>
                </c:pt>
                <c:pt idx="2">
                  <c:v>69</c:v>
                </c:pt>
                <c:pt idx="3">
                  <c:v>141</c:v>
                </c:pt>
                <c:pt idx="4">
                  <c:v>182</c:v>
                </c:pt>
                <c:pt idx="5">
                  <c:v>281</c:v>
                </c:pt>
                <c:pt idx="6">
                  <c:v>311</c:v>
                </c:pt>
                <c:pt idx="7">
                  <c:v>328</c:v>
                </c:pt>
                <c:pt idx="8">
                  <c:v>349.5</c:v>
                </c:pt>
                <c:pt idx="9">
                  <c:v>465.7</c:v>
                </c:pt>
                <c:pt idx="11">
                  <c:v>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EC-48E8-B9D1-236D41193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'RS-GHP'!$O$14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'RS-GHP'!$C$14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'RS-SG'!$D$1:$P$1</c:f>
          <c:strCache>
            <c:ptCount val="13"/>
            <c:pt idx="0">
              <c:v>Residential Rate - SG (Standby Generator Service)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'RS-SG'!$B$15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'RS-SG'!$B$16:$B$27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'RS-SG'!$O$16:$O$27</c:f>
              <c:numCache>
                <c:formatCode>0.0%</c:formatCode>
                <c:ptCount val="12"/>
                <c:pt idx="0">
                  <c:v>0.37808448347971574</c:v>
                </c:pt>
                <c:pt idx="1">
                  <c:v>0.37808448347971574</c:v>
                </c:pt>
                <c:pt idx="2">
                  <c:v>0.37808448347971574</c:v>
                </c:pt>
                <c:pt idx="3">
                  <c:v>0.37808448347971574</c:v>
                </c:pt>
                <c:pt idx="4">
                  <c:v>0.37808448347971574</c:v>
                </c:pt>
                <c:pt idx="5">
                  <c:v>0.35933059762431124</c:v>
                </c:pt>
                <c:pt idx="6">
                  <c:v>0.3417284876628825</c:v>
                </c:pt>
                <c:pt idx="7">
                  <c:v>0.31778326440227544</c:v>
                </c:pt>
                <c:pt idx="8">
                  <c:v>9.0862292629410951E-2</c:v>
                </c:pt>
                <c:pt idx="9">
                  <c:v>0.2872643680709665</c:v>
                </c:pt>
                <c:pt idx="11">
                  <c:v>0.3695697225488796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0-4762-B9D6-8645E1822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'RS-SG'!$C$15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'RS-SG'!$C$16:$C$27</c:f>
              <c:numCache>
                <c:formatCode>_(* #,##0.0_);_(* \(#,##0.0\);_(*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2.2000000000000002</c:v>
                </c:pt>
                <c:pt idx="6">
                  <c:v>4.8</c:v>
                </c:pt>
                <c:pt idx="7">
                  <c:v>9.6</c:v>
                </c:pt>
                <c:pt idx="8">
                  <c:v>84</c:v>
                </c:pt>
                <c:pt idx="9">
                  <c:v>19.600000000000001</c:v>
                </c:pt>
                <c:pt idx="11">
                  <c:v>0.93802813418156927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10-4762-B9D6-8645E1822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'RS-SG'!$O$15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'RS-SG'!$C$15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SGS!$D$1:$P$1</c:f>
          <c:strCache>
            <c:ptCount val="13"/>
            <c:pt idx="0">
              <c:v>Commercial Small General Service Rate SGS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SGS!$B$14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SGS!$B$15:$B$26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SGS!$O$15:$O$26</c:f>
              <c:numCache>
                <c:formatCode>0.0%</c:formatCode>
                <c:ptCount val="12"/>
                <c:pt idx="0">
                  <c:v>0.43186769570401123</c:v>
                </c:pt>
                <c:pt idx="1">
                  <c:v>0.36135027544233844</c:v>
                </c:pt>
                <c:pt idx="2">
                  <c:v>0.28551207644821369</c:v>
                </c:pt>
                <c:pt idx="3">
                  <c:v>0.23700032221037678</c:v>
                </c:pt>
                <c:pt idx="4">
                  <c:v>0.1990387476444051</c:v>
                </c:pt>
                <c:pt idx="5">
                  <c:v>0.16797854161726128</c:v>
                </c:pt>
                <c:pt idx="6">
                  <c:v>0.14634417593247906</c:v>
                </c:pt>
                <c:pt idx="7">
                  <c:v>0.13031746826431787</c:v>
                </c:pt>
                <c:pt idx="8">
                  <c:v>0.11708960653943185</c:v>
                </c:pt>
                <c:pt idx="9">
                  <c:v>8.9333759018716583E-2</c:v>
                </c:pt>
                <c:pt idx="11">
                  <c:v>0.15035520374598849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B-4F9C-AB78-76E8AB16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SGS!$C$14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SGS!$C$15:$C$26</c:f>
              <c:numCache>
                <c:formatCode>_(* #,##0_);_(* \(#,##0\);_(* "-"??_);_(@_)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16</c:v>
                </c:pt>
                <c:pt idx="3">
                  <c:v>26</c:v>
                </c:pt>
                <c:pt idx="4">
                  <c:v>39</c:v>
                </c:pt>
                <c:pt idx="5">
                  <c:v>57</c:v>
                </c:pt>
                <c:pt idx="6">
                  <c:v>78</c:v>
                </c:pt>
                <c:pt idx="7">
                  <c:v>103</c:v>
                </c:pt>
                <c:pt idx="8">
                  <c:v>136</c:v>
                </c:pt>
                <c:pt idx="9">
                  <c:v>340</c:v>
                </c:pt>
                <c:pt idx="11">
                  <c:v>73.270637272617634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4B-4F9C-AB78-76E8AB16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SGS!$O$14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SGS!$C$14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'GS-1'!$D$1:$P$1</c:f>
          <c:strCache>
            <c:ptCount val="13"/>
            <c:pt idx="0">
              <c:v>Commercial  Service Rate GS-1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'GS-1'!$B$14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'GS-1'!$B$15:$B$26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'GS-1'!$O$15:$O$26</c:f>
              <c:numCache>
                <c:formatCode>0.0%</c:formatCode>
                <c:ptCount val="12"/>
                <c:pt idx="0">
                  <c:v>0.24650631506088949</c:v>
                </c:pt>
                <c:pt idx="1">
                  <c:v>0.16452437839389619</c:v>
                </c:pt>
                <c:pt idx="2">
                  <c:v>0.15037151485058678</c:v>
                </c:pt>
                <c:pt idx="3">
                  <c:v>0.14229237671452405</c:v>
                </c:pt>
                <c:pt idx="4">
                  <c:v>0.13648608560456774</c:v>
                </c:pt>
                <c:pt idx="5">
                  <c:v>0.13194236479472235</c:v>
                </c:pt>
                <c:pt idx="6">
                  <c:v>0.12827369773675004</c:v>
                </c:pt>
                <c:pt idx="7">
                  <c:v>0.12517858863451894</c:v>
                </c:pt>
                <c:pt idx="8">
                  <c:v>0.12220989783947607</c:v>
                </c:pt>
                <c:pt idx="9">
                  <c:v>0.11595044858256127</c:v>
                </c:pt>
                <c:pt idx="11">
                  <c:v>0.13333404511314167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14-4612-B668-F32AC514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'GS-1'!$C$14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'GS-1'!$C$15:$C$26</c:f>
              <c:numCache>
                <c:formatCode>_(* #,##0_);_(* \(#,##0\);_(* "-"??_);_(@_)</c:formatCode>
                <c:ptCount val="12"/>
                <c:pt idx="0">
                  <c:v>60</c:v>
                </c:pt>
                <c:pt idx="1">
                  <c:v>183</c:v>
                </c:pt>
                <c:pt idx="2">
                  <c:v>249</c:v>
                </c:pt>
                <c:pt idx="3">
                  <c:v>309</c:v>
                </c:pt>
                <c:pt idx="4">
                  <c:v>371</c:v>
                </c:pt>
                <c:pt idx="5">
                  <c:v>438</c:v>
                </c:pt>
                <c:pt idx="6">
                  <c:v>511</c:v>
                </c:pt>
                <c:pt idx="7">
                  <c:v>593</c:v>
                </c:pt>
                <c:pt idx="8">
                  <c:v>699</c:v>
                </c:pt>
                <c:pt idx="9">
                  <c:v>1107</c:v>
                </c:pt>
                <c:pt idx="11">
                  <c:v>415.21415966605957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14-4612-B668-F32AC514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'GS-1'!$O$14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'GS-1'!$C$14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'GS-2'!$D$1:$P$1</c:f>
          <c:strCache>
            <c:ptCount val="13"/>
            <c:pt idx="0">
              <c:v>Commercial  Service Rate GS-2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'GS-2'!$B$14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'GS-2'!$B$15:$B$26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'GS-2'!$O$15:$O$26</c:f>
              <c:numCache>
                <c:formatCode>0.0%</c:formatCode>
                <c:ptCount val="12"/>
                <c:pt idx="0">
                  <c:v>0.18868446357930055</c:v>
                </c:pt>
                <c:pt idx="1">
                  <c:v>0.12869396793645854</c:v>
                </c:pt>
                <c:pt idx="2">
                  <c:v>0.11954246437326245</c:v>
                </c:pt>
                <c:pt idx="3">
                  <c:v>0.11445753943242656</c:v>
                </c:pt>
                <c:pt idx="4">
                  <c:v>0.11086351531945067</c:v>
                </c:pt>
                <c:pt idx="5">
                  <c:v>0.10808546685171463</c:v>
                </c:pt>
                <c:pt idx="6">
                  <c:v>0.10586414178117216</c:v>
                </c:pt>
                <c:pt idx="7">
                  <c:v>0.10400498401276076</c:v>
                </c:pt>
                <c:pt idx="8">
                  <c:v>0.10223441745136456</c:v>
                </c:pt>
                <c:pt idx="9">
                  <c:v>9.8541223930461413E-2</c:v>
                </c:pt>
                <c:pt idx="11">
                  <c:v>0.10893316537779456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C-437B-AD9C-30C05B46A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'GS-2'!$C$14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'GS-2'!$C$15:$C$26</c:f>
              <c:numCache>
                <c:formatCode>_(* #,##0_);_(* \(#,##0\);_(* "-"??_);_(@_)</c:formatCode>
                <c:ptCount val="12"/>
                <c:pt idx="0">
                  <c:v>222.84332069914737</c:v>
                </c:pt>
                <c:pt idx="1">
                  <c:v>679.67212813239939</c:v>
                </c:pt>
                <c:pt idx="2">
                  <c:v>924.79978090146142</c:v>
                </c:pt>
                <c:pt idx="3">
                  <c:v>1147.6431016006088</c:v>
                </c:pt>
                <c:pt idx="4">
                  <c:v>1377.9145329897278</c:v>
                </c:pt>
                <c:pt idx="5">
                  <c:v>1626.7562411037757</c:v>
                </c:pt>
                <c:pt idx="6">
                  <c:v>1897.8822812877384</c:v>
                </c:pt>
                <c:pt idx="7">
                  <c:v>2202.4348195765729</c:v>
                </c:pt>
                <c:pt idx="8">
                  <c:v>2596.1246861450668</c:v>
                </c:pt>
                <c:pt idx="9">
                  <c:v>4111.4592668992682</c:v>
                </c:pt>
                <c:pt idx="11">
                  <c:v>1542.1283690215114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5C-437B-AD9C-30C05B46A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'GS-2'!$O$14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'GS-2'!$C$14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'GS-3'!$D$1:$P$1</c:f>
          <c:strCache>
            <c:ptCount val="13"/>
            <c:pt idx="0">
              <c:v>Commercial  Service Rate GS-3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'GS-3'!$B$14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'GS-3'!$B$15:$B$26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'GS-3'!$O$15:$O$26</c:f>
              <c:numCache>
                <c:formatCode>0.0%</c:formatCode>
                <c:ptCount val="12"/>
                <c:pt idx="0">
                  <c:v>0.12061755252971294</c:v>
                </c:pt>
                <c:pt idx="1">
                  <c:v>0.10010139312449183</c:v>
                </c:pt>
                <c:pt idx="2">
                  <c:v>9.696373377512274E-2</c:v>
                </c:pt>
                <c:pt idx="3">
                  <c:v>9.5219420085677006E-2</c:v>
                </c:pt>
                <c:pt idx="4">
                  <c:v>9.3986146961971481E-2</c:v>
                </c:pt>
                <c:pt idx="5">
                  <c:v>9.3032649353822702E-2</c:v>
                </c:pt>
                <c:pt idx="6">
                  <c:v>9.2270093678638601E-2</c:v>
                </c:pt>
                <c:pt idx="7">
                  <c:v>9.1631770373655441E-2</c:v>
                </c:pt>
                <c:pt idx="8">
                  <c:v>9.1023783013104334E-2</c:v>
                </c:pt>
                <c:pt idx="9">
                  <c:v>8.9755338631991768E-2</c:v>
                </c:pt>
                <c:pt idx="11">
                  <c:v>9.332362187030728E-2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8-4AFA-AAB3-E1A394892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'GS-3'!$C$14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'GS-3'!$C$15:$C$26</c:f>
              <c:numCache>
                <c:formatCode>_(* #,##0_);_(* \(#,##0\);_(* "-"??_);_(@_)</c:formatCode>
                <c:ptCount val="12"/>
                <c:pt idx="0">
                  <c:v>1162.9312277035726</c:v>
                </c:pt>
                <c:pt idx="1">
                  <c:v>3546.9402444958964</c:v>
                </c:pt>
                <c:pt idx="2">
                  <c:v>4826.1645949698259</c:v>
                </c:pt>
                <c:pt idx="3">
                  <c:v>5989.0958226733983</c:v>
                </c:pt>
                <c:pt idx="4">
                  <c:v>7190.7914246337577</c:v>
                </c:pt>
                <c:pt idx="5">
                  <c:v>8489.3979622360803</c:v>
                </c:pt>
                <c:pt idx="6">
                  <c:v>9904.2976226087612</c:v>
                </c:pt>
                <c:pt idx="7">
                  <c:v>11493.636967136976</c:v>
                </c:pt>
                <c:pt idx="8">
                  <c:v>13548.148802746622</c:v>
                </c:pt>
                <c:pt idx="9">
                  <c:v>21456.081151130915</c:v>
                </c:pt>
                <c:pt idx="11">
                  <c:v>8047.7585410059646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78-4AFA-AAB3-E1A394892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'GS-3'!$O$14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'GS-3'!$C$14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'GS-4'!$D$1:$P$1</c:f>
          <c:strCache>
            <c:ptCount val="13"/>
            <c:pt idx="0">
              <c:v>Commercial  Service Rate GS-4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'GS-4'!$B$14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'GS-4'!$B$15:$B$26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'GS-4'!$O$15:$O$26</c:f>
              <c:numCache>
                <c:formatCode>0.0%</c:formatCode>
                <c:ptCount val="12"/>
                <c:pt idx="0">
                  <c:v>0.10140773407814743</c:v>
                </c:pt>
                <c:pt idx="1">
                  <c:v>7.5504565445022889E-2</c:v>
                </c:pt>
                <c:pt idx="2">
                  <c:v>7.1897738411144982E-2</c:v>
                </c:pt>
                <c:pt idx="3">
                  <c:v>6.9929412206959515E-2</c:v>
                </c:pt>
                <c:pt idx="4">
                  <c:v>6.8553267172103763E-2</c:v>
                </c:pt>
                <c:pt idx="5">
                  <c:v>6.7497986828045226E-2</c:v>
                </c:pt>
                <c:pt idx="6">
                  <c:v>6.6659417252851016E-2</c:v>
                </c:pt>
                <c:pt idx="7">
                  <c:v>6.5961112528589078E-2</c:v>
                </c:pt>
                <c:pt idx="8">
                  <c:v>6.5299063110704422E-2</c:v>
                </c:pt>
                <c:pt idx="9">
                  <c:v>6.3927379087016678E-2</c:v>
                </c:pt>
                <c:pt idx="11">
                  <c:v>6.7819223074495477E-2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5-432D-A691-4BDFD4CBE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'GS-4'!$C$14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'GS-4'!$C$15:$C$26</c:f>
              <c:numCache>
                <c:formatCode>_(* #,##0_);_(* \(#,##0\);_(* "-"??_);_(@_)</c:formatCode>
                <c:ptCount val="12"/>
                <c:pt idx="0">
                  <c:v>4719.3884250836209</c:v>
                </c:pt>
                <c:pt idx="1">
                  <c:v>14394.134696505043</c:v>
                </c:pt>
                <c:pt idx="2">
                  <c:v>19585.461964097023</c:v>
                </c:pt>
                <c:pt idx="3">
                  <c:v>24304.850389180643</c:v>
                </c:pt>
                <c:pt idx="4">
                  <c:v>29181.551761767052</c:v>
                </c:pt>
                <c:pt idx="5">
                  <c:v>34451.535503110426</c:v>
                </c:pt>
                <c:pt idx="6">
                  <c:v>40193.458086962171</c:v>
                </c:pt>
                <c:pt idx="7">
                  <c:v>46643.288934576442</c:v>
                </c:pt>
                <c:pt idx="8">
                  <c:v>54980.87515222418</c:v>
                </c:pt>
                <c:pt idx="9">
                  <c:v>87072.716442792793</c:v>
                </c:pt>
                <c:pt idx="11">
                  <c:v>32659.281650980396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05-432D-A691-4BDFD4CBE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'GS-4'!$O$14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'GS-4'!$C$14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'GS-5'!$D$1:$P$1</c:f>
          <c:strCache>
            <c:ptCount val="13"/>
            <c:pt idx="0">
              <c:v>Commercial  Service Rate GS-5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'GS-5'!$B$14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'GS-5'!$B$15:$B$26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'GS-5'!$O$15:$O$26</c:f>
              <c:numCache>
                <c:formatCode>0.0%</c:formatCode>
                <c:ptCount val="12"/>
                <c:pt idx="0">
                  <c:v>9.9110900396614299E-2</c:v>
                </c:pt>
                <c:pt idx="1">
                  <c:v>6.6070375815859284E-2</c:v>
                </c:pt>
                <c:pt idx="2">
                  <c:v>6.1471131256827037E-2</c:v>
                </c:pt>
                <c:pt idx="3">
                  <c:v>5.896136563783818E-2</c:v>
                </c:pt>
                <c:pt idx="4">
                  <c:v>5.7206736873301627E-2</c:v>
                </c:pt>
                <c:pt idx="5">
                  <c:v>5.5861254719173116E-2</c:v>
                </c:pt>
                <c:pt idx="6">
                  <c:v>5.4792099722726313E-2</c:v>
                </c:pt>
                <c:pt idx="7">
                  <c:v>5.3901793044361254E-2</c:v>
                </c:pt>
                <c:pt idx="8">
                  <c:v>5.3057722128673629E-2</c:v>
                </c:pt>
                <c:pt idx="9">
                  <c:v>5.130894906810287E-2</c:v>
                </c:pt>
                <c:pt idx="11">
                  <c:v>5.6270827730810609E-2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0-4E50-A3A0-2915B4837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'GS-5'!$C$14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'GS-5'!$C$15:$C$26</c:f>
              <c:numCache>
                <c:formatCode>_(* #,##0_);_(* \(#,##0\);_(* "-"??_);_(@_)</c:formatCode>
                <c:ptCount val="12"/>
                <c:pt idx="0">
                  <c:v>10301.891105786313</c:v>
                </c:pt>
                <c:pt idx="1">
                  <c:v>31420.767872648252</c:v>
                </c:pt>
                <c:pt idx="2">
                  <c:v>42752.848089013198</c:v>
                </c:pt>
                <c:pt idx="3">
                  <c:v>53054.739194799506</c:v>
                </c:pt>
                <c:pt idx="4">
                  <c:v>63700.026670778701</c:v>
                </c:pt>
                <c:pt idx="5">
                  <c:v>75203.80507224008</c:v>
                </c:pt>
                <c:pt idx="6">
                  <c:v>87737.772584280101</c:v>
                </c:pt>
                <c:pt idx="7">
                  <c:v>101817.02376218805</c:v>
                </c:pt>
                <c:pt idx="8">
                  <c:v>120017.03138241054</c:v>
                </c:pt>
                <c:pt idx="9">
                  <c:v>190069.89090175746</c:v>
                </c:pt>
                <c:pt idx="11">
                  <c:v>71291.517641005281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90-4E50-A3A0-2915B4837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'GS-5'!$O$14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'GS-5'!$C$14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'CS-SG'!$D$1:$P$1</c:f>
          <c:strCache>
            <c:ptCount val="13"/>
            <c:pt idx="0">
              <c:v>Commercial Rate - SG (Standby Generator Service)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'CS-SG'!$B$15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'CS-SG'!$B$16:$B$27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'CS-SG'!$O$16:$O$27</c:f>
              <c:numCache>
                <c:formatCode>0.0%</c:formatCode>
                <c:ptCount val="12"/>
                <c:pt idx="0">
                  <c:v>0.22222222222222221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0.22222222222222221</c:v>
                </c:pt>
                <c:pt idx="4">
                  <c:v>0.22222222222222221</c:v>
                </c:pt>
                <c:pt idx="5">
                  <c:v>-3.2370292020234864E-2</c:v>
                </c:pt>
                <c:pt idx="6">
                  <c:v>-0.15124400618631384</c:v>
                </c:pt>
                <c:pt idx="7">
                  <c:v>-0.20778558943065936</c:v>
                </c:pt>
                <c:pt idx="8">
                  <c:v>-0.26147165028684244</c:v>
                </c:pt>
                <c:pt idx="9">
                  <c:v>-0.23827353678081975</c:v>
                </c:pt>
                <c:pt idx="11">
                  <c:v>0.19591513610892136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A-474C-AF68-92DC58DB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'CS-SG'!$C$15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'CS-SG'!$C$16:$C$27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102.92301520562683</c:v>
                </c:pt>
                <c:pt idx="6">
                  <c:v>224.55930590318576</c:v>
                </c:pt>
                <c:pt idx="7">
                  <c:v>449.11861180637152</c:v>
                </c:pt>
                <c:pt idx="8">
                  <c:v>3929.7878533057506</c:v>
                </c:pt>
                <c:pt idx="9">
                  <c:v>916.95049910467515</c:v>
                </c:pt>
                <c:pt idx="11">
                  <c:v>43.883947235306998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0A-474C-AF68-92DC58DB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'CS-SG'!$O$15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'CS-SG'!$C$15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'Company Dashboard'!$B$12</c:f>
          <c:strCache>
            <c:ptCount val="1"/>
            <c:pt idx="0">
              <c:v>Commercial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'Company Dashboard'!$G$5</c:f>
              <c:strCache>
                <c:ptCount val="1"/>
                <c:pt idx="0">
                  <c:v>Variance %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Dashboard'!$B$13:$B$21</c:f>
              <c:strCache>
                <c:ptCount val="9"/>
                <c:pt idx="0">
                  <c:v>Small General Service</c:v>
                </c:pt>
                <c:pt idx="1">
                  <c:v>General Service - 1</c:v>
                </c:pt>
                <c:pt idx="2">
                  <c:v>General Service - 2</c:v>
                </c:pt>
                <c:pt idx="3">
                  <c:v>General Service - 3</c:v>
                </c:pt>
                <c:pt idx="4">
                  <c:v>General Service - 4</c:v>
                </c:pt>
                <c:pt idx="5">
                  <c:v>General Service - 5</c:v>
                </c:pt>
                <c:pt idx="6">
                  <c:v>Commercial Heat Pumps</c:v>
                </c:pt>
                <c:pt idx="7">
                  <c:v>Commercial Generators</c:v>
                </c:pt>
                <c:pt idx="8">
                  <c:v>Street Lighting</c:v>
                </c:pt>
              </c:strCache>
            </c:strRef>
          </c:cat>
          <c:val>
            <c:numRef>
              <c:f>'Company Dashboard'!$G$13:$G$21</c:f>
              <c:numCache>
                <c:formatCode>0.0%</c:formatCode>
                <c:ptCount val="9"/>
                <c:pt idx="0">
                  <c:v>0.15035520374598849</c:v>
                </c:pt>
                <c:pt idx="1">
                  <c:v>0.13333404511314167</c:v>
                </c:pt>
                <c:pt idx="2">
                  <c:v>0.10893316537779456</c:v>
                </c:pt>
                <c:pt idx="3">
                  <c:v>9.332362187030728E-2</c:v>
                </c:pt>
                <c:pt idx="4">
                  <c:v>6.7819223074495477E-2</c:v>
                </c:pt>
                <c:pt idx="5">
                  <c:v>5.6270827730810609E-2</c:v>
                </c:pt>
                <c:pt idx="6">
                  <c:v>6.1974203647078632E-2</c:v>
                </c:pt>
                <c:pt idx="7">
                  <c:v>0.19591513610892136</c:v>
                </c:pt>
                <c:pt idx="8">
                  <c:v>9.4013106056965293E-2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35-4322-B024-DA1FCFC778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904670912"/>
        <c:axId val="19046746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'Company Dashboard'!$C$5</c15:sqref>
                        </c15:formulaRef>
                      </c:ext>
                    </c:extLst>
                    <c:strCache>
                      <c:ptCount val="1"/>
                      <c:pt idx="0">
                        <c:v>Use per Month (Therms)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ambria" panose="02040503050406030204" pitchFamily="18" charset="0"/>
                          <a:ea typeface="Cambria" panose="02040503050406030204" pitchFamily="18" charset="0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'Company Dashboard'!$B$13:$B$21</c15:sqref>
                        </c15:formulaRef>
                      </c:ext>
                    </c:extLst>
                    <c:strCache>
                      <c:ptCount val="9"/>
                      <c:pt idx="0">
                        <c:v>Small General Service</c:v>
                      </c:pt>
                      <c:pt idx="1">
                        <c:v>General Service - 1</c:v>
                      </c:pt>
                      <c:pt idx="2">
                        <c:v>General Service - 2</c:v>
                      </c:pt>
                      <c:pt idx="3">
                        <c:v>General Service - 3</c:v>
                      </c:pt>
                      <c:pt idx="4">
                        <c:v>General Service - 4</c:v>
                      </c:pt>
                      <c:pt idx="5">
                        <c:v>General Service - 5</c:v>
                      </c:pt>
                      <c:pt idx="6">
                        <c:v>Commercial Heat Pumps</c:v>
                      </c:pt>
                      <c:pt idx="7">
                        <c:v>Commercial Generators</c:v>
                      </c:pt>
                      <c:pt idx="8">
                        <c:v>Street Lighting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'Company Dashboard'!$C$13:$C$21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9"/>
                      <c:pt idx="0">
                        <c:v>73.270637272617634</c:v>
                      </c:pt>
                      <c:pt idx="1">
                        <c:v>415.21415966605957</c:v>
                      </c:pt>
                      <c:pt idx="2">
                        <c:v>1542.1283690215114</c:v>
                      </c:pt>
                      <c:pt idx="3">
                        <c:v>8047.7585410059646</c:v>
                      </c:pt>
                      <c:pt idx="4">
                        <c:v>32659.281650980396</c:v>
                      </c:pt>
                      <c:pt idx="5">
                        <c:v>71291.517641005281</c:v>
                      </c:pt>
                      <c:pt idx="6">
                        <c:v>331.5</c:v>
                      </c:pt>
                      <c:pt idx="7">
                        <c:v>43.883947235306998</c:v>
                      </c:pt>
                      <c:pt idx="8">
                        <c:v>1511.9503086419757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635-4322-B024-DA1FCFC77872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Dashboard'!$D$5</c15:sqref>
                        </c15:formulaRef>
                      </c:ext>
                    </c:extLst>
                    <c:strCache>
                      <c:ptCount val="1"/>
                      <c:pt idx="0">
                        <c:v>Current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ambria" panose="02040503050406030204" pitchFamily="18" charset="0"/>
                          <a:ea typeface="Cambria" panose="02040503050406030204" pitchFamily="18" charset="0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Dashboard'!$B$13:$B$21</c15:sqref>
                        </c15:formulaRef>
                      </c:ext>
                    </c:extLst>
                    <c:strCache>
                      <c:ptCount val="9"/>
                      <c:pt idx="0">
                        <c:v>Small General Service</c:v>
                      </c:pt>
                      <c:pt idx="1">
                        <c:v>General Service - 1</c:v>
                      </c:pt>
                      <c:pt idx="2">
                        <c:v>General Service - 2</c:v>
                      </c:pt>
                      <c:pt idx="3">
                        <c:v>General Service - 3</c:v>
                      </c:pt>
                      <c:pt idx="4">
                        <c:v>General Service - 4</c:v>
                      </c:pt>
                      <c:pt idx="5">
                        <c:v>General Service - 5</c:v>
                      </c:pt>
                      <c:pt idx="6">
                        <c:v>Commercial Heat Pumps</c:v>
                      </c:pt>
                      <c:pt idx="7">
                        <c:v>Commercial Generators</c:v>
                      </c:pt>
                      <c:pt idx="8">
                        <c:v>Street Lighting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Dashboard'!$D$13:$D$21</c15:sqref>
                        </c15:formulaRef>
                      </c:ext>
                    </c:extLst>
                    <c:numCache>
                      <c:formatCode>"$"#,##0.00_);\("$"#,##0.00\)</c:formatCode>
                      <c:ptCount val="9"/>
                      <c:pt idx="0">
                        <c:v>149.98430068897744</c:v>
                      </c:pt>
                      <c:pt idx="1">
                        <c:v>675.19864834518239</c:v>
                      </c:pt>
                      <c:pt idx="2">
                        <c:v>2340.431549229952</c:v>
                      </c:pt>
                      <c:pt idx="3">
                        <c:v>11786.845415942646</c:v>
                      </c:pt>
                      <c:pt idx="4">
                        <c:v>45308.261130282612</c:v>
                      </c:pt>
                      <c:pt idx="5">
                        <c:v>93726.816880777624</c:v>
                      </c:pt>
                      <c:pt idx="6">
                        <c:v>509.64696942852049</c:v>
                      </c:pt>
                      <c:pt idx="7">
                        <c:v>99.592142078709003</c:v>
                      </c:pt>
                      <c:pt idx="8">
                        <c:v>2219.4227346184753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35-4322-B024-DA1FCFC7787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Dashboard'!$E$5</c15:sqref>
                        </c15:formulaRef>
                      </c:ext>
                    </c:extLst>
                    <c:strCache>
                      <c:ptCount val="1"/>
                      <c:pt idx="0">
                        <c:v>Proposed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ambria" panose="02040503050406030204" pitchFamily="18" charset="0"/>
                          <a:ea typeface="Cambria" panose="02040503050406030204" pitchFamily="18" charset="0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Dashboard'!$B$13:$B$21</c15:sqref>
                        </c15:formulaRef>
                      </c:ext>
                    </c:extLst>
                    <c:strCache>
                      <c:ptCount val="9"/>
                      <c:pt idx="0">
                        <c:v>Small General Service</c:v>
                      </c:pt>
                      <c:pt idx="1">
                        <c:v>General Service - 1</c:v>
                      </c:pt>
                      <c:pt idx="2">
                        <c:v>General Service - 2</c:v>
                      </c:pt>
                      <c:pt idx="3">
                        <c:v>General Service - 3</c:v>
                      </c:pt>
                      <c:pt idx="4">
                        <c:v>General Service - 4</c:v>
                      </c:pt>
                      <c:pt idx="5">
                        <c:v>General Service - 5</c:v>
                      </c:pt>
                      <c:pt idx="6">
                        <c:v>Commercial Heat Pumps</c:v>
                      </c:pt>
                      <c:pt idx="7">
                        <c:v>Commercial Generators</c:v>
                      </c:pt>
                      <c:pt idx="8">
                        <c:v>Street Lighting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Dashboard'!$E$13:$E$21</c15:sqref>
                        </c15:formulaRef>
                      </c:ext>
                    </c:extLst>
                    <c:numCache>
                      <c:formatCode>"$"#,##0.00_);\("$"#,##0.00\)</c:formatCode>
                      <c:ptCount val="9"/>
                      <c:pt idx="0">
                        <c:v>172.53522077776825</c:v>
                      </c:pt>
                      <c:pt idx="1">
                        <c:v>765.22561538397122</c:v>
                      </c:pt>
                      <c:pt idx="2">
                        <c:v>2595.3821662376263</c:v>
                      </c:pt>
                      <c:pt idx="3">
                        <c:v>12886.836520583842</c:v>
                      </c:pt>
                      <c:pt idx="4">
                        <c:v>48381.032198994741</c:v>
                      </c:pt>
                      <c:pt idx="5">
                        <c:v>99000.902447233093</c:v>
                      </c:pt>
                      <c:pt idx="6">
                        <c:v>541.23193450000008</c:v>
                      </c:pt>
                      <c:pt idx="7">
                        <c:v>119.10375014943831</c:v>
                      </c:pt>
                      <c:pt idx="8">
                        <c:v>2428.0775595534019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635-4322-B024-DA1FCFC7787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Dashboard'!$F$5</c15:sqref>
                        </c15:formulaRef>
                      </c:ext>
                    </c:extLst>
                    <c:strCache>
                      <c:ptCount val="1"/>
                      <c:pt idx="0">
                        <c:v>Variance $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Cambria" panose="02040503050406030204" pitchFamily="18" charset="0"/>
                          <a:ea typeface="Cambria" panose="02040503050406030204" pitchFamily="18" charset="0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Dashboard'!$B$13:$B$21</c15:sqref>
                        </c15:formulaRef>
                      </c:ext>
                    </c:extLst>
                    <c:strCache>
                      <c:ptCount val="9"/>
                      <c:pt idx="0">
                        <c:v>Small General Service</c:v>
                      </c:pt>
                      <c:pt idx="1">
                        <c:v>General Service - 1</c:v>
                      </c:pt>
                      <c:pt idx="2">
                        <c:v>General Service - 2</c:v>
                      </c:pt>
                      <c:pt idx="3">
                        <c:v>General Service - 3</c:v>
                      </c:pt>
                      <c:pt idx="4">
                        <c:v>General Service - 4</c:v>
                      </c:pt>
                      <c:pt idx="5">
                        <c:v>General Service - 5</c:v>
                      </c:pt>
                      <c:pt idx="6">
                        <c:v>Commercial Heat Pumps</c:v>
                      </c:pt>
                      <c:pt idx="7">
                        <c:v>Commercial Generators</c:v>
                      </c:pt>
                      <c:pt idx="8">
                        <c:v>Street Lighting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'Company Dashboard'!$F$13:$F$21</c15:sqref>
                        </c15:formulaRef>
                      </c:ext>
                    </c:extLst>
                    <c:numCache>
                      <c:formatCode>"$"#,##0.00_);\("$"#,##0.00\)</c:formatCode>
                      <c:ptCount val="9"/>
                      <c:pt idx="0">
                        <c:v>22.550920088790804</c:v>
                      </c:pt>
                      <c:pt idx="1">
                        <c:v>90.026967038788825</c:v>
                      </c:pt>
                      <c:pt idx="2">
                        <c:v>254.95061700767428</c:v>
                      </c:pt>
                      <c:pt idx="3">
                        <c:v>1099.9911046411962</c:v>
                      </c:pt>
                      <c:pt idx="4">
                        <c:v>3072.7710687121289</c:v>
                      </c:pt>
                      <c:pt idx="5">
                        <c:v>5274.0855664554692</c:v>
                      </c:pt>
                      <c:pt idx="6">
                        <c:v>31.584965071479587</c:v>
                      </c:pt>
                      <c:pt idx="7">
                        <c:v>19.511608070729309</c:v>
                      </c:pt>
                      <c:pt idx="8">
                        <c:v>208.65482493492664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35-4322-B024-DA1FCFC77872}"/>
                  </c:ext>
                </c:extLst>
              </c15:ser>
            </c15:filteredBarSeries>
          </c:ext>
        </c:extLst>
      </c:barChart>
      <c:catAx>
        <c:axId val="190467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904674656"/>
        <c:crosses val="autoZero"/>
        <c:auto val="1"/>
        <c:lblAlgn val="ctr"/>
        <c:lblOffset val="100"/>
        <c:noMultiLvlLbl val="0"/>
      </c:catAx>
      <c:valAx>
        <c:axId val="190467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90467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mbria" panose="02040503050406030204" pitchFamily="18" charset="0"/>
          <a:ea typeface="Cambria" panose="020405030504060302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'Company Dashboard'!$I$16</c:f>
          <c:strCache>
            <c:ptCount val="1"/>
            <c:pt idx="0">
              <c:v>Ratio to Proposed Revenue Allocation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'Company Dashboard'!$I$18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Dashboard'!$J$17:$K$17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</c:strRef>
          </c:cat>
          <c:val>
            <c:numRef>
              <c:f>'Company Dashboard'!$J$18:$K$18</c:f>
              <c:numCache>
                <c:formatCode>_(* #,##0.00_);_(* \(#,##0.00\);_(* "-"??_);_(@_)</c:formatCode>
                <c:ptCount val="2"/>
                <c:pt idx="0">
                  <c:v>0.70388213366382402</c:v>
                </c:pt>
                <c:pt idx="1">
                  <c:v>0.95327605387399372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1-42A2-BED9-021A802F17F1}"/>
            </c:ext>
          </c:extLst>
        </c:ser>
        <c:ser>
          <c:idx val="1"/>
          <c:order val="1"/>
          <c:tx>
            <c:strRef>
              <c:f>'Company Dashboard'!$I$19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Dashboard'!$J$17:$K$17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</c:strRef>
          </c:cat>
          <c:val>
            <c:numRef>
              <c:f>'Company Dashboard'!$J$19:$K$19</c:f>
              <c:numCache>
                <c:formatCode>_(* #,##0.00_);_(* \(#,##0.00\);_(* "-"??_);_(@_)</c:formatCode>
                <c:ptCount val="2"/>
                <c:pt idx="0">
                  <c:v>0.64455685712285082</c:v>
                </c:pt>
                <c:pt idx="1">
                  <c:v>0.99022959431392421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1-42A2-BED9-021A802F17F1}"/>
            </c:ext>
          </c:extLst>
        </c:ser>
        <c:ser>
          <c:idx val="3"/>
          <c:order val="3"/>
          <c:tx>
            <c:strRef>
              <c:f>'Company Dashboard'!$I$21</c:f>
              <c:strCache>
                <c:ptCount val="1"/>
                <c:pt idx="0">
                  <c:v>Interruptible, SC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Dashboard'!$J$17:$K$17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</c:strRef>
          </c:cat>
          <c:val>
            <c:numRef>
              <c:f>'Company Dashboard'!$J$21:$K$21</c:f>
              <c:numCache>
                <c:formatCode>_(* #,##0.00_);_(* \(#,##0.00\);_(* "-"??_);_(@_)</c:formatCode>
                <c:ptCount val="2"/>
                <c:pt idx="0">
                  <c:v>1.2191894302599493</c:v>
                </c:pt>
                <c:pt idx="1">
                  <c:v>1.3565475004248557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81-42A2-BED9-021A802F17F1}"/>
            </c:ext>
          </c:extLst>
        </c:ser>
        <c:ser>
          <c:idx val="4"/>
          <c:order val="4"/>
          <c:tx>
            <c:strRef>
              <c:f>'Company Dashboard'!$I$22</c:f>
              <c:strCache>
                <c:ptCount val="1"/>
                <c:pt idx="0">
                  <c:v>Wholesale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Dashboard'!$J$17:$K$17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  <c:extLst xmlns:c15="http://schemas.microsoft.com/office/drawing/2012/chart"/>
            </c:strRef>
          </c:cat>
          <c:val>
            <c:numRef>
              <c:f>'Company Dashboard'!$J$22:$K$22</c:f>
              <c:numCache>
                <c:formatCode>_(* #,##0.00_);_(* \(#,##0.00\);_(* "-"??_);_(@_)</c:formatCode>
                <c:ptCount val="2"/>
                <c:pt idx="0">
                  <c:v>0.4176976684846529</c:v>
                </c:pt>
                <c:pt idx="1">
                  <c:v>0.59269545081069952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0981-42A2-BED9-021A802F17F1}"/>
            </c:ext>
          </c:extLst>
        </c:ser>
        <c:ser>
          <c:idx val="5"/>
          <c:order val="5"/>
          <c:tx>
            <c:strRef>
              <c:f>'Company Dashboard'!$I$23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Dashboard'!$J$17:$K$17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  <c:extLst xmlns:c15="http://schemas.microsoft.com/office/drawing/2012/chart"/>
            </c:strRef>
          </c:cat>
          <c:val>
            <c:numRef>
              <c:f>'Company Dashboard'!$J$23:$K$23</c:f>
              <c:numCache>
                <c:formatCode>_(* #,##0.00_);_(* \(#,##0.00\);_(* "-"??_);_(@_)</c:formatCode>
                <c:ptCount val="2"/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0981-42A2-BED9-021A802F17F1}"/>
            </c:ext>
          </c:extLst>
        </c:ser>
        <c:ser>
          <c:idx val="6"/>
          <c:order val="6"/>
          <c:tx>
            <c:strRef>
              <c:f>'Company Dashboard'!$I$24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Dashboard'!$J$17:$K$17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</c:strRef>
          </c:cat>
          <c:val>
            <c:numRef>
              <c:f>'Company Dashboard'!$J$24:$K$24</c:f>
              <c:numCache>
                <c:formatCode>_(* #,##0.00_);_(* \(#,##0.00\);_(* "-"??_);_(@_)</c:formatCode>
                <c:ptCount val="2"/>
                <c:pt idx="0">
                  <c:v>0.71303838418974064</c:v>
                </c:pt>
                <c:pt idx="1">
                  <c:v>1.000000000108799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81-42A2-BED9-021A802F17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21890896"/>
        <c:axId val="172189297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'Company Dashboard'!$I$20</c15:sqref>
                        </c15:formulaRef>
                      </c:ext>
                    </c:extLst>
                    <c:strCache>
                      <c:ptCount val="1"/>
                      <c:pt idx="0">
                        <c:v>Other Firm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 w="25400"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'Company Dashboard'!$J$17:$K$17</c15:sqref>
                        </c15:formulaRef>
                      </c:ext>
                    </c:extLst>
                    <c:strCache>
                      <c:ptCount val="2"/>
                      <c:pt idx="0">
                        <c:v>At Present Rates</c:v>
                      </c:pt>
                      <c:pt idx="1">
                        <c:v>At Proposed Rates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'Company Dashboard'!$J$20:$K$20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"/>
                      <c:pt idx="0">
                        <c:v>1.0775037569788697</c:v>
                      </c:pt>
                      <c:pt idx="1">
                        <c:v>1.0775037569788697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0981-42A2-BED9-021A802F17F1}"/>
                  </c:ext>
                </c:extLst>
              </c15:ser>
            </c15:filteredBarSeries>
          </c:ext>
        </c:extLst>
      </c:barChart>
      <c:catAx>
        <c:axId val="172189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1892976"/>
        <c:crosses val="autoZero"/>
        <c:auto val="1"/>
        <c:lblAlgn val="ctr"/>
        <c:lblOffset val="100"/>
        <c:noMultiLvlLbl val="0"/>
      </c:catAx>
      <c:valAx>
        <c:axId val="172189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189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'Company Dashboard'!$I$16</c:f>
          <c:strCache>
            <c:ptCount val="1"/>
            <c:pt idx="0">
              <c:v>Ratio to Proposed Revenue Allocation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'Company Dashboard'!$Q$18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Dashboard'!$R$17:$S$17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</c:strRef>
          </c:cat>
          <c:val>
            <c:numRef>
              <c:f>'Company Dashboard'!$R$18:$S$18</c:f>
              <c:numCache>
                <c:formatCode>_(* #,##0.00_);_(* \(#,##0.00\);_(* "-"??_);_(@_)</c:formatCode>
                <c:ptCount val="2"/>
                <c:pt idx="0">
                  <c:v>0.69675467527315682</c:v>
                </c:pt>
                <c:pt idx="1">
                  <c:v>0.95091178775462115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5-4EED-979F-9203DDF1D5AC}"/>
            </c:ext>
          </c:extLst>
        </c:ser>
        <c:ser>
          <c:idx val="1"/>
          <c:order val="1"/>
          <c:tx>
            <c:strRef>
              <c:f>'Company Dashboard'!$Q$19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Dashboard'!$R$17:$S$17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</c:strRef>
          </c:cat>
          <c:val>
            <c:numRef>
              <c:f>'Company Dashboard'!$R$19:$S$19</c:f>
              <c:numCache>
                <c:formatCode>_(* #,##0.00_);_(* \(#,##0.00\);_(* "-"??_);_(@_)</c:formatCode>
                <c:ptCount val="2"/>
                <c:pt idx="0">
                  <c:v>0.64027732904677925</c:v>
                </c:pt>
                <c:pt idx="1">
                  <c:v>0.99010290985826777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5-4EED-979F-9203DDF1D5AC}"/>
            </c:ext>
          </c:extLst>
        </c:ser>
        <c:ser>
          <c:idx val="3"/>
          <c:order val="3"/>
          <c:tx>
            <c:strRef>
              <c:f>'Company Dashboard'!$Q$21</c:f>
              <c:strCache>
                <c:ptCount val="1"/>
                <c:pt idx="0">
                  <c:v>Interruptible, SC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Dashboard'!$R$17:$S$17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</c:strRef>
          </c:cat>
          <c:val>
            <c:numRef>
              <c:f>'Company Dashboard'!$R$21:$S$21</c:f>
              <c:numCache>
                <c:formatCode>_(* #,##0.00_);_(* \(#,##0.00\);_(* "-"??_);_(@_)</c:formatCode>
                <c:ptCount val="2"/>
                <c:pt idx="0">
                  <c:v>1.2197217239223659</c:v>
                </c:pt>
                <c:pt idx="1">
                  <c:v>1.3574074216108147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5-4EED-979F-9203DDF1D5AC}"/>
            </c:ext>
          </c:extLst>
        </c:ser>
        <c:ser>
          <c:idx val="4"/>
          <c:order val="4"/>
          <c:tx>
            <c:strRef>
              <c:f>'Company Dashboard'!$Q$22</c:f>
              <c:strCache>
                <c:ptCount val="1"/>
                <c:pt idx="0">
                  <c:v>Wholesale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Dashboard'!$R$17:$S$17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</c:strRef>
          </c:cat>
          <c:val>
            <c:numRef>
              <c:f>'Company Dashboard'!$R$22:$S$22</c:f>
              <c:numCache>
                <c:formatCode>_(* #,##0.00_);_(* \(#,##0.00\);_(* "-"??_);_(@_)</c:formatCode>
                <c:ptCount val="2"/>
                <c:pt idx="0">
                  <c:v>0.40649591779291327</c:v>
                </c:pt>
                <c:pt idx="1">
                  <c:v>0.58484505699286971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BCC5-4EED-979F-9203DDF1D5AC}"/>
            </c:ext>
          </c:extLst>
        </c:ser>
        <c:ser>
          <c:idx val="5"/>
          <c:order val="5"/>
          <c:tx>
            <c:strRef>
              <c:f>'Company Dashboard'!$Q$23</c:f>
              <c:strCache>
                <c:ptCount val="1"/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Dashboard'!$R$17:$S$17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  <c:extLst xmlns:c15="http://schemas.microsoft.com/office/drawing/2012/chart"/>
            </c:strRef>
          </c:cat>
          <c:val>
            <c:numRef>
              <c:f>'Company Dashboard'!$R$23:$S$23</c:f>
              <c:numCache>
                <c:formatCode>_(* #,##0.00_);_(* \(#,##0.00\);_(* "-"??_);_(@_)</c:formatCode>
                <c:ptCount val="2"/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BCC5-4EED-979F-9203DDF1D5AC}"/>
            </c:ext>
          </c:extLst>
        </c:ser>
        <c:ser>
          <c:idx val="6"/>
          <c:order val="6"/>
          <c:tx>
            <c:strRef>
              <c:f>'Company Dashboard'!$Q$24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'Company Dashboard'!$R$17:$S$17</c:f>
              <c:strCache>
                <c:ptCount val="2"/>
                <c:pt idx="0">
                  <c:v>At Present Rates</c:v>
                </c:pt>
                <c:pt idx="1">
                  <c:v>At Proposed Rates</c:v>
                </c:pt>
              </c:strCache>
            </c:strRef>
          </c:cat>
          <c:val>
            <c:numRef>
              <c:f>'Company Dashboard'!$R$24:$S$24</c:f>
              <c:numCache>
                <c:formatCode>_(* #,##0.00_);_(* \(#,##0.00\);_(* "-"??_);_(@_)</c:formatCode>
                <c:ptCount val="2"/>
                <c:pt idx="0">
                  <c:v>0.70233693421533772</c:v>
                </c:pt>
                <c:pt idx="1">
                  <c:v>1.0000000001140998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5-4EED-979F-9203DDF1D5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21890896"/>
        <c:axId val="172189297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'Company Dashboard'!$Q$20</c15:sqref>
                        </c15:formulaRef>
                      </c:ext>
                    </c:extLst>
                    <c:strCache>
                      <c:ptCount val="1"/>
                      <c:pt idx="0">
                        <c:v>Other Firm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'Company Dashboard'!$R$17:$S$17</c15:sqref>
                        </c15:formulaRef>
                      </c:ext>
                    </c:extLst>
                    <c:strCache>
                      <c:ptCount val="2"/>
                      <c:pt idx="0">
                        <c:v>At Present Rates</c:v>
                      </c:pt>
                      <c:pt idx="1">
                        <c:v>At Proposed Rates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'Company Dashboard'!$R$20:$S$20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BCC5-4EED-979F-9203DDF1D5AC}"/>
                  </c:ext>
                </c:extLst>
              </c15:ser>
            </c15:filteredBarSeries>
          </c:ext>
        </c:extLst>
      </c:barChart>
      <c:catAx>
        <c:axId val="172189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1892976"/>
        <c:crosses val="autoZero"/>
        <c:auto val="1"/>
        <c:lblAlgn val="ctr"/>
        <c:lblOffset val="100"/>
        <c:noMultiLvlLbl val="0"/>
      </c:catAx>
      <c:valAx>
        <c:axId val="172189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189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Distribution Revenue Class</a:t>
            </a:r>
            <a:r>
              <a:rPr lang="en-US" baseline="0"/>
              <a:t> Increase: </a:t>
            </a:r>
            <a:r>
              <a:rPr lang="en-US" b="1" baseline="0"/>
              <a:t>Residential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'Revenue Proof'!$I$3:$M$3</c:f>
              <c:strCache>
                <c:ptCount val="5"/>
                <c:pt idx="0">
                  <c:v>Residential Service - 1</c:v>
                </c:pt>
                <c:pt idx="1">
                  <c:v>Residential Service - 2</c:v>
                </c:pt>
                <c:pt idx="2">
                  <c:v>Residential Service - 3</c:v>
                </c:pt>
                <c:pt idx="3">
                  <c:v>Residential Heat Pump</c:v>
                </c:pt>
                <c:pt idx="4">
                  <c:v>Residential Generators</c:v>
                </c:pt>
              </c:strCache>
            </c:strRef>
          </c:cat>
          <c:val>
            <c:numRef>
              <c:f>'Revenue Proof'!$I$64:$M$64</c:f>
              <c:numCache>
                <c:formatCode>0.00%</c:formatCode>
                <c:ptCount val="5"/>
                <c:pt idx="0">
                  <c:v>0.31710443276599221</c:v>
                </c:pt>
                <c:pt idx="1">
                  <c:v>0.38765860228895699</c:v>
                </c:pt>
                <c:pt idx="2">
                  <c:v>0.33559497207993672</c:v>
                </c:pt>
                <c:pt idx="3">
                  <c:v>0.38935241772159918</c:v>
                </c:pt>
                <c:pt idx="4">
                  <c:v>0.38093195871940988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B-4D6C-9E5D-27B535FDD7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3241711"/>
        <c:axId val="1642414271"/>
      </c:barChart>
      <c:catAx>
        <c:axId val="17432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414271"/>
        <c:crosses val="autoZero"/>
        <c:auto val="1"/>
        <c:lblAlgn val="ctr"/>
        <c:lblOffset val="100"/>
        <c:noMultiLvlLbl val="0"/>
      </c:catAx>
      <c:valAx>
        <c:axId val="1642414271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3241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Distribution Revenue Class Increase: </a:t>
            </a:r>
            <a:r>
              <a:rPr lang="en-US" sz="1400" b="1" i="0" baseline="0">
                <a:effectLst/>
              </a:rPr>
              <a:t>Commercial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'Revenue Proof'!$O$3:$W$3</c15:sqref>
                  </c15:fullRef>
                </c:ext>
              </c:extLst>
              <c:f>('Revenue Proof'!$O$3:$T$3,'Revenue Proof'!$V$3:$W$3)</c:f>
              <c:strCache>
                <c:ptCount val="8"/>
                <c:pt idx="0">
                  <c:v>Small General Service</c:v>
                </c:pt>
                <c:pt idx="1">
                  <c:v>General Service - 1</c:v>
                </c:pt>
                <c:pt idx="2">
                  <c:v>General Service - 2</c:v>
                </c:pt>
                <c:pt idx="3">
                  <c:v>General Service - 3</c:v>
                </c:pt>
                <c:pt idx="4">
                  <c:v>General Service - 4</c:v>
                </c:pt>
                <c:pt idx="5">
                  <c:v>General Service - 5</c:v>
                </c:pt>
                <c:pt idx="6">
                  <c:v>Commercial Generators</c:v>
                </c:pt>
                <c:pt idx="7">
                  <c:v>Street Lighting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'Revenue Proof'!$O$64:$W$64</c15:sqref>
                  </c15:fullRef>
                </c:ext>
              </c:extLst>
              <c:f>('Revenue Proof'!$O$64:$T$64,'Revenue Proof'!$V$64:$W$64)</c:f>
              <c:numCache>
                <c:formatCode>0.00%</c:formatCode>
                <c:ptCount val="8"/>
                <c:pt idx="0">
                  <c:v>0.38026647012453169</c:v>
                </c:pt>
                <c:pt idx="1">
                  <c:v>0.53376380998436324</c:v>
                </c:pt>
                <c:pt idx="2">
                  <c:v>0.55402395217252187</c:v>
                </c:pt>
                <c:pt idx="3">
                  <c:v>0.55346189934840517</c:v>
                </c:pt>
                <c:pt idx="4">
                  <c:v>0.53923467486072152</c:v>
                </c:pt>
                <c:pt idx="5">
                  <c:v>0.56893945739042096</c:v>
                </c:pt>
                <c:pt idx="6">
                  <c:v>6.7083367447600184E-2</c:v>
                </c:pt>
                <c:pt idx="7">
                  <c:v>0.54159978740306369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A-4433-9678-26EF859E4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80224767"/>
        <c:axId val="1699206223"/>
      </c:barChart>
      <c:catAx>
        <c:axId val="780224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9206223"/>
        <c:crosses val="autoZero"/>
        <c:auto val="1"/>
        <c:lblAlgn val="ctr"/>
        <c:lblOffset val="100"/>
        <c:noMultiLvlLbl val="0"/>
      </c:catAx>
      <c:valAx>
        <c:axId val="169920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224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'RS-1 to RS-1'!$D$1:$P$1</c:f>
          <c:strCache>
            <c:ptCount val="13"/>
            <c:pt idx="0">
              <c:v>Residential Rate RS-1 (Current) to RS-1 (Proposed)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'RS-1 to RS-1'!$B$14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'RS-1 to RS-1'!$B$15:$B$26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'RS-1 to RS-1'!$O$15:$O$26</c:f>
              <c:numCache>
                <c:formatCode>0.0%</c:formatCode>
                <c:ptCount val="12"/>
                <c:pt idx="0">
                  <c:v>0.32119205298013243</c:v>
                </c:pt>
                <c:pt idx="1">
                  <c:v>0.29499028691417467</c:v>
                </c:pt>
                <c:pt idx="2">
                  <c:v>0.27327259987561342</c:v>
                </c:pt>
                <c:pt idx="3">
                  <c:v>0.2549786398309814</c:v>
                </c:pt>
                <c:pt idx="4">
                  <c:v>0.23935795022470902</c:v>
                </c:pt>
                <c:pt idx="5">
                  <c:v>0.22586446701182741</c:v>
                </c:pt>
                <c:pt idx="6">
                  <c:v>0.21409136979903107</c:v>
                </c:pt>
                <c:pt idx="7">
                  <c:v>0.19992416141960845</c:v>
                </c:pt>
                <c:pt idx="8">
                  <c:v>0.17554698281995434</c:v>
                </c:pt>
                <c:pt idx="9">
                  <c:v>0.10201733288579189</c:v>
                </c:pt>
                <c:pt idx="11">
                  <c:v>0.2079418060085341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F-4A45-B75E-291BD3430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'RS-1 to RS-1'!$C$14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'RS-1 to RS-1'!$C$15:$C$26</c:f>
              <c:numCache>
                <c:formatCode>_(* #,##0.0_);_(* \(#,##0.0\);_(* "-"??_);_(@_)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7.4</c:v>
                </c:pt>
                <c:pt idx="8">
                  <c:v>10.5</c:v>
                </c:pt>
                <c:pt idx="9">
                  <c:v>34.9</c:v>
                </c:pt>
                <c:pt idx="11">
                  <c:v>6.5784803273109738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8F-4A45-B75E-291BD3430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'RS-1 to RS-1'!$O$14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'RS-1 to RS-1'!$C$14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'RS-2 to RS-2'!$D$1:$P$1</c:f>
          <c:strCache>
            <c:ptCount val="13"/>
            <c:pt idx="0">
              <c:v>Residential Rate RS-2 (Current) to RS-2 (Proposed)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'RS-2 to RS-2'!$B$14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'RS-2 to RS-2'!$B$15:$B$26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'RS-2 to RS-2'!$O$15:$O$26</c:f>
              <c:numCache>
                <c:formatCode>0.0%</c:formatCode>
                <c:ptCount val="12"/>
                <c:pt idx="0">
                  <c:v>0.33335144560962326</c:v>
                </c:pt>
                <c:pt idx="1">
                  <c:v>0.28921511716433018</c:v>
                </c:pt>
                <c:pt idx="2">
                  <c:v>0.27055727062001872</c:v>
                </c:pt>
                <c:pt idx="3">
                  <c:v>0.25344934302463679</c:v>
                </c:pt>
                <c:pt idx="4">
                  <c:v>0.23780648099742527</c:v>
                </c:pt>
                <c:pt idx="5">
                  <c:v>0.22046557575349704</c:v>
                </c:pt>
                <c:pt idx="6">
                  <c:v>0.20467358659333598</c:v>
                </c:pt>
                <c:pt idx="7">
                  <c:v>0.19091145793648731</c:v>
                </c:pt>
                <c:pt idx="8">
                  <c:v>0.17208720187849966</c:v>
                </c:pt>
                <c:pt idx="9">
                  <c:v>0.11528286617012339</c:v>
                </c:pt>
                <c:pt idx="11">
                  <c:v>0.20470548081691448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7-4C4E-A3AD-7307EB07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'RS-2 to RS-2'!$C$14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'RS-2 to RS-2'!$C$15:$C$26</c:f>
              <c:numCache>
                <c:formatCode>_(* #,##0.0_);_(* \(#,##0.0\);_(* "-"??_);_(@_)</c:formatCode>
                <c:ptCount val="12"/>
                <c:pt idx="0">
                  <c:v>3</c:v>
                </c:pt>
                <c:pt idx="1">
                  <c:v>5.6</c:v>
                </c:pt>
                <c:pt idx="2">
                  <c:v>7</c:v>
                </c:pt>
                <c:pt idx="3">
                  <c:v>8.5</c:v>
                </c:pt>
                <c:pt idx="4">
                  <c:v>10.1</c:v>
                </c:pt>
                <c:pt idx="5">
                  <c:v>12.2</c:v>
                </c:pt>
                <c:pt idx="6">
                  <c:v>14.5</c:v>
                </c:pt>
                <c:pt idx="7">
                  <c:v>16.899999999999999</c:v>
                </c:pt>
                <c:pt idx="8">
                  <c:v>21</c:v>
                </c:pt>
                <c:pt idx="9">
                  <c:v>46</c:v>
                </c:pt>
                <c:pt idx="11">
                  <c:v>14.494907112446437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37-4C4E-A3AD-7307EB07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'RS-2 to RS-2'!$O$14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'RS-2 to RS-2'!$C$14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'RS-3 to RS-3'!$D$1:$P$1</c:f>
          <c:strCache>
            <c:ptCount val="13"/>
            <c:pt idx="0">
              <c:v>Residential Rate RS-3 (Current) to RS-3 (Proposed)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'RS-3 to RS-3'!$B$14</c:f>
              <c:strCache>
                <c:ptCount val="1"/>
                <c:pt idx="0">
                  <c:v>Estimated Bill Percentiles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'RS-3 to RS-3'!$B$15:$B$26</c:f>
              <c:strCache>
                <c:ptCount val="12"/>
                <c:pt idx="0">
                  <c:v>0%-10%</c:v>
                </c:pt>
                <c:pt idx="1">
                  <c:v>10%-20%</c:v>
                </c:pt>
                <c:pt idx="2">
                  <c:v>20%-30%</c:v>
                </c:pt>
                <c:pt idx="3">
                  <c:v>30%-40%</c:v>
                </c:pt>
                <c:pt idx="4">
                  <c:v>40%-50%</c:v>
                </c:pt>
                <c:pt idx="5">
                  <c:v>50%-60%</c:v>
                </c:pt>
                <c:pt idx="6">
                  <c:v>60%-70%</c:v>
                </c:pt>
                <c:pt idx="7">
                  <c:v>70%-80%</c:v>
                </c:pt>
                <c:pt idx="8">
                  <c:v>80%-90%</c:v>
                </c:pt>
                <c:pt idx="9">
                  <c:v>90%-100%</c:v>
                </c:pt>
                <c:pt idx="11">
                  <c:v>Average Customer</c:v>
                </c:pt>
              </c:strCache>
            </c:strRef>
          </c:cat>
          <c:val>
            <c:numRef>
              <c:f>'RS-3 to RS-3'!$O$15:$O$26</c:f>
              <c:numCache>
                <c:formatCode>0.0%</c:formatCode>
                <c:ptCount val="12"/>
                <c:pt idx="0">
                  <c:v>0.2865635734773288</c:v>
                </c:pt>
                <c:pt idx="1">
                  <c:v>0.24778688103667412</c:v>
                </c:pt>
                <c:pt idx="2">
                  <c:v>0.22662262975782693</c:v>
                </c:pt>
                <c:pt idx="3">
                  <c:v>0.20247442488052603</c:v>
                </c:pt>
                <c:pt idx="4">
                  <c:v>0.18260448373703</c:v>
                </c:pt>
                <c:pt idx="5">
                  <c:v>0.1677705706111926</c:v>
                </c:pt>
                <c:pt idx="6">
                  <c:v>0.15276543175434004</c:v>
                </c:pt>
                <c:pt idx="7">
                  <c:v>0.13423513924619726</c:v>
                </c:pt>
                <c:pt idx="8">
                  <c:v>0.10892382390576945</c:v>
                </c:pt>
                <c:pt idx="9">
                  <c:v>6.9506774277261915E-2</c:v>
                </c:pt>
                <c:pt idx="11">
                  <c:v>0.13793430654757832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1-458F-BBE2-ADBF48C9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490512"/>
        <c:axId val="1493906352"/>
      </c:barChart>
      <c:scatterChart>
        <c:scatterStyle val="lineMarker"/>
        <c:varyColors val="0"/>
        <c:ser>
          <c:idx val="1"/>
          <c:order val="1"/>
          <c:tx>
            <c:strRef>
              <c:f>'RS-3 to RS-3'!$C$14</c:f>
              <c:strCache>
                <c:ptCount val="1"/>
                <c:pt idx="0">
                  <c:v>Use per Month (Therms)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31750">
                <a:solidFill>
                  <a:srgbClr val="FF0000"/>
                </a:solidFill>
              </a:ln>
              <a:effectLst/>
            </c:spPr>
          </c:marker>
          <c:yVal>
            <c:numRef>
              <c:f>'RS-3 to RS-3'!$C$15:$C$26</c:f>
              <c:numCache>
                <c:formatCode>_(* #,##0.0_);_(* \(#,##0.0\);_(* "-"??_);_(@_)</c:formatCode>
                <c:ptCount val="12"/>
                <c:pt idx="0">
                  <c:v>3.4</c:v>
                </c:pt>
                <c:pt idx="1">
                  <c:v>7</c:v>
                </c:pt>
                <c:pt idx="2">
                  <c:v>9.6</c:v>
                </c:pt>
                <c:pt idx="3">
                  <c:v>13.4</c:v>
                </c:pt>
                <c:pt idx="4">
                  <c:v>17.5</c:v>
                </c:pt>
                <c:pt idx="5">
                  <c:v>21.4</c:v>
                </c:pt>
                <c:pt idx="6">
                  <c:v>26.4</c:v>
                </c:pt>
                <c:pt idx="7">
                  <c:v>34.799999999999997</c:v>
                </c:pt>
                <c:pt idx="8">
                  <c:v>53.7</c:v>
                </c:pt>
                <c:pt idx="9">
                  <c:v>150.4</c:v>
                </c:pt>
                <c:pt idx="11">
                  <c:v>32.86606849398904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C1-458F-BBE2-ADBF48C9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95872"/>
        <c:axId val="690666624"/>
      </c:scatterChart>
      <c:catAx>
        <c:axId val="87749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906352"/>
        <c:crosses val="autoZero"/>
        <c:auto val="1"/>
        <c:lblAlgn val="ctr"/>
        <c:lblOffset val="100"/>
        <c:noMultiLvlLbl val="0"/>
      </c:catAx>
      <c:valAx>
        <c:axId val="149390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'RS-3 to RS-3'!$O$14</c:f>
              <c:strCache>
                <c:ptCount val="1"/>
                <c:pt idx="0">
                  <c:v>% Inc / (Decr)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490512"/>
        <c:crosses val="autoZero"/>
        <c:crossBetween val="between"/>
      </c:valAx>
      <c:valAx>
        <c:axId val="690666624"/>
        <c:scaling>
          <c:orientation val="minMax"/>
        </c:scaling>
        <c:delete val="0"/>
        <c:axPos val="r"/>
        <c:title>
          <c:tx>
            <c:strRef>
              <c:f>'RS-3 to RS-3'!$C$14</c:f>
              <c:strCache>
                <c:ptCount val="1"/>
                <c:pt idx="0">
                  <c:v>Use per Month (Therms)</c:v>
                </c:pt>
              </c:strCache>
            </c:strRef>
          </c:tx>
          <c:layout>
            <c:manualLayout>
              <c:xMode val="edge"/>
              <c:yMode val="edge"/>
              <c:x val="0.96190579675591148"/>
              <c:y val="0.23202095248745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_);_(* \(#,##0.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195872"/>
        <c:crosses val="max"/>
        <c:crossBetween val="midCat"/>
      </c:valAx>
      <c:valAx>
        <c:axId val="74019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690666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28</xdr:row>
      <xdr:rowOff>2379</xdr:rowOff>
    </xdr:from>
    <xdr:to>
      <xdr:col>6</xdr:col>
      <xdr:colOff>850105</xdr:colOff>
      <xdr:row>46</xdr:row>
      <xdr:rowOff>45242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45506</xdr:colOff>
      <xdr:row>28</xdr:row>
      <xdr:rowOff>4233</xdr:rowOff>
    </xdr:from>
    <xdr:to>
      <xdr:col>14</xdr:col>
      <xdr:colOff>848516</xdr:colOff>
      <xdr:row>46</xdr:row>
      <xdr:rowOff>73553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30688</xdr:colOff>
      <xdr:row>13</xdr:row>
      <xdr:rowOff>21168</xdr:rowOff>
    </xdr:from>
    <xdr:to>
      <xdr:col>15</xdr:col>
      <xdr:colOff>11906</xdr:colOff>
      <xdr:row>27</xdr:row>
      <xdr:rowOff>130969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13</xdr:row>
      <xdr:rowOff>0</xdr:rowOff>
    </xdr:from>
    <xdr:to>
      <xdr:col>23</xdr:col>
      <xdr:colOff>11906</xdr:colOff>
      <xdr:row>27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100011</xdr:colOff>
      <xdr:row>48</xdr:row>
      <xdr:rowOff>23811</xdr:rowOff>
    </xdr:from>
    <xdr:to>
      <xdr:col>6</xdr:col>
      <xdr:colOff>821530</xdr:colOff>
      <xdr:row>69</xdr:row>
      <xdr:rowOff>35717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221107-3FF3-40AE-A70E-9D4E72E1E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48</xdr:row>
      <xdr:rowOff>-1</xdr:rowOff>
    </xdr:from>
    <xdr:to>
      <xdr:col>14</xdr:col>
      <xdr:colOff>845344</xdr:colOff>
      <xdr:row>68</xdr:row>
      <xdr:rowOff>166686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C44E7D0-4206-45A0-B4E5-A9CA895D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150438</xdr:colOff>
      <xdr:row>26</xdr:row>
      <xdr:rowOff>123263</xdr:rowOff>
    </xdr:from>
    <xdr:to>
      <xdr:col>16</xdr:col>
      <xdr:colOff>334495</xdr:colOff>
      <xdr:row>55</xdr:row>
      <xdr:rowOff>134470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150438</xdr:colOff>
      <xdr:row>26</xdr:row>
      <xdr:rowOff>123263</xdr:rowOff>
    </xdr:from>
    <xdr:to>
      <xdr:col>16</xdr:col>
      <xdr:colOff>334495</xdr:colOff>
      <xdr:row>55</xdr:row>
      <xdr:rowOff>134470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150438</xdr:colOff>
      <xdr:row>26</xdr:row>
      <xdr:rowOff>113738</xdr:rowOff>
    </xdr:from>
    <xdr:to>
      <xdr:col>16</xdr:col>
      <xdr:colOff>334495</xdr:colOff>
      <xdr:row>55</xdr:row>
      <xdr:rowOff>124945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184056</xdr:colOff>
      <xdr:row>27</xdr:row>
      <xdr:rowOff>134469</xdr:rowOff>
    </xdr:from>
    <xdr:to>
      <xdr:col>16</xdr:col>
      <xdr:colOff>372875</xdr:colOff>
      <xdr:row>56</xdr:row>
      <xdr:rowOff>150438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150438</xdr:colOff>
      <xdr:row>26</xdr:row>
      <xdr:rowOff>123263</xdr:rowOff>
    </xdr:from>
    <xdr:to>
      <xdr:col>16</xdr:col>
      <xdr:colOff>334495</xdr:colOff>
      <xdr:row>55</xdr:row>
      <xdr:rowOff>134470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169768</xdr:colOff>
      <xdr:row>26</xdr:row>
      <xdr:rowOff>124944</xdr:rowOff>
    </xdr:from>
    <xdr:to>
      <xdr:col>16</xdr:col>
      <xdr:colOff>358587</xdr:colOff>
      <xdr:row>55</xdr:row>
      <xdr:rowOff>140913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169769</xdr:colOff>
      <xdr:row>26</xdr:row>
      <xdr:rowOff>124944</xdr:rowOff>
    </xdr:from>
    <xdr:to>
      <xdr:col>16</xdr:col>
      <xdr:colOff>358588</xdr:colOff>
      <xdr:row>55</xdr:row>
      <xdr:rowOff>140913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184056</xdr:colOff>
      <xdr:row>26</xdr:row>
      <xdr:rowOff>134469</xdr:rowOff>
    </xdr:from>
    <xdr:to>
      <xdr:col>16</xdr:col>
      <xdr:colOff>372875</xdr:colOff>
      <xdr:row>55</xdr:row>
      <xdr:rowOff>150438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184056</xdr:colOff>
      <xdr:row>27</xdr:row>
      <xdr:rowOff>134469</xdr:rowOff>
    </xdr:from>
    <xdr:to>
      <xdr:col>16</xdr:col>
      <xdr:colOff>372875</xdr:colOff>
      <xdr:row>56</xdr:row>
      <xdr:rowOff>150438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150438</xdr:colOff>
      <xdr:row>26</xdr:row>
      <xdr:rowOff>123263</xdr:rowOff>
    </xdr:from>
    <xdr:to>
      <xdr:col>16</xdr:col>
      <xdr:colOff>334495</xdr:colOff>
      <xdr:row>55</xdr:row>
      <xdr:rowOff>134470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150438</xdr:colOff>
      <xdr:row>26</xdr:row>
      <xdr:rowOff>108976</xdr:rowOff>
    </xdr:from>
    <xdr:to>
      <xdr:col>16</xdr:col>
      <xdr:colOff>334495</xdr:colOff>
      <xdr:row>55</xdr:row>
      <xdr:rowOff>120183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83202</xdr:colOff>
      <xdr:row>27</xdr:row>
      <xdr:rowOff>11205</xdr:rowOff>
    </xdr:from>
    <xdr:to>
      <xdr:col>16</xdr:col>
      <xdr:colOff>267259</xdr:colOff>
      <xdr:row>56</xdr:row>
      <xdr:rowOff>22412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therrien/Concentric%20Energy%20Advisors/PR0257~1/PHASE0~1/RATEDE~1/MARCH2~1/2-PGCR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Dashboard"/>
      <sheetName val="Residential Dashboard"/>
      <sheetName val="Revenue Proof"/>
      <sheetName val="Charts for testimony"/>
      <sheetName val="Fixed Variable avg UPC"/>
      <sheetName val="SCHH-1"/>
      <sheetName val="Rates and Revenues---&gt;"/>
      <sheetName val="Current and Proposed Rates"/>
      <sheetName val="CIBS Rates"/>
      <sheetName val="SCHG2-8"/>
      <sheetName val="Res 200 therm bpt"/>
      <sheetName val="Unit Cost Summary"/>
      <sheetName val="Bill Impacts---&gt;"/>
      <sheetName val="RS-1 to RS-1"/>
      <sheetName val="RS-2 to RS-1"/>
      <sheetName val="RS-2 to RS-2"/>
      <sheetName val="RS-3 to RS-3"/>
      <sheetName val="RS-GHP"/>
      <sheetName val="RS-SG"/>
      <sheetName val="SGS"/>
      <sheetName val="GS-1"/>
      <sheetName val="GS-2"/>
      <sheetName val="GS-3"/>
      <sheetName val="GS-4"/>
      <sheetName val="GS-5"/>
      <sheetName val="CS-GHP"/>
      <sheetName val="CS-SG"/>
      <sheetName val="CSLS"/>
      <sheetName val="SIS"/>
      <sheetName val="IS"/>
      <sheetName val="ISLV"/>
      <sheetName val="WHS"/>
      <sheetName val="Residential Ann Bill Freq ---&gt;"/>
      <sheetName val="RS1 Ann Bill Freq 2022"/>
      <sheetName val="RS2 Ann Bill Freq 2022"/>
      <sheetName val="RS3 Ann Bill Freq 2022"/>
      <sheetName val="RS1,2 and 3 Ann Bill Freq 2022"/>
      <sheetName val="Supporting Data ---&gt;"/>
      <sheetName val="2022 Actual by Class"/>
      <sheetName val="2021 data ----&gt;"/>
      <sheetName val="2021 Actual BD by Class"/>
      <sheetName val="Average Use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B1:W27"/>
  <sheetViews>
    <sheetView zoomScale="80" zoomScaleNormal="80" workbookViewId="0"/>
  </sheetViews>
  <sheetFormatPr defaultColWidth="9" defaultRowHeight="12.75" x14ac:dyDescent="0.2"/>
  <cols>
    <col min="1" max="1" width="1.85546875" style="185" customWidth="1"/>
    <col min="2" max="2" width="26.85546875" style="185" customWidth="1"/>
    <col min="3" max="3" width="12.5703125" style="185" customWidth="1"/>
    <col min="4" max="4" width="12.85546875" style="185" customWidth="1"/>
    <col min="5" max="5" width="13.140625" style="185" customWidth="1"/>
    <col min="6" max="7" width="12.5703125" style="185" customWidth="1"/>
    <col min="8" max="8" width="2.140625" style="185" customWidth="1"/>
    <col min="9" max="9" width="14.140625" style="185" customWidth="1"/>
    <col min="10" max="10" width="15.5703125" style="185" customWidth="1"/>
    <col min="11" max="11" width="16" style="185" customWidth="1"/>
    <col min="12" max="15" width="14.5703125" style="185" customWidth="1"/>
    <col min="16" max="16" width="9" style="185"/>
    <col min="17" max="23" width="14.5703125" style="185" customWidth="1"/>
    <col min="24" max="16384" width="9" style="185"/>
  </cols>
  <sheetData>
    <row r="1" spans="2:23" ht="14.25" customHeight="1" x14ac:dyDescent="0.25">
      <c r="B1" s="310" t="s">
        <v>0</v>
      </c>
      <c r="O1" s="327" t="s">
        <v>1</v>
      </c>
    </row>
    <row r="2" spans="2:23" ht="15.75" x14ac:dyDescent="0.25">
      <c r="B2" s="310" t="s">
        <v>2</v>
      </c>
      <c r="D2" s="178" t="s">
        <v>3</v>
      </c>
    </row>
    <row r="3" spans="2:23" ht="15" x14ac:dyDescent="0.25">
      <c r="D3" s="178" t="s">
        <v>4</v>
      </c>
      <c r="E3" s="186"/>
    </row>
    <row r="4" spans="2:23" ht="13.5" thickBot="1" x14ac:dyDescent="0.25">
      <c r="B4" s="184" t="s">
        <v>5</v>
      </c>
      <c r="D4" s="186"/>
      <c r="E4" s="186"/>
      <c r="I4" s="184" t="s">
        <v>6</v>
      </c>
      <c r="J4" s="184"/>
      <c r="K4" s="184"/>
      <c r="L4" s="184"/>
      <c r="N4" s="184" t="s">
        <v>7</v>
      </c>
      <c r="Q4" s="184" t="s">
        <v>8</v>
      </c>
      <c r="R4" s="184"/>
      <c r="S4" s="184"/>
      <c r="T4" s="184"/>
      <c r="V4" s="184" t="s">
        <v>7</v>
      </c>
    </row>
    <row r="5" spans="2:23" ht="25.5" x14ac:dyDescent="0.2">
      <c r="B5" s="208" t="s">
        <v>9</v>
      </c>
      <c r="C5" s="209" t="s">
        <v>10</v>
      </c>
      <c r="D5" s="298" t="s">
        <v>11</v>
      </c>
      <c r="E5" s="298" t="s">
        <v>12</v>
      </c>
      <c r="F5" s="298" t="s">
        <v>13</v>
      </c>
      <c r="G5" s="299" t="s">
        <v>14</v>
      </c>
      <c r="I5" s="348" t="s">
        <v>9</v>
      </c>
      <c r="J5" s="349" t="s">
        <v>11</v>
      </c>
      <c r="K5" s="349" t="s">
        <v>12</v>
      </c>
      <c r="L5" s="349" t="s">
        <v>13</v>
      </c>
      <c r="M5" s="349" t="s">
        <v>14</v>
      </c>
      <c r="N5" s="359" t="s">
        <v>15</v>
      </c>
      <c r="O5" s="350" t="s">
        <v>13</v>
      </c>
      <c r="Q5" s="348" t="s">
        <v>9</v>
      </c>
      <c r="R5" s="349" t="s">
        <v>11</v>
      </c>
      <c r="S5" s="349" t="s">
        <v>12</v>
      </c>
      <c r="T5" s="349" t="s">
        <v>13</v>
      </c>
      <c r="U5" s="349" t="s">
        <v>14</v>
      </c>
      <c r="V5" s="359" t="s">
        <v>15</v>
      </c>
      <c r="W5" s="350" t="s">
        <v>13</v>
      </c>
    </row>
    <row r="6" spans="2:23" ht="13.5" thickBot="1" x14ac:dyDescent="0.25">
      <c r="B6" s="207" t="s">
        <v>16</v>
      </c>
      <c r="C6" s="206"/>
      <c r="D6" s="744"/>
      <c r="E6" s="744"/>
      <c r="F6" s="744"/>
      <c r="G6" s="217"/>
      <c r="I6" s="300" t="s">
        <v>16</v>
      </c>
      <c r="J6" s="356">
        <f>'Revenue Proof'!H61</f>
        <v>135223216.4563871</v>
      </c>
      <c r="K6" s="356">
        <f>'Revenue Proof'!H62</f>
        <v>183134431.19336084</v>
      </c>
      <c r="L6" s="356">
        <f t="shared" ref="L6:L11" si="0">K6-J6</f>
        <v>47911214.736973733</v>
      </c>
      <c r="M6" s="526">
        <f>IF(J6=0,"",L6/J6)</f>
        <v>0.35431204783112308</v>
      </c>
      <c r="N6" s="356">
        <f>'Revenue Proof'!H34</f>
        <v>192110596.34732834</v>
      </c>
      <c r="O6" s="351">
        <f t="shared" ref="O6:O11" si="1">K6-N6</f>
        <v>-8976165.1539674997</v>
      </c>
      <c r="Q6" s="300" t="s">
        <v>16</v>
      </c>
      <c r="R6" s="356">
        <f>'Revenue Proof'!H54</f>
        <v>127407064.7712297</v>
      </c>
      <c r="S6" s="356">
        <f>'Revenue Proof'!H55</f>
        <v>173881688.96991166</v>
      </c>
      <c r="T6" s="356">
        <f t="shared" ref="T6:T11" si="2">S6-R6</f>
        <v>46474624.198681965</v>
      </c>
      <c r="U6" s="189">
        <f>IF(R6=0,"",T6/R6)</f>
        <v>0.36477274068067683</v>
      </c>
      <c r="V6" s="356">
        <f>'Revenue Proof'!H32</f>
        <v>182857854.12387916</v>
      </c>
      <c r="W6" s="351">
        <f t="shared" ref="W6:W11" si="3">S6-V6</f>
        <v>-8976165.1539674997</v>
      </c>
    </row>
    <row r="7" spans="2:23" x14ac:dyDescent="0.2">
      <c r="B7" s="745" t="s">
        <v>17</v>
      </c>
      <c r="C7" s="307">
        <f>'RS-1 to RS-1'!C26</f>
        <v>6.5784803273109738</v>
      </c>
      <c r="D7" s="746">
        <f ca="1">'RS-1 to RS-1'!H26</f>
        <v>25.354918647490877</v>
      </c>
      <c r="E7" s="746">
        <f ca="1">'RS-1 to RS-1'!M26</f>
        <v>30.627266222249588</v>
      </c>
      <c r="F7" s="216">
        <f t="shared" ref="F7:F11" ca="1" si="4">E7-D7</f>
        <v>5.2723475747587116</v>
      </c>
      <c r="G7" s="220">
        <f t="shared" ref="G7:G11" ca="1" si="5">F7/D7</f>
        <v>0.2079418060085341</v>
      </c>
      <c r="I7" s="300" t="s">
        <v>18</v>
      </c>
      <c r="J7" s="356">
        <f>'Revenue Proof'!N61</f>
        <v>161850104.40529394</v>
      </c>
      <c r="K7" s="356">
        <f>'Revenue Proof'!N62</f>
        <v>248649535.65201727</v>
      </c>
      <c r="L7" s="356">
        <f t="shared" si="0"/>
        <v>86799431.246723324</v>
      </c>
      <c r="M7" s="526">
        <f t="shared" ref="M7:M12" si="6">IF(J7=0,"",L7/J7)</f>
        <v>0.53629518229636808</v>
      </c>
      <c r="N7" s="356">
        <f>'Revenue Proof'!N34</f>
        <v>251102912.98079503</v>
      </c>
      <c r="O7" s="351">
        <f t="shared" si="1"/>
        <v>-2453377.3287777603</v>
      </c>
      <c r="Q7" s="300" t="s">
        <v>18</v>
      </c>
      <c r="R7" s="356">
        <f>'Revenue Proof'!N54</f>
        <v>158717548.36202627</v>
      </c>
      <c r="S7" s="356">
        <f>'Revenue Proof'!N55</f>
        <v>245435375.1877591</v>
      </c>
      <c r="T7" s="356">
        <f t="shared" si="2"/>
        <v>86717826.825732827</v>
      </c>
      <c r="U7" s="189">
        <f t="shared" ref="U7:U12" si="7">IF(R7=0,"",T7/R7)</f>
        <v>0.5463657152007797</v>
      </c>
      <c r="V7" s="356">
        <f>'Revenue Proof'!N32</f>
        <v>247888752.51653683</v>
      </c>
      <c r="W7" s="351">
        <f t="shared" si="3"/>
        <v>-2453377.3287777305</v>
      </c>
    </row>
    <row r="8" spans="2:23" x14ac:dyDescent="0.2">
      <c r="B8" s="745" t="s">
        <v>19</v>
      </c>
      <c r="C8" s="307">
        <f>'RS-2 to RS-2'!C26</f>
        <v>14.494907112446437</v>
      </c>
      <c r="D8" s="746">
        <f ca="1">'RS-2 to RS-2'!H26</f>
        <v>40.695506233251137</v>
      </c>
      <c r="E8" s="746">
        <f ca="1">'RS-2 to RS-2'!M26</f>
        <v>49.026099403816552</v>
      </c>
      <c r="F8" s="216">
        <f t="shared" ca="1" si="4"/>
        <v>8.3305931705654146</v>
      </c>
      <c r="G8" s="221">
        <f t="shared" ca="1" si="5"/>
        <v>0.20470548081691448</v>
      </c>
      <c r="I8" s="300" t="s">
        <v>20</v>
      </c>
      <c r="J8" s="356">
        <f>'Revenue Proof'!X61</f>
        <v>9981928.5501993001</v>
      </c>
      <c r="K8" s="356">
        <f>'Revenue Proof'!X62</f>
        <v>9981928.5501993001</v>
      </c>
      <c r="L8" s="356">
        <f t="shared" si="0"/>
        <v>0</v>
      </c>
      <c r="M8" s="526">
        <f t="shared" si="6"/>
        <v>0</v>
      </c>
      <c r="N8" s="356">
        <f>'Revenue Proof'!X34</f>
        <v>9263938.5111629367</v>
      </c>
      <c r="O8" s="351">
        <f t="shared" si="1"/>
        <v>717990.03903636336</v>
      </c>
      <c r="Q8" s="300" t="s">
        <v>20</v>
      </c>
      <c r="R8" s="356">
        <f>'Revenue Proof'!X54</f>
        <v>0</v>
      </c>
      <c r="S8" s="356">
        <f>'Revenue Proof'!X55</f>
        <v>0</v>
      </c>
      <c r="T8" s="356">
        <f t="shared" si="2"/>
        <v>0</v>
      </c>
      <c r="U8" s="189" t="str">
        <f t="shared" si="7"/>
        <v/>
      </c>
      <c r="V8" s="356">
        <f>'Revenue Proof'!X32</f>
        <v>-717990.03903636313</v>
      </c>
      <c r="W8" s="351">
        <f t="shared" si="3"/>
        <v>717990.03903636313</v>
      </c>
    </row>
    <row r="9" spans="2:23" ht="13.5" thickBot="1" x14ac:dyDescent="0.25">
      <c r="B9" s="745" t="s">
        <v>21</v>
      </c>
      <c r="C9" s="307">
        <f>'RS-3 to RS-3'!C26</f>
        <v>32.86606849398904</v>
      </c>
      <c r="D9" s="746">
        <f ca="1">'RS-3 to RS-3'!H26</f>
        <v>75.83354359964909</v>
      </c>
      <c r="E9" s="746">
        <f ca="1">'RS-3 to RS-3'!M26</f>
        <v>86.293590849112235</v>
      </c>
      <c r="F9" s="216">
        <f t="shared" ca="1" si="4"/>
        <v>10.460047249463145</v>
      </c>
      <c r="G9" s="222">
        <f t="shared" ca="1" si="5"/>
        <v>0.13793430654757832</v>
      </c>
      <c r="I9" s="300" t="s">
        <v>22</v>
      </c>
      <c r="J9" s="356">
        <f>'Revenue Proof'!AA61</f>
        <v>38461662.230973758</v>
      </c>
      <c r="K9" s="356">
        <f>'Revenue Proof'!AA62</f>
        <v>42794885.246411651</v>
      </c>
      <c r="L9" s="356">
        <f t="shared" si="0"/>
        <v>4333223.0154378936</v>
      </c>
      <c r="M9" s="526">
        <f t="shared" si="6"/>
        <v>0.11266343584984956</v>
      </c>
      <c r="N9" s="356">
        <f>'Revenue Proof'!AA34</f>
        <v>31546912.461973328</v>
      </c>
      <c r="O9" s="351">
        <f t="shared" si="1"/>
        <v>11247972.784438323</v>
      </c>
      <c r="Q9" s="300" t="s">
        <v>22</v>
      </c>
      <c r="R9" s="356">
        <f>'Revenue Proof'!AA54</f>
        <v>38385875.406376392</v>
      </c>
      <c r="S9" s="356">
        <f>'Revenue Proof'!AA55</f>
        <v>42718983.469511293</v>
      </c>
      <c r="T9" s="356">
        <f t="shared" si="2"/>
        <v>4333108.0631349012</v>
      </c>
      <c r="U9" s="189">
        <f t="shared" si="7"/>
        <v>0.11288287728915819</v>
      </c>
      <c r="V9" s="356">
        <f>'Revenue Proof'!AA32</f>
        <v>31471010.685072966</v>
      </c>
      <c r="W9" s="351">
        <f t="shared" si="3"/>
        <v>11247972.784438327</v>
      </c>
    </row>
    <row r="10" spans="2:23" x14ac:dyDescent="0.2">
      <c r="B10" s="747" t="s">
        <v>23</v>
      </c>
      <c r="C10" s="307">
        <f>'RS-GHP'!C26</f>
        <v>319</v>
      </c>
      <c r="D10" s="746">
        <f ca="1">'RS-GHP'!H26</f>
        <v>467.01061268157025</v>
      </c>
      <c r="E10" s="746">
        <f ca="1">'RS-GHP'!M26</f>
        <v>474.89953027294672</v>
      </c>
      <c r="F10" s="746">
        <f t="shared" ca="1" si="4"/>
        <v>7.8889175913764689</v>
      </c>
      <c r="G10" s="218">
        <f t="shared" ca="1" si="5"/>
        <v>1.6892373271944258E-2</v>
      </c>
      <c r="I10" s="300" t="s">
        <v>24</v>
      </c>
      <c r="J10" s="356">
        <f>'Revenue Proof'!AF61</f>
        <v>550108.03105455695</v>
      </c>
      <c r="K10" s="356">
        <f>'Revenue Proof'!AF62</f>
        <v>780580.19486514456</v>
      </c>
      <c r="L10" s="356">
        <f t="shared" si="0"/>
        <v>230472.1638105876</v>
      </c>
      <c r="M10" s="526">
        <f t="shared" si="6"/>
        <v>0.41895800606432254</v>
      </c>
      <c r="N10" s="356">
        <f>'Revenue Proof'!AF34</f>
        <v>1317000.482790028</v>
      </c>
      <c r="O10" s="351">
        <f t="shared" si="1"/>
        <v>-536420.28792488342</v>
      </c>
      <c r="Q10" s="300" t="s">
        <v>24</v>
      </c>
      <c r="R10" s="356">
        <f>'Revenue Proof'!AF54</f>
        <v>525231.99093650002</v>
      </c>
      <c r="S10" s="356">
        <f>'Revenue Proof'!AF55</f>
        <v>755676.30627529777</v>
      </c>
      <c r="T10" s="356">
        <f t="shared" si="2"/>
        <v>230444.31533879775</v>
      </c>
      <c r="U10" s="189">
        <f t="shared" si="7"/>
        <v>0.43874767591347691</v>
      </c>
      <c r="V10" s="356">
        <f>'Revenue Proof'!AF32</f>
        <v>1292096.5942001811</v>
      </c>
      <c r="W10" s="351">
        <f t="shared" si="3"/>
        <v>-536420.28792488331</v>
      </c>
    </row>
    <row r="11" spans="2:23" x14ac:dyDescent="0.2">
      <c r="B11" s="745" t="s">
        <v>25</v>
      </c>
      <c r="C11" s="307">
        <f>'RS-SG'!C27</f>
        <v>0.93802813418156927</v>
      </c>
      <c r="D11" s="746">
        <f ca="1">'RS-SG'!H27</f>
        <v>25.120888440733971</v>
      </c>
      <c r="E11" s="746">
        <f ca="1">'RS-SG'!M27</f>
        <v>34.404808211957381</v>
      </c>
      <c r="F11" s="746">
        <f t="shared" ca="1" si="4"/>
        <v>9.2839197712234096</v>
      </c>
      <c r="G11" s="748">
        <f t="shared" ca="1" si="5"/>
        <v>0.3695697225488796</v>
      </c>
      <c r="I11" s="300" t="s">
        <v>26</v>
      </c>
      <c r="J11" s="356">
        <f>'Revenue Proof'!AG61</f>
        <v>0</v>
      </c>
      <c r="K11" s="356">
        <f>'Revenue Proof'!AG62</f>
        <v>0</v>
      </c>
      <c r="L11" s="356">
        <f t="shared" si="0"/>
        <v>0</v>
      </c>
      <c r="M11" s="526" t="str">
        <f t="shared" si="6"/>
        <v/>
      </c>
      <c r="N11" s="356">
        <f>'Revenue Proof'!AG34</f>
        <v>0</v>
      </c>
      <c r="O11" s="351">
        <f t="shared" si="1"/>
        <v>0</v>
      </c>
      <c r="Q11" s="300" t="s">
        <v>26</v>
      </c>
      <c r="R11" s="356">
        <f>'Revenue Proof'!AG54</f>
        <v>0</v>
      </c>
      <c r="S11" s="356">
        <f>'Revenue Proof'!AG55</f>
        <v>0</v>
      </c>
      <c r="T11" s="356">
        <f t="shared" si="2"/>
        <v>0</v>
      </c>
      <c r="U11" s="189" t="str">
        <f t="shared" si="7"/>
        <v/>
      </c>
      <c r="V11" s="356">
        <f>'Revenue Proof'!AG32</f>
        <v>0</v>
      </c>
      <c r="W11" s="351">
        <f t="shared" si="3"/>
        <v>0</v>
      </c>
    </row>
    <row r="12" spans="2:23" ht="13.5" thickBot="1" x14ac:dyDescent="0.25">
      <c r="B12" s="749" t="s">
        <v>18</v>
      </c>
      <c r="C12" s="750"/>
      <c r="D12" s="746"/>
      <c r="E12" s="746"/>
      <c r="F12" s="746"/>
      <c r="G12" s="219"/>
      <c r="I12" s="300" t="s">
        <v>27</v>
      </c>
      <c r="J12" s="214">
        <f>SUM(J6:J11)</f>
        <v>346067019.67390871</v>
      </c>
      <c r="K12" s="214">
        <f>SUM(K6:K11)</f>
        <v>485341360.83685428</v>
      </c>
      <c r="L12" s="214">
        <f>SUM(L6:L11)</f>
        <v>139274341.16294554</v>
      </c>
      <c r="M12" s="527">
        <f t="shared" si="6"/>
        <v>0.4024490438129027</v>
      </c>
      <c r="N12" s="214">
        <f>SUM(N6:N11)</f>
        <v>485341360.78404963</v>
      </c>
      <c r="O12" s="352">
        <f>SUM(O6:O11)</f>
        <v>5.2804543171077967E-2</v>
      </c>
      <c r="Q12" s="300" t="s">
        <v>27</v>
      </c>
      <c r="R12" s="214">
        <f>SUM(R6:R11)</f>
        <v>325035720.53056884</v>
      </c>
      <c r="S12" s="214">
        <f>SUM(S6:S11)</f>
        <v>462791723.93345731</v>
      </c>
      <c r="T12" s="214">
        <f>SUM(T6:T11)</f>
        <v>137756003.40288848</v>
      </c>
      <c r="U12" s="190">
        <f t="shared" si="7"/>
        <v>0.42381804429994285</v>
      </c>
      <c r="V12" s="214">
        <f>SUM(V6:V11)</f>
        <v>462791723.88065284</v>
      </c>
      <c r="W12" s="352">
        <f>SUM(W6:W11)</f>
        <v>5.2804576815105975E-2</v>
      </c>
    </row>
    <row r="13" spans="2:23" ht="14.25" thickTop="1" thickBot="1" x14ac:dyDescent="0.25">
      <c r="B13" s="745" t="s">
        <v>28</v>
      </c>
      <c r="C13" s="750">
        <f>SGS!C26</f>
        <v>73.270637272617634</v>
      </c>
      <c r="D13" s="746">
        <f ca="1">SGS!H26</f>
        <v>149.98430068897744</v>
      </c>
      <c r="E13" s="746">
        <f ca="1">SGS!M26</f>
        <v>172.53522077776825</v>
      </c>
      <c r="F13" s="216">
        <f t="shared" ref="F13:F21" ca="1" si="8">E13-D13</f>
        <v>22.550920088790804</v>
      </c>
      <c r="G13" s="220">
        <f t="shared" ref="G13:G21" ca="1" si="9">F13/D13</f>
        <v>0.15035520374598849</v>
      </c>
      <c r="I13" s="187"/>
      <c r="J13" s="188"/>
      <c r="K13" s="358" t="s">
        <v>29</v>
      </c>
      <c r="L13" s="357">
        <f>L12/J12</f>
        <v>0.4024490438129027</v>
      </c>
      <c r="M13" s="188"/>
      <c r="N13" s="188"/>
      <c r="O13" s="353" t="s">
        <v>30</v>
      </c>
      <c r="Q13" s="187"/>
      <c r="R13" s="188"/>
      <c r="S13" s="358" t="s">
        <v>29</v>
      </c>
      <c r="T13" s="357">
        <f>T12/R12</f>
        <v>0.42381804429994285</v>
      </c>
      <c r="U13" s="188"/>
      <c r="V13" s="188"/>
      <c r="W13" s="353" t="s">
        <v>30</v>
      </c>
    </row>
    <row r="14" spans="2:23" x14ac:dyDescent="0.2">
      <c r="B14" s="745" t="s">
        <v>31</v>
      </c>
      <c r="C14" s="750">
        <f>'GS-1'!C26</f>
        <v>415.21415966605957</v>
      </c>
      <c r="D14" s="746">
        <f ca="1">'GS-1'!H26</f>
        <v>675.19864834518239</v>
      </c>
      <c r="E14" s="746">
        <f ca="1">'GS-1'!M26</f>
        <v>765.22561538397122</v>
      </c>
      <c r="F14" s="216">
        <f t="shared" ca="1" si="8"/>
        <v>90.026967038788825</v>
      </c>
      <c r="G14" s="221">
        <f t="shared" ca="1" si="9"/>
        <v>0.13333404511314167</v>
      </c>
    </row>
    <row r="15" spans="2:23" ht="13.5" thickBot="1" x14ac:dyDescent="0.25">
      <c r="B15" s="745" t="s">
        <v>32</v>
      </c>
      <c r="C15" s="750">
        <f>'GS-2'!C26</f>
        <v>1542.1283690215114</v>
      </c>
      <c r="D15" s="746">
        <f ca="1">'GS-2'!H26</f>
        <v>2340.431549229952</v>
      </c>
      <c r="E15" s="746">
        <f ca="1">'GS-2'!M26</f>
        <v>2595.3821662376263</v>
      </c>
      <c r="F15" s="216">
        <f t="shared" ca="1" si="8"/>
        <v>254.95061700767428</v>
      </c>
      <c r="G15" s="221">
        <f t="shared" ca="1" si="9"/>
        <v>0.10893316537779456</v>
      </c>
    </row>
    <row r="16" spans="2:23" x14ac:dyDescent="0.2">
      <c r="B16" s="745" t="s">
        <v>33</v>
      </c>
      <c r="C16" s="750">
        <f>'GS-3'!C26</f>
        <v>8047.7585410059646</v>
      </c>
      <c r="D16" s="746">
        <f ca="1">'GS-3'!H26</f>
        <v>11786.845415942646</v>
      </c>
      <c r="E16" s="746">
        <f ca="1">'GS-3'!M26</f>
        <v>12886.836520583842</v>
      </c>
      <c r="F16" s="216">
        <f t="shared" ca="1" si="8"/>
        <v>1099.9911046411962</v>
      </c>
      <c r="G16" s="221">
        <f t="shared" ca="1" si="9"/>
        <v>9.332362187030728E-2</v>
      </c>
      <c r="I16" s="294" t="s">
        <v>34</v>
      </c>
      <c r="J16" s="295"/>
      <c r="K16" s="296"/>
      <c r="Q16" s="294" t="s">
        <v>34</v>
      </c>
      <c r="R16" s="295"/>
      <c r="S16" s="296"/>
    </row>
    <row r="17" spans="2:19" ht="25.5" x14ac:dyDescent="0.2">
      <c r="B17" s="745" t="s">
        <v>35</v>
      </c>
      <c r="C17" s="750">
        <f>'GS-4'!C26</f>
        <v>32659.281650980396</v>
      </c>
      <c r="D17" s="746">
        <f ca="1">'GS-4'!H26</f>
        <v>45308.261130282612</v>
      </c>
      <c r="E17" s="746">
        <f ca="1">'GS-4'!M26</f>
        <v>48381.032198994741</v>
      </c>
      <c r="F17" s="216">
        <f t="shared" ca="1" si="8"/>
        <v>3072.7710687121289</v>
      </c>
      <c r="G17" s="221">
        <f t="shared" ca="1" si="9"/>
        <v>6.7819223074495477E-2</v>
      </c>
      <c r="I17" s="297" t="s">
        <v>9</v>
      </c>
      <c r="J17" s="298" t="s">
        <v>36</v>
      </c>
      <c r="K17" s="299" t="s">
        <v>37</v>
      </c>
      <c r="Q17" s="297" t="s">
        <v>9</v>
      </c>
      <c r="R17" s="298" t="s">
        <v>36</v>
      </c>
      <c r="S17" s="299" t="s">
        <v>37</v>
      </c>
    </row>
    <row r="18" spans="2:19" ht="13.5" thickBot="1" x14ac:dyDescent="0.25">
      <c r="B18" s="747" t="s">
        <v>38</v>
      </c>
      <c r="C18" s="750">
        <f>'GS-5'!C26</f>
        <v>71291.517641005281</v>
      </c>
      <c r="D18" s="746">
        <f ca="1">'GS-5'!H26</f>
        <v>93726.816880777624</v>
      </c>
      <c r="E18" s="746">
        <f ca="1">'GS-5'!M26</f>
        <v>99000.902447233093</v>
      </c>
      <c r="F18" s="216">
        <f t="shared" ca="1" si="8"/>
        <v>5274.0855664554692</v>
      </c>
      <c r="G18" s="222">
        <f t="shared" ca="1" si="9"/>
        <v>5.6270827730810609E-2</v>
      </c>
      <c r="I18" s="300" t="s">
        <v>16</v>
      </c>
      <c r="J18" s="301">
        <f t="shared" ref="J18:J22" si="10">J6/N6</f>
        <v>0.70388213366382402</v>
      </c>
      <c r="K18" s="302">
        <f t="shared" ref="K18:K22" si="11">K6/N6</f>
        <v>0.95327605387399372</v>
      </c>
      <c r="Q18" s="300" t="s">
        <v>16</v>
      </c>
      <c r="R18" s="301">
        <f t="shared" ref="R18:R22" si="12">R6/V6</f>
        <v>0.69675467527315682</v>
      </c>
      <c r="S18" s="302">
        <f t="shared" ref="S18:S22" si="13">S6/V6</f>
        <v>0.95091178775462115</v>
      </c>
    </row>
    <row r="19" spans="2:19" x14ac:dyDescent="0.2">
      <c r="B19" s="745" t="s">
        <v>39</v>
      </c>
      <c r="C19" s="750">
        <f>'CS-GHP'!C16</f>
        <v>331.5</v>
      </c>
      <c r="D19" s="746">
        <f ca="1">'CS-GHP'!H16</f>
        <v>509.64696942852049</v>
      </c>
      <c r="E19" s="746">
        <f ca="1">'CS-GHP'!M16</f>
        <v>541.23193450000008</v>
      </c>
      <c r="F19" s="746">
        <f t="shared" ca="1" si="8"/>
        <v>31.584965071479587</v>
      </c>
      <c r="G19" s="218">
        <f t="shared" ca="1" si="9"/>
        <v>6.1974203647078632E-2</v>
      </c>
      <c r="I19" s="300" t="s">
        <v>18</v>
      </c>
      <c r="J19" s="301">
        <f t="shared" si="10"/>
        <v>0.64455685712285082</v>
      </c>
      <c r="K19" s="302">
        <f t="shared" si="11"/>
        <v>0.99022959431392421</v>
      </c>
      <c r="Q19" s="300" t="s">
        <v>18</v>
      </c>
      <c r="R19" s="301">
        <f t="shared" si="12"/>
        <v>0.64027732904677925</v>
      </c>
      <c r="S19" s="302">
        <f t="shared" si="13"/>
        <v>0.99010290985826777</v>
      </c>
    </row>
    <row r="20" spans="2:19" x14ac:dyDescent="0.2">
      <c r="B20" s="747" t="s">
        <v>40</v>
      </c>
      <c r="C20" s="750">
        <f>'CS-SG'!C27</f>
        <v>43.883947235306998</v>
      </c>
      <c r="D20" s="746">
        <f ca="1">'CS-SG'!H27</f>
        <v>99.592142078709003</v>
      </c>
      <c r="E20" s="746">
        <f ca="1">'CS-SG'!M27</f>
        <v>119.10375014943831</v>
      </c>
      <c r="F20" s="746">
        <f t="shared" ca="1" si="8"/>
        <v>19.511608070729309</v>
      </c>
      <c r="G20" s="748">
        <f t="shared" ca="1" si="9"/>
        <v>0.19591513610892136</v>
      </c>
      <c r="I20" s="300" t="s">
        <v>20</v>
      </c>
      <c r="J20" s="301">
        <f t="shared" si="10"/>
        <v>1.0775037569788697</v>
      </c>
      <c r="K20" s="302">
        <f t="shared" si="11"/>
        <v>1.0775037569788697</v>
      </c>
      <c r="Q20" s="300" t="s">
        <v>20</v>
      </c>
      <c r="R20" s="301">
        <f t="shared" si="12"/>
        <v>0</v>
      </c>
      <c r="S20" s="302">
        <f t="shared" si="13"/>
        <v>0</v>
      </c>
    </row>
    <row r="21" spans="2:19" x14ac:dyDescent="0.2">
      <c r="B21" s="745" t="s">
        <v>41</v>
      </c>
      <c r="C21" s="750">
        <f>CSLS!C15</f>
        <v>1511.9503086419757</v>
      </c>
      <c r="D21" s="746">
        <f ca="1">CSLS!H15</f>
        <v>2219.4227346184753</v>
      </c>
      <c r="E21" s="746">
        <f ca="1">CSLS!M15</f>
        <v>2428.0775595534019</v>
      </c>
      <c r="F21" s="746">
        <f t="shared" ca="1" si="8"/>
        <v>208.65482493492664</v>
      </c>
      <c r="G21" s="748">
        <f t="shared" ca="1" si="9"/>
        <v>9.4013106056965293E-2</v>
      </c>
      <c r="I21" s="300" t="s">
        <v>22</v>
      </c>
      <c r="J21" s="301">
        <f t="shared" si="10"/>
        <v>1.2191894302599493</v>
      </c>
      <c r="K21" s="302">
        <f t="shared" si="11"/>
        <v>1.3565475004248557</v>
      </c>
      <c r="Q21" s="300" t="s">
        <v>22</v>
      </c>
      <c r="R21" s="301">
        <f t="shared" si="12"/>
        <v>1.2197217239223659</v>
      </c>
      <c r="S21" s="302">
        <f t="shared" si="13"/>
        <v>1.3574074216108147</v>
      </c>
    </row>
    <row r="22" spans="2:19" x14ac:dyDescent="0.2">
      <c r="B22" s="749" t="s">
        <v>42</v>
      </c>
      <c r="C22" s="750"/>
      <c r="D22" s="746"/>
      <c r="E22" s="746"/>
      <c r="F22" s="746"/>
      <c r="G22" s="748"/>
      <c r="I22" s="300" t="s">
        <v>24</v>
      </c>
      <c r="J22" s="301">
        <f t="shared" si="10"/>
        <v>0.4176976684846529</v>
      </c>
      <c r="K22" s="302">
        <f t="shared" si="11"/>
        <v>0.59269545081069952</v>
      </c>
      <c r="Q22" s="300" t="s">
        <v>24</v>
      </c>
      <c r="R22" s="301">
        <f t="shared" si="12"/>
        <v>0.40649591779291327</v>
      </c>
      <c r="S22" s="302">
        <f t="shared" si="13"/>
        <v>0.58484505699286971</v>
      </c>
    </row>
    <row r="23" spans="2:19" x14ac:dyDescent="0.2">
      <c r="B23" s="751" t="s">
        <v>43</v>
      </c>
      <c r="C23" s="750">
        <f>SIS!C15</f>
        <v>136510.56530228301</v>
      </c>
      <c r="D23" s="746">
        <f ca="1">SIS!H15</f>
        <v>171509.9631101838</v>
      </c>
      <c r="E23" s="746">
        <f ca="1">SIS!M15</f>
        <v>176102.10104359925</v>
      </c>
      <c r="F23" s="746">
        <f ca="1">E23-D23</f>
        <v>4592.1379334154481</v>
      </c>
      <c r="G23" s="748">
        <f ca="1">F23/D23</f>
        <v>2.6774759029394132E-2</v>
      </c>
      <c r="I23" s="300"/>
      <c r="J23" s="301"/>
      <c r="K23" s="302"/>
      <c r="Q23" s="300"/>
      <c r="R23" s="301"/>
      <c r="S23" s="302"/>
    </row>
    <row r="24" spans="2:19" ht="13.5" thickBot="1" x14ac:dyDescent="0.25">
      <c r="B24" s="751" t="s">
        <v>44</v>
      </c>
      <c r="C24" s="750">
        <f>IS!C15</f>
        <v>851741.74704702396</v>
      </c>
      <c r="D24" s="746">
        <f ca="1">IS!H15</f>
        <v>1026199.7981986589</v>
      </c>
      <c r="E24" s="746">
        <f ca="1">IS!M15</f>
        <v>1040267.2552355512</v>
      </c>
      <c r="F24" s="746">
        <f ca="1">E24-D24</f>
        <v>14067.457036892301</v>
      </c>
      <c r="G24" s="748">
        <f ca="1">F24/D24</f>
        <v>1.3708302283420471E-2</v>
      </c>
      <c r="I24" s="303" t="s">
        <v>27</v>
      </c>
      <c r="J24" s="304">
        <f>J12/N12</f>
        <v>0.71303838418974064</v>
      </c>
      <c r="K24" s="305">
        <f>K12/N12</f>
        <v>1.000000000108799</v>
      </c>
      <c r="Q24" s="303" t="s">
        <v>27</v>
      </c>
      <c r="R24" s="304">
        <f>R12/V12</f>
        <v>0.70233693421533772</v>
      </c>
      <c r="S24" s="305">
        <f>S12/V12</f>
        <v>1.0000000001140998</v>
      </c>
    </row>
    <row r="25" spans="2:19" x14ac:dyDescent="0.2">
      <c r="B25" s="749" t="s">
        <v>24</v>
      </c>
      <c r="C25" s="750"/>
      <c r="D25" s="746"/>
      <c r="E25" s="746"/>
      <c r="F25" s="746"/>
      <c r="G25" s="748"/>
    </row>
    <row r="26" spans="2:19" ht="15.75" thickBot="1" x14ac:dyDescent="0.3">
      <c r="B26" s="751" t="s">
        <v>45</v>
      </c>
      <c r="C26" s="750">
        <f>WHS!C15</f>
        <v>14647.329102853333</v>
      </c>
      <c r="D26" s="746">
        <f ca="1">WHS!H15</f>
        <v>19926.015661569374</v>
      </c>
      <c r="E26" s="746">
        <f ca="1">WHS!M15</f>
        <v>21127.674524305541</v>
      </c>
      <c r="F26" s="746">
        <f ca="1">E26-D26</f>
        <v>1201.6588627361671</v>
      </c>
      <c r="G26" s="222">
        <f ca="1">F26/D26</f>
        <v>6.0306028216858501E-2</v>
      </c>
      <c r="J26"/>
      <c r="K26"/>
    </row>
    <row r="27" spans="2:19" ht="15" x14ac:dyDescent="0.25">
      <c r="D27" s="186"/>
      <c r="E27" s="186"/>
      <c r="J27"/>
      <c r="K27"/>
    </row>
  </sheetData>
  <pageMargins left="0.7" right="0.7" top="0.75" bottom="0.75" header="0.3" footer="0.3"/>
  <pageSetup scale="55" orientation="landscape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43"/>
  <dimension ref="A1:Y329"/>
  <sheetViews>
    <sheetView topLeftCell="A6" zoomScale="70" zoomScaleNormal="70" zoomScaleSheetLayoutView="50" workbookViewId="0">
      <pane xSplit="3" ySplit="5" topLeftCell="D17" activePane="bottomRight" state="frozen"/>
      <selection pane="topRight" activeCell="D6" sqref="D6"/>
      <selection pane="bottomLeft" activeCell="A11" sqref="A11"/>
      <selection pane="bottomRight" activeCell="D16" sqref="D16"/>
    </sheetView>
  </sheetViews>
  <sheetFormatPr defaultColWidth="11.85546875" defaultRowHeight="15.75" x14ac:dyDescent="0.25"/>
  <cols>
    <col min="1" max="1" width="11.85546875" style="337"/>
    <col min="2" max="2" width="58.5703125" style="337" customWidth="1"/>
    <col min="3" max="3" width="22.140625" style="337" customWidth="1"/>
    <col min="4" max="4" width="23.42578125" style="337" bestFit="1" customWidth="1"/>
    <col min="5" max="5" width="20.85546875" style="337" customWidth="1"/>
    <col min="6" max="6" width="19.140625" style="337" bestFit="1" customWidth="1"/>
    <col min="7" max="7" width="19.85546875" style="337" bestFit="1" customWidth="1"/>
    <col min="8" max="8" width="16.5703125" style="337" customWidth="1"/>
    <col min="9" max="9" width="18.42578125" style="337" customWidth="1"/>
    <col min="10" max="10" width="19.42578125" style="337" customWidth="1"/>
    <col min="11" max="11" width="19.85546875" style="337" customWidth="1"/>
    <col min="12" max="12" width="18.85546875" style="337" customWidth="1"/>
    <col min="13" max="13" width="19.85546875" style="337" bestFit="1" customWidth="1"/>
    <col min="14" max="14" width="20.42578125" style="337" customWidth="1"/>
    <col min="15" max="15" width="16.5703125" style="337" customWidth="1"/>
    <col min="16" max="16" width="19.140625" style="337" customWidth="1"/>
    <col min="17" max="17" width="25.140625" style="337" bestFit="1" customWidth="1"/>
    <col min="18" max="18" width="20.140625" style="337" bestFit="1" customWidth="1"/>
    <col min="19" max="19" width="16.5703125" style="337" customWidth="1"/>
    <col min="20" max="20" width="18.28515625" style="337" customWidth="1"/>
    <col min="21" max="21" width="16.5703125" style="337" customWidth="1"/>
    <col min="22" max="22" width="19.85546875" style="337" bestFit="1" customWidth="1"/>
    <col min="23" max="23" width="14.85546875" style="337" customWidth="1"/>
    <col min="24" max="24" width="17.85546875" style="337" bestFit="1" customWidth="1"/>
    <col min="25" max="25" width="18.85546875" style="337" customWidth="1"/>
    <col min="26" max="16384" width="11.85546875" style="337"/>
  </cols>
  <sheetData>
    <row r="1" spans="1:25" s="335" customFormat="1" ht="18" x14ac:dyDescent="0.25">
      <c r="A1" s="413" t="s">
        <v>280</v>
      </c>
      <c r="B1" s="413"/>
      <c r="C1" s="414"/>
      <c r="D1" s="415"/>
      <c r="E1" s="415"/>
      <c r="F1" s="415"/>
      <c r="G1" s="415"/>
      <c r="H1" s="414"/>
      <c r="I1" s="414"/>
      <c r="J1" s="416" t="s">
        <v>281</v>
      </c>
      <c r="K1" s="415"/>
      <c r="L1" s="415"/>
      <c r="M1" s="414"/>
      <c r="N1" s="415"/>
      <c r="O1" s="415"/>
      <c r="P1" s="415"/>
      <c r="Q1" s="417"/>
      <c r="R1" s="417"/>
      <c r="S1" s="413"/>
      <c r="T1" s="416" t="s">
        <v>282</v>
      </c>
      <c r="U1" s="417"/>
      <c r="V1" s="415"/>
      <c r="W1" s="334"/>
    </row>
    <row r="2" spans="1:25" ht="18" x14ac:dyDescent="0.25">
      <c r="A2" s="418"/>
      <c r="B2" s="418"/>
      <c r="C2" s="419"/>
      <c r="D2" s="420"/>
      <c r="E2" s="420"/>
      <c r="F2" s="421" t="s">
        <v>283</v>
      </c>
      <c r="G2" s="420"/>
      <c r="H2" s="419"/>
      <c r="I2" s="419"/>
      <c r="J2" s="422"/>
      <c r="K2" s="421"/>
      <c r="L2" s="420"/>
      <c r="M2" s="423"/>
      <c r="N2" s="421"/>
      <c r="O2" s="420"/>
      <c r="P2" s="421" t="s">
        <v>283</v>
      </c>
      <c r="Q2" s="423"/>
      <c r="R2" s="423"/>
      <c r="S2" s="419"/>
      <c r="T2" s="422"/>
      <c r="U2" s="423"/>
      <c r="V2" s="420"/>
      <c r="W2" s="336"/>
    </row>
    <row r="3" spans="1:25" ht="18" x14ac:dyDescent="0.25">
      <c r="A3" s="418" t="s">
        <v>284</v>
      </c>
      <c r="B3" s="418"/>
      <c r="C3" s="419"/>
      <c r="D3" s="420"/>
      <c r="E3" s="420"/>
      <c r="F3" s="421"/>
      <c r="G3" s="420"/>
      <c r="H3" s="419"/>
      <c r="I3" s="419"/>
      <c r="J3" s="422" t="s">
        <v>285</v>
      </c>
      <c r="K3" s="421"/>
      <c r="L3" s="420"/>
      <c r="M3" s="423"/>
      <c r="N3" s="421"/>
      <c r="O3" s="420"/>
      <c r="P3" s="421"/>
      <c r="Q3" s="423"/>
      <c r="R3" s="423"/>
      <c r="S3" s="418"/>
      <c r="T3" s="422" t="s">
        <v>285</v>
      </c>
      <c r="U3" s="423"/>
      <c r="V3" s="420"/>
      <c r="W3" s="336"/>
    </row>
    <row r="4" spans="1:25" ht="18" x14ac:dyDescent="0.25">
      <c r="A4" s="424" t="s">
        <v>286</v>
      </c>
      <c r="B4" s="424"/>
      <c r="C4" s="419"/>
      <c r="D4" s="420"/>
      <c r="E4" s="420"/>
      <c r="F4" s="421" t="s">
        <v>287</v>
      </c>
      <c r="G4" s="420"/>
      <c r="H4" s="419"/>
      <c r="I4" s="419"/>
      <c r="J4" s="425" t="s">
        <v>288</v>
      </c>
      <c r="K4" s="421"/>
      <c r="L4" s="420"/>
      <c r="M4" s="423"/>
      <c r="N4" s="421"/>
      <c r="O4" s="420"/>
      <c r="P4" s="421" t="s">
        <v>287</v>
      </c>
      <c r="Q4" s="423"/>
      <c r="R4" s="423"/>
      <c r="S4" s="424"/>
      <c r="T4" s="425" t="s">
        <v>289</v>
      </c>
      <c r="U4" s="423"/>
      <c r="V4" s="420"/>
      <c r="W4" s="336"/>
    </row>
    <row r="5" spans="1:25" ht="18" x14ac:dyDescent="0.25">
      <c r="A5" s="426" t="s">
        <v>290</v>
      </c>
      <c r="B5" s="426"/>
      <c r="C5" s="414"/>
      <c r="D5" s="414"/>
      <c r="E5" s="414"/>
      <c r="F5" s="427" t="s">
        <v>291</v>
      </c>
      <c r="G5" s="414"/>
      <c r="H5" s="414"/>
      <c r="I5" s="414"/>
      <c r="J5" s="428" t="s">
        <v>292</v>
      </c>
      <c r="K5" s="415"/>
      <c r="L5" s="415"/>
      <c r="M5" s="414"/>
      <c r="N5" s="415"/>
      <c r="O5" s="415"/>
      <c r="P5" s="427" t="s">
        <v>291</v>
      </c>
      <c r="Q5" s="417"/>
      <c r="R5" s="417"/>
      <c r="S5" s="426"/>
      <c r="T5" s="428" t="s">
        <v>292</v>
      </c>
      <c r="U5" s="417"/>
      <c r="V5" s="415"/>
      <c r="W5" s="336"/>
    </row>
    <row r="6" spans="1:25" ht="18" x14ac:dyDescent="0.25">
      <c r="A6" s="420"/>
      <c r="B6" s="419"/>
      <c r="C6" s="419"/>
      <c r="D6" s="419"/>
      <c r="E6" s="419"/>
      <c r="F6" s="421" t="s">
        <v>293</v>
      </c>
      <c r="G6" s="419"/>
      <c r="H6" s="419"/>
      <c r="I6" s="419"/>
      <c r="J6" s="419"/>
      <c r="K6" s="419"/>
      <c r="L6" s="419"/>
      <c r="M6" s="419"/>
      <c r="N6" s="420"/>
      <c r="O6" s="420"/>
      <c r="P6" s="421" t="s">
        <v>293</v>
      </c>
      <c r="Q6" s="423"/>
      <c r="R6" s="420"/>
      <c r="S6" s="420"/>
      <c r="T6" s="420"/>
      <c r="U6" s="420"/>
      <c r="V6" s="420"/>
      <c r="W6" s="336"/>
    </row>
    <row r="7" spans="1:25" ht="18" x14ac:dyDescent="0.25">
      <c r="A7" s="420"/>
      <c r="B7" s="420"/>
      <c r="C7" s="419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338"/>
    </row>
    <row r="8" spans="1:25" ht="18" x14ac:dyDescent="0.25">
      <c r="A8" s="420"/>
      <c r="B8" s="419"/>
      <c r="C8" s="419"/>
      <c r="D8" s="429"/>
      <c r="E8" s="429"/>
      <c r="F8" s="429" t="s">
        <v>294</v>
      </c>
      <c r="G8" s="429" t="s">
        <v>295</v>
      </c>
      <c r="H8" s="429" t="s">
        <v>295</v>
      </c>
      <c r="I8" s="430"/>
      <c r="J8" s="430"/>
      <c r="K8" s="430"/>
      <c r="L8" s="430"/>
      <c r="M8" s="430"/>
      <c r="N8" s="430"/>
      <c r="O8" s="429"/>
      <c r="P8" s="429"/>
      <c r="Q8" s="429"/>
      <c r="R8" s="429"/>
      <c r="S8" s="429"/>
      <c r="T8" s="429" t="s">
        <v>296</v>
      </c>
      <c r="U8" s="429"/>
      <c r="V8" s="429"/>
      <c r="W8" s="338"/>
    </row>
    <row r="9" spans="1:25" ht="18" x14ac:dyDescent="0.25">
      <c r="A9" s="420"/>
      <c r="B9" s="418"/>
      <c r="C9" s="419"/>
      <c r="D9" s="429" t="s">
        <v>294</v>
      </c>
      <c r="E9" s="429" t="s">
        <v>294</v>
      </c>
      <c r="F9" s="429" t="s">
        <v>297</v>
      </c>
      <c r="G9" s="429" t="s">
        <v>297</v>
      </c>
      <c r="H9" s="429" t="s">
        <v>298</v>
      </c>
      <c r="I9" s="429" t="s">
        <v>299</v>
      </c>
      <c r="J9" s="429" t="s">
        <v>300</v>
      </c>
      <c r="K9" s="429" t="s">
        <v>300</v>
      </c>
      <c r="L9" s="429" t="s">
        <v>300</v>
      </c>
      <c r="M9" s="429" t="s">
        <v>300</v>
      </c>
      <c r="N9" s="429" t="s">
        <v>300</v>
      </c>
      <c r="O9" s="429" t="s">
        <v>295</v>
      </c>
      <c r="P9" s="429"/>
      <c r="Q9" s="429" t="s">
        <v>301</v>
      </c>
      <c r="R9" s="430" t="s">
        <v>302</v>
      </c>
      <c r="S9" s="430" t="s">
        <v>302</v>
      </c>
      <c r="T9" s="430" t="s">
        <v>303</v>
      </c>
      <c r="U9" s="429" t="s">
        <v>304</v>
      </c>
      <c r="V9" s="431" t="s">
        <v>305</v>
      </c>
      <c r="W9" s="338"/>
    </row>
    <row r="10" spans="1:25" s="335" customFormat="1" ht="18" x14ac:dyDescent="0.25">
      <c r="A10" s="427" t="s">
        <v>306</v>
      </c>
      <c r="B10" s="432" t="s">
        <v>293</v>
      </c>
      <c r="C10" s="433" t="s">
        <v>220</v>
      </c>
      <c r="D10" s="434" t="s">
        <v>307</v>
      </c>
      <c r="E10" s="434" t="s">
        <v>308</v>
      </c>
      <c r="F10" s="435" t="s">
        <v>309</v>
      </c>
      <c r="G10" s="435" t="s">
        <v>309</v>
      </c>
      <c r="H10" s="436" t="s">
        <v>310</v>
      </c>
      <c r="I10" s="436" t="s">
        <v>311</v>
      </c>
      <c r="J10" s="436" t="s">
        <v>312</v>
      </c>
      <c r="K10" s="436" t="s">
        <v>313</v>
      </c>
      <c r="L10" s="436" t="s">
        <v>314</v>
      </c>
      <c r="M10" s="436" t="s">
        <v>315</v>
      </c>
      <c r="N10" s="436" t="s">
        <v>316</v>
      </c>
      <c r="O10" s="436" t="s">
        <v>308</v>
      </c>
      <c r="P10" s="436" t="s">
        <v>317</v>
      </c>
      <c r="Q10" s="436" t="s">
        <v>318</v>
      </c>
      <c r="R10" s="436" t="s">
        <v>311</v>
      </c>
      <c r="S10" s="436" t="s">
        <v>319</v>
      </c>
      <c r="T10" s="436" t="s">
        <v>320</v>
      </c>
      <c r="U10" s="436"/>
      <c r="V10" s="437" t="s">
        <v>321</v>
      </c>
      <c r="W10" s="339"/>
    </row>
    <row r="11" spans="1:25" ht="18" x14ac:dyDescent="0.25">
      <c r="A11" s="421"/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336"/>
    </row>
    <row r="12" spans="1:25" ht="21.6" customHeight="1" x14ac:dyDescent="0.25">
      <c r="A12" s="421">
        <v>1</v>
      </c>
      <c r="B12" s="438" t="s">
        <v>322</v>
      </c>
      <c r="C12" s="364">
        <v>2366788451.8341279</v>
      </c>
      <c r="D12" s="364">
        <v>805691819.51976681</v>
      </c>
      <c r="E12" s="364">
        <v>2088735.6820778486</v>
      </c>
      <c r="F12" s="364">
        <v>18972.853248875144</v>
      </c>
      <c r="G12" s="364">
        <v>20681.565087779665</v>
      </c>
      <c r="H12" s="364">
        <v>1096425.5657673499</v>
      </c>
      <c r="I12" s="364">
        <v>51120490.953617088</v>
      </c>
      <c r="J12" s="364">
        <v>298048497.55132174</v>
      </c>
      <c r="K12" s="364">
        <v>385783324.70138311</v>
      </c>
      <c r="L12" s="364">
        <v>210961285.1508373</v>
      </c>
      <c r="M12" s="364">
        <v>126356523.11033368</v>
      </c>
      <c r="N12" s="364">
        <v>237724153.19986483</v>
      </c>
      <c r="O12" s="364">
        <v>3376858.4706797106</v>
      </c>
      <c r="P12" s="364">
        <v>65385946.633612514</v>
      </c>
      <c r="Q12" s="364">
        <v>35342931.608665079</v>
      </c>
      <c r="R12" s="364">
        <v>41556649.058429211</v>
      </c>
      <c r="S12" s="364">
        <v>0</v>
      </c>
      <c r="T12" s="364">
        <v>0</v>
      </c>
      <c r="U12" s="364">
        <v>7368903.3110020142</v>
      </c>
      <c r="V12" s="364">
        <v>94846252.898432866</v>
      </c>
      <c r="W12" s="340"/>
      <c r="X12" s="364">
        <v>2366788451.8341279</v>
      </c>
      <c r="Y12" s="337">
        <f>X12-C12</f>
        <v>0</v>
      </c>
    </row>
    <row r="13" spans="1:25" ht="21.6" customHeight="1" x14ac:dyDescent="0.25">
      <c r="A13" s="421">
        <v>2</v>
      </c>
      <c r="B13" s="438" t="s">
        <v>323</v>
      </c>
      <c r="C13" s="364">
        <v>0</v>
      </c>
      <c r="D13" s="364">
        <v>0</v>
      </c>
      <c r="E13" s="364">
        <v>0</v>
      </c>
      <c r="F13" s="364">
        <v>0</v>
      </c>
      <c r="G13" s="364">
        <v>0</v>
      </c>
      <c r="H13" s="364">
        <v>0</v>
      </c>
      <c r="I13" s="364">
        <v>0</v>
      </c>
      <c r="J13" s="364">
        <v>0</v>
      </c>
      <c r="K13" s="364">
        <v>0</v>
      </c>
      <c r="L13" s="364">
        <v>0</v>
      </c>
      <c r="M13" s="364">
        <v>0</v>
      </c>
      <c r="N13" s="364">
        <v>0</v>
      </c>
      <c r="O13" s="364">
        <v>0</v>
      </c>
      <c r="P13" s="364">
        <v>0</v>
      </c>
      <c r="Q13" s="364">
        <v>0</v>
      </c>
      <c r="R13" s="364">
        <v>0</v>
      </c>
      <c r="S13" s="364">
        <v>0</v>
      </c>
      <c r="T13" s="364">
        <v>0</v>
      </c>
      <c r="U13" s="364">
        <v>0</v>
      </c>
      <c r="V13" s="364">
        <v>0</v>
      </c>
      <c r="W13" s="340"/>
      <c r="X13" s="364">
        <v>0</v>
      </c>
      <c r="Y13" s="337">
        <f t="shared" ref="Y13:Y29" si="0">X13-C13</f>
        <v>0</v>
      </c>
    </row>
    <row r="14" spans="1:25" ht="21.6" customHeight="1" x14ac:dyDescent="0.25">
      <c r="A14" s="421">
        <v>3</v>
      </c>
      <c r="B14" s="438" t="s">
        <v>324</v>
      </c>
      <c r="C14" s="364">
        <v>151207935.57072803</v>
      </c>
      <c r="D14" s="364">
        <v>78691581.613653898</v>
      </c>
      <c r="E14" s="364">
        <v>194771.44345200164</v>
      </c>
      <c r="F14" s="364">
        <v>1196.2170441116491</v>
      </c>
      <c r="G14" s="364">
        <v>1140.5534845560555</v>
      </c>
      <c r="H14" s="364">
        <v>46734.741581209317</v>
      </c>
      <c r="I14" s="364">
        <v>3915266.6724454383</v>
      </c>
      <c r="J14" s="364">
        <v>16141264.69343853</v>
      </c>
      <c r="K14" s="364">
        <v>17475000.841888778</v>
      </c>
      <c r="L14" s="364">
        <v>8955850.8188929968</v>
      </c>
      <c r="M14" s="364">
        <v>5317444.8597449223</v>
      </c>
      <c r="N14" s="364">
        <v>12251067.391364144</v>
      </c>
      <c r="O14" s="364">
        <v>328283.39407626237</v>
      </c>
      <c r="P14" s="364">
        <v>414485.61951679998</v>
      </c>
      <c r="Q14" s="364">
        <v>1864448.9320614699</v>
      </c>
      <c r="R14" s="364">
        <v>3622239.1865680492</v>
      </c>
      <c r="S14" s="364">
        <v>0</v>
      </c>
      <c r="T14" s="364">
        <v>0</v>
      </c>
      <c r="U14" s="364">
        <v>273817.6527147938</v>
      </c>
      <c r="V14" s="364">
        <v>1713340.9388000763</v>
      </c>
      <c r="W14" s="340"/>
      <c r="X14" s="364">
        <v>151207936.02072799</v>
      </c>
      <c r="Y14" s="337">
        <f t="shared" si="0"/>
        <v>0.44999995827674866</v>
      </c>
    </row>
    <row r="15" spans="1:25" ht="21.6" customHeight="1" x14ac:dyDescent="0.25">
      <c r="A15" s="421">
        <v>4</v>
      </c>
      <c r="B15" s="438" t="s">
        <v>325</v>
      </c>
      <c r="C15" s="364">
        <v>80177740.465925977</v>
      </c>
      <c r="D15" s="364">
        <v>27493290.635689422</v>
      </c>
      <c r="E15" s="364">
        <v>71275.661210920836</v>
      </c>
      <c r="F15" s="364">
        <v>641.00015392713897</v>
      </c>
      <c r="G15" s="364">
        <v>699.26953282629984</v>
      </c>
      <c r="H15" s="364">
        <v>36955.259035365161</v>
      </c>
      <c r="I15" s="364">
        <v>1737099.5895436646</v>
      </c>
      <c r="J15" s="364">
        <v>10075220.920378197</v>
      </c>
      <c r="K15" s="364">
        <v>13014509.513119806</v>
      </c>
      <c r="L15" s="364">
        <v>7112178.4068641393</v>
      </c>
      <c r="M15" s="364">
        <v>4259251.9151452631</v>
      </c>
      <c r="N15" s="364">
        <v>8013938.6277441336</v>
      </c>
      <c r="O15" s="364">
        <v>115316.83922635163</v>
      </c>
      <c r="P15" s="364">
        <v>2203847.3659874862</v>
      </c>
      <c r="Q15" s="364">
        <v>1191908.9743435003</v>
      </c>
      <c r="R15" s="364">
        <v>1401566.7491009836</v>
      </c>
      <c r="S15" s="364">
        <v>0</v>
      </c>
      <c r="T15" s="364">
        <v>0</v>
      </c>
      <c r="U15" s="364">
        <v>248410.41659540928</v>
      </c>
      <c r="V15" s="364">
        <v>3201629.3222545781</v>
      </c>
      <c r="W15" s="340"/>
      <c r="X15" s="364">
        <v>80177740.465925977</v>
      </c>
      <c r="Y15" s="337">
        <f t="shared" si="0"/>
        <v>0</v>
      </c>
    </row>
    <row r="16" spans="1:25" ht="21.6" customHeight="1" x14ac:dyDescent="0.25">
      <c r="A16" s="421">
        <v>5</v>
      </c>
      <c r="B16" s="438" t="s">
        <v>326</v>
      </c>
      <c r="C16" s="364">
        <v>8436227.9732696004</v>
      </c>
      <c r="D16" s="364">
        <v>1294045.0917025958</v>
      </c>
      <c r="E16" s="364">
        <v>3354.7791994065296</v>
      </c>
      <c r="F16" s="364">
        <v>77.159265969709125</v>
      </c>
      <c r="G16" s="364">
        <v>80.182748178553524</v>
      </c>
      <c r="H16" s="364">
        <v>5095.4663992368278</v>
      </c>
      <c r="I16" s="364">
        <v>135338.86117569267</v>
      </c>
      <c r="J16" s="364">
        <v>1171309.6735228931</v>
      </c>
      <c r="K16" s="364">
        <v>1708596.2277930058</v>
      </c>
      <c r="L16" s="364">
        <v>968182.63110619388</v>
      </c>
      <c r="M16" s="364">
        <v>584474.71689455502</v>
      </c>
      <c r="N16" s="364">
        <v>1736470.7281349772</v>
      </c>
      <c r="O16" s="364">
        <v>4802.5545434458754</v>
      </c>
      <c r="P16" s="364">
        <v>0</v>
      </c>
      <c r="Q16" s="364">
        <v>249942.70863316875</v>
      </c>
      <c r="R16" s="364">
        <v>540501.59172376629</v>
      </c>
      <c r="S16" s="364">
        <v>0</v>
      </c>
      <c r="T16" s="364">
        <v>0</v>
      </c>
      <c r="U16" s="364">
        <v>33955.600426514451</v>
      </c>
      <c r="V16" s="364">
        <v>0</v>
      </c>
      <c r="W16" s="340"/>
      <c r="X16" s="364">
        <v>8436227.9732696004</v>
      </c>
      <c r="Y16" s="337">
        <f t="shared" si="0"/>
        <v>0</v>
      </c>
    </row>
    <row r="17" spans="1:25" ht="21.6" customHeight="1" x14ac:dyDescent="0.25">
      <c r="A17" s="421">
        <v>6</v>
      </c>
      <c r="B17" s="438" t="s">
        <v>327</v>
      </c>
      <c r="C17" s="364">
        <v>28435359.464682501</v>
      </c>
      <c r="D17" s="364">
        <v>10310147.479891613</v>
      </c>
      <c r="E17" s="364">
        <v>26728.79680169854</v>
      </c>
      <c r="F17" s="364">
        <v>222.48881919098633</v>
      </c>
      <c r="G17" s="364">
        <v>244.23324411396337</v>
      </c>
      <c r="H17" s="364">
        <v>12580.687872423028</v>
      </c>
      <c r="I17" s="364">
        <v>631024.09454009286</v>
      </c>
      <c r="J17" s="364">
        <v>3512864.1287353039</v>
      </c>
      <c r="K17" s="364">
        <v>4463226.2182865348</v>
      </c>
      <c r="L17" s="364">
        <v>2425944.1486750464</v>
      </c>
      <c r="M17" s="364">
        <v>1451044.0666400588</v>
      </c>
      <c r="N17" s="364">
        <v>2732118.9061804959</v>
      </c>
      <c r="O17" s="364">
        <v>43482.509729332494</v>
      </c>
      <c r="P17" s="364">
        <v>750256.29784971243</v>
      </c>
      <c r="Q17" s="364">
        <v>407644.25983033283</v>
      </c>
      <c r="R17" s="364">
        <v>479646.89255819342</v>
      </c>
      <c r="S17" s="364">
        <v>0</v>
      </c>
      <c r="T17" s="364">
        <v>0</v>
      </c>
      <c r="U17" s="364">
        <v>84679.013463748968</v>
      </c>
      <c r="V17" s="364">
        <v>1103505.2415646075</v>
      </c>
      <c r="W17" s="340"/>
      <c r="X17" s="364">
        <v>28435359.464682497</v>
      </c>
      <c r="Y17" s="337">
        <f t="shared" si="0"/>
        <v>0</v>
      </c>
    </row>
    <row r="18" spans="1:25" ht="21.6" customHeight="1" x14ac:dyDescent="0.25">
      <c r="A18" s="421">
        <v>7</v>
      </c>
      <c r="B18" s="439" t="s">
        <v>328</v>
      </c>
      <c r="C18" s="364">
        <v>3962340.159953</v>
      </c>
      <c r="D18" s="364">
        <v>1561569.8880894838</v>
      </c>
      <c r="E18" s="364">
        <v>3993.5021639727438</v>
      </c>
      <c r="F18" s="364">
        <v>32.927853397154827</v>
      </c>
      <c r="G18" s="364">
        <v>33.988038656957961</v>
      </c>
      <c r="H18" s="364">
        <v>1722.5773412503372</v>
      </c>
      <c r="I18" s="364">
        <v>89076.163628442897</v>
      </c>
      <c r="J18" s="364">
        <v>487066.4901996596</v>
      </c>
      <c r="K18" s="364">
        <v>611798.40353273484</v>
      </c>
      <c r="L18" s="364">
        <v>331379.46058003086</v>
      </c>
      <c r="M18" s="364">
        <v>198637.65215027754</v>
      </c>
      <c r="N18" s="364">
        <v>396270.79229792237</v>
      </c>
      <c r="O18" s="364">
        <v>6393.7383525256455</v>
      </c>
      <c r="P18" s="364">
        <v>-6147.3025970828876</v>
      </c>
      <c r="Q18" s="364">
        <v>59277.813069046257</v>
      </c>
      <c r="R18" s="364">
        <v>84407.213920514216</v>
      </c>
      <c r="S18" s="364">
        <v>0</v>
      </c>
      <c r="T18" s="364">
        <v>0</v>
      </c>
      <c r="U18" s="364">
        <v>11062.700479618288</v>
      </c>
      <c r="V18" s="364">
        <v>125764.15085254937</v>
      </c>
      <c r="W18" s="340"/>
      <c r="X18" s="364">
        <v>3962340.159953</v>
      </c>
      <c r="Y18" s="337">
        <f t="shared" si="0"/>
        <v>0</v>
      </c>
    </row>
    <row r="19" spans="1:25" ht="21.6" customHeight="1" x14ac:dyDescent="0.25">
      <c r="A19" s="421">
        <v>8</v>
      </c>
      <c r="B19" s="439" t="s">
        <v>329</v>
      </c>
      <c r="C19" s="364">
        <v>-495916.91999999987</v>
      </c>
      <c r="D19" s="364">
        <v>-450195.7529697498</v>
      </c>
      <c r="E19" s="364">
        <v>-1167.1211130185129</v>
      </c>
      <c r="F19" s="364">
        <v>-2.023645914988303</v>
      </c>
      <c r="G19" s="364">
        <v>-2.023645914988303</v>
      </c>
      <c r="H19" s="364">
        <v>0</v>
      </c>
      <c r="I19" s="364">
        <v>-12986.066258759336</v>
      </c>
      <c r="J19" s="364">
        <v>-20928.975464418119</v>
      </c>
      <c r="K19" s="364">
        <v>-8190.052772585309</v>
      </c>
      <c r="L19" s="364">
        <v>-897.28477961132671</v>
      </c>
      <c r="M19" s="364">
        <v>-143.6788599641695</v>
      </c>
      <c r="N19" s="364">
        <v>-199.32912262634784</v>
      </c>
      <c r="O19" s="364">
        <v>-1126.7853182897481</v>
      </c>
      <c r="P19" s="364">
        <v>0</v>
      </c>
      <c r="Q19" s="364">
        <v>-27.319219852342091</v>
      </c>
      <c r="R19" s="364">
        <v>-14.165521404918122</v>
      </c>
      <c r="S19" s="364">
        <v>0</v>
      </c>
      <c r="T19" s="364">
        <v>0</v>
      </c>
      <c r="U19" s="364">
        <v>-15.177344362412272</v>
      </c>
      <c r="V19" s="364">
        <v>-21.163963527586006</v>
      </c>
      <c r="W19" s="340"/>
      <c r="X19" s="364">
        <v>-495916.91999999987</v>
      </c>
      <c r="Y19" s="337">
        <f t="shared" si="0"/>
        <v>0</v>
      </c>
    </row>
    <row r="20" spans="1:25" ht="21.6" customHeight="1" x14ac:dyDescent="0.25">
      <c r="A20" s="421">
        <v>9</v>
      </c>
      <c r="B20" s="438" t="s">
        <v>330</v>
      </c>
      <c r="C20" s="364">
        <v>175501570.99999997</v>
      </c>
      <c r="D20" s="364">
        <v>59743480.646945998</v>
      </c>
      <c r="E20" s="364">
        <v>154883.46384500177</v>
      </c>
      <c r="F20" s="364">
        <v>1406.8707952963266</v>
      </c>
      <c r="G20" s="364">
        <v>1533.5748156246543</v>
      </c>
      <c r="H20" s="364">
        <v>81301.904750978312</v>
      </c>
      <c r="I20" s="364">
        <v>3790675.2780116452</v>
      </c>
      <c r="J20" s="364">
        <v>22100825.916194949</v>
      </c>
      <c r="K20" s="364">
        <v>28606519.310261048</v>
      </c>
      <c r="L20" s="364">
        <v>15643154.307035495</v>
      </c>
      <c r="M20" s="364">
        <v>9369560.8049702942</v>
      </c>
      <c r="N20" s="364">
        <v>17627668.547600675</v>
      </c>
      <c r="O20" s="364">
        <v>250400.05843770312</v>
      </c>
      <c r="P20" s="364">
        <v>4848484.1755199609</v>
      </c>
      <c r="Q20" s="364">
        <v>2620741.2057716874</v>
      </c>
      <c r="R20" s="364">
        <v>3081499.4004209088</v>
      </c>
      <c r="S20" s="364">
        <v>0</v>
      </c>
      <c r="T20" s="364">
        <v>0</v>
      </c>
      <c r="U20" s="364">
        <v>546417.27976395853</v>
      </c>
      <c r="V20" s="364">
        <v>7033018.254858735</v>
      </c>
      <c r="W20" s="340"/>
      <c r="X20" s="364">
        <v>175501570.99999994</v>
      </c>
      <c r="Y20" s="337">
        <f t="shared" si="0"/>
        <v>0</v>
      </c>
    </row>
    <row r="21" spans="1:25" ht="21.6" customHeight="1" x14ac:dyDescent="0.25">
      <c r="A21" s="421">
        <v>10</v>
      </c>
      <c r="B21" s="438" t="s">
        <v>331</v>
      </c>
      <c r="C21" s="364">
        <v>38116103.069490626</v>
      </c>
      <c r="D21" s="364">
        <v>12975317.845269389</v>
      </c>
      <c r="E21" s="364">
        <v>33638.18362444068</v>
      </c>
      <c r="F21" s="364">
        <v>305.54958530240754</v>
      </c>
      <c r="G21" s="364">
        <v>333.06764950340198</v>
      </c>
      <c r="H21" s="364">
        <v>17657.458925163693</v>
      </c>
      <c r="I21" s="364">
        <v>823273.36887293123</v>
      </c>
      <c r="J21" s="364">
        <v>4799941.98195842</v>
      </c>
      <c r="K21" s="364">
        <v>6212873.3792889193</v>
      </c>
      <c r="L21" s="364">
        <v>3397440.1397176739</v>
      </c>
      <c r="M21" s="364">
        <v>2034917.0854892649</v>
      </c>
      <c r="N21" s="364">
        <v>3828444.5398791647</v>
      </c>
      <c r="O21" s="364">
        <v>54382.843308097625</v>
      </c>
      <c r="P21" s="364">
        <v>1053012.3548860603</v>
      </c>
      <c r="Q21" s="364">
        <v>569182.6081582756</v>
      </c>
      <c r="R21" s="364">
        <v>669251.83681128954</v>
      </c>
      <c r="S21" s="364">
        <v>0</v>
      </c>
      <c r="T21" s="364">
        <v>0</v>
      </c>
      <c r="U21" s="364">
        <v>118672.99669034722</v>
      </c>
      <c r="V21" s="364">
        <v>1527457.8293763804</v>
      </c>
      <c r="W21" s="340"/>
      <c r="X21" s="364">
        <v>38116103.069490626</v>
      </c>
      <c r="Y21" s="337">
        <f t="shared" si="0"/>
        <v>0</v>
      </c>
    </row>
    <row r="22" spans="1:25" ht="21.6" customHeight="1" x14ac:dyDescent="0.25">
      <c r="A22" s="421">
        <v>11</v>
      </c>
      <c r="B22" s="438" t="s">
        <v>332</v>
      </c>
      <c r="C22" s="364">
        <v>-22549636.903396912</v>
      </c>
      <c r="D22" s="364">
        <v>-9231660.5882328097</v>
      </c>
      <c r="E22" s="364">
        <v>-21047.338787394601</v>
      </c>
      <c r="F22" s="364">
        <v>-34.296428971925152</v>
      </c>
      <c r="G22" s="364">
        <v>-93.125357339530282</v>
      </c>
      <c r="H22" s="364">
        <v>-855.23888336354764</v>
      </c>
      <c r="I22" s="364">
        <v>-704888.01774679497</v>
      </c>
      <c r="J22" s="364">
        <v>-1379379.6796417683</v>
      </c>
      <c r="K22" s="364">
        <v>-627763.63070131605</v>
      </c>
      <c r="L22" s="364">
        <v>-128915.07089051785</v>
      </c>
      <c r="M22" s="364">
        <v>-14791.253431092995</v>
      </c>
      <c r="N22" s="364">
        <v>-302312.43303246872</v>
      </c>
      <c r="O22" s="364">
        <v>-55162.014573566768</v>
      </c>
      <c r="P22" s="364">
        <v>-9981928.5501993001</v>
      </c>
      <c r="Q22" s="364">
        <v>-39614.336858616523</v>
      </c>
      <c r="R22" s="364">
        <v>-20540.767260023382</v>
      </c>
      <c r="S22" s="364">
        <v>0</v>
      </c>
      <c r="T22" s="364">
        <v>0</v>
      </c>
      <c r="U22" s="364">
        <v>-24903.888589846811</v>
      </c>
      <c r="V22" s="364">
        <v>-15746.67278172139</v>
      </c>
      <c r="W22" s="340"/>
      <c r="X22" s="364">
        <v>-23327505.42456026</v>
      </c>
      <c r="Y22" s="337">
        <f t="shared" si="0"/>
        <v>-777868.52116334811</v>
      </c>
    </row>
    <row r="23" spans="1:25" ht="21.6" customHeight="1" x14ac:dyDescent="0.25">
      <c r="A23" s="421">
        <v>12</v>
      </c>
      <c r="B23" s="438" t="s">
        <v>333</v>
      </c>
      <c r="C23" s="364">
        <v>152459693.81706735</v>
      </c>
      <c r="D23" s="364">
        <v>131930058.30021831</v>
      </c>
      <c r="E23" s="364">
        <v>335676.35691404075</v>
      </c>
      <c r="F23" s="364">
        <v>897.47560127917734</v>
      </c>
      <c r="G23" s="364">
        <v>905.99914584292367</v>
      </c>
      <c r="H23" s="364">
        <v>6936.2906313642852</v>
      </c>
      <c r="I23" s="364">
        <v>5200977.3368465044</v>
      </c>
      <c r="J23" s="364">
        <v>12142770.907171302</v>
      </c>
      <c r="K23" s="364">
        <v>6284862.7355550211</v>
      </c>
      <c r="L23" s="364">
        <v>1789817.0454495293</v>
      </c>
      <c r="M23" s="364">
        <v>917175.88462323579</v>
      </c>
      <c r="N23" s="364">
        <v>490403.35164996289</v>
      </c>
      <c r="O23" s="364">
        <v>558913.18781490263</v>
      </c>
      <c r="P23" s="364">
        <v>-9981928.5501993001</v>
      </c>
      <c r="Q23" s="364">
        <v>274805.81051362486</v>
      </c>
      <c r="R23" s="364">
        <v>538714.81602719135</v>
      </c>
      <c r="S23" s="364">
        <v>0</v>
      </c>
      <c r="T23" s="364">
        <v>0</v>
      </c>
      <c r="U23" s="364">
        <v>-1990.4044422005754</v>
      </c>
      <c r="V23" s="364">
        <v>1970697.2735467041</v>
      </c>
      <c r="W23" s="340"/>
      <c r="X23" s="364">
        <v>151768489.92316917</v>
      </c>
      <c r="Y23" s="337">
        <f t="shared" si="0"/>
        <v>-691203.89389818907</v>
      </c>
    </row>
    <row r="24" spans="1:25" ht="21.6" customHeight="1" x14ac:dyDescent="0.25">
      <c r="A24" s="421">
        <v>13</v>
      </c>
      <c r="B24" s="438" t="s">
        <v>334</v>
      </c>
      <c r="C24" s="364">
        <v>306369689.90363246</v>
      </c>
      <c r="D24" s="364">
        <v>48895948.671732001</v>
      </c>
      <c r="E24" s="364">
        <v>126761.51131901614</v>
      </c>
      <c r="F24" s="364">
        <v>2915.4899876321269</v>
      </c>
      <c r="G24" s="364">
        <v>3029.7333257054861</v>
      </c>
      <c r="H24" s="364">
        <v>192533.98904964849</v>
      </c>
      <c r="I24" s="364">
        <v>5113826.4437374063</v>
      </c>
      <c r="J24" s="364">
        <v>44258347.751950808</v>
      </c>
      <c r="K24" s="364">
        <v>64559909.071609162</v>
      </c>
      <c r="L24" s="364">
        <v>36583121.051171884</v>
      </c>
      <c r="M24" s="364">
        <v>22084582.631970063</v>
      </c>
      <c r="N24" s="364">
        <v>45396793.627098531</v>
      </c>
      <c r="O24" s="364">
        <v>181466.21161443397</v>
      </c>
      <c r="P24" s="364">
        <v>9270085.8137600198</v>
      </c>
      <c r="Q24" s="364">
        <v>6589421.2222063411</v>
      </c>
      <c r="R24" s="364">
        <v>9235435.9083745703</v>
      </c>
      <c r="S24" s="364">
        <v>0</v>
      </c>
      <c r="T24" s="364">
        <v>0</v>
      </c>
      <c r="U24" s="364">
        <v>1283024.2981627635</v>
      </c>
      <c r="V24" s="364">
        <v>12592486.476562424</v>
      </c>
      <c r="W24" s="340"/>
      <c r="X24" s="364">
        <v>306283025.72636724</v>
      </c>
      <c r="Y24" s="337">
        <f t="shared" si="0"/>
        <v>-86664.177265226841</v>
      </c>
    </row>
    <row r="25" spans="1:25" ht="21.6" customHeight="1" x14ac:dyDescent="0.25">
      <c r="A25" s="421">
        <v>14</v>
      </c>
      <c r="B25" s="438" t="s">
        <v>335</v>
      </c>
      <c r="C25" s="364">
        <v>0</v>
      </c>
      <c r="D25" s="364">
        <v>0</v>
      </c>
      <c r="E25" s="364">
        <v>0</v>
      </c>
      <c r="F25" s="364">
        <v>0</v>
      </c>
      <c r="G25" s="364">
        <v>0</v>
      </c>
      <c r="H25" s="364">
        <v>0</v>
      </c>
      <c r="I25" s="364">
        <v>0</v>
      </c>
      <c r="J25" s="364">
        <v>0</v>
      </c>
      <c r="K25" s="364">
        <v>0</v>
      </c>
      <c r="L25" s="364">
        <v>0</v>
      </c>
      <c r="M25" s="364">
        <v>0</v>
      </c>
      <c r="N25" s="364">
        <v>0</v>
      </c>
      <c r="O25" s="364">
        <v>0</v>
      </c>
      <c r="P25" s="364">
        <v>0</v>
      </c>
      <c r="Q25" s="364">
        <v>0</v>
      </c>
      <c r="R25" s="364">
        <v>0</v>
      </c>
      <c r="S25" s="364">
        <v>0</v>
      </c>
      <c r="T25" s="364">
        <v>0</v>
      </c>
      <c r="U25" s="364">
        <v>0</v>
      </c>
      <c r="V25" s="364">
        <v>0</v>
      </c>
      <c r="W25" s="340"/>
      <c r="X25" s="364">
        <v>0</v>
      </c>
      <c r="Y25" s="337">
        <f t="shared" si="0"/>
        <v>0</v>
      </c>
    </row>
    <row r="26" spans="1:25" ht="21.6" customHeight="1" x14ac:dyDescent="0.25">
      <c r="A26" s="421">
        <v>15</v>
      </c>
      <c r="B26" s="438" t="s">
        <v>336</v>
      </c>
      <c r="C26" s="364">
        <v>3962340.159953</v>
      </c>
      <c r="D26" s="364">
        <v>1561569.8880894838</v>
      </c>
      <c r="E26" s="364">
        <v>3993.5021639727438</v>
      </c>
      <c r="F26" s="364">
        <v>32.927853397154827</v>
      </c>
      <c r="G26" s="364">
        <v>33.988038656957961</v>
      </c>
      <c r="H26" s="364">
        <v>1722.5773412503372</v>
      </c>
      <c r="I26" s="364">
        <v>89076.163628442897</v>
      </c>
      <c r="J26" s="364">
        <v>487066.4901996596</v>
      </c>
      <c r="K26" s="364">
        <v>611798.40353273484</v>
      </c>
      <c r="L26" s="364">
        <v>331379.46058003086</v>
      </c>
      <c r="M26" s="364">
        <v>198637.65215027754</v>
      </c>
      <c r="N26" s="364">
        <v>396270.79229792237</v>
      </c>
      <c r="O26" s="364">
        <v>6393.7383525256455</v>
      </c>
      <c r="P26" s="364">
        <v>-6147.3025970828876</v>
      </c>
      <c r="Q26" s="364">
        <v>59277.813069046257</v>
      </c>
      <c r="R26" s="364">
        <v>84407.213920514216</v>
      </c>
      <c r="S26" s="364">
        <v>0</v>
      </c>
      <c r="T26" s="364">
        <v>0</v>
      </c>
      <c r="U26" s="364">
        <v>11062.700479618288</v>
      </c>
      <c r="V26" s="364">
        <v>125764.15085254937</v>
      </c>
      <c r="W26" s="340"/>
      <c r="X26" s="364">
        <v>3962340.159953</v>
      </c>
      <c r="Y26" s="337">
        <f t="shared" si="0"/>
        <v>0</v>
      </c>
    </row>
    <row r="27" spans="1:25" ht="21.6" customHeight="1" x14ac:dyDescent="0.25">
      <c r="A27" s="421">
        <v>16</v>
      </c>
      <c r="B27" s="438" t="s">
        <v>337</v>
      </c>
      <c r="C27" s="364">
        <v>490122.22575792496</v>
      </c>
      <c r="D27" s="364">
        <v>444935.30180881661</v>
      </c>
      <c r="E27" s="364">
        <v>1153.4835263166667</v>
      </c>
      <c r="F27" s="364">
        <v>2</v>
      </c>
      <c r="G27" s="364">
        <v>2</v>
      </c>
      <c r="H27" s="364">
        <v>0</v>
      </c>
      <c r="I27" s="364">
        <v>12834.326561358335</v>
      </c>
      <c r="J27" s="364">
        <v>20684.424394016667</v>
      </c>
      <c r="K27" s="364">
        <v>8094.3535743333314</v>
      </c>
      <c r="L27" s="364">
        <v>886.80017879166678</v>
      </c>
      <c r="M27" s="364">
        <v>142</v>
      </c>
      <c r="N27" s="364">
        <v>197</v>
      </c>
      <c r="O27" s="364">
        <v>1113.6190476250001</v>
      </c>
      <c r="P27" s="364">
        <v>0</v>
      </c>
      <c r="Q27" s="364">
        <v>27</v>
      </c>
      <c r="R27" s="364">
        <v>14</v>
      </c>
      <c r="S27" s="364">
        <v>0</v>
      </c>
      <c r="T27" s="364">
        <v>0</v>
      </c>
      <c r="U27" s="364">
        <v>15</v>
      </c>
      <c r="V27" s="364">
        <v>20.916666666666668</v>
      </c>
      <c r="W27" s="340"/>
      <c r="X27" s="364">
        <v>490122.22575792513</v>
      </c>
      <c r="Y27" s="337">
        <f t="shared" si="0"/>
        <v>0</v>
      </c>
    </row>
    <row r="28" spans="1:25" ht="21.6" customHeight="1" x14ac:dyDescent="0.25">
      <c r="A28" s="421">
        <v>17</v>
      </c>
      <c r="B28" s="438" t="s">
        <v>338</v>
      </c>
      <c r="C28" s="364">
        <v>292195408.25495672</v>
      </c>
      <c r="D28" s="364">
        <v>21399912.457186081</v>
      </c>
      <c r="E28" s="364">
        <v>55478.732264291255</v>
      </c>
      <c r="F28" s="364">
        <v>1276</v>
      </c>
      <c r="G28" s="364">
        <v>1326</v>
      </c>
      <c r="H28" s="364">
        <v>84264.864935063641</v>
      </c>
      <c r="I28" s="364">
        <v>2238128.9491268452</v>
      </c>
      <c r="J28" s="364">
        <v>19370209.45743512</v>
      </c>
      <c r="K28" s="364">
        <v>28255437.104854744</v>
      </c>
      <c r="L28" s="364">
        <v>16011052.227693457</v>
      </c>
      <c r="M28" s="364">
        <v>9665588.8231263272</v>
      </c>
      <c r="N28" s="364">
        <v>28716403.937410135</v>
      </c>
      <c r="O28" s="364">
        <v>79420.916210409079</v>
      </c>
      <c r="P28" s="364">
        <v>0</v>
      </c>
      <c r="Q28" s="364">
        <v>7778455.150016699</v>
      </c>
      <c r="R28" s="364">
        <v>23851635.571809091</v>
      </c>
      <c r="S28" s="364">
        <v>0</v>
      </c>
      <c r="T28" s="364">
        <v>0</v>
      </c>
      <c r="U28" s="364">
        <v>561531.3416957818</v>
      </c>
      <c r="V28" s="364">
        <v>134125286.7211927</v>
      </c>
      <c r="W28" s="340"/>
      <c r="X28" s="364">
        <v>294408170.24098271</v>
      </c>
      <c r="Y28" s="337">
        <f t="shared" si="0"/>
        <v>2212761.9860259891</v>
      </c>
    </row>
    <row r="29" spans="1:25" ht="21.6" customHeight="1" x14ac:dyDescent="0.25">
      <c r="A29" s="421">
        <v>18</v>
      </c>
      <c r="B29" s="438" t="s">
        <v>339</v>
      </c>
      <c r="C29" s="364">
        <v>1713915886.2053492</v>
      </c>
      <c r="D29" s="364">
        <v>93119330.198042899</v>
      </c>
      <c r="E29" s="364">
        <v>12984</v>
      </c>
      <c r="F29" s="364">
        <v>7656</v>
      </c>
      <c r="G29" s="364">
        <v>7956</v>
      </c>
      <c r="H29" s="364">
        <v>538820.37142870005</v>
      </c>
      <c r="I29" s="364">
        <v>11284551.433387302</v>
      </c>
      <c r="J29" s="364">
        <v>103061590.71525329</v>
      </c>
      <c r="K29" s="364">
        <v>149790387.31044123</v>
      </c>
      <c r="L29" s="364">
        <v>85641044.556435004</v>
      </c>
      <c r="M29" s="364">
        <v>55651415.933270596</v>
      </c>
      <c r="N29" s="364">
        <v>168533147.70333648</v>
      </c>
      <c r="O29" s="364">
        <v>586439.99431450001</v>
      </c>
      <c r="P29" s="364">
        <v>0</v>
      </c>
      <c r="Q29" s="364">
        <v>44229423.157939695</v>
      </c>
      <c r="R29" s="364">
        <v>143092613.50390002</v>
      </c>
      <c r="S29" s="364">
        <v>0</v>
      </c>
      <c r="T29" s="364">
        <v>0</v>
      </c>
      <c r="U29" s="364">
        <v>2636519.2385136001</v>
      </c>
      <c r="V29" s="364">
        <v>855722006.08908582</v>
      </c>
      <c r="W29" s="340"/>
      <c r="X29" s="364">
        <v>1713915886.2053468</v>
      </c>
      <c r="Y29" s="337">
        <f t="shared" si="0"/>
        <v>-2.384185791015625E-6</v>
      </c>
    </row>
    <row r="30" spans="1:25" ht="18" x14ac:dyDescent="0.25">
      <c r="A30" s="420"/>
      <c r="B30" s="419"/>
      <c r="C30" s="419"/>
      <c r="D30" s="419"/>
      <c r="E30" s="419"/>
      <c r="F30" s="364"/>
      <c r="G30" s="364"/>
      <c r="H30" s="419"/>
      <c r="I30" s="419"/>
      <c r="J30" s="419"/>
      <c r="K30" s="419"/>
      <c r="L30" s="419"/>
      <c r="M30" s="419"/>
      <c r="N30" s="419"/>
      <c r="O30" s="419"/>
      <c r="P30" s="419"/>
      <c r="Q30" s="419"/>
      <c r="R30" s="419"/>
      <c r="S30" s="420"/>
      <c r="T30" s="420"/>
      <c r="U30" s="420"/>
      <c r="V30" s="420"/>
      <c r="W30" s="336"/>
    </row>
    <row r="31" spans="1:25" ht="18" x14ac:dyDescent="0.25">
      <c r="A31" s="420"/>
      <c r="B31" s="419"/>
      <c r="C31" s="419"/>
      <c r="D31" s="419"/>
      <c r="E31" s="419"/>
      <c r="F31" s="440"/>
      <c r="G31" s="440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9"/>
      <c r="S31" s="420"/>
      <c r="T31" s="420"/>
      <c r="U31" s="420"/>
      <c r="V31" s="420"/>
      <c r="W31" s="336"/>
    </row>
    <row r="32" spans="1:25" ht="18" x14ac:dyDescent="0.25">
      <c r="A32" s="420"/>
      <c r="B32" s="419"/>
      <c r="C32" s="419"/>
      <c r="D32" s="419"/>
      <c r="E32" s="419"/>
      <c r="F32" s="364"/>
      <c r="G32" s="364"/>
      <c r="H32" s="419"/>
      <c r="I32" s="419"/>
      <c r="J32" s="419"/>
      <c r="K32" s="419"/>
      <c r="L32" s="419"/>
      <c r="M32" s="419"/>
      <c r="N32" s="420"/>
      <c r="O32" s="420"/>
      <c r="P32" s="420"/>
      <c r="Q32" s="420"/>
      <c r="R32" s="420"/>
      <c r="S32" s="420"/>
      <c r="T32" s="420"/>
      <c r="U32" s="420"/>
      <c r="V32" s="420"/>
      <c r="W32" s="336"/>
    </row>
    <row r="33" spans="1:23" ht="18" x14ac:dyDescent="0.25">
      <c r="A33" s="420"/>
      <c r="B33" s="419"/>
      <c r="C33" s="419"/>
      <c r="D33" s="419"/>
      <c r="E33" s="419"/>
      <c r="F33" s="441"/>
      <c r="G33" s="441"/>
      <c r="H33" s="419"/>
      <c r="I33" s="419"/>
      <c r="J33" s="419"/>
      <c r="K33" s="419"/>
      <c r="L33" s="419"/>
      <c r="M33" s="419"/>
      <c r="N33" s="420"/>
      <c r="O33" s="420"/>
      <c r="P33" s="420"/>
      <c r="Q33" s="420"/>
      <c r="R33" s="420"/>
      <c r="S33" s="420"/>
      <c r="T33" s="420"/>
      <c r="U33" s="420"/>
      <c r="V33" s="420"/>
      <c r="W33" s="336"/>
    </row>
    <row r="34" spans="1:23" ht="18" x14ac:dyDescent="0.25">
      <c r="A34" s="420"/>
      <c r="B34" s="419"/>
      <c r="C34" s="419"/>
      <c r="D34" s="419"/>
      <c r="E34" s="419"/>
      <c r="F34" s="419"/>
      <c r="G34" s="419"/>
      <c r="H34" s="419"/>
      <c r="I34" s="419"/>
      <c r="J34" s="419"/>
      <c r="K34" s="419"/>
      <c r="L34" s="419"/>
      <c r="M34" s="419"/>
      <c r="N34" s="420"/>
      <c r="O34" s="420"/>
      <c r="P34" s="420"/>
      <c r="Q34" s="420"/>
      <c r="R34" s="420"/>
      <c r="S34" s="420"/>
      <c r="T34" s="420"/>
      <c r="U34" s="420"/>
      <c r="V34" s="420"/>
      <c r="W34" s="336"/>
    </row>
    <row r="35" spans="1:23" ht="18" x14ac:dyDescent="0.25">
      <c r="A35" s="420"/>
      <c r="B35" s="419"/>
      <c r="C35" s="419"/>
      <c r="D35" s="419"/>
      <c r="E35" s="419"/>
      <c r="F35" s="419"/>
      <c r="G35" s="419"/>
      <c r="H35" s="419"/>
      <c r="I35" s="419"/>
      <c r="J35" s="419"/>
      <c r="K35" s="419"/>
      <c r="L35" s="419"/>
      <c r="M35" s="419"/>
      <c r="N35" s="420"/>
      <c r="O35" s="420"/>
      <c r="P35" s="420"/>
      <c r="Q35" s="420"/>
      <c r="R35" s="420"/>
      <c r="S35" s="420"/>
      <c r="T35" s="420"/>
      <c r="U35" s="420"/>
      <c r="V35" s="420"/>
      <c r="W35" s="336"/>
    </row>
    <row r="36" spans="1:23" ht="18" x14ac:dyDescent="0.25">
      <c r="A36" s="420"/>
      <c r="B36" s="419"/>
      <c r="C36" s="419"/>
      <c r="D36" s="419"/>
      <c r="E36" s="419"/>
      <c r="F36" s="419"/>
      <c r="G36" s="419"/>
      <c r="H36" s="419"/>
      <c r="I36" s="419"/>
      <c r="J36" s="419"/>
      <c r="K36" s="419"/>
      <c r="L36" s="419"/>
      <c r="M36" s="419"/>
      <c r="N36" s="420"/>
      <c r="O36" s="420"/>
      <c r="P36" s="420"/>
      <c r="Q36" s="420"/>
      <c r="R36" s="420"/>
      <c r="S36" s="420"/>
      <c r="T36" s="420"/>
      <c r="U36" s="420"/>
      <c r="V36" s="420"/>
      <c r="W36" s="336"/>
    </row>
    <row r="37" spans="1:23" ht="18" x14ac:dyDescent="0.25">
      <c r="A37" s="420"/>
      <c r="B37" s="419"/>
      <c r="C37" s="419"/>
      <c r="D37" s="419"/>
      <c r="E37" s="419"/>
      <c r="F37" s="419"/>
      <c r="G37" s="419"/>
      <c r="H37" s="419"/>
      <c r="I37" s="419"/>
      <c r="J37" s="419"/>
      <c r="K37" s="419"/>
      <c r="L37" s="419"/>
      <c r="M37" s="419"/>
      <c r="N37" s="420"/>
      <c r="O37" s="420"/>
      <c r="P37" s="420"/>
      <c r="Q37" s="420"/>
      <c r="R37" s="420"/>
      <c r="S37" s="420"/>
      <c r="T37" s="420"/>
      <c r="U37" s="420"/>
      <c r="V37" s="420"/>
    </row>
    <row r="38" spans="1:23" ht="18" x14ac:dyDescent="0.25">
      <c r="A38" s="420"/>
      <c r="B38" s="419"/>
      <c r="C38" s="419"/>
      <c r="D38" s="419"/>
      <c r="E38" s="419"/>
      <c r="F38" s="419"/>
      <c r="G38" s="419"/>
      <c r="H38" s="419"/>
      <c r="I38" s="419"/>
      <c r="J38" s="419"/>
      <c r="K38" s="419"/>
      <c r="L38" s="419"/>
      <c r="M38" s="419"/>
      <c r="N38" s="420"/>
      <c r="O38" s="420"/>
      <c r="P38" s="420"/>
      <c r="Q38" s="420"/>
      <c r="R38" s="420"/>
      <c r="S38" s="420"/>
      <c r="T38" s="420"/>
      <c r="U38" s="420"/>
      <c r="V38" s="420"/>
    </row>
    <row r="39" spans="1:23" ht="18" x14ac:dyDescent="0.25">
      <c r="A39" s="420"/>
      <c r="B39" s="419"/>
      <c r="C39" s="419"/>
      <c r="D39" s="419"/>
      <c r="E39" s="419"/>
      <c r="F39" s="419"/>
      <c r="G39" s="419"/>
      <c r="H39" s="419"/>
      <c r="I39" s="419"/>
      <c r="J39" s="419"/>
      <c r="K39" s="419"/>
      <c r="L39" s="419"/>
      <c r="M39" s="419"/>
      <c r="N39" s="420"/>
      <c r="O39" s="420"/>
      <c r="P39" s="420"/>
      <c r="Q39" s="420"/>
      <c r="R39" s="420"/>
      <c r="S39" s="420"/>
      <c r="T39" s="420"/>
      <c r="U39" s="420"/>
      <c r="V39" s="420"/>
    </row>
    <row r="40" spans="1:23" ht="18" x14ac:dyDescent="0.25">
      <c r="A40" s="420"/>
      <c r="B40" s="419"/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20"/>
      <c r="O40" s="420"/>
      <c r="P40" s="420"/>
      <c r="Q40" s="420"/>
      <c r="R40" s="420"/>
      <c r="S40" s="420"/>
      <c r="T40" s="420"/>
      <c r="U40" s="420"/>
      <c r="V40" s="420"/>
    </row>
    <row r="41" spans="1:23" ht="18" x14ac:dyDescent="0.25">
      <c r="A41" s="420"/>
      <c r="B41" s="419"/>
      <c r="C41" s="419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20"/>
      <c r="O41" s="420"/>
      <c r="P41" s="420"/>
      <c r="Q41" s="420"/>
      <c r="R41" s="420"/>
      <c r="S41" s="420"/>
      <c r="T41" s="420"/>
      <c r="U41" s="420"/>
      <c r="V41" s="420"/>
    </row>
    <row r="42" spans="1:23" ht="18" x14ac:dyDescent="0.25">
      <c r="A42" s="420"/>
      <c r="B42" s="419"/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20"/>
      <c r="O42" s="420"/>
      <c r="P42" s="420"/>
      <c r="Q42" s="420"/>
      <c r="R42" s="420"/>
      <c r="S42" s="420"/>
      <c r="T42" s="420"/>
      <c r="U42" s="420"/>
      <c r="V42" s="420"/>
    </row>
    <row r="43" spans="1:23" ht="18" x14ac:dyDescent="0.25">
      <c r="A43" s="420"/>
      <c r="B43" s="419"/>
      <c r="C43" s="419"/>
      <c r="D43" s="419"/>
      <c r="E43" s="419"/>
      <c r="F43" s="419"/>
      <c r="G43" s="419"/>
      <c r="H43" s="419"/>
      <c r="I43" s="419"/>
      <c r="J43" s="419"/>
      <c r="K43" s="419"/>
      <c r="L43" s="419"/>
      <c r="M43" s="419"/>
      <c r="N43" s="420"/>
      <c r="O43" s="420"/>
      <c r="P43" s="420"/>
      <c r="Q43" s="420"/>
      <c r="R43" s="420"/>
      <c r="S43" s="420"/>
      <c r="T43" s="420"/>
      <c r="U43" s="420"/>
      <c r="V43" s="420"/>
    </row>
    <row r="44" spans="1:23" ht="18" x14ac:dyDescent="0.25">
      <c r="A44" s="420"/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M44" s="419"/>
      <c r="N44" s="420"/>
      <c r="O44" s="420"/>
      <c r="P44" s="420"/>
      <c r="Q44" s="420"/>
      <c r="R44" s="420"/>
      <c r="S44" s="420"/>
      <c r="T44" s="420"/>
      <c r="U44" s="420"/>
      <c r="V44" s="420"/>
    </row>
    <row r="45" spans="1:23" ht="18" x14ac:dyDescent="0.25">
      <c r="A45" s="420"/>
      <c r="B45" s="419"/>
      <c r="C45" s="419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20"/>
      <c r="O45" s="420"/>
      <c r="P45" s="420"/>
      <c r="Q45" s="420"/>
      <c r="R45" s="420"/>
      <c r="S45" s="420"/>
      <c r="T45" s="420"/>
      <c r="U45" s="420"/>
      <c r="V45" s="420"/>
    </row>
    <row r="46" spans="1:23" ht="18" x14ac:dyDescent="0.25">
      <c r="A46" s="420"/>
      <c r="B46" s="419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420"/>
      <c r="O46" s="420"/>
      <c r="P46" s="420"/>
      <c r="Q46" s="420"/>
      <c r="R46" s="420"/>
      <c r="S46" s="420"/>
      <c r="T46" s="420"/>
      <c r="U46" s="420"/>
      <c r="V46" s="420"/>
    </row>
    <row r="47" spans="1:23" ht="18" x14ac:dyDescent="0.25">
      <c r="A47" s="420"/>
      <c r="B47" s="419"/>
      <c r="C47" s="419"/>
      <c r="D47" s="419"/>
      <c r="E47" s="419"/>
      <c r="F47" s="419"/>
      <c r="G47" s="419"/>
      <c r="H47" s="419"/>
      <c r="I47" s="419"/>
      <c r="J47" s="419"/>
      <c r="K47" s="419"/>
      <c r="L47" s="419"/>
      <c r="M47" s="419"/>
      <c r="N47" s="420"/>
      <c r="O47" s="420"/>
      <c r="P47" s="420"/>
      <c r="Q47" s="420"/>
      <c r="R47" s="420"/>
      <c r="S47" s="420"/>
      <c r="T47" s="420"/>
      <c r="U47" s="420"/>
      <c r="V47" s="420"/>
    </row>
    <row r="48" spans="1:23" ht="18" x14ac:dyDescent="0.25">
      <c r="A48" s="420"/>
      <c r="B48" s="419"/>
      <c r="C48" s="419"/>
      <c r="D48" s="419"/>
      <c r="E48" s="419"/>
      <c r="F48" s="419"/>
      <c r="G48" s="419"/>
      <c r="H48" s="419"/>
      <c r="I48" s="419"/>
      <c r="J48" s="419"/>
      <c r="K48" s="419"/>
      <c r="L48" s="419"/>
      <c r="M48" s="419"/>
      <c r="N48" s="420"/>
      <c r="O48" s="420"/>
      <c r="P48" s="420"/>
      <c r="Q48" s="420"/>
      <c r="R48" s="420"/>
      <c r="S48" s="420"/>
      <c r="T48" s="420"/>
      <c r="U48" s="420"/>
      <c r="V48" s="420"/>
    </row>
    <row r="49" spans="1:22" ht="18" x14ac:dyDescent="0.25">
      <c r="A49" s="420"/>
      <c r="B49" s="413"/>
      <c r="C49" s="414"/>
      <c r="D49" s="414"/>
      <c r="E49" s="414"/>
      <c r="F49" s="414"/>
      <c r="G49" s="414"/>
      <c r="H49" s="414"/>
      <c r="I49" s="414"/>
      <c r="J49" s="413"/>
      <c r="K49" s="414"/>
      <c r="L49" s="414"/>
      <c r="M49" s="414"/>
      <c r="N49" s="415"/>
      <c r="O49" s="415"/>
      <c r="P49" s="415"/>
      <c r="Q49" s="415"/>
      <c r="R49" s="415"/>
      <c r="S49" s="415"/>
      <c r="T49" s="415"/>
      <c r="U49" s="415"/>
      <c r="V49" s="415"/>
    </row>
    <row r="50" spans="1:22" ht="18" x14ac:dyDescent="0.25">
      <c r="A50" s="442" t="s">
        <v>340</v>
      </c>
      <c r="B50" s="442"/>
      <c r="C50" s="419"/>
      <c r="D50" s="419"/>
      <c r="E50" s="419"/>
      <c r="F50" s="419"/>
      <c r="G50" s="419"/>
      <c r="H50" s="419"/>
      <c r="I50" s="419"/>
      <c r="J50" s="419"/>
      <c r="K50" s="420" t="s">
        <v>341</v>
      </c>
      <c r="L50" s="420"/>
      <c r="M50" s="419"/>
      <c r="N50" s="420"/>
      <c r="O50" s="420"/>
      <c r="P50" s="420"/>
      <c r="Q50" s="420"/>
      <c r="R50" s="420"/>
      <c r="S50" s="420"/>
      <c r="T50" s="420"/>
      <c r="U50" s="420" t="s">
        <v>341</v>
      </c>
      <c r="V50" s="420"/>
    </row>
    <row r="51" spans="1:22" ht="18" x14ac:dyDescent="0.25">
      <c r="A51" s="420"/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20"/>
      <c r="O51" s="420"/>
      <c r="P51" s="420"/>
      <c r="Q51" s="420"/>
      <c r="R51" s="420"/>
      <c r="S51" s="420"/>
      <c r="T51" s="420"/>
      <c r="U51" s="420"/>
      <c r="V51" s="420"/>
    </row>
    <row r="52" spans="1:22" x14ac:dyDescent="0.25">
      <c r="A52" s="420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</row>
    <row r="53" spans="1:22" ht="18" x14ac:dyDescent="0.25">
      <c r="A53" s="420"/>
      <c r="B53" s="419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20"/>
      <c r="O53" s="420"/>
      <c r="P53" s="420"/>
      <c r="Q53" s="420"/>
      <c r="R53" s="420"/>
      <c r="S53" s="420"/>
      <c r="T53" s="420"/>
      <c r="U53" s="420"/>
      <c r="V53" s="420"/>
    </row>
    <row r="54" spans="1:22" ht="18" x14ac:dyDescent="0.25">
      <c r="A54" s="413" t="s">
        <v>280</v>
      </c>
      <c r="B54" s="413"/>
      <c r="C54" s="414"/>
      <c r="D54" s="415"/>
      <c r="E54" s="415"/>
      <c r="F54" s="415"/>
      <c r="G54" s="415"/>
      <c r="H54" s="414"/>
      <c r="I54" s="414"/>
      <c r="J54" s="428" t="s">
        <v>342</v>
      </c>
      <c r="K54" s="415"/>
      <c r="L54" s="415"/>
      <c r="M54" s="414"/>
      <c r="N54" s="415"/>
      <c r="O54" s="415"/>
      <c r="P54" s="415"/>
      <c r="Q54" s="417"/>
      <c r="R54" s="415"/>
      <c r="S54" s="426" t="s">
        <v>343</v>
      </c>
      <c r="T54" s="428" t="s">
        <v>343</v>
      </c>
      <c r="U54" s="415"/>
      <c r="V54" s="415"/>
    </row>
    <row r="55" spans="1:22" ht="18" x14ac:dyDescent="0.25">
      <c r="A55" s="418"/>
      <c r="B55" s="418"/>
      <c r="C55" s="419"/>
      <c r="D55" s="420"/>
      <c r="E55" s="420"/>
      <c r="F55" s="421" t="s">
        <v>283</v>
      </c>
      <c r="G55" s="420"/>
      <c r="H55" s="419"/>
      <c r="I55" s="419"/>
      <c r="J55" s="422"/>
      <c r="K55" s="421"/>
      <c r="L55" s="420"/>
      <c r="M55" s="419"/>
      <c r="N55" s="421"/>
      <c r="O55" s="420"/>
      <c r="P55" s="421" t="s">
        <v>283</v>
      </c>
      <c r="Q55" s="423"/>
      <c r="R55" s="420"/>
      <c r="S55" s="419"/>
      <c r="T55" s="422"/>
      <c r="U55" s="420"/>
      <c r="V55" s="420"/>
    </row>
    <row r="56" spans="1:22" ht="18" x14ac:dyDescent="0.25">
      <c r="A56" s="418" t="s">
        <v>284</v>
      </c>
      <c r="B56" s="418"/>
      <c r="C56" s="419"/>
      <c r="D56" s="420"/>
      <c r="E56" s="420"/>
      <c r="F56" s="421"/>
      <c r="G56" s="420"/>
      <c r="H56" s="419"/>
      <c r="I56" s="419"/>
      <c r="J56" s="422" t="s">
        <v>285</v>
      </c>
      <c r="K56" s="421"/>
      <c r="L56" s="420"/>
      <c r="M56" s="419"/>
      <c r="N56" s="421"/>
      <c r="O56" s="420"/>
      <c r="P56" s="421"/>
      <c r="Q56" s="423"/>
      <c r="R56" s="420"/>
      <c r="S56" s="418" t="s">
        <v>285</v>
      </c>
      <c r="T56" s="422"/>
      <c r="U56" s="420"/>
      <c r="V56" s="420"/>
    </row>
    <row r="57" spans="1:22" ht="18" x14ac:dyDescent="0.25">
      <c r="A57" s="424" t="s">
        <v>286</v>
      </c>
      <c r="B57" s="424"/>
      <c r="C57" s="419"/>
      <c r="D57" s="420"/>
      <c r="E57" s="420"/>
      <c r="F57" s="421" t="s">
        <v>344</v>
      </c>
      <c r="G57" s="420"/>
      <c r="H57" s="419"/>
      <c r="I57" s="419"/>
      <c r="J57" s="425" t="s">
        <v>288</v>
      </c>
      <c r="K57" s="421"/>
      <c r="L57" s="420"/>
      <c r="M57" s="419"/>
      <c r="N57" s="421"/>
      <c r="O57" s="420"/>
      <c r="P57" s="421" t="s">
        <v>344</v>
      </c>
      <c r="Q57" s="423"/>
      <c r="R57" s="420"/>
      <c r="S57" s="424" t="s">
        <v>288</v>
      </c>
      <c r="T57" s="425"/>
      <c r="U57" s="420"/>
      <c r="V57" s="420"/>
    </row>
    <row r="58" spans="1:22" ht="18" x14ac:dyDescent="0.25">
      <c r="A58" s="426" t="s">
        <v>290</v>
      </c>
      <c r="B58" s="426"/>
      <c r="C58" s="414"/>
      <c r="D58" s="415"/>
      <c r="E58" s="415"/>
      <c r="F58" s="427" t="s">
        <v>291</v>
      </c>
      <c r="G58" s="415"/>
      <c r="H58" s="414"/>
      <c r="I58" s="414"/>
      <c r="J58" s="428" t="s">
        <v>292</v>
      </c>
      <c r="K58" s="427"/>
      <c r="L58" s="415"/>
      <c r="M58" s="414"/>
      <c r="N58" s="427"/>
      <c r="O58" s="415"/>
      <c r="P58" s="427" t="s">
        <v>291</v>
      </c>
      <c r="Q58" s="417"/>
      <c r="R58" s="415"/>
      <c r="S58" s="426" t="s">
        <v>292</v>
      </c>
      <c r="T58" s="428"/>
      <c r="U58" s="415"/>
      <c r="V58" s="415"/>
    </row>
    <row r="59" spans="1:22" ht="18" x14ac:dyDescent="0.25">
      <c r="A59" s="420"/>
      <c r="B59" s="419"/>
      <c r="C59" s="419"/>
      <c r="D59" s="420"/>
      <c r="E59" s="420"/>
      <c r="F59" s="421"/>
      <c r="G59" s="420"/>
      <c r="H59" s="419"/>
      <c r="I59" s="419"/>
      <c r="J59" s="421"/>
      <c r="K59" s="421"/>
      <c r="L59" s="419"/>
      <c r="M59" s="419"/>
      <c r="N59" s="421"/>
      <c r="O59" s="420"/>
      <c r="P59" s="421"/>
      <c r="Q59" s="420"/>
      <c r="R59" s="420"/>
      <c r="S59" s="420"/>
      <c r="T59" s="420"/>
      <c r="U59" s="420"/>
      <c r="V59" s="420"/>
    </row>
    <row r="60" spans="1:22" ht="18" x14ac:dyDescent="0.25">
      <c r="A60" s="420"/>
      <c r="B60" s="420"/>
      <c r="C60" s="419"/>
      <c r="D60" s="420"/>
      <c r="E60" s="420"/>
      <c r="F60" s="421" t="s">
        <v>345</v>
      </c>
      <c r="G60" s="420"/>
      <c r="H60" s="419"/>
      <c r="I60" s="419"/>
      <c r="J60" s="421"/>
      <c r="K60" s="421"/>
      <c r="L60" s="419"/>
      <c r="M60" s="419"/>
      <c r="N60" s="421"/>
      <c r="O60" s="420"/>
      <c r="P60" s="421" t="s">
        <v>345</v>
      </c>
      <c r="Q60" s="420"/>
      <c r="R60" s="420"/>
      <c r="S60" s="420"/>
      <c r="T60" s="420"/>
      <c r="U60" s="420"/>
      <c r="V60" s="420"/>
    </row>
    <row r="61" spans="1:22" ht="18" x14ac:dyDescent="0.25">
      <c r="A61" s="420"/>
      <c r="B61" s="419"/>
      <c r="C61" s="419"/>
      <c r="D61" s="420"/>
      <c r="E61" s="420"/>
      <c r="F61" s="420"/>
      <c r="G61" s="420"/>
      <c r="H61" s="419"/>
      <c r="I61" s="419"/>
      <c r="J61" s="420"/>
      <c r="K61" s="419"/>
      <c r="L61" s="419"/>
      <c r="M61" s="419"/>
      <c r="N61" s="420"/>
      <c r="O61" s="420"/>
      <c r="P61" s="420"/>
      <c r="Q61" s="420"/>
      <c r="R61" s="420"/>
      <c r="S61" s="420"/>
      <c r="T61" s="420"/>
      <c r="U61" s="420"/>
      <c r="V61" s="420"/>
    </row>
    <row r="62" spans="1:22" ht="18" x14ac:dyDescent="0.25">
      <c r="A62" s="420"/>
      <c r="B62" s="418"/>
      <c r="C62" s="419"/>
      <c r="D62" s="429"/>
      <c r="E62" s="429"/>
      <c r="F62" s="429" t="s">
        <v>294</v>
      </c>
      <c r="G62" s="429" t="s">
        <v>295</v>
      </c>
      <c r="H62" s="429" t="s">
        <v>295</v>
      </c>
      <c r="I62" s="430"/>
      <c r="J62" s="430"/>
      <c r="K62" s="430"/>
      <c r="L62" s="430"/>
      <c r="M62" s="430"/>
      <c r="N62" s="430"/>
      <c r="O62" s="429"/>
      <c r="P62" s="429"/>
      <c r="Q62" s="429"/>
      <c r="R62" s="429"/>
      <c r="S62" s="429"/>
      <c r="T62" s="429" t="s">
        <v>296</v>
      </c>
      <c r="U62" s="429"/>
      <c r="V62" s="429"/>
    </row>
    <row r="63" spans="1:22" ht="18" x14ac:dyDescent="0.25">
      <c r="A63" s="420"/>
      <c r="B63" s="419"/>
      <c r="C63" s="419"/>
      <c r="D63" s="429" t="s">
        <v>294</v>
      </c>
      <c r="E63" s="429" t="s">
        <v>294</v>
      </c>
      <c r="F63" s="429" t="s">
        <v>297</v>
      </c>
      <c r="G63" s="429" t="s">
        <v>297</v>
      </c>
      <c r="H63" s="429" t="s">
        <v>298</v>
      </c>
      <c r="I63" s="429" t="s">
        <v>299</v>
      </c>
      <c r="J63" s="429" t="s">
        <v>300</v>
      </c>
      <c r="K63" s="429" t="s">
        <v>300</v>
      </c>
      <c r="L63" s="429" t="s">
        <v>300</v>
      </c>
      <c r="M63" s="429" t="s">
        <v>300</v>
      </c>
      <c r="N63" s="429" t="s">
        <v>300</v>
      </c>
      <c r="O63" s="429" t="s">
        <v>295</v>
      </c>
      <c r="P63" s="429"/>
      <c r="Q63" s="429" t="s">
        <v>301</v>
      </c>
      <c r="R63" s="430" t="s">
        <v>302</v>
      </c>
      <c r="S63" s="430" t="s">
        <v>302</v>
      </c>
      <c r="T63" s="430" t="s">
        <v>303</v>
      </c>
      <c r="U63" s="429" t="s">
        <v>304</v>
      </c>
      <c r="V63" s="431" t="s">
        <v>305</v>
      </c>
    </row>
    <row r="64" spans="1:22" ht="18" x14ac:dyDescent="0.25">
      <c r="A64" s="427" t="s">
        <v>306</v>
      </c>
      <c r="B64" s="414"/>
      <c r="C64" s="433" t="s">
        <v>220</v>
      </c>
      <c r="D64" s="434" t="s">
        <v>307</v>
      </c>
      <c r="E64" s="434" t="s">
        <v>308</v>
      </c>
      <c r="F64" s="435" t="s">
        <v>309</v>
      </c>
      <c r="G64" s="435" t="s">
        <v>309</v>
      </c>
      <c r="H64" s="436" t="s">
        <v>310</v>
      </c>
      <c r="I64" s="436" t="s">
        <v>311</v>
      </c>
      <c r="J64" s="436" t="s">
        <v>312</v>
      </c>
      <c r="K64" s="436" t="s">
        <v>313</v>
      </c>
      <c r="L64" s="436" t="s">
        <v>314</v>
      </c>
      <c r="M64" s="436" t="s">
        <v>315</v>
      </c>
      <c r="N64" s="436" t="s">
        <v>316</v>
      </c>
      <c r="O64" s="436" t="s">
        <v>308</v>
      </c>
      <c r="P64" s="436" t="s">
        <v>317</v>
      </c>
      <c r="Q64" s="436" t="s">
        <v>318</v>
      </c>
      <c r="R64" s="436" t="s">
        <v>311</v>
      </c>
      <c r="S64" s="436" t="s">
        <v>319</v>
      </c>
      <c r="T64" s="436" t="s">
        <v>320</v>
      </c>
      <c r="U64" s="436"/>
      <c r="V64" s="437" t="s">
        <v>321</v>
      </c>
    </row>
    <row r="65" spans="1:22" ht="18" x14ac:dyDescent="0.25">
      <c r="A65" s="421">
        <v>1</v>
      </c>
      <c r="B65" s="438" t="s">
        <v>346</v>
      </c>
      <c r="C65" s="364">
        <v>152459693.81706735</v>
      </c>
      <c r="D65" s="364">
        <v>131930058.30021831</v>
      </c>
      <c r="E65" s="364">
        <v>335676.35691404075</v>
      </c>
      <c r="F65" s="364">
        <v>897.47560127917734</v>
      </c>
      <c r="G65" s="364">
        <v>905.99914584292367</v>
      </c>
      <c r="H65" s="364">
        <v>6936.2906313642852</v>
      </c>
      <c r="I65" s="364">
        <v>5200977.3368465044</v>
      </c>
      <c r="J65" s="364">
        <v>12142770.907171302</v>
      </c>
      <c r="K65" s="364">
        <v>6284862.7355550211</v>
      </c>
      <c r="L65" s="364">
        <v>1789817.0454495293</v>
      </c>
      <c r="M65" s="364">
        <v>917175.88462323579</v>
      </c>
      <c r="N65" s="364">
        <v>490403.35164996289</v>
      </c>
      <c r="O65" s="364">
        <v>558913.18781490263</v>
      </c>
      <c r="P65" s="364">
        <v>-9981928.5501993001</v>
      </c>
      <c r="Q65" s="364">
        <v>274805.81051362486</v>
      </c>
      <c r="R65" s="364">
        <v>538714.81602719135</v>
      </c>
      <c r="S65" s="364">
        <v>0</v>
      </c>
      <c r="T65" s="364">
        <v>0</v>
      </c>
      <c r="U65" s="364">
        <v>-1990.4044422005754</v>
      </c>
      <c r="V65" s="364">
        <v>1970697.2735467041</v>
      </c>
    </row>
    <row r="66" spans="1:22" ht="18" x14ac:dyDescent="0.25">
      <c r="A66" s="421">
        <v>2</v>
      </c>
      <c r="B66" s="438" t="s">
        <v>347</v>
      </c>
      <c r="C66" s="364">
        <v>306369689.90363246</v>
      </c>
      <c r="D66" s="364">
        <v>48895948.671732001</v>
      </c>
      <c r="E66" s="364">
        <v>126761.51131901614</v>
      </c>
      <c r="F66" s="364">
        <v>2915.4899876321269</v>
      </c>
      <c r="G66" s="364">
        <v>3029.7333257054861</v>
      </c>
      <c r="H66" s="364">
        <v>192533.98904964849</v>
      </c>
      <c r="I66" s="364">
        <v>5113826.4437374063</v>
      </c>
      <c r="J66" s="364">
        <v>44258347.751950808</v>
      </c>
      <c r="K66" s="364">
        <v>64559909.071609162</v>
      </c>
      <c r="L66" s="364">
        <v>36583121.051171884</v>
      </c>
      <c r="M66" s="364">
        <v>22084582.631970063</v>
      </c>
      <c r="N66" s="364">
        <v>45396793.627098531</v>
      </c>
      <c r="O66" s="364">
        <v>181466.21161443397</v>
      </c>
      <c r="P66" s="364">
        <v>9270085.8137600198</v>
      </c>
      <c r="Q66" s="364">
        <v>6589421.2222063411</v>
      </c>
      <c r="R66" s="364">
        <v>9235435.9083745703</v>
      </c>
      <c r="S66" s="364">
        <v>0</v>
      </c>
      <c r="T66" s="364">
        <v>0</v>
      </c>
      <c r="U66" s="364">
        <v>1283024.2981627635</v>
      </c>
      <c r="V66" s="364">
        <v>12592486.476562424</v>
      </c>
    </row>
    <row r="67" spans="1:22" ht="18" x14ac:dyDescent="0.25">
      <c r="A67" s="421">
        <v>3</v>
      </c>
      <c r="B67" s="438" t="s">
        <v>348</v>
      </c>
      <c r="C67" s="364">
        <v>0</v>
      </c>
      <c r="D67" s="364">
        <v>0</v>
      </c>
      <c r="E67" s="364">
        <v>0</v>
      </c>
      <c r="F67" s="364">
        <v>0</v>
      </c>
      <c r="G67" s="364">
        <v>0</v>
      </c>
      <c r="H67" s="364">
        <v>0</v>
      </c>
      <c r="I67" s="364">
        <v>0</v>
      </c>
      <c r="J67" s="364">
        <v>0</v>
      </c>
      <c r="K67" s="364">
        <v>0</v>
      </c>
      <c r="L67" s="364">
        <v>0</v>
      </c>
      <c r="M67" s="364">
        <v>0</v>
      </c>
      <c r="N67" s="364">
        <v>0</v>
      </c>
      <c r="O67" s="364">
        <v>0</v>
      </c>
      <c r="P67" s="364">
        <v>0</v>
      </c>
      <c r="Q67" s="364">
        <v>0</v>
      </c>
      <c r="R67" s="364">
        <v>0</v>
      </c>
      <c r="S67" s="364">
        <v>0</v>
      </c>
      <c r="T67" s="364">
        <v>0</v>
      </c>
      <c r="U67" s="364">
        <v>0</v>
      </c>
      <c r="V67" s="364">
        <v>0</v>
      </c>
    </row>
    <row r="68" spans="1:22" ht="18" x14ac:dyDescent="0.25">
      <c r="A68" s="421">
        <v>4</v>
      </c>
      <c r="B68" s="438" t="s">
        <v>349</v>
      </c>
      <c r="C68" s="364">
        <v>3962340.159953</v>
      </c>
      <c r="D68" s="364">
        <v>1561569.8880894838</v>
      </c>
      <c r="E68" s="364">
        <v>3993.5021639727438</v>
      </c>
      <c r="F68" s="364">
        <v>32.927853397154827</v>
      </c>
      <c r="G68" s="364">
        <v>33.988038656957961</v>
      </c>
      <c r="H68" s="364">
        <v>1722.5773412503372</v>
      </c>
      <c r="I68" s="364">
        <v>89076.163628442897</v>
      </c>
      <c r="J68" s="364">
        <v>487066.4901996596</v>
      </c>
      <c r="K68" s="364">
        <v>611798.40353273484</v>
      </c>
      <c r="L68" s="364">
        <v>331379.46058003086</v>
      </c>
      <c r="M68" s="364">
        <v>198637.65215027754</v>
      </c>
      <c r="N68" s="364">
        <v>396270.79229792237</v>
      </c>
      <c r="O68" s="364">
        <v>6393.7383525256455</v>
      </c>
      <c r="P68" s="364">
        <v>-6147.3025970828876</v>
      </c>
      <c r="Q68" s="364">
        <v>59277.813069046257</v>
      </c>
      <c r="R68" s="364">
        <v>84407.213920514216</v>
      </c>
      <c r="S68" s="364">
        <v>0</v>
      </c>
      <c r="T68" s="364">
        <v>0</v>
      </c>
      <c r="U68" s="364">
        <v>11062.700479618288</v>
      </c>
      <c r="V68" s="364">
        <v>125764.15085254937</v>
      </c>
    </row>
    <row r="69" spans="1:22" ht="18" x14ac:dyDescent="0.25">
      <c r="A69" s="421">
        <v>5</v>
      </c>
      <c r="B69" s="438" t="s">
        <v>350</v>
      </c>
      <c r="C69" s="364">
        <v>462791723.88065279</v>
      </c>
      <c r="D69" s="364">
        <v>182387576.8600398</v>
      </c>
      <c r="E69" s="364">
        <v>466431.37039702962</v>
      </c>
      <c r="F69" s="364">
        <v>3845.8934423084588</v>
      </c>
      <c r="G69" s="364">
        <v>3969.7205102053676</v>
      </c>
      <c r="H69" s="364">
        <v>201192.85702226311</v>
      </c>
      <c r="I69" s="364">
        <v>10403879.944212353</v>
      </c>
      <c r="J69" s="364">
        <v>56888185.149321772</v>
      </c>
      <c r="K69" s="364">
        <v>71456570.210696906</v>
      </c>
      <c r="L69" s="364">
        <v>38704317.557201445</v>
      </c>
      <c r="M69" s="364">
        <v>23200396.168743577</v>
      </c>
      <c r="N69" s="364">
        <v>46283467.771046415</v>
      </c>
      <c r="O69" s="364">
        <v>746773.13778186229</v>
      </c>
      <c r="P69" s="364">
        <v>-717990.03903636313</v>
      </c>
      <c r="Q69" s="364">
        <v>6923504.8457890125</v>
      </c>
      <c r="R69" s="364">
        <v>9858557.9383222759</v>
      </c>
      <c r="S69" s="364">
        <v>0</v>
      </c>
      <c r="T69" s="364">
        <v>0</v>
      </c>
      <c r="U69" s="364">
        <v>1292096.5942001811</v>
      </c>
      <c r="V69" s="364">
        <v>14688947.900961678</v>
      </c>
    </row>
    <row r="70" spans="1:22" ht="18" x14ac:dyDescent="0.25">
      <c r="A70" s="421"/>
      <c r="B70" s="419"/>
      <c r="C70" s="419"/>
      <c r="D70" s="419"/>
      <c r="E70" s="419"/>
      <c r="F70" s="364"/>
      <c r="G70" s="364"/>
      <c r="H70" s="419"/>
      <c r="I70" s="419"/>
      <c r="J70" s="419"/>
      <c r="K70" s="419"/>
      <c r="L70" s="419"/>
      <c r="M70" s="419"/>
      <c r="N70" s="419"/>
      <c r="O70" s="419"/>
      <c r="P70" s="419"/>
      <c r="Q70" s="419"/>
      <c r="R70" s="419"/>
      <c r="S70" s="419"/>
      <c r="T70" s="419"/>
      <c r="U70" s="419"/>
      <c r="V70" s="419"/>
    </row>
    <row r="71" spans="1:22" ht="18" x14ac:dyDescent="0.25">
      <c r="A71" s="421">
        <v>6</v>
      </c>
      <c r="B71" s="438" t="s">
        <v>351</v>
      </c>
      <c r="C71" s="364">
        <v>325035720.53056896</v>
      </c>
      <c r="D71" s="364">
        <v>127074827.6549937</v>
      </c>
      <c r="E71" s="364">
        <v>330957.49335599999</v>
      </c>
      <c r="F71" s="364">
        <v>1279.6228800000001</v>
      </c>
      <c r="G71" s="364">
        <v>1367.2937999999999</v>
      </c>
      <c r="H71" s="364">
        <v>148245.64879109999</v>
      </c>
      <c r="I71" s="364">
        <v>9102116.6843780987</v>
      </c>
      <c r="J71" s="364">
        <v>43314499.316863105</v>
      </c>
      <c r="K71" s="364">
        <v>47855521.961706892</v>
      </c>
      <c r="L71" s="364">
        <v>23122948.816287298</v>
      </c>
      <c r="M71" s="364">
        <v>11039284.323734002</v>
      </c>
      <c r="N71" s="364">
        <v>23284057.947157297</v>
      </c>
      <c r="O71" s="364">
        <v>849506.36930850009</v>
      </c>
      <c r="P71" s="364">
        <v>0</v>
      </c>
      <c r="Q71" s="364">
        <v>3904534.0082565001</v>
      </c>
      <c r="R71" s="364">
        <v>6060690.8469081987</v>
      </c>
      <c r="S71" s="364">
        <v>0</v>
      </c>
      <c r="T71" s="364">
        <v>0</v>
      </c>
      <c r="U71" s="364">
        <v>525231.99093650002</v>
      </c>
      <c r="V71" s="364">
        <v>28420650.551211696</v>
      </c>
    </row>
    <row r="72" spans="1:22" ht="18" x14ac:dyDescent="0.25">
      <c r="A72" s="421">
        <v>7</v>
      </c>
      <c r="B72" s="438" t="s">
        <v>352</v>
      </c>
      <c r="C72" s="419"/>
      <c r="D72" s="419"/>
      <c r="E72" s="419"/>
      <c r="F72" s="364"/>
      <c r="G72" s="364"/>
      <c r="H72" s="364"/>
      <c r="I72" s="419"/>
      <c r="J72" s="419"/>
      <c r="K72" s="419"/>
      <c r="L72" s="419"/>
      <c r="M72" s="419"/>
      <c r="N72" s="419"/>
      <c r="O72" s="419"/>
      <c r="P72" s="419"/>
      <c r="Q72" s="419"/>
      <c r="R72" s="419"/>
      <c r="S72" s="419"/>
      <c r="T72" s="419"/>
      <c r="U72" s="419"/>
      <c r="V72" s="419"/>
    </row>
    <row r="73" spans="1:22" ht="18" x14ac:dyDescent="0.25">
      <c r="A73" s="421">
        <v>8</v>
      </c>
      <c r="B73" s="438" t="s">
        <v>353</v>
      </c>
      <c r="C73" s="364">
        <v>137756003.35008383</v>
      </c>
      <c r="D73" s="364">
        <v>55312749.205046102</v>
      </c>
      <c r="E73" s="364">
        <v>135473.87704102963</v>
      </c>
      <c r="F73" s="364">
        <v>2566.2705623084585</v>
      </c>
      <c r="G73" s="364">
        <v>2602.4267102053677</v>
      </c>
      <c r="H73" s="364">
        <v>52947.208231163124</v>
      </c>
      <c r="I73" s="364">
        <v>1301763.2598342542</v>
      </c>
      <c r="J73" s="364">
        <v>13573685.832458667</v>
      </c>
      <c r="K73" s="364">
        <v>23601048.248990014</v>
      </c>
      <c r="L73" s="364">
        <v>15581368.740914147</v>
      </c>
      <c r="M73" s="364">
        <v>12161111.845009575</v>
      </c>
      <c r="N73" s="364">
        <v>22999409.823889118</v>
      </c>
      <c r="O73" s="364">
        <v>-102733.2315266378</v>
      </c>
      <c r="P73" s="364">
        <v>-717990.03903636313</v>
      </c>
      <c r="Q73" s="364">
        <v>3018970.8375325124</v>
      </c>
      <c r="R73" s="364">
        <v>3797867.0914140772</v>
      </c>
      <c r="S73" s="364">
        <v>0</v>
      </c>
      <c r="T73" s="364">
        <v>0</v>
      </c>
      <c r="U73" s="364">
        <v>766864.60326368106</v>
      </c>
      <c r="V73" s="364">
        <v>-13731702.650250018</v>
      </c>
    </row>
    <row r="74" spans="1:22" ht="18" x14ac:dyDescent="0.25">
      <c r="A74" s="421">
        <v>9</v>
      </c>
      <c r="B74" s="438" t="s">
        <v>354</v>
      </c>
      <c r="C74" s="364">
        <v>1518337.7600571141</v>
      </c>
      <c r="D74" s="364">
        <v>1432869.4197310768</v>
      </c>
      <c r="E74" s="364">
        <v>3714.6777616960171</v>
      </c>
      <c r="F74" s="364">
        <v>6.4407989831598513</v>
      </c>
      <c r="G74" s="364">
        <v>3.7131295719793513</v>
      </c>
      <c r="H74" s="364">
        <v>0</v>
      </c>
      <c r="I74" s="364">
        <v>23827.758745709783</v>
      </c>
      <c r="J74" s="364">
        <v>38401.973948396975</v>
      </c>
      <c r="K74" s="364">
        <v>15027.691811456811</v>
      </c>
      <c r="L74" s="364">
        <v>1646.4019841539557</v>
      </c>
      <c r="M74" s="364">
        <v>263.63219961053437</v>
      </c>
      <c r="N74" s="364">
        <v>365.74326283996925</v>
      </c>
      <c r="O74" s="364">
        <v>2067.5059088279304</v>
      </c>
      <c r="P74" s="364">
        <v>0</v>
      </c>
      <c r="Q74" s="364">
        <v>50.127249221724924</v>
      </c>
      <c r="R74" s="364">
        <v>25.991907003855886</v>
      </c>
      <c r="S74" s="364">
        <v>0</v>
      </c>
      <c r="T74" s="364">
        <v>0</v>
      </c>
      <c r="U74" s="364">
        <v>27.848471789842733</v>
      </c>
      <c r="V74" s="364">
        <v>38.833146773613407</v>
      </c>
    </row>
    <row r="75" spans="1:22" ht="18" x14ac:dyDescent="0.25">
      <c r="A75" s="421">
        <v>10</v>
      </c>
      <c r="B75" s="438" t="s">
        <v>355</v>
      </c>
      <c r="C75" s="365">
        <v>139274341.11014095</v>
      </c>
      <c r="D75" s="365">
        <v>56745618.624777183</v>
      </c>
      <c r="E75" s="365">
        <v>139188.55480272564</v>
      </c>
      <c r="F75" s="365">
        <v>2572.7113612916182</v>
      </c>
      <c r="G75" s="365">
        <v>2606.1398397773469</v>
      </c>
      <c r="H75" s="365">
        <v>52947.208231163124</v>
      </c>
      <c r="I75" s="365">
        <v>1325591.0185799641</v>
      </c>
      <c r="J75" s="365">
        <v>13612087.806407064</v>
      </c>
      <c r="K75" s="365">
        <v>23616075.940801471</v>
      </c>
      <c r="L75" s="365">
        <v>15583015.142898301</v>
      </c>
      <c r="M75" s="365">
        <v>12161375.477209184</v>
      </c>
      <c r="N75" s="365">
        <v>22999775.567151956</v>
      </c>
      <c r="O75" s="365">
        <v>-100665.72561780986</v>
      </c>
      <c r="P75" s="365">
        <v>-717990.03903636313</v>
      </c>
      <c r="Q75" s="365">
        <v>3019020.9647817342</v>
      </c>
      <c r="R75" s="365">
        <v>3797893.083321081</v>
      </c>
      <c r="S75" s="365">
        <v>0</v>
      </c>
      <c r="T75" s="365">
        <v>0</v>
      </c>
      <c r="U75" s="365">
        <v>766892.45173547091</v>
      </c>
      <c r="V75" s="365">
        <v>-13731663.817103244</v>
      </c>
    </row>
    <row r="76" spans="1:22" ht="19.5" thickBot="1" x14ac:dyDescent="0.35">
      <c r="A76" s="443"/>
      <c r="B76" s="366"/>
      <c r="C76" s="367"/>
      <c r="D76" s="368"/>
      <c r="E76" s="368"/>
      <c r="F76" s="444"/>
      <c r="G76" s="444"/>
      <c r="H76" s="368"/>
      <c r="I76" s="368"/>
      <c r="J76" s="445"/>
      <c r="K76" s="446"/>
      <c r="L76" s="446"/>
      <c r="M76" s="446"/>
      <c r="N76" s="447"/>
      <c r="O76" s="447"/>
      <c r="P76" s="447"/>
      <c r="Q76" s="447"/>
      <c r="R76" s="447"/>
      <c r="S76" s="447"/>
      <c r="T76" s="447"/>
      <c r="U76" s="447"/>
      <c r="V76" s="447"/>
    </row>
    <row r="77" spans="1:22" ht="18.75" thickTop="1" x14ac:dyDescent="0.25">
      <c r="A77" s="421">
        <v>11</v>
      </c>
      <c r="B77" s="438" t="s">
        <v>356</v>
      </c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s="419"/>
      <c r="N77" s="420"/>
      <c r="O77" s="420"/>
      <c r="P77" s="420"/>
      <c r="Q77" s="420"/>
      <c r="R77" s="420"/>
      <c r="S77" s="420"/>
      <c r="T77" s="420"/>
      <c r="U77" s="420"/>
      <c r="V77" s="420"/>
    </row>
    <row r="78" spans="1:22" ht="18" x14ac:dyDescent="0.25">
      <c r="A78" s="421">
        <v>12</v>
      </c>
      <c r="B78" s="438" t="s">
        <v>357</v>
      </c>
      <c r="C78" s="369">
        <v>25.922053351301589</v>
      </c>
      <c r="D78" s="369">
        <v>24.709595935236123</v>
      </c>
      <c r="E78" s="369">
        <v>24.250913952937783</v>
      </c>
      <c r="F78" s="369">
        <v>37.394816719965725</v>
      </c>
      <c r="G78" s="369">
        <v>37.749964410121819</v>
      </c>
      <c r="H78" s="369">
        <v>0</v>
      </c>
      <c r="I78" s="369">
        <v>33.769966503382399</v>
      </c>
      <c r="J78" s="369">
        <v>48.920751011583263</v>
      </c>
      <c r="K78" s="369">
        <v>64.704186256082593</v>
      </c>
      <c r="L78" s="369">
        <v>168.19056200164246</v>
      </c>
      <c r="M78" s="369">
        <v>538.24875858171117</v>
      </c>
      <c r="N78" s="369">
        <v>207.44642624786923</v>
      </c>
      <c r="O78" s="369">
        <v>41.824086148586822</v>
      </c>
      <c r="P78" s="369">
        <v>0</v>
      </c>
      <c r="Q78" s="369">
        <v>848.16608183217556</v>
      </c>
      <c r="R78" s="369">
        <v>3206.6358096856625</v>
      </c>
      <c r="S78" s="369">
        <v>0</v>
      </c>
      <c r="T78" s="369">
        <v>0</v>
      </c>
      <c r="U78" s="369">
        <v>-11.057802456669863</v>
      </c>
      <c r="V78" s="369">
        <v>7851.3835599470285</v>
      </c>
    </row>
    <row r="79" spans="1:22" ht="18" x14ac:dyDescent="0.25">
      <c r="A79" s="421">
        <v>13</v>
      </c>
      <c r="B79" s="438" t="s">
        <v>358</v>
      </c>
      <c r="C79" s="369">
        <v>1.0485095975098551</v>
      </c>
      <c r="D79" s="369">
        <v>2.2848667614671836</v>
      </c>
      <c r="E79" s="448">
        <v>2.284866761467184</v>
      </c>
      <c r="F79" s="448">
        <v>2.284866761467184</v>
      </c>
      <c r="G79" s="448">
        <v>2.284866761467184</v>
      </c>
      <c r="H79" s="369">
        <v>2.2848667614671836</v>
      </c>
      <c r="I79" s="369">
        <v>2.284866761467184</v>
      </c>
      <c r="J79" s="369">
        <v>2.2848667614671845</v>
      </c>
      <c r="K79" s="369">
        <v>2.284866761467184</v>
      </c>
      <c r="L79" s="369">
        <v>2.2848667614671836</v>
      </c>
      <c r="M79" s="369">
        <v>2.284866761467184</v>
      </c>
      <c r="N79" s="369">
        <v>1.5808662437694057</v>
      </c>
      <c r="O79" s="369">
        <v>2.284866761467184</v>
      </c>
      <c r="P79" s="448">
        <v>0</v>
      </c>
      <c r="Q79" s="369">
        <v>0.8471375221842341</v>
      </c>
      <c r="R79" s="369">
        <v>0.38720346370251391</v>
      </c>
      <c r="S79" s="369">
        <v>0</v>
      </c>
      <c r="T79" s="369">
        <v>0</v>
      </c>
      <c r="U79" s="369">
        <v>2.2848667614671836</v>
      </c>
      <c r="V79" s="369">
        <v>9.388599856445061E-2</v>
      </c>
    </row>
    <row r="80" spans="1:22" ht="18" x14ac:dyDescent="0.25">
      <c r="A80" s="421">
        <v>14</v>
      </c>
      <c r="B80" s="438" t="s">
        <v>359</v>
      </c>
      <c r="C80" s="448">
        <v>0</v>
      </c>
      <c r="D80" s="448">
        <v>0</v>
      </c>
      <c r="E80" s="448">
        <v>0</v>
      </c>
      <c r="F80" s="448">
        <v>0</v>
      </c>
      <c r="G80" s="448">
        <v>0</v>
      </c>
      <c r="H80" s="448">
        <v>0</v>
      </c>
      <c r="I80" s="448">
        <v>0</v>
      </c>
      <c r="J80" s="448">
        <v>0</v>
      </c>
      <c r="K80" s="448">
        <v>0</v>
      </c>
      <c r="L80" s="448">
        <v>0</v>
      </c>
      <c r="M80" s="448">
        <v>0</v>
      </c>
      <c r="N80" s="448">
        <v>0</v>
      </c>
      <c r="O80" s="448">
        <v>0</v>
      </c>
      <c r="P80" s="448">
        <v>0</v>
      </c>
      <c r="Q80" s="448">
        <v>0</v>
      </c>
      <c r="R80" s="448">
        <v>0</v>
      </c>
      <c r="S80" s="448">
        <v>0</v>
      </c>
      <c r="T80" s="369">
        <v>0</v>
      </c>
      <c r="U80" s="448">
        <v>0</v>
      </c>
      <c r="V80" s="448">
        <v>0</v>
      </c>
    </row>
    <row r="81" spans="1:22" ht="18" x14ac:dyDescent="0.25">
      <c r="A81" s="420"/>
      <c r="B81" s="419"/>
      <c r="C81" s="419"/>
      <c r="D81" s="419"/>
      <c r="E81" s="419"/>
      <c r="F81" s="440"/>
      <c r="G81" s="440"/>
      <c r="H81" s="419"/>
      <c r="I81" s="419"/>
      <c r="J81" s="419"/>
      <c r="K81" s="419"/>
      <c r="L81" s="419"/>
      <c r="M81" s="419"/>
      <c r="N81" s="420"/>
      <c r="O81" s="420"/>
      <c r="P81" s="420"/>
      <c r="Q81" s="420"/>
      <c r="R81" s="420"/>
      <c r="S81" s="420"/>
      <c r="T81" s="420"/>
      <c r="U81" s="420"/>
      <c r="V81" s="420"/>
    </row>
    <row r="82" spans="1:22" ht="18" x14ac:dyDescent="0.25">
      <c r="A82" s="420"/>
      <c r="B82" s="419"/>
      <c r="C82" s="419"/>
      <c r="D82" s="419"/>
      <c r="E82" s="419"/>
      <c r="F82" s="419"/>
      <c r="G82" s="419"/>
      <c r="H82" s="419"/>
      <c r="I82" s="419"/>
      <c r="J82" s="419"/>
      <c r="K82" s="419"/>
      <c r="L82" s="419"/>
      <c r="M82" s="419"/>
      <c r="N82" s="419"/>
      <c r="O82" s="419"/>
      <c r="P82" s="419"/>
      <c r="Q82" s="419"/>
      <c r="R82" s="419"/>
      <c r="S82" s="419"/>
      <c r="T82" s="419"/>
      <c r="U82" s="419"/>
      <c r="V82" s="419"/>
    </row>
    <row r="83" spans="1:22" ht="18" x14ac:dyDescent="0.25">
      <c r="A83" s="420"/>
      <c r="B83" s="419"/>
      <c r="C83" s="419"/>
      <c r="D83" s="419"/>
      <c r="E83" s="419"/>
      <c r="F83" s="419"/>
      <c r="G83" s="419"/>
      <c r="H83" s="419"/>
      <c r="I83" s="419"/>
      <c r="J83" s="419"/>
      <c r="K83" s="419"/>
      <c r="L83" s="419"/>
      <c r="M83" s="419"/>
      <c r="N83" s="419"/>
      <c r="O83" s="419"/>
      <c r="P83" s="419"/>
      <c r="Q83" s="419"/>
      <c r="R83" s="419"/>
      <c r="S83" s="419"/>
      <c r="T83" s="419"/>
      <c r="U83" s="419"/>
      <c r="V83" s="419"/>
    </row>
    <row r="84" spans="1:22" ht="18" x14ac:dyDescent="0.25">
      <c r="A84" s="420"/>
      <c r="B84" s="419"/>
      <c r="C84" s="419"/>
      <c r="D84" s="419"/>
      <c r="E84" s="419"/>
      <c r="F84" s="419"/>
      <c r="G84" s="419"/>
      <c r="H84" s="419"/>
      <c r="I84" s="419"/>
      <c r="J84" s="419"/>
      <c r="K84" s="419"/>
      <c r="L84" s="419"/>
      <c r="M84" s="419"/>
      <c r="N84" s="420"/>
      <c r="O84" s="420"/>
      <c r="P84" s="420"/>
      <c r="Q84" s="420"/>
      <c r="R84" s="420"/>
      <c r="S84" s="420"/>
      <c r="T84" s="420"/>
      <c r="U84" s="420"/>
      <c r="V84" s="420"/>
    </row>
    <row r="85" spans="1:22" ht="18" x14ac:dyDescent="0.25">
      <c r="A85" s="420"/>
      <c r="B85" s="419"/>
      <c r="C85" s="419"/>
      <c r="D85" s="419"/>
      <c r="E85" s="419"/>
      <c r="F85" s="419"/>
      <c r="G85" s="419"/>
      <c r="H85" s="419"/>
      <c r="I85" s="419"/>
      <c r="J85" s="419"/>
      <c r="K85" s="419"/>
      <c r="L85" s="419"/>
      <c r="M85" s="419"/>
      <c r="N85" s="420"/>
      <c r="O85" s="420"/>
      <c r="P85" s="420"/>
      <c r="Q85" s="420"/>
      <c r="R85" s="420"/>
      <c r="S85" s="420"/>
      <c r="T85" s="420"/>
      <c r="U85" s="420"/>
      <c r="V85" s="420"/>
    </row>
    <row r="86" spans="1:22" ht="18" x14ac:dyDescent="0.25">
      <c r="A86" s="420"/>
      <c r="B86" s="419"/>
      <c r="C86" s="419"/>
      <c r="D86" s="419"/>
      <c r="E86" s="419"/>
      <c r="F86" s="419"/>
      <c r="G86" s="419"/>
      <c r="H86" s="419"/>
      <c r="I86" s="419"/>
      <c r="J86" s="419"/>
      <c r="K86" s="419"/>
      <c r="L86" s="419"/>
      <c r="M86" s="419"/>
      <c r="N86" s="420"/>
      <c r="O86" s="420"/>
      <c r="P86" s="420"/>
      <c r="Q86" s="420"/>
      <c r="R86" s="420"/>
      <c r="S86" s="420"/>
      <c r="T86" s="420"/>
      <c r="U86" s="420"/>
      <c r="V86" s="420"/>
    </row>
    <row r="87" spans="1:22" ht="18" x14ac:dyDescent="0.25">
      <c r="A87" s="420"/>
      <c r="B87" s="419"/>
      <c r="C87" s="419"/>
      <c r="D87" s="419"/>
      <c r="E87" s="419"/>
      <c r="F87" s="419"/>
      <c r="G87" s="419"/>
      <c r="H87" s="419"/>
      <c r="I87" s="419"/>
      <c r="J87" s="419"/>
      <c r="K87" s="419"/>
      <c r="L87" s="419"/>
      <c r="M87" s="419"/>
      <c r="N87" s="420"/>
      <c r="O87" s="420"/>
      <c r="P87" s="420"/>
      <c r="Q87" s="420"/>
      <c r="R87" s="420"/>
      <c r="S87" s="420"/>
      <c r="T87" s="420"/>
      <c r="U87" s="420"/>
      <c r="V87" s="420"/>
    </row>
    <row r="88" spans="1:22" ht="18" x14ac:dyDescent="0.25">
      <c r="A88" s="420"/>
      <c r="B88" s="419"/>
      <c r="C88" s="419"/>
      <c r="D88" s="419"/>
      <c r="E88" s="419"/>
      <c r="F88" s="419"/>
      <c r="G88" s="419"/>
      <c r="H88" s="419"/>
      <c r="I88" s="419"/>
      <c r="J88" s="419"/>
      <c r="K88" s="419"/>
      <c r="L88" s="419"/>
      <c r="M88" s="419"/>
      <c r="N88" s="420"/>
      <c r="O88" s="420"/>
      <c r="P88" s="420"/>
      <c r="Q88" s="420"/>
      <c r="R88" s="420"/>
      <c r="S88" s="420"/>
      <c r="T88" s="420"/>
      <c r="U88" s="420"/>
      <c r="V88" s="420"/>
    </row>
    <row r="89" spans="1:22" ht="18" x14ac:dyDescent="0.25">
      <c r="A89" s="420"/>
      <c r="B89" s="419"/>
      <c r="C89" s="419"/>
      <c r="D89" s="419"/>
      <c r="E89" s="419"/>
      <c r="F89" s="419"/>
      <c r="G89" s="419"/>
      <c r="H89" s="419"/>
      <c r="I89" s="419"/>
      <c r="J89" s="419"/>
      <c r="K89" s="419"/>
      <c r="L89" s="419"/>
      <c r="M89" s="419"/>
      <c r="N89" s="420"/>
      <c r="O89" s="420"/>
      <c r="P89" s="420"/>
      <c r="Q89" s="420"/>
      <c r="R89" s="420"/>
      <c r="S89" s="420"/>
      <c r="T89" s="420"/>
      <c r="U89" s="420"/>
      <c r="V89" s="420"/>
    </row>
    <row r="90" spans="1:22" ht="18" x14ac:dyDescent="0.25">
      <c r="A90" s="420"/>
      <c r="B90" s="419"/>
      <c r="C90" s="419"/>
      <c r="D90" s="419"/>
      <c r="E90" s="419"/>
      <c r="F90" s="419"/>
      <c r="G90" s="419"/>
      <c r="H90" s="419"/>
      <c r="I90" s="419"/>
      <c r="J90" s="419"/>
      <c r="K90" s="419"/>
      <c r="L90" s="419"/>
      <c r="M90" s="419"/>
      <c r="N90" s="420"/>
      <c r="O90" s="420"/>
      <c r="P90" s="420"/>
      <c r="Q90" s="420"/>
      <c r="R90" s="420"/>
      <c r="S90" s="420"/>
      <c r="T90" s="420"/>
      <c r="U90" s="420"/>
      <c r="V90" s="420"/>
    </row>
    <row r="91" spans="1:22" ht="18" x14ac:dyDescent="0.25">
      <c r="A91" s="420"/>
      <c r="B91" s="419"/>
      <c r="C91" s="419"/>
      <c r="D91" s="419"/>
      <c r="E91" s="419"/>
      <c r="F91" s="419"/>
      <c r="G91" s="419"/>
      <c r="H91" s="419"/>
      <c r="I91" s="419"/>
      <c r="J91" s="419"/>
      <c r="K91" s="419"/>
      <c r="L91" s="419"/>
      <c r="M91" s="419"/>
      <c r="N91" s="420"/>
      <c r="O91" s="420"/>
      <c r="P91" s="420"/>
      <c r="Q91" s="420"/>
      <c r="R91" s="420"/>
      <c r="S91" s="420"/>
      <c r="T91" s="420"/>
      <c r="U91" s="420"/>
      <c r="V91" s="420"/>
    </row>
    <row r="92" spans="1:22" ht="18" x14ac:dyDescent="0.25">
      <c r="A92" s="420"/>
      <c r="B92" s="419"/>
      <c r="C92" s="419"/>
      <c r="D92" s="419"/>
      <c r="E92" s="419"/>
      <c r="F92" s="419"/>
      <c r="G92" s="419"/>
      <c r="H92" s="419"/>
      <c r="I92" s="419"/>
      <c r="J92" s="419"/>
      <c r="K92" s="419"/>
      <c r="L92" s="419"/>
      <c r="M92" s="419"/>
      <c r="N92" s="420"/>
      <c r="O92" s="420"/>
      <c r="P92" s="420"/>
      <c r="Q92" s="420"/>
      <c r="R92" s="420"/>
      <c r="S92" s="420"/>
      <c r="T92" s="420"/>
      <c r="U92" s="420"/>
      <c r="V92" s="420"/>
    </row>
    <row r="93" spans="1:22" ht="18" x14ac:dyDescent="0.25">
      <c r="A93" s="420"/>
      <c r="B93" s="419"/>
      <c r="C93" s="419"/>
      <c r="D93" s="419"/>
      <c r="E93" s="419"/>
      <c r="F93" s="419"/>
      <c r="G93" s="419"/>
      <c r="H93" s="419"/>
      <c r="I93" s="419"/>
      <c r="J93" s="419"/>
      <c r="K93" s="419"/>
      <c r="L93" s="419"/>
      <c r="M93" s="419"/>
      <c r="N93" s="420"/>
      <c r="O93" s="420"/>
      <c r="P93" s="420"/>
      <c r="Q93" s="420"/>
      <c r="R93" s="420"/>
      <c r="S93" s="420"/>
      <c r="T93" s="420"/>
      <c r="U93" s="420"/>
      <c r="V93" s="420"/>
    </row>
    <row r="94" spans="1:22" ht="18" x14ac:dyDescent="0.25">
      <c r="A94" s="420"/>
      <c r="B94" s="419"/>
      <c r="C94" s="419"/>
      <c r="D94" s="419"/>
      <c r="E94" s="419"/>
      <c r="F94" s="419"/>
      <c r="G94" s="419"/>
      <c r="H94" s="419"/>
      <c r="I94" s="419"/>
      <c r="J94" s="419"/>
      <c r="K94" s="419"/>
      <c r="L94" s="419"/>
      <c r="M94" s="419"/>
      <c r="N94" s="420"/>
      <c r="O94" s="420"/>
      <c r="P94" s="420"/>
      <c r="Q94" s="420"/>
      <c r="R94" s="420"/>
      <c r="S94" s="420"/>
      <c r="T94" s="420"/>
      <c r="U94" s="420"/>
      <c r="V94" s="420"/>
    </row>
    <row r="95" spans="1:22" ht="18" x14ac:dyDescent="0.25">
      <c r="A95" s="420"/>
      <c r="B95" s="419"/>
      <c r="C95" s="419"/>
      <c r="D95" s="419"/>
      <c r="E95" s="419"/>
      <c r="F95" s="419"/>
      <c r="G95" s="419"/>
      <c r="H95" s="419"/>
      <c r="I95" s="419"/>
      <c r="J95" s="419"/>
      <c r="K95" s="419"/>
      <c r="L95" s="419"/>
      <c r="M95" s="419"/>
      <c r="N95" s="420"/>
      <c r="O95" s="420"/>
      <c r="P95" s="420"/>
      <c r="Q95" s="420"/>
      <c r="R95" s="420"/>
      <c r="S95" s="420"/>
      <c r="T95" s="420"/>
      <c r="U95" s="420"/>
      <c r="V95" s="420"/>
    </row>
    <row r="96" spans="1:22" ht="18" x14ac:dyDescent="0.25">
      <c r="A96" s="420"/>
      <c r="B96" s="419"/>
      <c r="C96" s="419"/>
      <c r="D96" s="419"/>
      <c r="E96" s="419"/>
      <c r="F96" s="419"/>
      <c r="G96" s="419"/>
      <c r="H96" s="419"/>
      <c r="I96" s="419"/>
      <c r="J96" s="419"/>
      <c r="K96" s="419"/>
      <c r="L96" s="419"/>
      <c r="M96" s="419"/>
      <c r="N96" s="420"/>
      <c r="O96" s="420"/>
      <c r="P96" s="420"/>
      <c r="Q96" s="420"/>
      <c r="R96" s="420"/>
      <c r="S96" s="420"/>
      <c r="T96" s="420"/>
      <c r="U96" s="420"/>
      <c r="V96" s="420"/>
    </row>
    <row r="97" spans="1:22" ht="18" x14ac:dyDescent="0.25">
      <c r="A97" s="420"/>
      <c r="B97" s="413"/>
      <c r="C97" s="414"/>
      <c r="D97" s="414"/>
      <c r="E97" s="414"/>
      <c r="F97" s="414"/>
      <c r="G97" s="414"/>
      <c r="H97" s="414"/>
      <c r="I97" s="414"/>
      <c r="J97" s="413"/>
      <c r="K97" s="414"/>
      <c r="L97" s="414"/>
      <c r="M97" s="414"/>
      <c r="N97" s="415"/>
      <c r="O97" s="415"/>
      <c r="P97" s="415"/>
      <c r="Q97" s="415"/>
      <c r="R97" s="415"/>
      <c r="S97" s="415"/>
      <c r="T97" s="415"/>
      <c r="U97" s="415"/>
      <c r="V97" s="415"/>
    </row>
    <row r="98" spans="1:22" ht="18" x14ac:dyDescent="0.25">
      <c r="A98" s="442" t="s">
        <v>340</v>
      </c>
      <c r="B98" s="442"/>
      <c r="C98" s="419"/>
      <c r="D98" s="419"/>
      <c r="E98" s="419"/>
      <c r="F98" s="419"/>
      <c r="G98" s="419"/>
      <c r="H98" s="419"/>
      <c r="I98" s="419"/>
      <c r="J98" s="419"/>
      <c r="K98" s="420" t="s">
        <v>341</v>
      </c>
      <c r="L98" s="420"/>
      <c r="M98" s="419"/>
      <c r="N98" s="420"/>
      <c r="O98" s="420"/>
      <c r="P98" s="420"/>
      <c r="Q98" s="420"/>
      <c r="R98" s="420"/>
      <c r="S98" s="420"/>
      <c r="T98" s="420"/>
      <c r="U98" s="420" t="s">
        <v>341</v>
      </c>
      <c r="V98" s="420"/>
    </row>
    <row r="99" spans="1:22" ht="18" x14ac:dyDescent="0.25">
      <c r="A99" s="420"/>
      <c r="B99" s="419"/>
      <c r="C99" s="419"/>
      <c r="D99" s="419"/>
      <c r="E99" s="419"/>
      <c r="F99" s="419"/>
      <c r="G99" s="419"/>
      <c r="H99" s="419"/>
      <c r="I99" s="419"/>
      <c r="J99" s="419"/>
      <c r="K99" s="419"/>
      <c r="L99" s="419"/>
      <c r="M99" s="419"/>
      <c r="N99" s="420"/>
      <c r="O99" s="420"/>
      <c r="P99" s="420"/>
      <c r="Q99" s="420"/>
      <c r="R99" s="420"/>
      <c r="S99" s="420"/>
      <c r="T99" s="420"/>
      <c r="U99" s="420"/>
      <c r="V99" s="420"/>
    </row>
    <row r="100" spans="1:22" x14ac:dyDescent="0.25">
      <c r="A100" s="420"/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</row>
    <row r="101" spans="1:22" ht="18" x14ac:dyDescent="0.25">
      <c r="A101" s="420"/>
      <c r="B101" s="419"/>
      <c r="C101" s="419"/>
      <c r="D101" s="419"/>
      <c r="E101" s="419"/>
      <c r="F101" s="419"/>
      <c r="G101" s="419"/>
      <c r="H101" s="419"/>
      <c r="I101" s="419"/>
      <c r="J101" s="419"/>
      <c r="K101" s="419"/>
      <c r="L101" s="419"/>
      <c r="M101" s="419"/>
      <c r="N101" s="420"/>
      <c r="O101" s="420"/>
      <c r="P101" s="420"/>
      <c r="Q101" s="420"/>
      <c r="R101" s="420"/>
      <c r="S101" s="420"/>
      <c r="T101" s="420"/>
      <c r="U101" s="420"/>
      <c r="V101" s="420"/>
    </row>
    <row r="102" spans="1:22" ht="18" x14ac:dyDescent="0.25">
      <c r="A102" s="423"/>
      <c r="B102" s="418"/>
      <c r="C102" s="419"/>
      <c r="D102" s="420"/>
      <c r="E102" s="420"/>
      <c r="F102" s="420"/>
      <c r="G102" s="420"/>
      <c r="H102" s="419"/>
      <c r="I102" s="419"/>
      <c r="J102" s="419"/>
      <c r="K102" s="420"/>
      <c r="L102" s="420"/>
      <c r="M102" s="419"/>
      <c r="N102" s="420"/>
      <c r="O102" s="420"/>
      <c r="P102" s="420"/>
      <c r="Q102" s="420"/>
      <c r="R102" s="420"/>
      <c r="S102" s="420"/>
      <c r="T102" s="420"/>
      <c r="U102" s="420"/>
      <c r="V102" s="420"/>
    </row>
    <row r="103" spans="1:22" ht="18" x14ac:dyDescent="0.25">
      <c r="A103" s="413" t="s">
        <v>280</v>
      </c>
      <c r="B103" s="413"/>
      <c r="C103" s="414"/>
      <c r="D103" s="415"/>
      <c r="E103" s="415"/>
      <c r="F103" s="415"/>
      <c r="G103" s="415"/>
      <c r="H103" s="414"/>
      <c r="I103" s="414"/>
      <c r="J103" s="428" t="s">
        <v>360</v>
      </c>
      <c r="K103" s="415"/>
      <c r="L103" s="415"/>
      <c r="M103" s="414"/>
      <c r="N103" s="415"/>
      <c r="O103" s="415"/>
      <c r="P103" s="415"/>
      <c r="Q103" s="417"/>
      <c r="R103" s="415"/>
      <c r="S103" s="426" t="s">
        <v>361</v>
      </c>
      <c r="T103" s="428" t="s">
        <v>361</v>
      </c>
      <c r="U103" s="415"/>
      <c r="V103" s="415"/>
    </row>
    <row r="104" spans="1:22" ht="18" x14ac:dyDescent="0.25">
      <c r="A104" s="418"/>
      <c r="B104" s="418"/>
      <c r="C104" s="419"/>
      <c r="D104" s="420"/>
      <c r="E104" s="421"/>
      <c r="F104" s="421" t="s">
        <v>283</v>
      </c>
      <c r="G104" s="420"/>
      <c r="H104" s="419"/>
      <c r="I104" s="419"/>
      <c r="J104" s="422"/>
      <c r="K104" s="421"/>
      <c r="L104" s="420"/>
      <c r="M104" s="419"/>
      <c r="N104" s="421"/>
      <c r="O104" s="421"/>
      <c r="P104" s="421" t="s">
        <v>283</v>
      </c>
      <c r="Q104" s="423"/>
      <c r="R104" s="420"/>
      <c r="S104" s="419"/>
      <c r="T104" s="422"/>
      <c r="U104" s="420"/>
      <c r="V104" s="420"/>
    </row>
    <row r="105" spans="1:22" ht="18" x14ac:dyDescent="0.25">
      <c r="A105" s="418" t="s">
        <v>284</v>
      </c>
      <c r="B105" s="424"/>
      <c r="C105" s="419"/>
      <c r="D105" s="420"/>
      <c r="E105" s="420"/>
      <c r="F105" s="420"/>
      <c r="G105" s="420"/>
      <c r="H105" s="419"/>
      <c r="I105" s="419"/>
      <c r="J105" s="422" t="s">
        <v>285</v>
      </c>
      <c r="K105" s="420"/>
      <c r="L105" s="420"/>
      <c r="M105" s="419"/>
      <c r="N105" s="420"/>
      <c r="O105" s="420"/>
      <c r="P105" s="420"/>
      <c r="Q105" s="423"/>
      <c r="R105" s="420"/>
      <c r="S105" s="418" t="s">
        <v>285</v>
      </c>
      <c r="T105" s="422"/>
      <c r="U105" s="420"/>
      <c r="V105" s="420"/>
    </row>
    <row r="106" spans="1:22" ht="18" x14ac:dyDescent="0.25">
      <c r="A106" s="424" t="s">
        <v>286</v>
      </c>
      <c r="B106" s="424"/>
      <c r="C106" s="419"/>
      <c r="D106" s="420"/>
      <c r="E106" s="420"/>
      <c r="F106" s="421" t="s">
        <v>287</v>
      </c>
      <c r="G106" s="420"/>
      <c r="H106" s="419"/>
      <c r="I106" s="419"/>
      <c r="J106" s="425" t="s">
        <v>288</v>
      </c>
      <c r="K106" s="420"/>
      <c r="L106" s="420"/>
      <c r="M106" s="419"/>
      <c r="N106" s="420"/>
      <c r="O106" s="420"/>
      <c r="P106" s="421" t="s">
        <v>287</v>
      </c>
      <c r="Q106" s="423"/>
      <c r="R106" s="420"/>
      <c r="S106" s="424" t="s">
        <v>288</v>
      </c>
      <c r="T106" s="425"/>
      <c r="U106" s="420"/>
      <c r="V106" s="420"/>
    </row>
    <row r="107" spans="1:22" ht="18" x14ac:dyDescent="0.25">
      <c r="A107" s="426" t="s">
        <v>290</v>
      </c>
      <c r="B107" s="414"/>
      <c r="C107" s="414"/>
      <c r="D107" s="415"/>
      <c r="E107" s="427"/>
      <c r="F107" s="427" t="s">
        <v>291</v>
      </c>
      <c r="G107" s="415"/>
      <c r="H107" s="414"/>
      <c r="I107" s="414"/>
      <c r="J107" s="428" t="s">
        <v>292</v>
      </c>
      <c r="K107" s="427"/>
      <c r="L107" s="414"/>
      <c r="M107" s="414"/>
      <c r="N107" s="427"/>
      <c r="O107" s="427"/>
      <c r="P107" s="427" t="s">
        <v>291</v>
      </c>
      <c r="Q107" s="417"/>
      <c r="R107" s="415"/>
      <c r="S107" s="426" t="s">
        <v>292</v>
      </c>
      <c r="T107" s="428"/>
      <c r="U107" s="415"/>
      <c r="V107" s="415"/>
    </row>
    <row r="108" spans="1:22" ht="18" x14ac:dyDescent="0.25">
      <c r="A108" s="420"/>
      <c r="B108" s="419"/>
      <c r="C108" s="419"/>
      <c r="D108" s="420"/>
      <c r="E108" s="421"/>
      <c r="F108" s="421" t="s">
        <v>362</v>
      </c>
      <c r="G108" s="420"/>
      <c r="H108" s="419"/>
      <c r="I108" s="419"/>
      <c r="J108" s="421"/>
      <c r="K108" s="421"/>
      <c r="L108" s="419"/>
      <c r="M108" s="419"/>
      <c r="N108" s="421"/>
      <c r="O108" s="421"/>
      <c r="P108" s="421" t="s">
        <v>362</v>
      </c>
      <c r="Q108" s="423"/>
      <c r="R108" s="420"/>
      <c r="S108" s="420"/>
      <c r="T108" s="420"/>
      <c r="U108" s="424"/>
      <c r="V108" s="420"/>
    </row>
    <row r="109" spans="1:22" ht="18" x14ac:dyDescent="0.25">
      <c r="A109" s="420"/>
      <c r="B109" s="420"/>
      <c r="C109" s="419"/>
      <c r="D109" s="420"/>
      <c r="E109" s="421"/>
      <c r="F109" s="421" t="s">
        <v>363</v>
      </c>
      <c r="G109" s="420"/>
      <c r="H109" s="419"/>
      <c r="I109" s="419"/>
      <c r="J109" s="421"/>
      <c r="K109" s="421"/>
      <c r="L109" s="419"/>
      <c r="M109" s="419"/>
      <c r="N109" s="421"/>
      <c r="O109" s="421"/>
      <c r="P109" s="421" t="s">
        <v>363</v>
      </c>
      <c r="Q109" s="420"/>
      <c r="R109" s="420"/>
      <c r="S109" s="420"/>
      <c r="T109" s="420"/>
      <c r="U109" s="420"/>
      <c r="V109" s="420"/>
    </row>
    <row r="110" spans="1:22" ht="18" x14ac:dyDescent="0.25">
      <c r="A110" s="420"/>
      <c r="B110" s="420"/>
      <c r="C110" s="419"/>
      <c r="D110" s="420"/>
      <c r="E110" s="420"/>
      <c r="F110" s="420"/>
      <c r="G110" s="420"/>
      <c r="H110" s="419"/>
      <c r="I110" s="419"/>
      <c r="J110" s="423"/>
      <c r="K110" s="421"/>
      <c r="L110" s="419"/>
      <c r="M110" s="419"/>
      <c r="N110" s="421"/>
      <c r="O110" s="420"/>
      <c r="P110" s="420"/>
      <c r="Q110" s="420"/>
      <c r="R110" s="420"/>
      <c r="S110" s="420"/>
      <c r="T110" s="420"/>
      <c r="U110" s="420"/>
      <c r="V110" s="420"/>
    </row>
    <row r="111" spans="1:22" ht="18" x14ac:dyDescent="0.25">
      <c r="A111" s="420"/>
      <c r="B111" s="419"/>
      <c r="C111" s="419"/>
      <c r="D111" s="420"/>
      <c r="E111" s="420"/>
      <c r="F111" s="420"/>
      <c r="G111" s="420"/>
      <c r="H111" s="419"/>
      <c r="I111" s="419"/>
      <c r="J111" s="420"/>
      <c r="K111" s="419"/>
      <c r="L111" s="419"/>
      <c r="M111" s="419"/>
      <c r="N111" s="420"/>
      <c r="O111" s="420"/>
      <c r="P111" s="420"/>
      <c r="Q111" s="420"/>
      <c r="R111" s="420"/>
      <c r="S111" s="420"/>
      <c r="T111" s="420"/>
      <c r="U111" s="420"/>
      <c r="V111" s="420"/>
    </row>
    <row r="112" spans="1:22" ht="18" x14ac:dyDescent="0.25">
      <c r="A112" s="420"/>
      <c r="B112" s="418"/>
      <c r="C112" s="419"/>
      <c r="D112" s="429"/>
      <c r="E112" s="429"/>
      <c r="F112" s="429" t="s">
        <v>294</v>
      </c>
      <c r="G112" s="429" t="s">
        <v>295</v>
      </c>
      <c r="H112" s="429" t="s">
        <v>295</v>
      </c>
      <c r="I112" s="430"/>
      <c r="J112" s="430"/>
      <c r="K112" s="430"/>
      <c r="L112" s="430"/>
      <c r="M112" s="430"/>
      <c r="N112" s="430"/>
      <c r="O112" s="429"/>
      <c r="P112" s="429"/>
      <c r="Q112" s="429"/>
      <c r="R112" s="429"/>
      <c r="S112" s="429"/>
      <c r="T112" s="429" t="s">
        <v>296</v>
      </c>
      <c r="U112" s="429"/>
      <c r="V112" s="429"/>
    </row>
    <row r="113" spans="1:22" ht="18" x14ac:dyDescent="0.25">
      <c r="A113" s="420"/>
      <c r="B113" s="419"/>
      <c r="C113" s="419"/>
      <c r="D113" s="429" t="s">
        <v>294</v>
      </c>
      <c r="E113" s="429" t="s">
        <v>294</v>
      </c>
      <c r="F113" s="429" t="s">
        <v>297</v>
      </c>
      <c r="G113" s="429" t="s">
        <v>297</v>
      </c>
      <c r="H113" s="429" t="s">
        <v>298</v>
      </c>
      <c r="I113" s="429" t="s">
        <v>299</v>
      </c>
      <c r="J113" s="429" t="s">
        <v>300</v>
      </c>
      <c r="K113" s="429" t="s">
        <v>300</v>
      </c>
      <c r="L113" s="429" t="s">
        <v>300</v>
      </c>
      <c r="M113" s="429" t="s">
        <v>300</v>
      </c>
      <c r="N113" s="429" t="s">
        <v>300</v>
      </c>
      <c r="O113" s="429" t="s">
        <v>295</v>
      </c>
      <c r="P113" s="429"/>
      <c r="Q113" s="429" t="s">
        <v>301</v>
      </c>
      <c r="R113" s="430" t="s">
        <v>302</v>
      </c>
      <c r="S113" s="430" t="s">
        <v>302</v>
      </c>
      <c r="T113" s="430" t="s">
        <v>303</v>
      </c>
      <c r="U113" s="429" t="s">
        <v>304</v>
      </c>
      <c r="V113" s="431" t="s">
        <v>305</v>
      </c>
    </row>
    <row r="114" spans="1:22" ht="18" x14ac:dyDescent="0.25">
      <c r="A114" s="427" t="s">
        <v>306</v>
      </c>
      <c r="B114" s="414"/>
      <c r="C114" s="433" t="s">
        <v>220</v>
      </c>
      <c r="D114" s="434" t="s">
        <v>307</v>
      </c>
      <c r="E114" s="434" t="s">
        <v>308</v>
      </c>
      <c r="F114" s="435" t="s">
        <v>309</v>
      </c>
      <c r="G114" s="435" t="s">
        <v>309</v>
      </c>
      <c r="H114" s="436" t="s">
        <v>310</v>
      </c>
      <c r="I114" s="436" t="s">
        <v>311</v>
      </c>
      <c r="J114" s="436" t="s">
        <v>312</v>
      </c>
      <c r="K114" s="436" t="s">
        <v>313</v>
      </c>
      <c r="L114" s="436" t="s">
        <v>314</v>
      </c>
      <c r="M114" s="436" t="s">
        <v>315</v>
      </c>
      <c r="N114" s="436" t="s">
        <v>316</v>
      </c>
      <c r="O114" s="436" t="s">
        <v>308</v>
      </c>
      <c r="P114" s="436" t="s">
        <v>317</v>
      </c>
      <c r="Q114" s="436" t="s">
        <v>318</v>
      </c>
      <c r="R114" s="436" t="s">
        <v>311</v>
      </c>
      <c r="S114" s="436" t="s">
        <v>319</v>
      </c>
      <c r="T114" s="436" t="s">
        <v>320</v>
      </c>
      <c r="U114" s="436"/>
      <c r="V114" s="437" t="s">
        <v>321</v>
      </c>
    </row>
    <row r="115" spans="1:22" ht="18" x14ac:dyDescent="0.25">
      <c r="A115" s="421">
        <v>1</v>
      </c>
      <c r="B115" s="438" t="s">
        <v>364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s="419"/>
      <c r="N115" s="420"/>
      <c r="O115" s="420"/>
      <c r="P115" s="420"/>
      <c r="Q115" s="420"/>
      <c r="R115" s="420"/>
      <c r="S115" s="420"/>
      <c r="T115" s="420"/>
      <c r="U115" s="420"/>
      <c r="V115" s="420"/>
    </row>
    <row r="116" spans="1:22" ht="18" x14ac:dyDescent="0.25">
      <c r="A116" s="421">
        <v>2</v>
      </c>
      <c r="B116" s="438" t="s">
        <v>365</v>
      </c>
      <c r="C116" s="364">
        <v>325035720.53056896</v>
      </c>
      <c r="D116" s="364">
        <v>127074827.6549937</v>
      </c>
      <c r="E116" s="364">
        <v>330957.49335599999</v>
      </c>
      <c r="F116" s="364">
        <v>1279.6228800000001</v>
      </c>
      <c r="G116" s="364">
        <v>1367.2937999999999</v>
      </c>
      <c r="H116" s="364">
        <v>148245.64879109999</v>
      </c>
      <c r="I116" s="364">
        <v>9102116.6843780987</v>
      </c>
      <c r="J116" s="364">
        <v>43314499.316863105</v>
      </c>
      <c r="K116" s="364">
        <v>47855521.961706892</v>
      </c>
      <c r="L116" s="364">
        <v>23122948.816287298</v>
      </c>
      <c r="M116" s="364">
        <v>11039284.323734002</v>
      </c>
      <c r="N116" s="364">
        <v>23284057.947157297</v>
      </c>
      <c r="O116" s="364">
        <v>849506.36930850009</v>
      </c>
      <c r="P116" s="364">
        <v>0</v>
      </c>
      <c r="Q116" s="364">
        <v>3904534.0082565001</v>
      </c>
      <c r="R116" s="364">
        <v>6060690.8469081987</v>
      </c>
      <c r="S116" s="364">
        <v>0</v>
      </c>
      <c r="T116" s="364">
        <v>0</v>
      </c>
      <c r="U116" s="364">
        <v>525231.99093650002</v>
      </c>
      <c r="V116" s="364">
        <v>28420650.551211696</v>
      </c>
    </row>
    <row r="117" spans="1:22" ht="18" x14ac:dyDescent="0.25">
      <c r="A117" s="421">
        <v>3</v>
      </c>
      <c r="B117" s="438" t="s">
        <v>366</v>
      </c>
      <c r="C117" s="364">
        <v>21031299.143339798</v>
      </c>
      <c r="D117" s="364">
        <v>7798791.1685017329</v>
      </c>
      <c r="E117" s="364">
        <v>17332.661025698584</v>
      </c>
      <c r="F117" s="364">
        <v>27.855629988765301</v>
      </c>
      <c r="G117" s="364">
        <v>89.412227767550931</v>
      </c>
      <c r="H117" s="364">
        <v>855.23888336354764</v>
      </c>
      <c r="I117" s="364">
        <v>681060.25900108519</v>
      </c>
      <c r="J117" s="364">
        <v>1340977.7056933714</v>
      </c>
      <c r="K117" s="364">
        <v>612735.93888985924</v>
      </c>
      <c r="L117" s="364">
        <v>127268.66890636389</v>
      </c>
      <c r="M117" s="364">
        <v>14527.621231482461</v>
      </c>
      <c r="N117" s="364">
        <v>301946.68976962875</v>
      </c>
      <c r="O117" s="364">
        <v>53094.508664738838</v>
      </c>
      <c r="P117" s="364">
        <v>9981928.5501993001</v>
      </c>
      <c r="Q117" s="364">
        <v>39564.209609394798</v>
      </c>
      <c r="R117" s="364">
        <v>20514.775353019526</v>
      </c>
      <c r="S117" s="364">
        <v>0</v>
      </c>
      <c r="T117" s="364">
        <v>0</v>
      </c>
      <c r="U117" s="364">
        <v>24876.040118056968</v>
      </c>
      <c r="V117" s="364">
        <v>15707.839634947777</v>
      </c>
    </row>
    <row r="118" spans="1:22" ht="18" x14ac:dyDescent="0.25">
      <c r="A118" s="421">
        <v>4</v>
      </c>
      <c r="B118" s="438" t="s">
        <v>367</v>
      </c>
      <c r="C118" s="364">
        <v>346067019.67390871</v>
      </c>
      <c r="D118" s="364">
        <v>134873618.82349542</v>
      </c>
      <c r="E118" s="364">
        <v>348290.15438169858</v>
      </c>
      <c r="F118" s="364">
        <v>1307.4785099887654</v>
      </c>
      <c r="G118" s="364">
        <v>1456.7060277675509</v>
      </c>
      <c r="H118" s="364">
        <v>149100.88767446353</v>
      </c>
      <c r="I118" s="364">
        <v>9783176.9433791842</v>
      </c>
      <c r="J118" s="364">
        <v>44655477.022556476</v>
      </c>
      <c r="K118" s="364">
        <v>48468257.900596753</v>
      </c>
      <c r="L118" s="364">
        <v>23250217.485193662</v>
      </c>
      <c r="M118" s="364">
        <v>11053811.944965485</v>
      </c>
      <c r="N118" s="364">
        <v>23586004.636926927</v>
      </c>
      <c r="O118" s="364">
        <v>902600.87797323894</v>
      </c>
      <c r="P118" s="364">
        <v>9981928.5501993001</v>
      </c>
      <c r="Q118" s="364">
        <v>3944098.217865895</v>
      </c>
      <c r="R118" s="364">
        <v>6081205.6222612178</v>
      </c>
      <c r="S118" s="364">
        <v>0</v>
      </c>
      <c r="T118" s="364">
        <v>0</v>
      </c>
      <c r="U118" s="364">
        <v>550108.03105455695</v>
      </c>
      <c r="V118" s="364">
        <v>28436358.390846644</v>
      </c>
    </row>
    <row r="119" spans="1:22" ht="18" x14ac:dyDescent="0.25">
      <c r="A119" s="421"/>
      <c r="B119" s="419"/>
      <c r="C119" s="419"/>
      <c r="D119" s="419"/>
      <c r="E119" s="419"/>
      <c r="F119" s="419"/>
      <c r="G119" s="419"/>
      <c r="H119" s="419"/>
      <c r="I119" s="419"/>
      <c r="J119" s="419"/>
      <c r="K119" s="419"/>
      <c r="L119" s="419"/>
      <c r="M119" s="419"/>
      <c r="N119" s="419"/>
      <c r="O119" s="419"/>
      <c r="P119" s="419"/>
      <c r="Q119" s="419"/>
      <c r="R119" s="419"/>
      <c r="S119" s="419"/>
      <c r="T119" s="419"/>
      <c r="U119" s="419"/>
      <c r="V119" s="419"/>
    </row>
    <row r="120" spans="1:22" ht="18" x14ac:dyDescent="0.25">
      <c r="A120" s="421">
        <v>5</v>
      </c>
      <c r="B120" s="438" t="s">
        <v>368</v>
      </c>
      <c r="C120" s="419"/>
      <c r="D120" s="419"/>
      <c r="E120" s="419"/>
      <c r="F120" s="419"/>
      <c r="G120" s="419"/>
      <c r="H120" s="419"/>
      <c r="I120" s="419"/>
      <c r="J120" s="419"/>
      <c r="K120" s="419"/>
      <c r="L120" s="419"/>
      <c r="M120" s="419"/>
      <c r="N120" s="419"/>
      <c r="O120" s="419"/>
      <c r="P120" s="419"/>
      <c r="Q120" s="419"/>
      <c r="R120" s="419"/>
      <c r="S120" s="419"/>
      <c r="T120" s="419"/>
      <c r="U120" s="419"/>
      <c r="V120" s="419"/>
    </row>
    <row r="121" spans="1:22" ht="18" x14ac:dyDescent="0.25">
      <c r="A121" s="421">
        <v>6</v>
      </c>
      <c r="B121" s="438" t="s">
        <v>369</v>
      </c>
      <c r="C121" s="364">
        <v>0</v>
      </c>
      <c r="D121" s="364">
        <v>0</v>
      </c>
      <c r="E121" s="364">
        <v>0</v>
      </c>
      <c r="F121" s="364">
        <v>0</v>
      </c>
      <c r="G121" s="364">
        <v>0</v>
      </c>
      <c r="H121" s="364">
        <v>0</v>
      </c>
      <c r="I121" s="364">
        <v>0</v>
      </c>
      <c r="J121" s="364">
        <v>0</v>
      </c>
      <c r="K121" s="364">
        <v>0</v>
      </c>
      <c r="L121" s="364">
        <v>0</v>
      </c>
      <c r="M121" s="364">
        <v>0</v>
      </c>
      <c r="N121" s="364">
        <v>0</v>
      </c>
      <c r="O121" s="364">
        <v>0</v>
      </c>
      <c r="P121" s="364">
        <v>0</v>
      </c>
      <c r="Q121" s="364">
        <v>0</v>
      </c>
      <c r="R121" s="364">
        <v>0</v>
      </c>
      <c r="S121" s="364">
        <v>0</v>
      </c>
      <c r="T121" s="364">
        <v>0</v>
      </c>
      <c r="U121" s="364">
        <v>0</v>
      </c>
      <c r="V121" s="364">
        <v>0</v>
      </c>
    </row>
    <row r="122" spans="1:22" ht="18" x14ac:dyDescent="0.25">
      <c r="A122" s="421">
        <v>7</v>
      </c>
      <c r="B122" s="438" t="s">
        <v>370</v>
      </c>
      <c r="C122" s="364">
        <v>151207935.57072803</v>
      </c>
      <c r="D122" s="364">
        <v>78691581.613653898</v>
      </c>
      <c r="E122" s="364">
        <v>194771.44345200164</v>
      </c>
      <c r="F122" s="364">
        <v>1196.2170441116491</v>
      </c>
      <c r="G122" s="364">
        <v>1140.5534845560555</v>
      </c>
      <c r="H122" s="364">
        <v>46734.741581209317</v>
      </c>
      <c r="I122" s="364">
        <v>3915266.6724454383</v>
      </c>
      <c r="J122" s="364">
        <v>16141264.69343853</v>
      </c>
      <c r="K122" s="364">
        <v>17475000.841888778</v>
      </c>
      <c r="L122" s="364">
        <v>8955850.8188929968</v>
      </c>
      <c r="M122" s="364">
        <v>5317444.8597449223</v>
      </c>
      <c r="N122" s="364">
        <v>12251067.391364144</v>
      </c>
      <c r="O122" s="364">
        <v>328283.39407626237</v>
      </c>
      <c r="P122" s="364">
        <v>414485.61951679998</v>
      </c>
      <c r="Q122" s="364">
        <v>1864448.9320614699</v>
      </c>
      <c r="R122" s="364">
        <v>3622239.1865680492</v>
      </c>
      <c r="S122" s="364">
        <v>0</v>
      </c>
      <c r="T122" s="364">
        <v>0</v>
      </c>
      <c r="U122" s="364">
        <v>273817.6527147938</v>
      </c>
      <c r="V122" s="364">
        <v>1713340.9388000763</v>
      </c>
    </row>
    <row r="123" spans="1:22" ht="18" x14ac:dyDescent="0.25">
      <c r="A123" s="421">
        <v>8</v>
      </c>
      <c r="B123" s="438" t="s">
        <v>371</v>
      </c>
      <c r="C123" s="364">
        <v>80177740.465925962</v>
      </c>
      <c r="D123" s="364">
        <v>27493290.635689422</v>
      </c>
      <c r="E123" s="364">
        <v>71275.661210920836</v>
      </c>
      <c r="F123" s="364">
        <v>641.00015392713897</v>
      </c>
      <c r="G123" s="364">
        <v>699.26953282629984</v>
      </c>
      <c r="H123" s="364">
        <v>36955.259035365161</v>
      </c>
      <c r="I123" s="364">
        <v>1737099.5895436646</v>
      </c>
      <c r="J123" s="364">
        <v>10075220.920378197</v>
      </c>
      <c r="K123" s="364">
        <v>13014509.513119806</v>
      </c>
      <c r="L123" s="364">
        <v>7112178.4068641393</v>
      </c>
      <c r="M123" s="364">
        <v>4259251.9151452631</v>
      </c>
      <c r="N123" s="364">
        <v>8013938.6277441336</v>
      </c>
      <c r="O123" s="364">
        <v>115316.83922635163</v>
      </c>
      <c r="P123" s="364">
        <v>2203847.3659874862</v>
      </c>
      <c r="Q123" s="364">
        <v>1191908.9743435003</v>
      </c>
      <c r="R123" s="364">
        <v>1401566.7491009836</v>
      </c>
      <c r="S123" s="364">
        <v>0</v>
      </c>
      <c r="T123" s="364">
        <v>0</v>
      </c>
      <c r="U123" s="364">
        <v>248410.41659540928</v>
      </c>
      <c r="V123" s="364">
        <v>3201629.3222545781</v>
      </c>
    </row>
    <row r="124" spans="1:22" ht="18" x14ac:dyDescent="0.25">
      <c r="A124" s="421">
        <v>9</v>
      </c>
      <c r="B124" s="438" t="s">
        <v>372</v>
      </c>
      <c r="C124" s="364">
        <v>8436227.9732696004</v>
      </c>
      <c r="D124" s="364">
        <v>1294045.0917025958</v>
      </c>
      <c r="E124" s="364">
        <v>3354.7791994065296</v>
      </c>
      <c r="F124" s="364">
        <v>77.159265969709125</v>
      </c>
      <c r="G124" s="364">
        <v>80.182748178553524</v>
      </c>
      <c r="H124" s="364">
        <v>5095.4663992368278</v>
      </c>
      <c r="I124" s="364">
        <v>135338.86117569267</v>
      </c>
      <c r="J124" s="364">
        <v>1171309.6735228931</v>
      </c>
      <c r="K124" s="364">
        <v>1708596.2277930058</v>
      </c>
      <c r="L124" s="364">
        <v>968182.63110619388</v>
      </c>
      <c r="M124" s="364">
        <v>584474.71689455502</v>
      </c>
      <c r="N124" s="364">
        <v>1736470.7281349772</v>
      </c>
      <c r="O124" s="364">
        <v>4802.5545434458754</v>
      </c>
      <c r="P124" s="364">
        <v>0</v>
      </c>
      <c r="Q124" s="364">
        <v>249942.70863316875</v>
      </c>
      <c r="R124" s="364">
        <v>540501.59172376629</v>
      </c>
      <c r="S124" s="364">
        <v>0</v>
      </c>
      <c r="T124" s="364">
        <v>0</v>
      </c>
      <c r="U124" s="364">
        <v>33955.600426514451</v>
      </c>
      <c r="V124" s="364">
        <v>0</v>
      </c>
    </row>
    <row r="125" spans="1:22" ht="18" x14ac:dyDescent="0.25">
      <c r="A125" s="421">
        <v>10</v>
      </c>
      <c r="B125" s="438" t="s">
        <v>373</v>
      </c>
      <c r="C125" s="364">
        <v>28435359.464682508</v>
      </c>
      <c r="D125" s="364">
        <v>10310147.479891613</v>
      </c>
      <c r="E125" s="364">
        <v>26728.79680169854</v>
      </c>
      <c r="F125" s="364">
        <v>222.48881919098633</v>
      </c>
      <c r="G125" s="364">
        <v>244.23324411396337</v>
      </c>
      <c r="H125" s="364">
        <v>12580.687872423028</v>
      </c>
      <c r="I125" s="364">
        <v>631024.09454009286</v>
      </c>
      <c r="J125" s="364">
        <v>3512864.1287353039</v>
      </c>
      <c r="K125" s="364">
        <v>4463226.2182865348</v>
      </c>
      <c r="L125" s="364">
        <v>2425944.1486750464</v>
      </c>
      <c r="M125" s="364">
        <v>1451044.0666400588</v>
      </c>
      <c r="N125" s="364">
        <v>2732118.9061804959</v>
      </c>
      <c r="O125" s="364">
        <v>43482.509729332494</v>
      </c>
      <c r="P125" s="364">
        <v>750256.29784971243</v>
      </c>
      <c r="Q125" s="364">
        <v>407644.25983033283</v>
      </c>
      <c r="R125" s="364">
        <v>479646.89255819342</v>
      </c>
      <c r="S125" s="364">
        <v>0</v>
      </c>
      <c r="T125" s="364">
        <v>0</v>
      </c>
      <c r="U125" s="364">
        <v>84679.013463748968</v>
      </c>
      <c r="V125" s="364">
        <v>1103505.2415646075</v>
      </c>
    </row>
    <row r="126" spans="1:22" ht="18" x14ac:dyDescent="0.25">
      <c r="A126" s="421">
        <v>11</v>
      </c>
      <c r="B126" s="438" t="s">
        <v>374</v>
      </c>
      <c r="C126" s="364">
        <v>3962340.159953</v>
      </c>
      <c r="D126" s="364">
        <v>1561569.8880894838</v>
      </c>
      <c r="E126" s="364">
        <v>3993.5021639727438</v>
      </c>
      <c r="F126" s="364">
        <v>32.927853397154827</v>
      </c>
      <c r="G126" s="364">
        <v>33.988038656957961</v>
      </c>
      <c r="H126" s="364">
        <v>1722.5773412503372</v>
      </c>
      <c r="I126" s="364">
        <v>89076.163628442897</v>
      </c>
      <c r="J126" s="364">
        <v>487066.4901996596</v>
      </c>
      <c r="K126" s="364">
        <v>611798.40353273484</v>
      </c>
      <c r="L126" s="364">
        <v>331379.46058003086</v>
      </c>
      <c r="M126" s="364">
        <v>198637.65215027754</v>
      </c>
      <c r="N126" s="364">
        <v>396270.79229792237</v>
      </c>
      <c r="O126" s="364">
        <v>6393.7383525256455</v>
      </c>
      <c r="P126" s="364">
        <v>-6147.3025970828876</v>
      </c>
      <c r="Q126" s="364">
        <v>59277.813069046257</v>
      </c>
      <c r="R126" s="364">
        <v>84407.213920514216</v>
      </c>
      <c r="S126" s="364">
        <v>0</v>
      </c>
      <c r="T126" s="364">
        <v>0</v>
      </c>
      <c r="U126" s="364">
        <v>11062.700479618288</v>
      </c>
      <c r="V126" s="364">
        <v>125764.15085254937</v>
      </c>
    </row>
    <row r="127" spans="1:22" ht="18" x14ac:dyDescent="0.25">
      <c r="A127" s="421">
        <v>12</v>
      </c>
      <c r="B127" s="438" t="s">
        <v>375</v>
      </c>
      <c r="C127" s="364">
        <v>-495916.92</v>
      </c>
      <c r="D127" s="364">
        <v>-450195.7529697498</v>
      </c>
      <c r="E127" s="364">
        <v>-1167.1211130185129</v>
      </c>
      <c r="F127" s="364">
        <v>-2.023645914988303</v>
      </c>
      <c r="G127" s="364">
        <v>-2.023645914988303</v>
      </c>
      <c r="H127" s="364">
        <v>0</v>
      </c>
      <c r="I127" s="364">
        <v>-12986.066258759336</v>
      </c>
      <c r="J127" s="364">
        <v>-20928.975464418119</v>
      </c>
      <c r="K127" s="364">
        <v>-8190.052772585309</v>
      </c>
      <c r="L127" s="364">
        <v>-897.28477961132671</v>
      </c>
      <c r="M127" s="364">
        <v>-143.6788599641695</v>
      </c>
      <c r="N127" s="364">
        <v>-199.32912262634784</v>
      </c>
      <c r="O127" s="364">
        <v>-1126.7853182897481</v>
      </c>
      <c r="P127" s="364">
        <v>0</v>
      </c>
      <c r="Q127" s="364">
        <v>-27.319219852342091</v>
      </c>
      <c r="R127" s="364">
        <v>-14.165521404918122</v>
      </c>
      <c r="S127" s="364">
        <v>0</v>
      </c>
      <c r="T127" s="364">
        <v>0</v>
      </c>
      <c r="U127" s="364">
        <v>-15.177344362412272</v>
      </c>
      <c r="V127" s="364">
        <v>-21.163963527586006</v>
      </c>
    </row>
    <row r="128" spans="1:22" ht="18" x14ac:dyDescent="0.25">
      <c r="A128" s="421">
        <v>13</v>
      </c>
      <c r="B128" s="438" t="s">
        <v>376</v>
      </c>
      <c r="C128" s="364">
        <v>271723686.71455914</v>
      </c>
      <c r="D128" s="364">
        <v>118900438.95605725</v>
      </c>
      <c r="E128" s="364">
        <v>298957.06171498168</v>
      </c>
      <c r="F128" s="364">
        <v>2167.76949068165</v>
      </c>
      <c r="G128" s="364">
        <v>2196.203402416842</v>
      </c>
      <c r="H128" s="364">
        <v>103088.73222948468</v>
      </c>
      <c r="I128" s="364">
        <v>6494819.3150745723</v>
      </c>
      <c r="J128" s="364">
        <v>31366796.930810165</v>
      </c>
      <c r="K128" s="364">
        <v>37264941.151848271</v>
      </c>
      <c r="L128" s="364">
        <v>19792638.181338798</v>
      </c>
      <c r="M128" s="364">
        <v>11810709.531715112</v>
      </c>
      <c r="N128" s="364">
        <v>25129667.116599049</v>
      </c>
      <c r="O128" s="364">
        <v>497152.25060962827</v>
      </c>
      <c r="P128" s="364">
        <v>3362441.9807569161</v>
      </c>
      <c r="Q128" s="364">
        <v>3773195.3687176658</v>
      </c>
      <c r="R128" s="364">
        <v>6128347.4683501022</v>
      </c>
      <c r="S128" s="364">
        <v>0</v>
      </c>
      <c r="T128" s="364">
        <v>0</v>
      </c>
      <c r="U128" s="364">
        <v>651910.20633572235</v>
      </c>
      <c r="V128" s="364">
        <v>6144218.4895082843</v>
      </c>
    </row>
    <row r="129" spans="1:22" ht="18" x14ac:dyDescent="0.25">
      <c r="A129" s="421"/>
      <c r="B129" s="419"/>
      <c r="C129" s="419"/>
      <c r="D129" s="419"/>
      <c r="E129" s="419"/>
      <c r="F129" s="419"/>
      <c r="G129" s="419"/>
      <c r="H129" s="419"/>
      <c r="I129" s="419"/>
      <c r="J129" s="419"/>
      <c r="K129" s="419"/>
      <c r="L129" s="419"/>
      <c r="M129" s="419"/>
      <c r="N129" s="419"/>
      <c r="O129" s="419"/>
      <c r="P129" s="419"/>
      <c r="Q129" s="419"/>
      <c r="R129" s="419"/>
      <c r="S129" s="419"/>
      <c r="T129" s="419"/>
      <c r="U129" s="419"/>
      <c r="V129" s="419"/>
    </row>
    <row r="130" spans="1:22" ht="18" x14ac:dyDescent="0.25">
      <c r="A130" s="421"/>
      <c r="B130" s="419"/>
      <c r="C130" s="419"/>
      <c r="D130" s="419"/>
      <c r="E130" s="419"/>
      <c r="F130" s="419"/>
      <c r="G130" s="419"/>
      <c r="H130" s="419"/>
      <c r="I130" s="419"/>
      <c r="J130" s="419"/>
      <c r="K130" s="419"/>
      <c r="L130" s="419"/>
      <c r="M130" s="419"/>
      <c r="N130" s="419"/>
      <c r="O130" s="419"/>
      <c r="P130" s="419"/>
      <c r="Q130" s="419"/>
      <c r="R130" s="419"/>
      <c r="S130" s="419"/>
      <c r="T130" s="419"/>
      <c r="U130" s="419"/>
      <c r="V130" s="419"/>
    </row>
    <row r="131" spans="1:22" ht="18" x14ac:dyDescent="0.25">
      <c r="A131" s="421">
        <v>14</v>
      </c>
      <c r="B131" s="438" t="s">
        <v>377</v>
      </c>
      <c r="C131" s="364">
        <v>3093175.0694906339</v>
      </c>
      <c r="D131" s="364">
        <v>1052965.1891362821</v>
      </c>
      <c r="E131" s="364">
        <v>2729.7856441508075</v>
      </c>
      <c r="F131" s="364">
        <v>24.795776158636553</v>
      </c>
      <c r="G131" s="364">
        <v>27.02890555258265</v>
      </c>
      <c r="H131" s="364">
        <v>1432.9274857478531</v>
      </c>
      <c r="I131" s="364">
        <v>66809.78523252139</v>
      </c>
      <c r="J131" s="364">
        <v>389522.00455873256</v>
      </c>
      <c r="K131" s="364">
        <v>504183.36343782308</v>
      </c>
      <c r="L131" s="364">
        <v>275707.01866091701</v>
      </c>
      <c r="M131" s="364">
        <v>165136.3673206704</v>
      </c>
      <c r="N131" s="364">
        <v>310683.62849402981</v>
      </c>
      <c r="O131" s="364">
        <v>4413.2437889031862</v>
      </c>
      <c r="P131" s="364">
        <v>85453.425237647578</v>
      </c>
      <c r="Q131" s="364">
        <v>46189.96465438939</v>
      </c>
      <c r="R131" s="364">
        <v>54310.722506479986</v>
      </c>
      <c r="S131" s="364">
        <v>0</v>
      </c>
      <c r="T131" s="364">
        <v>0</v>
      </c>
      <c r="U131" s="364">
        <v>9630.479645705087</v>
      </c>
      <c r="V131" s="364">
        <v>123955.33900492307</v>
      </c>
    </row>
    <row r="132" spans="1:22" ht="18" x14ac:dyDescent="0.25">
      <c r="A132" s="421"/>
      <c r="B132" s="419"/>
      <c r="C132" s="419"/>
      <c r="D132" s="419"/>
      <c r="E132" s="419"/>
      <c r="F132" s="419"/>
      <c r="G132" s="419"/>
      <c r="H132" s="419"/>
      <c r="I132" s="419"/>
      <c r="J132" s="419"/>
      <c r="K132" s="419"/>
      <c r="L132" s="419"/>
      <c r="M132" s="419"/>
      <c r="N132" s="419"/>
      <c r="O132" s="419"/>
      <c r="P132" s="419"/>
      <c r="Q132" s="419"/>
      <c r="R132" s="419"/>
      <c r="S132" s="419"/>
      <c r="T132" s="419"/>
      <c r="U132" s="419"/>
      <c r="V132" s="419"/>
    </row>
    <row r="133" spans="1:22" ht="18.75" thickBot="1" x14ac:dyDescent="0.3">
      <c r="A133" s="421">
        <v>15</v>
      </c>
      <c r="B133" s="449" t="s">
        <v>378</v>
      </c>
      <c r="C133" s="450">
        <v>71250157.889858931</v>
      </c>
      <c r="D133" s="450">
        <v>14920214.678301886</v>
      </c>
      <c r="E133" s="450">
        <v>46603.307022566092</v>
      </c>
      <c r="F133" s="450">
        <v>-885.08675685152116</v>
      </c>
      <c r="G133" s="450">
        <v>-766.52628020187365</v>
      </c>
      <c r="H133" s="450">
        <v>44579.227959231001</v>
      </c>
      <c r="I133" s="450">
        <v>3221547.8430720903</v>
      </c>
      <c r="J133" s="450">
        <v>12899158.087187579</v>
      </c>
      <c r="K133" s="450">
        <v>10699133.385310657</v>
      </c>
      <c r="L133" s="450">
        <v>3181872.2851939471</v>
      </c>
      <c r="M133" s="450">
        <v>-922033.95407029672</v>
      </c>
      <c r="N133" s="450">
        <v>-1854346.1081661526</v>
      </c>
      <c r="O133" s="450">
        <v>401035.38357470749</v>
      </c>
      <c r="P133" s="450">
        <v>6534033.1442047367</v>
      </c>
      <c r="Q133" s="450">
        <v>124712.88449383984</v>
      </c>
      <c r="R133" s="450">
        <v>-101452.56859536438</v>
      </c>
      <c r="S133" s="450">
        <v>0</v>
      </c>
      <c r="T133" s="450">
        <v>0</v>
      </c>
      <c r="U133" s="450">
        <v>-111432.65492687048</v>
      </c>
      <c r="V133" s="450">
        <v>22168184.562333439</v>
      </c>
    </row>
    <row r="134" spans="1:22" ht="18.75" thickTop="1" x14ac:dyDescent="0.25">
      <c r="A134" s="421"/>
      <c r="B134" s="438"/>
      <c r="C134" s="440"/>
      <c r="D134" s="440"/>
      <c r="E134" s="440"/>
      <c r="F134" s="440"/>
      <c r="G134" s="440"/>
      <c r="H134" s="440"/>
      <c r="I134" s="440"/>
      <c r="J134" s="440"/>
      <c r="K134" s="440"/>
      <c r="L134" s="440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</row>
    <row r="135" spans="1:22" ht="18" x14ac:dyDescent="0.25">
      <c r="A135" s="421"/>
      <c r="B135" s="419"/>
      <c r="C135" s="419"/>
      <c r="D135" s="419"/>
      <c r="E135" s="419"/>
      <c r="F135" s="364"/>
      <c r="G135" s="364"/>
      <c r="H135" s="419"/>
      <c r="I135" s="419"/>
      <c r="J135" s="419"/>
      <c r="K135" s="419"/>
      <c r="L135" s="419"/>
      <c r="M135" s="419"/>
      <c r="N135" s="419"/>
      <c r="O135" s="419"/>
      <c r="P135" s="419"/>
      <c r="Q135" s="419"/>
      <c r="R135" s="419"/>
      <c r="S135" s="419"/>
      <c r="T135" s="419"/>
      <c r="U135" s="419"/>
      <c r="V135" s="419"/>
    </row>
    <row r="136" spans="1:22" ht="18" x14ac:dyDescent="0.25">
      <c r="A136" s="421">
        <v>16</v>
      </c>
      <c r="B136" s="449" t="s">
        <v>379</v>
      </c>
      <c r="C136" s="409">
        <v>2366788451.8341274</v>
      </c>
      <c r="D136" s="409">
        <v>805691819.51976681</v>
      </c>
      <c r="E136" s="409">
        <v>2088735.6820778486</v>
      </c>
      <c r="F136" s="409">
        <v>18972.853248875144</v>
      </c>
      <c r="G136" s="409">
        <v>20681.565087779665</v>
      </c>
      <c r="H136" s="409">
        <v>1096425.5657673499</v>
      </c>
      <c r="I136" s="409">
        <v>51120490.953617088</v>
      </c>
      <c r="J136" s="409">
        <v>298048497.55132174</v>
      </c>
      <c r="K136" s="409">
        <v>385783324.70138311</v>
      </c>
      <c r="L136" s="409">
        <v>210961285.1508373</v>
      </c>
      <c r="M136" s="409">
        <v>126356523.11033368</v>
      </c>
      <c r="N136" s="409">
        <v>237724153.19986483</v>
      </c>
      <c r="O136" s="409">
        <v>3376858.4706797106</v>
      </c>
      <c r="P136" s="409">
        <v>65385946.633612514</v>
      </c>
      <c r="Q136" s="409">
        <v>35342931.608665079</v>
      </c>
      <c r="R136" s="409">
        <v>41556649.058429211</v>
      </c>
      <c r="S136" s="409">
        <v>0</v>
      </c>
      <c r="T136" s="409">
        <v>0</v>
      </c>
      <c r="U136" s="409">
        <v>7368903.3110020142</v>
      </c>
      <c r="V136" s="409">
        <v>94846252.898432866</v>
      </c>
    </row>
    <row r="137" spans="1:22" ht="18" x14ac:dyDescent="0.25">
      <c r="A137" s="421"/>
      <c r="B137" s="419"/>
      <c r="C137" s="419"/>
      <c r="D137" s="419"/>
      <c r="E137" s="419"/>
      <c r="F137" s="419"/>
      <c r="G137" s="419"/>
      <c r="H137" s="419"/>
      <c r="I137" s="419"/>
      <c r="J137" s="419"/>
      <c r="K137" s="419"/>
      <c r="L137" s="419"/>
      <c r="M137" s="419"/>
      <c r="N137" s="419"/>
      <c r="O137" s="419"/>
      <c r="P137" s="419"/>
      <c r="Q137" s="419"/>
      <c r="R137" s="419"/>
      <c r="S137" s="419"/>
      <c r="T137" s="419"/>
      <c r="U137" s="419"/>
      <c r="V137" s="419"/>
    </row>
    <row r="138" spans="1:22" ht="18" x14ac:dyDescent="0.25">
      <c r="A138" s="421">
        <v>17</v>
      </c>
      <c r="B138" s="449" t="s">
        <v>380</v>
      </c>
      <c r="C138" s="411">
        <v>3.0104151401720791E-2</v>
      </c>
      <c r="D138" s="411">
        <v>1.8518513303504919E-2</v>
      </c>
      <c r="E138" s="411">
        <v>2.2311730211936484E-2</v>
      </c>
      <c r="F138" s="411">
        <v>-4.6650166173819736E-2</v>
      </c>
      <c r="G138" s="411">
        <v>-3.7063262714812584E-2</v>
      </c>
      <c r="H138" s="411">
        <v>4.0658690704673199E-2</v>
      </c>
      <c r="I138" s="411">
        <v>6.3018718775511795E-2</v>
      </c>
      <c r="J138" s="411">
        <v>4.3278722064238689E-2</v>
      </c>
      <c r="K138" s="411">
        <v>2.7733529938320577E-2</v>
      </c>
      <c r="L138" s="411">
        <v>1.5082730857080761E-2</v>
      </c>
      <c r="M138" s="411">
        <v>-7.2970823458412409E-3</v>
      </c>
      <c r="N138" s="411">
        <v>-7.8004110360932691E-3</v>
      </c>
      <c r="O138" s="411">
        <v>0.11875990274889582</v>
      </c>
      <c r="P138" s="411">
        <v>9.9930237009764888E-2</v>
      </c>
      <c r="Q138" s="411">
        <v>3.5286513828203148E-3</v>
      </c>
      <c r="R138" s="411">
        <v>-2.441307730387999E-3</v>
      </c>
      <c r="S138" s="411">
        <v>0</v>
      </c>
      <c r="T138" s="411">
        <v>0</v>
      </c>
      <c r="U138" s="411">
        <v>-1.512201344269206E-2</v>
      </c>
      <c r="V138" s="411">
        <v>0.23372757367729097</v>
      </c>
    </row>
    <row r="139" spans="1:22" ht="18" x14ac:dyDescent="0.25">
      <c r="A139" s="420"/>
      <c r="B139" s="419"/>
      <c r="C139" s="419"/>
      <c r="D139" s="419"/>
      <c r="E139" s="419"/>
      <c r="F139" s="419"/>
      <c r="G139" s="419"/>
      <c r="H139" s="419"/>
      <c r="I139" s="419"/>
      <c r="J139" s="419"/>
      <c r="K139" s="419"/>
      <c r="L139" s="419"/>
      <c r="M139" s="419"/>
      <c r="N139" s="420"/>
      <c r="O139" s="420"/>
      <c r="P139" s="420"/>
      <c r="Q139" s="420"/>
      <c r="R139" s="420"/>
      <c r="S139" s="420"/>
      <c r="T139" s="420"/>
      <c r="U139" s="420"/>
      <c r="V139" s="420"/>
    </row>
    <row r="140" spans="1:22" ht="18" x14ac:dyDescent="0.25">
      <c r="A140" s="420"/>
      <c r="B140" s="419"/>
      <c r="C140" s="419"/>
      <c r="D140" s="419"/>
      <c r="E140" s="419"/>
      <c r="F140" s="419"/>
      <c r="G140" s="419"/>
      <c r="H140" s="419"/>
      <c r="I140" s="419"/>
      <c r="J140" s="419"/>
      <c r="K140" s="419"/>
      <c r="L140" s="419"/>
      <c r="M140" s="419"/>
      <c r="N140" s="420"/>
      <c r="O140" s="420"/>
      <c r="P140" s="420"/>
      <c r="Q140" s="420"/>
      <c r="R140" s="420"/>
      <c r="S140" s="420"/>
      <c r="T140" s="420"/>
      <c r="U140" s="420"/>
      <c r="V140" s="420"/>
    </row>
    <row r="141" spans="1:22" ht="18" x14ac:dyDescent="0.25">
      <c r="A141" s="420"/>
      <c r="B141" s="419"/>
      <c r="C141" s="419"/>
      <c r="D141" s="419"/>
      <c r="E141" s="419"/>
      <c r="F141" s="419"/>
      <c r="G141" s="419"/>
      <c r="H141" s="419"/>
      <c r="I141" s="419"/>
      <c r="J141" s="419"/>
      <c r="K141" s="419"/>
      <c r="L141" s="419"/>
      <c r="M141" s="419"/>
      <c r="N141" s="420"/>
      <c r="O141" s="420"/>
      <c r="P141" s="420"/>
      <c r="Q141" s="420"/>
      <c r="R141" s="420"/>
      <c r="S141" s="420"/>
      <c r="T141" s="420"/>
      <c r="U141" s="420"/>
      <c r="V141" s="420"/>
    </row>
    <row r="142" spans="1:22" ht="18" x14ac:dyDescent="0.25">
      <c r="A142" s="420"/>
      <c r="B142" s="419"/>
      <c r="C142" s="419"/>
      <c r="D142" s="419"/>
      <c r="E142" s="419"/>
      <c r="F142" s="419"/>
      <c r="G142" s="419"/>
      <c r="H142" s="419"/>
      <c r="I142" s="419"/>
      <c r="J142" s="419"/>
      <c r="K142" s="419"/>
      <c r="L142" s="419"/>
      <c r="M142" s="419"/>
      <c r="N142" s="420"/>
      <c r="O142" s="420"/>
      <c r="P142" s="420"/>
      <c r="Q142" s="420"/>
      <c r="R142" s="420"/>
      <c r="S142" s="420"/>
      <c r="T142" s="420"/>
      <c r="U142" s="420"/>
      <c r="V142" s="420"/>
    </row>
    <row r="143" spans="1:22" ht="18" x14ac:dyDescent="0.25">
      <c r="A143" s="420"/>
      <c r="B143" s="419"/>
      <c r="C143" s="419"/>
      <c r="D143" s="419"/>
      <c r="E143" s="419"/>
      <c r="F143" s="419"/>
      <c r="G143" s="419"/>
      <c r="H143" s="419"/>
      <c r="I143" s="419"/>
      <c r="J143" s="419"/>
      <c r="K143" s="419"/>
      <c r="L143" s="419"/>
      <c r="M143" s="419"/>
      <c r="N143" s="420"/>
      <c r="O143" s="420"/>
      <c r="P143" s="420"/>
      <c r="Q143" s="420"/>
      <c r="R143" s="420"/>
      <c r="S143" s="420"/>
      <c r="T143" s="420"/>
      <c r="U143" s="420"/>
      <c r="V143" s="420"/>
    </row>
    <row r="144" spans="1:22" ht="18" x14ac:dyDescent="0.25">
      <c r="A144" s="420"/>
      <c r="B144" s="419"/>
      <c r="C144" s="419"/>
      <c r="D144" s="419"/>
      <c r="E144" s="419"/>
      <c r="F144" s="419"/>
      <c r="G144" s="419"/>
      <c r="H144" s="419"/>
      <c r="I144" s="419"/>
      <c r="J144" s="419"/>
      <c r="K144" s="419"/>
      <c r="L144" s="419"/>
      <c r="M144" s="419"/>
      <c r="N144" s="420"/>
      <c r="O144" s="420"/>
      <c r="P144" s="420"/>
      <c r="Q144" s="420"/>
      <c r="R144" s="420"/>
      <c r="S144" s="420"/>
      <c r="T144" s="420"/>
      <c r="U144" s="420"/>
      <c r="V144" s="420"/>
    </row>
    <row r="145" spans="1:22" ht="18" x14ac:dyDescent="0.25">
      <c r="A145" s="420"/>
      <c r="B145" s="419"/>
      <c r="C145" s="419"/>
      <c r="D145" s="419"/>
      <c r="E145" s="419"/>
      <c r="F145" s="419"/>
      <c r="G145" s="419"/>
      <c r="H145" s="419"/>
      <c r="I145" s="419"/>
      <c r="J145" s="419"/>
      <c r="K145" s="419"/>
      <c r="L145" s="419"/>
      <c r="M145" s="419"/>
      <c r="N145" s="420"/>
      <c r="O145" s="420"/>
      <c r="P145" s="420"/>
      <c r="Q145" s="420"/>
      <c r="R145" s="420"/>
      <c r="S145" s="420"/>
      <c r="T145" s="420"/>
      <c r="U145" s="420"/>
      <c r="V145" s="420"/>
    </row>
    <row r="146" spans="1:22" ht="18" x14ac:dyDescent="0.25">
      <c r="A146" s="420"/>
      <c r="B146" s="419"/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s="419"/>
      <c r="N146" s="420"/>
      <c r="O146" s="420"/>
      <c r="P146" s="420"/>
      <c r="Q146" s="420"/>
      <c r="R146" s="420"/>
      <c r="S146" s="420"/>
      <c r="T146" s="420"/>
      <c r="U146" s="420"/>
      <c r="V146" s="420"/>
    </row>
    <row r="147" spans="1:22" ht="18" x14ac:dyDescent="0.25">
      <c r="A147" s="420"/>
      <c r="B147" s="419"/>
      <c r="C147" s="419"/>
      <c r="D147" s="419"/>
      <c r="E147" s="419"/>
      <c r="F147" s="419"/>
      <c r="G147" s="419"/>
      <c r="H147" s="419"/>
      <c r="I147" s="419"/>
      <c r="J147" s="419"/>
      <c r="K147" s="419"/>
      <c r="L147" s="419"/>
      <c r="M147" s="419"/>
      <c r="N147" s="420"/>
      <c r="O147" s="420"/>
      <c r="P147" s="420"/>
      <c r="Q147" s="420"/>
      <c r="R147" s="420"/>
      <c r="S147" s="420"/>
      <c r="T147" s="420"/>
      <c r="U147" s="420"/>
      <c r="V147" s="420"/>
    </row>
    <row r="148" spans="1:22" ht="18" x14ac:dyDescent="0.25">
      <c r="A148" s="420"/>
      <c r="B148" s="419"/>
      <c r="C148" s="419"/>
      <c r="D148" s="419"/>
      <c r="E148" s="419"/>
      <c r="F148" s="419"/>
      <c r="G148" s="419"/>
      <c r="H148" s="419"/>
      <c r="I148" s="419"/>
      <c r="J148" s="419"/>
      <c r="K148" s="419"/>
      <c r="L148" s="419"/>
      <c r="M148" s="419"/>
      <c r="N148" s="420"/>
      <c r="O148" s="420"/>
      <c r="P148" s="420"/>
      <c r="Q148" s="420"/>
      <c r="R148" s="420"/>
      <c r="S148" s="420"/>
      <c r="T148" s="420"/>
      <c r="U148" s="420"/>
      <c r="V148" s="420"/>
    </row>
    <row r="149" spans="1:22" ht="18" x14ac:dyDescent="0.25">
      <c r="A149" s="420"/>
      <c r="B149" s="419"/>
      <c r="C149" s="419"/>
      <c r="D149" s="419"/>
      <c r="E149" s="419"/>
      <c r="F149" s="419"/>
      <c r="G149" s="419"/>
      <c r="H149" s="419"/>
      <c r="I149" s="419"/>
      <c r="J149" s="419"/>
      <c r="K149" s="419"/>
      <c r="L149" s="419"/>
      <c r="M149" s="419"/>
      <c r="N149" s="420"/>
      <c r="O149" s="420"/>
      <c r="P149" s="420"/>
      <c r="Q149" s="420"/>
      <c r="R149" s="420"/>
      <c r="S149" s="420"/>
      <c r="T149" s="420"/>
      <c r="U149" s="420"/>
      <c r="V149" s="420"/>
    </row>
    <row r="150" spans="1:22" ht="18" x14ac:dyDescent="0.25">
      <c r="A150" s="420"/>
      <c r="B150" s="419"/>
      <c r="C150" s="419"/>
      <c r="D150" s="419"/>
      <c r="E150" s="419"/>
      <c r="F150" s="419"/>
      <c r="G150" s="419"/>
      <c r="H150" s="419"/>
      <c r="I150" s="419"/>
      <c r="J150" s="419"/>
      <c r="K150" s="419"/>
      <c r="L150" s="419"/>
      <c r="M150" s="419"/>
      <c r="N150" s="420"/>
      <c r="O150" s="420"/>
      <c r="P150" s="420"/>
      <c r="Q150" s="420"/>
      <c r="R150" s="420"/>
      <c r="S150" s="420"/>
      <c r="T150" s="420"/>
      <c r="U150" s="420"/>
      <c r="V150" s="420"/>
    </row>
    <row r="151" spans="1:22" ht="18" x14ac:dyDescent="0.25">
      <c r="A151" s="420"/>
      <c r="B151" s="419"/>
      <c r="C151" s="419"/>
      <c r="D151" s="419"/>
      <c r="E151" s="419"/>
      <c r="F151" s="419"/>
      <c r="G151" s="419"/>
      <c r="H151" s="419"/>
      <c r="I151" s="419"/>
      <c r="J151" s="419"/>
      <c r="K151" s="419"/>
      <c r="L151" s="419"/>
      <c r="M151" s="419"/>
      <c r="N151" s="420"/>
      <c r="O151" s="420"/>
      <c r="P151" s="420"/>
      <c r="Q151" s="420"/>
      <c r="R151" s="420"/>
      <c r="S151" s="420"/>
      <c r="T151" s="420"/>
      <c r="U151" s="420"/>
      <c r="V151" s="420"/>
    </row>
    <row r="152" spans="1:22" ht="18" x14ac:dyDescent="0.25">
      <c r="A152" s="420"/>
      <c r="B152" s="419"/>
      <c r="C152" s="419"/>
      <c r="D152" s="419"/>
      <c r="E152" s="419"/>
      <c r="F152" s="419"/>
      <c r="G152" s="419"/>
      <c r="H152" s="419"/>
      <c r="I152" s="419"/>
      <c r="J152" s="419"/>
      <c r="K152" s="419"/>
      <c r="L152" s="419"/>
      <c r="M152" s="419"/>
      <c r="N152" s="420"/>
      <c r="O152" s="420"/>
      <c r="P152" s="420"/>
      <c r="Q152" s="420"/>
      <c r="R152" s="420"/>
      <c r="S152" s="420"/>
      <c r="T152" s="420"/>
      <c r="U152" s="420"/>
      <c r="V152" s="420"/>
    </row>
    <row r="153" spans="1:22" ht="18" x14ac:dyDescent="0.25">
      <c r="A153" s="415"/>
      <c r="B153" s="413"/>
      <c r="C153" s="414"/>
      <c r="D153" s="414"/>
      <c r="E153" s="414"/>
      <c r="F153" s="414"/>
      <c r="G153" s="414"/>
      <c r="H153" s="414"/>
      <c r="I153" s="414"/>
      <c r="J153" s="413"/>
      <c r="K153" s="414"/>
      <c r="L153" s="414"/>
      <c r="M153" s="414"/>
      <c r="N153" s="415"/>
      <c r="O153" s="415"/>
      <c r="P153" s="415"/>
      <c r="Q153" s="415"/>
      <c r="R153" s="415"/>
      <c r="S153" s="415"/>
      <c r="T153" s="415"/>
      <c r="U153" s="415"/>
      <c r="V153" s="415"/>
    </row>
    <row r="154" spans="1:22" ht="18" x14ac:dyDescent="0.25">
      <c r="A154" s="442" t="s">
        <v>340</v>
      </c>
      <c r="B154" s="442"/>
      <c r="C154" s="419"/>
      <c r="D154" s="419"/>
      <c r="E154" s="419"/>
      <c r="F154" s="419"/>
      <c r="G154" s="419"/>
      <c r="H154" s="419"/>
      <c r="I154" s="419"/>
      <c r="J154" s="419"/>
      <c r="K154" s="420" t="s">
        <v>341</v>
      </c>
      <c r="L154" s="420"/>
      <c r="M154" s="419"/>
      <c r="N154" s="420"/>
      <c r="O154" s="420"/>
      <c r="P154" s="420"/>
      <c r="Q154" s="420"/>
      <c r="R154" s="420"/>
      <c r="S154" s="420"/>
      <c r="T154" s="420"/>
      <c r="U154" s="420" t="s">
        <v>341</v>
      </c>
      <c r="V154" s="420"/>
    </row>
    <row r="155" spans="1:22" ht="18" x14ac:dyDescent="0.25">
      <c r="A155" s="420"/>
      <c r="B155" s="419"/>
      <c r="C155" s="419"/>
      <c r="D155" s="419"/>
      <c r="E155" s="419"/>
      <c r="F155" s="419"/>
      <c r="G155" s="419"/>
      <c r="H155" s="419"/>
      <c r="I155" s="419"/>
      <c r="J155" s="419"/>
      <c r="K155" s="419"/>
      <c r="L155" s="419"/>
      <c r="M155" s="419"/>
      <c r="N155" s="420"/>
      <c r="O155" s="420"/>
      <c r="P155" s="420"/>
      <c r="Q155" s="420"/>
      <c r="R155" s="420"/>
      <c r="S155" s="420"/>
      <c r="T155" s="420"/>
      <c r="U155" s="420"/>
      <c r="V155" s="420"/>
    </row>
    <row r="156" spans="1:22" ht="18" x14ac:dyDescent="0.25">
      <c r="A156" s="420"/>
      <c r="B156" s="419"/>
      <c r="C156" s="419"/>
      <c r="D156" s="419"/>
      <c r="E156" s="419"/>
      <c r="F156" s="419"/>
      <c r="G156" s="419"/>
      <c r="H156" s="419"/>
      <c r="I156" s="419"/>
      <c r="J156" s="419"/>
      <c r="K156" s="419"/>
      <c r="L156" s="419"/>
      <c r="M156" s="419"/>
      <c r="N156" s="420"/>
      <c r="O156" s="420"/>
      <c r="P156" s="420"/>
      <c r="Q156" s="420"/>
      <c r="R156" s="420"/>
      <c r="S156" s="420"/>
      <c r="T156" s="420"/>
      <c r="U156" s="420"/>
      <c r="V156" s="420"/>
    </row>
    <row r="157" spans="1:22" ht="18" x14ac:dyDescent="0.25">
      <c r="A157" s="420"/>
      <c r="B157" s="423"/>
      <c r="C157" s="419"/>
      <c r="D157" s="420"/>
      <c r="E157" s="420"/>
      <c r="F157" s="420"/>
      <c r="G157" s="420"/>
      <c r="H157" s="419"/>
      <c r="I157" s="419"/>
      <c r="J157" s="419"/>
      <c r="K157" s="420"/>
      <c r="L157" s="420"/>
      <c r="M157" s="419"/>
      <c r="N157" s="420"/>
      <c r="O157" s="420"/>
      <c r="P157" s="420"/>
      <c r="Q157" s="420"/>
      <c r="R157" s="420"/>
      <c r="S157" s="420"/>
      <c r="T157" s="420"/>
      <c r="U157" s="420"/>
      <c r="V157" s="420"/>
    </row>
    <row r="158" spans="1:22" ht="18" x14ac:dyDescent="0.25">
      <c r="A158" s="418" t="s">
        <v>280</v>
      </c>
      <c r="B158" s="418"/>
      <c r="C158" s="419"/>
      <c r="D158" s="420"/>
      <c r="E158" s="420"/>
      <c r="F158" s="420"/>
      <c r="G158" s="420"/>
      <c r="H158" s="419"/>
      <c r="I158" s="419"/>
      <c r="J158" s="425" t="s">
        <v>381</v>
      </c>
      <c r="K158" s="420"/>
      <c r="L158" s="420"/>
      <c r="M158" s="419"/>
      <c r="N158" s="420"/>
      <c r="O158" s="420"/>
      <c r="P158" s="420"/>
      <c r="Q158" s="423"/>
      <c r="R158" s="420"/>
      <c r="S158" s="424" t="s">
        <v>382</v>
      </c>
      <c r="T158" s="425" t="s">
        <v>382</v>
      </c>
      <c r="U158" s="420"/>
      <c r="V158" s="420"/>
    </row>
    <row r="159" spans="1:22" ht="18" x14ac:dyDescent="0.25">
      <c r="A159" s="413"/>
      <c r="B159" s="413"/>
      <c r="C159" s="414"/>
      <c r="D159" s="415"/>
      <c r="E159" s="415"/>
      <c r="F159" s="427" t="s">
        <v>283</v>
      </c>
      <c r="G159" s="415"/>
      <c r="H159" s="414"/>
      <c r="I159" s="414"/>
      <c r="J159" s="416"/>
      <c r="K159" s="427"/>
      <c r="L159" s="415"/>
      <c r="M159" s="414"/>
      <c r="N159" s="427"/>
      <c r="O159" s="415"/>
      <c r="P159" s="427" t="s">
        <v>283</v>
      </c>
      <c r="Q159" s="417"/>
      <c r="R159" s="415"/>
      <c r="S159" s="414"/>
      <c r="T159" s="416"/>
      <c r="U159" s="415"/>
      <c r="V159" s="415"/>
    </row>
    <row r="160" spans="1:22" ht="18" x14ac:dyDescent="0.25">
      <c r="A160" s="418" t="s">
        <v>284</v>
      </c>
      <c r="B160" s="418"/>
      <c r="C160" s="419"/>
      <c r="D160" s="420"/>
      <c r="E160" s="420"/>
      <c r="F160" s="421"/>
      <c r="G160" s="420"/>
      <c r="H160" s="419"/>
      <c r="I160" s="419"/>
      <c r="J160" s="422" t="s">
        <v>285</v>
      </c>
      <c r="K160" s="421"/>
      <c r="L160" s="420"/>
      <c r="M160" s="419"/>
      <c r="N160" s="421"/>
      <c r="O160" s="420"/>
      <c r="P160" s="421"/>
      <c r="Q160" s="423"/>
      <c r="R160" s="420"/>
      <c r="S160" s="418" t="s">
        <v>285</v>
      </c>
      <c r="T160" s="422"/>
      <c r="U160" s="420"/>
      <c r="V160" s="420"/>
    </row>
    <row r="161" spans="1:22" ht="18" x14ac:dyDescent="0.25">
      <c r="A161" s="424" t="s">
        <v>286</v>
      </c>
      <c r="B161" s="424"/>
      <c r="C161" s="419"/>
      <c r="D161" s="420"/>
      <c r="E161" s="420"/>
      <c r="F161" s="421" t="s">
        <v>383</v>
      </c>
      <c r="G161" s="420"/>
      <c r="H161" s="419"/>
      <c r="I161" s="419"/>
      <c r="J161" s="425" t="s">
        <v>288</v>
      </c>
      <c r="K161" s="421"/>
      <c r="L161" s="420"/>
      <c r="M161" s="419"/>
      <c r="N161" s="421"/>
      <c r="O161" s="420"/>
      <c r="P161" s="421" t="s">
        <v>383</v>
      </c>
      <c r="Q161" s="423"/>
      <c r="R161" s="420"/>
      <c r="S161" s="424" t="s">
        <v>288</v>
      </c>
      <c r="T161" s="425"/>
      <c r="U161" s="420"/>
      <c r="V161" s="420"/>
    </row>
    <row r="162" spans="1:22" ht="18" x14ac:dyDescent="0.25">
      <c r="A162" s="426" t="s">
        <v>290</v>
      </c>
      <c r="B162" s="426"/>
      <c r="C162" s="414"/>
      <c r="D162" s="415"/>
      <c r="E162" s="415"/>
      <c r="F162" s="427" t="s">
        <v>291</v>
      </c>
      <c r="G162" s="415"/>
      <c r="H162" s="414"/>
      <c r="I162" s="414"/>
      <c r="J162" s="428" t="s">
        <v>292</v>
      </c>
      <c r="K162" s="427"/>
      <c r="L162" s="414"/>
      <c r="M162" s="414"/>
      <c r="N162" s="427"/>
      <c r="O162" s="415"/>
      <c r="P162" s="427" t="s">
        <v>291</v>
      </c>
      <c r="Q162" s="417"/>
      <c r="R162" s="415"/>
      <c r="S162" s="426" t="s">
        <v>292</v>
      </c>
      <c r="T162" s="428"/>
      <c r="U162" s="415"/>
      <c r="V162" s="415"/>
    </row>
    <row r="163" spans="1:22" ht="18" x14ac:dyDescent="0.25">
      <c r="A163" s="420"/>
      <c r="B163" s="419"/>
      <c r="C163" s="419"/>
      <c r="D163" s="420"/>
      <c r="E163" s="420"/>
      <c r="F163" s="421" t="s">
        <v>362</v>
      </c>
      <c r="G163" s="420"/>
      <c r="H163" s="419"/>
      <c r="I163" s="419"/>
      <c r="J163" s="421"/>
      <c r="K163" s="421"/>
      <c r="L163" s="419"/>
      <c r="M163" s="419"/>
      <c r="N163" s="421"/>
      <c r="O163" s="420"/>
      <c r="P163" s="421" t="s">
        <v>362</v>
      </c>
      <c r="Q163" s="423"/>
      <c r="R163" s="420"/>
      <c r="S163" s="420"/>
      <c r="T163" s="420"/>
      <c r="U163" s="420"/>
      <c r="V163" s="420"/>
    </row>
    <row r="164" spans="1:22" ht="18" x14ac:dyDescent="0.25">
      <c r="A164" s="420"/>
      <c r="B164" s="420"/>
      <c r="C164" s="419"/>
      <c r="D164" s="420"/>
      <c r="E164" s="420"/>
      <c r="F164" s="421" t="s">
        <v>384</v>
      </c>
      <c r="G164" s="420"/>
      <c r="H164" s="419"/>
      <c r="I164" s="419"/>
      <c r="J164" s="421"/>
      <c r="K164" s="421"/>
      <c r="L164" s="419"/>
      <c r="M164" s="419"/>
      <c r="N164" s="421"/>
      <c r="O164" s="420"/>
      <c r="P164" s="421" t="s">
        <v>384</v>
      </c>
      <c r="Q164" s="420"/>
      <c r="R164" s="420"/>
      <c r="S164" s="420"/>
      <c r="T164" s="420"/>
      <c r="U164" s="420"/>
      <c r="V164" s="420"/>
    </row>
    <row r="165" spans="1:22" ht="18" x14ac:dyDescent="0.25">
      <c r="A165" s="420"/>
      <c r="B165" s="419"/>
      <c r="C165" s="419"/>
      <c r="D165" s="420"/>
      <c r="E165" s="420"/>
      <c r="F165" s="420"/>
      <c r="G165" s="420"/>
      <c r="H165" s="419"/>
      <c r="I165" s="419"/>
      <c r="J165" s="419"/>
      <c r="K165" s="419"/>
      <c r="L165" s="419"/>
      <c r="M165" s="419"/>
      <c r="N165" s="420"/>
      <c r="O165" s="420"/>
      <c r="P165" s="420"/>
      <c r="Q165" s="420"/>
      <c r="R165" s="420"/>
      <c r="S165" s="420"/>
      <c r="T165" s="420"/>
      <c r="U165" s="420"/>
      <c r="V165" s="420"/>
    </row>
    <row r="166" spans="1:22" ht="18" x14ac:dyDescent="0.25">
      <c r="A166" s="420"/>
      <c r="B166" s="419"/>
      <c r="C166" s="419"/>
      <c r="D166" s="420"/>
      <c r="E166" s="420"/>
      <c r="F166" s="420"/>
      <c r="G166" s="420"/>
      <c r="H166" s="419"/>
      <c r="I166" s="419"/>
      <c r="J166" s="420"/>
      <c r="K166" s="419"/>
      <c r="L166" s="419"/>
      <c r="M166" s="419"/>
      <c r="N166" s="420"/>
      <c r="O166" s="420"/>
      <c r="P166" s="420"/>
      <c r="Q166" s="420"/>
      <c r="R166" s="420"/>
      <c r="S166" s="420"/>
      <c r="T166" s="420"/>
      <c r="U166" s="420"/>
      <c r="V166" s="420"/>
    </row>
    <row r="167" spans="1:22" ht="18" x14ac:dyDescent="0.25">
      <c r="A167" s="420"/>
      <c r="B167" s="418"/>
      <c r="C167" s="419"/>
      <c r="D167" s="429"/>
      <c r="E167" s="429"/>
      <c r="F167" s="429" t="s">
        <v>294</v>
      </c>
      <c r="G167" s="429" t="s">
        <v>295</v>
      </c>
      <c r="H167" s="429" t="s">
        <v>295</v>
      </c>
      <c r="I167" s="430"/>
      <c r="J167" s="430"/>
      <c r="K167" s="430"/>
      <c r="L167" s="430"/>
      <c r="M167" s="430"/>
      <c r="N167" s="430"/>
      <c r="O167" s="429"/>
      <c r="P167" s="429"/>
      <c r="Q167" s="429"/>
      <c r="R167" s="429"/>
      <c r="S167" s="429"/>
      <c r="T167" s="429" t="s">
        <v>296</v>
      </c>
      <c r="U167" s="429"/>
      <c r="V167" s="429"/>
    </row>
    <row r="168" spans="1:22" ht="18" x14ac:dyDescent="0.25">
      <c r="A168" s="420"/>
      <c r="B168" s="419"/>
      <c r="C168" s="419"/>
      <c r="D168" s="429" t="s">
        <v>294</v>
      </c>
      <c r="E168" s="429" t="s">
        <v>294</v>
      </c>
      <c r="F168" s="429" t="s">
        <v>297</v>
      </c>
      <c r="G168" s="429" t="s">
        <v>297</v>
      </c>
      <c r="H168" s="429" t="s">
        <v>298</v>
      </c>
      <c r="I168" s="429" t="s">
        <v>299</v>
      </c>
      <c r="J168" s="429" t="s">
        <v>300</v>
      </c>
      <c r="K168" s="429" t="s">
        <v>300</v>
      </c>
      <c r="L168" s="429" t="s">
        <v>300</v>
      </c>
      <c r="M168" s="429" t="s">
        <v>300</v>
      </c>
      <c r="N168" s="429" t="s">
        <v>300</v>
      </c>
      <c r="O168" s="429" t="s">
        <v>295</v>
      </c>
      <c r="P168" s="429"/>
      <c r="Q168" s="429" t="s">
        <v>301</v>
      </c>
      <c r="R168" s="430" t="s">
        <v>302</v>
      </c>
      <c r="S168" s="430" t="s">
        <v>302</v>
      </c>
      <c r="T168" s="430" t="s">
        <v>303</v>
      </c>
      <c r="U168" s="429" t="s">
        <v>304</v>
      </c>
      <c r="V168" s="431" t="s">
        <v>305</v>
      </c>
    </row>
    <row r="169" spans="1:22" ht="18" x14ac:dyDescent="0.25">
      <c r="A169" s="427" t="s">
        <v>306</v>
      </c>
      <c r="B169" s="414"/>
      <c r="C169" s="433" t="s">
        <v>220</v>
      </c>
      <c r="D169" s="434" t="s">
        <v>307</v>
      </c>
      <c r="E169" s="434" t="s">
        <v>308</v>
      </c>
      <c r="F169" s="435" t="s">
        <v>309</v>
      </c>
      <c r="G169" s="435" t="s">
        <v>309</v>
      </c>
      <c r="H169" s="436" t="s">
        <v>310</v>
      </c>
      <c r="I169" s="436" t="s">
        <v>311</v>
      </c>
      <c r="J169" s="436" t="s">
        <v>312</v>
      </c>
      <c r="K169" s="436" t="s">
        <v>313</v>
      </c>
      <c r="L169" s="436" t="s">
        <v>314</v>
      </c>
      <c r="M169" s="436" t="s">
        <v>315</v>
      </c>
      <c r="N169" s="436" t="s">
        <v>316</v>
      </c>
      <c r="O169" s="436" t="s">
        <v>308</v>
      </c>
      <c r="P169" s="436" t="s">
        <v>317</v>
      </c>
      <c r="Q169" s="436" t="s">
        <v>318</v>
      </c>
      <c r="R169" s="436" t="s">
        <v>311</v>
      </c>
      <c r="S169" s="436" t="s">
        <v>319</v>
      </c>
      <c r="T169" s="436" t="s">
        <v>320</v>
      </c>
      <c r="U169" s="436"/>
      <c r="V169" s="437" t="s">
        <v>321</v>
      </c>
    </row>
    <row r="170" spans="1:22" ht="18" x14ac:dyDescent="0.25">
      <c r="A170" s="421">
        <v>1</v>
      </c>
      <c r="B170" s="438" t="s">
        <v>385</v>
      </c>
      <c r="C170" s="419"/>
      <c r="D170" s="419"/>
      <c r="E170" s="419"/>
      <c r="F170" s="419"/>
      <c r="G170" s="419"/>
      <c r="H170" s="419"/>
      <c r="I170" s="419"/>
      <c r="J170" s="419"/>
      <c r="K170" s="419"/>
      <c r="L170" s="419"/>
      <c r="M170" s="419"/>
      <c r="N170" s="420"/>
      <c r="O170" s="420"/>
      <c r="P170" s="420"/>
      <c r="Q170" s="420"/>
      <c r="R170" s="420"/>
      <c r="S170" s="420"/>
      <c r="T170" s="420"/>
      <c r="U170" s="420"/>
      <c r="V170" s="420"/>
    </row>
    <row r="171" spans="1:22" ht="18" x14ac:dyDescent="0.25">
      <c r="A171" s="421">
        <v>2</v>
      </c>
      <c r="B171" s="438" t="s">
        <v>365</v>
      </c>
      <c r="C171" s="364">
        <v>462791723.93345737</v>
      </c>
      <c r="D171" s="364">
        <v>173419989.05160606</v>
      </c>
      <c r="E171" s="364">
        <v>459917.6663056101</v>
      </c>
      <c r="F171" s="364">
        <v>1782.252</v>
      </c>
      <c r="G171" s="364">
        <v>3507.9</v>
      </c>
      <c r="H171" s="364">
        <v>228998.65785719751</v>
      </c>
      <c r="I171" s="364">
        <v>12798503.088494897</v>
      </c>
      <c r="J171" s="364">
        <v>67111574.895143643</v>
      </c>
      <c r="K171" s="364">
        <v>74693070.066901103</v>
      </c>
      <c r="L171" s="364">
        <v>35989411.943921924</v>
      </c>
      <c r="M171" s="364">
        <v>16999619.381649416</v>
      </c>
      <c r="N171" s="364">
        <v>36702700.884035617</v>
      </c>
      <c r="O171" s="364">
        <v>907988.36975527753</v>
      </c>
      <c r="P171" s="364">
        <v>0</v>
      </c>
      <c r="Q171" s="364">
        <v>5675071.6608049292</v>
      </c>
      <c r="R171" s="364">
        <v>8623260.4470215216</v>
      </c>
      <c r="S171" s="364">
        <v>0</v>
      </c>
      <c r="T171" s="364">
        <v>0</v>
      </c>
      <c r="U171" s="364">
        <v>755676.30627529777</v>
      </c>
      <c r="V171" s="364">
        <v>28420651.361684844</v>
      </c>
    </row>
    <row r="172" spans="1:22" ht="18" x14ac:dyDescent="0.25">
      <c r="A172" s="421">
        <v>3</v>
      </c>
      <c r="B172" s="438" t="s">
        <v>366</v>
      </c>
      <c r="C172" s="364">
        <v>22549636.903396912</v>
      </c>
      <c r="D172" s="364">
        <v>9231660.5882328097</v>
      </c>
      <c r="E172" s="364">
        <v>21047.338787394601</v>
      </c>
      <c r="F172" s="364">
        <v>34.296428971925152</v>
      </c>
      <c r="G172" s="364">
        <v>93.125357339530282</v>
      </c>
      <c r="H172" s="364">
        <v>855.23888336354764</v>
      </c>
      <c r="I172" s="364">
        <v>704888.01774679497</v>
      </c>
      <c r="J172" s="364">
        <v>1379379.6796417683</v>
      </c>
      <c r="K172" s="364">
        <v>627763.63070131605</v>
      </c>
      <c r="L172" s="364">
        <v>128915.07089051785</v>
      </c>
      <c r="M172" s="364">
        <v>14791.253431092995</v>
      </c>
      <c r="N172" s="364">
        <v>302312.43303246872</v>
      </c>
      <c r="O172" s="364">
        <v>55162.014573566768</v>
      </c>
      <c r="P172" s="364">
        <v>9981928.5501993001</v>
      </c>
      <c r="Q172" s="364">
        <v>39614.336858616523</v>
      </c>
      <c r="R172" s="364">
        <v>20540.767260023382</v>
      </c>
      <c r="S172" s="364">
        <v>0</v>
      </c>
      <c r="T172" s="364">
        <v>0</v>
      </c>
      <c r="U172" s="364">
        <v>24903.888589846811</v>
      </c>
      <c r="V172" s="364">
        <v>15746.67278172139</v>
      </c>
    </row>
    <row r="173" spans="1:22" ht="18" x14ac:dyDescent="0.25">
      <c r="A173" s="421">
        <v>4</v>
      </c>
      <c r="B173" s="438" t="s">
        <v>367</v>
      </c>
      <c r="C173" s="364">
        <v>485341360.83685428</v>
      </c>
      <c r="D173" s="364">
        <v>182651649.63983887</v>
      </c>
      <c r="E173" s="364">
        <v>480965.00509300467</v>
      </c>
      <c r="F173" s="364">
        <v>1816.5484289719252</v>
      </c>
      <c r="G173" s="364">
        <v>3601.0253573395303</v>
      </c>
      <c r="H173" s="364">
        <v>229853.89674056106</v>
      </c>
      <c r="I173" s="364">
        <v>13503391.106241692</v>
      </c>
      <c r="J173" s="364">
        <v>68490954.574785411</v>
      </c>
      <c r="K173" s="364">
        <v>75320833.697602421</v>
      </c>
      <c r="L173" s="364">
        <v>36118327.01481244</v>
      </c>
      <c r="M173" s="364">
        <v>17014410.635080509</v>
      </c>
      <c r="N173" s="364">
        <v>37005013.317068085</v>
      </c>
      <c r="O173" s="364">
        <v>963150.38432884426</v>
      </c>
      <c r="P173" s="364">
        <v>9981928.5501993001</v>
      </c>
      <c r="Q173" s="364">
        <v>5714685.9976635454</v>
      </c>
      <c r="R173" s="364">
        <v>8643801.2142815441</v>
      </c>
      <c r="S173" s="364">
        <v>0</v>
      </c>
      <c r="T173" s="364">
        <v>0</v>
      </c>
      <c r="U173" s="364">
        <v>780580.19486514456</v>
      </c>
      <c r="V173" s="364">
        <v>28436398.034466565</v>
      </c>
    </row>
    <row r="174" spans="1:22" ht="18" x14ac:dyDescent="0.25">
      <c r="A174" s="421"/>
      <c r="B174" s="419"/>
      <c r="C174" s="419"/>
      <c r="D174" s="419"/>
      <c r="E174" s="419"/>
      <c r="F174" s="419"/>
      <c r="G174" s="419"/>
      <c r="H174" s="419"/>
      <c r="I174" s="419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</row>
    <row r="175" spans="1:22" ht="18" x14ac:dyDescent="0.25">
      <c r="A175" s="421">
        <v>5</v>
      </c>
      <c r="B175" s="438" t="s">
        <v>368</v>
      </c>
      <c r="C175" s="419"/>
      <c r="D175" s="419"/>
      <c r="E175" s="419"/>
      <c r="F175" s="419"/>
      <c r="G175" s="419"/>
      <c r="H175" s="419"/>
      <c r="I175" s="419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</row>
    <row r="176" spans="1:22" ht="18" x14ac:dyDescent="0.25">
      <c r="A176" s="421">
        <v>6</v>
      </c>
      <c r="B176" s="438" t="s">
        <v>369</v>
      </c>
      <c r="C176" s="364">
        <v>0</v>
      </c>
      <c r="D176" s="364">
        <v>0</v>
      </c>
      <c r="E176" s="364">
        <v>0</v>
      </c>
      <c r="F176" s="364">
        <v>0</v>
      </c>
      <c r="G176" s="364">
        <v>0</v>
      </c>
      <c r="H176" s="364">
        <v>0</v>
      </c>
      <c r="I176" s="364">
        <v>0</v>
      </c>
      <c r="J176" s="364">
        <v>0</v>
      </c>
      <c r="K176" s="364">
        <v>0</v>
      </c>
      <c r="L176" s="364">
        <v>0</v>
      </c>
      <c r="M176" s="364">
        <v>0</v>
      </c>
      <c r="N176" s="364">
        <v>0</v>
      </c>
      <c r="O176" s="364">
        <v>0</v>
      </c>
      <c r="P176" s="364">
        <v>0</v>
      </c>
      <c r="Q176" s="364">
        <v>0</v>
      </c>
      <c r="R176" s="364">
        <v>0</v>
      </c>
      <c r="S176" s="364">
        <v>0</v>
      </c>
      <c r="T176" s="364">
        <v>0</v>
      </c>
      <c r="U176" s="364">
        <v>0</v>
      </c>
      <c r="V176" s="364">
        <v>0</v>
      </c>
    </row>
    <row r="177" spans="1:22" ht="18" x14ac:dyDescent="0.25">
      <c r="A177" s="421">
        <v>7</v>
      </c>
      <c r="B177" s="438" t="s">
        <v>370</v>
      </c>
      <c r="C177" s="364">
        <v>151207935.57072803</v>
      </c>
      <c r="D177" s="364">
        <v>78691581.613653898</v>
      </c>
      <c r="E177" s="364">
        <v>194771.44345200164</v>
      </c>
      <c r="F177" s="364">
        <v>1196.2170441116491</v>
      </c>
      <c r="G177" s="364">
        <v>1140.5534845560555</v>
      </c>
      <c r="H177" s="364">
        <v>46734.741581209317</v>
      </c>
      <c r="I177" s="364">
        <v>3915266.6724454383</v>
      </c>
      <c r="J177" s="364">
        <v>16141264.69343853</v>
      </c>
      <c r="K177" s="364">
        <v>17475000.841888778</v>
      </c>
      <c r="L177" s="364">
        <v>8955850.8188929968</v>
      </c>
      <c r="M177" s="364">
        <v>5317444.8597449223</v>
      </c>
      <c r="N177" s="364">
        <v>12251067.391364144</v>
      </c>
      <c r="O177" s="364">
        <v>328283.39407626237</v>
      </c>
      <c r="P177" s="364">
        <v>414485.61951679998</v>
      </c>
      <c r="Q177" s="364">
        <v>1864448.9320614699</v>
      </c>
      <c r="R177" s="364">
        <v>3622239.1865680492</v>
      </c>
      <c r="S177" s="364">
        <v>0</v>
      </c>
      <c r="T177" s="364">
        <v>0</v>
      </c>
      <c r="U177" s="364">
        <v>273817.6527147938</v>
      </c>
      <c r="V177" s="364">
        <v>1713340.9388000763</v>
      </c>
    </row>
    <row r="178" spans="1:22" ht="18" x14ac:dyDescent="0.25">
      <c r="A178" s="421">
        <v>8</v>
      </c>
      <c r="B178" s="438" t="s">
        <v>371</v>
      </c>
      <c r="C178" s="364">
        <v>80177740.465925962</v>
      </c>
      <c r="D178" s="364">
        <v>27493290.635689422</v>
      </c>
      <c r="E178" s="364">
        <v>71275.661210920836</v>
      </c>
      <c r="F178" s="364">
        <v>641.00015392713897</v>
      </c>
      <c r="G178" s="364">
        <v>699.26953282629984</v>
      </c>
      <c r="H178" s="364">
        <v>36955.259035365161</v>
      </c>
      <c r="I178" s="364">
        <v>1737099.5895436646</v>
      </c>
      <c r="J178" s="364">
        <v>10075220.920378197</v>
      </c>
      <c r="K178" s="364">
        <v>13014509.513119806</v>
      </c>
      <c r="L178" s="364">
        <v>7112178.4068641393</v>
      </c>
      <c r="M178" s="364">
        <v>4259251.9151452631</v>
      </c>
      <c r="N178" s="364">
        <v>8013938.6277441336</v>
      </c>
      <c r="O178" s="364">
        <v>115316.83922635163</v>
      </c>
      <c r="P178" s="364">
        <v>2203847.3659874862</v>
      </c>
      <c r="Q178" s="364">
        <v>1191908.9743435003</v>
      </c>
      <c r="R178" s="364">
        <v>1401566.7491009836</v>
      </c>
      <c r="S178" s="364">
        <v>0</v>
      </c>
      <c r="T178" s="364">
        <v>0</v>
      </c>
      <c r="U178" s="364">
        <v>248410.41659540928</v>
      </c>
      <c r="V178" s="364">
        <v>3201629.3222545781</v>
      </c>
    </row>
    <row r="179" spans="1:22" ht="18" x14ac:dyDescent="0.25">
      <c r="A179" s="421">
        <v>9</v>
      </c>
      <c r="B179" s="438" t="s">
        <v>372</v>
      </c>
      <c r="C179" s="364">
        <v>8436227.9732696004</v>
      </c>
      <c r="D179" s="364">
        <v>1294045.0917025958</v>
      </c>
      <c r="E179" s="364">
        <v>3354.7791994065296</v>
      </c>
      <c r="F179" s="364">
        <v>77.159265969709125</v>
      </c>
      <c r="G179" s="364">
        <v>80.182748178553524</v>
      </c>
      <c r="H179" s="364">
        <v>5095.4663992368278</v>
      </c>
      <c r="I179" s="364">
        <v>135338.86117569267</v>
      </c>
      <c r="J179" s="364">
        <v>1171309.6735228931</v>
      </c>
      <c r="K179" s="364">
        <v>1708596.2277930058</v>
      </c>
      <c r="L179" s="364">
        <v>968182.63110619388</v>
      </c>
      <c r="M179" s="364">
        <v>584474.71689455502</v>
      </c>
      <c r="N179" s="364">
        <v>1736470.7281349772</v>
      </c>
      <c r="O179" s="364">
        <v>4802.5545434458754</v>
      </c>
      <c r="P179" s="364">
        <v>0</v>
      </c>
      <c r="Q179" s="364">
        <v>249942.70863316875</v>
      </c>
      <c r="R179" s="364">
        <v>540501.59172376629</v>
      </c>
      <c r="S179" s="364">
        <v>0</v>
      </c>
      <c r="T179" s="364">
        <v>0</v>
      </c>
      <c r="U179" s="364">
        <v>33955.600426514451</v>
      </c>
      <c r="V179" s="364">
        <v>0</v>
      </c>
    </row>
    <row r="180" spans="1:22" ht="18" x14ac:dyDescent="0.25">
      <c r="A180" s="421">
        <v>10</v>
      </c>
      <c r="B180" s="438" t="s">
        <v>373</v>
      </c>
      <c r="C180" s="364">
        <v>28435359.464682508</v>
      </c>
      <c r="D180" s="364">
        <v>10310147.479891613</v>
      </c>
      <c r="E180" s="364">
        <v>26728.79680169854</v>
      </c>
      <c r="F180" s="364">
        <v>222.48881919098633</v>
      </c>
      <c r="G180" s="364">
        <v>244.23324411396337</v>
      </c>
      <c r="H180" s="364">
        <v>12580.687872423028</v>
      </c>
      <c r="I180" s="364">
        <v>631024.09454009286</v>
      </c>
      <c r="J180" s="364">
        <v>3512864.1287353039</v>
      </c>
      <c r="K180" s="364">
        <v>4463226.2182865348</v>
      </c>
      <c r="L180" s="364">
        <v>2425944.1486750464</v>
      </c>
      <c r="M180" s="364">
        <v>1451044.0666400588</v>
      </c>
      <c r="N180" s="364">
        <v>2732118.9061804959</v>
      </c>
      <c r="O180" s="364">
        <v>43482.509729332494</v>
      </c>
      <c r="P180" s="364">
        <v>750256.29784971243</v>
      </c>
      <c r="Q180" s="364">
        <v>407644.25983033283</v>
      </c>
      <c r="R180" s="364">
        <v>479646.89255819342</v>
      </c>
      <c r="S180" s="364">
        <v>0</v>
      </c>
      <c r="T180" s="364">
        <v>0</v>
      </c>
      <c r="U180" s="364">
        <v>84679.013463748968</v>
      </c>
      <c r="V180" s="364">
        <v>1103505.2415646075</v>
      </c>
    </row>
    <row r="181" spans="1:22" ht="18" x14ac:dyDescent="0.25">
      <c r="A181" s="421">
        <v>11</v>
      </c>
      <c r="B181" s="438" t="s">
        <v>374</v>
      </c>
      <c r="C181" s="364">
        <v>3962340.159953</v>
      </c>
      <c r="D181" s="364">
        <v>1561569.8880894838</v>
      </c>
      <c r="E181" s="364">
        <v>3993.5021639727438</v>
      </c>
      <c r="F181" s="364">
        <v>32.927853397154827</v>
      </c>
      <c r="G181" s="364">
        <v>33.988038656957961</v>
      </c>
      <c r="H181" s="364">
        <v>1722.5773412503372</v>
      </c>
      <c r="I181" s="364">
        <v>89076.163628442897</v>
      </c>
      <c r="J181" s="364">
        <v>487066.4901996596</v>
      </c>
      <c r="K181" s="364">
        <v>611798.40353273484</v>
      </c>
      <c r="L181" s="364">
        <v>331379.46058003086</v>
      </c>
      <c r="M181" s="364">
        <v>198637.65215027754</v>
      </c>
      <c r="N181" s="364">
        <v>396270.79229792237</v>
      </c>
      <c r="O181" s="364">
        <v>6393.7383525256455</v>
      </c>
      <c r="P181" s="364">
        <v>-6147.3025970828876</v>
      </c>
      <c r="Q181" s="364">
        <v>59277.813069046257</v>
      </c>
      <c r="R181" s="364">
        <v>84407.213920514216</v>
      </c>
      <c r="S181" s="364">
        <v>0</v>
      </c>
      <c r="T181" s="364">
        <v>0</v>
      </c>
      <c r="U181" s="364">
        <v>11062.700479618288</v>
      </c>
      <c r="V181" s="364">
        <v>125764.15085254937</v>
      </c>
    </row>
    <row r="182" spans="1:22" ht="18" x14ac:dyDescent="0.25">
      <c r="A182" s="421">
        <v>12</v>
      </c>
      <c r="B182" s="438" t="s">
        <v>376</v>
      </c>
      <c r="C182" s="364">
        <v>272219603.63455915</v>
      </c>
      <c r="D182" s="364">
        <v>119350634.70902701</v>
      </c>
      <c r="E182" s="364">
        <v>300124.18282800022</v>
      </c>
      <c r="F182" s="364">
        <v>2169.7931365966383</v>
      </c>
      <c r="G182" s="364">
        <v>2198.2270483318302</v>
      </c>
      <c r="H182" s="364">
        <v>103088.73222948468</v>
      </c>
      <c r="I182" s="364">
        <v>6507805.3813333316</v>
      </c>
      <c r="J182" s="364">
        <v>31387725.906274583</v>
      </c>
      <c r="K182" s="364">
        <v>37273131.204620861</v>
      </c>
      <c r="L182" s="364">
        <v>19793535.46611841</v>
      </c>
      <c r="M182" s="364">
        <v>11810853.210575076</v>
      </c>
      <c r="N182" s="364">
        <v>25129866.445721675</v>
      </c>
      <c r="O182" s="364">
        <v>498279.03592791804</v>
      </c>
      <c r="P182" s="364">
        <v>3362441.9807569161</v>
      </c>
      <c r="Q182" s="364">
        <v>3773222.6879375181</v>
      </c>
      <c r="R182" s="364">
        <v>6128361.6338715069</v>
      </c>
      <c r="S182" s="364">
        <v>0</v>
      </c>
      <c r="T182" s="364">
        <v>0</v>
      </c>
      <c r="U182" s="364">
        <v>651925.38368008472</v>
      </c>
      <c r="V182" s="364">
        <v>6144239.6534718117</v>
      </c>
    </row>
    <row r="183" spans="1:22" ht="18" x14ac:dyDescent="0.25">
      <c r="A183" s="421"/>
      <c r="B183" s="419"/>
      <c r="C183" s="419"/>
      <c r="D183" s="419"/>
      <c r="E183" s="419"/>
      <c r="F183" s="419"/>
      <c r="G183" s="419"/>
      <c r="H183" s="419"/>
      <c r="I183" s="419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</row>
    <row r="184" spans="1:22" ht="18" x14ac:dyDescent="0.25">
      <c r="A184" s="421">
        <v>13</v>
      </c>
      <c r="B184" s="438" t="s">
        <v>386</v>
      </c>
      <c r="C184" s="364">
        <v>213121757.20229512</v>
      </c>
      <c r="D184" s="364">
        <v>63301014.930811867</v>
      </c>
      <c r="E184" s="364">
        <v>180840.82226500445</v>
      </c>
      <c r="F184" s="364">
        <v>-353.2447076247131</v>
      </c>
      <c r="G184" s="364">
        <v>1402.7983090077</v>
      </c>
      <c r="H184" s="364">
        <v>126765.16451107638</v>
      </c>
      <c r="I184" s="364">
        <v>6995585.7249083603</v>
      </c>
      <c r="J184" s="364">
        <v>37103228.668510824</v>
      </c>
      <c r="K184" s="364">
        <v>38047702.492981561</v>
      </c>
      <c r="L184" s="364">
        <v>16324791.548694029</v>
      </c>
      <c r="M184" s="364">
        <v>5203557.4245054331</v>
      </c>
      <c r="N184" s="364">
        <v>11875146.87134641</v>
      </c>
      <c r="O184" s="364">
        <v>464871.34840092622</v>
      </c>
      <c r="P184" s="364">
        <v>6619486.5694423839</v>
      </c>
      <c r="Q184" s="364">
        <v>1941463.3097260273</v>
      </c>
      <c r="R184" s="364">
        <v>2515439.5804100372</v>
      </c>
      <c r="S184" s="364">
        <v>0</v>
      </c>
      <c r="T184" s="364">
        <v>0</v>
      </c>
      <c r="U184" s="364">
        <v>128654.81118505984</v>
      </c>
      <c r="V184" s="364">
        <v>22292158.380994752</v>
      </c>
    </row>
    <row r="185" spans="1:22" ht="18" x14ac:dyDescent="0.25">
      <c r="A185" s="421">
        <v>14</v>
      </c>
      <c r="B185" s="438" t="s">
        <v>377</v>
      </c>
      <c r="C185" s="364">
        <v>38116103.069490626</v>
      </c>
      <c r="D185" s="364">
        <v>12975317.845269389</v>
      </c>
      <c r="E185" s="364">
        <v>33638.18362444068</v>
      </c>
      <c r="F185" s="364">
        <v>305.54958530240754</v>
      </c>
      <c r="G185" s="364">
        <v>333.06764950340198</v>
      </c>
      <c r="H185" s="364">
        <v>17657.458925163693</v>
      </c>
      <c r="I185" s="364">
        <v>823273.36887293123</v>
      </c>
      <c r="J185" s="364">
        <v>4799941.98195842</v>
      </c>
      <c r="K185" s="364">
        <v>6212873.3792889193</v>
      </c>
      <c r="L185" s="364">
        <v>3397440.1397176739</v>
      </c>
      <c r="M185" s="364">
        <v>2034917.0854892649</v>
      </c>
      <c r="N185" s="364">
        <v>3828444.5398791647</v>
      </c>
      <c r="O185" s="364">
        <v>54382.843308097625</v>
      </c>
      <c r="P185" s="364">
        <v>1053012.3548860603</v>
      </c>
      <c r="Q185" s="364">
        <v>569182.6081582756</v>
      </c>
      <c r="R185" s="364">
        <v>669251.83681128954</v>
      </c>
      <c r="S185" s="364">
        <v>0</v>
      </c>
      <c r="T185" s="364">
        <v>0</v>
      </c>
      <c r="U185" s="364">
        <v>118672.99669034722</v>
      </c>
      <c r="V185" s="364">
        <v>1527457.8293763804</v>
      </c>
    </row>
    <row r="186" spans="1:22" ht="18" x14ac:dyDescent="0.25">
      <c r="A186" s="421"/>
      <c r="B186" s="419"/>
      <c r="C186" s="419"/>
      <c r="D186" s="419"/>
      <c r="E186" s="419"/>
      <c r="F186" s="419"/>
      <c r="G186" s="419"/>
      <c r="H186" s="419"/>
      <c r="I186" s="419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</row>
    <row r="187" spans="1:22" ht="18.75" thickBot="1" x14ac:dyDescent="0.3">
      <c r="A187" s="421">
        <v>15</v>
      </c>
      <c r="B187" s="449" t="s">
        <v>378</v>
      </c>
      <c r="C187" s="450">
        <v>175005654.13280451</v>
      </c>
      <c r="D187" s="450">
        <v>50325697.085542478</v>
      </c>
      <c r="E187" s="450">
        <v>147202.63864056376</v>
      </c>
      <c r="F187" s="450">
        <v>-658.79429292712064</v>
      </c>
      <c r="G187" s="450">
        <v>1069.730659504298</v>
      </c>
      <c r="H187" s="450">
        <v>109107.70558591268</v>
      </c>
      <c r="I187" s="450">
        <v>6172312.3560354291</v>
      </c>
      <c r="J187" s="450">
        <v>32303286.686552405</v>
      </c>
      <c r="K187" s="450">
        <v>31834829.113692641</v>
      </c>
      <c r="L187" s="450">
        <v>12927351.408976356</v>
      </c>
      <c r="M187" s="450">
        <v>3168640.3390161684</v>
      </c>
      <c r="N187" s="450">
        <v>8046702.3314672457</v>
      </c>
      <c r="O187" s="450">
        <v>410488.50509282859</v>
      </c>
      <c r="P187" s="450">
        <v>5566474.2145563234</v>
      </c>
      <c r="Q187" s="450">
        <v>1372280.7015677518</v>
      </c>
      <c r="R187" s="450">
        <v>1846187.7435987475</v>
      </c>
      <c r="S187" s="450">
        <v>0</v>
      </c>
      <c r="T187" s="450">
        <v>0</v>
      </c>
      <c r="U187" s="450">
        <v>9981.8144947126129</v>
      </c>
      <c r="V187" s="450">
        <v>20764700.551618371</v>
      </c>
    </row>
    <row r="188" spans="1:22" ht="18.75" thickTop="1" x14ac:dyDescent="0.25">
      <c r="A188" s="421"/>
      <c r="B188" s="438"/>
      <c r="C188" s="440"/>
      <c r="D188" s="440"/>
      <c r="E188" s="440"/>
      <c r="F188" s="440"/>
      <c r="G188" s="440"/>
      <c r="H188" s="440"/>
      <c r="I188" s="440"/>
      <c r="J188" s="440"/>
      <c r="K188" s="440"/>
      <c r="L188" s="440"/>
      <c r="M188" s="440"/>
      <c r="N188" s="440"/>
      <c r="O188" s="440"/>
      <c r="P188" s="440"/>
      <c r="Q188" s="440"/>
      <c r="R188" s="440"/>
      <c r="S188" s="440"/>
      <c r="T188" s="440"/>
      <c r="U188" s="420"/>
      <c r="V188" s="420"/>
    </row>
    <row r="189" spans="1:22" ht="18" x14ac:dyDescent="0.25">
      <c r="A189" s="421">
        <v>16</v>
      </c>
      <c r="B189" s="449" t="s">
        <v>379</v>
      </c>
      <c r="C189" s="409">
        <v>2366788451.8341274</v>
      </c>
      <c r="D189" s="409">
        <v>805691819.51976681</v>
      </c>
      <c r="E189" s="409">
        <v>2088735.6820778486</v>
      </c>
      <c r="F189" s="409">
        <v>18972.853248875144</v>
      </c>
      <c r="G189" s="409">
        <v>20681.565087779665</v>
      </c>
      <c r="H189" s="409">
        <v>1096425.5657673499</v>
      </c>
      <c r="I189" s="409">
        <v>51120490.953617088</v>
      </c>
      <c r="J189" s="409">
        <v>298048497.55132174</v>
      </c>
      <c r="K189" s="409">
        <v>385783324.70138311</v>
      </c>
      <c r="L189" s="409">
        <v>210961285.1508373</v>
      </c>
      <c r="M189" s="409">
        <v>126356523.11033368</v>
      </c>
      <c r="N189" s="409">
        <v>237724153.19986483</v>
      </c>
      <c r="O189" s="409">
        <v>3376858.4706797106</v>
      </c>
      <c r="P189" s="409">
        <v>65385946.633612514</v>
      </c>
      <c r="Q189" s="409">
        <v>35342931.608665079</v>
      </c>
      <c r="R189" s="409">
        <v>41556649.058429211</v>
      </c>
      <c r="S189" s="409">
        <v>0</v>
      </c>
      <c r="T189" s="409">
        <v>0</v>
      </c>
      <c r="U189" s="409">
        <v>7368903.3110020142</v>
      </c>
      <c r="V189" s="409">
        <v>94846252.898432866</v>
      </c>
    </row>
    <row r="190" spans="1:22" ht="18" x14ac:dyDescent="0.25">
      <c r="A190" s="421">
        <v>17</v>
      </c>
      <c r="B190" s="449" t="s">
        <v>380</v>
      </c>
      <c r="C190" s="451">
        <v>7.394224608337302E-2</v>
      </c>
      <c r="D190" s="451">
        <v>6.2462713243804743E-2</v>
      </c>
      <c r="E190" s="451">
        <v>7.0474517146242449E-2</v>
      </c>
      <c r="F190" s="451">
        <v>-3.4722995233528148E-2</v>
      </c>
      <c r="G190" s="451">
        <v>5.1723873650954058E-2</v>
      </c>
      <c r="H190" s="451">
        <v>9.9512186684147602E-2</v>
      </c>
      <c r="I190" s="451">
        <v>0.12074047492297607</v>
      </c>
      <c r="J190" s="451">
        <v>0.10838265232653964</v>
      </c>
      <c r="K190" s="451">
        <v>8.2519971899600628E-2</v>
      </c>
      <c r="L190" s="451">
        <v>6.1278311798931735E-2</v>
      </c>
      <c r="M190" s="451">
        <v>2.5076982660003494E-2</v>
      </c>
      <c r="N190" s="451">
        <v>3.3848905225469621E-2</v>
      </c>
      <c r="O190" s="451">
        <v>0.12155928614035265</v>
      </c>
      <c r="P190" s="451">
        <v>8.5132578193718514E-2</v>
      </c>
      <c r="Q190" s="451">
        <v>3.8827585576724138E-2</v>
      </c>
      <c r="R190" s="451">
        <v>4.4425808755729622E-2</v>
      </c>
      <c r="S190" s="451">
        <v>0</v>
      </c>
      <c r="T190" s="451">
        <v>0</v>
      </c>
      <c r="U190" s="451">
        <v>1.3545861674978739E-3</v>
      </c>
      <c r="V190" s="451">
        <v>0.21893010969926746</v>
      </c>
    </row>
    <row r="191" spans="1:22" ht="18" x14ac:dyDescent="0.25">
      <c r="A191" s="420"/>
      <c r="B191" s="438"/>
      <c r="C191" s="440"/>
      <c r="D191" s="440"/>
      <c r="E191" s="440"/>
      <c r="F191" s="440"/>
      <c r="G191" s="440"/>
      <c r="H191" s="440"/>
      <c r="I191" s="440"/>
      <c r="J191" s="419"/>
      <c r="K191" s="419"/>
      <c r="L191" s="419"/>
      <c r="M191" s="419"/>
      <c r="N191" s="420"/>
      <c r="O191" s="420"/>
      <c r="P191" s="420"/>
      <c r="Q191" s="420"/>
      <c r="R191" s="420"/>
      <c r="S191" s="420"/>
      <c r="T191" s="420"/>
      <c r="U191" s="420"/>
      <c r="V191" s="420"/>
    </row>
    <row r="192" spans="1:22" ht="18" x14ac:dyDescent="0.25">
      <c r="A192" s="420"/>
      <c r="B192" s="419"/>
      <c r="C192" s="419"/>
      <c r="D192" s="419"/>
      <c r="E192" s="419"/>
      <c r="F192" s="419"/>
      <c r="G192" s="419"/>
      <c r="H192" s="419"/>
      <c r="I192" s="419"/>
      <c r="J192" s="419"/>
      <c r="K192" s="419"/>
      <c r="L192" s="419"/>
      <c r="M192" s="419"/>
      <c r="N192" s="420"/>
      <c r="O192" s="420"/>
      <c r="P192" s="420"/>
      <c r="Q192" s="420"/>
      <c r="R192" s="420"/>
      <c r="S192" s="420"/>
      <c r="T192" s="420"/>
      <c r="U192" s="420"/>
      <c r="V192" s="420"/>
    </row>
    <row r="193" spans="1:22" ht="18" x14ac:dyDescent="0.25">
      <c r="A193" s="420"/>
      <c r="B193" s="419"/>
      <c r="C193" s="419"/>
      <c r="D193" s="419"/>
      <c r="E193" s="419"/>
      <c r="F193" s="419"/>
      <c r="G193" s="419"/>
      <c r="H193" s="419"/>
      <c r="I193" s="419"/>
      <c r="J193" s="419"/>
      <c r="K193" s="419"/>
      <c r="L193" s="419"/>
      <c r="M193" s="419"/>
      <c r="N193" s="420"/>
      <c r="O193" s="420"/>
      <c r="P193" s="420"/>
      <c r="Q193" s="420"/>
      <c r="R193" s="420"/>
      <c r="S193" s="420"/>
      <c r="T193" s="420"/>
      <c r="U193" s="420"/>
      <c r="V193" s="420"/>
    </row>
    <row r="194" spans="1:22" ht="18" x14ac:dyDescent="0.25">
      <c r="A194" s="420"/>
      <c r="B194" s="419"/>
      <c r="C194" s="419"/>
      <c r="D194" s="419"/>
      <c r="E194" s="419"/>
      <c r="F194" s="419"/>
      <c r="G194" s="419"/>
      <c r="H194" s="419"/>
      <c r="I194" s="419"/>
      <c r="J194" s="419"/>
      <c r="K194" s="419"/>
      <c r="L194" s="419"/>
      <c r="M194" s="419"/>
      <c r="N194" s="420"/>
      <c r="O194" s="420"/>
      <c r="P194" s="420"/>
      <c r="Q194" s="420"/>
      <c r="R194" s="420"/>
      <c r="S194" s="420"/>
      <c r="T194" s="420"/>
      <c r="U194" s="420"/>
      <c r="V194" s="420"/>
    </row>
    <row r="195" spans="1:22" ht="18" x14ac:dyDescent="0.25">
      <c r="A195" s="420"/>
      <c r="B195" s="419"/>
      <c r="C195" s="419"/>
      <c r="D195" s="419"/>
      <c r="E195" s="419"/>
      <c r="F195" s="419"/>
      <c r="G195" s="419"/>
      <c r="H195" s="419"/>
      <c r="I195" s="419"/>
      <c r="J195" s="419"/>
      <c r="K195" s="419"/>
      <c r="L195" s="419"/>
      <c r="M195" s="419"/>
      <c r="N195" s="420"/>
      <c r="O195" s="420"/>
      <c r="P195" s="420"/>
      <c r="Q195" s="420"/>
      <c r="R195" s="420"/>
      <c r="S195" s="420"/>
      <c r="T195" s="420"/>
      <c r="U195" s="420"/>
      <c r="V195" s="420"/>
    </row>
    <row r="196" spans="1:22" ht="18" x14ac:dyDescent="0.25">
      <c r="A196" s="420"/>
      <c r="B196" s="419"/>
      <c r="C196" s="419"/>
      <c r="D196" s="419"/>
      <c r="E196" s="419"/>
      <c r="F196" s="419"/>
      <c r="G196" s="419"/>
      <c r="H196" s="419"/>
      <c r="I196" s="419"/>
      <c r="J196" s="419"/>
      <c r="K196" s="419"/>
      <c r="L196" s="419"/>
      <c r="M196" s="419"/>
      <c r="N196" s="420"/>
      <c r="O196" s="420"/>
      <c r="P196" s="420"/>
      <c r="Q196" s="420"/>
      <c r="R196" s="420"/>
      <c r="S196" s="420"/>
      <c r="T196" s="420"/>
      <c r="U196" s="420"/>
      <c r="V196" s="420"/>
    </row>
    <row r="197" spans="1:22" ht="18" x14ac:dyDescent="0.25">
      <c r="A197" s="420"/>
      <c r="B197" s="419"/>
      <c r="C197" s="419"/>
      <c r="D197" s="419"/>
      <c r="E197" s="419"/>
      <c r="F197" s="419"/>
      <c r="G197" s="419"/>
      <c r="H197" s="419"/>
      <c r="I197" s="419"/>
      <c r="J197" s="419"/>
      <c r="K197" s="419"/>
      <c r="L197" s="419"/>
      <c r="M197" s="419"/>
      <c r="N197" s="420"/>
      <c r="O197" s="420"/>
      <c r="P197" s="420"/>
      <c r="Q197" s="420"/>
      <c r="R197" s="420"/>
      <c r="S197" s="420"/>
      <c r="T197" s="420"/>
      <c r="U197" s="420"/>
      <c r="V197" s="420"/>
    </row>
    <row r="198" spans="1:22" ht="18" x14ac:dyDescent="0.25">
      <c r="A198" s="420"/>
      <c r="B198" s="419"/>
      <c r="C198" s="419"/>
      <c r="D198" s="419"/>
      <c r="E198" s="419"/>
      <c r="F198" s="419"/>
      <c r="G198" s="419"/>
      <c r="H198" s="419"/>
      <c r="I198" s="419"/>
      <c r="J198" s="419"/>
      <c r="K198" s="419"/>
      <c r="L198" s="419"/>
      <c r="M198" s="419"/>
      <c r="N198" s="420"/>
      <c r="O198" s="420"/>
      <c r="P198" s="420"/>
      <c r="Q198" s="420"/>
      <c r="R198" s="420"/>
      <c r="S198" s="420"/>
      <c r="T198" s="420"/>
      <c r="U198" s="420"/>
      <c r="V198" s="420"/>
    </row>
    <row r="199" spans="1:22" ht="18" x14ac:dyDescent="0.25">
      <c r="A199" s="420"/>
      <c r="B199" s="419"/>
      <c r="C199" s="419"/>
      <c r="D199" s="419"/>
      <c r="E199" s="419"/>
      <c r="F199" s="419"/>
      <c r="G199" s="419"/>
      <c r="H199" s="419"/>
      <c r="I199" s="419"/>
      <c r="J199" s="419"/>
      <c r="K199" s="419"/>
      <c r="L199" s="419"/>
      <c r="M199" s="419"/>
      <c r="N199" s="420"/>
      <c r="O199" s="420"/>
      <c r="P199" s="420"/>
      <c r="Q199" s="420"/>
      <c r="R199" s="420"/>
      <c r="S199" s="420"/>
      <c r="T199" s="420"/>
      <c r="U199" s="420"/>
      <c r="V199" s="420"/>
    </row>
    <row r="200" spans="1:22" ht="18" x14ac:dyDescent="0.25">
      <c r="A200" s="420"/>
      <c r="B200" s="419"/>
      <c r="C200" s="419"/>
      <c r="D200" s="419"/>
      <c r="E200" s="419"/>
      <c r="F200" s="419"/>
      <c r="G200" s="419"/>
      <c r="H200" s="419"/>
      <c r="I200" s="419"/>
      <c r="J200" s="419"/>
      <c r="K200" s="419"/>
      <c r="L200" s="419"/>
      <c r="M200" s="419"/>
      <c r="N200" s="420"/>
      <c r="O200" s="420"/>
      <c r="P200" s="420"/>
      <c r="Q200" s="420"/>
      <c r="R200" s="420"/>
      <c r="S200" s="420"/>
      <c r="T200" s="420"/>
      <c r="U200" s="420"/>
      <c r="V200" s="420"/>
    </row>
    <row r="201" spans="1:22" ht="18" x14ac:dyDescent="0.25">
      <c r="A201" s="420"/>
      <c r="B201" s="419"/>
      <c r="C201" s="419"/>
      <c r="D201" s="419"/>
      <c r="E201" s="419"/>
      <c r="F201" s="419"/>
      <c r="G201" s="419"/>
      <c r="H201" s="419"/>
      <c r="I201" s="419"/>
      <c r="J201" s="419"/>
      <c r="K201" s="419"/>
      <c r="L201" s="419"/>
      <c r="M201" s="419"/>
      <c r="N201" s="420"/>
      <c r="O201" s="420"/>
      <c r="P201" s="420"/>
      <c r="Q201" s="420"/>
      <c r="R201" s="420"/>
      <c r="S201" s="420"/>
      <c r="T201" s="420"/>
      <c r="U201" s="420"/>
      <c r="V201" s="420"/>
    </row>
    <row r="202" spans="1:22" ht="18" x14ac:dyDescent="0.25">
      <c r="A202" s="420"/>
      <c r="B202" s="419"/>
      <c r="C202" s="419"/>
      <c r="D202" s="419"/>
      <c r="E202" s="419"/>
      <c r="F202" s="419"/>
      <c r="G202" s="419"/>
      <c r="H202" s="419"/>
      <c r="I202" s="419"/>
      <c r="J202" s="419"/>
      <c r="K202" s="419"/>
      <c r="L202" s="419"/>
      <c r="M202" s="419"/>
      <c r="N202" s="420"/>
      <c r="O202" s="420"/>
      <c r="P202" s="420"/>
      <c r="Q202" s="420"/>
      <c r="R202" s="420"/>
      <c r="S202" s="420"/>
      <c r="T202" s="420"/>
      <c r="U202" s="420"/>
      <c r="V202" s="420"/>
    </row>
    <row r="203" spans="1:22" ht="18" x14ac:dyDescent="0.25">
      <c r="A203" s="420"/>
      <c r="B203" s="419"/>
      <c r="C203" s="419"/>
      <c r="D203" s="419"/>
      <c r="E203" s="419"/>
      <c r="F203" s="419"/>
      <c r="G203" s="419"/>
      <c r="H203" s="419"/>
      <c r="I203" s="419"/>
      <c r="J203" s="419"/>
      <c r="K203" s="419"/>
      <c r="L203" s="419"/>
      <c r="M203" s="419"/>
      <c r="N203" s="420"/>
      <c r="O203" s="420"/>
      <c r="P203" s="420"/>
      <c r="Q203" s="420"/>
      <c r="R203" s="420"/>
      <c r="S203" s="420"/>
      <c r="T203" s="420"/>
      <c r="U203" s="420"/>
      <c r="V203" s="420"/>
    </row>
    <row r="204" spans="1:22" ht="18" x14ac:dyDescent="0.25">
      <c r="A204" s="420"/>
      <c r="B204" s="419"/>
      <c r="C204" s="419"/>
      <c r="D204" s="419"/>
      <c r="E204" s="419"/>
      <c r="F204" s="419"/>
      <c r="G204" s="419"/>
      <c r="H204" s="419"/>
      <c r="I204" s="419"/>
      <c r="J204" s="419"/>
      <c r="K204" s="419"/>
      <c r="L204" s="419"/>
      <c r="M204" s="419"/>
      <c r="N204" s="420"/>
      <c r="O204" s="420"/>
      <c r="P204" s="420"/>
      <c r="Q204" s="420"/>
      <c r="R204" s="420"/>
      <c r="S204" s="420"/>
      <c r="T204" s="420"/>
      <c r="U204" s="420"/>
      <c r="V204" s="420"/>
    </row>
    <row r="205" spans="1:22" ht="18" x14ac:dyDescent="0.25">
      <c r="A205" s="420"/>
      <c r="B205" s="419"/>
      <c r="C205" s="419"/>
      <c r="D205" s="419"/>
      <c r="E205" s="419"/>
      <c r="F205" s="419"/>
      <c r="G205" s="419"/>
      <c r="H205" s="419"/>
      <c r="I205" s="419"/>
      <c r="J205" s="419"/>
      <c r="K205" s="419"/>
      <c r="L205" s="419"/>
      <c r="M205" s="419"/>
      <c r="N205" s="420"/>
      <c r="O205" s="420"/>
      <c r="P205" s="420"/>
      <c r="Q205" s="420"/>
      <c r="R205" s="420"/>
      <c r="S205" s="420"/>
      <c r="T205" s="420"/>
      <c r="U205" s="420"/>
      <c r="V205" s="420"/>
    </row>
    <row r="206" spans="1:22" ht="18" x14ac:dyDescent="0.25">
      <c r="A206" s="420"/>
      <c r="B206" s="419"/>
      <c r="C206" s="419"/>
      <c r="D206" s="419"/>
      <c r="E206" s="419"/>
      <c r="F206" s="419"/>
      <c r="G206" s="419"/>
      <c r="H206" s="419"/>
      <c r="I206" s="419"/>
      <c r="J206" s="419"/>
      <c r="K206" s="419"/>
      <c r="L206" s="419"/>
      <c r="M206" s="419"/>
      <c r="N206" s="420"/>
      <c r="O206" s="420"/>
      <c r="P206" s="420"/>
      <c r="Q206" s="420"/>
      <c r="R206" s="420"/>
      <c r="S206" s="420"/>
      <c r="T206" s="420"/>
      <c r="U206" s="420"/>
      <c r="V206" s="420"/>
    </row>
    <row r="207" spans="1:22" ht="18" x14ac:dyDescent="0.25">
      <c r="A207" s="415"/>
      <c r="B207" s="413"/>
      <c r="C207" s="414"/>
      <c r="D207" s="414"/>
      <c r="E207" s="414"/>
      <c r="F207" s="414"/>
      <c r="G207" s="414"/>
      <c r="H207" s="414"/>
      <c r="I207" s="414"/>
      <c r="J207" s="413"/>
      <c r="K207" s="414"/>
      <c r="L207" s="414"/>
      <c r="M207" s="414"/>
      <c r="N207" s="415"/>
      <c r="O207" s="415"/>
      <c r="P207" s="415"/>
      <c r="Q207" s="415"/>
      <c r="R207" s="415"/>
      <c r="S207" s="415"/>
      <c r="T207" s="415"/>
      <c r="U207" s="415"/>
      <c r="V207" s="415"/>
    </row>
    <row r="208" spans="1:22" ht="18" x14ac:dyDescent="0.25">
      <c r="A208" s="442" t="s">
        <v>340</v>
      </c>
      <c r="B208" s="442"/>
      <c r="C208" s="452"/>
      <c r="D208" s="452"/>
      <c r="E208" s="452"/>
      <c r="F208" s="452"/>
      <c r="G208" s="452"/>
      <c r="H208" s="452"/>
      <c r="I208" s="452"/>
      <c r="J208" s="452"/>
      <c r="K208" s="453" t="s">
        <v>341</v>
      </c>
      <c r="L208" s="453"/>
      <c r="M208" s="452"/>
      <c r="N208" s="453"/>
      <c r="O208" s="453"/>
      <c r="P208" s="453"/>
      <c r="Q208" s="453"/>
      <c r="R208" s="453"/>
      <c r="S208" s="453"/>
      <c r="T208" s="453"/>
      <c r="U208" s="453" t="s">
        <v>341</v>
      </c>
      <c r="V208" s="453"/>
    </row>
    <row r="209" spans="1:22" ht="18" x14ac:dyDescent="0.25">
      <c r="A209" s="420"/>
      <c r="B209" s="419"/>
      <c r="C209" s="419"/>
      <c r="D209" s="419"/>
      <c r="E209" s="419"/>
      <c r="F209" s="419"/>
      <c r="G209" s="419"/>
      <c r="H209" s="419"/>
      <c r="I209" s="419"/>
      <c r="J209" s="419"/>
      <c r="K209" s="419"/>
      <c r="L209" s="419"/>
      <c r="M209" s="419"/>
      <c r="N209" s="420"/>
      <c r="O209" s="420"/>
      <c r="P209" s="420"/>
      <c r="Q209" s="420"/>
      <c r="R209" s="420"/>
      <c r="S209" s="420"/>
      <c r="T209" s="420"/>
      <c r="U209" s="420"/>
      <c r="V209" s="420"/>
    </row>
    <row r="210" spans="1:22" x14ac:dyDescent="0.25">
      <c r="A210" s="420"/>
      <c r="B210" s="420"/>
      <c r="C210" s="420"/>
      <c r="D210" s="420"/>
      <c r="E210" s="420"/>
      <c r="F210" s="420"/>
      <c r="G210" s="420"/>
      <c r="H210" s="420"/>
      <c r="I210" s="420"/>
      <c r="J210" s="420"/>
      <c r="K210" s="420"/>
      <c r="L210" s="420"/>
      <c r="M210" s="420"/>
      <c r="N210" s="420"/>
      <c r="O210" s="420"/>
      <c r="P210" s="420"/>
      <c r="Q210" s="420"/>
      <c r="R210" s="420"/>
      <c r="S210" s="420"/>
      <c r="T210" s="420"/>
      <c r="U210" s="420"/>
      <c r="V210" s="420"/>
    </row>
    <row r="211" spans="1:22" x14ac:dyDescent="0.25">
      <c r="A211" s="420"/>
      <c r="B211" s="420"/>
      <c r="C211" s="420"/>
      <c r="D211" s="420"/>
      <c r="E211" s="420"/>
      <c r="F211" s="420"/>
      <c r="G211" s="420"/>
      <c r="H211" s="420"/>
      <c r="I211" s="420"/>
      <c r="J211" s="420"/>
      <c r="K211" s="420"/>
      <c r="L211" s="420"/>
      <c r="M211" s="420"/>
      <c r="N211" s="420"/>
      <c r="O211" s="420"/>
      <c r="P211" s="420"/>
      <c r="Q211" s="420"/>
      <c r="R211" s="420"/>
      <c r="S211" s="420"/>
      <c r="T211" s="420"/>
      <c r="U211" s="420"/>
      <c r="V211" s="420"/>
    </row>
    <row r="212" spans="1:22" ht="18" x14ac:dyDescent="0.25">
      <c r="A212" s="418" t="s">
        <v>280</v>
      </c>
      <c r="B212" s="418"/>
      <c r="C212" s="419"/>
      <c r="D212" s="420"/>
      <c r="E212" s="420"/>
      <c r="F212" s="420"/>
      <c r="G212" s="420"/>
      <c r="H212" s="419"/>
      <c r="I212" s="419"/>
      <c r="J212" s="425" t="s">
        <v>387</v>
      </c>
      <c r="K212" s="420"/>
      <c r="L212" s="420"/>
      <c r="M212" s="419"/>
      <c r="N212" s="420"/>
      <c r="O212" s="420"/>
      <c r="P212" s="420"/>
      <c r="Q212" s="423"/>
      <c r="R212" s="420"/>
      <c r="S212" s="424" t="s">
        <v>388</v>
      </c>
      <c r="T212" s="425" t="s">
        <v>388</v>
      </c>
      <c r="U212" s="420"/>
      <c r="V212" s="423"/>
    </row>
    <row r="213" spans="1:22" ht="18" x14ac:dyDescent="0.25">
      <c r="A213" s="413"/>
      <c r="B213" s="413"/>
      <c r="C213" s="414"/>
      <c r="D213" s="415"/>
      <c r="E213" s="415"/>
      <c r="F213" s="427" t="s">
        <v>283</v>
      </c>
      <c r="G213" s="415"/>
      <c r="H213" s="414"/>
      <c r="I213" s="414"/>
      <c r="J213" s="416"/>
      <c r="K213" s="427"/>
      <c r="L213" s="417"/>
      <c r="M213" s="414"/>
      <c r="N213" s="427"/>
      <c r="O213" s="415"/>
      <c r="P213" s="427" t="s">
        <v>283</v>
      </c>
      <c r="Q213" s="417"/>
      <c r="R213" s="415"/>
      <c r="S213" s="414"/>
      <c r="T213" s="416"/>
      <c r="U213" s="415"/>
      <c r="V213" s="417"/>
    </row>
    <row r="214" spans="1:22" ht="18" x14ac:dyDescent="0.25">
      <c r="A214" s="418" t="s">
        <v>284</v>
      </c>
      <c r="B214" s="418"/>
      <c r="C214" s="419"/>
      <c r="D214" s="420"/>
      <c r="E214" s="420"/>
      <c r="F214" s="421"/>
      <c r="G214" s="420"/>
      <c r="H214" s="419"/>
      <c r="I214" s="419"/>
      <c r="J214" s="422" t="s">
        <v>285</v>
      </c>
      <c r="K214" s="421"/>
      <c r="L214" s="423"/>
      <c r="M214" s="419"/>
      <c r="N214" s="421"/>
      <c r="O214" s="420"/>
      <c r="P214" s="421"/>
      <c r="Q214" s="423"/>
      <c r="R214" s="420"/>
      <c r="S214" s="418" t="s">
        <v>285</v>
      </c>
      <c r="T214" s="422"/>
      <c r="U214" s="420"/>
      <c r="V214" s="423"/>
    </row>
    <row r="215" spans="1:22" ht="18" x14ac:dyDescent="0.25">
      <c r="A215" s="424" t="s">
        <v>286</v>
      </c>
      <c r="B215" s="424"/>
      <c r="C215" s="419"/>
      <c r="D215" s="420"/>
      <c r="E215" s="420"/>
      <c r="F215" s="421" t="s">
        <v>287</v>
      </c>
      <c r="G215" s="420"/>
      <c r="H215" s="419"/>
      <c r="I215" s="419"/>
      <c r="J215" s="425" t="s">
        <v>288</v>
      </c>
      <c r="K215" s="421"/>
      <c r="L215" s="423"/>
      <c r="M215" s="419"/>
      <c r="N215" s="421"/>
      <c r="O215" s="420"/>
      <c r="P215" s="421" t="s">
        <v>287</v>
      </c>
      <c r="Q215" s="423"/>
      <c r="R215" s="420"/>
      <c r="S215" s="424" t="s">
        <v>288</v>
      </c>
      <c r="T215" s="425"/>
      <c r="U215" s="420"/>
      <c r="V215" s="423"/>
    </row>
    <row r="216" spans="1:22" ht="18" x14ac:dyDescent="0.25">
      <c r="A216" s="426" t="s">
        <v>290</v>
      </c>
      <c r="B216" s="426"/>
      <c r="C216" s="414"/>
      <c r="D216" s="415"/>
      <c r="E216" s="415"/>
      <c r="F216" s="427" t="s">
        <v>291</v>
      </c>
      <c r="G216" s="415"/>
      <c r="H216" s="414"/>
      <c r="I216" s="414"/>
      <c r="J216" s="428" t="s">
        <v>292</v>
      </c>
      <c r="K216" s="427"/>
      <c r="L216" s="417"/>
      <c r="M216" s="414"/>
      <c r="N216" s="427"/>
      <c r="O216" s="415"/>
      <c r="P216" s="427" t="s">
        <v>291</v>
      </c>
      <c r="Q216" s="417"/>
      <c r="R216" s="415"/>
      <c r="S216" s="426" t="s">
        <v>292</v>
      </c>
      <c r="T216" s="428"/>
      <c r="U216" s="415"/>
      <c r="V216" s="417"/>
    </row>
    <row r="217" spans="1:22" ht="18" x14ac:dyDescent="0.25">
      <c r="A217" s="420"/>
      <c r="B217" s="419"/>
      <c r="C217" s="419"/>
      <c r="D217" s="420"/>
      <c r="E217" s="420"/>
      <c r="F217" s="421"/>
      <c r="G217" s="420"/>
      <c r="H217" s="419"/>
      <c r="I217" s="419"/>
      <c r="J217" s="421"/>
      <c r="K217" s="421"/>
      <c r="L217" s="423"/>
      <c r="M217" s="419"/>
      <c r="N217" s="421"/>
      <c r="O217" s="420"/>
      <c r="P217" s="421"/>
      <c r="Q217" s="420"/>
      <c r="R217" s="420"/>
      <c r="S217" s="420"/>
      <c r="T217" s="420"/>
      <c r="U217" s="420"/>
      <c r="V217" s="420"/>
    </row>
    <row r="218" spans="1:22" ht="18" x14ac:dyDescent="0.25">
      <c r="A218" s="420"/>
      <c r="B218" s="420"/>
      <c r="C218" s="419"/>
      <c r="D218" s="420"/>
      <c r="E218" s="420"/>
      <c r="F218" s="421" t="s">
        <v>293</v>
      </c>
      <c r="G218" s="420"/>
      <c r="H218" s="419"/>
      <c r="I218" s="419"/>
      <c r="J218" s="421"/>
      <c r="K218" s="421"/>
      <c r="L218" s="423"/>
      <c r="M218" s="419"/>
      <c r="N218" s="421"/>
      <c r="O218" s="420"/>
      <c r="P218" s="421" t="s">
        <v>293</v>
      </c>
      <c r="Q218" s="420"/>
      <c r="R218" s="420"/>
      <c r="S218" s="420"/>
      <c r="T218" s="420"/>
      <c r="U218" s="420"/>
      <c r="V218" s="420"/>
    </row>
    <row r="219" spans="1:22" ht="18" x14ac:dyDescent="0.25">
      <c r="A219" s="420"/>
      <c r="B219" s="420"/>
      <c r="C219" s="419"/>
      <c r="D219" s="420"/>
      <c r="E219" s="420"/>
      <c r="F219" s="420"/>
      <c r="G219" s="420"/>
      <c r="H219" s="419"/>
      <c r="I219" s="419"/>
      <c r="J219" s="419"/>
      <c r="K219" s="421"/>
      <c r="L219" s="423"/>
      <c r="M219" s="419"/>
      <c r="N219" s="421"/>
      <c r="O219" s="420"/>
      <c r="P219" s="420"/>
      <c r="Q219" s="420"/>
      <c r="R219" s="420"/>
      <c r="S219" s="420"/>
      <c r="T219" s="420"/>
      <c r="U219" s="420"/>
      <c r="V219" s="420"/>
    </row>
    <row r="220" spans="1:22" ht="18" x14ac:dyDescent="0.25">
      <c r="A220" s="420"/>
      <c r="B220" s="419"/>
      <c r="C220" s="419"/>
      <c r="D220" s="420"/>
      <c r="E220" s="420"/>
      <c r="F220" s="420"/>
      <c r="G220" s="420"/>
      <c r="H220" s="419"/>
      <c r="I220" s="419"/>
      <c r="J220" s="419"/>
      <c r="K220" s="420"/>
      <c r="L220" s="420"/>
      <c r="M220" s="419"/>
      <c r="N220" s="420"/>
      <c r="O220" s="420"/>
      <c r="P220" s="420"/>
      <c r="Q220" s="420"/>
      <c r="R220" s="420"/>
      <c r="S220" s="420"/>
      <c r="T220" s="420"/>
      <c r="U220" s="420"/>
      <c r="V220" s="420"/>
    </row>
    <row r="221" spans="1:22" ht="18" x14ac:dyDescent="0.25">
      <c r="A221" s="420"/>
      <c r="B221" s="418"/>
      <c r="C221" s="419"/>
      <c r="D221" s="429"/>
      <c r="E221" s="429"/>
      <c r="F221" s="429" t="s">
        <v>294</v>
      </c>
      <c r="G221" s="429" t="s">
        <v>295</v>
      </c>
      <c r="H221" s="429" t="s">
        <v>295</v>
      </c>
      <c r="I221" s="430"/>
      <c r="J221" s="430"/>
      <c r="K221" s="430"/>
      <c r="L221" s="430"/>
      <c r="M221" s="430"/>
      <c r="N221" s="430"/>
      <c r="O221" s="429"/>
      <c r="P221" s="429"/>
      <c r="Q221" s="429"/>
      <c r="R221" s="429"/>
      <c r="S221" s="429"/>
      <c r="T221" s="429" t="s">
        <v>296</v>
      </c>
      <c r="U221" s="429"/>
      <c r="V221" s="429"/>
    </row>
    <row r="222" spans="1:22" ht="18" x14ac:dyDescent="0.25">
      <c r="A222" s="420"/>
      <c r="B222" s="419"/>
      <c r="C222" s="419"/>
      <c r="D222" s="429" t="s">
        <v>294</v>
      </c>
      <c r="E222" s="429" t="s">
        <v>294</v>
      </c>
      <c r="F222" s="429" t="s">
        <v>297</v>
      </c>
      <c r="G222" s="429" t="s">
        <v>297</v>
      </c>
      <c r="H222" s="429" t="s">
        <v>298</v>
      </c>
      <c r="I222" s="429" t="s">
        <v>299</v>
      </c>
      <c r="J222" s="429" t="s">
        <v>300</v>
      </c>
      <c r="K222" s="429" t="s">
        <v>300</v>
      </c>
      <c r="L222" s="429" t="s">
        <v>300</v>
      </c>
      <c r="M222" s="429" t="s">
        <v>300</v>
      </c>
      <c r="N222" s="429" t="s">
        <v>300</v>
      </c>
      <c r="O222" s="429" t="s">
        <v>295</v>
      </c>
      <c r="P222" s="429"/>
      <c r="Q222" s="429" t="s">
        <v>301</v>
      </c>
      <c r="R222" s="430" t="s">
        <v>302</v>
      </c>
      <c r="S222" s="430" t="s">
        <v>302</v>
      </c>
      <c r="T222" s="430" t="s">
        <v>303</v>
      </c>
      <c r="U222" s="429" t="s">
        <v>304</v>
      </c>
      <c r="V222" s="431" t="s">
        <v>305</v>
      </c>
    </row>
    <row r="223" spans="1:22" ht="18" x14ac:dyDescent="0.25">
      <c r="A223" s="427" t="s">
        <v>306</v>
      </c>
      <c r="B223" s="414"/>
      <c r="C223" s="433" t="s">
        <v>220</v>
      </c>
      <c r="D223" s="434" t="s">
        <v>307</v>
      </c>
      <c r="E223" s="434" t="s">
        <v>308</v>
      </c>
      <c r="F223" s="435" t="s">
        <v>309</v>
      </c>
      <c r="G223" s="435" t="s">
        <v>309</v>
      </c>
      <c r="H223" s="436" t="s">
        <v>310</v>
      </c>
      <c r="I223" s="436" t="s">
        <v>311</v>
      </c>
      <c r="J223" s="436" t="s">
        <v>312</v>
      </c>
      <c r="K223" s="436" t="s">
        <v>313</v>
      </c>
      <c r="L223" s="436" t="s">
        <v>314</v>
      </c>
      <c r="M223" s="436" t="s">
        <v>315</v>
      </c>
      <c r="N223" s="436" t="s">
        <v>316</v>
      </c>
      <c r="O223" s="436" t="s">
        <v>308</v>
      </c>
      <c r="P223" s="436" t="s">
        <v>317</v>
      </c>
      <c r="Q223" s="436" t="s">
        <v>318</v>
      </c>
      <c r="R223" s="436" t="s">
        <v>311</v>
      </c>
      <c r="S223" s="436" t="s">
        <v>319</v>
      </c>
      <c r="T223" s="436" t="s">
        <v>320</v>
      </c>
      <c r="U223" s="436"/>
      <c r="V223" s="437" t="s">
        <v>321</v>
      </c>
    </row>
    <row r="224" spans="1:22" ht="18" x14ac:dyDescent="0.25">
      <c r="A224" s="421">
        <v>1</v>
      </c>
      <c r="B224" s="449" t="s">
        <v>389</v>
      </c>
      <c r="C224" s="419"/>
      <c r="D224" s="419"/>
      <c r="E224" s="419"/>
      <c r="F224" s="419"/>
      <c r="G224" s="419"/>
      <c r="H224" s="419"/>
      <c r="I224" s="419"/>
      <c r="J224" s="419"/>
      <c r="K224" s="419"/>
      <c r="L224" s="419"/>
      <c r="M224" s="419"/>
      <c r="N224" s="420"/>
      <c r="O224" s="420"/>
      <c r="P224" s="420"/>
      <c r="Q224" s="420"/>
      <c r="R224" s="420"/>
      <c r="S224" s="420"/>
      <c r="T224" s="420"/>
      <c r="U224" s="420"/>
      <c r="V224" s="420"/>
    </row>
    <row r="225" spans="1:22" ht="18" x14ac:dyDescent="0.25">
      <c r="A225" s="421">
        <v>2</v>
      </c>
      <c r="B225" s="438" t="s">
        <v>390</v>
      </c>
      <c r="C225" s="364">
        <v>325035720.53056896</v>
      </c>
      <c r="D225" s="364">
        <v>127074827.6549937</v>
      </c>
      <c r="E225" s="364">
        <v>330957.49335599999</v>
      </c>
      <c r="F225" s="364">
        <v>1279.6228800000001</v>
      </c>
      <c r="G225" s="364">
        <v>1367.2937999999999</v>
      </c>
      <c r="H225" s="364">
        <v>148245.64879109999</v>
      </c>
      <c r="I225" s="364">
        <v>9102116.6843780987</v>
      </c>
      <c r="J225" s="364">
        <v>43314499.316863105</v>
      </c>
      <c r="K225" s="364">
        <v>47855521.961706892</v>
      </c>
      <c r="L225" s="364">
        <v>23122948.816287298</v>
      </c>
      <c r="M225" s="364">
        <v>11039284.323734002</v>
      </c>
      <c r="N225" s="364">
        <v>23284057.947157297</v>
      </c>
      <c r="O225" s="364">
        <v>849506.36930850009</v>
      </c>
      <c r="P225" s="364">
        <v>0</v>
      </c>
      <c r="Q225" s="364">
        <v>3904534.0082565001</v>
      </c>
      <c r="R225" s="364">
        <v>6060690.8469081987</v>
      </c>
      <c r="S225" s="364">
        <v>0</v>
      </c>
      <c r="T225" s="364">
        <v>0</v>
      </c>
      <c r="U225" s="364">
        <v>525231.99093650002</v>
      </c>
      <c r="V225" s="364">
        <v>28420650.551211696</v>
      </c>
    </row>
    <row r="226" spans="1:22" ht="18" x14ac:dyDescent="0.25">
      <c r="A226" s="421">
        <v>3</v>
      </c>
      <c r="B226" s="438" t="s">
        <v>391</v>
      </c>
      <c r="C226" s="364">
        <v>21031299.143339798</v>
      </c>
      <c r="D226" s="364">
        <v>7798791.1685017329</v>
      </c>
      <c r="E226" s="364">
        <v>17332.661025698584</v>
      </c>
      <c r="F226" s="364">
        <v>27.855629988765301</v>
      </c>
      <c r="G226" s="364">
        <v>89.412227767550931</v>
      </c>
      <c r="H226" s="364">
        <v>855.23888336354764</v>
      </c>
      <c r="I226" s="364">
        <v>681060.25900108519</v>
      </c>
      <c r="J226" s="364">
        <v>1340977.7056933714</v>
      </c>
      <c r="K226" s="364">
        <v>612735.93888985924</v>
      </c>
      <c r="L226" s="364">
        <v>127268.66890636389</v>
      </c>
      <c r="M226" s="364">
        <v>14527.621231482461</v>
      </c>
      <c r="N226" s="364">
        <v>301946.68976962875</v>
      </c>
      <c r="O226" s="364">
        <v>53094.508664738838</v>
      </c>
      <c r="P226" s="364">
        <v>9981928.5501993001</v>
      </c>
      <c r="Q226" s="364">
        <v>39564.209609394798</v>
      </c>
      <c r="R226" s="364">
        <v>20514.775353019526</v>
      </c>
      <c r="S226" s="364">
        <v>0</v>
      </c>
      <c r="T226" s="364">
        <v>0</v>
      </c>
      <c r="U226" s="364">
        <v>24876.040118056968</v>
      </c>
      <c r="V226" s="364">
        <v>15707.839634947777</v>
      </c>
    </row>
    <row r="227" spans="1:22" ht="18" x14ac:dyDescent="0.25">
      <c r="A227" s="421">
        <v>4</v>
      </c>
      <c r="B227" s="438" t="s">
        <v>350</v>
      </c>
      <c r="C227" s="364">
        <v>346067019.67390877</v>
      </c>
      <c r="D227" s="364">
        <v>134873618.82349542</v>
      </c>
      <c r="E227" s="364">
        <v>348290.15438169858</v>
      </c>
      <c r="F227" s="364">
        <v>1307.4785099887654</v>
      </c>
      <c r="G227" s="364">
        <v>1456.7060277675509</v>
      </c>
      <c r="H227" s="364">
        <v>149100.88767446353</v>
      </c>
      <c r="I227" s="364">
        <v>9783176.9433791842</v>
      </c>
      <c r="J227" s="364">
        <v>44655477.022556476</v>
      </c>
      <c r="K227" s="364">
        <v>48468257.900596753</v>
      </c>
      <c r="L227" s="364">
        <v>23250217.485193662</v>
      </c>
      <c r="M227" s="364">
        <v>11053811.944965485</v>
      </c>
      <c r="N227" s="364">
        <v>23586004.636926927</v>
      </c>
      <c r="O227" s="364">
        <v>902600.87797323894</v>
      </c>
      <c r="P227" s="364">
        <v>9981928.5501993001</v>
      </c>
      <c r="Q227" s="364">
        <v>3944098.217865895</v>
      </c>
      <c r="R227" s="364">
        <v>6081205.6222612178</v>
      </c>
      <c r="S227" s="364">
        <v>0</v>
      </c>
      <c r="T227" s="364">
        <v>0</v>
      </c>
      <c r="U227" s="364">
        <v>550108.03105455695</v>
      </c>
      <c r="V227" s="364">
        <v>28436358.390846644</v>
      </c>
    </row>
    <row r="228" spans="1:22" ht="18" x14ac:dyDescent="0.25">
      <c r="A228" s="421"/>
      <c r="B228" s="419"/>
      <c r="C228" s="419"/>
      <c r="D228" s="419"/>
      <c r="E228" s="419"/>
      <c r="F228" s="419"/>
      <c r="G228" s="419"/>
      <c r="H228" s="419"/>
      <c r="I228" s="419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</row>
    <row r="229" spans="1:22" ht="18" x14ac:dyDescent="0.25">
      <c r="A229" s="421">
        <v>5</v>
      </c>
      <c r="B229" s="407" t="s">
        <v>392</v>
      </c>
      <c r="C229" s="408">
        <v>3.0104151401720791E-2</v>
      </c>
      <c r="D229" s="408">
        <v>1.8518513303504919E-2</v>
      </c>
      <c r="E229" s="408">
        <v>2.2311730211936484E-2</v>
      </c>
      <c r="F229" s="408">
        <v>-4.6650166173819736E-2</v>
      </c>
      <c r="G229" s="408">
        <v>-3.7063262714812584E-2</v>
      </c>
      <c r="H229" s="408">
        <v>4.0658690704673199E-2</v>
      </c>
      <c r="I229" s="408">
        <v>6.3018718775511795E-2</v>
      </c>
      <c r="J229" s="408">
        <v>4.3278722064238689E-2</v>
      </c>
      <c r="K229" s="408">
        <v>2.7733529938320577E-2</v>
      </c>
      <c r="L229" s="408">
        <v>1.5082730857080761E-2</v>
      </c>
      <c r="M229" s="408">
        <v>-7.2970823458412409E-3</v>
      </c>
      <c r="N229" s="408">
        <v>-7.8004110360932691E-3</v>
      </c>
      <c r="O229" s="408">
        <v>0.11875990274889582</v>
      </c>
      <c r="P229" s="408">
        <v>9.9930237009764888E-2</v>
      </c>
      <c r="Q229" s="408">
        <v>3.5286513828203148E-3</v>
      </c>
      <c r="R229" s="408">
        <v>-2.441307730387999E-3</v>
      </c>
      <c r="S229" s="408">
        <v>0</v>
      </c>
      <c r="T229" s="408">
        <v>0</v>
      </c>
      <c r="U229" s="408">
        <v>-1.512201344269206E-2</v>
      </c>
      <c r="V229" s="408">
        <v>0.23372757367729097</v>
      </c>
    </row>
    <row r="230" spans="1:22" ht="18" x14ac:dyDescent="0.25">
      <c r="A230" s="421">
        <v>6</v>
      </c>
      <c r="B230" s="407" t="s">
        <v>393</v>
      </c>
      <c r="C230" s="369">
        <v>1</v>
      </c>
      <c r="D230" s="369">
        <v>0.61514815868373485</v>
      </c>
      <c r="E230" s="369">
        <v>0.74115127558988814</v>
      </c>
      <c r="F230" s="369">
        <v>-1.5496256828934614</v>
      </c>
      <c r="G230" s="369">
        <v>-1.2311678286568144</v>
      </c>
      <c r="H230" s="369">
        <v>1.3506007913031257</v>
      </c>
      <c r="I230" s="369">
        <v>2.0933564256493065</v>
      </c>
      <c r="J230" s="369">
        <v>1.4376330190049742</v>
      </c>
      <c r="K230" s="369">
        <v>0.92125267270398103</v>
      </c>
      <c r="L230" s="369">
        <v>0.50101830328353358</v>
      </c>
      <c r="M230" s="369">
        <v>-0.24239455377653099</v>
      </c>
      <c r="N230" s="369">
        <v>-0.25911413120408994</v>
      </c>
      <c r="O230" s="369">
        <v>3.9449676280231354</v>
      </c>
      <c r="P230" s="369">
        <v>3.3194836046450642</v>
      </c>
      <c r="Q230" s="369">
        <v>0.11721477665099082</v>
      </c>
      <c r="R230" s="369">
        <v>-8.1095384414272206E-2</v>
      </c>
      <c r="S230" s="369">
        <v>0</v>
      </c>
      <c r="T230" s="369">
        <v>0</v>
      </c>
      <c r="U230" s="369">
        <v>-0.50232319260218927</v>
      </c>
      <c r="V230" s="369">
        <v>7.7639648618007815</v>
      </c>
    </row>
    <row r="231" spans="1:22" ht="18" x14ac:dyDescent="0.25">
      <c r="A231" s="421"/>
      <c r="B231" s="419"/>
      <c r="C231" s="419"/>
      <c r="D231" s="458"/>
      <c r="E231" s="419"/>
      <c r="F231" s="419"/>
      <c r="G231" s="419"/>
      <c r="H231" s="419"/>
      <c r="I231" s="419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</row>
    <row r="232" spans="1:22" ht="18" x14ac:dyDescent="0.25">
      <c r="A232" s="421">
        <v>7</v>
      </c>
      <c r="B232" s="449" t="s">
        <v>394</v>
      </c>
      <c r="C232" s="419"/>
      <c r="D232" s="419"/>
      <c r="E232" s="419"/>
      <c r="F232" s="419"/>
      <c r="G232" s="419"/>
      <c r="H232" s="419"/>
      <c r="I232" s="419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</row>
    <row r="233" spans="1:22" ht="18" x14ac:dyDescent="0.25">
      <c r="A233" s="421">
        <v>8</v>
      </c>
      <c r="B233" s="438" t="s">
        <v>390</v>
      </c>
      <c r="C233" s="364">
        <v>462791723.93345737</v>
      </c>
      <c r="D233" s="364">
        <v>173419989.05160606</v>
      </c>
      <c r="E233" s="364">
        <v>459917.6663056101</v>
      </c>
      <c r="F233" s="364">
        <v>1782.252</v>
      </c>
      <c r="G233" s="364">
        <v>3507.9</v>
      </c>
      <c r="H233" s="364">
        <v>228998.65785719751</v>
      </c>
      <c r="I233" s="364">
        <v>12798503.088494897</v>
      </c>
      <c r="J233" s="364">
        <v>67111574.895143643</v>
      </c>
      <c r="K233" s="364">
        <v>74693070.066901103</v>
      </c>
      <c r="L233" s="364">
        <v>35989411.943921924</v>
      </c>
      <c r="M233" s="364">
        <v>16999619.381649416</v>
      </c>
      <c r="N233" s="659">
        <v>36702700.884035617</v>
      </c>
      <c r="O233" s="364">
        <v>907988.36975527753</v>
      </c>
      <c r="P233" s="364">
        <v>0</v>
      </c>
      <c r="Q233" s="364">
        <v>5675071.6608049292</v>
      </c>
      <c r="R233" s="364">
        <v>8623260.4470215216</v>
      </c>
      <c r="S233" s="364">
        <v>0</v>
      </c>
      <c r="T233" s="364">
        <v>0</v>
      </c>
      <c r="U233" s="364">
        <v>755676.30627529777</v>
      </c>
      <c r="V233" s="364">
        <v>28420651.361684844</v>
      </c>
    </row>
    <row r="234" spans="1:22" ht="18" x14ac:dyDescent="0.25">
      <c r="A234" s="421">
        <v>9</v>
      </c>
      <c r="B234" s="438" t="s">
        <v>391</v>
      </c>
      <c r="C234" s="364">
        <v>22549636.903396912</v>
      </c>
      <c r="D234" s="364">
        <v>9231660.5882328097</v>
      </c>
      <c r="E234" s="364">
        <v>21047.338787394601</v>
      </c>
      <c r="F234" s="364">
        <v>34.296428971925152</v>
      </c>
      <c r="G234" s="364">
        <v>93.125357339530282</v>
      </c>
      <c r="H234" s="364">
        <v>855.23888336354764</v>
      </c>
      <c r="I234" s="364">
        <v>704888.01774679497</v>
      </c>
      <c r="J234" s="364">
        <v>1379379.6796417683</v>
      </c>
      <c r="K234" s="364">
        <v>627763.63070131605</v>
      </c>
      <c r="L234" s="364">
        <v>128915.07089051785</v>
      </c>
      <c r="M234" s="364">
        <v>14791.253431092995</v>
      </c>
      <c r="N234" s="364">
        <v>302312.43303246872</v>
      </c>
      <c r="O234" s="364">
        <v>55162.014573566768</v>
      </c>
      <c r="P234" s="364">
        <v>9981928.5501993001</v>
      </c>
      <c r="Q234" s="364">
        <v>39614.336858616523</v>
      </c>
      <c r="R234" s="364">
        <v>20540.767260023382</v>
      </c>
      <c r="S234" s="364">
        <v>0</v>
      </c>
      <c r="T234" s="364">
        <v>0</v>
      </c>
      <c r="U234" s="364">
        <v>24903.888589846811</v>
      </c>
      <c r="V234" s="364">
        <v>15746.67278172139</v>
      </c>
    </row>
    <row r="235" spans="1:22" ht="18" x14ac:dyDescent="0.25">
      <c r="A235" s="421">
        <v>10</v>
      </c>
      <c r="B235" s="438" t="s">
        <v>350</v>
      </c>
      <c r="C235" s="364">
        <v>485341360.83685428</v>
      </c>
      <c r="D235" s="364">
        <v>182651649.63983887</v>
      </c>
      <c r="E235" s="364">
        <v>480965.00509300467</v>
      </c>
      <c r="F235" s="364">
        <v>1816.5484289719252</v>
      </c>
      <c r="G235" s="364">
        <v>3601.0253573395303</v>
      </c>
      <c r="H235" s="364">
        <v>229853.89674056106</v>
      </c>
      <c r="I235" s="364">
        <v>13503391.106241692</v>
      </c>
      <c r="J235" s="364">
        <v>68490954.574785411</v>
      </c>
      <c r="K235" s="364">
        <v>75320833.697602421</v>
      </c>
      <c r="L235" s="364">
        <v>36118327.01481244</v>
      </c>
      <c r="M235" s="364">
        <v>17014410.635080509</v>
      </c>
      <c r="N235" s="364">
        <v>37005013.317068085</v>
      </c>
      <c r="O235" s="364">
        <v>963150.38432884426</v>
      </c>
      <c r="P235" s="364">
        <v>9981928.5501993001</v>
      </c>
      <c r="Q235" s="364">
        <v>5714685.9976635454</v>
      </c>
      <c r="R235" s="364">
        <v>8643801.2142815441</v>
      </c>
      <c r="S235" s="364">
        <v>0</v>
      </c>
      <c r="T235" s="364">
        <v>0</v>
      </c>
      <c r="U235" s="364">
        <v>780580.19486514456</v>
      </c>
      <c r="V235" s="364">
        <v>28436398.034466565</v>
      </c>
    </row>
    <row r="236" spans="1:22" ht="18" x14ac:dyDescent="0.25">
      <c r="A236" s="421"/>
      <c r="B236" s="419"/>
      <c r="C236" s="419"/>
      <c r="D236" s="419"/>
      <c r="E236" s="419"/>
      <c r="F236" s="419"/>
      <c r="G236" s="419"/>
      <c r="H236" s="419"/>
      <c r="I236" s="419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</row>
    <row r="237" spans="1:22" ht="18" x14ac:dyDescent="0.25">
      <c r="A237" s="421">
        <v>11</v>
      </c>
      <c r="B237" s="449" t="s">
        <v>395</v>
      </c>
      <c r="C237" s="409">
        <v>139274341.16294551</v>
      </c>
      <c r="D237" s="409">
        <v>47778030.816343457</v>
      </c>
      <c r="E237" s="409">
        <v>132674.85071130609</v>
      </c>
      <c r="F237" s="409">
        <v>509.06991898315982</v>
      </c>
      <c r="G237" s="409">
        <v>2144.3193295719793</v>
      </c>
      <c r="H237" s="409">
        <v>80753.009066097526</v>
      </c>
      <c r="I237" s="409">
        <v>3720214.1628625076</v>
      </c>
      <c r="J237" s="409">
        <v>23835477.552228935</v>
      </c>
      <c r="K237" s="409">
        <v>26852575.797005668</v>
      </c>
      <c r="L237" s="409">
        <v>12868109.529618777</v>
      </c>
      <c r="M237" s="409">
        <v>5960598.6901150234</v>
      </c>
      <c r="N237" s="409">
        <v>13419008.680141158</v>
      </c>
      <c r="O237" s="409">
        <v>60549.506355605321</v>
      </c>
      <c r="P237" s="409">
        <v>0</v>
      </c>
      <c r="Q237" s="409">
        <v>1770587.7797976504</v>
      </c>
      <c r="R237" s="409">
        <v>2562595.5920203263</v>
      </c>
      <c r="S237" s="409">
        <v>0</v>
      </c>
      <c r="T237" s="409">
        <v>0</v>
      </c>
      <c r="U237" s="409">
        <v>230472.1638105876</v>
      </c>
      <c r="V237" s="409">
        <v>39.643619921058416</v>
      </c>
    </row>
    <row r="238" spans="1:22" ht="18" x14ac:dyDescent="0.25">
      <c r="A238" s="421">
        <v>12</v>
      </c>
      <c r="B238" s="407" t="s">
        <v>396</v>
      </c>
      <c r="C238" s="408">
        <v>0.40244904381290253</v>
      </c>
      <c r="D238" s="408">
        <v>0.35424296636445235</v>
      </c>
      <c r="E238" s="408">
        <v>0.38093195871940988</v>
      </c>
      <c r="F238" s="408">
        <v>0.38935241772159918</v>
      </c>
      <c r="G238" s="408">
        <v>1.4720329899768576</v>
      </c>
      <c r="H238" s="408">
        <v>0.54159978740306369</v>
      </c>
      <c r="I238" s="408">
        <v>0.38026647012453169</v>
      </c>
      <c r="J238" s="408">
        <v>0.53376380998436324</v>
      </c>
      <c r="K238" s="408">
        <v>0.55402395217252187</v>
      </c>
      <c r="L238" s="408">
        <v>0.55346189934840484</v>
      </c>
      <c r="M238" s="408">
        <v>0.53923467486072152</v>
      </c>
      <c r="N238" s="408">
        <v>0.56893945739042096</v>
      </c>
      <c r="O238" s="408">
        <v>6.7083367447600184E-2</v>
      </c>
      <c r="P238" s="408">
        <v>0</v>
      </c>
      <c r="Q238" s="408">
        <v>0.44892081332490108</v>
      </c>
      <c r="R238" s="408">
        <v>0.42139597823160896</v>
      </c>
      <c r="S238" s="408">
        <v>0</v>
      </c>
      <c r="T238" s="408" t="e">
        <v>#DIV/0!</v>
      </c>
      <c r="U238" s="408">
        <v>0.41895800606432254</v>
      </c>
      <c r="V238" s="408">
        <v>1.3941173260011828E-6</v>
      </c>
    </row>
    <row r="239" spans="1:22" ht="18" x14ac:dyDescent="0.25">
      <c r="A239" s="421"/>
      <c r="B239" s="419"/>
      <c r="C239" s="419"/>
      <c r="D239" s="419"/>
      <c r="E239" s="419"/>
      <c r="F239" s="419"/>
      <c r="G239" s="419"/>
      <c r="H239" s="419"/>
      <c r="I239" s="419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</row>
    <row r="240" spans="1:22" ht="18" x14ac:dyDescent="0.25">
      <c r="A240" s="421">
        <v>13</v>
      </c>
      <c r="B240" s="410" t="s">
        <v>392</v>
      </c>
      <c r="C240" s="411">
        <v>7.394224608337302E-2</v>
      </c>
      <c r="D240" s="411">
        <v>6.2462713243804743E-2</v>
      </c>
      <c r="E240" s="411">
        <v>7.0474517146242449E-2</v>
      </c>
      <c r="F240" s="411">
        <v>-3.4722995233528148E-2</v>
      </c>
      <c r="G240" s="411">
        <v>5.1723873650954058E-2</v>
      </c>
      <c r="H240" s="411">
        <v>9.9512186684147602E-2</v>
      </c>
      <c r="I240" s="411">
        <v>0.12074047492297607</v>
      </c>
      <c r="J240" s="411">
        <v>0.10838265232653964</v>
      </c>
      <c r="K240" s="411">
        <v>8.2519971899600628E-2</v>
      </c>
      <c r="L240" s="411">
        <v>6.1278311798931735E-2</v>
      </c>
      <c r="M240" s="411">
        <v>2.5076982660003494E-2</v>
      </c>
      <c r="N240" s="411">
        <v>3.3848905225469621E-2</v>
      </c>
      <c r="O240" s="411">
        <v>0.12155928614035265</v>
      </c>
      <c r="P240" s="411">
        <v>8.5132578193718514E-2</v>
      </c>
      <c r="Q240" s="411">
        <v>3.8827585576724138E-2</v>
      </c>
      <c r="R240" s="411">
        <v>4.4425808755729622E-2</v>
      </c>
      <c r="S240" s="411">
        <v>0</v>
      </c>
      <c r="T240" s="411">
        <v>0</v>
      </c>
      <c r="U240" s="411">
        <v>1.3545861674978739E-3</v>
      </c>
      <c r="V240" s="411">
        <v>0.21893010969926746</v>
      </c>
    </row>
    <row r="241" spans="1:22" ht="18" x14ac:dyDescent="0.25">
      <c r="A241" s="421">
        <v>14</v>
      </c>
      <c r="B241" s="412" t="s">
        <v>393</v>
      </c>
      <c r="C241" s="369">
        <v>1</v>
      </c>
      <c r="D241" s="369">
        <v>0.84475001169663388</v>
      </c>
      <c r="E241" s="369">
        <v>0.95310219636524751</v>
      </c>
      <c r="F241" s="369">
        <v>-0.46959616555840755</v>
      </c>
      <c r="G241" s="369">
        <v>0.69951720958859154</v>
      </c>
      <c r="H241" s="369">
        <v>1.3458096278539251</v>
      </c>
      <c r="I241" s="369">
        <v>1.6329024518248481</v>
      </c>
      <c r="J241" s="369">
        <v>1.4657744126995222</v>
      </c>
      <c r="K241" s="369">
        <v>1.1160057513881287</v>
      </c>
      <c r="L241" s="369">
        <v>0.82873208544189803</v>
      </c>
      <c r="M241" s="369">
        <v>0.33914283090248748</v>
      </c>
      <c r="N241" s="369">
        <v>0.45777491242697094</v>
      </c>
      <c r="O241" s="369">
        <v>1.6439761108053088</v>
      </c>
      <c r="P241" s="369">
        <v>1.1513388178353132</v>
      </c>
      <c r="Q241" s="369">
        <v>0.52510692646453272</v>
      </c>
      <c r="R241" s="369">
        <v>0.60081768013427184</v>
      </c>
      <c r="S241" s="369">
        <v>0</v>
      </c>
      <c r="T241" s="369">
        <v>0</v>
      </c>
      <c r="U241" s="369">
        <v>1.8319516098693034E-2</v>
      </c>
      <c r="V241" s="369">
        <v>2.960825797101355</v>
      </c>
    </row>
    <row r="242" spans="1:22" ht="18" x14ac:dyDescent="0.25">
      <c r="A242" s="420"/>
      <c r="B242" s="419"/>
      <c r="C242" s="419"/>
      <c r="D242" s="419"/>
      <c r="E242" s="419"/>
      <c r="F242" s="419"/>
      <c r="G242" s="419"/>
      <c r="H242" s="419"/>
      <c r="I242" s="419"/>
      <c r="J242" s="419"/>
      <c r="K242" s="419"/>
      <c r="L242" s="419"/>
      <c r="M242" s="419"/>
      <c r="N242" s="420"/>
      <c r="O242" s="420"/>
      <c r="P242" s="420"/>
      <c r="Q242" s="420"/>
      <c r="R242" s="420"/>
      <c r="S242" s="420"/>
      <c r="T242" s="420"/>
      <c r="U242" s="420"/>
      <c r="V242" s="420"/>
    </row>
    <row r="243" spans="1:22" ht="18" x14ac:dyDescent="0.25">
      <c r="A243" s="420"/>
      <c r="B243" s="419"/>
      <c r="C243" s="419"/>
      <c r="D243" s="419"/>
      <c r="E243" s="419"/>
      <c r="F243" s="419"/>
      <c r="G243" s="419"/>
      <c r="H243" s="419"/>
      <c r="I243" s="419"/>
      <c r="J243" s="419"/>
      <c r="K243" s="419"/>
      <c r="L243" s="419"/>
      <c r="M243" s="419"/>
      <c r="N243" s="420"/>
      <c r="O243" s="420"/>
      <c r="P243" s="420"/>
      <c r="Q243" s="420"/>
      <c r="R243" s="420"/>
      <c r="S243" s="420"/>
      <c r="T243" s="420"/>
      <c r="U243" s="420"/>
      <c r="V243" s="420"/>
    </row>
    <row r="244" spans="1:22" ht="18" x14ac:dyDescent="0.25">
      <c r="A244" s="420"/>
      <c r="B244" s="419"/>
      <c r="C244" s="419"/>
      <c r="D244" s="419"/>
      <c r="E244" s="419"/>
      <c r="F244" s="419"/>
      <c r="G244" s="419"/>
      <c r="H244" s="419"/>
      <c r="I244" s="419"/>
      <c r="J244" s="419"/>
      <c r="K244" s="419"/>
      <c r="L244" s="419"/>
      <c r="M244" s="419"/>
      <c r="N244" s="420"/>
      <c r="O244" s="420"/>
      <c r="P244" s="420"/>
      <c r="Q244" s="420"/>
      <c r="R244" s="420"/>
      <c r="S244" s="420"/>
      <c r="T244" s="420"/>
      <c r="U244" s="420"/>
      <c r="V244" s="420"/>
    </row>
    <row r="245" spans="1:22" ht="18" x14ac:dyDescent="0.25">
      <c r="A245" s="420"/>
      <c r="B245" s="419"/>
      <c r="C245" s="419"/>
      <c r="D245" s="419"/>
      <c r="E245" s="419"/>
      <c r="F245" s="419"/>
      <c r="G245" s="419"/>
      <c r="H245" s="419"/>
      <c r="I245" s="419"/>
      <c r="J245" s="419"/>
      <c r="K245" s="419"/>
      <c r="L245" s="419"/>
      <c r="M245" s="419"/>
      <c r="N245" s="420"/>
      <c r="O245" s="420"/>
      <c r="P245" s="420"/>
      <c r="Q245" s="420"/>
      <c r="R245" s="420"/>
      <c r="S245" s="420"/>
      <c r="T245" s="420"/>
      <c r="U245" s="420"/>
      <c r="V245" s="420"/>
    </row>
    <row r="246" spans="1:22" ht="18" x14ac:dyDescent="0.25">
      <c r="A246" s="420"/>
      <c r="B246" s="419"/>
      <c r="C246" s="419"/>
      <c r="D246" s="419"/>
      <c r="E246" s="419"/>
      <c r="F246" s="419"/>
      <c r="G246" s="419"/>
      <c r="H246" s="419"/>
      <c r="I246" s="419"/>
      <c r="J246" s="419"/>
      <c r="K246" s="419"/>
      <c r="L246" s="419"/>
      <c r="M246" s="419"/>
      <c r="N246" s="420"/>
      <c r="O246" s="420"/>
      <c r="P246" s="420"/>
      <c r="Q246" s="420"/>
      <c r="R246" s="420"/>
      <c r="S246" s="420"/>
      <c r="T246" s="420"/>
      <c r="U246" s="420"/>
      <c r="V246" s="420"/>
    </row>
    <row r="247" spans="1:22" ht="18" x14ac:dyDescent="0.25">
      <c r="A247" s="420"/>
      <c r="B247" s="419"/>
      <c r="C247" s="419"/>
      <c r="D247" s="419"/>
      <c r="E247" s="419"/>
      <c r="F247" s="419"/>
      <c r="G247" s="419"/>
      <c r="H247" s="419"/>
      <c r="I247" s="419"/>
      <c r="J247" s="419"/>
      <c r="K247" s="419"/>
      <c r="L247" s="419"/>
      <c r="M247" s="419"/>
      <c r="N247" s="420"/>
      <c r="O247" s="420"/>
      <c r="P247" s="420"/>
      <c r="Q247" s="420"/>
      <c r="R247" s="420"/>
      <c r="S247" s="420"/>
      <c r="T247" s="420"/>
      <c r="U247" s="420"/>
      <c r="V247" s="420"/>
    </row>
    <row r="248" spans="1:22" ht="18" x14ac:dyDescent="0.25">
      <c r="A248" s="420"/>
      <c r="B248" s="419"/>
      <c r="C248" s="419"/>
      <c r="D248" s="419"/>
      <c r="E248" s="419"/>
      <c r="F248" s="419"/>
      <c r="G248" s="419"/>
      <c r="H248" s="419"/>
      <c r="I248" s="419"/>
      <c r="J248" s="419"/>
      <c r="K248" s="419"/>
      <c r="L248" s="419"/>
      <c r="M248" s="419"/>
      <c r="N248" s="420"/>
      <c r="O248" s="420"/>
      <c r="P248" s="420"/>
      <c r="Q248" s="420"/>
      <c r="R248" s="420"/>
      <c r="S248" s="420"/>
      <c r="T248" s="420"/>
      <c r="U248" s="420"/>
      <c r="V248" s="420"/>
    </row>
    <row r="249" spans="1:22" ht="18" x14ac:dyDescent="0.25">
      <c r="A249" s="420"/>
      <c r="B249" s="419"/>
      <c r="C249" s="419"/>
      <c r="D249" s="419"/>
      <c r="E249" s="419"/>
      <c r="F249" s="419"/>
      <c r="G249" s="419"/>
      <c r="H249" s="419"/>
      <c r="I249" s="419"/>
      <c r="J249" s="419"/>
      <c r="K249" s="419"/>
      <c r="L249" s="419"/>
      <c r="M249" s="419"/>
      <c r="N249" s="420"/>
      <c r="O249" s="420"/>
      <c r="P249" s="420"/>
      <c r="Q249" s="420"/>
      <c r="R249" s="420"/>
      <c r="S249" s="420"/>
      <c r="T249" s="420"/>
      <c r="U249" s="420"/>
      <c r="V249" s="420"/>
    </row>
    <row r="250" spans="1:22" ht="18" x14ac:dyDescent="0.25">
      <c r="A250" s="420"/>
      <c r="B250" s="419"/>
      <c r="C250" s="419"/>
      <c r="D250" s="419"/>
      <c r="E250" s="419"/>
      <c r="F250" s="419"/>
      <c r="G250" s="419"/>
      <c r="H250" s="419"/>
      <c r="I250" s="419"/>
      <c r="J250" s="419"/>
      <c r="K250" s="419"/>
      <c r="L250" s="419"/>
      <c r="M250" s="419"/>
      <c r="N250" s="420"/>
      <c r="O250" s="420"/>
      <c r="P250" s="420"/>
      <c r="Q250" s="420"/>
      <c r="R250" s="420"/>
      <c r="S250" s="420"/>
      <c r="T250" s="420"/>
      <c r="U250" s="420"/>
      <c r="V250" s="420"/>
    </row>
    <row r="251" spans="1:22" ht="18" x14ac:dyDescent="0.25">
      <c r="A251" s="420"/>
      <c r="B251" s="419"/>
      <c r="C251" s="419"/>
      <c r="D251" s="419"/>
      <c r="E251" s="419"/>
      <c r="F251" s="419"/>
      <c r="G251" s="419"/>
      <c r="H251" s="419"/>
      <c r="I251" s="419"/>
      <c r="J251" s="419"/>
      <c r="K251" s="419"/>
      <c r="L251" s="419"/>
      <c r="M251" s="419"/>
      <c r="N251" s="420"/>
      <c r="O251" s="420"/>
      <c r="P251" s="420"/>
      <c r="Q251" s="420"/>
      <c r="R251" s="420"/>
      <c r="S251" s="420"/>
      <c r="T251" s="420"/>
      <c r="U251" s="420"/>
      <c r="V251" s="420"/>
    </row>
    <row r="252" spans="1:22" ht="18" x14ac:dyDescent="0.25">
      <c r="A252" s="420"/>
      <c r="B252" s="419"/>
      <c r="C252" s="419"/>
      <c r="D252" s="419"/>
      <c r="E252" s="419"/>
      <c r="F252" s="419"/>
      <c r="G252" s="419"/>
      <c r="H252" s="419"/>
      <c r="I252" s="419"/>
      <c r="J252" s="419"/>
      <c r="K252" s="419"/>
      <c r="L252" s="419"/>
      <c r="M252" s="419"/>
      <c r="N252" s="420"/>
      <c r="O252" s="420"/>
      <c r="P252" s="420"/>
      <c r="Q252" s="420"/>
      <c r="R252" s="420"/>
      <c r="S252" s="420"/>
      <c r="T252" s="420"/>
      <c r="U252" s="420"/>
      <c r="V252" s="420"/>
    </row>
    <row r="253" spans="1:22" ht="18" x14ac:dyDescent="0.25">
      <c r="A253" s="420"/>
      <c r="B253" s="419"/>
      <c r="C253" s="691"/>
      <c r="D253" s="419"/>
      <c r="E253" s="419"/>
      <c r="F253" s="419"/>
      <c r="G253" s="419"/>
      <c r="H253" s="419"/>
      <c r="I253" s="419"/>
      <c r="J253" s="419"/>
      <c r="K253" s="419"/>
      <c r="L253" s="419"/>
      <c r="M253" s="419"/>
      <c r="N253" s="420"/>
      <c r="O253" s="420"/>
      <c r="P253" s="420"/>
      <c r="Q253" s="420"/>
      <c r="R253" s="420"/>
      <c r="S253" s="420"/>
      <c r="T253" s="420"/>
      <c r="U253" s="420"/>
      <c r="V253" s="420"/>
    </row>
    <row r="254" spans="1:22" ht="18" x14ac:dyDescent="0.25">
      <c r="A254" s="420"/>
      <c r="B254" s="419"/>
      <c r="C254" s="419"/>
      <c r="D254" s="419"/>
      <c r="E254" s="419"/>
      <c r="F254" s="419"/>
      <c r="G254" s="419"/>
      <c r="H254" s="419"/>
      <c r="I254" s="419"/>
      <c r="J254" s="419"/>
      <c r="K254" s="419"/>
      <c r="L254" s="419"/>
      <c r="M254" s="419"/>
      <c r="N254" s="420"/>
      <c r="O254" s="420"/>
      <c r="P254" s="420"/>
      <c r="Q254" s="420"/>
      <c r="R254" s="420"/>
      <c r="S254" s="420"/>
      <c r="T254" s="420"/>
      <c r="U254" s="420"/>
      <c r="V254" s="420"/>
    </row>
    <row r="255" spans="1:22" ht="18" x14ac:dyDescent="0.25">
      <c r="A255" s="420"/>
      <c r="B255" s="419"/>
      <c r="C255" s="419"/>
      <c r="D255" s="419"/>
      <c r="E255" s="419"/>
      <c r="F255" s="419"/>
      <c r="G255" s="419"/>
      <c r="H255" s="419"/>
      <c r="I255" s="419"/>
      <c r="J255" s="419"/>
      <c r="K255" s="419"/>
      <c r="L255" s="419"/>
      <c r="M255" s="419"/>
      <c r="N255" s="420"/>
      <c r="O255" s="420"/>
      <c r="P255" s="420"/>
      <c r="Q255" s="420"/>
      <c r="R255" s="420"/>
      <c r="S255" s="420"/>
      <c r="T255" s="420"/>
      <c r="U255" s="420"/>
      <c r="V255" s="420"/>
    </row>
    <row r="256" spans="1:22" ht="18" x14ac:dyDescent="0.25">
      <c r="A256" s="420"/>
      <c r="B256" s="419"/>
      <c r="C256" s="419"/>
      <c r="D256" s="419"/>
      <c r="E256" s="419"/>
      <c r="F256" s="419"/>
      <c r="G256" s="419"/>
      <c r="H256" s="419"/>
      <c r="I256" s="419"/>
      <c r="J256" s="419"/>
      <c r="K256" s="419"/>
      <c r="L256" s="419"/>
      <c r="M256" s="419"/>
      <c r="N256" s="420"/>
      <c r="O256" s="420"/>
      <c r="P256" s="420"/>
      <c r="Q256" s="420"/>
      <c r="R256" s="420"/>
      <c r="S256" s="420"/>
      <c r="T256" s="420"/>
      <c r="U256" s="420"/>
      <c r="V256" s="420"/>
    </row>
    <row r="257" spans="1:22" ht="18" x14ac:dyDescent="0.25">
      <c r="A257" s="415"/>
      <c r="B257" s="413"/>
      <c r="C257" s="414"/>
      <c r="D257" s="414"/>
      <c r="E257" s="414"/>
      <c r="F257" s="414"/>
      <c r="G257" s="414"/>
      <c r="H257" s="414"/>
      <c r="I257" s="414"/>
      <c r="J257" s="413"/>
      <c r="K257" s="414"/>
      <c r="L257" s="414"/>
      <c r="M257" s="414"/>
      <c r="N257" s="415"/>
      <c r="O257" s="415"/>
      <c r="P257" s="415"/>
      <c r="Q257" s="415"/>
      <c r="R257" s="415"/>
      <c r="S257" s="415"/>
      <c r="T257" s="415"/>
      <c r="U257" s="415"/>
      <c r="V257" s="415"/>
    </row>
    <row r="258" spans="1:22" ht="18" x14ac:dyDescent="0.25">
      <c r="A258" s="442" t="s">
        <v>340</v>
      </c>
      <c r="B258" s="442"/>
      <c r="C258" s="452"/>
      <c r="D258" s="452"/>
      <c r="E258" s="452"/>
      <c r="F258" s="452"/>
      <c r="G258" s="452"/>
      <c r="H258" s="452"/>
      <c r="I258" s="452"/>
      <c r="J258" s="452"/>
      <c r="K258" s="453" t="s">
        <v>341</v>
      </c>
      <c r="L258" s="453"/>
      <c r="M258" s="452"/>
      <c r="N258" s="453"/>
      <c r="O258" s="453"/>
      <c r="P258" s="453"/>
      <c r="Q258" s="453"/>
      <c r="R258" s="453"/>
      <c r="S258" s="453"/>
      <c r="T258" s="453"/>
      <c r="U258" s="453" t="s">
        <v>341</v>
      </c>
      <c r="V258" s="453"/>
    </row>
    <row r="259" spans="1:22" ht="18" x14ac:dyDescent="0.25">
      <c r="A259" s="420"/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20"/>
      <c r="O259" s="420"/>
      <c r="P259" s="420"/>
      <c r="Q259" s="420"/>
      <c r="R259" s="420"/>
      <c r="S259" s="420"/>
      <c r="T259" s="420"/>
      <c r="U259" s="420"/>
      <c r="V259" s="420"/>
    </row>
    <row r="260" spans="1:22" x14ac:dyDescent="0.25">
      <c r="A260" s="420"/>
      <c r="B260" s="420"/>
      <c r="C260" s="420"/>
      <c r="D260" s="420"/>
      <c r="E260" s="420"/>
      <c r="F260" s="420"/>
      <c r="G260" s="420"/>
      <c r="H260" s="420"/>
      <c r="I260" s="420"/>
      <c r="J260" s="420"/>
      <c r="K260" s="420"/>
      <c r="L260" s="420"/>
      <c r="M260" s="420"/>
      <c r="N260" s="420"/>
      <c r="O260" s="420"/>
      <c r="P260" s="420"/>
      <c r="Q260" s="420"/>
      <c r="R260" s="420"/>
      <c r="S260" s="420"/>
      <c r="T260" s="420"/>
      <c r="U260" s="420"/>
      <c r="V260" s="420"/>
    </row>
    <row r="261" spans="1:22" x14ac:dyDescent="0.25">
      <c r="A261" s="420"/>
      <c r="B261" s="420"/>
      <c r="C261" s="420"/>
      <c r="D261" s="420"/>
      <c r="E261" s="420"/>
      <c r="F261" s="420"/>
      <c r="G261" s="420"/>
      <c r="H261" s="420"/>
      <c r="I261" s="420"/>
      <c r="J261" s="420"/>
      <c r="K261" s="420"/>
      <c r="L261" s="420"/>
      <c r="M261" s="420"/>
      <c r="N261" s="420"/>
      <c r="O261" s="420"/>
      <c r="P261" s="420"/>
      <c r="Q261" s="420"/>
      <c r="R261" s="420"/>
      <c r="S261" s="420"/>
      <c r="T261" s="420"/>
      <c r="U261" s="420"/>
      <c r="V261" s="420"/>
    </row>
    <row r="262" spans="1:22" ht="18" x14ac:dyDescent="0.25">
      <c r="A262" s="413" t="s">
        <v>280</v>
      </c>
      <c r="B262" s="413"/>
      <c r="C262" s="414"/>
      <c r="D262" s="415"/>
      <c r="E262" s="415"/>
      <c r="F262" s="415"/>
      <c r="G262" s="415"/>
      <c r="H262" s="414"/>
      <c r="I262" s="414"/>
      <c r="J262" s="428" t="s">
        <v>397</v>
      </c>
      <c r="K262" s="415"/>
      <c r="L262" s="415"/>
      <c r="M262" s="414"/>
      <c r="N262" s="415"/>
      <c r="O262" s="417"/>
      <c r="P262" s="417"/>
      <c r="Q262" s="415"/>
      <c r="R262" s="415"/>
      <c r="S262" s="428" t="s">
        <v>398</v>
      </c>
      <c r="T262" s="428" t="s">
        <v>398</v>
      </c>
      <c r="U262" s="417"/>
      <c r="V262" s="415"/>
    </row>
    <row r="263" spans="1:22" ht="18" x14ac:dyDescent="0.25">
      <c r="A263" s="418"/>
      <c r="B263" s="418"/>
      <c r="C263" s="419"/>
      <c r="D263" s="420"/>
      <c r="E263" s="420"/>
      <c r="F263" s="420"/>
      <c r="G263" s="420"/>
      <c r="H263" s="419"/>
      <c r="I263" s="419"/>
      <c r="J263" s="422"/>
      <c r="K263" s="420"/>
      <c r="L263" s="420"/>
      <c r="M263" s="419"/>
      <c r="N263" s="420"/>
      <c r="O263" s="423"/>
      <c r="P263" s="423"/>
      <c r="Q263" s="420"/>
      <c r="R263" s="420"/>
      <c r="S263" s="419"/>
      <c r="T263" s="422"/>
      <c r="U263" s="423"/>
      <c r="V263" s="420"/>
    </row>
    <row r="264" spans="1:22" ht="18" x14ac:dyDescent="0.25">
      <c r="A264" s="418" t="s">
        <v>284</v>
      </c>
      <c r="B264" s="418"/>
      <c r="C264" s="419"/>
      <c r="D264" s="420"/>
      <c r="E264" s="420"/>
      <c r="F264" s="421" t="s">
        <v>287</v>
      </c>
      <c r="G264" s="420"/>
      <c r="H264" s="419"/>
      <c r="I264" s="419"/>
      <c r="J264" s="422" t="s">
        <v>285</v>
      </c>
      <c r="K264" s="421"/>
      <c r="L264" s="423"/>
      <c r="M264" s="419"/>
      <c r="N264" s="421"/>
      <c r="O264" s="423"/>
      <c r="P264" s="421" t="s">
        <v>287</v>
      </c>
      <c r="Q264" s="420"/>
      <c r="R264" s="420"/>
      <c r="S264" s="418" t="s">
        <v>285</v>
      </c>
      <c r="T264" s="422"/>
      <c r="U264" s="423"/>
      <c r="V264" s="420"/>
    </row>
    <row r="265" spans="1:22" ht="18" x14ac:dyDescent="0.25">
      <c r="A265" s="424" t="s">
        <v>286</v>
      </c>
      <c r="B265" s="424"/>
      <c r="C265" s="419"/>
      <c r="D265" s="420"/>
      <c r="E265" s="420"/>
      <c r="F265" s="421" t="s">
        <v>291</v>
      </c>
      <c r="G265" s="420"/>
      <c r="H265" s="419"/>
      <c r="I265" s="419"/>
      <c r="J265" s="425" t="s">
        <v>288</v>
      </c>
      <c r="K265" s="692"/>
      <c r="L265" s="423"/>
      <c r="M265" s="419"/>
      <c r="N265" s="692"/>
      <c r="O265" s="423"/>
      <c r="P265" s="421" t="s">
        <v>291</v>
      </c>
      <c r="Q265" s="420"/>
      <c r="R265" s="420"/>
      <c r="S265" s="424" t="s">
        <v>288</v>
      </c>
      <c r="T265" s="425"/>
      <c r="U265" s="423"/>
      <c r="V265" s="420"/>
    </row>
    <row r="266" spans="1:22" ht="18" x14ac:dyDescent="0.25">
      <c r="A266" s="426" t="s">
        <v>290</v>
      </c>
      <c r="B266" s="426"/>
      <c r="C266" s="414"/>
      <c r="D266" s="414"/>
      <c r="E266" s="414"/>
      <c r="F266" s="693"/>
      <c r="G266" s="414"/>
      <c r="H266" s="414"/>
      <c r="I266" s="414"/>
      <c r="J266" s="428" t="s">
        <v>292</v>
      </c>
      <c r="K266" s="693"/>
      <c r="L266" s="417"/>
      <c r="M266" s="414"/>
      <c r="N266" s="693"/>
      <c r="O266" s="417"/>
      <c r="P266" s="693"/>
      <c r="Q266" s="415"/>
      <c r="R266" s="415"/>
      <c r="S266" s="426" t="s">
        <v>292</v>
      </c>
      <c r="T266" s="428"/>
      <c r="U266" s="417"/>
      <c r="V266" s="415"/>
    </row>
    <row r="267" spans="1:22" ht="18" x14ac:dyDescent="0.25">
      <c r="A267" s="420"/>
      <c r="B267" s="419"/>
      <c r="C267" s="419"/>
      <c r="D267" s="419"/>
      <c r="E267" s="419"/>
      <c r="F267" s="421"/>
      <c r="G267" s="419"/>
      <c r="H267" s="419"/>
      <c r="I267" s="419"/>
      <c r="J267" s="421"/>
      <c r="K267" s="421"/>
      <c r="L267" s="423"/>
      <c r="M267" s="419"/>
      <c r="N267" s="421"/>
      <c r="O267" s="420"/>
      <c r="P267" s="421"/>
      <c r="Q267" s="420"/>
      <c r="R267" s="420"/>
      <c r="S267" s="420"/>
      <c r="T267" s="420"/>
      <c r="U267" s="420"/>
      <c r="V267" s="420"/>
    </row>
    <row r="268" spans="1:22" ht="18" x14ac:dyDescent="0.25">
      <c r="A268" s="420"/>
      <c r="B268" s="420"/>
      <c r="C268" s="419"/>
      <c r="D268" s="419"/>
      <c r="E268" s="419"/>
      <c r="F268" s="421" t="s">
        <v>399</v>
      </c>
      <c r="G268" s="420"/>
      <c r="H268" s="419"/>
      <c r="I268" s="419"/>
      <c r="J268" s="421"/>
      <c r="K268" s="421"/>
      <c r="L268" s="423"/>
      <c r="M268" s="419"/>
      <c r="N268" s="421"/>
      <c r="O268" s="420"/>
      <c r="P268" s="421" t="s">
        <v>399</v>
      </c>
      <c r="Q268" s="420"/>
      <c r="R268" s="420"/>
      <c r="S268" s="420"/>
      <c r="T268" s="420"/>
      <c r="U268" s="420"/>
      <c r="V268" s="420"/>
    </row>
    <row r="269" spans="1:22" ht="18" x14ac:dyDescent="0.25">
      <c r="A269" s="420"/>
      <c r="B269" s="420"/>
      <c r="C269" s="419"/>
      <c r="D269" s="419"/>
      <c r="E269" s="419"/>
      <c r="F269" s="420"/>
      <c r="G269" s="420"/>
      <c r="H269" s="419"/>
      <c r="I269" s="419"/>
      <c r="J269" s="419"/>
      <c r="K269" s="421"/>
      <c r="L269" s="423"/>
      <c r="M269" s="419"/>
      <c r="N269" s="421"/>
      <c r="O269" s="420"/>
      <c r="P269" s="420"/>
      <c r="Q269" s="420"/>
      <c r="R269" s="420"/>
      <c r="S269" s="420"/>
      <c r="T269" s="420"/>
      <c r="U269" s="420"/>
      <c r="V269" s="420"/>
    </row>
    <row r="270" spans="1:22" ht="18" x14ac:dyDescent="0.25">
      <c r="A270" s="420"/>
      <c r="B270" s="419"/>
      <c r="C270" s="419"/>
      <c r="D270" s="419"/>
      <c r="E270" s="419"/>
      <c r="F270" s="420"/>
      <c r="G270" s="420"/>
      <c r="H270" s="419"/>
      <c r="I270" s="419"/>
      <c r="J270" s="419"/>
      <c r="K270" s="420"/>
      <c r="L270" s="420"/>
      <c r="M270" s="419"/>
      <c r="N270" s="420"/>
      <c r="O270" s="420"/>
      <c r="P270" s="420"/>
      <c r="Q270" s="420"/>
      <c r="R270" s="420"/>
      <c r="S270" s="420"/>
      <c r="T270" s="420"/>
      <c r="U270" s="420"/>
      <c r="V270" s="420"/>
    </row>
    <row r="271" spans="1:22" ht="18" x14ac:dyDescent="0.25">
      <c r="A271" s="420"/>
      <c r="B271" s="418"/>
      <c r="C271" s="419"/>
      <c r="D271" s="429"/>
      <c r="E271" s="429"/>
      <c r="F271" s="429" t="s">
        <v>294</v>
      </c>
      <c r="G271" s="429" t="s">
        <v>295</v>
      </c>
      <c r="H271" s="429" t="s">
        <v>295</v>
      </c>
      <c r="I271" s="430"/>
      <c r="J271" s="430"/>
      <c r="K271" s="430"/>
      <c r="L271" s="430"/>
      <c r="M271" s="430"/>
      <c r="N271" s="430"/>
      <c r="O271" s="429"/>
      <c r="P271" s="429"/>
      <c r="Q271" s="429" t="s">
        <v>301</v>
      </c>
      <c r="R271" s="429"/>
      <c r="S271" s="429"/>
      <c r="T271" s="429" t="s">
        <v>296</v>
      </c>
      <c r="U271" s="429"/>
      <c r="V271" s="429"/>
    </row>
    <row r="272" spans="1:22" ht="18" x14ac:dyDescent="0.25">
      <c r="A272" s="420"/>
      <c r="B272" s="419"/>
      <c r="C272" s="419"/>
      <c r="D272" s="429" t="s">
        <v>294</v>
      </c>
      <c r="E272" s="429" t="s">
        <v>294</v>
      </c>
      <c r="F272" s="429" t="s">
        <v>297</v>
      </c>
      <c r="G272" s="429" t="s">
        <v>297</v>
      </c>
      <c r="H272" s="429" t="s">
        <v>298</v>
      </c>
      <c r="I272" s="429" t="s">
        <v>299</v>
      </c>
      <c r="J272" s="429" t="s">
        <v>300</v>
      </c>
      <c r="K272" s="429" t="s">
        <v>300</v>
      </c>
      <c r="L272" s="429" t="s">
        <v>300</v>
      </c>
      <c r="M272" s="429" t="s">
        <v>300</v>
      </c>
      <c r="N272" s="429" t="s">
        <v>300</v>
      </c>
      <c r="O272" s="429" t="s">
        <v>295</v>
      </c>
      <c r="P272" s="429"/>
      <c r="Q272" s="429" t="s">
        <v>302</v>
      </c>
      <c r="R272" s="430" t="s">
        <v>302</v>
      </c>
      <c r="S272" s="430" t="s">
        <v>302</v>
      </c>
      <c r="T272" s="430" t="s">
        <v>303</v>
      </c>
      <c r="U272" s="429" t="s">
        <v>304</v>
      </c>
      <c r="V272" s="431" t="s">
        <v>305</v>
      </c>
    </row>
    <row r="273" spans="1:22" ht="18" x14ac:dyDescent="0.25">
      <c r="A273" s="427" t="s">
        <v>306</v>
      </c>
      <c r="B273" s="414"/>
      <c r="C273" s="433" t="s">
        <v>220</v>
      </c>
      <c r="D273" s="434" t="s">
        <v>307</v>
      </c>
      <c r="E273" s="434" t="s">
        <v>308</v>
      </c>
      <c r="F273" s="435" t="s">
        <v>309</v>
      </c>
      <c r="G273" s="435" t="s">
        <v>309</v>
      </c>
      <c r="H273" s="436" t="s">
        <v>310</v>
      </c>
      <c r="I273" s="436" t="s">
        <v>311</v>
      </c>
      <c r="J273" s="436" t="s">
        <v>312</v>
      </c>
      <c r="K273" s="436" t="s">
        <v>313</v>
      </c>
      <c r="L273" s="436" t="s">
        <v>314</v>
      </c>
      <c r="M273" s="436" t="s">
        <v>315</v>
      </c>
      <c r="N273" s="436" t="s">
        <v>316</v>
      </c>
      <c r="O273" s="436" t="s">
        <v>308</v>
      </c>
      <c r="P273" s="436" t="s">
        <v>317</v>
      </c>
      <c r="Q273" s="436" t="s">
        <v>311</v>
      </c>
      <c r="R273" s="436" t="s">
        <v>311</v>
      </c>
      <c r="S273" s="436" t="s">
        <v>319</v>
      </c>
      <c r="T273" s="436" t="s">
        <v>320</v>
      </c>
      <c r="U273" s="436"/>
      <c r="V273" s="437" t="s">
        <v>321</v>
      </c>
    </row>
    <row r="274" spans="1:22" ht="18" x14ac:dyDescent="0.25">
      <c r="A274" s="421">
        <v>1</v>
      </c>
      <c r="B274" s="449" t="s">
        <v>400</v>
      </c>
      <c r="C274" s="409">
        <v>485341360.78404981</v>
      </c>
      <c r="D274" s="409">
        <v>182651649.63983884</v>
      </c>
      <c r="E274" s="409">
        <v>480965.00509300467</v>
      </c>
      <c r="F274" s="409">
        <v>1816.5484289719252</v>
      </c>
      <c r="G274" s="409">
        <v>3601.0253573395303</v>
      </c>
      <c r="H274" s="409">
        <v>229853.89674056106</v>
      </c>
      <c r="I274" s="409">
        <v>13503391.106241692</v>
      </c>
      <c r="J274" s="409">
        <v>68490954.574785411</v>
      </c>
      <c r="K274" s="409">
        <v>75320833.697602421</v>
      </c>
      <c r="L274" s="409">
        <v>36118327.014812447</v>
      </c>
      <c r="M274" s="409">
        <v>17014410.635080509</v>
      </c>
      <c r="N274" s="409">
        <v>37005013.26426357</v>
      </c>
      <c r="O274" s="409">
        <v>963150.38432884426</v>
      </c>
      <c r="P274" s="409">
        <v>9981928.5501993001</v>
      </c>
      <c r="Q274" s="409">
        <v>5714685.9976635454</v>
      </c>
      <c r="R274" s="409">
        <v>8643801.2142815441</v>
      </c>
      <c r="S274" s="409">
        <v>0</v>
      </c>
      <c r="T274" s="409">
        <v>0</v>
      </c>
      <c r="U274" s="409">
        <v>780580.19486514456</v>
      </c>
      <c r="V274" s="409">
        <v>28436398.034466565</v>
      </c>
    </row>
    <row r="275" spans="1:22" ht="18.75" x14ac:dyDescent="0.3">
      <c r="A275" s="694"/>
      <c r="B275" s="695"/>
      <c r="C275" s="696"/>
      <c r="D275" s="696"/>
      <c r="E275" s="696"/>
      <c r="F275" s="696"/>
      <c r="G275" s="696"/>
      <c r="H275" s="696"/>
      <c r="I275" s="696"/>
      <c r="J275" s="696"/>
      <c r="K275" s="696"/>
      <c r="L275" s="696"/>
      <c r="M275" s="696"/>
      <c r="N275" s="696"/>
      <c r="O275" s="696"/>
      <c r="P275" s="696"/>
      <c r="Q275" s="696"/>
      <c r="R275" s="696"/>
      <c r="S275" s="696"/>
      <c r="T275" s="696"/>
      <c r="U275" s="696"/>
      <c r="V275" s="696"/>
    </row>
    <row r="276" spans="1:22" ht="18" x14ac:dyDescent="0.25">
      <c r="A276" s="421">
        <f>+A274+1</f>
        <v>2</v>
      </c>
      <c r="B276" s="697" t="s">
        <v>401</v>
      </c>
      <c r="C276" s="364">
        <v>22549636.903396912</v>
      </c>
      <c r="D276" s="364">
        <v>9231660.5882328097</v>
      </c>
      <c r="E276" s="364">
        <v>21047.338787394601</v>
      </c>
      <c r="F276" s="364">
        <v>34.296428971925152</v>
      </c>
      <c r="G276" s="364">
        <v>93.125357339530282</v>
      </c>
      <c r="H276" s="364">
        <v>855.23888336354764</v>
      </c>
      <c r="I276" s="364">
        <v>704888.01774679497</v>
      </c>
      <c r="J276" s="364">
        <v>1379379.6796417683</v>
      </c>
      <c r="K276" s="364">
        <v>627763.63070131605</v>
      </c>
      <c r="L276" s="364">
        <v>128915.07089051785</v>
      </c>
      <c r="M276" s="364">
        <v>14791.253431092995</v>
      </c>
      <c r="N276" s="364">
        <v>302312.43303246872</v>
      </c>
      <c r="O276" s="364">
        <v>55162.014573566768</v>
      </c>
      <c r="P276" s="364">
        <v>9981928.5501993001</v>
      </c>
      <c r="Q276" s="364">
        <v>39614.336858616523</v>
      </c>
      <c r="R276" s="364">
        <v>20540.767260023382</v>
      </c>
      <c r="S276" s="364">
        <v>0</v>
      </c>
      <c r="T276" s="364">
        <v>0</v>
      </c>
      <c r="U276" s="364">
        <v>24903.888589846811</v>
      </c>
      <c r="V276" s="364">
        <v>15746.67278172139</v>
      </c>
    </row>
    <row r="277" spans="1:22" ht="18" x14ac:dyDescent="0.25">
      <c r="A277" s="421"/>
      <c r="B277" s="419"/>
      <c r="C277" s="419"/>
      <c r="D277" s="698"/>
      <c r="E277" s="698"/>
      <c r="F277" s="698"/>
      <c r="G277" s="698"/>
      <c r="H277" s="698"/>
      <c r="I277" s="698"/>
      <c r="J277" s="698"/>
      <c r="K277" s="698"/>
      <c r="L277" s="698"/>
      <c r="M277" s="698"/>
      <c r="N277" s="698"/>
      <c r="O277" s="698"/>
      <c r="P277" s="698"/>
      <c r="Q277" s="698"/>
      <c r="R277" s="698"/>
      <c r="S277" s="698"/>
      <c r="T277" s="698"/>
      <c r="U277" s="698"/>
      <c r="V277" s="698"/>
    </row>
    <row r="278" spans="1:22" ht="18" x14ac:dyDescent="0.25">
      <c r="A278" s="421">
        <f>+A276+1</f>
        <v>3</v>
      </c>
      <c r="B278" s="438" t="s">
        <v>402</v>
      </c>
      <c r="C278" s="419"/>
      <c r="D278" s="419"/>
      <c r="E278" s="419"/>
      <c r="F278" s="419"/>
      <c r="G278" s="419"/>
      <c r="H278" s="419"/>
      <c r="I278" s="419"/>
      <c r="J278" s="419"/>
      <c r="K278" s="419"/>
      <c r="L278" s="419"/>
      <c r="M278" s="419"/>
      <c r="N278" s="420"/>
      <c r="O278" s="420"/>
      <c r="P278" s="420"/>
      <c r="Q278" s="420"/>
      <c r="R278" s="420"/>
      <c r="S278" s="420"/>
      <c r="T278" s="420"/>
      <c r="U278" s="420"/>
      <c r="V278" s="420"/>
    </row>
    <row r="279" spans="1:22" ht="18" x14ac:dyDescent="0.25">
      <c r="A279" s="421">
        <f>+A278+1</f>
        <v>4</v>
      </c>
      <c r="B279" s="412" t="s">
        <v>403</v>
      </c>
      <c r="C279" s="419"/>
      <c r="D279" s="699" t="s">
        <v>404</v>
      </c>
      <c r="E279" s="700">
        <v>32.950000000000003</v>
      </c>
      <c r="F279" s="700">
        <v>32.950000000000003</v>
      </c>
      <c r="G279" s="700">
        <v>55</v>
      </c>
      <c r="H279" s="700">
        <v>0</v>
      </c>
      <c r="I279" s="700">
        <v>45</v>
      </c>
      <c r="J279" s="700">
        <v>69</v>
      </c>
      <c r="K279" s="700">
        <v>129</v>
      </c>
      <c r="L279" s="700">
        <v>525</v>
      </c>
      <c r="M279" s="700">
        <v>995</v>
      </c>
      <c r="N279" s="700">
        <v>2195</v>
      </c>
      <c r="O279" s="700">
        <v>55</v>
      </c>
      <c r="P279" s="700">
        <v>0</v>
      </c>
      <c r="Q279" s="700">
        <v>2550</v>
      </c>
      <c r="R279" s="700">
        <v>2950</v>
      </c>
      <c r="S279" s="700">
        <v>3250</v>
      </c>
      <c r="T279" s="701">
        <v>0</v>
      </c>
      <c r="U279" s="700">
        <v>695</v>
      </c>
      <c r="V279" s="700">
        <v>0</v>
      </c>
    </row>
    <row r="280" spans="1:22" ht="18" x14ac:dyDescent="0.25">
      <c r="A280" s="421">
        <f>+A279+1</f>
        <v>5</v>
      </c>
      <c r="B280" s="438" t="s">
        <v>405</v>
      </c>
      <c r="C280" s="364">
        <v>5881466.7090950999</v>
      </c>
      <c r="D280" s="364">
        <v>5339223.6217057994</v>
      </c>
      <c r="E280" s="364">
        <v>13841.802315800001</v>
      </c>
      <c r="F280" s="364">
        <v>24</v>
      </c>
      <c r="G280" s="364">
        <v>24</v>
      </c>
      <c r="H280" s="364">
        <v>0</v>
      </c>
      <c r="I280" s="364">
        <v>154011.91873630002</v>
      </c>
      <c r="J280" s="364">
        <v>248213.09272820002</v>
      </c>
      <c r="K280" s="364">
        <v>97132.24289199998</v>
      </c>
      <c r="L280" s="364">
        <v>10641.602145500001</v>
      </c>
      <c r="M280" s="364">
        <v>1704</v>
      </c>
      <c r="N280" s="364">
        <v>2364</v>
      </c>
      <c r="O280" s="364">
        <v>13363.428571500001</v>
      </c>
      <c r="P280" s="364">
        <v>0</v>
      </c>
      <c r="Q280" s="364">
        <v>324</v>
      </c>
      <c r="R280" s="364">
        <v>168</v>
      </c>
      <c r="S280" s="364">
        <v>0</v>
      </c>
      <c r="T280" s="364">
        <v>0</v>
      </c>
      <c r="U280" s="364">
        <v>180</v>
      </c>
      <c r="V280" s="364">
        <v>251</v>
      </c>
    </row>
    <row r="281" spans="1:22" ht="18" x14ac:dyDescent="0.25">
      <c r="A281" s="421"/>
      <c r="B281" s="438"/>
      <c r="C281" s="364"/>
      <c r="D281" s="364"/>
      <c r="E281" s="364"/>
      <c r="F281" s="364"/>
      <c r="G281" s="364"/>
      <c r="H281" s="364"/>
      <c r="I281" s="364"/>
      <c r="J281" s="364"/>
      <c r="K281" s="364"/>
      <c r="L281" s="364"/>
      <c r="M281" s="364"/>
      <c r="N281" s="364"/>
      <c r="O281" s="364"/>
      <c r="P281" s="364"/>
      <c r="Q281" s="364"/>
      <c r="R281" s="364"/>
      <c r="S281" s="364"/>
      <c r="T281" s="364"/>
      <c r="U281" s="364"/>
      <c r="V281" s="364"/>
    </row>
    <row r="282" spans="1:22" ht="18" x14ac:dyDescent="0.25">
      <c r="A282" s="421">
        <f>+A280+1</f>
        <v>6</v>
      </c>
      <c r="B282" s="438" t="s">
        <v>406</v>
      </c>
      <c r="C282" s="364"/>
      <c r="D282" s="364">
        <v>1418329.0471246</v>
      </c>
      <c r="E282" s="423"/>
      <c r="F282" s="364"/>
      <c r="G282" s="364"/>
      <c r="H282" s="364"/>
      <c r="I282" s="364"/>
      <c r="J282" s="364"/>
      <c r="K282" s="364"/>
      <c r="L282" s="364"/>
      <c r="M282" s="364"/>
      <c r="N282" s="364"/>
      <c r="O282" s="364"/>
      <c r="P282" s="364"/>
      <c r="Q282" s="364"/>
      <c r="R282" s="364"/>
      <c r="S282" s="364"/>
      <c r="T282" s="364"/>
      <c r="U282" s="364"/>
      <c r="V282" s="364"/>
    </row>
    <row r="283" spans="1:22" ht="18" x14ac:dyDescent="0.25">
      <c r="A283" s="421">
        <f>+A282+1</f>
        <v>7</v>
      </c>
      <c r="B283" s="438" t="s">
        <v>407</v>
      </c>
      <c r="C283" s="364"/>
      <c r="D283" s="700">
        <v>19.95</v>
      </c>
      <c r="E283" s="423"/>
      <c r="F283" s="364"/>
      <c r="G283" s="364"/>
      <c r="H283" s="364"/>
      <c r="I283" s="364"/>
      <c r="J283" s="364"/>
      <c r="K283" s="364"/>
      <c r="L283" s="364"/>
      <c r="M283" s="364"/>
      <c r="N283" s="364"/>
      <c r="O283" s="364"/>
      <c r="P283" s="364"/>
      <c r="Q283" s="364"/>
      <c r="R283" s="364"/>
      <c r="S283" s="364"/>
      <c r="T283" s="364"/>
      <c r="U283" s="364"/>
      <c r="V283" s="364"/>
    </row>
    <row r="284" spans="1:22" ht="18" x14ac:dyDescent="0.25">
      <c r="A284" s="702"/>
      <c r="B284" s="703"/>
      <c r="C284" s="704"/>
      <c r="D284" s="705"/>
      <c r="E284" s="423"/>
      <c r="F284" s="364"/>
      <c r="G284" s="364"/>
      <c r="H284" s="364"/>
      <c r="I284" s="364"/>
      <c r="J284" s="364"/>
      <c r="K284" s="364"/>
      <c r="L284" s="364"/>
      <c r="M284" s="364"/>
      <c r="N284" s="364"/>
      <c r="O284" s="364"/>
      <c r="P284" s="364"/>
      <c r="Q284" s="364"/>
      <c r="R284" s="364"/>
      <c r="S284" s="364"/>
      <c r="T284" s="364"/>
      <c r="U284" s="364"/>
      <c r="V284" s="364"/>
    </row>
    <row r="285" spans="1:22" ht="18" x14ac:dyDescent="0.25">
      <c r="A285" s="421">
        <f>+A283+1</f>
        <v>8</v>
      </c>
      <c r="B285" s="438" t="s">
        <v>408</v>
      </c>
      <c r="C285" s="364"/>
      <c r="D285" s="364">
        <v>2453601.5032398999</v>
      </c>
      <c r="E285" s="423"/>
      <c r="F285" s="364"/>
      <c r="G285" s="364"/>
      <c r="H285" s="364"/>
      <c r="I285" s="364"/>
      <c r="J285" s="364"/>
      <c r="K285" s="364"/>
      <c r="L285" s="364"/>
      <c r="M285" s="364"/>
      <c r="N285" s="364"/>
      <c r="O285" s="364"/>
      <c r="P285" s="364"/>
      <c r="Q285" s="364"/>
      <c r="R285" s="364"/>
      <c r="S285" s="364"/>
      <c r="T285" s="364"/>
      <c r="U285" s="364"/>
      <c r="V285" s="364"/>
    </row>
    <row r="286" spans="1:22" ht="18" x14ac:dyDescent="0.25">
      <c r="A286" s="421">
        <f>+A285+1</f>
        <v>9</v>
      </c>
      <c r="B286" s="438" t="s">
        <v>409</v>
      </c>
      <c r="C286" s="364"/>
      <c r="D286" s="700">
        <v>25.5</v>
      </c>
      <c r="E286" s="423"/>
      <c r="F286" s="364"/>
      <c r="G286" s="364"/>
      <c r="H286" s="364"/>
      <c r="I286" s="364"/>
      <c r="J286" s="364"/>
      <c r="K286" s="364"/>
      <c r="L286" s="364"/>
      <c r="M286" s="364"/>
      <c r="N286" s="364"/>
      <c r="O286" s="364"/>
      <c r="P286" s="364"/>
      <c r="Q286" s="364"/>
      <c r="R286" s="364"/>
      <c r="S286" s="364"/>
      <c r="T286" s="364"/>
      <c r="U286" s="364"/>
      <c r="V286" s="364"/>
    </row>
    <row r="287" spans="1:22" ht="18" x14ac:dyDescent="0.25">
      <c r="A287" s="702"/>
      <c r="B287" s="703"/>
      <c r="C287" s="704"/>
      <c r="D287" s="705"/>
      <c r="E287" s="423"/>
      <c r="F287" s="364"/>
      <c r="G287" s="364"/>
      <c r="H287" s="364"/>
      <c r="I287" s="364"/>
      <c r="J287" s="364"/>
      <c r="K287" s="364"/>
      <c r="L287" s="364"/>
      <c r="M287" s="364"/>
      <c r="N287" s="364"/>
      <c r="O287" s="364"/>
      <c r="P287" s="364"/>
      <c r="Q287" s="364"/>
      <c r="R287" s="364"/>
      <c r="S287" s="364"/>
      <c r="T287" s="364"/>
      <c r="U287" s="364"/>
      <c r="V287" s="364"/>
    </row>
    <row r="288" spans="1:22" ht="18" x14ac:dyDescent="0.25">
      <c r="A288" s="421">
        <f>+A286+1</f>
        <v>10</v>
      </c>
      <c r="B288" s="438" t="s">
        <v>410</v>
      </c>
      <c r="C288" s="364"/>
      <c r="D288" s="364">
        <v>1467293.0713412997</v>
      </c>
      <c r="E288" s="423"/>
      <c r="F288" s="364"/>
      <c r="G288" s="364"/>
      <c r="H288" s="364"/>
      <c r="I288" s="364"/>
      <c r="J288" s="364"/>
      <c r="K288" s="364"/>
      <c r="L288" s="364"/>
      <c r="M288" s="364"/>
      <c r="N288" s="364"/>
      <c r="O288" s="364"/>
      <c r="P288" s="364"/>
      <c r="Q288" s="364"/>
      <c r="R288" s="364"/>
      <c r="S288" s="364"/>
      <c r="T288" s="364"/>
      <c r="U288" s="364"/>
      <c r="V288" s="364"/>
    </row>
    <row r="289" spans="1:22" ht="18" x14ac:dyDescent="0.25">
      <c r="A289" s="421">
        <f>+A288+1</f>
        <v>11</v>
      </c>
      <c r="B289" s="438" t="s">
        <v>411</v>
      </c>
      <c r="C289" s="364"/>
      <c r="D289" s="700">
        <v>32.950000000000003</v>
      </c>
      <c r="E289" s="423"/>
      <c r="F289" s="364"/>
      <c r="G289" s="364"/>
      <c r="H289" s="364"/>
      <c r="I289" s="364"/>
      <c r="J289" s="364"/>
      <c r="K289" s="364"/>
      <c r="L289" s="364"/>
      <c r="M289" s="364"/>
      <c r="N289" s="364"/>
      <c r="O289" s="364"/>
      <c r="P289" s="364"/>
      <c r="Q289" s="364"/>
      <c r="R289" s="364"/>
      <c r="S289" s="364"/>
      <c r="T289" s="364"/>
      <c r="U289" s="364"/>
      <c r="V289" s="364"/>
    </row>
    <row r="290" spans="1:22" ht="18" x14ac:dyDescent="0.25">
      <c r="A290" s="421"/>
      <c r="B290" s="438"/>
      <c r="C290" s="364"/>
      <c r="D290" s="364"/>
      <c r="E290" s="364"/>
      <c r="F290" s="364"/>
      <c r="G290" s="364"/>
      <c r="H290" s="364"/>
      <c r="I290" s="364"/>
      <c r="J290" s="364"/>
      <c r="K290" s="364"/>
      <c r="L290" s="364"/>
      <c r="M290" s="364"/>
      <c r="N290" s="364"/>
      <c r="O290" s="364"/>
      <c r="P290" s="364"/>
      <c r="Q290" s="364"/>
      <c r="R290" s="364"/>
      <c r="S290" s="364"/>
      <c r="T290" s="364"/>
      <c r="U290" s="364"/>
      <c r="V290" s="364"/>
    </row>
    <row r="291" spans="1:22" ht="18" x14ac:dyDescent="0.25">
      <c r="A291" s="421">
        <f>+A289+1</f>
        <v>12</v>
      </c>
      <c r="B291" s="438" t="s">
        <v>412</v>
      </c>
      <c r="C291" s="364"/>
      <c r="D291" s="441">
        <v>0</v>
      </c>
      <c r="E291" s="423"/>
      <c r="F291" s="364"/>
      <c r="G291" s="364"/>
      <c r="H291" s="364"/>
      <c r="I291" s="364"/>
      <c r="J291" s="364"/>
      <c r="K291" s="364"/>
      <c r="L291" s="364"/>
      <c r="M291" s="364"/>
      <c r="N291" s="364"/>
      <c r="O291" s="364"/>
      <c r="P291" s="364"/>
      <c r="Q291" s="364"/>
      <c r="R291" s="364"/>
      <c r="S291" s="364"/>
      <c r="T291" s="364"/>
      <c r="U291" s="364"/>
      <c r="V291" s="364"/>
    </row>
    <row r="292" spans="1:22" ht="18" x14ac:dyDescent="0.25">
      <c r="A292" s="421">
        <f>+A291+1</f>
        <v>13</v>
      </c>
      <c r="B292" s="449" t="s">
        <v>413</v>
      </c>
      <c r="C292" s="409">
        <v>190908496.48202199</v>
      </c>
      <c r="D292" s="409">
        <v>139209809.52344906</v>
      </c>
      <c r="E292" s="409">
        <v>456087.38630561007</v>
      </c>
      <c r="F292" s="409">
        <v>790.80000000000007</v>
      </c>
      <c r="G292" s="409">
        <v>1320</v>
      </c>
      <c r="H292" s="409">
        <v>0</v>
      </c>
      <c r="I292" s="409">
        <v>6930536.3431335008</v>
      </c>
      <c r="J292" s="409">
        <v>17126703.3982458</v>
      </c>
      <c r="K292" s="409">
        <v>12530059.333067998</v>
      </c>
      <c r="L292" s="409">
        <v>5586841.1263875002</v>
      </c>
      <c r="M292" s="409">
        <v>1695480</v>
      </c>
      <c r="N292" s="409">
        <v>5188980</v>
      </c>
      <c r="O292" s="409">
        <v>734988.57143250003</v>
      </c>
      <c r="P292" s="409">
        <v>0</v>
      </c>
      <c r="Q292" s="409">
        <v>826200</v>
      </c>
      <c r="R292" s="409">
        <v>495600</v>
      </c>
      <c r="S292" s="409">
        <v>0</v>
      </c>
      <c r="T292" s="409">
        <v>0</v>
      </c>
      <c r="U292" s="409">
        <v>125100</v>
      </c>
      <c r="V292" s="409">
        <v>0</v>
      </c>
    </row>
    <row r="293" spans="1:22" ht="18" x14ac:dyDescent="0.25">
      <c r="A293" s="421"/>
      <c r="B293" s="438"/>
      <c r="C293" s="364"/>
      <c r="D293" s="364"/>
      <c r="E293" s="364"/>
      <c r="F293" s="364"/>
      <c r="G293" s="364"/>
      <c r="H293" s="364"/>
      <c r="I293" s="364"/>
      <c r="J293" s="364"/>
      <c r="K293" s="364"/>
      <c r="L293" s="364"/>
      <c r="M293" s="364"/>
      <c r="N293" s="364"/>
      <c r="O293" s="364"/>
      <c r="P293" s="364"/>
      <c r="Q293" s="364"/>
      <c r="R293" s="364"/>
      <c r="S293" s="364"/>
      <c r="T293" s="364"/>
      <c r="U293" s="364"/>
      <c r="V293" s="364"/>
    </row>
    <row r="294" spans="1:22" ht="18" x14ac:dyDescent="0.25">
      <c r="A294" s="421">
        <f>+A292+1</f>
        <v>14</v>
      </c>
      <c r="B294" s="438" t="s">
        <v>414</v>
      </c>
      <c r="C294" s="419">
        <v>0</v>
      </c>
      <c r="D294" s="419">
        <v>0</v>
      </c>
      <c r="E294" s="419">
        <v>0</v>
      </c>
      <c r="F294" s="419">
        <v>0</v>
      </c>
      <c r="G294" s="419">
        <v>0</v>
      </c>
      <c r="H294" s="419">
        <v>0</v>
      </c>
      <c r="I294" s="419">
        <v>0</v>
      </c>
      <c r="J294" s="419">
        <v>0</v>
      </c>
      <c r="K294" s="419">
        <v>0</v>
      </c>
      <c r="L294" s="419">
        <v>0</v>
      </c>
      <c r="M294" s="419">
        <v>0</v>
      </c>
      <c r="N294" s="420">
        <v>0</v>
      </c>
      <c r="O294" s="420">
        <v>0</v>
      </c>
      <c r="P294" s="420">
        <v>0</v>
      </c>
      <c r="Q294" s="420">
        <v>0</v>
      </c>
      <c r="R294" s="420">
        <v>0</v>
      </c>
      <c r="S294" s="420">
        <v>0</v>
      </c>
      <c r="T294" s="420">
        <v>0</v>
      </c>
      <c r="U294" s="420">
        <v>0</v>
      </c>
      <c r="V294" s="420">
        <v>0</v>
      </c>
    </row>
    <row r="295" spans="1:22" ht="18" x14ac:dyDescent="0.25">
      <c r="A295" s="421"/>
      <c r="B295" s="419"/>
      <c r="C295" s="419"/>
      <c r="D295" s="419"/>
      <c r="E295" s="419"/>
      <c r="F295" s="419"/>
      <c r="G295" s="419"/>
      <c r="H295" s="419"/>
      <c r="I295" s="419"/>
      <c r="J295" s="419"/>
      <c r="K295" s="419"/>
      <c r="L295" s="419"/>
      <c r="M295" s="419"/>
      <c r="N295" s="420"/>
      <c r="O295" s="420"/>
      <c r="P295" s="420"/>
      <c r="Q295" s="420"/>
      <c r="R295" s="420"/>
      <c r="S295" s="420"/>
      <c r="T295" s="420"/>
      <c r="U295" s="420"/>
      <c r="V295" s="420"/>
    </row>
    <row r="296" spans="1:22" ht="18" x14ac:dyDescent="0.25">
      <c r="A296" s="421">
        <f>+A294+1</f>
        <v>15</v>
      </c>
      <c r="B296" s="438" t="s">
        <v>415</v>
      </c>
      <c r="C296" s="364">
        <v>271883227.39863092</v>
      </c>
      <c r="D296" s="364">
        <v>34210179.528156966</v>
      </c>
      <c r="E296" s="364">
        <v>3830.2800000000279</v>
      </c>
      <c r="F296" s="364">
        <v>991.45199999999988</v>
      </c>
      <c r="G296" s="364">
        <v>2187.9</v>
      </c>
      <c r="H296" s="364">
        <v>228998.65785719751</v>
      </c>
      <c r="I296" s="364">
        <v>5867966.7453613961</v>
      </c>
      <c r="J296" s="364">
        <v>49984871.496897846</v>
      </c>
      <c r="K296" s="364">
        <v>62163010.733833104</v>
      </c>
      <c r="L296" s="364">
        <v>30402570.817534432</v>
      </c>
      <c r="M296" s="364">
        <v>15304139.381649416</v>
      </c>
      <c r="N296" s="364">
        <v>31513720.831231102</v>
      </c>
      <c r="O296" s="364">
        <v>172999.7983227775</v>
      </c>
      <c r="P296" s="364">
        <v>0</v>
      </c>
      <c r="Q296" s="364">
        <v>4848871.6608049292</v>
      </c>
      <c r="R296" s="364">
        <v>8127660.4470215216</v>
      </c>
      <c r="S296" s="364">
        <v>0</v>
      </c>
      <c r="T296" s="364">
        <v>0</v>
      </c>
      <c r="U296" s="364">
        <v>630576.30627529777</v>
      </c>
      <c r="V296" s="364">
        <v>28420651.361684844</v>
      </c>
    </row>
    <row r="297" spans="1:22" ht="18" x14ac:dyDescent="0.25">
      <c r="A297" s="421"/>
      <c r="B297" s="419"/>
      <c r="C297" s="698"/>
      <c r="D297" s="419"/>
      <c r="E297" s="419"/>
      <c r="F297" s="419"/>
      <c r="G297" s="419"/>
      <c r="H297" s="419"/>
      <c r="I297" s="419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</row>
    <row r="298" spans="1:22" ht="18" x14ac:dyDescent="0.25">
      <c r="A298" s="421">
        <f>+A296+1</f>
        <v>16</v>
      </c>
      <c r="B298" s="438" t="s">
        <v>416</v>
      </c>
      <c r="C298" s="364">
        <v>1713915886.2053492</v>
      </c>
      <c r="D298" s="364">
        <v>93119330.198042899</v>
      </c>
      <c r="E298" s="364">
        <v>12984</v>
      </c>
      <c r="F298" s="364">
        <v>7656</v>
      </c>
      <c r="G298" s="364">
        <v>7956</v>
      </c>
      <c r="H298" s="364">
        <v>538820.37142870005</v>
      </c>
      <c r="I298" s="364">
        <v>11284551.433387302</v>
      </c>
      <c r="J298" s="364">
        <v>103061590.71525329</v>
      </c>
      <c r="K298" s="364">
        <v>149790387.31044123</v>
      </c>
      <c r="L298" s="364">
        <v>85641044.556435004</v>
      </c>
      <c r="M298" s="364">
        <v>55651415.933270596</v>
      </c>
      <c r="N298" s="364">
        <v>168533147.70333648</v>
      </c>
      <c r="O298" s="364">
        <v>586439.99431450001</v>
      </c>
      <c r="P298" s="364">
        <v>0</v>
      </c>
      <c r="Q298" s="364">
        <v>44229423.157939695</v>
      </c>
      <c r="R298" s="364">
        <v>143092613.50390002</v>
      </c>
      <c r="S298" s="364">
        <v>0</v>
      </c>
      <c r="T298" s="364">
        <v>0</v>
      </c>
      <c r="U298" s="364">
        <v>2636519.2385136001</v>
      </c>
      <c r="V298" s="364">
        <v>855722006.08908582</v>
      </c>
    </row>
    <row r="299" spans="1:22" ht="18" x14ac:dyDescent="0.25">
      <c r="A299" s="421"/>
      <c r="B299" s="419"/>
      <c r="C299" s="419"/>
      <c r="D299" s="419"/>
      <c r="E299" s="419"/>
      <c r="F299" s="419"/>
      <c r="G299" s="419"/>
      <c r="H299" s="419"/>
      <c r="I299" s="419"/>
      <c r="J299" s="419"/>
      <c r="K299" s="419"/>
      <c r="L299" s="419"/>
      <c r="M299" s="419"/>
      <c r="N299" s="420"/>
      <c r="O299" s="420"/>
      <c r="P299" s="420"/>
      <c r="Q299" s="420"/>
      <c r="R299" s="420"/>
      <c r="S299" s="420"/>
      <c r="T299" s="420"/>
      <c r="U299" s="420"/>
      <c r="V299" s="420"/>
    </row>
    <row r="300" spans="1:22" ht="18" x14ac:dyDescent="0.25">
      <c r="A300" s="421">
        <f>+A298+1</f>
        <v>17</v>
      </c>
      <c r="B300" s="697" t="s">
        <v>417</v>
      </c>
      <c r="C300" s="706"/>
      <c r="D300" s="707">
        <v>0.36737999999999965</v>
      </c>
      <c r="E300" s="707">
        <v>0.29500000000000215</v>
      </c>
      <c r="F300" s="707">
        <v>0.12949999999999998</v>
      </c>
      <c r="G300" s="707">
        <v>0.27500000000000002</v>
      </c>
      <c r="H300" s="707">
        <v>0.42499999999999999</v>
      </c>
      <c r="I300" s="707">
        <v>0.51999999999999991</v>
      </c>
      <c r="J300" s="707">
        <v>0.48499999999999999</v>
      </c>
      <c r="K300" s="707">
        <v>0.41499999999999998</v>
      </c>
      <c r="L300" s="707">
        <v>0.35500000000000004</v>
      </c>
      <c r="M300" s="707">
        <v>0.27500000000000002</v>
      </c>
      <c r="N300" s="707">
        <v>0.1869882646866817</v>
      </c>
      <c r="O300" s="707">
        <v>0.29499999999999998</v>
      </c>
      <c r="P300" s="707">
        <v>0</v>
      </c>
      <c r="Q300" s="707">
        <v>0.10963000000000001</v>
      </c>
      <c r="R300" s="707">
        <v>5.6800000000000003E-2</v>
      </c>
      <c r="S300" s="707">
        <v>1.473E-2</v>
      </c>
      <c r="T300" s="707">
        <v>0</v>
      </c>
      <c r="U300" s="707">
        <v>0.23917000000000002</v>
      </c>
      <c r="V300" s="708" t="s">
        <v>418</v>
      </c>
    </row>
    <row r="301" spans="1:22" ht="18" x14ac:dyDescent="0.25">
      <c r="A301" s="421"/>
      <c r="B301" s="419"/>
      <c r="C301" s="419"/>
      <c r="D301" s="419"/>
      <c r="E301" s="419"/>
      <c r="F301" s="419"/>
      <c r="G301" s="419"/>
      <c r="H301" s="419"/>
      <c r="I301" s="419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21"/>
    </row>
    <row r="302" spans="1:22" ht="18" x14ac:dyDescent="0.25">
      <c r="A302" s="421">
        <f>+A300+1</f>
        <v>18</v>
      </c>
      <c r="B302" s="709" t="s">
        <v>419</v>
      </c>
      <c r="C302" s="710"/>
      <c r="D302" s="711">
        <v>0.36737999999999998</v>
      </c>
      <c r="E302" s="711">
        <v>0.29499999999999998</v>
      </c>
      <c r="F302" s="711">
        <v>0.1295</v>
      </c>
      <c r="G302" s="711">
        <v>0.27500000000000002</v>
      </c>
      <c r="H302" s="711">
        <v>0.42499999999999999</v>
      </c>
      <c r="I302" s="711">
        <v>0.52</v>
      </c>
      <c r="J302" s="711">
        <v>0.48499999999999999</v>
      </c>
      <c r="K302" s="711">
        <v>0.41499999999999998</v>
      </c>
      <c r="L302" s="711">
        <v>0.35499999999999998</v>
      </c>
      <c r="M302" s="711">
        <v>0.27500000000000002</v>
      </c>
      <c r="N302" s="711">
        <v>0.18698826499999999</v>
      </c>
      <c r="O302" s="711">
        <v>0.29499999999999998</v>
      </c>
      <c r="P302" s="711">
        <v>0</v>
      </c>
      <c r="Q302" s="711">
        <v>0.10963000000000001</v>
      </c>
      <c r="R302" s="711">
        <v>5.6800000000000003E-2</v>
      </c>
      <c r="S302" s="711">
        <v>1.473E-2</v>
      </c>
      <c r="T302" s="711">
        <v>0</v>
      </c>
      <c r="U302" s="711">
        <v>0.23916999999999999</v>
      </c>
      <c r="V302" s="712" t="s">
        <v>418</v>
      </c>
    </row>
    <row r="303" spans="1:22" ht="18" x14ac:dyDescent="0.25">
      <c r="A303" s="421"/>
      <c r="B303" s="419"/>
      <c r="C303" s="419"/>
      <c r="D303" s="713"/>
      <c r="E303" s="713"/>
      <c r="F303" s="713"/>
      <c r="G303" s="713"/>
      <c r="H303" s="713"/>
      <c r="I303" s="713"/>
      <c r="J303" s="713"/>
      <c r="K303" s="713"/>
      <c r="L303" s="713"/>
      <c r="M303" s="713"/>
      <c r="N303" s="713"/>
      <c r="O303" s="713"/>
      <c r="P303" s="713"/>
      <c r="Q303" s="713"/>
      <c r="R303" s="713"/>
      <c r="S303" s="713"/>
      <c r="T303" s="714"/>
      <c r="U303" s="713"/>
      <c r="V303" s="713"/>
    </row>
    <row r="304" spans="1:22" ht="18" x14ac:dyDescent="0.25">
      <c r="A304" s="421">
        <f>+A302+1</f>
        <v>19</v>
      </c>
      <c r="B304" s="438" t="s">
        <v>420</v>
      </c>
      <c r="C304" s="715">
        <v>271883227.45143533</v>
      </c>
      <c r="D304" s="364">
        <v>34210179.528156996</v>
      </c>
      <c r="E304" s="364">
        <v>3830.2799999999997</v>
      </c>
      <c r="F304" s="364">
        <v>991.452</v>
      </c>
      <c r="G304" s="364">
        <v>2187.9</v>
      </c>
      <c r="H304" s="364">
        <v>228998.65785719751</v>
      </c>
      <c r="I304" s="364">
        <v>5867966.745361397</v>
      </c>
      <c r="J304" s="364">
        <v>49984871.496897846</v>
      </c>
      <c r="K304" s="364">
        <v>62163010.733833104</v>
      </c>
      <c r="L304" s="364">
        <v>30402570.817534424</v>
      </c>
      <c r="M304" s="364">
        <v>15304139.381649416</v>
      </c>
      <c r="N304" s="364">
        <v>31513720.884035621</v>
      </c>
      <c r="O304" s="364">
        <v>172999.7983227775</v>
      </c>
      <c r="P304" s="364">
        <v>0</v>
      </c>
      <c r="Q304" s="364">
        <v>4848871.6608049292</v>
      </c>
      <c r="R304" s="364">
        <v>8127660.4470215216</v>
      </c>
      <c r="S304" s="364">
        <v>0</v>
      </c>
      <c r="T304" s="364">
        <v>0</v>
      </c>
      <c r="U304" s="364">
        <v>630576.30627529777</v>
      </c>
      <c r="V304" s="364">
        <v>28420651.361684844</v>
      </c>
    </row>
    <row r="305" spans="1:22" ht="18" x14ac:dyDescent="0.25">
      <c r="A305" s="421"/>
      <c r="B305" s="419"/>
      <c r="C305" s="419"/>
      <c r="D305" s="419"/>
      <c r="E305" s="419"/>
      <c r="F305" s="419"/>
      <c r="G305" s="419"/>
      <c r="H305" s="419"/>
      <c r="I305" s="419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</row>
    <row r="306" spans="1:22" ht="18" x14ac:dyDescent="0.25">
      <c r="A306" s="421">
        <f>+A304+1</f>
        <v>20</v>
      </c>
      <c r="B306" s="438" t="s">
        <v>421</v>
      </c>
      <c r="C306" s="419"/>
      <c r="D306" s="419"/>
      <c r="E306" s="419"/>
      <c r="F306" s="419"/>
      <c r="G306" s="419"/>
      <c r="H306" s="419"/>
      <c r="I306" s="419"/>
      <c r="J306" s="419"/>
      <c r="K306" s="419"/>
      <c r="L306" s="419"/>
      <c r="M306" s="419"/>
      <c r="N306" s="420"/>
      <c r="O306" s="420"/>
      <c r="P306" s="420"/>
      <c r="Q306" s="420"/>
      <c r="R306" s="420"/>
      <c r="S306" s="420"/>
      <c r="T306" s="420"/>
      <c r="U306" s="420"/>
      <c r="V306" s="420"/>
    </row>
    <row r="307" spans="1:22" ht="18" x14ac:dyDescent="0.25">
      <c r="A307" s="421">
        <f>+A306+1</f>
        <v>21</v>
      </c>
      <c r="B307" s="438" t="s">
        <v>422</v>
      </c>
      <c r="C307" s="419"/>
      <c r="D307" s="420" t="s">
        <v>423</v>
      </c>
      <c r="E307" s="716">
        <v>32.950000000000003</v>
      </c>
      <c r="F307" s="716">
        <v>32.950000000000003</v>
      </c>
      <c r="G307" s="716">
        <v>55</v>
      </c>
      <c r="H307" s="716">
        <v>0</v>
      </c>
      <c r="I307" s="716">
        <v>45</v>
      </c>
      <c r="J307" s="716">
        <v>69</v>
      </c>
      <c r="K307" s="716">
        <v>129</v>
      </c>
      <c r="L307" s="716">
        <v>525</v>
      </c>
      <c r="M307" s="716">
        <v>995</v>
      </c>
      <c r="N307" s="716">
        <v>2195</v>
      </c>
      <c r="O307" s="716">
        <v>55</v>
      </c>
      <c r="P307" s="716">
        <v>0</v>
      </c>
      <c r="Q307" s="716">
        <v>2550</v>
      </c>
      <c r="R307" s="716">
        <v>2950</v>
      </c>
      <c r="S307" s="716">
        <v>3250</v>
      </c>
      <c r="T307" s="716">
        <v>0</v>
      </c>
      <c r="U307" s="716">
        <v>695</v>
      </c>
      <c r="V307" s="716">
        <v>0</v>
      </c>
    </row>
    <row r="308" spans="1:22" ht="18" x14ac:dyDescent="0.25">
      <c r="A308" s="421">
        <f t="shared" ref="A308:A309" si="1">+A307+1</f>
        <v>22</v>
      </c>
      <c r="B308" s="438" t="s">
        <v>424</v>
      </c>
      <c r="C308" s="419"/>
      <c r="D308" s="419"/>
      <c r="E308" s="419"/>
      <c r="F308" s="419"/>
      <c r="G308" s="419"/>
      <c r="H308" s="419"/>
      <c r="I308" s="419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</row>
    <row r="309" spans="1:22" ht="18" x14ac:dyDescent="0.25">
      <c r="A309" s="421">
        <f t="shared" si="1"/>
        <v>23</v>
      </c>
      <c r="B309" s="717" t="s">
        <v>425</v>
      </c>
      <c r="C309" s="419"/>
      <c r="D309" s="369">
        <v>36.738</v>
      </c>
      <c r="E309" s="369">
        <v>29.5</v>
      </c>
      <c r="F309" s="369">
        <v>12.950000000000001</v>
      </c>
      <c r="G309" s="369">
        <v>27.500000000000004</v>
      </c>
      <c r="H309" s="369">
        <v>42.5</v>
      </c>
      <c r="I309" s="369">
        <v>52</v>
      </c>
      <c r="J309" s="369">
        <v>48.5</v>
      </c>
      <c r="K309" s="369">
        <v>41.5</v>
      </c>
      <c r="L309" s="369">
        <v>35.5</v>
      </c>
      <c r="M309" s="369">
        <v>27.500000000000004</v>
      </c>
      <c r="N309" s="369">
        <v>18.698826499999999</v>
      </c>
      <c r="O309" s="369">
        <v>29.5</v>
      </c>
      <c r="P309" s="369">
        <v>0</v>
      </c>
      <c r="Q309" s="369">
        <v>10.963000000000001</v>
      </c>
      <c r="R309" s="369">
        <v>5.6800000000000006</v>
      </c>
      <c r="S309" s="369">
        <v>1.4730000000000001</v>
      </c>
      <c r="T309" s="369">
        <v>0</v>
      </c>
      <c r="U309" s="369">
        <v>23.916999999999998</v>
      </c>
      <c r="V309" s="369">
        <v>0</v>
      </c>
    </row>
    <row r="310" spans="1:22" ht="18" x14ac:dyDescent="0.25">
      <c r="A310" s="421"/>
      <c r="B310" s="419"/>
      <c r="C310" s="419"/>
      <c r="D310" s="419"/>
      <c r="E310" s="419"/>
      <c r="F310" s="419"/>
      <c r="G310" s="419"/>
      <c r="H310" s="419"/>
      <c r="I310" s="419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</row>
    <row r="311" spans="1:22" ht="18" x14ac:dyDescent="0.25">
      <c r="A311" s="421">
        <f>+A309+1</f>
        <v>24</v>
      </c>
      <c r="B311" s="717" t="s">
        <v>426</v>
      </c>
      <c r="C311" s="718"/>
      <c r="D311" s="719">
        <v>115.57</v>
      </c>
      <c r="E311" s="369">
        <v>115.57</v>
      </c>
      <c r="F311" s="369">
        <v>115.57</v>
      </c>
      <c r="G311" s="369">
        <v>115.57</v>
      </c>
      <c r="H311" s="369">
        <v>115.57</v>
      </c>
      <c r="I311" s="369">
        <v>115.57</v>
      </c>
      <c r="J311" s="369">
        <v>115.57</v>
      </c>
      <c r="K311" s="369">
        <v>115.57</v>
      </c>
      <c r="L311" s="369">
        <v>115.57</v>
      </c>
      <c r="M311" s="369">
        <v>115.57</v>
      </c>
      <c r="N311" s="369">
        <v>115.57</v>
      </c>
      <c r="O311" s="369">
        <v>115.57</v>
      </c>
      <c r="P311" s="369">
        <v>0</v>
      </c>
      <c r="Q311" s="720" t="s">
        <v>427</v>
      </c>
      <c r="R311" s="720" t="s">
        <v>427</v>
      </c>
      <c r="S311" s="720" t="s">
        <v>427</v>
      </c>
      <c r="T311" s="720" t="s">
        <v>427</v>
      </c>
      <c r="U311" s="719">
        <v>114.99215</v>
      </c>
      <c r="V311" s="720" t="s">
        <v>427</v>
      </c>
    </row>
    <row r="312" spans="1:22" ht="18" x14ac:dyDescent="0.25">
      <c r="A312" s="421"/>
      <c r="B312" s="419"/>
      <c r="C312" s="419"/>
      <c r="D312" s="419"/>
      <c r="E312" s="419"/>
      <c r="F312" s="419"/>
      <c r="G312" s="419"/>
      <c r="H312" s="419"/>
      <c r="I312" s="419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</row>
    <row r="313" spans="1:22" ht="18" x14ac:dyDescent="0.25">
      <c r="A313" s="421">
        <f>+A311+1</f>
        <v>25</v>
      </c>
      <c r="B313" s="717" t="s">
        <v>428</v>
      </c>
      <c r="C313" s="419"/>
      <c r="D313" s="369">
        <v>152.30799999999999</v>
      </c>
      <c r="E313" s="369">
        <v>145.07</v>
      </c>
      <c r="F313" s="369">
        <v>128.51999999999998</v>
      </c>
      <c r="G313" s="369">
        <v>143.07</v>
      </c>
      <c r="H313" s="369">
        <v>158.07</v>
      </c>
      <c r="I313" s="369">
        <v>167.57</v>
      </c>
      <c r="J313" s="369">
        <v>164.07</v>
      </c>
      <c r="K313" s="369">
        <v>157.07</v>
      </c>
      <c r="L313" s="369">
        <v>151.07</v>
      </c>
      <c r="M313" s="369">
        <v>143.07</v>
      </c>
      <c r="N313" s="369">
        <v>134.26882649999999</v>
      </c>
      <c r="O313" s="369">
        <v>145.07</v>
      </c>
      <c r="P313" s="369">
        <v>0</v>
      </c>
      <c r="Q313" s="369">
        <v>10.963000000000001</v>
      </c>
      <c r="R313" s="369">
        <v>5.6800000000000006</v>
      </c>
      <c r="S313" s="369">
        <v>1.4730000000000001</v>
      </c>
      <c r="T313" s="369">
        <v>0</v>
      </c>
      <c r="U313" s="369">
        <v>138.90914999999998</v>
      </c>
      <c r="V313" s="369">
        <v>0</v>
      </c>
    </row>
    <row r="314" spans="1:22" ht="18" x14ac:dyDescent="0.25">
      <c r="A314" s="421"/>
      <c r="B314" s="419"/>
      <c r="C314" s="419"/>
      <c r="D314" s="419"/>
      <c r="E314" s="419"/>
      <c r="F314" s="419"/>
      <c r="G314" s="419"/>
      <c r="H314" s="419"/>
      <c r="I314" s="419"/>
      <c r="J314" s="419"/>
      <c r="K314" s="419"/>
      <c r="L314" s="419"/>
      <c r="M314" s="419"/>
      <c r="N314" s="420"/>
      <c r="O314" s="420"/>
      <c r="P314" s="420"/>
      <c r="Q314" s="420"/>
      <c r="R314" s="420"/>
      <c r="S314" s="420"/>
      <c r="T314" s="420"/>
      <c r="U314" s="420"/>
      <c r="V314" s="420"/>
    </row>
    <row r="315" spans="1:22" ht="18" x14ac:dyDescent="0.25">
      <c r="A315" s="421">
        <f>+A313+1</f>
        <v>26</v>
      </c>
      <c r="B315" s="438" t="s">
        <v>429</v>
      </c>
      <c r="C315" s="419"/>
      <c r="D315" s="721" t="s">
        <v>430</v>
      </c>
      <c r="E315" s="721" t="s">
        <v>431</v>
      </c>
      <c r="F315" s="721" t="s">
        <v>432</v>
      </c>
      <c r="G315" s="721" t="s">
        <v>433</v>
      </c>
      <c r="H315" s="721" t="s">
        <v>77</v>
      </c>
      <c r="I315" s="721" t="s">
        <v>69</v>
      </c>
      <c r="J315" s="721" t="s">
        <v>434</v>
      </c>
      <c r="K315" s="721" t="s">
        <v>435</v>
      </c>
      <c r="L315" s="721" t="s">
        <v>436</v>
      </c>
      <c r="M315" s="721" t="s">
        <v>437</v>
      </c>
      <c r="N315" s="721" t="s">
        <v>438</v>
      </c>
      <c r="O315" s="721" t="s">
        <v>439</v>
      </c>
      <c r="P315" s="721" t="s">
        <v>440</v>
      </c>
      <c r="Q315" s="721" t="s">
        <v>80</v>
      </c>
      <c r="R315" s="721" t="s">
        <v>81</v>
      </c>
      <c r="S315" s="721" t="s">
        <v>82</v>
      </c>
      <c r="T315" s="721" t="s">
        <v>441</v>
      </c>
      <c r="U315" s="721" t="s">
        <v>84</v>
      </c>
      <c r="V315" s="721" t="s">
        <v>442</v>
      </c>
    </row>
    <row r="316" spans="1:22" ht="18" x14ac:dyDescent="0.25">
      <c r="A316" s="421">
        <f>+A315+1</f>
        <v>27</v>
      </c>
      <c r="B316" s="438" t="s">
        <v>422</v>
      </c>
      <c r="C316" s="419"/>
      <c r="D316" s="722" t="s">
        <v>443</v>
      </c>
      <c r="E316" s="723">
        <v>23.91</v>
      </c>
      <c r="F316" s="723">
        <v>24.6</v>
      </c>
      <c r="G316" s="723">
        <v>45</v>
      </c>
      <c r="H316" s="723">
        <v>0</v>
      </c>
      <c r="I316" s="723">
        <v>30.6</v>
      </c>
      <c r="J316" s="723">
        <v>45</v>
      </c>
      <c r="K316" s="723">
        <v>82</v>
      </c>
      <c r="L316" s="723">
        <v>420</v>
      </c>
      <c r="M316" s="723">
        <v>670</v>
      </c>
      <c r="N316" s="723">
        <v>1380</v>
      </c>
      <c r="O316" s="723">
        <v>45</v>
      </c>
      <c r="P316" s="723">
        <v>0</v>
      </c>
      <c r="Q316" s="723">
        <v>1380</v>
      </c>
      <c r="R316" s="723">
        <v>1580</v>
      </c>
      <c r="S316" s="723">
        <v>1720</v>
      </c>
      <c r="T316" s="723">
        <v>42.76</v>
      </c>
      <c r="U316" s="723">
        <v>420</v>
      </c>
      <c r="V316" s="723">
        <v>0</v>
      </c>
    </row>
    <row r="317" spans="1:22" ht="18" x14ac:dyDescent="0.25">
      <c r="A317" s="421">
        <f t="shared" ref="A317:A318" si="2">+A316+1</f>
        <v>28</v>
      </c>
      <c r="B317" s="438" t="s">
        <v>424</v>
      </c>
      <c r="C317" s="419"/>
      <c r="D317" s="419"/>
      <c r="E317" s="419"/>
      <c r="F317" s="419"/>
      <c r="G317" s="419"/>
      <c r="H317" s="419"/>
      <c r="I317" s="419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</row>
    <row r="318" spans="1:22" ht="18" x14ac:dyDescent="0.25">
      <c r="A318" s="421">
        <f t="shared" si="2"/>
        <v>29</v>
      </c>
      <c r="B318" s="438" t="s">
        <v>425</v>
      </c>
      <c r="C318" s="419"/>
      <c r="D318" s="724">
        <v>0.27011000000000002</v>
      </c>
      <c r="E318" s="724">
        <v>0.15832223075939408</v>
      </c>
      <c r="F318" s="724">
        <v>9.5979513822266188E-2</v>
      </c>
      <c r="G318" s="724">
        <v>0.19605165981782716</v>
      </c>
      <c r="H318" s="724">
        <v>0.27512999999999999</v>
      </c>
      <c r="I318" s="724">
        <v>0.38896999999999998</v>
      </c>
      <c r="J318" s="724">
        <v>0.31190000000000001</v>
      </c>
      <c r="K318" s="724">
        <v>0.26630999999999999</v>
      </c>
      <c r="L318" s="724">
        <v>0.21781</v>
      </c>
      <c r="M318" s="724">
        <v>0.17785000000000001</v>
      </c>
      <c r="N318" s="724">
        <v>0.1188</v>
      </c>
      <c r="O318" s="724">
        <v>0.34800909514569034</v>
      </c>
      <c r="P318" s="724">
        <v>0</v>
      </c>
      <c r="Q318" s="724">
        <v>7.8170000000000003E-2</v>
      </c>
      <c r="R318" s="724">
        <v>4.0500000000000001E-2</v>
      </c>
      <c r="S318" s="724">
        <v>1.0500000000000001E-2</v>
      </c>
      <c r="T318" s="724">
        <v>0.17477999999999999</v>
      </c>
      <c r="U318" s="724">
        <v>0.13008268016136282</v>
      </c>
      <c r="V318" s="724">
        <v>0</v>
      </c>
    </row>
    <row r="319" spans="1:22" ht="18" x14ac:dyDescent="0.25">
      <c r="A319" s="421"/>
      <c r="B319" s="419"/>
      <c r="C319" s="419"/>
      <c r="D319" s="419"/>
      <c r="E319" s="419"/>
      <c r="F319" s="419"/>
      <c r="G319" s="419"/>
      <c r="H319" s="419"/>
      <c r="I319" s="419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</row>
    <row r="320" spans="1:22" ht="18" x14ac:dyDescent="0.25">
      <c r="A320" s="421">
        <f>+A318+1</f>
        <v>30</v>
      </c>
      <c r="B320" s="438" t="s">
        <v>426</v>
      </c>
      <c r="C320" s="419"/>
      <c r="D320" s="369">
        <v>115.57</v>
      </c>
      <c r="E320" s="369">
        <v>115.57</v>
      </c>
      <c r="F320" s="369">
        <v>115.57</v>
      </c>
      <c r="G320" s="369">
        <v>115.57</v>
      </c>
      <c r="H320" s="369">
        <v>115.57</v>
      </c>
      <c r="I320" s="369">
        <v>115.57</v>
      </c>
      <c r="J320" s="369">
        <v>115.57</v>
      </c>
      <c r="K320" s="369">
        <v>115.57</v>
      </c>
      <c r="L320" s="369">
        <v>115.57</v>
      </c>
      <c r="M320" s="369">
        <v>0</v>
      </c>
      <c r="N320" s="369">
        <v>115.57</v>
      </c>
      <c r="O320" s="369">
        <v>0</v>
      </c>
      <c r="P320" s="369">
        <v>0</v>
      </c>
      <c r="Q320" s="369">
        <v>48.043999999999997</v>
      </c>
      <c r="R320" s="720" t="s">
        <v>427</v>
      </c>
      <c r="S320" s="720" t="s">
        <v>427</v>
      </c>
      <c r="T320" s="720" t="s">
        <v>427</v>
      </c>
      <c r="U320" s="369">
        <v>114.99215</v>
      </c>
      <c r="V320" s="720" t="s">
        <v>427</v>
      </c>
    </row>
    <row r="321" spans="1:22" ht="18" x14ac:dyDescent="0.25">
      <c r="A321" s="421"/>
      <c r="B321" s="419"/>
      <c r="C321" s="419"/>
      <c r="D321" s="419"/>
      <c r="E321" s="419"/>
      <c r="F321" s="419"/>
      <c r="G321" s="419"/>
      <c r="H321" s="419"/>
      <c r="I321" s="419"/>
      <c r="J321" s="419"/>
      <c r="K321" s="419"/>
      <c r="L321" s="419"/>
      <c r="M321" s="419"/>
      <c r="N321" s="419"/>
      <c r="O321" s="419"/>
      <c r="P321" s="419"/>
      <c r="Q321" s="419"/>
      <c r="R321" s="419"/>
      <c r="S321" s="421"/>
      <c r="T321" s="419"/>
      <c r="U321" s="419"/>
      <c r="V321" s="419"/>
    </row>
    <row r="322" spans="1:22" ht="18" x14ac:dyDescent="0.25">
      <c r="A322" s="421">
        <f>+A320+1</f>
        <v>31</v>
      </c>
      <c r="B322" s="717" t="s">
        <v>428</v>
      </c>
      <c r="C322" s="419"/>
      <c r="D322" s="369">
        <v>142.58099999999999</v>
      </c>
      <c r="E322" s="369">
        <v>131.40222307593939</v>
      </c>
      <c r="F322" s="369">
        <v>125.16795138222662</v>
      </c>
      <c r="G322" s="369">
        <v>135.1751659817827</v>
      </c>
      <c r="H322" s="369">
        <v>143.083</v>
      </c>
      <c r="I322" s="369">
        <v>154.46699999999998</v>
      </c>
      <c r="J322" s="369">
        <v>146.76</v>
      </c>
      <c r="K322" s="369">
        <v>142.20099999999999</v>
      </c>
      <c r="L322" s="369">
        <v>137.351</v>
      </c>
      <c r="M322" s="369">
        <v>17.785</v>
      </c>
      <c r="N322" s="369">
        <v>127.44999999999999</v>
      </c>
      <c r="O322" s="369">
        <v>34.800909514569035</v>
      </c>
      <c r="P322" s="369">
        <v>0</v>
      </c>
      <c r="Q322" s="369">
        <v>55.860999999999997</v>
      </c>
      <c r="R322" s="369">
        <v>4.05</v>
      </c>
      <c r="S322" s="369">
        <v>1.05</v>
      </c>
      <c r="T322" s="369">
        <v>17.477999999999998</v>
      </c>
      <c r="U322" s="369">
        <v>128.00041801613628</v>
      </c>
      <c r="V322" s="369">
        <v>0</v>
      </c>
    </row>
    <row r="323" spans="1:22" ht="18" x14ac:dyDescent="0.25">
      <c r="A323" s="421"/>
      <c r="B323" s="717"/>
      <c r="C323" s="419"/>
      <c r="D323" s="369"/>
      <c r="E323" s="369"/>
      <c r="F323" s="369"/>
      <c r="G323" s="369"/>
      <c r="H323" s="369"/>
      <c r="I323" s="369"/>
      <c r="J323" s="369"/>
      <c r="K323" s="369"/>
      <c r="L323" s="369"/>
      <c r="M323" s="369"/>
      <c r="N323" s="369"/>
      <c r="O323" s="369"/>
      <c r="P323" s="369"/>
      <c r="Q323" s="369"/>
      <c r="R323" s="369"/>
      <c r="S323" s="369"/>
      <c r="T323" s="369"/>
      <c r="U323" s="369"/>
      <c r="V323" s="369"/>
    </row>
    <row r="324" spans="1:22" x14ac:dyDescent="0.25">
      <c r="A324" s="423"/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423"/>
      <c r="M324" s="423"/>
      <c r="N324" s="423"/>
      <c r="O324" s="423"/>
      <c r="P324" s="423"/>
      <c r="Q324" s="423"/>
      <c r="R324" s="423"/>
      <c r="S324" s="423"/>
      <c r="T324" s="423"/>
      <c r="U324" s="423"/>
      <c r="V324" s="423"/>
    </row>
    <row r="325" spans="1:22" x14ac:dyDescent="0.25">
      <c r="A325" s="423"/>
      <c r="B325" s="423"/>
      <c r="C325" s="423"/>
      <c r="D325" s="423"/>
      <c r="E325" s="423"/>
      <c r="F325" s="423"/>
      <c r="G325" s="423"/>
      <c r="H325" s="423"/>
      <c r="I325" s="423"/>
      <c r="J325" s="423"/>
      <c r="K325" s="423"/>
      <c r="L325" s="423"/>
      <c r="M325" s="423"/>
      <c r="N325" s="423"/>
      <c r="O325" s="423"/>
      <c r="P325" s="423"/>
      <c r="Q325" s="423"/>
      <c r="R325" s="423"/>
      <c r="S325" s="423"/>
      <c r="T325" s="423"/>
      <c r="U325" s="423"/>
      <c r="V325" s="423"/>
    </row>
    <row r="326" spans="1:22" x14ac:dyDescent="0.25">
      <c r="A326" s="423"/>
      <c r="B326" s="423"/>
      <c r="C326" s="423"/>
      <c r="D326" s="423"/>
      <c r="E326" s="423"/>
      <c r="F326" s="423"/>
      <c r="G326" s="423"/>
      <c r="H326" s="423"/>
      <c r="I326" s="423"/>
      <c r="J326" s="423"/>
      <c r="K326" s="423"/>
      <c r="L326" s="423"/>
      <c r="M326" s="423"/>
      <c r="N326" s="423"/>
      <c r="O326" s="423"/>
      <c r="P326" s="423"/>
      <c r="Q326" s="423"/>
      <c r="R326" s="423"/>
      <c r="S326" s="423"/>
      <c r="T326" s="423"/>
      <c r="U326" s="423"/>
      <c r="V326" s="423"/>
    </row>
    <row r="327" spans="1:22" x14ac:dyDescent="0.25">
      <c r="A327" s="423"/>
      <c r="B327" s="423"/>
      <c r="C327" s="423"/>
      <c r="D327" s="423"/>
      <c r="E327" s="423"/>
      <c r="F327" s="423"/>
      <c r="G327" s="423"/>
      <c r="H327" s="423"/>
      <c r="I327" s="423"/>
      <c r="J327" s="423"/>
      <c r="K327" s="423"/>
      <c r="L327" s="423"/>
      <c r="M327" s="423"/>
      <c r="N327" s="423"/>
      <c r="O327" s="423"/>
      <c r="P327" s="423"/>
      <c r="Q327" s="423"/>
      <c r="R327" s="423"/>
      <c r="S327" s="423"/>
      <c r="T327" s="423"/>
      <c r="U327" s="423"/>
      <c r="V327" s="423"/>
    </row>
    <row r="328" spans="1:22" x14ac:dyDescent="0.25">
      <c r="A328" s="423"/>
      <c r="B328" s="423"/>
      <c r="C328" s="423"/>
      <c r="D328" s="423"/>
      <c r="E328" s="423"/>
      <c r="F328" s="423"/>
      <c r="G328" s="423"/>
      <c r="H328" s="423"/>
      <c r="I328" s="423"/>
      <c r="J328" s="423"/>
      <c r="K328" s="423"/>
      <c r="L328" s="423"/>
      <c r="M328" s="423"/>
      <c r="N328" s="423"/>
      <c r="O328" s="423"/>
      <c r="P328" s="423"/>
      <c r="Q328" s="423"/>
      <c r="R328" s="423"/>
      <c r="S328" s="423"/>
      <c r="T328" s="423"/>
      <c r="U328" s="423"/>
      <c r="V328" s="423"/>
    </row>
    <row r="329" spans="1:22" x14ac:dyDescent="0.25">
      <c r="A329" s="423"/>
      <c r="B329" s="423"/>
      <c r="C329" s="423"/>
      <c r="D329" s="423"/>
      <c r="E329" s="423"/>
      <c r="F329" s="423"/>
      <c r="G329" s="423"/>
      <c r="H329" s="423"/>
      <c r="I329" s="423"/>
      <c r="J329" s="423"/>
      <c r="K329" s="423"/>
      <c r="L329" s="423"/>
      <c r="M329" s="423"/>
      <c r="N329" s="423"/>
      <c r="O329" s="423"/>
      <c r="P329" s="423"/>
      <c r="Q329" s="423"/>
      <c r="R329" s="423"/>
      <c r="S329" s="423"/>
      <c r="T329" s="423"/>
      <c r="U329" s="423"/>
      <c r="V329" s="423"/>
    </row>
  </sheetData>
  <printOptions horizontalCentered="1"/>
  <pageMargins left="0.5" right="0.5" top="1" bottom="0.5" header="0.5" footer="0.25"/>
  <pageSetup scale="44" fitToWidth="2" fitToHeight="6" pageOrder="overThenDown" orientation="landscape" r:id="rId1"/>
  <headerFooter alignWithMargins="0"/>
  <colBreaks count="1" manualBreakCount="1">
    <brk id="12" max="345" man="1"/>
  </colBreaks>
  <customProperties>
    <customPr name="EpmWorksheetKeyString_GU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468"/>
  <sheetViews>
    <sheetView topLeftCell="A271" zoomScale="80" zoomScaleNormal="80" workbookViewId="0">
      <selection activeCell="A400" sqref="A400"/>
    </sheetView>
  </sheetViews>
  <sheetFormatPr defaultColWidth="14.42578125" defaultRowHeight="12.75" outlineLevelCol="1" x14ac:dyDescent="0.2"/>
  <cols>
    <col min="1" max="1" width="8.140625" style="2" customWidth="1"/>
    <col min="2" max="2" width="35.85546875" style="2" customWidth="1"/>
    <col min="3" max="3" width="15.85546875" style="2" hidden="1" customWidth="1" outlineLevel="1"/>
    <col min="4" max="13" width="14.42578125" style="2" hidden="1" customWidth="1" outlineLevel="1"/>
    <col min="14" max="14" width="15" style="2" hidden="1" customWidth="1" outlineLevel="1"/>
    <col min="15" max="15" width="18.140625" style="2" customWidth="1" collapsed="1"/>
    <col min="16" max="248" width="14.42578125" style="2"/>
    <col min="249" max="249" width="8.140625" style="2" customWidth="1"/>
    <col min="250" max="250" width="35.85546875" style="2" customWidth="1"/>
    <col min="251" max="251" width="15.85546875" style="2" customWidth="1"/>
    <col min="252" max="262" width="14.42578125" style="2"/>
    <col min="263" max="263" width="17.85546875" style="2" customWidth="1"/>
    <col min="264" max="264" width="15.42578125" style="2" bestFit="1" customWidth="1"/>
    <col min="265" max="265" width="18.5703125" style="2" bestFit="1" customWidth="1"/>
    <col min="266" max="266" width="18" style="2" bestFit="1" customWidth="1"/>
    <col min="267" max="504" width="14.42578125" style="2"/>
    <col min="505" max="505" width="8.140625" style="2" customWidth="1"/>
    <col min="506" max="506" width="35.85546875" style="2" customWidth="1"/>
    <col min="507" max="507" width="15.85546875" style="2" customWidth="1"/>
    <col min="508" max="518" width="14.42578125" style="2"/>
    <col min="519" max="519" width="17.85546875" style="2" customWidth="1"/>
    <col min="520" max="520" width="15.42578125" style="2" bestFit="1" customWidth="1"/>
    <col min="521" max="521" width="18.5703125" style="2" bestFit="1" customWidth="1"/>
    <col min="522" max="522" width="18" style="2" bestFit="1" customWidth="1"/>
    <col min="523" max="760" width="14.42578125" style="2"/>
    <col min="761" max="761" width="8.140625" style="2" customWidth="1"/>
    <col min="762" max="762" width="35.85546875" style="2" customWidth="1"/>
    <col min="763" max="763" width="15.85546875" style="2" customWidth="1"/>
    <col min="764" max="774" width="14.42578125" style="2"/>
    <col min="775" max="775" width="17.85546875" style="2" customWidth="1"/>
    <col min="776" max="776" width="15.42578125" style="2" bestFit="1" customWidth="1"/>
    <col min="777" max="777" width="18.5703125" style="2" bestFit="1" customWidth="1"/>
    <col min="778" max="778" width="18" style="2" bestFit="1" customWidth="1"/>
    <col min="779" max="1016" width="14.42578125" style="2"/>
    <col min="1017" max="1017" width="8.140625" style="2" customWidth="1"/>
    <col min="1018" max="1018" width="35.85546875" style="2" customWidth="1"/>
    <col min="1019" max="1019" width="15.85546875" style="2" customWidth="1"/>
    <col min="1020" max="1030" width="14.42578125" style="2"/>
    <col min="1031" max="1031" width="17.85546875" style="2" customWidth="1"/>
    <col min="1032" max="1032" width="15.42578125" style="2" bestFit="1" customWidth="1"/>
    <col min="1033" max="1033" width="18.5703125" style="2" bestFit="1" customWidth="1"/>
    <col min="1034" max="1034" width="18" style="2" bestFit="1" customWidth="1"/>
    <col min="1035" max="1272" width="14.42578125" style="2"/>
    <col min="1273" max="1273" width="8.140625" style="2" customWidth="1"/>
    <col min="1274" max="1274" width="35.85546875" style="2" customWidth="1"/>
    <col min="1275" max="1275" width="15.85546875" style="2" customWidth="1"/>
    <col min="1276" max="1286" width="14.42578125" style="2"/>
    <col min="1287" max="1287" width="17.85546875" style="2" customWidth="1"/>
    <col min="1288" max="1288" width="15.42578125" style="2" bestFit="1" customWidth="1"/>
    <col min="1289" max="1289" width="18.5703125" style="2" bestFit="1" customWidth="1"/>
    <col min="1290" max="1290" width="18" style="2" bestFit="1" customWidth="1"/>
    <col min="1291" max="1528" width="14.42578125" style="2"/>
    <col min="1529" max="1529" width="8.140625" style="2" customWidth="1"/>
    <col min="1530" max="1530" width="35.85546875" style="2" customWidth="1"/>
    <col min="1531" max="1531" width="15.85546875" style="2" customWidth="1"/>
    <col min="1532" max="1542" width="14.42578125" style="2"/>
    <col min="1543" max="1543" width="17.85546875" style="2" customWidth="1"/>
    <col min="1544" max="1544" width="15.42578125" style="2" bestFit="1" customWidth="1"/>
    <col min="1545" max="1545" width="18.5703125" style="2" bestFit="1" customWidth="1"/>
    <col min="1546" max="1546" width="18" style="2" bestFit="1" customWidth="1"/>
    <col min="1547" max="1784" width="14.42578125" style="2"/>
    <col min="1785" max="1785" width="8.140625" style="2" customWidth="1"/>
    <col min="1786" max="1786" width="35.85546875" style="2" customWidth="1"/>
    <col min="1787" max="1787" width="15.85546875" style="2" customWidth="1"/>
    <col min="1788" max="1798" width="14.42578125" style="2"/>
    <col min="1799" max="1799" width="17.85546875" style="2" customWidth="1"/>
    <col min="1800" max="1800" width="15.42578125" style="2" bestFit="1" customWidth="1"/>
    <col min="1801" max="1801" width="18.5703125" style="2" bestFit="1" customWidth="1"/>
    <col min="1802" max="1802" width="18" style="2" bestFit="1" customWidth="1"/>
    <col min="1803" max="2040" width="14.42578125" style="2"/>
    <col min="2041" max="2041" width="8.140625" style="2" customWidth="1"/>
    <col min="2042" max="2042" width="35.85546875" style="2" customWidth="1"/>
    <col min="2043" max="2043" width="15.85546875" style="2" customWidth="1"/>
    <col min="2044" max="2054" width="14.42578125" style="2"/>
    <col min="2055" max="2055" width="17.85546875" style="2" customWidth="1"/>
    <col min="2056" max="2056" width="15.42578125" style="2" bestFit="1" customWidth="1"/>
    <col min="2057" max="2057" width="18.5703125" style="2" bestFit="1" customWidth="1"/>
    <col min="2058" max="2058" width="18" style="2" bestFit="1" customWidth="1"/>
    <col min="2059" max="2296" width="14.42578125" style="2"/>
    <col min="2297" max="2297" width="8.140625" style="2" customWidth="1"/>
    <col min="2298" max="2298" width="35.85546875" style="2" customWidth="1"/>
    <col min="2299" max="2299" width="15.85546875" style="2" customWidth="1"/>
    <col min="2300" max="2310" width="14.42578125" style="2"/>
    <col min="2311" max="2311" width="17.85546875" style="2" customWidth="1"/>
    <col min="2312" max="2312" width="15.42578125" style="2" bestFit="1" customWidth="1"/>
    <col min="2313" max="2313" width="18.5703125" style="2" bestFit="1" customWidth="1"/>
    <col min="2314" max="2314" width="18" style="2" bestFit="1" customWidth="1"/>
    <col min="2315" max="2552" width="14.42578125" style="2"/>
    <col min="2553" max="2553" width="8.140625" style="2" customWidth="1"/>
    <col min="2554" max="2554" width="35.85546875" style="2" customWidth="1"/>
    <col min="2555" max="2555" width="15.85546875" style="2" customWidth="1"/>
    <col min="2556" max="2566" width="14.42578125" style="2"/>
    <col min="2567" max="2567" width="17.85546875" style="2" customWidth="1"/>
    <col min="2568" max="2568" width="15.42578125" style="2" bestFit="1" customWidth="1"/>
    <col min="2569" max="2569" width="18.5703125" style="2" bestFit="1" customWidth="1"/>
    <col min="2570" max="2570" width="18" style="2" bestFit="1" customWidth="1"/>
    <col min="2571" max="2808" width="14.42578125" style="2"/>
    <col min="2809" max="2809" width="8.140625" style="2" customWidth="1"/>
    <col min="2810" max="2810" width="35.85546875" style="2" customWidth="1"/>
    <col min="2811" max="2811" width="15.85546875" style="2" customWidth="1"/>
    <col min="2812" max="2822" width="14.42578125" style="2"/>
    <col min="2823" max="2823" width="17.85546875" style="2" customWidth="1"/>
    <col min="2824" max="2824" width="15.42578125" style="2" bestFit="1" customWidth="1"/>
    <col min="2825" max="2825" width="18.5703125" style="2" bestFit="1" customWidth="1"/>
    <col min="2826" max="2826" width="18" style="2" bestFit="1" customWidth="1"/>
    <col min="2827" max="3064" width="14.42578125" style="2"/>
    <col min="3065" max="3065" width="8.140625" style="2" customWidth="1"/>
    <col min="3066" max="3066" width="35.85546875" style="2" customWidth="1"/>
    <col min="3067" max="3067" width="15.85546875" style="2" customWidth="1"/>
    <col min="3068" max="3078" width="14.42578125" style="2"/>
    <col min="3079" max="3079" width="17.85546875" style="2" customWidth="1"/>
    <col min="3080" max="3080" width="15.42578125" style="2" bestFit="1" customWidth="1"/>
    <col min="3081" max="3081" width="18.5703125" style="2" bestFit="1" customWidth="1"/>
    <col min="3082" max="3082" width="18" style="2" bestFit="1" customWidth="1"/>
    <col min="3083" max="3320" width="14.42578125" style="2"/>
    <col min="3321" max="3321" width="8.140625" style="2" customWidth="1"/>
    <col min="3322" max="3322" width="35.85546875" style="2" customWidth="1"/>
    <col min="3323" max="3323" width="15.85546875" style="2" customWidth="1"/>
    <col min="3324" max="3334" width="14.42578125" style="2"/>
    <col min="3335" max="3335" width="17.85546875" style="2" customWidth="1"/>
    <col min="3336" max="3336" width="15.42578125" style="2" bestFit="1" customWidth="1"/>
    <col min="3337" max="3337" width="18.5703125" style="2" bestFit="1" customWidth="1"/>
    <col min="3338" max="3338" width="18" style="2" bestFit="1" customWidth="1"/>
    <col min="3339" max="3576" width="14.42578125" style="2"/>
    <col min="3577" max="3577" width="8.140625" style="2" customWidth="1"/>
    <col min="3578" max="3578" width="35.85546875" style="2" customWidth="1"/>
    <col min="3579" max="3579" width="15.85546875" style="2" customWidth="1"/>
    <col min="3580" max="3590" width="14.42578125" style="2"/>
    <col min="3591" max="3591" width="17.85546875" style="2" customWidth="1"/>
    <col min="3592" max="3592" width="15.42578125" style="2" bestFit="1" customWidth="1"/>
    <col min="3593" max="3593" width="18.5703125" style="2" bestFit="1" customWidth="1"/>
    <col min="3594" max="3594" width="18" style="2" bestFit="1" customWidth="1"/>
    <col min="3595" max="3832" width="14.42578125" style="2"/>
    <col min="3833" max="3833" width="8.140625" style="2" customWidth="1"/>
    <col min="3834" max="3834" width="35.85546875" style="2" customWidth="1"/>
    <col min="3835" max="3835" width="15.85546875" style="2" customWidth="1"/>
    <col min="3836" max="3846" width="14.42578125" style="2"/>
    <col min="3847" max="3847" width="17.85546875" style="2" customWidth="1"/>
    <col min="3848" max="3848" width="15.42578125" style="2" bestFit="1" customWidth="1"/>
    <col min="3849" max="3849" width="18.5703125" style="2" bestFit="1" customWidth="1"/>
    <col min="3850" max="3850" width="18" style="2" bestFit="1" customWidth="1"/>
    <col min="3851" max="4088" width="14.42578125" style="2"/>
    <col min="4089" max="4089" width="8.140625" style="2" customWidth="1"/>
    <col min="4090" max="4090" width="35.85546875" style="2" customWidth="1"/>
    <col min="4091" max="4091" width="15.85546875" style="2" customWidth="1"/>
    <col min="4092" max="4102" width="14.42578125" style="2"/>
    <col min="4103" max="4103" width="17.85546875" style="2" customWidth="1"/>
    <col min="4104" max="4104" width="15.42578125" style="2" bestFit="1" customWidth="1"/>
    <col min="4105" max="4105" width="18.5703125" style="2" bestFit="1" customWidth="1"/>
    <col min="4106" max="4106" width="18" style="2" bestFit="1" customWidth="1"/>
    <col min="4107" max="4344" width="14.42578125" style="2"/>
    <col min="4345" max="4345" width="8.140625" style="2" customWidth="1"/>
    <col min="4346" max="4346" width="35.85546875" style="2" customWidth="1"/>
    <col min="4347" max="4347" width="15.85546875" style="2" customWidth="1"/>
    <col min="4348" max="4358" width="14.42578125" style="2"/>
    <col min="4359" max="4359" width="17.85546875" style="2" customWidth="1"/>
    <col min="4360" max="4360" width="15.42578125" style="2" bestFit="1" customWidth="1"/>
    <col min="4361" max="4361" width="18.5703125" style="2" bestFit="1" customWidth="1"/>
    <col min="4362" max="4362" width="18" style="2" bestFit="1" customWidth="1"/>
    <col min="4363" max="4600" width="14.42578125" style="2"/>
    <col min="4601" max="4601" width="8.140625" style="2" customWidth="1"/>
    <col min="4602" max="4602" width="35.85546875" style="2" customWidth="1"/>
    <col min="4603" max="4603" width="15.85546875" style="2" customWidth="1"/>
    <col min="4604" max="4614" width="14.42578125" style="2"/>
    <col min="4615" max="4615" width="17.85546875" style="2" customWidth="1"/>
    <col min="4616" max="4616" width="15.42578125" style="2" bestFit="1" customWidth="1"/>
    <col min="4617" max="4617" width="18.5703125" style="2" bestFit="1" customWidth="1"/>
    <col min="4618" max="4618" width="18" style="2" bestFit="1" customWidth="1"/>
    <col min="4619" max="4856" width="14.42578125" style="2"/>
    <col min="4857" max="4857" width="8.140625" style="2" customWidth="1"/>
    <col min="4858" max="4858" width="35.85546875" style="2" customWidth="1"/>
    <col min="4859" max="4859" width="15.85546875" style="2" customWidth="1"/>
    <col min="4860" max="4870" width="14.42578125" style="2"/>
    <col min="4871" max="4871" width="17.85546875" style="2" customWidth="1"/>
    <col min="4872" max="4872" width="15.42578125" style="2" bestFit="1" customWidth="1"/>
    <col min="4873" max="4873" width="18.5703125" style="2" bestFit="1" customWidth="1"/>
    <col min="4874" max="4874" width="18" style="2" bestFit="1" customWidth="1"/>
    <col min="4875" max="5112" width="14.42578125" style="2"/>
    <col min="5113" max="5113" width="8.140625" style="2" customWidth="1"/>
    <col min="5114" max="5114" width="35.85546875" style="2" customWidth="1"/>
    <col min="5115" max="5115" width="15.85546875" style="2" customWidth="1"/>
    <col min="5116" max="5126" width="14.42578125" style="2"/>
    <col min="5127" max="5127" width="17.85546875" style="2" customWidth="1"/>
    <col min="5128" max="5128" width="15.42578125" style="2" bestFit="1" customWidth="1"/>
    <col min="5129" max="5129" width="18.5703125" style="2" bestFit="1" customWidth="1"/>
    <col min="5130" max="5130" width="18" style="2" bestFit="1" customWidth="1"/>
    <col min="5131" max="5368" width="14.42578125" style="2"/>
    <col min="5369" max="5369" width="8.140625" style="2" customWidth="1"/>
    <col min="5370" max="5370" width="35.85546875" style="2" customWidth="1"/>
    <col min="5371" max="5371" width="15.85546875" style="2" customWidth="1"/>
    <col min="5372" max="5382" width="14.42578125" style="2"/>
    <col min="5383" max="5383" width="17.85546875" style="2" customWidth="1"/>
    <col min="5384" max="5384" width="15.42578125" style="2" bestFit="1" customWidth="1"/>
    <col min="5385" max="5385" width="18.5703125" style="2" bestFit="1" customWidth="1"/>
    <col min="5386" max="5386" width="18" style="2" bestFit="1" customWidth="1"/>
    <col min="5387" max="5624" width="14.42578125" style="2"/>
    <col min="5625" max="5625" width="8.140625" style="2" customWidth="1"/>
    <col min="5626" max="5626" width="35.85546875" style="2" customWidth="1"/>
    <col min="5627" max="5627" width="15.85546875" style="2" customWidth="1"/>
    <col min="5628" max="5638" width="14.42578125" style="2"/>
    <col min="5639" max="5639" width="17.85546875" style="2" customWidth="1"/>
    <col min="5640" max="5640" width="15.42578125" style="2" bestFit="1" customWidth="1"/>
    <col min="5641" max="5641" width="18.5703125" style="2" bestFit="1" customWidth="1"/>
    <col min="5642" max="5642" width="18" style="2" bestFit="1" customWidth="1"/>
    <col min="5643" max="5880" width="14.42578125" style="2"/>
    <col min="5881" max="5881" width="8.140625" style="2" customWidth="1"/>
    <col min="5882" max="5882" width="35.85546875" style="2" customWidth="1"/>
    <col min="5883" max="5883" width="15.85546875" style="2" customWidth="1"/>
    <col min="5884" max="5894" width="14.42578125" style="2"/>
    <col min="5895" max="5895" width="17.85546875" style="2" customWidth="1"/>
    <col min="5896" max="5896" width="15.42578125" style="2" bestFit="1" customWidth="1"/>
    <col min="5897" max="5897" width="18.5703125" style="2" bestFit="1" customWidth="1"/>
    <col min="5898" max="5898" width="18" style="2" bestFit="1" customWidth="1"/>
    <col min="5899" max="6136" width="14.42578125" style="2"/>
    <col min="6137" max="6137" width="8.140625" style="2" customWidth="1"/>
    <col min="6138" max="6138" width="35.85546875" style="2" customWidth="1"/>
    <col min="6139" max="6139" width="15.85546875" style="2" customWidth="1"/>
    <col min="6140" max="6150" width="14.42578125" style="2"/>
    <col min="6151" max="6151" width="17.85546875" style="2" customWidth="1"/>
    <col min="6152" max="6152" width="15.42578125" style="2" bestFit="1" customWidth="1"/>
    <col min="6153" max="6153" width="18.5703125" style="2" bestFit="1" customWidth="1"/>
    <col min="6154" max="6154" width="18" style="2" bestFit="1" customWidth="1"/>
    <col min="6155" max="6392" width="14.42578125" style="2"/>
    <col min="6393" max="6393" width="8.140625" style="2" customWidth="1"/>
    <col min="6394" max="6394" width="35.85546875" style="2" customWidth="1"/>
    <col min="6395" max="6395" width="15.85546875" style="2" customWidth="1"/>
    <col min="6396" max="6406" width="14.42578125" style="2"/>
    <col min="6407" max="6407" width="17.85546875" style="2" customWidth="1"/>
    <col min="6408" max="6408" width="15.42578125" style="2" bestFit="1" customWidth="1"/>
    <col min="6409" max="6409" width="18.5703125" style="2" bestFit="1" customWidth="1"/>
    <col min="6410" max="6410" width="18" style="2" bestFit="1" customWidth="1"/>
    <col min="6411" max="6648" width="14.42578125" style="2"/>
    <col min="6649" max="6649" width="8.140625" style="2" customWidth="1"/>
    <col min="6650" max="6650" width="35.85546875" style="2" customWidth="1"/>
    <col min="6651" max="6651" width="15.85546875" style="2" customWidth="1"/>
    <col min="6652" max="6662" width="14.42578125" style="2"/>
    <col min="6663" max="6663" width="17.85546875" style="2" customWidth="1"/>
    <col min="6664" max="6664" width="15.42578125" style="2" bestFit="1" customWidth="1"/>
    <col min="6665" max="6665" width="18.5703125" style="2" bestFit="1" customWidth="1"/>
    <col min="6666" max="6666" width="18" style="2" bestFit="1" customWidth="1"/>
    <col min="6667" max="6904" width="14.42578125" style="2"/>
    <col min="6905" max="6905" width="8.140625" style="2" customWidth="1"/>
    <col min="6906" max="6906" width="35.85546875" style="2" customWidth="1"/>
    <col min="6907" max="6907" width="15.85546875" style="2" customWidth="1"/>
    <col min="6908" max="6918" width="14.42578125" style="2"/>
    <col min="6919" max="6919" width="17.85546875" style="2" customWidth="1"/>
    <col min="6920" max="6920" width="15.42578125" style="2" bestFit="1" customWidth="1"/>
    <col min="6921" max="6921" width="18.5703125" style="2" bestFit="1" customWidth="1"/>
    <col min="6922" max="6922" width="18" style="2" bestFit="1" customWidth="1"/>
    <col min="6923" max="7160" width="14.42578125" style="2"/>
    <col min="7161" max="7161" width="8.140625" style="2" customWidth="1"/>
    <col min="7162" max="7162" width="35.85546875" style="2" customWidth="1"/>
    <col min="7163" max="7163" width="15.85546875" style="2" customWidth="1"/>
    <col min="7164" max="7174" width="14.42578125" style="2"/>
    <col min="7175" max="7175" width="17.85546875" style="2" customWidth="1"/>
    <col min="7176" max="7176" width="15.42578125" style="2" bestFit="1" customWidth="1"/>
    <col min="7177" max="7177" width="18.5703125" style="2" bestFit="1" customWidth="1"/>
    <col min="7178" max="7178" width="18" style="2" bestFit="1" customWidth="1"/>
    <col min="7179" max="7416" width="14.42578125" style="2"/>
    <col min="7417" max="7417" width="8.140625" style="2" customWidth="1"/>
    <col min="7418" max="7418" width="35.85546875" style="2" customWidth="1"/>
    <col min="7419" max="7419" width="15.85546875" style="2" customWidth="1"/>
    <col min="7420" max="7430" width="14.42578125" style="2"/>
    <col min="7431" max="7431" width="17.85546875" style="2" customWidth="1"/>
    <col min="7432" max="7432" width="15.42578125" style="2" bestFit="1" customWidth="1"/>
    <col min="7433" max="7433" width="18.5703125" style="2" bestFit="1" customWidth="1"/>
    <col min="7434" max="7434" width="18" style="2" bestFit="1" customWidth="1"/>
    <col min="7435" max="7672" width="14.42578125" style="2"/>
    <col min="7673" max="7673" width="8.140625" style="2" customWidth="1"/>
    <col min="7674" max="7674" width="35.85546875" style="2" customWidth="1"/>
    <col min="7675" max="7675" width="15.85546875" style="2" customWidth="1"/>
    <col min="7676" max="7686" width="14.42578125" style="2"/>
    <col min="7687" max="7687" width="17.85546875" style="2" customWidth="1"/>
    <col min="7688" max="7688" width="15.42578125" style="2" bestFit="1" customWidth="1"/>
    <col min="7689" max="7689" width="18.5703125" style="2" bestFit="1" customWidth="1"/>
    <col min="7690" max="7690" width="18" style="2" bestFit="1" customWidth="1"/>
    <col min="7691" max="7928" width="14.42578125" style="2"/>
    <col min="7929" max="7929" width="8.140625" style="2" customWidth="1"/>
    <col min="7930" max="7930" width="35.85546875" style="2" customWidth="1"/>
    <col min="7931" max="7931" width="15.85546875" style="2" customWidth="1"/>
    <col min="7932" max="7942" width="14.42578125" style="2"/>
    <col min="7943" max="7943" width="17.85546875" style="2" customWidth="1"/>
    <col min="7944" max="7944" width="15.42578125" style="2" bestFit="1" customWidth="1"/>
    <col min="7945" max="7945" width="18.5703125" style="2" bestFit="1" customWidth="1"/>
    <col min="7946" max="7946" width="18" style="2" bestFit="1" customWidth="1"/>
    <col min="7947" max="8184" width="14.42578125" style="2"/>
    <col min="8185" max="8185" width="8.140625" style="2" customWidth="1"/>
    <col min="8186" max="8186" width="35.85546875" style="2" customWidth="1"/>
    <col min="8187" max="8187" width="15.85546875" style="2" customWidth="1"/>
    <col min="8188" max="8198" width="14.42578125" style="2"/>
    <col min="8199" max="8199" width="17.85546875" style="2" customWidth="1"/>
    <col min="8200" max="8200" width="15.42578125" style="2" bestFit="1" customWidth="1"/>
    <col min="8201" max="8201" width="18.5703125" style="2" bestFit="1" customWidth="1"/>
    <col min="8202" max="8202" width="18" style="2" bestFit="1" customWidth="1"/>
    <col min="8203" max="8440" width="14.42578125" style="2"/>
    <col min="8441" max="8441" width="8.140625" style="2" customWidth="1"/>
    <col min="8442" max="8442" width="35.85546875" style="2" customWidth="1"/>
    <col min="8443" max="8443" width="15.85546875" style="2" customWidth="1"/>
    <col min="8444" max="8454" width="14.42578125" style="2"/>
    <col min="8455" max="8455" width="17.85546875" style="2" customWidth="1"/>
    <col min="8456" max="8456" width="15.42578125" style="2" bestFit="1" customWidth="1"/>
    <col min="8457" max="8457" width="18.5703125" style="2" bestFit="1" customWidth="1"/>
    <col min="8458" max="8458" width="18" style="2" bestFit="1" customWidth="1"/>
    <col min="8459" max="8696" width="14.42578125" style="2"/>
    <col min="8697" max="8697" width="8.140625" style="2" customWidth="1"/>
    <col min="8698" max="8698" width="35.85546875" style="2" customWidth="1"/>
    <col min="8699" max="8699" width="15.85546875" style="2" customWidth="1"/>
    <col min="8700" max="8710" width="14.42578125" style="2"/>
    <col min="8711" max="8711" width="17.85546875" style="2" customWidth="1"/>
    <col min="8712" max="8712" width="15.42578125" style="2" bestFit="1" customWidth="1"/>
    <col min="8713" max="8713" width="18.5703125" style="2" bestFit="1" customWidth="1"/>
    <col min="8714" max="8714" width="18" style="2" bestFit="1" customWidth="1"/>
    <col min="8715" max="8952" width="14.42578125" style="2"/>
    <col min="8953" max="8953" width="8.140625" style="2" customWidth="1"/>
    <col min="8954" max="8954" width="35.85546875" style="2" customWidth="1"/>
    <col min="8955" max="8955" width="15.85546875" style="2" customWidth="1"/>
    <col min="8956" max="8966" width="14.42578125" style="2"/>
    <col min="8967" max="8967" width="17.85546875" style="2" customWidth="1"/>
    <col min="8968" max="8968" width="15.42578125" style="2" bestFit="1" customWidth="1"/>
    <col min="8969" max="8969" width="18.5703125" style="2" bestFit="1" customWidth="1"/>
    <col min="8970" max="8970" width="18" style="2" bestFit="1" customWidth="1"/>
    <col min="8971" max="9208" width="14.42578125" style="2"/>
    <col min="9209" max="9209" width="8.140625" style="2" customWidth="1"/>
    <col min="9210" max="9210" width="35.85546875" style="2" customWidth="1"/>
    <col min="9211" max="9211" width="15.85546875" style="2" customWidth="1"/>
    <col min="9212" max="9222" width="14.42578125" style="2"/>
    <col min="9223" max="9223" width="17.85546875" style="2" customWidth="1"/>
    <col min="9224" max="9224" width="15.42578125" style="2" bestFit="1" customWidth="1"/>
    <col min="9225" max="9225" width="18.5703125" style="2" bestFit="1" customWidth="1"/>
    <col min="9226" max="9226" width="18" style="2" bestFit="1" customWidth="1"/>
    <col min="9227" max="9464" width="14.42578125" style="2"/>
    <col min="9465" max="9465" width="8.140625" style="2" customWidth="1"/>
    <col min="9466" max="9466" width="35.85546875" style="2" customWidth="1"/>
    <col min="9467" max="9467" width="15.85546875" style="2" customWidth="1"/>
    <col min="9468" max="9478" width="14.42578125" style="2"/>
    <col min="9479" max="9479" width="17.85546875" style="2" customWidth="1"/>
    <col min="9480" max="9480" width="15.42578125" style="2" bestFit="1" customWidth="1"/>
    <col min="9481" max="9481" width="18.5703125" style="2" bestFit="1" customWidth="1"/>
    <col min="9482" max="9482" width="18" style="2" bestFit="1" customWidth="1"/>
    <col min="9483" max="9720" width="14.42578125" style="2"/>
    <col min="9721" max="9721" width="8.140625" style="2" customWidth="1"/>
    <col min="9722" max="9722" width="35.85546875" style="2" customWidth="1"/>
    <col min="9723" max="9723" width="15.85546875" style="2" customWidth="1"/>
    <col min="9724" max="9734" width="14.42578125" style="2"/>
    <col min="9735" max="9735" width="17.85546875" style="2" customWidth="1"/>
    <col min="9736" max="9736" width="15.42578125" style="2" bestFit="1" customWidth="1"/>
    <col min="9737" max="9737" width="18.5703125" style="2" bestFit="1" customWidth="1"/>
    <col min="9738" max="9738" width="18" style="2" bestFit="1" customWidth="1"/>
    <col min="9739" max="9976" width="14.42578125" style="2"/>
    <col min="9977" max="9977" width="8.140625" style="2" customWidth="1"/>
    <col min="9978" max="9978" width="35.85546875" style="2" customWidth="1"/>
    <col min="9979" max="9979" width="15.85546875" style="2" customWidth="1"/>
    <col min="9980" max="9990" width="14.42578125" style="2"/>
    <col min="9991" max="9991" width="17.85546875" style="2" customWidth="1"/>
    <col min="9992" max="9992" width="15.42578125" style="2" bestFit="1" customWidth="1"/>
    <col min="9993" max="9993" width="18.5703125" style="2" bestFit="1" customWidth="1"/>
    <col min="9994" max="9994" width="18" style="2" bestFit="1" customWidth="1"/>
    <col min="9995" max="10232" width="14.42578125" style="2"/>
    <col min="10233" max="10233" width="8.140625" style="2" customWidth="1"/>
    <col min="10234" max="10234" width="35.85546875" style="2" customWidth="1"/>
    <col min="10235" max="10235" width="15.85546875" style="2" customWidth="1"/>
    <col min="10236" max="10246" width="14.42578125" style="2"/>
    <col min="10247" max="10247" width="17.85546875" style="2" customWidth="1"/>
    <col min="10248" max="10248" width="15.42578125" style="2" bestFit="1" customWidth="1"/>
    <col min="10249" max="10249" width="18.5703125" style="2" bestFit="1" customWidth="1"/>
    <col min="10250" max="10250" width="18" style="2" bestFit="1" customWidth="1"/>
    <col min="10251" max="10488" width="14.42578125" style="2"/>
    <col min="10489" max="10489" width="8.140625" style="2" customWidth="1"/>
    <col min="10490" max="10490" width="35.85546875" style="2" customWidth="1"/>
    <col min="10491" max="10491" width="15.85546875" style="2" customWidth="1"/>
    <col min="10492" max="10502" width="14.42578125" style="2"/>
    <col min="10503" max="10503" width="17.85546875" style="2" customWidth="1"/>
    <col min="10504" max="10504" width="15.42578125" style="2" bestFit="1" customWidth="1"/>
    <col min="10505" max="10505" width="18.5703125" style="2" bestFit="1" customWidth="1"/>
    <col min="10506" max="10506" width="18" style="2" bestFit="1" customWidth="1"/>
    <col min="10507" max="10744" width="14.42578125" style="2"/>
    <col min="10745" max="10745" width="8.140625" style="2" customWidth="1"/>
    <col min="10746" max="10746" width="35.85546875" style="2" customWidth="1"/>
    <col min="10747" max="10747" width="15.85546875" style="2" customWidth="1"/>
    <col min="10748" max="10758" width="14.42578125" style="2"/>
    <col min="10759" max="10759" width="17.85546875" style="2" customWidth="1"/>
    <col min="10760" max="10760" width="15.42578125" style="2" bestFit="1" customWidth="1"/>
    <col min="10761" max="10761" width="18.5703125" style="2" bestFit="1" customWidth="1"/>
    <col min="10762" max="10762" width="18" style="2" bestFit="1" customWidth="1"/>
    <col min="10763" max="11000" width="14.42578125" style="2"/>
    <col min="11001" max="11001" width="8.140625" style="2" customWidth="1"/>
    <col min="11002" max="11002" width="35.85546875" style="2" customWidth="1"/>
    <col min="11003" max="11003" width="15.85546875" style="2" customWidth="1"/>
    <col min="11004" max="11014" width="14.42578125" style="2"/>
    <col min="11015" max="11015" width="17.85546875" style="2" customWidth="1"/>
    <col min="11016" max="11016" width="15.42578125" style="2" bestFit="1" customWidth="1"/>
    <col min="11017" max="11017" width="18.5703125" style="2" bestFit="1" customWidth="1"/>
    <col min="11018" max="11018" width="18" style="2" bestFit="1" customWidth="1"/>
    <col min="11019" max="11256" width="14.42578125" style="2"/>
    <col min="11257" max="11257" width="8.140625" style="2" customWidth="1"/>
    <col min="11258" max="11258" width="35.85546875" style="2" customWidth="1"/>
    <col min="11259" max="11259" width="15.85546875" style="2" customWidth="1"/>
    <col min="11260" max="11270" width="14.42578125" style="2"/>
    <col min="11271" max="11271" width="17.85546875" style="2" customWidth="1"/>
    <col min="11272" max="11272" width="15.42578125" style="2" bestFit="1" customWidth="1"/>
    <col min="11273" max="11273" width="18.5703125" style="2" bestFit="1" customWidth="1"/>
    <col min="11274" max="11274" width="18" style="2" bestFit="1" customWidth="1"/>
    <col min="11275" max="11512" width="14.42578125" style="2"/>
    <col min="11513" max="11513" width="8.140625" style="2" customWidth="1"/>
    <col min="11514" max="11514" width="35.85546875" style="2" customWidth="1"/>
    <col min="11515" max="11515" width="15.85546875" style="2" customWidth="1"/>
    <col min="11516" max="11526" width="14.42578125" style="2"/>
    <col min="11527" max="11527" width="17.85546875" style="2" customWidth="1"/>
    <col min="11528" max="11528" width="15.42578125" style="2" bestFit="1" customWidth="1"/>
    <col min="11529" max="11529" width="18.5703125" style="2" bestFit="1" customWidth="1"/>
    <col min="11530" max="11530" width="18" style="2" bestFit="1" customWidth="1"/>
    <col min="11531" max="11768" width="14.42578125" style="2"/>
    <col min="11769" max="11769" width="8.140625" style="2" customWidth="1"/>
    <col min="11770" max="11770" width="35.85546875" style="2" customWidth="1"/>
    <col min="11771" max="11771" width="15.85546875" style="2" customWidth="1"/>
    <col min="11772" max="11782" width="14.42578125" style="2"/>
    <col min="11783" max="11783" width="17.85546875" style="2" customWidth="1"/>
    <col min="11784" max="11784" width="15.42578125" style="2" bestFit="1" customWidth="1"/>
    <col min="11785" max="11785" width="18.5703125" style="2" bestFit="1" customWidth="1"/>
    <col min="11786" max="11786" width="18" style="2" bestFit="1" customWidth="1"/>
    <col min="11787" max="12024" width="14.42578125" style="2"/>
    <col min="12025" max="12025" width="8.140625" style="2" customWidth="1"/>
    <col min="12026" max="12026" width="35.85546875" style="2" customWidth="1"/>
    <col min="12027" max="12027" width="15.85546875" style="2" customWidth="1"/>
    <col min="12028" max="12038" width="14.42578125" style="2"/>
    <col min="12039" max="12039" width="17.85546875" style="2" customWidth="1"/>
    <col min="12040" max="12040" width="15.42578125" style="2" bestFit="1" customWidth="1"/>
    <col min="12041" max="12041" width="18.5703125" style="2" bestFit="1" customWidth="1"/>
    <col min="12042" max="12042" width="18" style="2" bestFit="1" customWidth="1"/>
    <col min="12043" max="12280" width="14.42578125" style="2"/>
    <col min="12281" max="12281" width="8.140625" style="2" customWidth="1"/>
    <col min="12282" max="12282" width="35.85546875" style="2" customWidth="1"/>
    <col min="12283" max="12283" width="15.85546875" style="2" customWidth="1"/>
    <col min="12284" max="12294" width="14.42578125" style="2"/>
    <col min="12295" max="12295" width="17.85546875" style="2" customWidth="1"/>
    <col min="12296" max="12296" width="15.42578125" style="2" bestFit="1" customWidth="1"/>
    <col min="12297" max="12297" width="18.5703125" style="2" bestFit="1" customWidth="1"/>
    <col min="12298" max="12298" width="18" style="2" bestFit="1" customWidth="1"/>
    <col min="12299" max="12536" width="14.42578125" style="2"/>
    <col min="12537" max="12537" width="8.140625" style="2" customWidth="1"/>
    <col min="12538" max="12538" width="35.85546875" style="2" customWidth="1"/>
    <col min="12539" max="12539" width="15.85546875" style="2" customWidth="1"/>
    <col min="12540" max="12550" width="14.42578125" style="2"/>
    <col min="12551" max="12551" width="17.85546875" style="2" customWidth="1"/>
    <col min="12552" max="12552" width="15.42578125" style="2" bestFit="1" customWidth="1"/>
    <col min="12553" max="12553" width="18.5703125" style="2" bestFit="1" customWidth="1"/>
    <col min="12554" max="12554" width="18" style="2" bestFit="1" customWidth="1"/>
    <col min="12555" max="12792" width="14.42578125" style="2"/>
    <col min="12793" max="12793" width="8.140625" style="2" customWidth="1"/>
    <col min="12794" max="12794" width="35.85546875" style="2" customWidth="1"/>
    <col min="12795" max="12795" width="15.85546875" style="2" customWidth="1"/>
    <col min="12796" max="12806" width="14.42578125" style="2"/>
    <col min="12807" max="12807" width="17.85546875" style="2" customWidth="1"/>
    <col min="12808" max="12808" width="15.42578125" style="2" bestFit="1" customWidth="1"/>
    <col min="12809" max="12809" width="18.5703125" style="2" bestFit="1" customWidth="1"/>
    <col min="12810" max="12810" width="18" style="2" bestFit="1" customWidth="1"/>
    <col min="12811" max="13048" width="14.42578125" style="2"/>
    <col min="13049" max="13049" width="8.140625" style="2" customWidth="1"/>
    <col min="13050" max="13050" width="35.85546875" style="2" customWidth="1"/>
    <col min="13051" max="13051" width="15.85546875" style="2" customWidth="1"/>
    <col min="13052" max="13062" width="14.42578125" style="2"/>
    <col min="13063" max="13063" width="17.85546875" style="2" customWidth="1"/>
    <col min="13064" max="13064" width="15.42578125" style="2" bestFit="1" customWidth="1"/>
    <col min="13065" max="13065" width="18.5703125" style="2" bestFit="1" customWidth="1"/>
    <col min="13066" max="13066" width="18" style="2" bestFit="1" customWidth="1"/>
    <col min="13067" max="13304" width="14.42578125" style="2"/>
    <col min="13305" max="13305" width="8.140625" style="2" customWidth="1"/>
    <col min="13306" max="13306" width="35.85546875" style="2" customWidth="1"/>
    <col min="13307" max="13307" width="15.85546875" style="2" customWidth="1"/>
    <col min="13308" max="13318" width="14.42578125" style="2"/>
    <col min="13319" max="13319" width="17.85546875" style="2" customWidth="1"/>
    <col min="13320" max="13320" width="15.42578125" style="2" bestFit="1" customWidth="1"/>
    <col min="13321" max="13321" width="18.5703125" style="2" bestFit="1" customWidth="1"/>
    <col min="13322" max="13322" width="18" style="2" bestFit="1" customWidth="1"/>
    <col min="13323" max="13560" width="14.42578125" style="2"/>
    <col min="13561" max="13561" width="8.140625" style="2" customWidth="1"/>
    <col min="13562" max="13562" width="35.85546875" style="2" customWidth="1"/>
    <col min="13563" max="13563" width="15.85546875" style="2" customWidth="1"/>
    <col min="13564" max="13574" width="14.42578125" style="2"/>
    <col min="13575" max="13575" width="17.85546875" style="2" customWidth="1"/>
    <col min="13576" max="13576" width="15.42578125" style="2" bestFit="1" customWidth="1"/>
    <col min="13577" max="13577" width="18.5703125" style="2" bestFit="1" customWidth="1"/>
    <col min="13578" max="13578" width="18" style="2" bestFit="1" customWidth="1"/>
    <col min="13579" max="13816" width="14.42578125" style="2"/>
    <col min="13817" max="13817" width="8.140625" style="2" customWidth="1"/>
    <col min="13818" max="13818" width="35.85546875" style="2" customWidth="1"/>
    <col min="13819" max="13819" width="15.85546875" style="2" customWidth="1"/>
    <col min="13820" max="13830" width="14.42578125" style="2"/>
    <col min="13831" max="13831" width="17.85546875" style="2" customWidth="1"/>
    <col min="13832" max="13832" width="15.42578125" style="2" bestFit="1" customWidth="1"/>
    <col min="13833" max="13833" width="18.5703125" style="2" bestFit="1" customWidth="1"/>
    <col min="13834" max="13834" width="18" style="2" bestFit="1" customWidth="1"/>
    <col min="13835" max="14072" width="14.42578125" style="2"/>
    <col min="14073" max="14073" width="8.140625" style="2" customWidth="1"/>
    <col min="14074" max="14074" width="35.85546875" style="2" customWidth="1"/>
    <col min="14075" max="14075" width="15.85546875" style="2" customWidth="1"/>
    <col min="14076" max="14086" width="14.42578125" style="2"/>
    <col min="14087" max="14087" width="17.85546875" style="2" customWidth="1"/>
    <col min="14088" max="14088" width="15.42578125" style="2" bestFit="1" customWidth="1"/>
    <col min="14089" max="14089" width="18.5703125" style="2" bestFit="1" customWidth="1"/>
    <col min="14090" max="14090" width="18" style="2" bestFit="1" customWidth="1"/>
    <col min="14091" max="14328" width="14.42578125" style="2"/>
    <col min="14329" max="14329" width="8.140625" style="2" customWidth="1"/>
    <col min="14330" max="14330" width="35.85546875" style="2" customWidth="1"/>
    <col min="14331" max="14331" width="15.85546875" style="2" customWidth="1"/>
    <col min="14332" max="14342" width="14.42578125" style="2"/>
    <col min="14343" max="14343" width="17.85546875" style="2" customWidth="1"/>
    <col min="14344" max="14344" width="15.42578125" style="2" bestFit="1" customWidth="1"/>
    <col min="14345" max="14345" width="18.5703125" style="2" bestFit="1" customWidth="1"/>
    <col min="14346" max="14346" width="18" style="2" bestFit="1" customWidth="1"/>
    <col min="14347" max="14584" width="14.42578125" style="2"/>
    <col min="14585" max="14585" width="8.140625" style="2" customWidth="1"/>
    <col min="14586" max="14586" width="35.85546875" style="2" customWidth="1"/>
    <col min="14587" max="14587" width="15.85546875" style="2" customWidth="1"/>
    <col min="14588" max="14598" width="14.42578125" style="2"/>
    <col min="14599" max="14599" width="17.85546875" style="2" customWidth="1"/>
    <col min="14600" max="14600" width="15.42578125" style="2" bestFit="1" customWidth="1"/>
    <col min="14601" max="14601" width="18.5703125" style="2" bestFit="1" customWidth="1"/>
    <col min="14602" max="14602" width="18" style="2" bestFit="1" customWidth="1"/>
    <col min="14603" max="14840" width="14.42578125" style="2"/>
    <col min="14841" max="14841" width="8.140625" style="2" customWidth="1"/>
    <col min="14842" max="14842" width="35.85546875" style="2" customWidth="1"/>
    <col min="14843" max="14843" width="15.85546875" style="2" customWidth="1"/>
    <col min="14844" max="14854" width="14.42578125" style="2"/>
    <col min="14855" max="14855" width="17.85546875" style="2" customWidth="1"/>
    <col min="14856" max="14856" width="15.42578125" style="2" bestFit="1" customWidth="1"/>
    <col min="14857" max="14857" width="18.5703125" style="2" bestFit="1" customWidth="1"/>
    <col min="14858" max="14858" width="18" style="2" bestFit="1" customWidth="1"/>
    <col min="14859" max="15096" width="14.42578125" style="2"/>
    <col min="15097" max="15097" width="8.140625" style="2" customWidth="1"/>
    <col min="15098" max="15098" width="35.85546875" style="2" customWidth="1"/>
    <col min="15099" max="15099" width="15.85546875" style="2" customWidth="1"/>
    <col min="15100" max="15110" width="14.42578125" style="2"/>
    <col min="15111" max="15111" width="17.85546875" style="2" customWidth="1"/>
    <col min="15112" max="15112" width="15.42578125" style="2" bestFit="1" customWidth="1"/>
    <col min="15113" max="15113" width="18.5703125" style="2" bestFit="1" customWidth="1"/>
    <col min="15114" max="15114" width="18" style="2" bestFit="1" customWidth="1"/>
    <col min="15115" max="15352" width="14.42578125" style="2"/>
    <col min="15353" max="15353" width="8.140625" style="2" customWidth="1"/>
    <col min="15354" max="15354" width="35.85546875" style="2" customWidth="1"/>
    <col min="15355" max="15355" width="15.85546875" style="2" customWidth="1"/>
    <col min="15356" max="15366" width="14.42578125" style="2"/>
    <col min="15367" max="15367" width="17.85546875" style="2" customWidth="1"/>
    <col min="15368" max="15368" width="15.42578125" style="2" bestFit="1" customWidth="1"/>
    <col min="15369" max="15369" width="18.5703125" style="2" bestFit="1" customWidth="1"/>
    <col min="15370" max="15370" width="18" style="2" bestFit="1" customWidth="1"/>
    <col min="15371" max="15608" width="14.42578125" style="2"/>
    <col min="15609" max="15609" width="8.140625" style="2" customWidth="1"/>
    <col min="15610" max="15610" width="35.85546875" style="2" customWidth="1"/>
    <col min="15611" max="15611" width="15.85546875" style="2" customWidth="1"/>
    <col min="15612" max="15622" width="14.42578125" style="2"/>
    <col min="15623" max="15623" width="17.85546875" style="2" customWidth="1"/>
    <col min="15624" max="15624" width="15.42578125" style="2" bestFit="1" customWidth="1"/>
    <col min="15625" max="15625" width="18.5703125" style="2" bestFit="1" customWidth="1"/>
    <col min="15626" max="15626" width="18" style="2" bestFit="1" customWidth="1"/>
    <col min="15627" max="15864" width="14.42578125" style="2"/>
    <col min="15865" max="15865" width="8.140625" style="2" customWidth="1"/>
    <col min="15866" max="15866" width="35.85546875" style="2" customWidth="1"/>
    <col min="15867" max="15867" width="15.85546875" style="2" customWidth="1"/>
    <col min="15868" max="15878" width="14.42578125" style="2"/>
    <col min="15879" max="15879" width="17.85546875" style="2" customWidth="1"/>
    <col min="15880" max="15880" width="15.42578125" style="2" bestFit="1" customWidth="1"/>
    <col min="15881" max="15881" width="18.5703125" style="2" bestFit="1" customWidth="1"/>
    <col min="15882" max="15882" width="18" style="2" bestFit="1" customWidth="1"/>
    <col min="15883" max="16120" width="14.42578125" style="2"/>
    <col min="16121" max="16121" width="8.140625" style="2" customWidth="1"/>
    <col min="16122" max="16122" width="35.85546875" style="2" customWidth="1"/>
    <col min="16123" max="16123" width="15.85546875" style="2" customWidth="1"/>
    <col min="16124" max="16134" width="14.42578125" style="2"/>
    <col min="16135" max="16135" width="17.85546875" style="2" customWidth="1"/>
    <col min="16136" max="16136" width="15.42578125" style="2" bestFit="1" customWidth="1"/>
    <col min="16137" max="16137" width="18.5703125" style="2" bestFit="1" customWidth="1"/>
    <col min="16138" max="16138" width="18" style="2" bestFit="1" customWidth="1"/>
    <col min="16139" max="16384" width="14.42578125" style="2"/>
  </cols>
  <sheetData>
    <row r="1" spans="1:15" x14ac:dyDescent="0.2">
      <c r="A1" s="237" t="s">
        <v>444</v>
      </c>
      <c r="B1" s="121"/>
      <c r="H1" s="26" t="s">
        <v>445</v>
      </c>
      <c r="I1" s="238"/>
      <c r="K1" s="238"/>
      <c r="N1" s="239" t="s">
        <v>446</v>
      </c>
      <c r="O1" s="239"/>
    </row>
    <row r="2" spans="1:15" x14ac:dyDescent="0.2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1"/>
      <c r="O2" s="241"/>
    </row>
    <row r="3" spans="1:15" x14ac:dyDescent="0.2">
      <c r="A3" s="239" t="s">
        <v>284</v>
      </c>
      <c r="B3" s="239"/>
      <c r="H3" s="26" t="s">
        <v>447</v>
      </c>
      <c r="I3" s="238"/>
      <c r="K3" s="238"/>
      <c r="M3" s="121" t="s">
        <v>285</v>
      </c>
      <c r="N3" s="121"/>
      <c r="O3" s="121"/>
    </row>
    <row r="4" spans="1:15" x14ac:dyDescent="0.2">
      <c r="A4" s="238"/>
      <c r="B4" s="238"/>
      <c r="C4" s="238"/>
      <c r="D4" s="238"/>
      <c r="E4" s="238"/>
      <c r="F4" s="238"/>
      <c r="G4" s="238"/>
      <c r="H4" s="242" t="s">
        <v>448</v>
      </c>
      <c r="I4" s="238"/>
      <c r="J4" s="238"/>
      <c r="K4" s="238"/>
      <c r="L4" s="238"/>
      <c r="M4" s="237" t="s">
        <v>449</v>
      </c>
      <c r="N4" s="121"/>
      <c r="O4" s="121"/>
    </row>
    <row r="5" spans="1:15" x14ac:dyDescent="0.2">
      <c r="A5" s="243" t="s">
        <v>450</v>
      </c>
      <c r="B5" s="239"/>
      <c r="C5" s="238"/>
      <c r="D5" s="238"/>
      <c r="E5" s="238"/>
      <c r="F5" s="238"/>
      <c r="G5" s="238"/>
      <c r="H5" s="242"/>
      <c r="I5" s="238"/>
      <c r="J5" s="238"/>
      <c r="K5" s="238"/>
      <c r="L5" s="238"/>
      <c r="M5" s="237" t="s">
        <v>451</v>
      </c>
      <c r="N5" s="121"/>
      <c r="O5" s="121"/>
    </row>
    <row r="6" spans="1:15" x14ac:dyDescent="0.2">
      <c r="A6" s="238"/>
      <c r="B6" s="238"/>
      <c r="C6" s="238"/>
      <c r="D6" s="238"/>
      <c r="E6" s="238"/>
      <c r="F6" s="238"/>
      <c r="G6" s="238"/>
      <c r="H6" s="244" t="s">
        <v>452</v>
      </c>
      <c r="I6" s="238"/>
      <c r="J6" s="238"/>
      <c r="K6" s="238"/>
      <c r="L6" s="238"/>
      <c r="M6" s="238"/>
    </row>
    <row r="7" spans="1:15" x14ac:dyDescent="0.2">
      <c r="A7" s="243" t="s">
        <v>453</v>
      </c>
      <c r="B7" s="239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</row>
    <row r="8" spans="1:15" x14ac:dyDescent="0.2">
      <c r="C8" s="35"/>
      <c r="J8" s="245"/>
      <c r="K8" s="245"/>
      <c r="L8" s="245"/>
    </row>
    <row r="9" spans="1:15" x14ac:dyDescent="0.2">
      <c r="A9" s="240"/>
      <c r="B9" s="240"/>
      <c r="C9" s="246"/>
      <c r="D9" s="247"/>
      <c r="E9" s="247" t="s">
        <v>454</v>
      </c>
      <c r="F9" s="240"/>
      <c r="G9" s="240"/>
      <c r="H9" s="240"/>
      <c r="I9" s="240"/>
      <c r="J9" s="240"/>
      <c r="K9" s="240"/>
      <c r="L9" s="240"/>
      <c r="M9" s="240"/>
      <c r="N9" s="241"/>
      <c r="O9" s="241"/>
    </row>
    <row r="10" spans="1:15" x14ac:dyDescent="0.2">
      <c r="A10" s="26" t="s">
        <v>455</v>
      </c>
      <c r="B10" s="26" t="s">
        <v>456</v>
      </c>
      <c r="D10" s="238"/>
      <c r="E10" s="239" t="s">
        <v>457</v>
      </c>
      <c r="F10" s="238"/>
      <c r="G10" s="121" t="s">
        <v>457</v>
      </c>
      <c r="I10" s="238"/>
      <c r="J10" s="238"/>
      <c r="K10" s="238"/>
      <c r="L10" s="238"/>
      <c r="M10" s="238"/>
      <c r="N10" s="238"/>
      <c r="O10" s="238"/>
    </row>
    <row r="11" spans="1:15" x14ac:dyDescent="0.2">
      <c r="A11" s="248" t="s">
        <v>458</v>
      </c>
      <c r="B11" s="248" t="s">
        <v>459</v>
      </c>
      <c r="C11" s="249">
        <v>45292</v>
      </c>
      <c r="D11" s="249">
        <v>45323</v>
      </c>
      <c r="E11" s="249">
        <v>45352</v>
      </c>
      <c r="F11" s="249">
        <v>45383</v>
      </c>
      <c r="G11" s="249">
        <v>45413</v>
      </c>
      <c r="H11" s="249">
        <v>45444</v>
      </c>
      <c r="I11" s="249">
        <v>45474</v>
      </c>
      <c r="J11" s="249">
        <v>45505</v>
      </c>
      <c r="K11" s="249">
        <v>45536</v>
      </c>
      <c r="L11" s="249">
        <v>45566</v>
      </c>
      <c r="M11" s="249">
        <v>45597</v>
      </c>
      <c r="N11" s="249">
        <v>45627</v>
      </c>
      <c r="O11" s="249" t="s">
        <v>220</v>
      </c>
    </row>
    <row r="12" spans="1:15" x14ac:dyDescent="0.2">
      <c r="A12" s="250"/>
      <c r="B12" s="250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</row>
    <row r="13" spans="1:15" x14ac:dyDescent="0.2">
      <c r="A13" s="250"/>
      <c r="B13" s="252" t="s">
        <v>460</v>
      </c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</row>
    <row r="14" spans="1:15" x14ac:dyDescent="0.2">
      <c r="A14" s="26">
        <v>1</v>
      </c>
      <c r="B14" s="2" t="s">
        <v>461</v>
      </c>
      <c r="C14" s="270">
        <v>116647.1655095</v>
      </c>
      <c r="D14" s="270">
        <v>116935.6895309</v>
      </c>
      <c r="E14" s="270">
        <v>117225.0258167</v>
      </c>
      <c r="F14" s="270">
        <v>117501.6310903</v>
      </c>
      <c r="G14" s="270">
        <v>117770.3752355</v>
      </c>
      <c r="H14" s="270">
        <v>118044.56108489999</v>
      </c>
      <c r="I14" s="270">
        <v>118316.5279473</v>
      </c>
      <c r="J14" s="270">
        <v>118597.3471111</v>
      </c>
      <c r="K14" s="270">
        <v>118883.9825151</v>
      </c>
      <c r="L14" s="270">
        <v>119174.320674</v>
      </c>
      <c r="M14" s="270">
        <v>119468.1529741</v>
      </c>
      <c r="N14" s="270">
        <v>119764.2676352</v>
      </c>
      <c r="O14" s="238">
        <f t="shared" ref="O14:O19" si="0">SUM(C14:N14)</f>
        <v>1418329.0471246</v>
      </c>
    </row>
    <row r="15" spans="1:15" x14ac:dyDescent="0.2">
      <c r="A15" s="26">
        <f>+A14+1</f>
        <v>2</v>
      </c>
      <c r="B15" s="239" t="s">
        <v>462</v>
      </c>
      <c r="C15" s="270">
        <v>1346224.6589613999</v>
      </c>
      <c r="D15" s="270">
        <v>1161525.7815618999</v>
      </c>
      <c r="E15" s="270">
        <v>1022893.4821132</v>
      </c>
      <c r="F15" s="270">
        <v>822889.53965509997</v>
      </c>
      <c r="G15" s="270">
        <v>604728.53946170001</v>
      </c>
      <c r="H15" s="270">
        <v>532559.58042250003</v>
      </c>
      <c r="I15" s="270">
        <v>421079.83491600002</v>
      </c>
      <c r="J15" s="270">
        <v>458321.25074220001</v>
      </c>
      <c r="K15" s="270">
        <v>550733.17413689999</v>
      </c>
      <c r="L15" s="270">
        <v>535537.09189289995</v>
      </c>
      <c r="M15" s="270">
        <v>762698.47512910003</v>
      </c>
      <c r="N15" s="270">
        <v>1111258.3251700001</v>
      </c>
      <c r="O15" s="238">
        <f t="shared" si="0"/>
        <v>9330449.7341629006</v>
      </c>
    </row>
    <row r="16" spans="1:15" x14ac:dyDescent="0.2">
      <c r="A16" s="26">
        <f>+A15+1</f>
        <v>3</v>
      </c>
      <c r="B16" s="239" t="s">
        <v>463</v>
      </c>
      <c r="C16" s="271">
        <v>1761372.1991898632</v>
      </c>
      <c r="D16" s="271">
        <v>1765728.9119185747</v>
      </c>
      <c r="E16" s="271">
        <v>1770097.8898303271</v>
      </c>
      <c r="F16" s="271">
        <v>1774274.6294644105</v>
      </c>
      <c r="G16" s="271">
        <v>1778332.6660538043</v>
      </c>
      <c r="H16" s="271">
        <v>1782472.8723823626</v>
      </c>
      <c r="I16" s="271">
        <v>1786579.5720019538</v>
      </c>
      <c r="J16" s="271">
        <v>1790819.9413781033</v>
      </c>
      <c r="K16" s="271">
        <v>1795148.1359760377</v>
      </c>
      <c r="L16" s="271">
        <v>1799532.2421767809</v>
      </c>
      <c r="M16" s="271">
        <v>1803969.1099071708</v>
      </c>
      <c r="N16" s="271">
        <v>1808440.441292908</v>
      </c>
      <c r="O16" s="253">
        <f t="shared" si="0"/>
        <v>21416768.611572299</v>
      </c>
    </row>
    <row r="17" spans="1:17" x14ac:dyDescent="0.2">
      <c r="A17" s="26">
        <f>+A16+1</f>
        <v>4</v>
      </c>
      <c r="B17" s="239" t="s">
        <v>464</v>
      </c>
      <c r="C17" s="270">
        <v>363628.74263193691</v>
      </c>
      <c r="D17" s="270">
        <v>313739.72885762528</v>
      </c>
      <c r="E17" s="270">
        <v>276293.75845367298</v>
      </c>
      <c r="F17" s="270">
        <v>222270.69355648942</v>
      </c>
      <c r="G17" s="270">
        <v>163343.22579409578</v>
      </c>
      <c r="H17" s="270">
        <v>143849.66826803749</v>
      </c>
      <c r="I17" s="270">
        <v>113737.87420914625</v>
      </c>
      <c r="J17" s="270">
        <v>123797.15303789661</v>
      </c>
      <c r="K17" s="270">
        <v>148758.53766606236</v>
      </c>
      <c r="L17" s="270">
        <v>144653.92389131896</v>
      </c>
      <c r="M17" s="270">
        <v>206012.48511722917</v>
      </c>
      <c r="N17" s="270">
        <v>300161.98621159187</v>
      </c>
      <c r="O17" s="238">
        <f t="shared" si="0"/>
        <v>2520247.7776951031</v>
      </c>
    </row>
    <row r="18" spans="1:17" x14ac:dyDescent="0.2">
      <c r="A18" s="26">
        <f>+A17+1</f>
        <v>5</v>
      </c>
      <c r="B18" s="239" t="s">
        <v>465</v>
      </c>
      <c r="C18" s="270">
        <v>4450.7729047095781</v>
      </c>
      <c r="D18" s="270">
        <v>4097.8425663595917</v>
      </c>
      <c r="E18" s="270">
        <v>3497.7613915876173</v>
      </c>
      <c r="F18" s="270">
        <v>2869.3080204063044</v>
      </c>
      <c r="G18" s="270">
        <v>2147.693422881046</v>
      </c>
      <c r="H18" s="270">
        <v>2057.1424205610674</v>
      </c>
      <c r="I18" s="270">
        <v>2013.6799207242366</v>
      </c>
      <c r="J18" s="270">
        <v>2506.5805908396233</v>
      </c>
      <c r="K18" s="270">
        <v>3057.6942373939019</v>
      </c>
      <c r="L18" s="270">
        <v>3427.8846567115943</v>
      </c>
      <c r="M18" s="270">
        <v>4256.1250598321858</v>
      </c>
      <c r="N18" s="270">
        <v>5113.5142535121122</v>
      </c>
      <c r="O18" s="238">
        <f t="shared" si="0"/>
        <v>39495.999445518857</v>
      </c>
    </row>
    <row r="19" spans="1:17" x14ac:dyDescent="0.2">
      <c r="A19" s="26">
        <f>+A18+1</f>
        <v>6</v>
      </c>
      <c r="B19" s="121" t="s">
        <v>466</v>
      </c>
      <c r="C19" s="272">
        <v>1802470.1205406999</v>
      </c>
      <c r="D19" s="272">
        <v>1649403.1975165</v>
      </c>
      <c r="E19" s="272">
        <v>1555445.9522682</v>
      </c>
      <c r="F19" s="272">
        <v>1126540.7376055999</v>
      </c>
      <c r="G19" s="272">
        <v>905521.41617970006</v>
      </c>
      <c r="H19" s="272">
        <v>834810.08637709997</v>
      </c>
      <c r="I19" s="272">
        <v>672870.92105640005</v>
      </c>
      <c r="J19" s="272">
        <v>740447.59301269997</v>
      </c>
      <c r="K19" s="272">
        <v>727566.89839089999</v>
      </c>
      <c r="L19" s="272">
        <v>845193.5528372</v>
      </c>
      <c r="M19" s="272">
        <v>1013813.2030103999</v>
      </c>
      <c r="N19" s="272">
        <v>1186277.0789034001</v>
      </c>
      <c r="O19" s="256">
        <f t="shared" si="0"/>
        <v>13060360.7576988</v>
      </c>
    </row>
    <row r="20" spans="1:17" x14ac:dyDescent="0.2">
      <c r="A20" s="26"/>
      <c r="B20" s="238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51"/>
      <c r="P20" s="26"/>
    </row>
    <row r="21" spans="1:17" x14ac:dyDescent="0.2">
      <c r="A21" s="26">
        <f>+A19+1</f>
        <v>7</v>
      </c>
      <c r="B21" s="239" t="s">
        <v>220</v>
      </c>
      <c r="C21" s="274">
        <v>3931921.8352672094</v>
      </c>
      <c r="D21" s="274">
        <v>3732969.6808590596</v>
      </c>
      <c r="E21" s="274">
        <v>3605335.3619437879</v>
      </c>
      <c r="F21" s="274">
        <v>3125955.3686469062</v>
      </c>
      <c r="G21" s="274">
        <v>2849345.0014504809</v>
      </c>
      <c r="H21" s="274">
        <v>2763189.769448061</v>
      </c>
      <c r="I21" s="274">
        <v>2575202.0471882243</v>
      </c>
      <c r="J21" s="274">
        <v>2657571.2680195398</v>
      </c>
      <c r="K21" s="274">
        <v>2674531.266270394</v>
      </c>
      <c r="L21" s="274">
        <v>2792807.6035620114</v>
      </c>
      <c r="M21" s="274">
        <v>3028050.9230946321</v>
      </c>
      <c r="N21" s="274">
        <v>3299993.0206614118</v>
      </c>
      <c r="O21" s="257">
        <f>SUM(C21:N21)</f>
        <v>37036873.146411717</v>
      </c>
      <c r="P21" s="255"/>
      <c r="Q21" s="255"/>
    </row>
    <row r="22" spans="1:17" x14ac:dyDescent="0.2">
      <c r="A22" s="26"/>
      <c r="B22" s="252" t="s">
        <v>467</v>
      </c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53"/>
      <c r="P22" s="255"/>
      <c r="Q22" s="255"/>
    </row>
    <row r="23" spans="1:17" x14ac:dyDescent="0.2">
      <c r="A23" s="26">
        <f>+A21+1</f>
        <v>8</v>
      </c>
      <c r="B23" s="2" t="s">
        <v>468</v>
      </c>
      <c r="C23" s="270">
        <v>201691.0083747</v>
      </c>
      <c r="D23" s="270">
        <v>202207.4049348</v>
      </c>
      <c r="E23" s="270">
        <v>202725.30352099999</v>
      </c>
      <c r="F23" s="270">
        <v>203222.39798780001</v>
      </c>
      <c r="G23" s="270">
        <v>203706.61205719999</v>
      </c>
      <c r="H23" s="270">
        <v>204199.7600491</v>
      </c>
      <c r="I23" s="270">
        <v>204689.30267110001</v>
      </c>
      <c r="J23" s="270">
        <v>205193.17279680001</v>
      </c>
      <c r="K23" s="270">
        <v>205706.75307979999</v>
      </c>
      <c r="L23" s="270">
        <v>206226.46013650001</v>
      </c>
      <c r="M23" s="270">
        <v>206751.9552</v>
      </c>
      <c r="N23" s="270">
        <v>207281.3724311</v>
      </c>
      <c r="O23" s="238">
        <f t="shared" ref="O23:O28" si="1">SUM(C23:N23)</f>
        <v>2453601.5032398999</v>
      </c>
      <c r="P23" s="255"/>
      <c r="Q23" s="255"/>
    </row>
    <row r="24" spans="1:17" x14ac:dyDescent="0.2">
      <c r="A24" s="26">
        <f>+A23+1</f>
        <v>9</v>
      </c>
      <c r="B24" s="239" t="s">
        <v>469</v>
      </c>
      <c r="C24" s="270">
        <v>5503825.7801114004</v>
      </c>
      <c r="D24" s="270">
        <v>4815963.1369856</v>
      </c>
      <c r="E24" s="270">
        <v>3410036.5501152999</v>
      </c>
      <c r="F24" s="270">
        <v>2575177.3325606999</v>
      </c>
      <c r="G24" s="270">
        <v>2115359.5475581</v>
      </c>
      <c r="H24" s="270">
        <v>2008374.7790590001</v>
      </c>
      <c r="I24" s="270">
        <v>1804416.4289015001</v>
      </c>
      <c r="J24" s="270">
        <v>1830881.4601443</v>
      </c>
      <c r="K24" s="270">
        <v>2209858.6650811001</v>
      </c>
      <c r="L24" s="270">
        <v>2054594.8903985</v>
      </c>
      <c r="M24" s="270">
        <v>2805387.9319695998</v>
      </c>
      <c r="N24" s="270">
        <v>4430849.3775362</v>
      </c>
      <c r="O24" s="238">
        <f t="shared" si="1"/>
        <v>35564725.880421296</v>
      </c>
      <c r="P24" s="255"/>
      <c r="Q24" s="255"/>
    </row>
    <row r="25" spans="1:17" x14ac:dyDescent="0.2">
      <c r="A25" s="26">
        <f>+A24+1</f>
        <v>10</v>
      </c>
      <c r="B25" s="239" t="s">
        <v>463</v>
      </c>
      <c r="C25" s="271">
        <v>3650607.2515820921</v>
      </c>
      <c r="D25" s="271">
        <v>3659954.0293168477</v>
      </c>
      <c r="E25" s="271">
        <v>3669327.9937286121</v>
      </c>
      <c r="F25" s="271">
        <v>3678325.4035774902</v>
      </c>
      <c r="G25" s="271">
        <v>3687089.6782357944</v>
      </c>
      <c r="H25" s="271">
        <v>3696015.6568908147</v>
      </c>
      <c r="I25" s="271">
        <v>3704876.3783457344</v>
      </c>
      <c r="J25" s="271">
        <v>3713996.4276257688</v>
      </c>
      <c r="K25" s="271">
        <v>3723292.2307453477</v>
      </c>
      <c r="L25" s="271">
        <v>3732698.9284709278</v>
      </c>
      <c r="M25" s="271">
        <v>3742210.3891215739</v>
      </c>
      <c r="N25" s="271">
        <v>3751792.8409989043</v>
      </c>
      <c r="O25" s="253">
        <f t="shared" si="1"/>
        <v>44410187.208639905</v>
      </c>
      <c r="P25" s="255"/>
      <c r="Q25" s="255"/>
    </row>
    <row r="26" spans="1:17" x14ac:dyDescent="0.2">
      <c r="A26" s="26">
        <f>+A25+1</f>
        <v>11</v>
      </c>
      <c r="B26" s="239" t="s">
        <v>464</v>
      </c>
      <c r="C26" s="270">
        <v>1486638.3814660083</v>
      </c>
      <c r="D26" s="270">
        <v>1300839.8029313521</v>
      </c>
      <c r="E26" s="270">
        <v>921084.97255168809</v>
      </c>
      <c r="F26" s="270">
        <v>695581.14929810958</v>
      </c>
      <c r="G26" s="270">
        <v>571379.7673908053</v>
      </c>
      <c r="H26" s="270">
        <v>542482.11157158529</v>
      </c>
      <c r="I26" s="270">
        <v>487390.92161056539</v>
      </c>
      <c r="J26" s="270">
        <v>494539.39119973127</v>
      </c>
      <c r="K26" s="270">
        <v>596904.92402505269</v>
      </c>
      <c r="L26" s="270">
        <v>554966.62584547186</v>
      </c>
      <c r="M26" s="270">
        <v>757763.33430432575</v>
      </c>
      <c r="N26" s="270">
        <v>1196816.7253663954</v>
      </c>
      <c r="O26" s="238">
        <f t="shared" si="1"/>
        <v>9606388.1075610891</v>
      </c>
      <c r="P26" s="255"/>
      <c r="Q26" s="255"/>
    </row>
    <row r="27" spans="1:17" x14ac:dyDescent="0.2">
      <c r="A27" s="26">
        <f>+A26+1</f>
        <v>12</v>
      </c>
      <c r="B27" s="239" t="s">
        <v>465</v>
      </c>
      <c r="C27" s="270">
        <v>18196.278378424991</v>
      </c>
      <c r="D27" s="270">
        <v>16990.6334013702</v>
      </c>
      <c r="E27" s="270">
        <v>11660.543739368528</v>
      </c>
      <c r="F27" s="270">
        <v>8979.3059921285458</v>
      </c>
      <c r="G27" s="270">
        <v>7512.69948556296</v>
      </c>
      <c r="H27" s="270">
        <v>7757.8417631873963</v>
      </c>
      <c r="I27" s="270">
        <v>8629.045682581127</v>
      </c>
      <c r="J27" s="270">
        <v>10013.177274006019</v>
      </c>
      <c r="K27" s="270">
        <v>12269.23022435145</v>
      </c>
      <c r="L27" s="270">
        <v>13151.12325023333</v>
      </c>
      <c r="M27" s="270">
        <v>15655.048841923461</v>
      </c>
      <c r="N27" s="270">
        <v>20388.78893773914</v>
      </c>
      <c r="O27" s="238">
        <f t="shared" si="1"/>
        <v>151203.71697087717</v>
      </c>
      <c r="P27" s="255"/>
      <c r="Q27" s="255"/>
    </row>
    <row r="28" spans="1:17" x14ac:dyDescent="0.2">
      <c r="A28" s="26">
        <f>+A27+1</f>
        <v>13</v>
      </c>
      <c r="B28" s="121" t="s">
        <v>466</v>
      </c>
      <c r="C28" s="272">
        <v>8084437.6731115002</v>
      </c>
      <c r="D28" s="272">
        <v>7909574.8885284998</v>
      </c>
      <c r="E28" s="272">
        <v>5228717.7286152998</v>
      </c>
      <c r="F28" s="272">
        <v>3789968.8678528001</v>
      </c>
      <c r="G28" s="272">
        <v>3353329.0173256998</v>
      </c>
      <c r="H28" s="272">
        <v>3289248.9458252001</v>
      </c>
      <c r="I28" s="272">
        <v>2921955.2201779</v>
      </c>
      <c r="J28" s="272">
        <v>3027785.6290810001</v>
      </c>
      <c r="K28" s="272">
        <v>3028467.9983502999</v>
      </c>
      <c r="L28" s="272">
        <v>3374836.3792137001</v>
      </c>
      <c r="M28" s="272">
        <v>4000601.0827508001</v>
      </c>
      <c r="N28" s="272">
        <v>4841831.6155735003</v>
      </c>
      <c r="O28" s="256">
        <f t="shared" si="1"/>
        <v>52850755.046406202</v>
      </c>
      <c r="P28" s="255"/>
      <c r="Q28" s="255"/>
    </row>
    <row r="29" spans="1:17" x14ac:dyDescent="0.2">
      <c r="A29" s="26"/>
      <c r="B29" s="238"/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51"/>
      <c r="P29" s="255"/>
      <c r="Q29" s="255"/>
    </row>
    <row r="30" spans="1:17" x14ac:dyDescent="0.2">
      <c r="A30" s="26">
        <f>+A28+1</f>
        <v>14</v>
      </c>
      <c r="B30" s="239" t="s">
        <v>220</v>
      </c>
      <c r="C30" s="274">
        <v>13239879.584538026</v>
      </c>
      <c r="D30" s="274">
        <v>12887359.354178071</v>
      </c>
      <c r="E30" s="274">
        <v>9830791.2386349682</v>
      </c>
      <c r="F30" s="274">
        <v>8172854.7267205287</v>
      </c>
      <c r="G30" s="274">
        <v>7619311.1624378618</v>
      </c>
      <c r="H30" s="274">
        <v>7535504.5560507867</v>
      </c>
      <c r="I30" s="274">
        <v>7122851.5658167806</v>
      </c>
      <c r="J30" s="274">
        <v>7246334.6251805071</v>
      </c>
      <c r="K30" s="274">
        <v>7360934.3833450517</v>
      </c>
      <c r="L30" s="274">
        <v>7675653.0567803327</v>
      </c>
      <c r="M30" s="274">
        <v>8516229.8550186232</v>
      </c>
      <c r="N30" s="274">
        <v>9810829.9708765391</v>
      </c>
      <c r="O30" s="257">
        <f>SUM(C30:N30)</f>
        <v>107018534.0795781</v>
      </c>
      <c r="P30" s="255"/>
      <c r="Q30" s="255"/>
    </row>
    <row r="31" spans="1:17" x14ac:dyDescent="0.2">
      <c r="A31" s="26"/>
      <c r="B31" s="259" t="s">
        <v>470</v>
      </c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73"/>
      <c r="O31" s="251"/>
      <c r="P31" s="255"/>
      <c r="Q31" s="255"/>
    </row>
    <row r="32" spans="1:17" x14ac:dyDescent="0.2">
      <c r="A32" s="26">
        <f>+A30+1</f>
        <v>15</v>
      </c>
      <c r="B32" s="2" t="s">
        <v>471</v>
      </c>
      <c r="C32" s="270">
        <v>120270.61689390001</v>
      </c>
      <c r="D32" s="270">
        <v>120637.82220730001</v>
      </c>
      <c r="E32" s="270">
        <v>121005.67189490001</v>
      </c>
      <c r="F32" s="270">
        <v>121366.8648614</v>
      </c>
      <c r="G32" s="270">
        <v>121724.1570703</v>
      </c>
      <c r="H32" s="270">
        <v>122084.7994053</v>
      </c>
      <c r="I32" s="270">
        <v>122444.4571807</v>
      </c>
      <c r="J32" s="270">
        <v>122810.27563790001</v>
      </c>
      <c r="K32" s="270">
        <v>123179.08179549999</v>
      </c>
      <c r="L32" s="270">
        <v>123549.9745772</v>
      </c>
      <c r="M32" s="270">
        <v>123922.7986988</v>
      </c>
      <c r="N32" s="270">
        <v>124296.5511181</v>
      </c>
      <c r="O32" s="238">
        <f t="shared" ref="O32:O37" si="2">SUM(C32:N32)</f>
        <v>1467293.0713412997</v>
      </c>
      <c r="P32" s="255"/>
      <c r="Q32" s="255"/>
    </row>
    <row r="33" spans="1:17" x14ac:dyDescent="0.2">
      <c r="A33" s="26">
        <f>+A32+1</f>
        <v>16</v>
      </c>
      <c r="B33" s="239" t="s">
        <v>472</v>
      </c>
      <c r="C33" s="270">
        <v>7377920.2440275997</v>
      </c>
      <c r="D33" s="270">
        <v>6457242.6501764003</v>
      </c>
      <c r="E33" s="270">
        <v>5453969.7053675</v>
      </c>
      <c r="F33" s="270">
        <v>4306712.4369989997</v>
      </c>
      <c r="G33" s="270">
        <v>2830219.0308511001</v>
      </c>
      <c r="H33" s="270">
        <v>2232415.4719487</v>
      </c>
      <c r="I33" s="270">
        <v>1909313.0412619</v>
      </c>
      <c r="J33" s="270">
        <v>1933275.297764</v>
      </c>
      <c r="K33" s="270">
        <v>2397357.6630659001</v>
      </c>
      <c r="L33" s="270">
        <v>2472313.6779735</v>
      </c>
      <c r="M33" s="270">
        <v>4023780.5433354001</v>
      </c>
      <c r="N33" s="270">
        <v>6829634.8206877001</v>
      </c>
      <c r="O33" s="238">
        <f t="shared" si="2"/>
        <v>48224154.583458707</v>
      </c>
      <c r="P33" s="255"/>
      <c r="Q33" s="255"/>
    </row>
    <row r="34" spans="1:17" x14ac:dyDescent="0.2">
      <c r="A34" s="26">
        <f>+A33+1</f>
        <v>17</v>
      </c>
      <c r="B34" s="239" t="s">
        <v>463</v>
      </c>
      <c r="C34" s="271">
        <v>2958657.1755881682</v>
      </c>
      <c r="D34" s="271">
        <v>2967690.4263063092</v>
      </c>
      <c r="E34" s="271">
        <v>2976739.5286168694</v>
      </c>
      <c r="F34" s="271">
        <v>2985624.8755896743</v>
      </c>
      <c r="G34" s="271">
        <v>2994414.2639307235</v>
      </c>
      <c r="H34" s="271">
        <v>3003286.0653688847</v>
      </c>
      <c r="I34" s="271">
        <v>3012133.64664402</v>
      </c>
      <c r="J34" s="271">
        <v>3021132.7806886262</v>
      </c>
      <c r="K34" s="271">
        <v>3030205.4121662444</v>
      </c>
      <c r="L34" s="271">
        <v>3039329.3745966321</v>
      </c>
      <c r="M34" s="271">
        <v>3048500.8479888295</v>
      </c>
      <c r="N34" s="271">
        <v>3057695.1575023266</v>
      </c>
      <c r="O34" s="253">
        <f t="shared" si="2"/>
        <v>36095409.554987304</v>
      </c>
      <c r="P34" s="255"/>
      <c r="Q34" s="255"/>
    </row>
    <row r="35" spans="1:17" x14ac:dyDescent="0.2">
      <c r="A35" s="26">
        <f>+A34+1</f>
        <v>18</v>
      </c>
      <c r="B35" s="239" t="s">
        <v>464</v>
      </c>
      <c r="C35" s="270">
        <v>1992850.0371142318</v>
      </c>
      <c r="D35" s="270">
        <v>1744165.8122391906</v>
      </c>
      <c r="E35" s="270">
        <v>1473171.757116931</v>
      </c>
      <c r="F35" s="270">
        <v>1163286.0963577256</v>
      </c>
      <c r="G35" s="270">
        <v>764470.46242327662</v>
      </c>
      <c r="H35" s="270">
        <v>602997.74312791508</v>
      </c>
      <c r="I35" s="270">
        <v>515724.54557507997</v>
      </c>
      <c r="J35" s="270">
        <v>522196.99067907361</v>
      </c>
      <c r="K35" s="270">
        <v>647550.27837065561</v>
      </c>
      <c r="L35" s="270">
        <v>667796.64755756781</v>
      </c>
      <c r="M35" s="270">
        <v>1086863.3625604706</v>
      </c>
      <c r="N35" s="270">
        <v>1844752.6614158736</v>
      </c>
      <c r="O35" s="238">
        <f t="shared" si="2"/>
        <v>13025826.394537991</v>
      </c>
      <c r="P35" s="255"/>
      <c r="Q35" s="255"/>
    </row>
    <row r="36" spans="1:17" x14ac:dyDescent="0.2">
      <c r="A36" s="26">
        <f>+A35+1</f>
        <v>19</v>
      </c>
      <c r="B36" s="239" t="s">
        <v>465</v>
      </c>
      <c r="C36" s="270">
        <v>24392.249314880406</v>
      </c>
      <c r="D36" s="270">
        <v>22781.038710672234</v>
      </c>
      <c r="E36" s="270">
        <v>18649.72746420512</v>
      </c>
      <c r="F36" s="270">
        <v>15016.942057914799</v>
      </c>
      <c r="G36" s="270">
        <v>10051.522958189496</v>
      </c>
      <c r="H36" s="270">
        <v>8623.2540667453504</v>
      </c>
      <c r="I36" s="270">
        <v>9130.6802529097331</v>
      </c>
      <c r="J36" s="270">
        <v>10573.174013374948</v>
      </c>
      <c r="K36" s="270">
        <v>13310.232714447935</v>
      </c>
      <c r="L36" s="270">
        <v>15824.872360098663</v>
      </c>
      <c r="M36" s="270">
        <v>22454.107047816171</v>
      </c>
      <c r="N36" s="270">
        <v>31426.927664660325</v>
      </c>
      <c r="O36" s="238">
        <f t="shared" si="2"/>
        <v>202234.72862591519</v>
      </c>
      <c r="P36" s="255"/>
      <c r="Q36" s="255"/>
    </row>
    <row r="37" spans="1:17" x14ac:dyDescent="0.2">
      <c r="A37" s="26">
        <f>+A36+1</f>
        <v>20</v>
      </c>
      <c r="B37" s="121" t="s">
        <v>466</v>
      </c>
      <c r="C37" s="272">
        <v>11818147.071142299</v>
      </c>
      <c r="D37" s="272">
        <v>9991758.8036947008</v>
      </c>
      <c r="E37" s="272">
        <v>7898424.4496251</v>
      </c>
      <c r="F37" s="272">
        <v>5977290.7045735996</v>
      </c>
      <c r="G37" s="272">
        <v>4019355.1768534002</v>
      </c>
      <c r="H37" s="272">
        <v>2994392.2643602001</v>
      </c>
      <c r="I37" s="272">
        <v>2691704.4424017002</v>
      </c>
      <c r="J37" s="272">
        <v>2947397.2222946002</v>
      </c>
      <c r="K37" s="272">
        <v>2907596.3979751002</v>
      </c>
      <c r="L37" s="272">
        <v>3723147.0855175001</v>
      </c>
      <c r="M37" s="272">
        <v>4890621.0315175997</v>
      </c>
      <c r="N37" s="272">
        <v>7158696.6006760001</v>
      </c>
      <c r="O37" s="256">
        <f t="shared" si="2"/>
        <v>67018531.250631809</v>
      </c>
      <c r="P37" s="255"/>
      <c r="Q37" s="255"/>
    </row>
    <row r="38" spans="1:17" x14ac:dyDescent="0.2">
      <c r="A38" s="26"/>
      <c r="B38" s="238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51"/>
      <c r="P38" s="255"/>
      <c r="Q38" s="255"/>
    </row>
    <row r="39" spans="1:17" x14ac:dyDescent="0.2">
      <c r="A39" s="26">
        <f>+A37+1</f>
        <v>21</v>
      </c>
      <c r="B39" s="239" t="s">
        <v>220</v>
      </c>
      <c r="C39" s="274">
        <v>16794046.53315958</v>
      </c>
      <c r="D39" s="274">
        <v>14726396.080950873</v>
      </c>
      <c r="E39" s="274">
        <v>12366985.462823104</v>
      </c>
      <c r="F39" s="274">
        <v>10141218.618578915</v>
      </c>
      <c r="G39" s="274">
        <v>7788291.4261655901</v>
      </c>
      <c r="H39" s="274">
        <v>6609299.3269237448</v>
      </c>
      <c r="I39" s="274">
        <v>6228693.3148737103</v>
      </c>
      <c r="J39" s="274">
        <v>6501300.1676756749</v>
      </c>
      <c r="K39" s="274">
        <v>6598662.3212264478</v>
      </c>
      <c r="L39" s="274">
        <v>7446097.9800317986</v>
      </c>
      <c r="M39" s="274">
        <v>9048439.3491147161</v>
      </c>
      <c r="N39" s="274">
        <v>12092571.34725886</v>
      </c>
      <c r="O39" s="257">
        <f>SUM(C39:N39)</f>
        <v>116342001.92878303</v>
      </c>
      <c r="P39" s="255"/>
      <c r="Q39" s="255"/>
    </row>
    <row r="40" spans="1:17" x14ac:dyDescent="0.2">
      <c r="A40" s="26"/>
      <c r="B40" s="260" t="s">
        <v>473</v>
      </c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53"/>
      <c r="P40" s="255"/>
      <c r="Q40" s="255"/>
    </row>
    <row r="41" spans="1:17" x14ac:dyDescent="0.2">
      <c r="A41" s="26">
        <f>+A39+1</f>
        <v>22</v>
      </c>
      <c r="B41" s="121" t="s">
        <v>474</v>
      </c>
      <c r="C41" s="270">
        <v>2710.1799777000001</v>
      </c>
      <c r="D41" s="270">
        <v>2717.0287103999999</v>
      </c>
      <c r="E41" s="270">
        <v>2723.8789228000001</v>
      </c>
      <c r="F41" s="270">
        <v>2730.7177695999999</v>
      </c>
      <c r="G41" s="270">
        <v>2737.5492150999999</v>
      </c>
      <c r="H41" s="270">
        <v>2744.3854317</v>
      </c>
      <c r="I41" s="270">
        <v>2751.2200776</v>
      </c>
      <c r="J41" s="270">
        <v>2758.0972105000001</v>
      </c>
      <c r="K41" s="270">
        <v>2764.9819406000001</v>
      </c>
      <c r="L41" s="270">
        <v>2771.8711423999998</v>
      </c>
      <c r="M41" s="270">
        <v>2778.7647772</v>
      </c>
      <c r="N41" s="270">
        <v>2785.6632665000002</v>
      </c>
      <c r="O41" s="238">
        <f t="shared" ref="O41:O46" si="3">SUM(C41:N41)</f>
        <v>32974.338442100001</v>
      </c>
      <c r="P41" s="255"/>
      <c r="Q41" s="255"/>
    </row>
    <row r="42" spans="1:17" x14ac:dyDescent="0.2">
      <c r="A42" s="26">
        <f>+A41+1</f>
        <v>23</v>
      </c>
      <c r="B42" s="239" t="s">
        <v>475</v>
      </c>
      <c r="C42" s="270">
        <v>1006073.8952553</v>
      </c>
      <c r="D42" s="270">
        <v>896766.93937100004</v>
      </c>
      <c r="E42" s="270">
        <v>794060.14011210005</v>
      </c>
      <c r="F42" s="270">
        <v>615451.35539190006</v>
      </c>
      <c r="G42" s="270">
        <v>302810.4959102</v>
      </c>
      <c r="H42" s="270">
        <v>187498.45054009999</v>
      </c>
      <c r="I42" s="270">
        <v>223306.2426843</v>
      </c>
      <c r="J42" s="270">
        <v>137708.26436920001</v>
      </c>
      <c r="K42" s="270">
        <v>206290.16491309999</v>
      </c>
      <c r="L42" s="270">
        <v>232546.42002419999</v>
      </c>
      <c r="M42" s="270">
        <v>659054.89113190002</v>
      </c>
      <c r="N42" s="270">
        <v>1102172.1040972001</v>
      </c>
      <c r="O42" s="238">
        <f t="shared" si="3"/>
        <v>6363739.3638005015</v>
      </c>
      <c r="P42" s="255"/>
      <c r="Q42" s="255"/>
    </row>
    <row r="43" spans="1:17" x14ac:dyDescent="0.2">
      <c r="A43" s="26">
        <f>+A42+1</f>
        <v>24</v>
      </c>
      <c r="B43" s="239" t="s">
        <v>463</v>
      </c>
      <c r="C43" s="271">
        <v>121958.09899567491</v>
      </c>
      <c r="D43" s="271">
        <v>122266.29196461655</v>
      </c>
      <c r="E43" s="271">
        <v>122574.55152484987</v>
      </c>
      <c r="F43" s="271">
        <v>122882.29962979929</v>
      </c>
      <c r="G43" s="271">
        <v>123189.7146756165</v>
      </c>
      <c r="H43" s="271">
        <v>123497.34442048353</v>
      </c>
      <c r="I43" s="271">
        <v>123804.90349696905</v>
      </c>
      <c r="J43" s="271">
        <v>124114.37446165137</v>
      </c>
      <c r="K43" s="271">
        <v>124424.18732927041</v>
      </c>
      <c r="L43" s="271">
        <v>124734.20139916879</v>
      </c>
      <c r="M43" s="271">
        <v>125044.41497450022</v>
      </c>
      <c r="N43" s="271">
        <v>125354.84698221245</v>
      </c>
      <c r="O43" s="253">
        <f t="shared" si="3"/>
        <v>1483845.2298548128</v>
      </c>
      <c r="P43" s="255">
        <f>O43/O41</f>
        <v>44.999999998796419</v>
      </c>
      <c r="Q43" s="255"/>
    </row>
    <row r="44" spans="1:17" x14ac:dyDescent="0.2">
      <c r="A44" s="26">
        <f>+A43+1</f>
        <v>25</v>
      </c>
      <c r="B44" s="239" t="s">
        <v>464</v>
      </c>
      <c r="C44" s="270">
        <v>313794.44793002505</v>
      </c>
      <c r="D44" s="270">
        <v>279701.60838978342</v>
      </c>
      <c r="E44" s="270">
        <v>247667.35770095015</v>
      </c>
      <c r="F44" s="270">
        <v>191959.27774670071</v>
      </c>
      <c r="G44" s="270">
        <v>94446.593674483505</v>
      </c>
      <c r="H44" s="270">
        <v>58480.766723416469</v>
      </c>
      <c r="I44" s="270">
        <v>69649.217093230953</v>
      </c>
      <c r="J44" s="270">
        <v>42951.207656848623</v>
      </c>
      <c r="K44" s="270">
        <v>64341.902436529577</v>
      </c>
      <c r="L44" s="270">
        <v>72531.228405531205</v>
      </c>
      <c r="M44" s="270">
        <v>205559.22054409978</v>
      </c>
      <c r="N44" s="270">
        <v>343767.47926798754</v>
      </c>
      <c r="O44" s="238">
        <f t="shared" si="3"/>
        <v>1984850.3075695871</v>
      </c>
      <c r="P44" s="690">
        <f>O44/O42</f>
        <v>0.3119000000000331</v>
      </c>
      <c r="Q44" s="255"/>
    </row>
    <row r="45" spans="1:17" x14ac:dyDescent="0.2">
      <c r="A45" s="26">
        <f>+A44+1</f>
        <v>26</v>
      </c>
      <c r="B45" s="239" t="s">
        <v>465</v>
      </c>
      <c r="C45" s="270">
        <v>1321.497160402856</v>
      </c>
      <c r="D45" s="270">
        <v>1256.968701876709</v>
      </c>
      <c r="E45" s="270">
        <v>1078.7768647505072</v>
      </c>
      <c r="F45" s="270">
        <v>852.60489689019596</v>
      </c>
      <c r="G45" s="270">
        <v>427.2688247789265</v>
      </c>
      <c r="H45" s="270">
        <v>287.74799149697424</v>
      </c>
      <c r="I45" s="270">
        <v>424.27292629089425</v>
      </c>
      <c r="J45" s="270">
        <v>299.21967185470794</v>
      </c>
      <c r="K45" s="270">
        <v>455.04023593553075</v>
      </c>
      <c r="L45" s="270">
        <v>591.3774522250892</v>
      </c>
      <c r="M45" s="270">
        <v>1461.1727005167268</v>
      </c>
      <c r="N45" s="270">
        <v>2014.9873211126596</v>
      </c>
      <c r="O45" s="238">
        <f t="shared" si="3"/>
        <v>10470.934748131778</v>
      </c>
      <c r="P45" s="255"/>
      <c r="Q45" s="255"/>
    </row>
    <row r="46" spans="1:17" x14ac:dyDescent="0.2">
      <c r="A46" s="26">
        <f>+A45+1</f>
        <v>27</v>
      </c>
      <c r="B46" s="121" t="s">
        <v>466</v>
      </c>
      <c r="C46" s="272">
        <v>1509460.6731302</v>
      </c>
      <c r="D46" s="272">
        <v>1154359.8718042001</v>
      </c>
      <c r="E46" s="272">
        <v>1055375.2139822</v>
      </c>
      <c r="F46" s="272">
        <v>782279.26382500003</v>
      </c>
      <c r="G46" s="272">
        <v>396346.85566990002</v>
      </c>
      <c r="H46" s="272">
        <v>155991.68234490001</v>
      </c>
      <c r="I46" s="272">
        <v>483239.64770089998</v>
      </c>
      <c r="J46" s="272">
        <v>56079.976087100003</v>
      </c>
      <c r="K46" s="272">
        <v>194440.7788724</v>
      </c>
      <c r="L46" s="272">
        <v>-20845.580899600001</v>
      </c>
      <c r="M46" s="272">
        <v>639598.48025869997</v>
      </c>
      <c r="N46" s="272">
        <v>983451.24989630003</v>
      </c>
      <c r="O46" s="256">
        <f t="shared" si="3"/>
        <v>7389778.1126722014</v>
      </c>
      <c r="P46" s="255"/>
      <c r="Q46" s="255"/>
    </row>
    <row r="47" spans="1:17" x14ac:dyDescent="0.2">
      <c r="A47" s="26"/>
      <c r="B47" s="238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51"/>
      <c r="P47" s="255"/>
      <c r="Q47" s="255"/>
    </row>
    <row r="48" spans="1:17" x14ac:dyDescent="0.2">
      <c r="A48" s="26">
        <f>+A46+1</f>
        <v>28</v>
      </c>
      <c r="B48" s="239" t="s">
        <v>220</v>
      </c>
      <c r="C48" s="274">
        <v>1946534.7172163029</v>
      </c>
      <c r="D48" s="274">
        <v>1557584.7408604769</v>
      </c>
      <c r="E48" s="274">
        <v>1426695.9000727506</v>
      </c>
      <c r="F48" s="274">
        <v>1097973.4460983903</v>
      </c>
      <c r="G48" s="274">
        <v>614410.43284477899</v>
      </c>
      <c r="H48" s="274">
        <v>338257.54148029699</v>
      </c>
      <c r="I48" s="274">
        <v>677118.04121739091</v>
      </c>
      <c r="J48" s="274">
        <v>223444.7778774547</v>
      </c>
      <c r="K48" s="274">
        <v>383661.90887413552</v>
      </c>
      <c r="L48" s="274">
        <v>177011.22635732507</v>
      </c>
      <c r="M48" s="274">
        <v>971663.28847781662</v>
      </c>
      <c r="N48" s="274">
        <v>1454588.5634676127</v>
      </c>
      <c r="O48" s="257">
        <f>SUM(O43:O46)</f>
        <v>10868944.584844733</v>
      </c>
      <c r="P48" s="255"/>
      <c r="Q48" s="255"/>
    </row>
    <row r="49" spans="1:17" x14ac:dyDescent="0.2">
      <c r="A49" s="26"/>
      <c r="B49" s="261"/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51"/>
      <c r="P49" s="255"/>
      <c r="Q49" s="255"/>
    </row>
    <row r="50" spans="1:17" x14ac:dyDescent="0.2">
      <c r="A50" s="26">
        <f>+A48+1</f>
        <v>29</v>
      </c>
      <c r="B50" s="121" t="s">
        <v>476</v>
      </c>
      <c r="C50" s="270">
        <v>410.18882200000002</v>
      </c>
      <c r="D50" s="270">
        <v>411.31624099999999</v>
      </c>
      <c r="E50" s="270">
        <v>412.44463760000002</v>
      </c>
      <c r="F50" s="270">
        <v>413.57395559999998</v>
      </c>
      <c r="G50" s="270">
        <v>414.70414269999998</v>
      </c>
      <c r="H50" s="270">
        <v>415.83515080000001</v>
      </c>
      <c r="I50" s="270">
        <v>416.96693420000003</v>
      </c>
      <c r="J50" s="270">
        <v>418.10439680000002</v>
      </c>
      <c r="K50" s="270">
        <v>419.24255319999997</v>
      </c>
      <c r="L50" s="270">
        <v>420.38136759999998</v>
      </c>
      <c r="M50" s="270">
        <v>421.52080469999999</v>
      </c>
      <c r="N50" s="270">
        <v>422.66083320000001</v>
      </c>
      <c r="O50" s="238">
        <f t="shared" ref="O50:O55" si="4">SUM(C50:N50)</f>
        <v>4996.9398393999991</v>
      </c>
      <c r="P50" s="255"/>
      <c r="Q50" s="255"/>
    </row>
    <row r="51" spans="1:17" x14ac:dyDescent="0.2">
      <c r="A51" s="26">
        <f>+A50+1</f>
        <v>30</v>
      </c>
      <c r="B51" s="239" t="s">
        <v>477</v>
      </c>
      <c r="C51" s="270">
        <v>428431.11192320002</v>
      </c>
      <c r="D51" s="270">
        <v>397661.65153779997</v>
      </c>
      <c r="E51" s="270">
        <v>278744.97199240001</v>
      </c>
      <c r="F51" s="270">
        <v>206053.66883360001</v>
      </c>
      <c r="G51" s="270">
        <v>103372.0190865</v>
      </c>
      <c r="H51" s="270">
        <v>71491.507163500006</v>
      </c>
      <c r="I51" s="270">
        <v>41030.055449200001</v>
      </c>
      <c r="J51" s="270">
        <v>51197.114257300003</v>
      </c>
      <c r="K51" s="270">
        <v>67246.346210300006</v>
      </c>
      <c r="L51" s="270">
        <v>87098.046427599998</v>
      </c>
      <c r="M51" s="270">
        <v>222622.31696220001</v>
      </c>
      <c r="N51" s="270">
        <v>417975.49741329998</v>
      </c>
      <c r="O51" s="238">
        <f t="shared" si="4"/>
        <v>2372924.3072569002</v>
      </c>
      <c r="P51" s="255"/>
      <c r="Q51" s="255"/>
    </row>
    <row r="52" spans="1:17" x14ac:dyDescent="0.2">
      <c r="A52" s="26">
        <f>+A51+1</f>
        <v>31</v>
      </c>
      <c r="B52" s="239" t="s">
        <v>463</v>
      </c>
      <c r="C52" s="271">
        <v>18458.496995400932</v>
      </c>
      <c r="D52" s="271">
        <v>18509.230844017333</v>
      </c>
      <c r="E52" s="271">
        <v>18560.00868742889</v>
      </c>
      <c r="F52" s="271">
        <v>18610.8279954871</v>
      </c>
      <c r="G52" s="271">
        <v>18661.686420897458</v>
      </c>
      <c r="H52" s="271">
        <v>18712.58178218954</v>
      </c>
      <c r="I52" s="271">
        <v>18763.512048620363</v>
      </c>
      <c r="J52" s="271">
        <v>18814.697852702258</v>
      </c>
      <c r="K52" s="271">
        <v>18865.914900461205</v>
      </c>
      <c r="L52" s="271">
        <v>18917.161538604621</v>
      </c>
      <c r="M52" s="271">
        <v>18968.436219075484</v>
      </c>
      <c r="N52" s="271">
        <v>19019.737490535495</v>
      </c>
      <c r="O52" s="253">
        <f t="shared" si="4"/>
        <v>224862.2927754207</v>
      </c>
      <c r="P52" s="255"/>
      <c r="Q52" s="255"/>
    </row>
    <row r="53" spans="1:17" x14ac:dyDescent="0.2">
      <c r="A53" s="26">
        <f>+A52+1</f>
        <v>32</v>
      </c>
      <c r="B53" s="239" t="s">
        <v>464</v>
      </c>
      <c r="C53" s="270">
        <v>133627.66380879906</v>
      </c>
      <c r="D53" s="270">
        <v>124030.66911468266</v>
      </c>
      <c r="E53" s="270">
        <v>86940.556764371111</v>
      </c>
      <c r="F53" s="270">
        <v>64268.1393092129</v>
      </c>
      <c r="G53" s="270">
        <v>32241.732753202545</v>
      </c>
      <c r="H53" s="270">
        <v>22298.201084210457</v>
      </c>
      <c r="I53" s="270">
        <v>12797.274294579638</v>
      </c>
      <c r="J53" s="270">
        <v>15968.379936897742</v>
      </c>
      <c r="K53" s="270">
        <v>20974.135382938795</v>
      </c>
      <c r="L53" s="270">
        <v>27165.880680595375</v>
      </c>
      <c r="M53" s="270">
        <v>69435.900660324522</v>
      </c>
      <c r="N53" s="270">
        <v>130366.55764326452</v>
      </c>
      <c r="O53" s="238">
        <f t="shared" si="4"/>
        <v>740115.09143307933</v>
      </c>
      <c r="P53" s="255"/>
      <c r="Q53" s="255"/>
    </row>
    <row r="54" spans="1:17" x14ac:dyDescent="0.2">
      <c r="A54" s="26">
        <f>+A53+1</f>
        <v>33</v>
      </c>
      <c r="B54" s="239" t="s">
        <v>465</v>
      </c>
      <c r="C54" s="270">
        <v>1486.1034218369387</v>
      </c>
      <c r="D54" s="270">
        <v>1471.9405382674577</v>
      </c>
      <c r="E54" s="270">
        <v>1000.0390288491972</v>
      </c>
      <c r="F54" s="270">
        <v>753.81733637189427</v>
      </c>
      <c r="G54" s="270">
        <v>385.18109203605081</v>
      </c>
      <c r="H54" s="270">
        <v>289.7348590807992</v>
      </c>
      <c r="I54" s="270">
        <v>205.86297205071605</v>
      </c>
      <c r="J54" s="270">
        <v>293.76990278904941</v>
      </c>
      <c r="K54" s="270">
        <v>391.71630422340149</v>
      </c>
      <c r="L54" s="270">
        <v>584.91828404069111</v>
      </c>
      <c r="M54" s="270">
        <v>1303.407872671919</v>
      </c>
      <c r="N54" s="270">
        <v>2017.9267874896977</v>
      </c>
      <c r="O54" s="238">
        <f t="shared" si="4"/>
        <v>10184.418399707813</v>
      </c>
      <c r="P54" s="255"/>
      <c r="Q54" s="255"/>
    </row>
    <row r="55" spans="1:17" x14ac:dyDescent="0.2">
      <c r="A55" s="26">
        <f>+A54+1</f>
        <v>34</v>
      </c>
      <c r="B55" s="121" t="s">
        <v>466</v>
      </c>
      <c r="C55" s="272">
        <v>7118.7865660999996</v>
      </c>
      <c r="D55" s="272">
        <v>7183.7129112000002</v>
      </c>
      <c r="E55" s="272">
        <v>4845.4395003</v>
      </c>
      <c r="F55" s="272">
        <v>4733.0810457999996</v>
      </c>
      <c r="G55" s="272">
        <v>3043.2637546999999</v>
      </c>
      <c r="H55" s="272">
        <v>1691.4796710000001</v>
      </c>
      <c r="I55" s="272">
        <v>1068.7058867000001</v>
      </c>
      <c r="J55" s="272">
        <v>948.51427869999998</v>
      </c>
      <c r="K55" s="272">
        <v>1017.8427054</v>
      </c>
      <c r="L55" s="272">
        <v>1381.094437</v>
      </c>
      <c r="M55" s="272">
        <v>2225.2875764999999</v>
      </c>
      <c r="N55" s="272">
        <v>5545.4877999999999</v>
      </c>
      <c r="O55" s="256">
        <f t="shared" si="4"/>
        <v>40802.696133400008</v>
      </c>
      <c r="P55" s="255"/>
      <c r="Q55" s="255"/>
    </row>
    <row r="56" spans="1:17" x14ac:dyDescent="0.2">
      <c r="A56" s="26"/>
      <c r="B56" s="238"/>
      <c r="C56" s="273"/>
      <c r="D56" s="273"/>
      <c r="E56" s="273"/>
      <c r="F56" s="273"/>
      <c r="G56" s="273"/>
      <c r="H56" s="273"/>
      <c r="I56" s="273"/>
      <c r="J56" s="273"/>
      <c r="K56" s="273"/>
      <c r="L56" s="273"/>
      <c r="M56" s="273"/>
      <c r="N56" s="273"/>
      <c r="O56" s="251"/>
      <c r="P56" s="255"/>
      <c r="Q56" s="255"/>
    </row>
    <row r="57" spans="1:17" x14ac:dyDescent="0.2">
      <c r="A57" s="26">
        <f>+A55+1</f>
        <v>35</v>
      </c>
      <c r="B57" s="239" t="s">
        <v>220</v>
      </c>
      <c r="C57" s="274">
        <v>160691.05079213693</v>
      </c>
      <c r="D57" s="274">
        <v>151195.55340816747</v>
      </c>
      <c r="E57" s="274">
        <v>111346.04398094919</v>
      </c>
      <c r="F57" s="274">
        <v>88365.865686871897</v>
      </c>
      <c r="G57" s="274">
        <v>54331.864020836052</v>
      </c>
      <c r="H57" s="274">
        <v>42991.997396480794</v>
      </c>
      <c r="I57" s="274">
        <v>32835.355201950719</v>
      </c>
      <c r="J57" s="274">
        <v>36025.361971089049</v>
      </c>
      <c r="K57" s="274">
        <v>41249.609293023401</v>
      </c>
      <c r="L57" s="274">
        <v>48049.05494024069</v>
      </c>
      <c r="M57" s="274">
        <v>91933.032328571935</v>
      </c>
      <c r="N57" s="274">
        <v>156949.70972128972</v>
      </c>
      <c r="O57" s="257">
        <f>SUM(O52:O55)</f>
        <v>1015964.4987416078</v>
      </c>
      <c r="P57" s="255"/>
      <c r="Q57" s="255"/>
    </row>
    <row r="58" spans="1:17" x14ac:dyDescent="0.2">
      <c r="A58" s="26"/>
      <c r="B58" s="260" t="s">
        <v>478</v>
      </c>
      <c r="C58" s="273"/>
      <c r="D58" s="273"/>
      <c r="E58" s="273"/>
      <c r="F58" s="273"/>
      <c r="G58" s="273"/>
      <c r="H58" s="273"/>
      <c r="I58" s="273"/>
      <c r="J58" s="273"/>
      <c r="K58" s="273"/>
      <c r="L58" s="273"/>
      <c r="M58" s="273"/>
      <c r="N58" s="273"/>
      <c r="O58" s="251"/>
      <c r="P58" s="255"/>
      <c r="Q58" s="255"/>
    </row>
    <row r="59" spans="1:17" x14ac:dyDescent="0.2">
      <c r="A59" s="26">
        <f>+A57+1</f>
        <v>36</v>
      </c>
      <c r="B59" s="121" t="s">
        <v>479</v>
      </c>
      <c r="C59" s="270">
        <v>58.570499599999998</v>
      </c>
      <c r="D59" s="270">
        <v>58.661092600000003</v>
      </c>
      <c r="E59" s="270">
        <v>58.751956200000002</v>
      </c>
      <c r="F59" s="270">
        <v>58.841777299999997</v>
      </c>
      <c r="G59" s="270">
        <v>58.930874899999999</v>
      </c>
      <c r="H59" s="270">
        <v>59.020417899999998</v>
      </c>
      <c r="I59" s="270">
        <v>59.109848700000001</v>
      </c>
      <c r="J59" s="270">
        <v>59.200105299999997</v>
      </c>
      <c r="K59" s="270">
        <v>59.291310899999999</v>
      </c>
      <c r="L59" s="270">
        <v>59.383029000000001</v>
      </c>
      <c r="M59" s="270">
        <v>59.475265299999997</v>
      </c>
      <c r="N59" s="270">
        <v>59.5682154</v>
      </c>
      <c r="O59" s="238">
        <f t="shared" ref="O59:O64" si="5">SUM(C59:N59)</f>
        <v>708.80439309999997</v>
      </c>
      <c r="P59" s="255"/>
      <c r="Q59" s="255"/>
    </row>
    <row r="60" spans="1:17" x14ac:dyDescent="0.2">
      <c r="A60" s="26">
        <f>+A59+1</f>
        <v>37</v>
      </c>
      <c r="B60" s="239" t="s">
        <v>480</v>
      </c>
      <c r="C60" s="270">
        <v>78977.775424299994</v>
      </c>
      <c r="D60" s="270">
        <v>99307.616574700005</v>
      </c>
      <c r="E60" s="270">
        <v>54497.6341407</v>
      </c>
      <c r="F60" s="270">
        <v>51323.460542000001</v>
      </c>
      <c r="G60" s="270">
        <v>33557.570429200001</v>
      </c>
      <c r="H60" s="270">
        <v>27056.181866200001</v>
      </c>
      <c r="I60" s="270">
        <v>25943.238821200001</v>
      </c>
      <c r="J60" s="270">
        <v>18498.691582300002</v>
      </c>
      <c r="K60" s="270">
        <v>23846.767675200001</v>
      </c>
      <c r="L60" s="270">
        <v>36526.090706000003</v>
      </c>
      <c r="M60" s="270">
        <v>58889.296228500003</v>
      </c>
      <c r="N60" s="270">
        <v>83207.087907499998</v>
      </c>
      <c r="O60" s="238">
        <f t="shared" si="5"/>
        <v>591631.41189780005</v>
      </c>
      <c r="P60" s="255"/>
      <c r="Q60" s="255"/>
    </row>
    <row r="61" spans="1:17" x14ac:dyDescent="0.2">
      <c r="A61" s="26">
        <f>+A60+1</f>
        <v>38</v>
      </c>
      <c r="B61" s="239" t="s">
        <v>463</v>
      </c>
      <c r="C61" s="271">
        <v>4802.7809643551727</v>
      </c>
      <c r="D61" s="271">
        <v>4810.2096034226151</v>
      </c>
      <c r="E61" s="271">
        <v>4817.6603999605659</v>
      </c>
      <c r="F61" s="271">
        <v>4825.0257428832674</v>
      </c>
      <c r="G61" s="271">
        <v>4832.331749352511</v>
      </c>
      <c r="H61" s="271">
        <v>4839.6742825749725</v>
      </c>
      <c r="I61" s="271">
        <v>4847.0075930932398</v>
      </c>
      <c r="J61" s="271">
        <v>4854.4086374376438</v>
      </c>
      <c r="K61" s="271">
        <v>4861.8874892643298</v>
      </c>
      <c r="L61" s="271">
        <v>4869.4083745645039</v>
      </c>
      <c r="M61" s="271">
        <v>4876.9717646656836</v>
      </c>
      <c r="N61" s="271">
        <v>4884.5936717250897</v>
      </c>
      <c r="O61" s="253">
        <f t="shared" si="5"/>
        <v>58121.960273299592</v>
      </c>
      <c r="P61" s="255"/>
      <c r="Q61" s="255"/>
    </row>
    <row r="62" spans="1:17" x14ac:dyDescent="0.2">
      <c r="A62" s="26">
        <f>+A61+1</f>
        <v>39</v>
      </c>
      <c r="B62" s="239" t="s">
        <v>464</v>
      </c>
      <c r="C62" s="270">
        <v>21032.571373144827</v>
      </c>
      <c r="D62" s="270">
        <v>26446.611370077382</v>
      </c>
      <c r="E62" s="270">
        <v>14513.264948039436</v>
      </c>
      <c r="F62" s="270">
        <v>13667.950777016733</v>
      </c>
      <c r="G62" s="270">
        <v>8936.7165810474908</v>
      </c>
      <c r="H62" s="270">
        <v>7205.3317927250273</v>
      </c>
      <c r="I62" s="270">
        <v>6908.9439305067608</v>
      </c>
      <c r="J62" s="270">
        <v>4926.3865553623564</v>
      </c>
      <c r="K62" s="270">
        <v>6350.6326995356694</v>
      </c>
      <c r="L62" s="270">
        <v>9727.2632159354962</v>
      </c>
      <c r="M62" s="270">
        <v>15682.808478634317</v>
      </c>
      <c r="N62" s="270">
        <v>22158.879580574911</v>
      </c>
      <c r="O62" s="238">
        <f t="shared" si="5"/>
        <v>157557.36130260042</v>
      </c>
      <c r="P62" s="255"/>
      <c r="Q62" s="255"/>
    </row>
    <row r="63" spans="1:17" x14ac:dyDescent="0.2">
      <c r="A63" s="26">
        <f>+A62+1</f>
        <v>40</v>
      </c>
      <c r="B63" s="239" t="s">
        <v>465</v>
      </c>
      <c r="C63" s="270">
        <v>99.290460393306148</v>
      </c>
      <c r="D63" s="270">
        <v>133.22744760544833</v>
      </c>
      <c r="E63" s="270">
        <v>70.863426948648566</v>
      </c>
      <c r="F63" s="270">
        <v>68.051279554108419</v>
      </c>
      <c r="G63" s="270">
        <v>45.319704128991702</v>
      </c>
      <c r="H63" s="270">
        <v>39.741787894090066</v>
      </c>
      <c r="I63" s="270">
        <v>47.177499929261558</v>
      </c>
      <c r="J63" s="270">
        <v>38.471349723466147</v>
      </c>
      <c r="K63" s="270">
        <v>50.346243433048755</v>
      </c>
      <c r="L63" s="270">
        <v>88.904669329341345</v>
      </c>
      <c r="M63" s="270">
        <v>124.96333302131256</v>
      </c>
      <c r="N63" s="270">
        <v>145.59601874853388</v>
      </c>
      <c r="O63" s="238">
        <f t="shared" si="5"/>
        <v>951.95322070955751</v>
      </c>
      <c r="P63" s="255"/>
      <c r="Q63" s="255"/>
    </row>
    <row r="64" spans="1:17" x14ac:dyDescent="0.2">
      <c r="A64" s="26">
        <f>+A63+1</f>
        <v>41</v>
      </c>
      <c r="B64" s="121" t="s">
        <v>466</v>
      </c>
      <c r="C64" s="272">
        <v>137115.30601100001</v>
      </c>
      <c r="D64" s="272">
        <v>100898.7800301</v>
      </c>
      <c r="E64" s="272">
        <v>97457.875512600003</v>
      </c>
      <c r="F64" s="272">
        <v>71619.408257000003</v>
      </c>
      <c r="G64" s="272">
        <v>55754.812087899998</v>
      </c>
      <c r="H64" s="272">
        <v>38997.920586200002</v>
      </c>
      <c r="I64" s="272">
        <v>23510.745765299998</v>
      </c>
      <c r="J64" s="272">
        <v>26227.5173335</v>
      </c>
      <c r="K64" s="272">
        <v>32499.5463256</v>
      </c>
      <c r="L64" s="272">
        <v>65568.827193200006</v>
      </c>
      <c r="M64" s="272">
        <v>64259.093805800003</v>
      </c>
      <c r="N64" s="272">
        <v>95550.896324100002</v>
      </c>
      <c r="O64" s="256">
        <f t="shared" si="5"/>
        <v>809460.72923229996</v>
      </c>
      <c r="P64" s="255"/>
      <c r="Q64" s="255"/>
    </row>
    <row r="65" spans="1:17" x14ac:dyDescent="0.2">
      <c r="A65" s="26"/>
      <c r="B65" s="238"/>
      <c r="C65" s="275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62"/>
      <c r="P65" s="255"/>
      <c r="Q65" s="255"/>
    </row>
    <row r="66" spans="1:17" x14ac:dyDescent="0.2">
      <c r="A66" s="26">
        <f>+A64+1</f>
        <v>42</v>
      </c>
      <c r="B66" s="239" t="s">
        <v>220</v>
      </c>
      <c r="C66" s="274">
        <v>163049.94880889333</v>
      </c>
      <c r="D66" s="274">
        <v>132288.82845120545</v>
      </c>
      <c r="E66" s="274">
        <v>116859.66428754866</v>
      </c>
      <c r="F66" s="274">
        <v>90180.436056454113</v>
      </c>
      <c r="G66" s="274">
        <v>69569.180122428996</v>
      </c>
      <c r="H66" s="274">
        <v>51082.668449394092</v>
      </c>
      <c r="I66" s="274">
        <v>35313.874788829256</v>
      </c>
      <c r="J66" s="274">
        <v>36046.783876023466</v>
      </c>
      <c r="K66" s="274">
        <v>43762.412757833052</v>
      </c>
      <c r="L66" s="274">
        <v>80254.403453029343</v>
      </c>
      <c r="M66" s="274">
        <v>84943.837382121317</v>
      </c>
      <c r="N66" s="274">
        <v>122739.96559514853</v>
      </c>
      <c r="O66" s="257">
        <f>SUM(O61:O64)</f>
        <v>1026092.0040289095</v>
      </c>
      <c r="P66" s="255"/>
      <c r="Q66" s="255"/>
    </row>
    <row r="67" spans="1:17" x14ac:dyDescent="0.2">
      <c r="A67" s="26"/>
      <c r="B67" s="261"/>
      <c r="C67" s="273"/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51"/>
    </row>
    <row r="68" spans="1:17" x14ac:dyDescent="0.2">
      <c r="A68" s="26">
        <f>+A66+1</f>
        <v>43</v>
      </c>
      <c r="B68" s="121" t="s">
        <v>481</v>
      </c>
      <c r="C68" s="270">
        <v>268.17993139999999</v>
      </c>
      <c r="D68" s="270">
        <v>268.60728820000003</v>
      </c>
      <c r="E68" s="270">
        <v>269.03647080000002</v>
      </c>
      <c r="F68" s="270">
        <v>269.45700210000001</v>
      </c>
      <c r="G68" s="270">
        <v>269.87141200000002</v>
      </c>
      <c r="H68" s="270">
        <v>270.28901489999998</v>
      </c>
      <c r="I68" s="270">
        <v>270.7053583</v>
      </c>
      <c r="J68" s="270">
        <v>271.12636320000001</v>
      </c>
      <c r="K68" s="270">
        <v>271.55456850000002</v>
      </c>
      <c r="L68" s="270">
        <v>271.98649699999999</v>
      </c>
      <c r="M68" s="270">
        <v>272.42219740000002</v>
      </c>
      <c r="N68" s="270">
        <v>272.86323019999998</v>
      </c>
      <c r="O68" s="238">
        <f t="shared" ref="O68:O73" si="6">SUM(C68:N68)</f>
        <v>3246.0993340000005</v>
      </c>
    </row>
    <row r="69" spans="1:17" x14ac:dyDescent="0.2">
      <c r="A69" s="26">
        <f>+A68+1</f>
        <v>44</v>
      </c>
      <c r="B69" s="239" t="s">
        <v>482</v>
      </c>
      <c r="C69" s="270">
        <v>870209.22659900005</v>
      </c>
      <c r="D69" s="270">
        <v>782335.25159450003</v>
      </c>
      <c r="E69" s="270">
        <v>688323.40064739995</v>
      </c>
      <c r="F69" s="270">
        <v>525460.95011430001</v>
      </c>
      <c r="G69" s="270">
        <v>387623.54444189998</v>
      </c>
      <c r="H69" s="270">
        <v>330386.08417290001</v>
      </c>
      <c r="I69" s="270">
        <v>234189.49300779999</v>
      </c>
      <c r="J69" s="270">
        <v>253775.5558921</v>
      </c>
      <c r="K69" s="270">
        <v>307160.95978769998</v>
      </c>
      <c r="L69" s="270">
        <v>373400.40497670003</v>
      </c>
      <c r="M69" s="270">
        <v>578436.24040500005</v>
      </c>
      <c r="N69" s="270">
        <v>855070.64264560002</v>
      </c>
      <c r="O69" s="238">
        <f t="shared" si="6"/>
        <v>6186371.7542849006</v>
      </c>
    </row>
    <row r="70" spans="1:17" x14ac:dyDescent="0.2">
      <c r="A70" s="26">
        <f>+A69+1</f>
        <v>45</v>
      </c>
      <c r="B70" s="239" t="s">
        <v>463</v>
      </c>
      <c r="C70" s="271">
        <v>21990.754367140002</v>
      </c>
      <c r="D70" s="271">
        <v>22025.797629068915</v>
      </c>
      <c r="E70" s="271">
        <v>22060.990595985015</v>
      </c>
      <c r="F70" s="271">
        <v>22095.474168425513</v>
      </c>
      <c r="G70" s="271">
        <v>22129.455784088805</v>
      </c>
      <c r="H70" s="271">
        <v>22163.69922963134</v>
      </c>
      <c r="I70" s="271">
        <v>22197.839381025329</v>
      </c>
      <c r="J70" s="271">
        <v>22232.361780903269</v>
      </c>
      <c r="K70" s="271">
        <v>22267.474614157771</v>
      </c>
      <c r="L70" s="271">
        <v>22302.892755238685</v>
      </c>
      <c r="M70" s="271">
        <v>22338.620183125138</v>
      </c>
      <c r="N70" s="271">
        <v>22374.784880747608</v>
      </c>
      <c r="O70" s="253">
        <f t="shared" si="6"/>
        <v>266180.14536953735</v>
      </c>
    </row>
    <row r="71" spans="1:17" x14ac:dyDescent="0.2">
      <c r="A71" s="26">
        <f>+A70+1</f>
        <v>46</v>
      </c>
      <c r="B71" s="239" t="s">
        <v>464</v>
      </c>
      <c r="C71" s="270">
        <v>231745.41913565999</v>
      </c>
      <c r="D71" s="270">
        <v>208343.70085213106</v>
      </c>
      <c r="E71" s="270">
        <v>183307.404826215</v>
      </c>
      <c r="F71" s="270">
        <v>139935.5056249745</v>
      </c>
      <c r="G71" s="270">
        <v>103228.0261203112</v>
      </c>
      <c r="H71" s="270">
        <v>87985.118075968654</v>
      </c>
      <c r="I71" s="270">
        <v>62367.003882874662</v>
      </c>
      <c r="J71" s="270">
        <v>67582.968289596727</v>
      </c>
      <c r="K71" s="270">
        <v>81800.03520094222</v>
      </c>
      <c r="L71" s="270">
        <v>99440.261849561313</v>
      </c>
      <c r="M71" s="270">
        <v>154043.35518217486</v>
      </c>
      <c r="N71" s="270">
        <v>227713.86284275239</v>
      </c>
      <c r="O71" s="238">
        <f t="shared" si="6"/>
        <v>1647492.6618831626</v>
      </c>
    </row>
    <row r="72" spans="1:17" x14ac:dyDescent="0.2">
      <c r="A72" s="26">
        <f>+A71+1</f>
        <v>47</v>
      </c>
      <c r="B72" s="239" t="s">
        <v>465</v>
      </c>
      <c r="C72" s="270">
        <v>2791.0062061768513</v>
      </c>
      <c r="D72" s="270">
        <v>2677.5558569503773</v>
      </c>
      <c r="E72" s="270">
        <v>2283.344954113556</v>
      </c>
      <c r="F72" s="270">
        <v>1777.4414415599676</v>
      </c>
      <c r="G72" s="270">
        <v>1335.4917047785384</v>
      </c>
      <c r="H72" s="270">
        <v>1238.0469912421358</v>
      </c>
      <c r="I72" s="270">
        <v>1086.4572098288618</v>
      </c>
      <c r="J72" s="270">
        <v>1346.4204217724227</v>
      </c>
      <c r="K72" s="270">
        <v>1654.3906139698793</v>
      </c>
      <c r="L72" s="270">
        <v>2318.6257417548113</v>
      </c>
      <c r="M72" s="270">
        <v>3131.383230844438</v>
      </c>
      <c r="N72" s="270">
        <v>3817.0307931583702</v>
      </c>
      <c r="O72" s="238">
        <f t="shared" si="6"/>
        <v>25457.195166150213</v>
      </c>
    </row>
    <row r="73" spans="1:17" x14ac:dyDescent="0.2">
      <c r="A73" s="26">
        <f>+A72+1</f>
        <v>48</v>
      </c>
      <c r="B73" s="121" t="s">
        <v>483</v>
      </c>
      <c r="C73" s="272">
        <v>17095.3398366</v>
      </c>
      <c r="D73" s="272">
        <v>17126.3880274</v>
      </c>
      <c r="E73" s="272">
        <v>12947.5500214</v>
      </c>
      <c r="F73" s="272">
        <v>13055.415218</v>
      </c>
      <c r="G73" s="272">
        <v>9506.8327912999994</v>
      </c>
      <c r="H73" s="272">
        <v>6814.3851500999999</v>
      </c>
      <c r="I73" s="272">
        <v>5838.3006773999996</v>
      </c>
      <c r="J73" s="272">
        <v>5205.5902118000004</v>
      </c>
      <c r="K73" s="272">
        <v>5759.8482064999998</v>
      </c>
      <c r="L73" s="272">
        <v>6446.6522209000004</v>
      </c>
      <c r="M73" s="272">
        <v>8051.4950496000001</v>
      </c>
      <c r="N73" s="272">
        <v>13546.656856699999</v>
      </c>
      <c r="O73" s="256">
        <f t="shared" si="6"/>
        <v>121394.45426769997</v>
      </c>
    </row>
    <row r="74" spans="1:17" x14ac:dyDescent="0.2">
      <c r="A74" s="26"/>
      <c r="B74" s="238"/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251"/>
    </row>
    <row r="75" spans="1:17" x14ac:dyDescent="0.2">
      <c r="A75" s="26">
        <f>+A73+1</f>
        <v>49</v>
      </c>
      <c r="B75" s="239" t="s">
        <v>220</v>
      </c>
      <c r="C75" s="274">
        <v>273622.51954557683</v>
      </c>
      <c r="D75" s="274">
        <v>250173.44236555038</v>
      </c>
      <c r="E75" s="274">
        <v>220599.2903977136</v>
      </c>
      <c r="F75" s="274">
        <v>176863.83645295998</v>
      </c>
      <c r="G75" s="274">
        <v>136199.80640047856</v>
      </c>
      <c r="H75" s="274">
        <v>118201.24944694214</v>
      </c>
      <c r="I75" s="274">
        <v>91489.601151128853</v>
      </c>
      <c r="J75" s="274">
        <v>96367.340704072412</v>
      </c>
      <c r="K75" s="274">
        <v>111481.74863556988</v>
      </c>
      <c r="L75" s="274">
        <v>130508.43256745482</v>
      </c>
      <c r="M75" s="274">
        <v>187564.85364574441</v>
      </c>
      <c r="N75" s="274">
        <v>267452.33537335839</v>
      </c>
      <c r="O75" s="257">
        <f>SUM(O70:O73)</f>
        <v>2060524.4566865501</v>
      </c>
    </row>
    <row r="76" spans="1:17" x14ac:dyDescent="0.2">
      <c r="A76" s="26"/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51"/>
    </row>
    <row r="77" spans="1:17" x14ac:dyDescent="0.2">
      <c r="A77" s="237" t="s">
        <v>444</v>
      </c>
      <c r="B77" s="121"/>
      <c r="C77" s="276"/>
      <c r="D77" s="276"/>
      <c r="E77" s="276"/>
      <c r="F77" s="276"/>
      <c r="G77" s="276"/>
      <c r="H77" s="277" t="s">
        <v>445</v>
      </c>
      <c r="I77" s="270"/>
      <c r="J77" s="276"/>
      <c r="K77" s="270"/>
      <c r="L77" s="276"/>
      <c r="M77" s="276"/>
      <c r="N77" s="278" t="s">
        <v>484</v>
      </c>
      <c r="O77" s="239"/>
    </row>
    <row r="78" spans="1:17" x14ac:dyDescent="0.2">
      <c r="A78" s="240"/>
      <c r="B78" s="240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80"/>
      <c r="O78" s="241"/>
    </row>
    <row r="79" spans="1:17" x14ac:dyDescent="0.2">
      <c r="A79" s="239" t="s">
        <v>284</v>
      </c>
      <c r="B79" s="239"/>
      <c r="C79" s="276"/>
      <c r="D79" s="276"/>
      <c r="E79" s="276"/>
      <c r="F79" s="276"/>
      <c r="G79" s="276"/>
      <c r="H79" s="277" t="s">
        <v>447</v>
      </c>
      <c r="I79" s="270"/>
      <c r="J79" s="276"/>
      <c r="K79" s="270"/>
      <c r="L79" s="276"/>
      <c r="M79" s="281" t="s">
        <v>285</v>
      </c>
      <c r="N79" s="281"/>
      <c r="O79" s="121"/>
    </row>
    <row r="80" spans="1:17" x14ac:dyDescent="0.2">
      <c r="A80" s="238"/>
      <c r="B80" s="238"/>
      <c r="C80" s="270"/>
      <c r="D80" s="270"/>
      <c r="E80" s="270"/>
      <c r="F80" s="270"/>
      <c r="G80" s="270"/>
      <c r="H80" s="282" t="s">
        <v>448</v>
      </c>
      <c r="I80" s="270"/>
      <c r="J80" s="270"/>
      <c r="K80" s="270"/>
      <c r="L80" s="270"/>
      <c r="M80" s="281" t="s">
        <v>449</v>
      </c>
      <c r="N80" s="281"/>
      <c r="O80" s="121"/>
    </row>
    <row r="81" spans="1:15" x14ac:dyDescent="0.2">
      <c r="A81" s="243" t="s">
        <v>450</v>
      </c>
      <c r="B81" s="239"/>
      <c r="C81" s="270"/>
      <c r="D81" s="270"/>
      <c r="E81" s="270"/>
      <c r="F81" s="270"/>
      <c r="G81" s="270"/>
      <c r="H81" s="282"/>
      <c r="I81" s="270"/>
      <c r="J81" s="270"/>
      <c r="K81" s="270"/>
      <c r="L81" s="270"/>
      <c r="M81" s="281" t="s">
        <v>451</v>
      </c>
      <c r="N81" s="281" t="s">
        <v>485</v>
      </c>
      <c r="O81" s="121"/>
    </row>
    <row r="82" spans="1:15" x14ac:dyDescent="0.2">
      <c r="A82" s="238"/>
      <c r="B82" s="238"/>
      <c r="C82" s="270"/>
      <c r="D82" s="270"/>
      <c r="E82" s="270"/>
      <c r="F82" s="270"/>
      <c r="G82" s="270"/>
      <c r="H82" s="283" t="s">
        <v>452</v>
      </c>
      <c r="I82" s="270"/>
      <c r="J82" s="270"/>
      <c r="K82" s="270"/>
      <c r="L82" s="270"/>
      <c r="M82" s="270"/>
      <c r="N82" s="276"/>
    </row>
    <row r="83" spans="1:15" x14ac:dyDescent="0.2">
      <c r="A83" s="243" t="str">
        <f>+A7</f>
        <v xml:space="preserve">DOCKET NO.:   </v>
      </c>
      <c r="B83" s="239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6"/>
    </row>
    <row r="84" spans="1:15" x14ac:dyDescent="0.2">
      <c r="A84" s="243"/>
      <c r="B84" s="239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76"/>
    </row>
    <row r="85" spans="1:15" x14ac:dyDescent="0.2">
      <c r="A85" s="26" t="s">
        <v>455</v>
      </c>
      <c r="B85" s="26" t="s">
        <v>456</v>
      </c>
      <c r="C85" s="276"/>
      <c r="D85" s="270"/>
      <c r="E85" s="278" t="s">
        <v>457</v>
      </c>
      <c r="F85" s="270"/>
      <c r="G85" s="281" t="s">
        <v>457</v>
      </c>
      <c r="H85" s="276"/>
      <c r="I85" s="270"/>
      <c r="J85" s="270"/>
      <c r="K85" s="270"/>
      <c r="L85" s="270"/>
      <c r="M85" s="270"/>
      <c r="N85" s="270"/>
      <c r="O85" s="238"/>
    </row>
    <row r="86" spans="1:15" x14ac:dyDescent="0.2">
      <c r="A86" s="248" t="s">
        <v>458</v>
      </c>
      <c r="B86" s="248" t="s">
        <v>459</v>
      </c>
      <c r="C86" s="284">
        <v>45292</v>
      </c>
      <c r="D86" s="284">
        <v>45323</v>
      </c>
      <c r="E86" s="284">
        <v>45352</v>
      </c>
      <c r="F86" s="284">
        <v>45383</v>
      </c>
      <c r="G86" s="284">
        <v>45413</v>
      </c>
      <c r="H86" s="284">
        <v>45444</v>
      </c>
      <c r="I86" s="284">
        <v>45474</v>
      </c>
      <c r="J86" s="284">
        <v>45505</v>
      </c>
      <c r="K86" s="284">
        <v>45536</v>
      </c>
      <c r="L86" s="284">
        <v>45566</v>
      </c>
      <c r="M86" s="284">
        <v>45597</v>
      </c>
      <c r="N86" s="284">
        <v>45627</v>
      </c>
      <c r="O86" s="263" t="s">
        <v>220</v>
      </c>
    </row>
    <row r="87" spans="1:15" x14ac:dyDescent="0.2">
      <c r="A87" s="243"/>
      <c r="B87" s="264" t="s">
        <v>486</v>
      </c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6"/>
    </row>
    <row r="88" spans="1:15" x14ac:dyDescent="0.2">
      <c r="A88" s="26">
        <f>+A75+1</f>
        <v>50</v>
      </c>
      <c r="B88" s="121" t="s">
        <v>487</v>
      </c>
      <c r="C88" s="270">
        <v>27.374927799999998</v>
      </c>
      <c r="D88" s="270">
        <v>27.479855100000002</v>
      </c>
      <c r="E88" s="270">
        <v>27.584857599999999</v>
      </c>
      <c r="F88" s="270">
        <v>27.689931300000001</v>
      </c>
      <c r="G88" s="270">
        <v>27.7950725</v>
      </c>
      <c r="H88" s="270">
        <v>27.900277800000001</v>
      </c>
      <c r="I88" s="270">
        <v>28.005543599999999</v>
      </c>
      <c r="J88" s="270">
        <v>28.111256399999998</v>
      </c>
      <c r="K88" s="270">
        <v>28.217023699999999</v>
      </c>
      <c r="L88" s="270">
        <v>28.322842099999999</v>
      </c>
      <c r="M88" s="270">
        <v>28.428709699999999</v>
      </c>
      <c r="N88" s="270">
        <v>28.534623100000001</v>
      </c>
      <c r="O88" s="238">
        <f t="shared" ref="O88:O93" si="7">SUM(C88:N88)</f>
        <v>335.44492069999995</v>
      </c>
    </row>
    <row r="89" spans="1:15" x14ac:dyDescent="0.2">
      <c r="A89" s="26">
        <f>+A88+1</f>
        <v>51</v>
      </c>
      <c r="B89" s="239" t="s">
        <v>488</v>
      </c>
      <c r="C89" s="270">
        <v>1252.7825576</v>
      </c>
      <c r="D89" s="270">
        <v>4613.2295107</v>
      </c>
      <c r="E89" s="270">
        <v>2872.7618836000001</v>
      </c>
      <c r="F89" s="270">
        <v>916.20550639999999</v>
      </c>
      <c r="G89" s="270">
        <v>1288.9014549999999</v>
      </c>
      <c r="H89" s="270">
        <v>2732.8995479999999</v>
      </c>
      <c r="I89" s="270">
        <v>338.17893320000002</v>
      </c>
      <c r="J89" s="270">
        <v>1378.5401574</v>
      </c>
      <c r="K89" s="270">
        <v>1096.9448447</v>
      </c>
      <c r="L89" s="270">
        <v>1269.7585974000001</v>
      </c>
      <c r="M89" s="270">
        <v>1743.7713983000001</v>
      </c>
      <c r="N89" s="270">
        <v>2746.2516120999999</v>
      </c>
      <c r="O89" s="238">
        <f t="shared" si="7"/>
        <v>22250.2260044</v>
      </c>
    </row>
    <row r="90" spans="1:15" x14ac:dyDescent="0.2">
      <c r="A90" s="26">
        <f>+A89+1</f>
        <v>52</v>
      </c>
      <c r="B90" s="239" t="s">
        <v>463</v>
      </c>
      <c r="C90" s="271">
        <v>11497.469680276025</v>
      </c>
      <c r="D90" s="271">
        <v>11541.539133764985</v>
      </c>
      <c r="E90" s="271">
        <v>11585.640179268816</v>
      </c>
      <c r="F90" s="271">
        <v>11629.771154144457</v>
      </c>
      <c r="G90" s="271">
        <v>11673.93048107311</v>
      </c>
      <c r="H90" s="271">
        <v>11718.116663893794</v>
      </c>
      <c r="I90" s="271">
        <v>11762.328283619303</v>
      </c>
      <c r="J90" s="271">
        <v>11806.727691889339</v>
      </c>
      <c r="K90" s="271">
        <v>11851.149915552016</v>
      </c>
      <c r="L90" s="271">
        <v>11895.593744973748</v>
      </c>
      <c r="M90" s="271">
        <v>11940.058033465655</v>
      </c>
      <c r="N90" s="271">
        <v>11984.541694123682</v>
      </c>
      <c r="O90" s="253">
        <f t="shared" si="7"/>
        <v>140886.86665604493</v>
      </c>
    </row>
    <row r="91" spans="1:15" x14ac:dyDescent="0.2">
      <c r="A91" s="26">
        <f>+A90+1</f>
        <v>53</v>
      </c>
      <c r="B91" s="239" t="s">
        <v>464</v>
      </c>
      <c r="C91" s="270">
        <v>272.86856872397584</v>
      </c>
      <c r="D91" s="270">
        <v>1004.8075196350146</v>
      </c>
      <c r="E91" s="270">
        <v>625.7162658311845</v>
      </c>
      <c r="F91" s="270">
        <v>199.55872145554349</v>
      </c>
      <c r="G91" s="270">
        <v>280.73562592688904</v>
      </c>
      <c r="H91" s="270">
        <v>595.25285060620627</v>
      </c>
      <c r="I91" s="270">
        <v>73.658753380697817</v>
      </c>
      <c r="J91" s="270">
        <v>300.25983171066218</v>
      </c>
      <c r="K91" s="270">
        <v>238.92555664798419</v>
      </c>
      <c r="L91" s="270">
        <v>276.56612002625116</v>
      </c>
      <c r="M91" s="270">
        <v>379.81084823434503</v>
      </c>
      <c r="N91" s="270">
        <v>598.16106367631801</v>
      </c>
      <c r="O91" s="238">
        <f t="shared" si="7"/>
        <v>4846.3217258550721</v>
      </c>
    </row>
    <row r="92" spans="1:15" x14ac:dyDescent="0.2">
      <c r="A92" s="26">
        <f>+A91+1</f>
        <v>54</v>
      </c>
      <c r="B92" s="239" t="s">
        <v>465</v>
      </c>
      <c r="C92" s="270">
        <v>1.5590156551084497</v>
      </c>
      <c r="D92" s="270">
        <v>6.1261603610392612</v>
      </c>
      <c r="E92" s="270">
        <v>3.6975689585555997</v>
      </c>
      <c r="F92" s="270">
        <v>1.2025009055286731</v>
      </c>
      <c r="G92" s="270">
        <v>1.7230124674728788</v>
      </c>
      <c r="H92" s="270">
        <v>3.9735319637490285</v>
      </c>
      <c r="I92" s="270">
        <v>0.60873662106501136</v>
      </c>
      <c r="J92" s="270">
        <v>2.837840509184181</v>
      </c>
      <c r="K92" s="270">
        <v>2.2924216037935015</v>
      </c>
      <c r="L92" s="270">
        <v>3.0592480383717593</v>
      </c>
      <c r="M92" s="270">
        <v>3.6627555612545528</v>
      </c>
      <c r="N92" s="270">
        <v>4.756654987960907</v>
      </c>
      <c r="O92" s="238">
        <f t="shared" si="7"/>
        <v>35.499447633083804</v>
      </c>
    </row>
    <row r="93" spans="1:15" x14ac:dyDescent="0.2">
      <c r="A93" s="26">
        <f>+A92+1</f>
        <v>55</v>
      </c>
      <c r="B93" s="121" t="s">
        <v>466</v>
      </c>
      <c r="C93" s="272">
        <v>2682.6907698</v>
      </c>
      <c r="D93" s="272">
        <v>833.87421510000001</v>
      </c>
      <c r="E93" s="272">
        <v>2738.8630121000001</v>
      </c>
      <c r="F93" s="272">
        <v>1302.1710591999999</v>
      </c>
      <c r="G93" s="272">
        <v>1318.0806640000001</v>
      </c>
      <c r="H93" s="272">
        <v>1967.2541541999999</v>
      </c>
      <c r="I93" s="272">
        <v>110.3790881</v>
      </c>
      <c r="J93" s="272">
        <v>-106.6159241</v>
      </c>
      <c r="K93" s="272">
        <v>445.19926470000001</v>
      </c>
      <c r="L93" s="272">
        <v>505.3474157</v>
      </c>
      <c r="M93" s="272">
        <v>629.99111570000002</v>
      </c>
      <c r="N93" s="272">
        <v>1172.4036358999999</v>
      </c>
      <c r="O93" s="256">
        <f t="shared" si="7"/>
        <v>13599.638470400003</v>
      </c>
    </row>
    <row r="94" spans="1:15" x14ac:dyDescent="0.2">
      <c r="A94" s="26"/>
      <c r="B94" s="238"/>
      <c r="C94" s="275"/>
      <c r="D94" s="275"/>
      <c r="E94" s="275"/>
      <c r="F94" s="275"/>
      <c r="G94" s="275"/>
      <c r="H94" s="275"/>
      <c r="I94" s="275"/>
      <c r="J94" s="275"/>
      <c r="K94" s="275"/>
      <c r="L94" s="275"/>
      <c r="M94" s="275"/>
      <c r="N94" s="275"/>
      <c r="O94" s="262"/>
    </row>
    <row r="95" spans="1:15" x14ac:dyDescent="0.2">
      <c r="A95" s="26">
        <f>+A91+1</f>
        <v>54</v>
      </c>
      <c r="B95" s="239" t="s">
        <v>220</v>
      </c>
      <c r="C95" s="274">
        <v>14454.588034455108</v>
      </c>
      <c r="D95" s="274">
        <v>13386.347028861041</v>
      </c>
      <c r="E95" s="274">
        <v>14953.917026158557</v>
      </c>
      <c r="F95" s="274">
        <v>13132.703435705529</v>
      </c>
      <c r="G95" s="274">
        <v>13274.469783467473</v>
      </c>
      <c r="H95" s="274">
        <v>14284.597200663749</v>
      </c>
      <c r="I95" s="274">
        <v>11946.974861721066</v>
      </c>
      <c r="J95" s="274">
        <v>12003.209440009185</v>
      </c>
      <c r="K95" s="274">
        <v>12537.567158503794</v>
      </c>
      <c r="L95" s="274">
        <v>12680.566528738371</v>
      </c>
      <c r="M95" s="274">
        <v>12953.522752961255</v>
      </c>
      <c r="N95" s="274">
        <v>13759.863048687961</v>
      </c>
      <c r="O95" s="257">
        <f>SUM(O90:O93)</f>
        <v>159368.32629993311</v>
      </c>
    </row>
    <row r="96" spans="1:15" x14ac:dyDescent="0.2">
      <c r="A96" s="26"/>
      <c r="B96" s="265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38"/>
    </row>
    <row r="97" spans="1:15" x14ac:dyDescent="0.2">
      <c r="A97" s="26">
        <f>+A95+1</f>
        <v>55</v>
      </c>
      <c r="B97" s="121" t="s">
        <v>489</v>
      </c>
      <c r="C97" s="270">
        <v>49.2479248</v>
      </c>
      <c r="D97" s="270">
        <v>49.303066800000003</v>
      </c>
      <c r="E97" s="270">
        <v>49.358448699999997</v>
      </c>
      <c r="F97" s="270">
        <v>49.414055699999999</v>
      </c>
      <c r="G97" s="270">
        <v>49.469874500000003</v>
      </c>
      <c r="H97" s="270">
        <v>49.525891700000003</v>
      </c>
      <c r="I97" s="270">
        <v>49.5820954</v>
      </c>
      <c r="J97" s="270">
        <v>49.638620799999998</v>
      </c>
      <c r="K97" s="270">
        <v>49.6953107</v>
      </c>
      <c r="L97" s="270">
        <v>49.752154900000001</v>
      </c>
      <c r="M97" s="270">
        <v>49.809144199999999</v>
      </c>
      <c r="N97" s="270">
        <v>49.866269600000003</v>
      </c>
      <c r="O97" s="238">
        <f t="shared" ref="O97:O102" si="8">SUM(C97:N97)</f>
        <v>594.6628578000001</v>
      </c>
    </row>
    <row r="98" spans="1:15" x14ac:dyDescent="0.2">
      <c r="A98" s="26">
        <f>+A97+1</f>
        <v>56</v>
      </c>
      <c r="B98" s="239" t="s">
        <v>490</v>
      </c>
      <c r="C98" s="270">
        <v>355047.85764860001</v>
      </c>
      <c r="D98" s="270">
        <v>407852.21020480001</v>
      </c>
      <c r="E98" s="270">
        <v>335239.29636969999</v>
      </c>
      <c r="F98" s="270">
        <v>297371.55498910003</v>
      </c>
      <c r="G98" s="270">
        <v>229665.56330030001</v>
      </c>
      <c r="H98" s="270">
        <v>221629.20359640001</v>
      </c>
      <c r="I98" s="270">
        <v>193993.06187090001</v>
      </c>
      <c r="J98" s="270">
        <v>174243.05152189999</v>
      </c>
      <c r="K98" s="270">
        <v>219150.70631189999</v>
      </c>
      <c r="L98" s="270">
        <v>253366.3783018</v>
      </c>
      <c r="M98" s="270">
        <v>295812.25596929999</v>
      </c>
      <c r="N98" s="270">
        <v>378267.22498459998</v>
      </c>
      <c r="O98" s="238">
        <f t="shared" si="8"/>
        <v>3361638.3650692999</v>
      </c>
    </row>
    <row r="99" spans="1:15" x14ac:dyDescent="0.2">
      <c r="A99" s="26">
        <f>+A98+1</f>
        <v>57</v>
      </c>
      <c r="B99" s="239" t="s">
        <v>463</v>
      </c>
      <c r="C99" s="271">
        <v>20684.128441599991</v>
      </c>
      <c r="D99" s="271">
        <v>20707.288076362165</v>
      </c>
      <c r="E99" s="271">
        <v>20730.548457895216</v>
      </c>
      <c r="F99" s="271">
        <v>20753.903443961546</v>
      </c>
      <c r="G99" s="271">
        <v>20777.347266641227</v>
      </c>
      <c r="H99" s="271">
        <v>20800.874509549983</v>
      </c>
      <c r="I99" s="271">
        <v>20824.480086440079</v>
      </c>
      <c r="J99" s="271">
        <v>20848.220748653934</v>
      </c>
      <c r="K99" s="271">
        <v>20872.030483585291</v>
      </c>
      <c r="L99" s="271">
        <v>20895.905079607299</v>
      </c>
      <c r="M99" s="271">
        <v>20919.840581864901</v>
      </c>
      <c r="N99" s="271">
        <v>20943.833276632973</v>
      </c>
      <c r="O99" s="253">
        <f t="shared" si="8"/>
        <v>249758.40045279459</v>
      </c>
    </row>
    <row r="100" spans="1:15" x14ac:dyDescent="0.2">
      <c r="A100" s="26">
        <f>+A99+1</f>
        <v>58</v>
      </c>
      <c r="B100" s="239" t="s">
        <v>464</v>
      </c>
      <c r="C100" s="270">
        <v>77332.973874600022</v>
      </c>
      <c r="D100" s="270">
        <v>88834.289904837831</v>
      </c>
      <c r="E100" s="270">
        <v>73018.471142304785</v>
      </c>
      <c r="F100" s="270">
        <v>64770.498392238456</v>
      </c>
      <c r="G100" s="270">
        <v>50023.456342358768</v>
      </c>
      <c r="H100" s="270">
        <v>48273.056835450021</v>
      </c>
      <c r="I100" s="270">
        <v>42253.628805959917</v>
      </c>
      <c r="J100" s="270">
        <v>37951.879051946067</v>
      </c>
      <c r="K100" s="270">
        <v>47733.215341814706</v>
      </c>
      <c r="L100" s="270">
        <v>55185.730857992705</v>
      </c>
      <c r="M100" s="270">
        <v>64430.867472635102</v>
      </c>
      <c r="N100" s="270">
        <v>82390.384274067037</v>
      </c>
      <c r="O100" s="238">
        <f t="shared" si="8"/>
        <v>732198.45229620533</v>
      </c>
    </row>
    <row r="101" spans="1:15" x14ac:dyDescent="0.2">
      <c r="A101" s="26">
        <f>+A100+1</f>
        <v>59</v>
      </c>
      <c r="B101" s="239" t="s">
        <v>465</v>
      </c>
      <c r="C101" s="270">
        <v>999.1317506546784</v>
      </c>
      <c r="D101" s="270">
        <v>1224.749314948016</v>
      </c>
      <c r="E101" s="270">
        <v>975.73674102232962</v>
      </c>
      <c r="F101" s="270">
        <v>882.57785053564021</v>
      </c>
      <c r="G101" s="270">
        <v>694.26564060857254</v>
      </c>
      <c r="H101" s="270">
        <v>728.68715436745333</v>
      </c>
      <c r="I101" s="270">
        <v>789.64186023602724</v>
      </c>
      <c r="J101" s="270">
        <v>811.12001113622546</v>
      </c>
      <c r="K101" s="270">
        <v>1035.6515549248861</v>
      </c>
      <c r="L101" s="270">
        <v>1380.3956987656029</v>
      </c>
      <c r="M101" s="270">
        <v>1405.0624763914084</v>
      </c>
      <c r="N101" s="270">
        <v>1481.5664209189126</v>
      </c>
      <c r="O101" s="238">
        <f t="shared" si="8"/>
        <v>12408.586474509753</v>
      </c>
    </row>
    <row r="102" spans="1:15" x14ac:dyDescent="0.2">
      <c r="A102" s="26">
        <f>+A101+1</f>
        <v>60</v>
      </c>
      <c r="B102" s="121" t="s">
        <v>483</v>
      </c>
      <c r="C102" s="272">
        <v>8470.7793342999994</v>
      </c>
      <c r="D102" s="272">
        <v>8537.1660683999999</v>
      </c>
      <c r="E102" s="272">
        <v>6939.4485304999998</v>
      </c>
      <c r="F102" s="272">
        <v>7195.4101136999998</v>
      </c>
      <c r="G102" s="272">
        <v>6285.8208881</v>
      </c>
      <c r="H102" s="272">
        <v>5181.0652386000002</v>
      </c>
      <c r="I102" s="272">
        <v>4581.5817181000002</v>
      </c>
      <c r="J102" s="272">
        <v>4041.3001730999999</v>
      </c>
      <c r="K102" s="272">
        <v>4551.7545282000001</v>
      </c>
      <c r="L102" s="272">
        <v>5413.1486656999996</v>
      </c>
      <c r="M102" s="272">
        <v>5386.2074295000002</v>
      </c>
      <c r="N102" s="272">
        <v>7721.4079008999997</v>
      </c>
      <c r="O102" s="256">
        <f t="shared" si="8"/>
        <v>74305.0905891</v>
      </c>
    </row>
    <row r="103" spans="1:15" x14ac:dyDescent="0.2">
      <c r="A103" s="26"/>
      <c r="B103" s="238"/>
      <c r="C103" s="273"/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51"/>
    </row>
    <row r="104" spans="1:15" x14ac:dyDescent="0.2">
      <c r="A104" s="26">
        <f>+A102+1</f>
        <v>61</v>
      </c>
      <c r="B104" s="239" t="s">
        <v>220</v>
      </c>
      <c r="C104" s="274">
        <v>107487.01340115468</v>
      </c>
      <c r="D104" s="274">
        <v>119303.49336454801</v>
      </c>
      <c r="E104" s="274">
        <v>101664.20487172232</v>
      </c>
      <c r="F104" s="274">
        <v>93602.389800435645</v>
      </c>
      <c r="G104" s="274">
        <v>77780.890137708571</v>
      </c>
      <c r="H104" s="274">
        <v>74983.683737967454</v>
      </c>
      <c r="I104" s="274">
        <v>68449.332470736015</v>
      </c>
      <c r="J104" s="274">
        <v>63652.519984836224</v>
      </c>
      <c r="K104" s="274">
        <v>74192.651908524887</v>
      </c>
      <c r="L104" s="274">
        <v>82875.180302065608</v>
      </c>
      <c r="M104" s="274">
        <v>92141.977960391421</v>
      </c>
      <c r="N104" s="274">
        <v>112537.19187251892</v>
      </c>
      <c r="O104" s="257">
        <f>SUM(C104:N104)</f>
        <v>1068670.5298126098</v>
      </c>
    </row>
    <row r="105" spans="1:15" x14ac:dyDescent="0.2">
      <c r="A105" s="26"/>
      <c r="B105" s="260" t="s">
        <v>491</v>
      </c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38"/>
    </row>
    <row r="106" spans="1:15" x14ac:dyDescent="0.2">
      <c r="A106" s="26">
        <f>+A104+1</f>
        <v>62</v>
      </c>
      <c r="B106" s="121" t="s">
        <v>492</v>
      </c>
      <c r="C106" s="270">
        <v>1143.3769689000001</v>
      </c>
      <c r="D106" s="270">
        <v>1145.2650329000001</v>
      </c>
      <c r="E106" s="270">
        <v>1147.1581312000001</v>
      </c>
      <c r="F106" s="270">
        <v>1148.9543345</v>
      </c>
      <c r="G106" s="270">
        <v>1150.6947262000001</v>
      </c>
      <c r="H106" s="270">
        <v>1152.4827703000001</v>
      </c>
      <c r="I106" s="270">
        <v>1154.2552022</v>
      </c>
      <c r="J106" s="270">
        <v>1156.1044128000001</v>
      </c>
      <c r="K106" s="270">
        <v>1157.9896338999999</v>
      </c>
      <c r="L106" s="270">
        <v>1159.9018003000001</v>
      </c>
      <c r="M106" s="270">
        <v>1161.8384277</v>
      </c>
      <c r="N106" s="270">
        <v>1163.7808749000001</v>
      </c>
      <c r="O106" s="238">
        <f t="shared" ref="O106:O111" si="9">SUM(C106:N106)</f>
        <v>13841.802315800001</v>
      </c>
    </row>
    <row r="107" spans="1:15" x14ac:dyDescent="0.2">
      <c r="A107" s="26">
        <f>+A106+1</f>
        <v>63</v>
      </c>
      <c r="B107" s="239" t="s">
        <v>493</v>
      </c>
      <c r="C107" s="270">
        <v>1082</v>
      </c>
      <c r="D107" s="270">
        <v>1082</v>
      </c>
      <c r="E107" s="270">
        <v>1082</v>
      </c>
      <c r="F107" s="270">
        <v>1082</v>
      </c>
      <c r="G107" s="270">
        <v>1082</v>
      </c>
      <c r="H107" s="270">
        <v>1082</v>
      </c>
      <c r="I107" s="270">
        <v>1082</v>
      </c>
      <c r="J107" s="270">
        <v>1082</v>
      </c>
      <c r="K107" s="270">
        <v>1082</v>
      </c>
      <c r="L107" s="270">
        <v>1082</v>
      </c>
      <c r="M107" s="270">
        <v>1082</v>
      </c>
      <c r="N107" s="270">
        <v>1082</v>
      </c>
      <c r="O107" s="238">
        <f t="shared" si="9"/>
        <v>12984</v>
      </c>
    </row>
    <row r="108" spans="1:15" x14ac:dyDescent="0.2">
      <c r="A108" s="26">
        <f>+A107+1</f>
        <v>64</v>
      </c>
      <c r="B108" s="239" t="s">
        <v>463</v>
      </c>
      <c r="C108" s="271">
        <v>27338.143325475161</v>
      </c>
      <c r="D108" s="271">
        <v>27383.286934889697</v>
      </c>
      <c r="E108" s="271">
        <v>27428.550912412225</v>
      </c>
      <c r="F108" s="271">
        <v>27471.498133618989</v>
      </c>
      <c r="G108" s="271">
        <v>27513.110901560158</v>
      </c>
      <c r="H108" s="271">
        <v>27555.863032797031</v>
      </c>
      <c r="I108" s="271">
        <v>27598.241885128649</v>
      </c>
      <c r="J108" s="271">
        <v>27642.456512534351</v>
      </c>
      <c r="K108" s="271">
        <v>27687.532149431394</v>
      </c>
      <c r="L108" s="271">
        <v>27733.252045926289</v>
      </c>
      <c r="M108" s="271">
        <v>27779.556808463247</v>
      </c>
      <c r="N108" s="271">
        <v>27826.000713756403</v>
      </c>
      <c r="O108" s="253">
        <f t="shared" si="9"/>
        <v>330957.49335599359</v>
      </c>
    </row>
    <row r="109" spans="1:15" x14ac:dyDescent="0.2">
      <c r="A109" s="26">
        <f>+A108+1</f>
        <v>65</v>
      </c>
      <c r="B109" s="239" t="s">
        <v>464</v>
      </c>
      <c r="C109" s="270">
        <v>-7.516064215451479E-8</v>
      </c>
      <c r="D109" s="270">
        <v>-8.9698005467653275E-8</v>
      </c>
      <c r="E109" s="270">
        <v>8.7773514678701758E-8</v>
      </c>
      <c r="F109" s="270">
        <v>-1.8990249373018742E-8</v>
      </c>
      <c r="G109" s="270">
        <v>-6.0157617554068565E-8</v>
      </c>
      <c r="H109" s="270">
        <v>1.0296935215592384E-7</v>
      </c>
      <c r="I109" s="270">
        <v>7.1351678343489766E-8</v>
      </c>
      <c r="J109" s="270">
        <v>6.5650965552777052E-8</v>
      </c>
      <c r="K109" s="270">
        <v>-1.313928805757314E-7</v>
      </c>
      <c r="L109" s="270">
        <v>-2.6288034860044718E-8</v>
      </c>
      <c r="M109" s="270">
        <v>1.3675162335857749E-7</v>
      </c>
      <c r="N109" s="270">
        <v>-5.6403223425149918E-8</v>
      </c>
      <c r="O109" s="238">
        <f t="shared" si="9"/>
        <v>6.4064806792885065E-9</v>
      </c>
    </row>
    <row r="110" spans="1:15" x14ac:dyDescent="0.2">
      <c r="A110" s="26">
        <f>+A109+1</f>
        <v>66</v>
      </c>
      <c r="B110" s="239" t="s">
        <v>465</v>
      </c>
      <c r="C110" s="270">
        <v>3.5772159207149414</v>
      </c>
      <c r="D110" s="270">
        <v>3.8172770051120821</v>
      </c>
      <c r="E110" s="270">
        <v>3.6998748079606756</v>
      </c>
      <c r="F110" s="270">
        <v>3.7727922503193554</v>
      </c>
      <c r="G110" s="270">
        <v>3.8427230268077501</v>
      </c>
      <c r="H110" s="270">
        <v>4.1794912360439369</v>
      </c>
      <c r="I110" s="270">
        <v>5.1743196742210813</v>
      </c>
      <c r="J110" s="270">
        <v>5.9175091595611065</v>
      </c>
      <c r="K110" s="270">
        <v>6.007310473070941</v>
      </c>
      <c r="L110" s="270">
        <v>6.9257036621913173</v>
      </c>
      <c r="M110" s="270">
        <v>6.037939585442242</v>
      </c>
      <c r="N110" s="270">
        <v>4.978880514981693</v>
      </c>
      <c r="O110" s="675">
        <f t="shared" si="9"/>
        <v>57.931037316427123</v>
      </c>
    </row>
    <row r="111" spans="1:15" x14ac:dyDescent="0.2">
      <c r="A111" s="26">
        <f>+A110+1</f>
        <v>67</v>
      </c>
      <c r="B111" s="121" t="s">
        <v>466</v>
      </c>
      <c r="C111" s="272">
        <v>14009.6073533</v>
      </c>
      <c r="D111" s="272">
        <v>14175.8616571</v>
      </c>
      <c r="E111" s="272">
        <v>12553.1221386</v>
      </c>
      <c r="F111" s="272">
        <v>9115.1974145000004</v>
      </c>
      <c r="G111" s="272">
        <v>7513.0597848999996</v>
      </c>
      <c r="H111" s="272">
        <v>7174.6916211999996</v>
      </c>
      <c r="I111" s="272">
        <v>5518.9544050000004</v>
      </c>
      <c r="J111" s="272">
        <v>6396.9554472</v>
      </c>
      <c r="K111" s="272">
        <v>5008.4917283000004</v>
      </c>
      <c r="L111" s="272">
        <v>6443.1795507999996</v>
      </c>
      <c r="M111" s="272">
        <v>7087.4000520999998</v>
      </c>
      <c r="N111" s="272">
        <v>10160.8315109</v>
      </c>
      <c r="O111" s="256">
        <f t="shared" si="9"/>
        <v>105157.35266389999</v>
      </c>
    </row>
    <row r="112" spans="1:15" x14ac:dyDescent="0.2">
      <c r="A112" s="26"/>
      <c r="B112" s="238"/>
      <c r="C112" s="275"/>
      <c r="D112" s="275"/>
      <c r="E112" s="275"/>
      <c r="F112" s="275"/>
      <c r="G112" s="275"/>
      <c r="H112" s="275"/>
      <c r="I112" s="275"/>
      <c r="J112" s="275"/>
      <c r="K112" s="275"/>
      <c r="L112" s="275"/>
      <c r="M112" s="275"/>
      <c r="N112" s="275"/>
      <c r="O112" s="262"/>
    </row>
    <row r="113" spans="1:15" x14ac:dyDescent="0.2">
      <c r="A113" s="26">
        <f>+A111+1</f>
        <v>68</v>
      </c>
      <c r="B113" s="239" t="s">
        <v>220</v>
      </c>
      <c r="C113" s="274">
        <v>41351.327894620714</v>
      </c>
      <c r="D113" s="274">
        <v>41562.965868905114</v>
      </c>
      <c r="E113" s="274">
        <v>39985.372925907956</v>
      </c>
      <c r="F113" s="274">
        <v>36590.468340350315</v>
      </c>
      <c r="G113" s="274">
        <v>35030.013409426807</v>
      </c>
      <c r="H113" s="274">
        <v>34734.734145336042</v>
      </c>
      <c r="I113" s="274">
        <v>33122.370609874226</v>
      </c>
      <c r="J113" s="274">
        <v>34045.329468959564</v>
      </c>
      <c r="K113" s="274">
        <v>32702.031188073073</v>
      </c>
      <c r="L113" s="274">
        <v>34183.357300362193</v>
      </c>
      <c r="M113" s="274">
        <v>34872.994800285443</v>
      </c>
      <c r="N113" s="274">
        <v>37991.811105114975</v>
      </c>
      <c r="O113" s="257">
        <f>SUM(O108:O111)</f>
        <v>436172.77705721644</v>
      </c>
    </row>
    <row r="114" spans="1:15" x14ac:dyDescent="0.2">
      <c r="A114" s="26"/>
      <c r="B114" s="260" t="s">
        <v>494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38"/>
    </row>
    <row r="115" spans="1:15" x14ac:dyDescent="0.2">
      <c r="A115" s="26">
        <f>+A113+1</f>
        <v>69</v>
      </c>
      <c r="B115" s="121" t="s">
        <v>495</v>
      </c>
      <c r="C115" s="270">
        <v>7876.7220225999999</v>
      </c>
      <c r="D115" s="270">
        <v>7884.9350131000001</v>
      </c>
      <c r="E115" s="270">
        <v>7893.1625905999999</v>
      </c>
      <c r="F115" s="270">
        <v>7901.4035445</v>
      </c>
      <c r="G115" s="270">
        <v>7909.6568878999997</v>
      </c>
      <c r="H115" s="270">
        <v>7917.9218031</v>
      </c>
      <c r="I115" s="270">
        <v>7926.197604</v>
      </c>
      <c r="J115" s="270">
        <v>7933.5635423000003</v>
      </c>
      <c r="K115" s="270">
        <v>7940.9392736999998</v>
      </c>
      <c r="L115" s="270">
        <v>7948.3243524</v>
      </c>
      <c r="M115" s="270">
        <v>7955.7183816999996</v>
      </c>
      <c r="N115" s="270">
        <v>7963.1210029000003</v>
      </c>
      <c r="O115" s="238">
        <f t="shared" ref="O115:O120" si="10">SUM(C115:N115)</f>
        <v>95051.66601880001</v>
      </c>
    </row>
    <row r="116" spans="1:15" x14ac:dyDescent="0.2">
      <c r="A116" s="26">
        <f>+A115+1</f>
        <v>70</v>
      </c>
      <c r="B116" s="239" t="s">
        <v>496</v>
      </c>
      <c r="C116" s="270">
        <v>686719.98697520001</v>
      </c>
      <c r="D116" s="270">
        <v>673037.19926440006</v>
      </c>
      <c r="E116" s="270">
        <v>515282.09066540003</v>
      </c>
      <c r="F116" s="270">
        <v>473328.20412469999</v>
      </c>
      <c r="G116" s="270">
        <v>426575.82635450002</v>
      </c>
      <c r="H116" s="270">
        <v>423305.43754770001</v>
      </c>
      <c r="I116" s="270">
        <v>352041.20285090001</v>
      </c>
      <c r="J116" s="270">
        <v>370784.9779234</v>
      </c>
      <c r="K116" s="270">
        <v>581649.88503550005</v>
      </c>
      <c r="L116" s="270">
        <v>251550.0623012</v>
      </c>
      <c r="M116" s="270">
        <v>495782.52237830003</v>
      </c>
      <c r="N116" s="270">
        <v>600627.29992559995</v>
      </c>
      <c r="O116" s="238">
        <f t="shared" si="10"/>
        <v>5850684.6953468006</v>
      </c>
    </row>
    <row r="117" spans="1:15" x14ac:dyDescent="0.2">
      <c r="A117" s="26">
        <f>+A116+1</f>
        <v>71</v>
      </c>
      <c r="B117" s="239" t="s">
        <v>463</v>
      </c>
      <c r="C117" s="271">
        <v>241027.69389774685</v>
      </c>
      <c r="D117" s="271">
        <v>241279.01139515036</v>
      </c>
      <c r="E117" s="271">
        <v>241530.77526941206</v>
      </c>
      <c r="F117" s="271">
        <v>241782.94846634462</v>
      </c>
      <c r="G117" s="271">
        <v>242035.50076801199</v>
      </c>
      <c r="H117" s="271">
        <v>242288.40717335499</v>
      </c>
      <c r="I117" s="271">
        <v>242541.64668156704</v>
      </c>
      <c r="J117" s="271">
        <v>242767.04439417203</v>
      </c>
      <c r="K117" s="271">
        <v>242992.74177652714</v>
      </c>
      <c r="L117" s="271">
        <v>243218.72518944266</v>
      </c>
      <c r="M117" s="271">
        <v>243444.98248103409</v>
      </c>
      <c r="N117" s="271">
        <v>243671.50269062712</v>
      </c>
      <c r="O117" s="253">
        <f t="shared" si="10"/>
        <v>2908580.9801833914</v>
      </c>
    </row>
    <row r="118" spans="1:15" x14ac:dyDescent="0.2">
      <c r="A118" s="26">
        <f>+A117+1</f>
        <v>72</v>
      </c>
      <c r="B118" s="239" t="s">
        <v>464</v>
      </c>
      <c r="C118" s="270">
        <v>267113.47333395312</v>
      </c>
      <c r="D118" s="270">
        <v>261791.27939764966</v>
      </c>
      <c r="E118" s="270">
        <v>200429.27480628793</v>
      </c>
      <c r="F118" s="270">
        <v>184110.47155825538</v>
      </c>
      <c r="G118" s="270">
        <v>165925.19917728801</v>
      </c>
      <c r="H118" s="270">
        <v>164653.11604304501</v>
      </c>
      <c r="I118" s="270">
        <v>136933.46667283293</v>
      </c>
      <c r="J118" s="270">
        <v>144224.23286272795</v>
      </c>
      <c r="K118" s="270">
        <v>226244.35578217288</v>
      </c>
      <c r="L118" s="270">
        <v>97845.427733157325</v>
      </c>
      <c r="M118" s="270">
        <v>192844.52772946589</v>
      </c>
      <c r="N118" s="270">
        <v>233626.0008521729</v>
      </c>
      <c r="O118" s="238">
        <f t="shared" si="10"/>
        <v>2275740.8259490086</v>
      </c>
    </row>
    <row r="119" spans="1:15" x14ac:dyDescent="0.2">
      <c r="A119" s="26">
        <f>+A118+1</f>
        <v>73</v>
      </c>
      <c r="B119" s="239" t="s">
        <v>465</v>
      </c>
      <c r="C119" s="270">
        <v>1325.297610587324</v>
      </c>
      <c r="D119" s="270">
        <v>1386.0577233239055</v>
      </c>
      <c r="E119" s="270">
        <v>1028.5387296235058</v>
      </c>
      <c r="F119" s="270">
        <v>963.41598334474384</v>
      </c>
      <c r="G119" s="270">
        <v>884.34942111420241</v>
      </c>
      <c r="H119" s="270">
        <v>954.47781480865615</v>
      </c>
      <c r="I119" s="270">
        <v>982.73251352422631</v>
      </c>
      <c r="J119" s="270">
        <v>1183.7217890635275</v>
      </c>
      <c r="K119" s="270">
        <v>1885.082218541871</v>
      </c>
      <c r="L119" s="270">
        <v>939.88973503186662</v>
      </c>
      <c r="M119" s="270">
        <v>1614.9852055675155</v>
      </c>
      <c r="N119" s="270">
        <v>1613.3379302302765</v>
      </c>
      <c r="O119" s="238">
        <f t="shared" si="10"/>
        <v>14761.886674761621</v>
      </c>
    </row>
    <row r="120" spans="1:15" x14ac:dyDescent="0.2">
      <c r="A120" s="26">
        <f>+A119+1</f>
        <v>74</v>
      </c>
      <c r="B120" s="121" t="s">
        <v>466</v>
      </c>
      <c r="C120" s="272">
        <v>1049230.1677365999</v>
      </c>
      <c r="D120" s="272">
        <v>1109052.7061157001</v>
      </c>
      <c r="E120" s="272">
        <v>1008586.3041927</v>
      </c>
      <c r="F120" s="272">
        <v>686244.1482077</v>
      </c>
      <c r="G120" s="272">
        <v>671825.71444949997</v>
      </c>
      <c r="H120" s="272">
        <v>739919.00364500005</v>
      </c>
      <c r="I120" s="272">
        <v>482356.61499610002</v>
      </c>
      <c r="J120" s="272">
        <v>566983.48446960002</v>
      </c>
      <c r="K120" s="272">
        <v>568742.06069720001</v>
      </c>
      <c r="L120" s="272">
        <v>562199.00001880003</v>
      </c>
      <c r="M120" s="272">
        <v>657553.22705740004</v>
      </c>
      <c r="N120" s="272">
        <v>617075.11368419998</v>
      </c>
      <c r="O120" s="256">
        <f t="shared" si="10"/>
        <v>8719767.5452704988</v>
      </c>
    </row>
    <row r="121" spans="1:15" x14ac:dyDescent="0.2">
      <c r="A121" s="26"/>
      <c r="B121" s="238"/>
      <c r="C121" s="273"/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51"/>
    </row>
    <row r="122" spans="1:15" x14ac:dyDescent="0.2">
      <c r="A122" s="26">
        <f>+A120+1</f>
        <v>75</v>
      </c>
      <c r="B122" s="239" t="s">
        <v>220</v>
      </c>
      <c r="C122" s="274">
        <v>1558696.6325788873</v>
      </c>
      <c r="D122" s="274">
        <v>1613509.0546318241</v>
      </c>
      <c r="E122" s="274">
        <v>1451574.8929980234</v>
      </c>
      <c r="F122" s="274">
        <v>1113100.9842156447</v>
      </c>
      <c r="G122" s="274">
        <v>1080670.7638159143</v>
      </c>
      <c r="H122" s="274">
        <v>1147815.0046762088</v>
      </c>
      <c r="I122" s="274">
        <v>862814.46086402424</v>
      </c>
      <c r="J122" s="274">
        <v>955158.48351556354</v>
      </c>
      <c r="K122" s="274">
        <v>1039864.2404744419</v>
      </c>
      <c r="L122" s="274">
        <v>904203.04267643183</v>
      </c>
      <c r="M122" s="274">
        <v>1095457.7224734675</v>
      </c>
      <c r="N122" s="274">
        <v>1095985.9551572301</v>
      </c>
      <c r="O122" s="257">
        <f>SUM(C122:N122)</f>
        <v>13918851.238077663</v>
      </c>
    </row>
    <row r="123" spans="1:15" x14ac:dyDescent="0.2"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</row>
    <row r="124" spans="1:15" x14ac:dyDescent="0.2">
      <c r="A124" s="26">
        <f>+A122+1</f>
        <v>76</v>
      </c>
      <c r="B124" s="121" t="s">
        <v>497</v>
      </c>
      <c r="C124" s="270">
        <v>4877.2095080999998</v>
      </c>
      <c r="D124" s="270">
        <v>4883.8994708</v>
      </c>
      <c r="E124" s="270">
        <v>4890.5900399000002</v>
      </c>
      <c r="F124" s="270">
        <v>4897.2821175999998</v>
      </c>
      <c r="G124" s="270">
        <v>4903.9764158999997</v>
      </c>
      <c r="H124" s="270">
        <v>4910.6734892000004</v>
      </c>
      <c r="I124" s="270">
        <v>4917.3737598999996</v>
      </c>
      <c r="J124" s="270">
        <v>4923.5272441999996</v>
      </c>
      <c r="K124" s="270">
        <v>4929.6844706000002</v>
      </c>
      <c r="L124" s="270">
        <v>4935.8455953000002</v>
      </c>
      <c r="M124" s="270">
        <v>4942.0107175000003</v>
      </c>
      <c r="N124" s="270">
        <v>4948.1798884999998</v>
      </c>
      <c r="O124" s="238">
        <f t="shared" ref="O124:O129" si="11">SUM(C124:N124)</f>
        <v>58960.2527175</v>
      </c>
    </row>
    <row r="125" spans="1:15" x14ac:dyDescent="0.2">
      <c r="A125" s="26">
        <f>+A124+1</f>
        <v>77</v>
      </c>
      <c r="B125" s="239" t="s">
        <v>498</v>
      </c>
      <c r="C125" s="270">
        <v>646766.71372560004</v>
      </c>
      <c r="D125" s="270">
        <v>700414.68070190004</v>
      </c>
      <c r="E125" s="270">
        <v>407193.8947608</v>
      </c>
      <c r="F125" s="270">
        <v>481283.06674669997</v>
      </c>
      <c r="G125" s="270">
        <v>392192.7962324</v>
      </c>
      <c r="H125" s="270">
        <v>381724.83891519997</v>
      </c>
      <c r="I125" s="270">
        <v>289401.18777090003</v>
      </c>
      <c r="J125" s="270">
        <v>352224.73810840002</v>
      </c>
      <c r="K125" s="270">
        <v>375753.66756949999</v>
      </c>
      <c r="L125" s="270">
        <v>360537.8794721</v>
      </c>
      <c r="M125" s="270">
        <v>462600.22971859999</v>
      </c>
      <c r="N125" s="270">
        <v>583773.04431839997</v>
      </c>
      <c r="O125" s="238">
        <f t="shared" si="11"/>
        <v>5433866.7380405003</v>
      </c>
    </row>
    <row r="126" spans="1:15" x14ac:dyDescent="0.2">
      <c r="A126" s="26">
        <f>+A125+1</f>
        <v>78</v>
      </c>
      <c r="B126" s="239" t="s">
        <v>463</v>
      </c>
      <c r="C126" s="271">
        <v>149242.6109477877</v>
      </c>
      <c r="D126" s="271">
        <v>149447.32380607413</v>
      </c>
      <c r="E126" s="271">
        <v>149652.05522033607</v>
      </c>
      <c r="F126" s="271">
        <v>149856.8327976008</v>
      </c>
      <c r="G126" s="271">
        <v>150061.67832629019</v>
      </c>
      <c r="H126" s="271">
        <v>150266.60876009031</v>
      </c>
      <c r="I126" s="271">
        <v>150471.63705586383</v>
      </c>
      <c r="J126" s="271">
        <v>150659.93367256032</v>
      </c>
      <c r="K126" s="271">
        <v>150848.3447986859</v>
      </c>
      <c r="L126" s="271">
        <v>151036.87522174075</v>
      </c>
      <c r="M126" s="271">
        <v>151225.52795557393</v>
      </c>
      <c r="N126" s="271">
        <v>151414.30458706856</v>
      </c>
      <c r="O126" s="253">
        <f t="shared" si="11"/>
        <v>1804183.7331496726</v>
      </c>
    </row>
    <row r="127" spans="1:15" x14ac:dyDescent="0.2">
      <c r="A127" s="26">
        <f>+A126+1</f>
        <v>79</v>
      </c>
      <c r="B127" s="239" t="s">
        <v>464</v>
      </c>
      <c r="C127" s="270">
        <v>251572.84863801231</v>
      </c>
      <c r="D127" s="270">
        <v>272440.29835262592</v>
      </c>
      <c r="E127" s="270">
        <v>158386.20924506395</v>
      </c>
      <c r="F127" s="270">
        <v>187204.6744724992</v>
      </c>
      <c r="G127" s="270">
        <v>152551.2319504098</v>
      </c>
      <c r="H127" s="270">
        <v>148479.5105927097</v>
      </c>
      <c r="I127" s="270">
        <v>112568.38000753618</v>
      </c>
      <c r="J127" s="270">
        <v>137004.85638193967</v>
      </c>
      <c r="K127" s="270">
        <v>146156.90407451408</v>
      </c>
      <c r="L127" s="270">
        <v>140238.41897835926</v>
      </c>
      <c r="M127" s="270">
        <v>179937.61135382607</v>
      </c>
      <c r="N127" s="270">
        <v>227070.20104853145</v>
      </c>
      <c r="O127" s="238">
        <f t="shared" si="11"/>
        <v>2113611.1450960278</v>
      </c>
    </row>
    <row r="128" spans="1:15" x14ac:dyDescent="0.2">
      <c r="A128" s="26">
        <f>+A127+1</f>
        <v>80</v>
      </c>
      <c r="B128" s="239" t="s">
        <v>465</v>
      </c>
      <c r="C128" s="270">
        <v>1248.1919800870855</v>
      </c>
      <c r="D128" s="270">
        <v>1442.4391085327461</v>
      </c>
      <c r="E128" s="270">
        <v>812.78720688097565</v>
      </c>
      <c r="F128" s="270">
        <v>979.60737386101118</v>
      </c>
      <c r="G128" s="270">
        <v>813.0687462468868</v>
      </c>
      <c r="H128" s="270">
        <v>860.72102502796133</v>
      </c>
      <c r="I128" s="270">
        <v>807.87122181106406</v>
      </c>
      <c r="J128" s="270">
        <v>1124.4686866258153</v>
      </c>
      <c r="K128" s="270">
        <v>1217.7885279628772</v>
      </c>
      <c r="L128" s="270">
        <v>1347.1109842152746</v>
      </c>
      <c r="M128" s="270">
        <v>1506.8956515526679</v>
      </c>
      <c r="N128" s="270">
        <v>1568.0659123578607</v>
      </c>
      <c r="O128" s="238">
        <f t="shared" si="11"/>
        <v>13729.016425162226</v>
      </c>
    </row>
    <row r="129" spans="1:15" x14ac:dyDescent="0.2">
      <c r="A129" s="26">
        <f>+A128+1</f>
        <v>81</v>
      </c>
      <c r="B129" s="121" t="s">
        <v>483</v>
      </c>
      <c r="C129" s="272">
        <v>20645.121796700001</v>
      </c>
      <c r="D129" s="272">
        <v>20828.8632507</v>
      </c>
      <c r="E129" s="272">
        <v>17232.963850799999</v>
      </c>
      <c r="F129" s="272">
        <v>17382.803602700002</v>
      </c>
      <c r="G129" s="272">
        <v>15259.4092339</v>
      </c>
      <c r="H129" s="272">
        <v>14273.374300900001</v>
      </c>
      <c r="I129" s="272">
        <v>12003.1503758</v>
      </c>
      <c r="J129" s="272">
        <v>15072.8359069</v>
      </c>
      <c r="K129" s="272">
        <v>7286.6122644999996</v>
      </c>
      <c r="L129" s="272">
        <v>12286.1790349</v>
      </c>
      <c r="M129" s="272">
        <v>13953.5645991</v>
      </c>
      <c r="N129" s="272">
        <v>17457.096123800002</v>
      </c>
      <c r="O129" s="256">
        <f t="shared" si="11"/>
        <v>183681.97434070002</v>
      </c>
    </row>
    <row r="130" spans="1:15" x14ac:dyDescent="0.2">
      <c r="A130" s="26"/>
      <c r="B130" s="238"/>
      <c r="C130" s="275"/>
      <c r="D130" s="275"/>
      <c r="E130" s="275"/>
      <c r="F130" s="275"/>
      <c r="G130" s="275"/>
      <c r="H130" s="275"/>
      <c r="I130" s="275"/>
      <c r="J130" s="275"/>
      <c r="K130" s="275"/>
      <c r="L130" s="275"/>
      <c r="M130" s="275"/>
      <c r="N130" s="275"/>
      <c r="O130" s="262"/>
    </row>
    <row r="131" spans="1:15" x14ac:dyDescent="0.2">
      <c r="A131" s="26">
        <f>+A129+1</f>
        <v>82</v>
      </c>
      <c r="B131" s="239" t="s">
        <v>220</v>
      </c>
      <c r="C131" s="274">
        <v>422708.77336258709</v>
      </c>
      <c r="D131" s="274">
        <v>444158.92451793276</v>
      </c>
      <c r="E131" s="274">
        <v>326084.01552308101</v>
      </c>
      <c r="F131" s="274">
        <v>355423.91824666102</v>
      </c>
      <c r="G131" s="274">
        <v>318685.38825684687</v>
      </c>
      <c r="H131" s="274">
        <v>313880.21467872796</v>
      </c>
      <c r="I131" s="274">
        <v>275851.03866101103</v>
      </c>
      <c r="J131" s="274">
        <v>303862.09464802581</v>
      </c>
      <c r="K131" s="274">
        <v>305509.64966566284</v>
      </c>
      <c r="L131" s="274">
        <v>304908.58421921526</v>
      </c>
      <c r="M131" s="274">
        <v>346623.59956005262</v>
      </c>
      <c r="N131" s="274">
        <v>397509.66767175787</v>
      </c>
      <c r="O131" s="257">
        <f>SUM(O126:O129)</f>
        <v>4115205.8690115623</v>
      </c>
    </row>
    <row r="132" spans="1:15" x14ac:dyDescent="0.2">
      <c r="A132" s="26"/>
      <c r="B132" s="260" t="s">
        <v>499</v>
      </c>
      <c r="C132" s="270"/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38"/>
    </row>
    <row r="133" spans="1:15" x14ac:dyDescent="0.2">
      <c r="A133" s="26">
        <f>+A131+1</f>
        <v>83</v>
      </c>
      <c r="B133" s="121" t="s">
        <v>500</v>
      </c>
      <c r="C133" s="270">
        <v>3789.8837174999999</v>
      </c>
      <c r="D133" s="270">
        <v>3794.5826888000001</v>
      </c>
      <c r="E133" s="270">
        <v>3799.2830988999999</v>
      </c>
      <c r="F133" s="270">
        <v>3803.9849998</v>
      </c>
      <c r="G133" s="270">
        <v>3808.6884565</v>
      </c>
      <c r="H133" s="270">
        <v>3813.3935356000002</v>
      </c>
      <c r="I133" s="270">
        <v>3818.1002997999999</v>
      </c>
      <c r="J133" s="270">
        <v>3822.3568544</v>
      </c>
      <c r="K133" s="270">
        <v>3826.6151921000001</v>
      </c>
      <c r="L133" s="270">
        <v>3830.8753468</v>
      </c>
      <c r="M133" s="270">
        <v>3835.1373411999998</v>
      </c>
      <c r="N133" s="270">
        <v>3839.4011879</v>
      </c>
      <c r="O133" s="238">
        <f t="shared" ref="O133:O138" si="12">SUM(C133:N133)</f>
        <v>45782.302719300009</v>
      </c>
    </row>
    <row r="134" spans="1:15" x14ac:dyDescent="0.2">
      <c r="A134" s="26">
        <f>+A133+1</f>
        <v>84</v>
      </c>
      <c r="B134" s="239" t="s">
        <v>501</v>
      </c>
      <c r="C134" s="270">
        <v>1789711.860717</v>
      </c>
      <c r="D134" s="270">
        <v>1761455.8320414999</v>
      </c>
      <c r="E134" s="270">
        <v>1656986.18065</v>
      </c>
      <c r="F134" s="270">
        <v>1496009.4858788</v>
      </c>
      <c r="G134" s="270">
        <v>1382911.5430936001</v>
      </c>
      <c r="H134" s="270">
        <v>1402395.8103219001</v>
      </c>
      <c r="I134" s="270">
        <v>1262194.2396553</v>
      </c>
      <c r="J134" s="270">
        <v>1244225.6718233</v>
      </c>
      <c r="K134" s="270">
        <v>1438054.3925518</v>
      </c>
      <c r="L134" s="270">
        <v>1226910.0037626999</v>
      </c>
      <c r="M134" s="270">
        <v>1506670.9168632999</v>
      </c>
      <c r="N134" s="270">
        <v>1969780.5883022</v>
      </c>
      <c r="O134" s="238">
        <f t="shared" si="12"/>
        <v>18137306.525661401</v>
      </c>
    </row>
    <row r="135" spans="1:15" x14ac:dyDescent="0.2">
      <c r="A135" s="26">
        <f>+A134+1</f>
        <v>85</v>
      </c>
      <c r="B135" s="239" t="s">
        <v>463</v>
      </c>
      <c r="C135" s="271">
        <v>170544.76728852734</v>
      </c>
      <c r="D135" s="271">
        <v>170756.22099784555</v>
      </c>
      <c r="E135" s="271">
        <v>170967.739448762</v>
      </c>
      <c r="F135" s="271">
        <v>171179.32499390616</v>
      </c>
      <c r="G135" s="271">
        <v>171390.98054492325</v>
      </c>
      <c r="H135" s="271">
        <v>171602.70910699468</v>
      </c>
      <c r="I135" s="271">
        <v>171814.51348821953</v>
      </c>
      <c r="J135" s="271">
        <v>172006.05844339324</v>
      </c>
      <c r="K135" s="271">
        <v>172197.68364875519</v>
      </c>
      <c r="L135" s="271">
        <v>172389.39061010076</v>
      </c>
      <c r="M135" s="271">
        <v>172581.18035481608</v>
      </c>
      <c r="N135" s="271">
        <v>172773.05345906847</v>
      </c>
      <c r="O135" s="253">
        <f t="shared" si="12"/>
        <v>2060203.6223853123</v>
      </c>
    </row>
    <row r="136" spans="1:15" x14ac:dyDescent="0.2">
      <c r="A136" s="26">
        <f>+A135+1</f>
        <v>86</v>
      </c>
      <c r="B136" s="239" t="s">
        <v>464</v>
      </c>
      <c r="C136" s="270">
        <v>558211.12935757264</v>
      </c>
      <c r="D136" s="270">
        <v>549398.07401375449</v>
      </c>
      <c r="E136" s="270">
        <v>516813.98974483798</v>
      </c>
      <c r="F136" s="270">
        <v>466605.35864549386</v>
      </c>
      <c r="G136" s="270">
        <v>431330.11029107682</v>
      </c>
      <c r="H136" s="270">
        <v>437407.25323960534</v>
      </c>
      <c r="I136" s="270">
        <v>393678.38334868051</v>
      </c>
      <c r="J136" s="270">
        <v>388073.9870416068</v>
      </c>
      <c r="K136" s="270">
        <v>448529.16503684479</v>
      </c>
      <c r="L136" s="270">
        <v>382673.23017359927</v>
      </c>
      <c r="M136" s="270">
        <v>469930.65896958386</v>
      </c>
      <c r="N136" s="270">
        <v>614374.56549143163</v>
      </c>
      <c r="O136" s="238">
        <f t="shared" si="12"/>
        <v>5657025.9053540882</v>
      </c>
    </row>
    <row r="137" spans="1:15" x14ac:dyDescent="0.2">
      <c r="A137" s="26">
        <f>+A136+1</f>
        <v>87</v>
      </c>
      <c r="B137" s="239" t="s">
        <v>465</v>
      </c>
      <c r="C137" s="270">
        <v>2350.820504369276</v>
      </c>
      <c r="D137" s="270">
        <v>2468.9746615406511</v>
      </c>
      <c r="E137" s="270">
        <v>2251.1120588979284</v>
      </c>
      <c r="F137" s="270">
        <v>2072.4708821905951</v>
      </c>
      <c r="G137" s="270">
        <v>1951.3028701820203</v>
      </c>
      <c r="H137" s="270">
        <v>2152.2128665142991</v>
      </c>
      <c r="I137" s="270">
        <v>2398.1185531080337</v>
      </c>
      <c r="J137" s="270">
        <v>2703.5181871004661</v>
      </c>
      <c r="K137" s="270">
        <v>3172.0979541150318</v>
      </c>
      <c r="L137" s="270">
        <v>3120.0949559195706</v>
      </c>
      <c r="M137" s="270">
        <v>3340.3991716109776</v>
      </c>
      <c r="N137" s="270">
        <v>3601.1462239410248</v>
      </c>
      <c r="O137" s="238">
        <f t="shared" si="12"/>
        <v>31582.268889489878</v>
      </c>
    </row>
    <row r="138" spans="1:15" x14ac:dyDescent="0.2">
      <c r="A138" s="26">
        <f>+A137+1</f>
        <v>88</v>
      </c>
      <c r="B138" s="121" t="s">
        <v>466</v>
      </c>
      <c r="C138" s="272">
        <v>2743796.5039817002</v>
      </c>
      <c r="D138" s="272">
        <v>2577783.1570219002</v>
      </c>
      <c r="E138" s="272">
        <v>2887218.0918846</v>
      </c>
      <c r="F138" s="272">
        <v>2082497.0664538001</v>
      </c>
      <c r="G138" s="272">
        <v>1811701.8726914001</v>
      </c>
      <c r="H138" s="272">
        <v>2190132.4777894998</v>
      </c>
      <c r="I138" s="272">
        <v>1721472.2580045001</v>
      </c>
      <c r="J138" s="272">
        <v>1843495.9439572</v>
      </c>
      <c r="K138" s="272">
        <v>1749187.9111383001</v>
      </c>
      <c r="L138" s="272">
        <v>1942808.1398401</v>
      </c>
      <c r="M138" s="272">
        <v>2171579.3759682002</v>
      </c>
      <c r="N138" s="272">
        <v>1968661.1052465001</v>
      </c>
      <c r="O138" s="256">
        <f t="shared" si="12"/>
        <v>25690333.9039777</v>
      </c>
    </row>
    <row r="139" spans="1:15" x14ac:dyDescent="0.2">
      <c r="A139" s="26"/>
      <c r="B139" s="238"/>
      <c r="C139" s="273"/>
      <c r="D139" s="273"/>
      <c r="E139" s="273"/>
      <c r="F139" s="273"/>
      <c r="G139" s="273"/>
      <c r="H139" s="273"/>
      <c r="I139" s="273"/>
      <c r="J139" s="273"/>
      <c r="K139" s="273"/>
      <c r="L139" s="273"/>
      <c r="M139" s="273"/>
      <c r="N139" s="273"/>
      <c r="O139" s="251"/>
    </row>
    <row r="140" spans="1:15" x14ac:dyDescent="0.2">
      <c r="A140" s="26">
        <f>+A138+1</f>
        <v>89</v>
      </c>
      <c r="B140" s="239" t="s">
        <v>220</v>
      </c>
      <c r="C140" s="274">
        <v>3474903.2211321695</v>
      </c>
      <c r="D140" s="274">
        <v>3300406.4266950409</v>
      </c>
      <c r="E140" s="274">
        <v>3577250.9331370979</v>
      </c>
      <c r="F140" s="274">
        <v>2722354.2209753906</v>
      </c>
      <c r="G140" s="274">
        <v>2416374.2663975824</v>
      </c>
      <c r="H140" s="274">
        <v>2801294.6530026142</v>
      </c>
      <c r="I140" s="274">
        <v>2289363.2733945083</v>
      </c>
      <c r="J140" s="274">
        <v>2406279.5076293005</v>
      </c>
      <c r="K140" s="274">
        <v>2373086.8577780151</v>
      </c>
      <c r="L140" s="274">
        <v>2500990.8555797194</v>
      </c>
      <c r="M140" s="274">
        <v>2817431.6144642113</v>
      </c>
      <c r="N140" s="274">
        <v>2759409.8704209412</v>
      </c>
      <c r="O140" s="257">
        <f>SUM(C140:N140)</f>
        <v>33439145.700606596</v>
      </c>
    </row>
    <row r="141" spans="1:15" x14ac:dyDescent="0.2">
      <c r="A141" s="26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38"/>
    </row>
    <row r="142" spans="1:15" x14ac:dyDescent="0.2">
      <c r="A142" s="26">
        <f>+A140+1</f>
        <v>90</v>
      </c>
      <c r="B142" s="121" t="s">
        <v>502</v>
      </c>
      <c r="C142" s="270">
        <v>13601.647731499999</v>
      </c>
      <c r="D142" s="270">
        <v>13620.8061017</v>
      </c>
      <c r="E142" s="270">
        <v>13639.9594726</v>
      </c>
      <c r="F142" s="270">
        <v>13659.110067699999</v>
      </c>
      <c r="G142" s="270">
        <v>13678.2597274</v>
      </c>
      <c r="H142" s="270">
        <v>13697.409958599999</v>
      </c>
      <c r="I142" s="270">
        <v>13716.561984</v>
      </c>
      <c r="J142" s="270">
        <v>13734.086479899999</v>
      </c>
      <c r="K142" s="270">
        <v>13751.614529300001</v>
      </c>
      <c r="L142" s="270">
        <v>13769.146738199999</v>
      </c>
      <c r="M142" s="270">
        <v>13786.6835696</v>
      </c>
      <c r="N142" s="270">
        <v>13804.2253669</v>
      </c>
      <c r="O142" s="238">
        <f t="shared" ref="O142:O147" si="13">SUM(C142:N142)</f>
        <v>164459.51172740001</v>
      </c>
    </row>
    <row r="143" spans="1:15" x14ac:dyDescent="0.2">
      <c r="A143" s="26">
        <f>+A142+1</f>
        <v>91</v>
      </c>
      <c r="B143" s="239" t="s">
        <v>503</v>
      </c>
      <c r="C143" s="270">
        <v>7776854.4637577999</v>
      </c>
      <c r="D143" s="270">
        <v>7151027.5789967999</v>
      </c>
      <c r="E143" s="270">
        <v>6851951.9159460003</v>
      </c>
      <c r="F143" s="270">
        <v>6301060.8995147999</v>
      </c>
      <c r="G143" s="270">
        <v>5782079.6179199005</v>
      </c>
      <c r="H143" s="270">
        <v>5956534.4034999004</v>
      </c>
      <c r="I143" s="270">
        <v>5492957.9471147005</v>
      </c>
      <c r="J143" s="270">
        <v>5451738.7469033999</v>
      </c>
      <c r="K143" s="270">
        <v>6099692.2797718002</v>
      </c>
      <c r="L143" s="270">
        <v>5341993.4905757001</v>
      </c>
      <c r="M143" s="270">
        <v>6383143.3581824005</v>
      </c>
      <c r="N143" s="270">
        <v>7598585.8163513001</v>
      </c>
      <c r="O143" s="238">
        <f t="shared" si="13"/>
        <v>76187620.518534482</v>
      </c>
    </row>
    <row r="144" spans="1:15" x14ac:dyDescent="0.2">
      <c r="A144" s="26">
        <f>+A143+1</f>
        <v>92</v>
      </c>
      <c r="B144" s="239" t="s">
        <v>463</v>
      </c>
      <c r="C144" s="271">
        <v>612074.14791787683</v>
      </c>
      <c r="D144" s="271">
        <v>612936.27458093129</v>
      </c>
      <c r="E144" s="271">
        <v>613798.17626210174</v>
      </c>
      <c r="F144" s="271">
        <v>614659.95305468945</v>
      </c>
      <c r="G144" s="271">
        <v>615521.68773394823</v>
      </c>
      <c r="H144" s="271">
        <v>616383.44813180249</v>
      </c>
      <c r="I144" s="271">
        <v>617245.28928925854</v>
      </c>
      <c r="J144" s="271">
        <v>618033.89159933152</v>
      </c>
      <c r="K144" s="271">
        <v>618822.65382133378</v>
      </c>
      <c r="L144" s="271">
        <v>619611.60322434094</v>
      </c>
      <c r="M144" s="271">
        <v>620400.76063211181</v>
      </c>
      <c r="N144" s="271">
        <v>621190.14151184517</v>
      </c>
      <c r="O144" s="253">
        <f t="shared" si="13"/>
        <v>7400678.0277595725</v>
      </c>
    </row>
    <row r="145" spans="1:15" x14ac:dyDescent="0.2">
      <c r="A145" s="26">
        <f>+A144+1</f>
        <v>93</v>
      </c>
      <c r="B145" s="239" t="s">
        <v>464</v>
      </c>
      <c r="C145" s="270">
        <v>2425600.907246023</v>
      </c>
      <c r="D145" s="270">
        <v>2230405.5018890686</v>
      </c>
      <c r="E145" s="270">
        <v>2137123.8025834984</v>
      </c>
      <c r="F145" s="270">
        <v>1965300.8945586109</v>
      </c>
      <c r="G145" s="270">
        <v>1803430.6328291516</v>
      </c>
      <c r="H145" s="270">
        <v>1857843.0804516976</v>
      </c>
      <c r="I145" s="270">
        <v>1713253.5837051417</v>
      </c>
      <c r="J145" s="270">
        <v>1700397.3151591686</v>
      </c>
      <c r="K145" s="270">
        <v>1902494.0220607664</v>
      </c>
      <c r="L145" s="270">
        <v>1666167.7697107592</v>
      </c>
      <c r="M145" s="270">
        <v>1990902.4134172881</v>
      </c>
      <c r="N145" s="270">
        <v>2369998.9161200551</v>
      </c>
      <c r="O145" s="238">
        <f t="shared" si="13"/>
        <v>23762918.839731231</v>
      </c>
    </row>
    <row r="146" spans="1:15" x14ac:dyDescent="0.2">
      <c r="A146" s="26">
        <f>+A145+1</f>
        <v>94</v>
      </c>
      <c r="B146" s="239" t="s">
        <v>465</v>
      </c>
      <c r="C146" s="270">
        <v>10215.045971463478</v>
      </c>
      <c r="D146" s="270">
        <v>10023.359981759408</v>
      </c>
      <c r="E146" s="270">
        <v>9308.7750308961986</v>
      </c>
      <c r="F146" s="270">
        <v>8729.0658009985927</v>
      </c>
      <c r="G146" s="270">
        <v>8158.5757313361391</v>
      </c>
      <c r="H146" s="270">
        <v>9141.306533214025</v>
      </c>
      <c r="I146" s="270">
        <v>10436.400318238972</v>
      </c>
      <c r="J146" s="270">
        <v>11845.821210211136</v>
      </c>
      <c r="K146" s="270">
        <v>13454.860610008822</v>
      </c>
      <c r="L146" s="270">
        <v>13584.962950325847</v>
      </c>
      <c r="M146" s="270">
        <v>14151.893786027838</v>
      </c>
      <c r="N146" s="270">
        <v>13891.708945832739</v>
      </c>
      <c r="O146" s="238">
        <f t="shared" si="13"/>
        <v>132941.77687031319</v>
      </c>
    </row>
    <row r="147" spans="1:15" x14ac:dyDescent="0.2">
      <c r="A147" s="26">
        <f>+A146+1</f>
        <v>95</v>
      </c>
      <c r="B147" s="121" t="s">
        <v>483</v>
      </c>
      <c r="C147" s="272">
        <v>135449.17121679999</v>
      </c>
      <c r="D147" s="272">
        <v>136854.93654719999</v>
      </c>
      <c r="E147" s="272">
        <v>126736.2442155</v>
      </c>
      <c r="F147" s="272">
        <v>131517.6722496</v>
      </c>
      <c r="G147" s="272">
        <v>118768.0810475</v>
      </c>
      <c r="H147" s="272">
        <v>110033.41825250001</v>
      </c>
      <c r="I147" s="272">
        <v>110269.6671169</v>
      </c>
      <c r="J147" s="272">
        <v>99683.905826400005</v>
      </c>
      <c r="K147" s="272">
        <v>108552.44889889999</v>
      </c>
      <c r="L147" s="272">
        <v>103410.6046043</v>
      </c>
      <c r="M147" s="272">
        <v>111567.8271315</v>
      </c>
      <c r="N147" s="272">
        <v>130163.54043579999</v>
      </c>
      <c r="O147" s="256">
        <f t="shared" si="13"/>
        <v>1423007.5175429003</v>
      </c>
    </row>
    <row r="148" spans="1:15" x14ac:dyDescent="0.2">
      <c r="A148" s="26"/>
      <c r="B148" s="238"/>
      <c r="C148" s="275"/>
      <c r="D148" s="275"/>
      <c r="E148" s="275"/>
      <c r="F148" s="275"/>
      <c r="G148" s="275"/>
      <c r="H148" s="275"/>
      <c r="I148" s="275"/>
      <c r="J148" s="275"/>
      <c r="K148" s="275"/>
      <c r="L148" s="275"/>
      <c r="M148" s="275"/>
      <c r="N148" s="275"/>
      <c r="O148" s="262"/>
    </row>
    <row r="149" spans="1:15" x14ac:dyDescent="0.2">
      <c r="A149" s="26">
        <f>+A147+1</f>
        <v>96</v>
      </c>
      <c r="B149" s="239" t="s">
        <v>220</v>
      </c>
      <c r="C149" s="274">
        <v>3183339.2723521632</v>
      </c>
      <c r="D149" s="274">
        <v>2990220.0729989596</v>
      </c>
      <c r="E149" s="274">
        <v>2886966.9980919962</v>
      </c>
      <c r="F149" s="274">
        <v>2720207.5856638984</v>
      </c>
      <c r="G149" s="274">
        <v>2545878.977341936</v>
      </c>
      <c r="H149" s="274">
        <v>2593401.253369214</v>
      </c>
      <c r="I149" s="274">
        <v>2451204.940429539</v>
      </c>
      <c r="J149" s="274">
        <v>2429960.9337951113</v>
      </c>
      <c r="K149" s="274">
        <v>2643323.9853910087</v>
      </c>
      <c r="L149" s="274">
        <v>2402774.9404897261</v>
      </c>
      <c r="M149" s="274">
        <v>2737022.8949669278</v>
      </c>
      <c r="N149" s="274">
        <v>3135244.3070135331</v>
      </c>
      <c r="O149" s="257">
        <f>SUM(O144:O147)</f>
        <v>32719546.161904018</v>
      </c>
    </row>
    <row r="150" spans="1:15" x14ac:dyDescent="0.2">
      <c r="A150" s="26"/>
      <c r="B150" s="239"/>
      <c r="C150" s="271"/>
      <c r="D150" s="271"/>
      <c r="E150" s="271"/>
      <c r="F150" s="271"/>
      <c r="G150" s="271"/>
      <c r="H150" s="271"/>
      <c r="I150" s="271"/>
      <c r="J150" s="271"/>
      <c r="K150" s="271"/>
      <c r="L150" s="271"/>
      <c r="M150" s="271"/>
      <c r="N150" s="271"/>
      <c r="O150" s="253"/>
    </row>
    <row r="151" spans="1:15" x14ac:dyDescent="0.2">
      <c r="A151" s="237" t="s">
        <v>444</v>
      </c>
      <c r="B151" s="121"/>
      <c r="C151" s="276"/>
      <c r="D151" s="276"/>
      <c r="E151" s="276"/>
      <c r="F151" s="276"/>
      <c r="G151" s="276"/>
      <c r="H151" s="277" t="s">
        <v>445</v>
      </c>
      <c r="I151" s="270"/>
      <c r="J151" s="276"/>
      <c r="K151" s="270"/>
      <c r="L151" s="276"/>
      <c r="M151" s="276"/>
      <c r="N151" s="278" t="s">
        <v>504</v>
      </c>
      <c r="O151" s="239"/>
    </row>
    <row r="152" spans="1:15" x14ac:dyDescent="0.2">
      <c r="A152" s="240"/>
      <c r="B152" s="240"/>
      <c r="C152" s="279"/>
      <c r="D152" s="279"/>
      <c r="E152" s="279"/>
      <c r="F152" s="279"/>
      <c r="G152" s="279"/>
      <c r="H152" s="279"/>
      <c r="I152" s="279"/>
      <c r="J152" s="279"/>
      <c r="K152" s="279"/>
      <c r="L152" s="279"/>
      <c r="M152" s="279"/>
      <c r="N152" s="280"/>
      <c r="O152" s="241"/>
    </row>
    <row r="153" spans="1:15" x14ac:dyDescent="0.2">
      <c r="A153" s="239" t="s">
        <v>284</v>
      </c>
      <c r="B153" s="239"/>
      <c r="C153" s="276"/>
      <c r="D153" s="276"/>
      <c r="E153" s="276"/>
      <c r="F153" s="276"/>
      <c r="G153" s="276"/>
      <c r="H153" s="277" t="s">
        <v>447</v>
      </c>
      <c r="I153" s="270"/>
      <c r="J153" s="276"/>
      <c r="K153" s="270"/>
      <c r="L153" s="276"/>
      <c r="M153" s="281" t="s">
        <v>285</v>
      </c>
      <c r="N153" s="281"/>
      <c r="O153" s="121"/>
    </row>
    <row r="154" spans="1:15" x14ac:dyDescent="0.2">
      <c r="A154" s="238"/>
      <c r="B154" s="238"/>
      <c r="C154" s="270"/>
      <c r="D154" s="270"/>
      <c r="E154" s="270"/>
      <c r="F154" s="270"/>
      <c r="G154" s="270"/>
      <c r="H154" s="282" t="s">
        <v>448</v>
      </c>
      <c r="I154" s="270"/>
      <c r="J154" s="270"/>
      <c r="K154" s="270"/>
      <c r="L154" s="270"/>
      <c r="M154" s="281" t="s">
        <v>449</v>
      </c>
      <c r="N154" s="281"/>
      <c r="O154" s="121"/>
    </row>
    <row r="155" spans="1:15" x14ac:dyDescent="0.2">
      <c r="A155" s="243" t="s">
        <v>450</v>
      </c>
      <c r="B155" s="239"/>
      <c r="C155" s="270"/>
      <c r="D155" s="270"/>
      <c r="E155" s="270"/>
      <c r="F155" s="270"/>
      <c r="G155" s="270"/>
      <c r="H155" s="282"/>
      <c r="I155" s="270"/>
      <c r="J155" s="270"/>
      <c r="K155" s="270"/>
      <c r="L155" s="270"/>
      <c r="M155" s="281" t="s">
        <v>451</v>
      </c>
      <c r="N155" s="281" t="s">
        <v>485</v>
      </c>
      <c r="O155" s="121"/>
    </row>
    <row r="156" spans="1:15" x14ac:dyDescent="0.2">
      <c r="A156" s="238"/>
      <c r="B156" s="238"/>
      <c r="C156" s="270"/>
      <c r="D156" s="270"/>
      <c r="E156" s="270"/>
      <c r="F156" s="270"/>
      <c r="G156" s="270"/>
      <c r="H156" s="283" t="s">
        <v>452</v>
      </c>
      <c r="I156" s="270"/>
      <c r="J156" s="270"/>
      <c r="K156" s="270"/>
      <c r="L156" s="270"/>
      <c r="M156" s="270"/>
      <c r="N156" s="276"/>
    </row>
    <row r="157" spans="1:15" x14ac:dyDescent="0.2">
      <c r="A157" s="243" t="str">
        <f>+A83</f>
        <v xml:space="preserve">DOCKET NO.:   </v>
      </c>
      <c r="B157" s="239"/>
      <c r="C157" s="270"/>
      <c r="D157" s="270"/>
      <c r="E157" s="270"/>
      <c r="F157" s="270"/>
      <c r="G157" s="270"/>
      <c r="H157" s="270"/>
      <c r="I157" s="270"/>
      <c r="J157" s="270"/>
      <c r="K157" s="270"/>
      <c r="L157" s="270"/>
      <c r="M157" s="270"/>
      <c r="N157" s="276"/>
    </row>
    <row r="158" spans="1:15" x14ac:dyDescent="0.2"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</row>
    <row r="159" spans="1:15" x14ac:dyDescent="0.2">
      <c r="A159" s="240"/>
      <c r="B159" s="240"/>
      <c r="C159" s="279"/>
      <c r="D159" s="279"/>
      <c r="E159" s="279"/>
      <c r="F159" s="279"/>
      <c r="G159" s="279"/>
      <c r="H159" s="279"/>
      <c r="I159" s="279"/>
      <c r="J159" s="279"/>
      <c r="K159" s="279"/>
      <c r="L159" s="279"/>
      <c r="M159" s="279"/>
      <c r="N159" s="280"/>
      <c r="O159" s="241"/>
    </row>
    <row r="160" spans="1:15" x14ac:dyDescent="0.2">
      <c r="A160" s="26" t="s">
        <v>455</v>
      </c>
      <c r="B160" s="26" t="s">
        <v>456</v>
      </c>
      <c r="C160" s="276"/>
      <c r="D160" s="270"/>
      <c r="E160" s="278" t="s">
        <v>457</v>
      </c>
      <c r="F160" s="270"/>
      <c r="G160" s="281" t="s">
        <v>457</v>
      </c>
      <c r="H160" s="276"/>
      <c r="I160" s="270"/>
      <c r="J160" s="270"/>
      <c r="K160" s="270"/>
      <c r="L160" s="270"/>
      <c r="M160" s="270"/>
      <c r="N160" s="270"/>
      <c r="O160" s="238"/>
    </row>
    <row r="161" spans="1:15" x14ac:dyDescent="0.2">
      <c r="A161" s="248" t="s">
        <v>458</v>
      </c>
      <c r="B161" s="248" t="s">
        <v>459</v>
      </c>
      <c r="C161" s="284">
        <v>45292</v>
      </c>
      <c r="D161" s="284">
        <v>45323</v>
      </c>
      <c r="E161" s="284">
        <v>45352</v>
      </c>
      <c r="F161" s="284">
        <v>45383</v>
      </c>
      <c r="G161" s="284">
        <v>45413</v>
      </c>
      <c r="H161" s="284">
        <v>45444</v>
      </c>
      <c r="I161" s="284">
        <v>45474</v>
      </c>
      <c r="J161" s="284">
        <v>45505</v>
      </c>
      <c r="K161" s="284">
        <v>45536</v>
      </c>
      <c r="L161" s="284">
        <v>45566</v>
      </c>
      <c r="M161" s="284">
        <v>45597</v>
      </c>
      <c r="N161" s="284">
        <v>45627</v>
      </c>
      <c r="O161" s="263" t="s">
        <v>220</v>
      </c>
    </row>
    <row r="162" spans="1:15" x14ac:dyDescent="0.2">
      <c r="A162" s="26"/>
      <c r="B162" s="260" t="s">
        <v>505</v>
      </c>
      <c r="C162" s="270"/>
      <c r="D162" s="270"/>
      <c r="E162" s="270"/>
      <c r="F162" s="270"/>
      <c r="G162" s="270"/>
      <c r="H162" s="270"/>
      <c r="I162" s="270"/>
      <c r="J162" s="270"/>
      <c r="K162" s="270"/>
      <c r="L162" s="270"/>
      <c r="M162" s="270"/>
      <c r="N162" s="270"/>
      <c r="O162" s="238"/>
    </row>
    <row r="163" spans="1:15" x14ac:dyDescent="0.2">
      <c r="A163" s="26">
        <f>+A149+1</f>
        <v>97</v>
      </c>
      <c r="B163" s="121" t="s">
        <v>506</v>
      </c>
      <c r="C163" s="270">
        <v>777.56572949999997</v>
      </c>
      <c r="D163" s="270">
        <v>778.63236640000002</v>
      </c>
      <c r="E163" s="270">
        <v>779.69882319999999</v>
      </c>
      <c r="F163" s="270">
        <v>780.76519870000004</v>
      </c>
      <c r="G163" s="270">
        <v>781.83157689999996</v>
      </c>
      <c r="H163" s="270">
        <v>782.89802550000002</v>
      </c>
      <c r="I163" s="270">
        <v>783.96460109999998</v>
      </c>
      <c r="J163" s="270">
        <v>784.9341786</v>
      </c>
      <c r="K163" s="270">
        <v>785.90396450000003</v>
      </c>
      <c r="L163" s="270">
        <v>786.87398610000002</v>
      </c>
      <c r="M163" s="270">
        <v>787.84426540000004</v>
      </c>
      <c r="N163" s="270">
        <v>788.81481789999998</v>
      </c>
      <c r="O163" s="238">
        <f t="shared" ref="O163:O168" si="14">SUM(C163:N163)</f>
        <v>9399.7275338000018</v>
      </c>
    </row>
    <row r="164" spans="1:15" x14ac:dyDescent="0.2">
      <c r="A164" s="26">
        <f>+A163+1</f>
        <v>98</v>
      </c>
      <c r="B164" s="239" t="s">
        <v>507</v>
      </c>
      <c r="C164" s="270">
        <v>1362430.5190826</v>
      </c>
      <c r="D164" s="270">
        <v>1295259.0514171999</v>
      </c>
      <c r="E164" s="270">
        <v>1146228.5236909001</v>
      </c>
      <c r="F164" s="270">
        <v>1024908.0747985</v>
      </c>
      <c r="G164" s="270">
        <v>916206.94048290001</v>
      </c>
      <c r="H164" s="270">
        <v>937170.1562342</v>
      </c>
      <c r="I164" s="270">
        <v>931341.21220509999</v>
      </c>
      <c r="J164" s="270">
        <v>736449.65518929996</v>
      </c>
      <c r="K164" s="270">
        <v>956580.72725400003</v>
      </c>
      <c r="L164" s="270">
        <v>834415.83371879999</v>
      </c>
      <c r="M164" s="270">
        <v>1103185.0722023</v>
      </c>
      <c r="N164" s="270">
        <v>1428052.211105</v>
      </c>
      <c r="O164" s="238">
        <f t="shared" si="14"/>
        <v>12672227.977380799</v>
      </c>
    </row>
    <row r="165" spans="1:15" x14ac:dyDescent="0.2">
      <c r="A165" s="26">
        <f>+A164+1</f>
        <v>99</v>
      </c>
      <c r="B165" s="239" t="s">
        <v>463</v>
      </c>
      <c r="C165" s="271">
        <v>63760.389814555405</v>
      </c>
      <c r="D165" s="271">
        <v>63847.854035669421</v>
      </c>
      <c r="E165" s="271">
        <v>63935.303487513658</v>
      </c>
      <c r="F165" s="271">
        <v>64022.746302851112</v>
      </c>
      <c r="G165" s="271">
        <v>64110.189291388277</v>
      </c>
      <c r="H165" s="271">
        <v>64197.638087359672</v>
      </c>
      <c r="I165" s="271">
        <v>64285.097294995481</v>
      </c>
      <c r="J165" s="271">
        <v>64364.602651830632</v>
      </c>
      <c r="K165" s="271">
        <v>64444.125078123863</v>
      </c>
      <c r="L165" s="271">
        <v>64523.66686805361</v>
      </c>
      <c r="M165" s="271">
        <v>64603.229765238946</v>
      </c>
      <c r="N165" s="271">
        <v>64682.815051510923</v>
      </c>
      <c r="O165" s="253">
        <f t="shared" si="14"/>
        <v>770777.65772909101</v>
      </c>
    </row>
    <row r="166" spans="1:15" x14ac:dyDescent="0.2">
      <c r="A166" s="26">
        <f>+A165+1</f>
        <v>100</v>
      </c>
      <c r="B166" s="239" t="s">
        <v>464</v>
      </c>
      <c r="C166" s="270">
        <v>362828.87153694459</v>
      </c>
      <c r="D166" s="270">
        <v>344940.43798293057</v>
      </c>
      <c r="E166" s="270">
        <v>305252.11814408633</v>
      </c>
      <c r="F166" s="270">
        <v>272943.26939954888</v>
      </c>
      <c r="G166" s="270">
        <v>243995.07032001176</v>
      </c>
      <c r="H166" s="270">
        <v>249577.78430664033</v>
      </c>
      <c r="I166" s="270">
        <v>248025.47822220452</v>
      </c>
      <c r="J166" s="270">
        <v>196123.9076734694</v>
      </c>
      <c r="K166" s="270">
        <v>254747.01347497612</v>
      </c>
      <c r="L166" s="270">
        <v>222213.2806777464</v>
      </c>
      <c r="M166" s="270">
        <v>293789.21657806105</v>
      </c>
      <c r="N166" s="270">
        <v>380304.58433928905</v>
      </c>
      <c r="O166" s="238">
        <f t="shared" si="14"/>
        <v>3374741.0326559092</v>
      </c>
    </row>
    <row r="167" spans="1:15" x14ac:dyDescent="0.2">
      <c r="A167" s="26">
        <f>+A166+1</f>
        <v>101</v>
      </c>
      <c r="B167" s="239" t="s">
        <v>465</v>
      </c>
      <c r="C167" s="270">
        <v>1712.8407677583218</v>
      </c>
      <c r="D167" s="270">
        <v>1737.6719264867625</v>
      </c>
      <c r="E167" s="270">
        <v>1490.4441731419356</v>
      </c>
      <c r="F167" s="270">
        <v>1358.955635080365</v>
      </c>
      <c r="G167" s="270">
        <v>1237.3430773606706</v>
      </c>
      <c r="H167" s="270">
        <v>1376.5733004721933</v>
      </c>
      <c r="I167" s="270">
        <v>1693.6339473936241</v>
      </c>
      <c r="J167" s="270">
        <v>1531.5792531847255</v>
      </c>
      <c r="K167" s="270">
        <v>2019.5712397440784</v>
      </c>
      <c r="L167" s="270">
        <v>2030.9718983354196</v>
      </c>
      <c r="M167" s="270">
        <v>2340.9633395319688</v>
      </c>
      <c r="N167" s="270">
        <v>2498.8101582532108</v>
      </c>
      <c r="O167" s="238">
        <f t="shared" si="14"/>
        <v>21029.358716743278</v>
      </c>
    </row>
    <row r="168" spans="1:15" x14ac:dyDescent="0.2">
      <c r="A168" s="26">
        <f>+A167+1</f>
        <v>102</v>
      </c>
      <c r="B168" s="121" t="s">
        <v>466</v>
      </c>
      <c r="C168" s="272">
        <v>1710066.3273594</v>
      </c>
      <c r="D168" s="272">
        <v>1857037.8770824999</v>
      </c>
      <c r="E168" s="272">
        <v>1860144.4623604</v>
      </c>
      <c r="F168" s="272">
        <v>1342863.9048182</v>
      </c>
      <c r="G168" s="272">
        <v>1199717.0203883001</v>
      </c>
      <c r="H168" s="272">
        <v>1268763.2086275001</v>
      </c>
      <c r="I168" s="272">
        <v>1458328.5119745999</v>
      </c>
      <c r="J168" s="272">
        <v>775417.61612400005</v>
      </c>
      <c r="K168" s="272">
        <v>1350289.3699370001</v>
      </c>
      <c r="L168" s="272">
        <v>1277391.930155</v>
      </c>
      <c r="M168" s="272">
        <v>1644591.8076487</v>
      </c>
      <c r="N168" s="272">
        <v>1482699.7981747</v>
      </c>
      <c r="O168" s="256">
        <f t="shared" si="14"/>
        <v>17227311.8346503</v>
      </c>
    </row>
    <row r="169" spans="1:15" x14ac:dyDescent="0.2">
      <c r="A169" s="26"/>
      <c r="B169" s="238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51"/>
    </row>
    <row r="170" spans="1:15" x14ac:dyDescent="0.2">
      <c r="A170" s="26">
        <f>+A168+1</f>
        <v>103</v>
      </c>
      <c r="B170" s="239" t="s">
        <v>220</v>
      </c>
      <c r="C170" s="274">
        <v>2138368.4294786584</v>
      </c>
      <c r="D170" s="274">
        <v>2267563.8410275867</v>
      </c>
      <c r="E170" s="274">
        <v>2230822.3281651419</v>
      </c>
      <c r="F170" s="274">
        <v>1681188.8761556805</v>
      </c>
      <c r="G170" s="274">
        <v>1509059.6230770608</v>
      </c>
      <c r="H170" s="274">
        <v>1583915.2043219723</v>
      </c>
      <c r="I170" s="274">
        <v>1772332.7214391935</v>
      </c>
      <c r="J170" s="274">
        <v>1037437.7057024848</v>
      </c>
      <c r="K170" s="274">
        <v>1671500.0797298441</v>
      </c>
      <c r="L170" s="274">
        <v>1566159.8495991353</v>
      </c>
      <c r="M170" s="274">
        <v>2005325.2173315319</v>
      </c>
      <c r="N170" s="274">
        <v>1930186.0077237533</v>
      </c>
      <c r="O170" s="257">
        <f>SUM(C170:N170)</f>
        <v>21393859.883752044</v>
      </c>
    </row>
    <row r="171" spans="1:15" x14ac:dyDescent="0.2">
      <c r="A171" s="26"/>
      <c r="C171" s="270"/>
      <c r="D171" s="270"/>
      <c r="E171" s="270"/>
      <c r="F171" s="270"/>
      <c r="G171" s="270"/>
      <c r="H171" s="270"/>
      <c r="I171" s="270"/>
      <c r="J171" s="270"/>
      <c r="K171" s="270"/>
      <c r="L171" s="270"/>
      <c r="M171" s="270"/>
      <c r="N171" s="270"/>
      <c r="O171" s="238"/>
    </row>
    <row r="172" spans="1:15" x14ac:dyDescent="0.2">
      <c r="A172" s="26">
        <f>+A170+1</f>
        <v>104</v>
      </c>
      <c r="B172" s="121" t="s">
        <v>508</v>
      </c>
      <c r="C172" s="270">
        <v>6931.4136102000002</v>
      </c>
      <c r="D172" s="270">
        <v>6940.7121816999997</v>
      </c>
      <c r="E172" s="270">
        <v>6950.0100659999998</v>
      </c>
      <c r="F172" s="270">
        <v>6959.3078888</v>
      </c>
      <c r="G172" s="270">
        <v>6968.6061880999996</v>
      </c>
      <c r="H172" s="270">
        <v>6977.9054182999998</v>
      </c>
      <c r="I172" s="270">
        <v>6987.2059563000003</v>
      </c>
      <c r="J172" s="270">
        <v>6995.6313309999996</v>
      </c>
      <c r="K172" s="270">
        <v>7004.0585696999997</v>
      </c>
      <c r="L172" s="270">
        <v>7012.4878657999998</v>
      </c>
      <c r="M172" s="270">
        <v>7020.9193685999999</v>
      </c>
      <c r="N172" s="270">
        <v>7029.3531866000003</v>
      </c>
      <c r="O172" s="238">
        <f t="shared" ref="O172:O177" si="15">SUM(C172:N172)</f>
        <v>83777.611631099979</v>
      </c>
    </row>
    <row r="173" spans="1:15" x14ac:dyDescent="0.2">
      <c r="A173" s="26">
        <f>+A172+1</f>
        <v>105</v>
      </c>
      <c r="B173" s="239" t="s">
        <v>509</v>
      </c>
      <c r="C173" s="270">
        <v>13790324.563190199</v>
      </c>
      <c r="D173" s="270">
        <v>12500407.908751501</v>
      </c>
      <c r="E173" s="270">
        <v>11957977.162185401</v>
      </c>
      <c r="F173" s="270">
        <v>10810478.474006699</v>
      </c>
      <c r="G173" s="270">
        <v>9660375.6055399999</v>
      </c>
      <c r="H173" s="270">
        <v>9765362.7335692998</v>
      </c>
      <c r="I173" s="270">
        <v>9248725.6000974998</v>
      </c>
      <c r="J173" s="270">
        <v>9193420.6701515</v>
      </c>
      <c r="K173" s="270">
        <v>10059091.941129699</v>
      </c>
      <c r="L173" s="270">
        <v>9024990.9162843004</v>
      </c>
      <c r="M173" s="270">
        <v>10936331.44616</v>
      </c>
      <c r="N173" s="270">
        <v>13392669.145811601</v>
      </c>
      <c r="O173" s="238">
        <f t="shared" si="15"/>
        <v>130340156.16687772</v>
      </c>
    </row>
    <row r="174" spans="1:15" x14ac:dyDescent="0.2">
      <c r="A174" s="26">
        <f>+A173+1</f>
        <v>106</v>
      </c>
      <c r="B174" s="239" t="s">
        <v>463</v>
      </c>
      <c r="C174" s="271">
        <v>568375.91603620525</v>
      </c>
      <c r="D174" s="271">
        <v>569138.3988961064</v>
      </c>
      <c r="E174" s="271">
        <v>569900.82540077693</v>
      </c>
      <c r="F174" s="271">
        <v>570663.24688233831</v>
      </c>
      <c r="G174" s="271">
        <v>571425.70743211068</v>
      </c>
      <c r="H174" s="271">
        <v>572188.24429083406</v>
      </c>
      <c r="I174" s="271">
        <v>572950.88840531849</v>
      </c>
      <c r="J174" s="271">
        <v>573641.76913795888</v>
      </c>
      <c r="K174" s="271">
        <v>574332.80269859568</v>
      </c>
      <c r="L174" s="271">
        <v>575024.00500733987</v>
      </c>
      <c r="M174" s="271">
        <v>575715.38822103443</v>
      </c>
      <c r="N174" s="271">
        <v>576406.96128401509</v>
      </c>
      <c r="O174" s="253">
        <f t="shared" si="15"/>
        <v>6869764.1536926348</v>
      </c>
    </row>
    <row r="175" spans="1:15" x14ac:dyDescent="0.2">
      <c r="A175" s="26">
        <f>+A174+1</f>
        <v>107</v>
      </c>
      <c r="B175" s="239" t="s">
        <v>464</v>
      </c>
      <c r="C175" s="270">
        <v>3672501.3344231946</v>
      </c>
      <c r="D175" s="270">
        <v>3328983.6301796935</v>
      </c>
      <c r="E175" s="270">
        <v>3184528.8980616229</v>
      </c>
      <c r="F175" s="270">
        <v>2878938.5224125618</v>
      </c>
      <c r="G175" s="270">
        <v>2572654.6275114892</v>
      </c>
      <c r="H175" s="270">
        <v>2600613.749576766</v>
      </c>
      <c r="I175" s="270">
        <v>2463028.1145619815</v>
      </c>
      <c r="J175" s="270">
        <v>2448299.8586679408</v>
      </c>
      <c r="K175" s="270">
        <v>2678836.7748421039</v>
      </c>
      <c r="L175" s="270">
        <v>2403445.3309156597</v>
      </c>
      <c r="M175" s="270">
        <v>2912454.4274266656</v>
      </c>
      <c r="N175" s="270">
        <v>3566601.7202209849</v>
      </c>
      <c r="O175" s="238">
        <f t="shared" si="15"/>
        <v>34710886.98880066</v>
      </c>
    </row>
    <row r="176" spans="1:15" x14ac:dyDescent="0.2">
      <c r="A176" s="26">
        <f>+A175+1</f>
        <v>108</v>
      </c>
      <c r="B176" s="239" t="s">
        <v>465</v>
      </c>
      <c r="C176" s="270">
        <v>17337.126394053659</v>
      </c>
      <c r="D176" s="270">
        <v>16770.08770477536</v>
      </c>
      <c r="E176" s="270">
        <v>15548.991335997984</v>
      </c>
      <c r="F176" s="270">
        <v>14333.93003860829</v>
      </c>
      <c r="G176" s="270">
        <v>13046.396345697533</v>
      </c>
      <c r="H176" s="270">
        <v>14343.966801582923</v>
      </c>
      <c r="I176" s="270">
        <v>16818.707731580638</v>
      </c>
      <c r="J176" s="270">
        <v>19119.368533867208</v>
      </c>
      <c r="K176" s="270">
        <v>21237.154589727317</v>
      </c>
      <c r="L176" s="270">
        <v>21966.868548042112</v>
      </c>
      <c r="M176" s="270">
        <v>23206.941092234469</v>
      </c>
      <c r="N176" s="270">
        <v>23434.53372883561</v>
      </c>
      <c r="O176" s="238">
        <f t="shared" si="15"/>
        <v>217164.07284500313</v>
      </c>
    </row>
    <row r="177" spans="1:15" x14ac:dyDescent="0.2">
      <c r="A177" s="26">
        <f>+A176+1</f>
        <v>109</v>
      </c>
      <c r="B177" s="121" t="s">
        <v>483</v>
      </c>
      <c r="C177" s="272">
        <v>260165.69842060001</v>
      </c>
      <c r="D177" s="272">
        <v>265485.04237009998</v>
      </c>
      <c r="E177" s="272">
        <v>236269.960758</v>
      </c>
      <c r="F177" s="272">
        <v>240930.72909129999</v>
      </c>
      <c r="G177" s="272">
        <v>221791.98518339999</v>
      </c>
      <c r="H177" s="272">
        <v>197694.71569909999</v>
      </c>
      <c r="I177" s="272">
        <v>205904.0008406</v>
      </c>
      <c r="J177" s="272">
        <v>184713.04128100001</v>
      </c>
      <c r="K177" s="272">
        <v>199882.42847029999</v>
      </c>
      <c r="L177" s="272">
        <v>191049.8522657</v>
      </c>
      <c r="M177" s="272">
        <v>208398.18154029999</v>
      </c>
      <c r="N177" s="272">
        <v>248378.1710604</v>
      </c>
      <c r="O177" s="256">
        <f t="shared" si="15"/>
        <v>2660663.8069808003</v>
      </c>
    </row>
    <row r="178" spans="1:15" x14ac:dyDescent="0.2">
      <c r="A178" s="26"/>
      <c r="B178" s="238"/>
      <c r="C178" s="275"/>
      <c r="D178" s="275"/>
      <c r="E178" s="275"/>
      <c r="F178" s="275"/>
      <c r="G178" s="275"/>
      <c r="H178" s="275"/>
      <c r="I178" s="275"/>
      <c r="J178" s="275"/>
      <c r="K178" s="275"/>
      <c r="L178" s="275"/>
      <c r="M178" s="275"/>
      <c r="N178" s="275"/>
      <c r="O178" s="262"/>
    </row>
    <row r="179" spans="1:15" x14ac:dyDescent="0.2">
      <c r="A179" s="26">
        <f>+A177+1</f>
        <v>110</v>
      </c>
      <c r="B179" s="239" t="s">
        <v>220</v>
      </c>
      <c r="C179" s="274">
        <v>4518380.075274054</v>
      </c>
      <c r="D179" s="274">
        <v>4180377.1591506754</v>
      </c>
      <c r="E179" s="274">
        <v>4006248.675556398</v>
      </c>
      <c r="F179" s="274">
        <v>3704866.4284248082</v>
      </c>
      <c r="G179" s="274">
        <v>3378918.7164726974</v>
      </c>
      <c r="H179" s="274">
        <v>3384840.6763682831</v>
      </c>
      <c r="I179" s="274">
        <v>3258701.7115394808</v>
      </c>
      <c r="J179" s="274">
        <v>3225774.037620767</v>
      </c>
      <c r="K179" s="274">
        <v>3474289.160600727</v>
      </c>
      <c r="L179" s="274">
        <v>3191486.0567367412</v>
      </c>
      <c r="M179" s="274">
        <v>3719774.9382802346</v>
      </c>
      <c r="N179" s="274">
        <v>4414821.3862942355</v>
      </c>
      <c r="O179" s="257">
        <f>SUM(O174:O177)</f>
        <v>44458479.022319101</v>
      </c>
    </row>
    <row r="180" spans="1:15" x14ac:dyDescent="0.2">
      <c r="A180" s="26"/>
      <c r="B180" s="260" t="s">
        <v>510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</row>
    <row r="181" spans="1:15" x14ac:dyDescent="0.2">
      <c r="A181" s="26">
        <f>+A179+1</f>
        <v>111</v>
      </c>
      <c r="B181" s="121" t="s">
        <v>511</v>
      </c>
      <c r="C181" s="270">
        <v>48.5576607</v>
      </c>
      <c r="D181" s="270">
        <v>48.627643499999998</v>
      </c>
      <c r="E181" s="270">
        <v>48.697600999999999</v>
      </c>
      <c r="F181" s="270">
        <v>48.767548300000001</v>
      </c>
      <c r="G181" s="270">
        <v>48.837497900000002</v>
      </c>
      <c r="H181" s="270">
        <v>48.907458699999999</v>
      </c>
      <c r="I181" s="270">
        <v>48.977437999999999</v>
      </c>
      <c r="J181" s="270">
        <v>49.042316499999998</v>
      </c>
      <c r="K181" s="270">
        <v>49.1072232</v>
      </c>
      <c r="L181" s="270">
        <v>49.172160099999999</v>
      </c>
      <c r="M181" s="270">
        <v>49.237129699999997</v>
      </c>
      <c r="N181" s="270">
        <v>49.302132800000003</v>
      </c>
      <c r="O181" s="238">
        <f t="shared" ref="O181:O186" si="16">SUM(C181:N181)</f>
        <v>587.23381040000004</v>
      </c>
    </row>
    <row r="182" spans="1:15" x14ac:dyDescent="0.2">
      <c r="A182" s="26">
        <f>+A181+1</f>
        <v>112</v>
      </c>
      <c r="B182" s="239" t="s">
        <v>512</v>
      </c>
      <c r="C182" s="270">
        <v>439761.19918270002</v>
      </c>
      <c r="D182" s="270">
        <v>394393.9416353</v>
      </c>
      <c r="E182" s="270">
        <v>310827.29706210003</v>
      </c>
      <c r="F182" s="270">
        <v>296334.62725860003</v>
      </c>
      <c r="G182" s="270">
        <v>301583.93037670001</v>
      </c>
      <c r="H182" s="270">
        <v>281779.68645779998</v>
      </c>
      <c r="I182" s="270">
        <v>247438.84393430001</v>
      </c>
      <c r="J182" s="270">
        <v>224473.32354750001</v>
      </c>
      <c r="K182" s="270">
        <v>226006.6256038</v>
      </c>
      <c r="L182" s="270">
        <v>279878.78904190002</v>
      </c>
      <c r="M182" s="270">
        <v>357409.81588140002</v>
      </c>
      <c r="N182" s="270">
        <v>274990.70205000002</v>
      </c>
      <c r="O182" s="238">
        <f t="shared" si="16"/>
        <v>3634878.7820321005</v>
      </c>
    </row>
    <row r="183" spans="1:15" x14ac:dyDescent="0.2">
      <c r="A183" s="26">
        <f>+A182+1</f>
        <v>113</v>
      </c>
      <c r="B183" s="239" t="s">
        <v>463</v>
      </c>
      <c r="C183" s="271">
        <v>20394.217522822211</v>
      </c>
      <c r="D183" s="271">
        <v>20423.610278424341</v>
      </c>
      <c r="E183" s="271">
        <v>20452.992380825064</v>
      </c>
      <c r="F183" s="271">
        <v>20482.370292683445</v>
      </c>
      <c r="G183" s="271">
        <v>20511.749068737361</v>
      </c>
      <c r="H183" s="271">
        <v>20541.132622159312</v>
      </c>
      <c r="I183" s="271">
        <v>20570.523943242439</v>
      </c>
      <c r="J183" s="271">
        <v>20597.773001140304</v>
      </c>
      <c r="K183" s="271">
        <v>20625.033722534703</v>
      </c>
      <c r="L183" s="271">
        <v>20652.307278887394</v>
      </c>
      <c r="M183" s="271">
        <v>20679.594461120232</v>
      </c>
      <c r="N183" s="271">
        <v>20706.895758655646</v>
      </c>
      <c r="O183" s="253">
        <f t="shared" si="16"/>
        <v>246638.20033123248</v>
      </c>
    </row>
    <row r="184" spans="1:15" x14ac:dyDescent="0.2">
      <c r="A184" s="26">
        <f>+A183+1</f>
        <v>114</v>
      </c>
      <c r="B184" s="239" t="s">
        <v>464</v>
      </c>
      <c r="C184" s="270">
        <v>95784.386793877784</v>
      </c>
      <c r="D184" s="270">
        <v>85902.944427775656</v>
      </c>
      <c r="E184" s="270">
        <v>67701.293573274947</v>
      </c>
      <c r="F184" s="270">
        <v>64544.645163316549</v>
      </c>
      <c r="G184" s="270">
        <v>65687.995875462642</v>
      </c>
      <c r="H184" s="270">
        <v>61374.43350724069</v>
      </c>
      <c r="I184" s="270">
        <v>53894.654597357556</v>
      </c>
      <c r="J184" s="270">
        <v>48892.534601959691</v>
      </c>
      <c r="K184" s="270">
        <v>49226.503122465292</v>
      </c>
      <c r="L184" s="270">
        <v>60960.3990412126</v>
      </c>
      <c r="M184" s="270">
        <v>77847.431996879764</v>
      </c>
      <c r="N184" s="270">
        <v>59895.724813544351</v>
      </c>
      <c r="O184" s="238">
        <f t="shared" si="16"/>
        <v>791712.94751436752</v>
      </c>
    </row>
    <row r="185" spans="1:15" x14ac:dyDescent="0.2">
      <c r="A185" s="26">
        <f>+A184+1</f>
        <v>115</v>
      </c>
      <c r="B185" s="239" t="s">
        <v>465</v>
      </c>
      <c r="C185" s="270">
        <v>547.25745491580892</v>
      </c>
      <c r="D185" s="270">
        <v>523.73733547750408</v>
      </c>
      <c r="E185" s="270">
        <v>400.06983232745733</v>
      </c>
      <c r="F185" s="270">
        <v>388.93311067091008</v>
      </c>
      <c r="G185" s="270">
        <v>403.1595045631525</v>
      </c>
      <c r="H185" s="270">
        <v>409.69694319523842</v>
      </c>
      <c r="I185" s="270">
        <v>445.40055866732064</v>
      </c>
      <c r="J185" s="270">
        <v>462.09715935715303</v>
      </c>
      <c r="K185" s="270">
        <v>472.31405812050161</v>
      </c>
      <c r="L185" s="270">
        <v>674.31607717523457</v>
      </c>
      <c r="M185" s="270">
        <v>750.73188609631325</v>
      </c>
      <c r="N185" s="270">
        <v>476.29863512352267</v>
      </c>
      <c r="O185" s="238">
        <f t="shared" si="16"/>
        <v>5954.0125556901166</v>
      </c>
    </row>
    <row r="186" spans="1:15" x14ac:dyDescent="0.2">
      <c r="A186" s="26">
        <f>+A185+1</f>
        <v>116</v>
      </c>
      <c r="B186" s="121" t="s">
        <v>466</v>
      </c>
      <c r="C186" s="272">
        <v>564259.29191060003</v>
      </c>
      <c r="D186" s="272">
        <v>1000927.0162212</v>
      </c>
      <c r="E186" s="272">
        <v>889445.76316790003</v>
      </c>
      <c r="F186" s="272">
        <v>122404.0795665</v>
      </c>
      <c r="G186" s="272">
        <v>616466.32656079996</v>
      </c>
      <c r="H186" s="272">
        <v>-112133.48678950001</v>
      </c>
      <c r="I186" s="272">
        <v>409616.79593840003</v>
      </c>
      <c r="J186" s="272">
        <v>551310.94362399995</v>
      </c>
      <c r="K186" s="272">
        <v>131111.183464</v>
      </c>
      <c r="L186" s="272">
        <v>619429.59485210001</v>
      </c>
      <c r="M186" s="272">
        <v>281448.53095849999</v>
      </c>
      <c r="N186" s="272">
        <v>547903.29916739999</v>
      </c>
      <c r="O186" s="256">
        <f t="shared" si="16"/>
        <v>5622189.3386419006</v>
      </c>
    </row>
    <row r="187" spans="1:15" x14ac:dyDescent="0.2">
      <c r="A187" s="26"/>
      <c r="B187" s="238"/>
      <c r="C187" s="273"/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51"/>
    </row>
    <row r="188" spans="1:15" x14ac:dyDescent="0.2">
      <c r="A188" s="26">
        <f>+A186+1</f>
        <v>117</v>
      </c>
      <c r="B188" s="239" t="s">
        <v>220</v>
      </c>
      <c r="C188" s="274">
        <v>680985.15368221584</v>
      </c>
      <c r="D188" s="274">
        <v>1107777.3082628774</v>
      </c>
      <c r="E188" s="274">
        <v>978000.11895432754</v>
      </c>
      <c r="F188" s="274">
        <v>207820.02813317091</v>
      </c>
      <c r="G188" s="274">
        <v>703069.23100956308</v>
      </c>
      <c r="H188" s="274">
        <v>-29808.223716904773</v>
      </c>
      <c r="I188" s="274">
        <v>484527.37503766734</v>
      </c>
      <c r="J188" s="274">
        <v>621263.34838645707</v>
      </c>
      <c r="K188" s="274">
        <v>201435.0343671205</v>
      </c>
      <c r="L188" s="274">
        <v>701716.61724937521</v>
      </c>
      <c r="M188" s="274">
        <v>380726.2893025963</v>
      </c>
      <c r="N188" s="274">
        <v>628982.21837472357</v>
      </c>
      <c r="O188" s="257">
        <f>SUM(C188:N188)</f>
        <v>6666494.4990431899</v>
      </c>
    </row>
    <row r="189" spans="1:15" x14ac:dyDescent="0.2">
      <c r="A189" s="26"/>
      <c r="B189" s="239"/>
      <c r="C189" s="271"/>
      <c r="D189" s="271"/>
      <c r="E189" s="271"/>
      <c r="F189" s="271"/>
      <c r="G189" s="271"/>
      <c r="H189" s="271"/>
      <c r="I189" s="271"/>
      <c r="J189" s="271"/>
      <c r="K189" s="271"/>
      <c r="L189" s="271"/>
      <c r="M189" s="271"/>
      <c r="N189" s="271"/>
      <c r="O189" s="253"/>
    </row>
    <row r="190" spans="1:15" x14ac:dyDescent="0.2">
      <c r="A190" s="26">
        <f>+A188+1</f>
        <v>118</v>
      </c>
      <c r="B190" s="121" t="s">
        <v>513</v>
      </c>
      <c r="C190" s="270">
        <v>755.0021524</v>
      </c>
      <c r="D190" s="270">
        <v>755.997117</v>
      </c>
      <c r="E190" s="270">
        <v>756.99221120000004</v>
      </c>
      <c r="F190" s="270">
        <v>757.98748149999994</v>
      </c>
      <c r="G190" s="270">
        <v>758.98296579999999</v>
      </c>
      <c r="H190" s="270">
        <v>759.97869609999998</v>
      </c>
      <c r="I190" s="270">
        <v>760.97469709999996</v>
      </c>
      <c r="J190" s="270">
        <v>761.87239939999995</v>
      </c>
      <c r="K190" s="270">
        <v>762.77040620000002</v>
      </c>
      <c r="L190" s="270">
        <v>763.66872709999996</v>
      </c>
      <c r="M190" s="270">
        <v>764.56736890000002</v>
      </c>
      <c r="N190" s="270">
        <v>765.4663339</v>
      </c>
      <c r="O190" s="238">
        <f t="shared" ref="O190:O195" si="17">SUM(C190:N190)</f>
        <v>9124.2605566000002</v>
      </c>
    </row>
    <row r="191" spans="1:15" x14ac:dyDescent="0.2">
      <c r="A191" s="26">
        <f>+A190+1</f>
        <v>119</v>
      </c>
      <c r="B191" s="239" t="s">
        <v>514</v>
      </c>
      <c r="C191" s="270">
        <v>8251991.1554303998</v>
      </c>
      <c r="D191" s="270">
        <v>7581107.5005772002</v>
      </c>
      <c r="E191" s="270">
        <v>7487356.1419476001</v>
      </c>
      <c r="F191" s="270">
        <v>6192417.4911789</v>
      </c>
      <c r="G191" s="270">
        <v>5987540.7348052002</v>
      </c>
      <c r="H191" s="270">
        <v>5847687.5287857996</v>
      </c>
      <c r="I191" s="270">
        <v>5687875.5549096996</v>
      </c>
      <c r="J191" s="270">
        <v>5369908.020157</v>
      </c>
      <c r="K191" s="270">
        <v>5715303.3885246003</v>
      </c>
      <c r="L191" s="270">
        <v>5748714.5806026999</v>
      </c>
      <c r="M191" s="270">
        <v>6724248.3895503003</v>
      </c>
      <c r="N191" s="270">
        <v>8028126.6968598003</v>
      </c>
      <c r="O191" s="238">
        <f t="shared" si="17"/>
        <v>78622277.18332921</v>
      </c>
    </row>
    <row r="192" spans="1:15" x14ac:dyDescent="0.2">
      <c r="A192" s="26">
        <f>+A191+1</f>
        <v>120</v>
      </c>
      <c r="B192" s="239" t="s">
        <v>463</v>
      </c>
      <c r="C192" s="271">
        <v>317100.90407922212</v>
      </c>
      <c r="D192" s="271">
        <v>317518.78911829082</v>
      </c>
      <c r="E192" s="271">
        <v>317936.72874248063</v>
      </c>
      <c r="F192" s="271">
        <v>318354.74220481818</v>
      </c>
      <c r="G192" s="271">
        <v>318772.84567213338</v>
      </c>
      <c r="H192" s="271">
        <v>319191.05237359239</v>
      </c>
      <c r="I192" s="271">
        <v>319609.37283887254</v>
      </c>
      <c r="J192" s="271">
        <v>319986.40779045713</v>
      </c>
      <c r="K192" s="271">
        <v>320363.57060681924</v>
      </c>
      <c r="L192" s="271">
        <v>320740.86544359586</v>
      </c>
      <c r="M192" s="271">
        <v>321118.29489521537</v>
      </c>
      <c r="N192" s="271">
        <v>321495.86024385417</v>
      </c>
      <c r="O192" s="253">
        <f t="shared" si="17"/>
        <v>3832189.4340093513</v>
      </c>
    </row>
    <row r="193" spans="1:15" x14ac:dyDescent="0.2">
      <c r="A193" s="26">
        <f>+A192+1</f>
        <v>121</v>
      </c>
      <c r="B193" s="239" t="s">
        <v>464</v>
      </c>
      <c r="C193" s="270">
        <v>1797366.1935642781</v>
      </c>
      <c r="D193" s="270">
        <v>1651241.024700809</v>
      </c>
      <c r="E193" s="270">
        <v>1630821.0412776195</v>
      </c>
      <c r="F193" s="270">
        <v>1348770.4537536819</v>
      </c>
      <c r="G193" s="270">
        <v>1304146.2474477666</v>
      </c>
      <c r="H193" s="270">
        <v>1273684.8206451074</v>
      </c>
      <c r="I193" s="270">
        <v>1238876.1746150276</v>
      </c>
      <c r="J193" s="270">
        <v>1169619.6658704428</v>
      </c>
      <c r="K193" s="270">
        <v>1244850.2310545808</v>
      </c>
      <c r="L193" s="270">
        <v>1252127.5228012041</v>
      </c>
      <c r="M193" s="270">
        <v>1464608.5417278847</v>
      </c>
      <c r="N193" s="270">
        <v>1748606.2758430459</v>
      </c>
      <c r="O193" s="238">
        <f t="shared" si="17"/>
        <v>17124718.193301447</v>
      </c>
    </row>
    <row r="194" spans="1:15" x14ac:dyDescent="0.2">
      <c r="A194" s="26">
        <f>+A193+1</f>
        <v>122</v>
      </c>
      <c r="B194" s="239" t="s">
        <v>465</v>
      </c>
      <c r="C194" s="270">
        <v>10269.127167429891</v>
      </c>
      <c r="D194" s="270">
        <v>10067.368240641968</v>
      </c>
      <c r="E194" s="270">
        <v>9637.0728845171834</v>
      </c>
      <c r="F194" s="270">
        <v>8127.4207462613267</v>
      </c>
      <c r="G194" s="270">
        <v>8004.1862747149062</v>
      </c>
      <c r="H194" s="270">
        <v>8502.3151790015763</v>
      </c>
      <c r="I194" s="270">
        <v>10238.420570941722</v>
      </c>
      <c r="J194" s="270">
        <v>11054.405944137325</v>
      </c>
      <c r="K194" s="270">
        <v>11943.9778794632</v>
      </c>
      <c r="L194" s="270">
        <v>13850.462473638014</v>
      </c>
      <c r="M194" s="270">
        <v>14124.143914789172</v>
      </c>
      <c r="N194" s="270">
        <v>13905.14573695579</v>
      </c>
      <c r="O194" s="238">
        <f t="shared" si="17"/>
        <v>129724.04701249207</v>
      </c>
    </row>
    <row r="195" spans="1:15" x14ac:dyDescent="0.2">
      <c r="A195" s="26">
        <f>+A194+1</f>
        <v>123</v>
      </c>
      <c r="B195" s="121" t="s">
        <v>483</v>
      </c>
      <c r="C195" s="272">
        <v>153005.85455719999</v>
      </c>
      <c r="D195" s="272">
        <v>156694.73787529999</v>
      </c>
      <c r="E195" s="272">
        <v>168859.91424300001</v>
      </c>
      <c r="F195" s="272">
        <v>113030.4830696</v>
      </c>
      <c r="G195" s="272">
        <v>130332.48331549999</v>
      </c>
      <c r="H195" s="272">
        <v>116852.65004920001</v>
      </c>
      <c r="I195" s="272">
        <v>120115.6148695</v>
      </c>
      <c r="J195" s="272">
        <v>106629.1881038</v>
      </c>
      <c r="K195" s="272">
        <v>113974.60162840001</v>
      </c>
      <c r="L195" s="272">
        <v>111335.67670909999</v>
      </c>
      <c r="M195" s="272">
        <v>123114.03517050001</v>
      </c>
      <c r="N195" s="272">
        <v>147546.0335847</v>
      </c>
      <c r="O195" s="256">
        <f t="shared" si="17"/>
        <v>1561491.2731757998</v>
      </c>
    </row>
    <row r="196" spans="1:15" x14ac:dyDescent="0.2">
      <c r="A196" s="26"/>
      <c r="B196" s="238"/>
      <c r="C196" s="275"/>
      <c r="D196" s="275"/>
      <c r="E196" s="275"/>
      <c r="F196" s="275"/>
      <c r="G196" s="275"/>
      <c r="H196" s="275"/>
      <c r="I196" s="275"/>
      <c r="J196" s="275"/>
      <c r="K196" s="275"/>
      <c r="L196" s="275"/>
      <c r="M196" s="275"/>
      <c r="N196" s="275"/>
      <c r="O196" s="262"/>
    </row>
    <row r="197" spans="1:15" x14ac:dyDescent="0.2">
      <c r="A197" s="26">
        <f>+A195+1</f>
        <v>124</v>
      </c>
      <c r="B197" s="239" t="s">
        <v>220</v>
      </c>
      <c r="C197" s="274">
        <v>2277742.0793681298</v>
      </c>
      <c r="D197" s="274">
        <v>2135521.919935042</v>
      </c>
      <c r="E197" s="274">
        <v>2127254.7571476176</v>
      </c>
      <c r="F197" s="274">
        <v>1788283.0997743614</v>
      </c>
      <c r="G197" s="274">
        <v>1761255.7627101149</v>
      </c>
      <c r="H197" s="274">
        <v>1718230.8382469013</v>
      </c>
      <c r="I197" s="274">
        <v>1688839.5828943418</v>
      </c>
      <c r="J197" s="274">
        <v>1607289.6677088372</v>
      </c>
      <c r="K197" s="274">
        <v>1691132.3811692633</v>
      </c>
      <c r="L197" s="274">
        <v>1698054.5274275381</v>
      </c>
      <c r="M197" s="274">
        <v>1922965.0157083892</v>
      </c>
      <c r="N197" s="274">
        <v>2231553.3154085558</v>
      </c>
      <c r="O197" s="257">
        <f>SUM(O192:O195)</f>
        <v>22648122.947499089</v>
      </c>
    </row>
    <row r="198" spans="1:15" x14ac:dyDescent="0.2">
      <c r="A198" s="26"/>
      <c r="B198" s="260" t="s">
        <v>515</v>
      </c>
      <c r="C198" s="271"/>
      <c r="D198" s="271"/>
      <c r="E198" s="271"/>
      <c r="F198" s="271"/>
      <c r="G198" s="271"/>
      <c r="H198" s="271"/>
      <c r="I198" s="271"/>
      <c r="J198" s="271"/>
      <c r="K198" s="271"/>
      <c r="L198" s="271"/>
      <c r="M198" s="271"/>
      <c r="N198" s="271"/>
      <c r="O198" s="253"/>
    </row>
    <row r="199" spans="1:15" x14ac:dyDescent="0.2">
      <c r="A199" s="26">
        <f>+A197+1</f>
        <v>125</v>
      </c>
      <c r="B199" s="121" t="s">
        <v>516</v>
      </c>
      <c r="C199" s="270">
        <v>3</v>
      </c>
      <c r="D199" s="270">
        <v>3</v>
      </c>
      <c r="E199" s="270">
        <v>3</v>
      </c>
      <c r="F199" s="270">
        <v>3</v>
      </c>
      <c r="G199" s="270">
        <v>3</v>
      </c>
      <c r="H199" s="270">
        <v>3</v>
      </c>
      <c r="I199" s="270">
        <v>3</v>
      </c>
      <c r="J199" s="270">
        <v>3</v>
      </c>
      <c r="K199" s="270">
        <v>3</v>
      </c>
      <c r="L199" s="270">
        <v>3</v>
      </c>
      <c r="M199" s="270">
        <v>3</v>
      </c>
      <c r="N199" s="270">
        <v>3</v>
      </c>
      <c r="O199" s="238">
        <f t="shared" ref="O199:O204" si="18">SUM(C199:N199)</f>
        <v>36</v>
      </c>
    </row>
    <row r="200" spans="1:15" x14ac:dyDescent="0.2">
      <c r="A200" s="26">
        <f>+A199+1</f>
        <v>126</v>
      </c>
      <c r="B200" s="239" t="s">
        <v>517</v>
      </c>
      <c r="C200" s="270">
        <v>37955.444931500002</v>
      </c>
      <c r="D200" s="270">
        <v>27480.756712300001</v>
      </c>
      <c r="E200" s="270">
        <v>29921.444931499998</v>
      </c>
      <c r="F200" s="270">
        <v>29252.882191799999</v>
      </c>
      <c r="G200" s="270">
        <v>31150.444931499998</v>
      </c>
      <c r="H200" s="270">
        <v>29212.882191799999</v>
      </c>
      <c r="I200" s="270">
        <v>38340.444931500002</v>
      </c>
      <c r="J200" s="270">
        <v>23858.444931499998</v>
      </c>
      <c r="K200" s="270">
        <v>28370.882191799999</v>
      </c>
      <c r="L200" s="270">
        <v>27292.444931499998</v>
      </c>
      <c r="M200" s="270">
        <v>23145.882191799999</v>
      </c>
      <c r="N200" s="270">
        <v>34638.444931500002</v>
      </c>
      <c r="O200" s="238">
        <f t="shared" si="18"/>
        <v>360620.4</v>
      </c>
    </row>
    <row r="201" spans="1:15" x14ac:dyDescent="0.2">
      <c r="A201" s="26">
        <f>+A200+1</f>
        <v>127</v>
      </c>
      <c r="B201" s="239" t="s">
        <v>463</v>
      </c>
      <c r="C201" s="271">
        <v>2010</v>
      </c>
      <c r="D201" s="271">
        <v>2010</v>
      </c>
      <c r="E201" s="271">
        <v>2010</v>
      </c>
      <c r="F201" s="271">
        <v>2010</v>
      </c>
      <c r="G201" s="271">
        <v>2010</v>
      </c>
      <c r="H201" s="271">
        <v>2010</v>
      </c>
      <c r="I201" s="271">
        <v>2010</v>
      </c>
      <c r="J201" s="271">
        <v>2010</v>
      </c>
      <c r="K201" s="271">
        <v>2010</v>
      </c>
      <c r="L201" s="271">
        <v>2010</v>
      </c>
      <c r="M201" s="271">
        <v>2010</v>
      </c>
      <c r="N201" s="271">
        <v>2010</v>
      </c>
      <c r="O201" s="253">
        <f t="shared" si="18"/>
        <v>24120</v>
      </c>
    </row>
    <row r="202" spans="1:15" x14ac:dyDescent="0.2">
      <c r="A202" s="26">
        <f>+A201+1</f>
        <v>128</v>
      </c>
      <c r="B202" s="239" t="s">
        <v>464</v>
      </c>
      <c r="C202" s="270">
        <v>6750.3758811000007</v>
      </c>
      <c r="D202" s="270">
        <v>4887.4525813</v>
      </c>
      <c r="E202" s="270">
        <v>5321.5289811000002</v>
      </c>
      <c r="F202" s="270">
        <v>5202.6250977999998</v>
      </c>
      <c r="G202" s="270">
        <v>5540.1066311000004</v>
      </c>
      <c r="H202" s="270">
        <v>5195.5110978000002</v>
      </c>
      <c r="I202" s="270">
        <v>6818.8481310999996</v>
      </c>
      <c r="J202" s="270">
        <v>4243.2244311000004</v>
      </c>
      <c r="K202" s="270">
        <v>5045.7613977999999</v>
      </c>
      <c r="L202" s="270">
        <v>4853.9613311000003</v>
      </c>
      <c r="M202" s="270">
        <v>4116.4951478000003</v>
      </c>
      <c r="N202" s="270">
        <v>6160.4474311000004</v>
      </c>
      <c r="O202" s="238">
        <f t="shared" si="18"/>
        <v>64136.338140200001</v>
      </c>
    </row>
    <row r="203" spans="1:15" x14ac:dyDescent="0.2">
      <c r="A203" s="26">
        <f>+A202+1</f>
        <v>129</v>
      </c>
      <c r="B203" s="239" t="s">
        <v>465</v>
      </c>
      <c r="C203" s="270">
        <v>47.031683032774026</v>
      </c>
      <c r="D203" s="270">
        <v>36.337382632486651</v>
      </c>
      <c r="E203" s="270">
        <v>38.347836747945507</v>
      </c>
      <c r="F203" s="270">
        <v>38.229870952621468</v>
      </c>
      <c r="G203" s="270">
        <v>41.464326497282741</v>
      </c>
      <c r="H203" s="270">
        <v>42.293059635996542</v>
      </c>
      <c r="I203" s="270">
        <v>68.719767791649531</v>
      </c>
      <c r="J203" s="270">
        <v>48.90489724908258</v>
      </c>
      <c r="K203" s="270">
        <v>59.036988642280676</v>
      </c>
      <c r="L203" s="270">
        <v>65.475319481428983</v>
      </c>
      <c r="M203" s="270">
        <v>48.409854807710275</v>
      </c>
      <c r="N203" s="270">
        <v>59.739470514006427</v>
      </c>
      <c r="O203" s="238">
        <f t="shared" si="18"/>
        <v>593.99045798526549</v>
      </c>
    </row>
    <row r="204" spans="1:15" x14ac:dyDescent="0.2">
      <c r="A204" s="26">
        <f>+A203+1</f>
        <v>130</v>
      </c>
      <c r="B204" s="121" t="s">
        <v>466</v>
      </c>
      <c r="C204" s="272">
        <v>28615.368211000001</v>
      </c>
      <c r="D204" s="272">
        <v>46696.956047</v>
      </c>
      <c r="E204" s="272">
        <v>27160.391536300001</v>
      </c>
      <c r="F204" s="272">
        <v>27671.135008400001</v>
      </c>
      <c r="G204" s="272">
        <v>131.8080664</v>
      </c>
      <c r="H204" s="272">
        <v>2082.9749867999999</v>
      </c>
      <c r="I204" s="272">
        <v>0</v>
      </c>
      <c r="J204" s="272">
        <v>0</v>
      </c>
      <c r="K204" s="272">
        <v>7457.0876842999996</v>
      </c>
      <c r="L204" s="272">
        <v>28931.1395515</v>
      </c>
      <c r="M204" s="272">
        <v>145685.4455157</v>
      </c>
      <c r="N204" s="272">
        <v>83436.058753399993</v>
      </c>
      <c r="O204" s="256">
        <f t="shared" si="18"/>
        <v>397868.3653608</v>
      </c>
    </row>
    <row r="205" spans="1:15" x14ac:dyDescent="0.2">
      <c r="A205" s="26"/>
      <c r="B205" s="238"/>
      <c r="C205" s="273"/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51"/>
    </row>
    <row r="206" spans="1:15" x14ac:dyDescent="0.2">
      <c r="A206" s="26">
        <f>+A204+1</f>
        <v>131</v>
      </c>
      <c r="B206" s="239" t="s">
        <v>220</v>
      </c>
      <c r="C206" s="274">
        <v>37422.775775132774</v>
      </c>
      <c r="D206" s="274">
        <v>53630.746010932489</v>
      </c>
      <c r="E206" s="274">
        <v>34530.268354147949</v>
      </c>
      <c r="F206" s="274">
        <v>34921.989977152625</v>
      </c>
      <c r="G206" s="274">
        <v>7723.3790239972832</v>
      </c>
      <c r="H206" s="274">
        <v>9330.7791442359958</v>
      </c>
      <c r="I206" s="274">
        <v>8897.5678988916497</v>
      </c>
      <c r="J206" s="274">
        <v>6302.1293283490832</v>
      </c>
      <c r="K206" s="274">
        <v>14571.886070742279</v>
      </c>
      <c r="L206" s="274">
        <v>35860.576202081429</v>
      </c>
      <c r="M206" s="274">
        <v>151860.35051830771</v>
      </c>
      <c r="N206" s="274">
        <v>91666.245655014005</v>
      </c>
      <c r="O206" s="257">
        <f>SUM(C206:N206)</f>
        <v>486718.69395898527</v>
      </c>
    </row>
    <row r="207" spans="1:15" x14ac:dyDescent="0.2">
      <c r="A207" s="26"/>
      <c r="B207" s="265"/>
      <c r="C207" s="271"/>
      <c r="D207" s="271"/>
      <c r="E207" s="271"/>
      <c r="F207" s="271"/>
      <c r="G207" s="271"/>
      <c r="H207" s="271"/>
      <c r="I207" s="271"/>
      <c r="J207" s="271"/>
      <c r="K207" s="271"/>
      <c r="L207" s="271"/>
      <c r="M207" s="271"/>
      <c r="N207" s="271"/>
      <c r="O207" s="253"/>
    </row>
    <row r="208" spans="1:15" x14ac:dyDescent="0.2">
      <c r="A208" s="26">
        <f>+A206+1</f>
        <v>132</v>
      </c>
      <c r="B208" s="237" t="s">
        <v>518</v>
      </c>
      <c r="C208" s="270">
        <v>139</v>
      </c>
      <c r="D208" s="270">
        <v>139</v>
      </c>
      <c r="E208" s="270">
        <v>139</v>
      </c>
      <c r="F208" s="270">
        <v>139</v>
      </c>
      <c r="G208" s="270">
        <v>139</v>
      </c>
      <c r="H208" s="270">
        <v>139</v>
      </c>
      <c r="I208" s="270">
        <v>139</v>
      </c>
      <c r="J208" s="270">
        <v>139</v>
      </c>
      <c r="K208" s="270">
        <v>139</v>
      </c>
      <c r="L208" s="270">
        <v>139</v>
      </c>
      <c r="M208" s="270">
        <v>139</v>
      </c>
      <c r="N208" s="270">
        <v>139</v>
      </c>
      <c r="O208" s="238">
        <f t="shared" ref="O208:O213" si="19">SUM(C208:N208)</f>
        <v>1668</v>
      </c>
    </row>
    <row r="209" spans="1:15" x14ac:dyDescent="0.2">
      <c r="A209" s="26">
        <f>+A208+1</f>
        <v>133</v>
      </c>
      <c r="B209" s="243" t="s">
        <v>519</v>
      </c>
      <c r="C209" s="270">
        <v>5029050.6671804003</v>
      </c>
      <c r="D209" s="270">
        <v>4594059.9643686004</v>
      </c>
      <c r="E209" s="270">
        <v>4754788.5929303998</v>
      </c>
      <c r="F209" s="270">
        <v>4732659.0985348001</v>
      </c>
      <c r="G209" s="270">
        <v>4650091.9929304002</v>
      </c>
      <c r="H209" s="270">
        <v>4467747.6485347999</v>
      </c>
      <c r="I209" s="270">
        <v>4661329.7429304002</v>
      </c>
      <c r="J209" s="270">
        <v>4582893.5429304</v>
      </c>
      <c r="K209" s="270">
        <v>4507871.6485347999</v>
      </c>
      <c r="L209" s="270">
        <v>4278804.4429304004</v>
      </c>
      <c r="M209" s="270">
        <v>4416972.4485347997</v>
      </c>
      <c r="N209" s="270">
        <v>4614525.7429304002</v>
      </c>
      <c r="O209" s="238">
        <f t="shared" si="19"/>
        <v>55290795.533270597</v>
      </c>
    </row>
    <row r="210" spans="1:15" x14ac:dyDescent="0.2">
      <c r="A210" s="26">
        <f>+A209+1</f>
        <v>134</v>
      </c>
      <c r="B210" s="239" t="s">
        <v>463</v>
      </c>
      <c r="C210" s="271">
        <v>93130</v>
      </c>
      <c r="D210" s="271">
        <v>93130</v>
      </c>
      <c r="E210" s="271">
        <v>93130</v>
      </c>
      <c r="F210" s="271">
        <v>93130</v>
      </c>
      <c r="G210" s="271">
        <v>93130</v>
      </c>
      <c r="H210" s="271">
        <v>93130</v>
      </c>
      <c r="I210" s="271">
        <v>93130</v>
      </c>
      <c r="J210" s="271">
        <v>93130</v>
      </c>
      <c r="K210" s="271">
        <v>93130</v>
      </c>
      <c r="L210" s="271">
        <v>93130</v>
      </c>
      <c r="M210" s="271">
        <v>93130</v>
      </c>
      <c r="N210" s="271">
        <v>93130</v>
      </c>
      <c r="O210" s="253">
        <f t="shared" si="19"/>
        <v>1117560</v>
      </c>
    </row>
    <row r="211" spans="1:15" x14ac:dyDescent="0.2">
      <c r="A211" s="26">
        <f>+A210+1</f>
        <v>135</v>
      </c>
      <c r="B211" s="239" t="s">
        <v>464</v>
      </c>
      <c r="C211" s="270">
        <v>894416.661158</v>
      </c>
      <c r="D211" s="270">
        <v>817053.56466310006</v>
      </c>
      <c r="E211" s="270">
        <v>845639.15125280002</v>
      </c>
      <c r="F211" s="270">
        <v>841703.42067460006</v>
      </c>
      <c r="G211" s="270">
        <v>827018.86094279995</v>
      </c>
      <c r="H211" s="270">
        <v>794588.91929210001</v>
      </c>
      <c r="I211" s="270">
        <v>829017.49478029995</v>
      </c>
      <c r="J211" s="270">
        <v>815067.61661030003</v>
      </c>
      <c r="K211" s="270">
        <v>801724.97269209998</v>
      </c>
      <c r="L211" s="270">
        <v>760985.37017530005</v>
      </c>
      <c r="M211" s="270">
        <v>785558.54997209995</v>
      </c>
      <c r="N211" s="270">
        <v>820693.40338030003</v>
      </c>
      <c r="O211" s="238">
        <f t="shared" si="19"/>
        <v>9833467.9855938014</v>
      </c>
    </row>
    <row r="212" spans="1:15" x14ac:dyDescent="0.2">
      <c r="A212" s="26">
        <f>+A211+1</f>
        <v>136</v>
      </c>
      <c r="B212" s="239" t="s">
        <v>465</v>
      </c>
      <c r="C212" s="270">
        <v>6231.6412667920667</v>
      </c>
      <c r="D212" s="270">
        <v>6074.6549488985402</v>
      </c>
      <c r="E212" s="270">
        <v>6093.8185689265738</v>
      </c>
      <c r="F212" s="270">
        <v>6184.9955643157882</v>
      </c>
      <c r="G212" s="270">
        <v>6189.7328613206919</v>
      </c>
      <c r="H212" s="270">
        <v>6468.1983960865327</v>
      </c>
      <c r="I212" s="270">
        <v>8354.767350947237</v>
      </c>
      <c r="J212" s="270">
        <v>9393.9876829350542</v>
      </c>
      <c r="K212" s="270">
        <v>9380.4332736726719</v>
      </c>
      <c r="L212" s="270">
        <v>10264.968514274777</v>
      </c>
      <c r="M212" s="270">
        <v>9238.1440962738052</v>
      </c>
      <c r="N212" s="270">
        <v>7958.478652868791</v>
      </c>
      <c r="O212" s="238">
        <f t="shared" si="19"/>
        <v>91833.821177312551</v>
      </c>
    </row>
    <row r="213" spans="1:15" x14ac:dyDescent="0.2">
      <c r="A213" s="26">
        <f>+A212+1</f>
        <v>137</v>
      </c>
      <c r="B213" s="121" t="s">
        <v>483</v>
      </c>
      <c r="C213" s="272">
        <v>25860.866409499999</v>
      </c>
      <c r="D213" s="272">
        <v>24993.334503499998</v>
      </c>
      <c r="E213" s="272">
        <v>22510.597075400001</v>
      </c>
      <c r="F213" s="272">
        <v>22887.827628499999</v>
      </c>
      <c r="G213" s="272">
        <v>20688.807224699998</v>
      </c>
      <c r="H213" s="272">
        <v>21053.8329247</v>
      </c>
      <c r="I213" s="272">
        <v>24035.9870262</v>
      </c>
      <c r="J213" s="272">
        <v>22818.286628000002</v>
      </c>
      <c r="K213" s="272">
        <v>24028.697885400001</v>
      </c>
      <c r="L213" s="272">
        <v>17750.307696600001</v>
      </c>
      <c r="M213" s="272">
        <v>21873.565382799999</v>
      </c>
      <c r="N213" s="272">
        <v>32408.775674299999</v>
      </c>
      <c r="O213" s="256">
        <f t="shared" si="19"/>
        <v>280910.88605959999</v>
      </c>
    </row>
    <row r="214" spans="1:15" x14ac:dyDescent="0.2">
      <c r="A214" s="26"/>
      <c r="B214" s="238"/>
      <c r="C214" s="273"/>
      <c r="D214" s="273"/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51"/>
    </row>
    <row r="215" spans="1:15" x14ac:dyDescent="0.2">
      <c r="A215" s="26">
        <f>+A213+1</f>
        <v>138</v>
      </c>
      <c r="B215" s="239" t="s">
        <v>220</v>
      </c>
      <c r="C215" s="274">
        <v>1019639.1688342921</v>
      </c>
      <c r="D215" s="274">
        <v>941251.55411549867</v>
      </c>
      <c r="E215" s="274">
        <v>967373.56689712661</v>
      </c>
      <c r="F215" s="274">
        <v>963906.24386741582</v>
      </c>
      <c r="G215" s="274">
        <v>947027.40102882066</v>
      </c>
      <c r="H215" s="274">
        <v>915240.95061288658</v>
      </c>
      <c r="I215" s="274">
        <v>954538.24915744725</v>
      </c>
      <c r="J215" s="274">
        <v>940409.89092123508</v>
      </c>
      <c r="K215" s="274">
        <v>928264.10385117272</v>
      </c>
      <c r="L215" s="274">
        <v>882130.64638617483</v>
      </c>
      <c r="M215" s="274">
        <v>909800.25945117371</v>
      </c>
      <c r="N215" s="274">
        <v>954190.65770746884</v>
      </c>
      <c r="O215" s="257">
        <f>SUM(C215:N215)</f>
        <v>11323772.692830713</v>
      </c>
    </row>
    <row r="216" spans="1:15" x14ac:dyDescent="0.2">
      <c r="A216" s="26"/>
      <c r="B216" s="260" t="s">
        <v>520</v>
      </c>
      <c r="C216" s="270"/>
      <c r="D216" s="270"/>
      <c r="E216" s="270"/>
      <c r="F216" s="270"/>
      <c r="G216" s="270"/>
      <c r="H216" s="270"/>
      <c r="I216" s="270"/>
      <c r="J216" s="270"/>
      <c r="K216" s="270"/>
      <c r="L216" s="270"/>
      <c r="M216" s="270"/>
      <c r="N216" s="270"/>
      <c r="O216" s="238"/>
    </row>
    <row r="217" spans="1:15" x14ac:dyDescent="0.2">
      <c r="A217" s="26">
        <f>+A215+1</f>
        <v>139</v>
      </c>
      <c r="B217" s="121" t="s">
        <v>521</v>
      </c>
      <c r="C217" s="270">
        <v>4</v>
      </c>
      <c r="D217" s="270">
        <v>4</v>
      </c>
      <c r="E217" s="270">
        <v>4</v>
      </c>
      <c r="F217" s="270">
        <v>4</v>
      </c>
      <c r="G217" s="270">
        <v>4</v>
      </c>
      <c r="H217" s="270">
        <v>4</v>
      </c>
      <c r="I217" s="270">
        <v>4</v>
      </c>
      <c r="J217" s="270">
        <v>4</v>
      </c>
      <c r="K217" s="270">
        <v>4</v>
      </c>
      <c r="L217" s="270">
        <v>4</v>
      </c>
      <c r="M217" s="270">
        <v>4</v>
      </c>
      <c r="N217" s="270">
        <v>4</v>
      </c>
      <c r="O217" s="238">
        <f t="shared" ref="O217:O222" si="20">SUM(C217:N217)</f>
        <v>48</v>
      </c>
    </row>
    <row r="218" spans="1:15" x14ac:dyDescent="0.2">
      <c r="A218" s="26">
        <f>+A217+1</f>
        <v>140</v>
      </c>
      <c r="B218" s="239" t="s">
        <v>522</v>
      </c>
      <c r="C218" s="270">
        <v>369384.33836689999</v>
      </c>
      <c r="D218" s="270">
        <v>333606.6692911</v>
      </c>
      <c r="E218" s="270">
        <v>411348.78786689998</v>
      </c>
      <c r="F218" s="270">
        <v>255066.58825830001</v>
      </c>
      <c r="G218" s="270">
        <v>397518.23786689999</v>
      </c>
      <c r="H218" s="270">
        <v>361184.4882583</v>
      </c>
      <c r="I218" s="270">
        <v>406615.6878669</v>
      </c>
      <c r="J218" s="270">
        <v>364961.9378669</v>
      </c>
      <c r="K218" s="270">
        <v>425746.33825829998</v>
      </c>
      <c r="L218" s="270">
        <v>382636.4378669</v>
      </c>
      <c r="M218" s="270">
        <v>348874.43825830001</v>
      </c>
      <c r="N218" s="270">
        <v>428560.38786690001</v>
      </c>
      <c r="O218" s="238">
        <f t="shared" si="20"/>
        <v>4485504.3378926003</v>
      </c>
    </row>
    <row r="219" spans="1:15" x14ac:dyDescent="0.2">
      <c r="A219" s="26">
        <f>+A218+1</f>
        <v>141</v>
      </c>
      <c r="B219" s="239" t="s">
        <v>463</v>
      </c>
      <c r="C219" s="271">
        <v>5520</v>
      </c>
      <c r="D219" s="271">
        <v>5520</v>
      </c>
      <c r="E219" s="271">
        <v>5520</v>
      </c>
      <c r="F219" s="271">
        <v>5520</v>
      </c>
      <c r="G219" s="271">
        <v>5520</v>
      </c>
      <c r="H219" s="271">
        <v>5520</v>
      </c>
      <c r="I219" s="271">
        <v>5520</v>
      </c>
      <c r="J219" s="271">
        <v>5520</v>
      </c>
      <c r="K219" s="271">
        <v>5520</v>
      </c>
      <c r="L219" s="271">
        <v>5520</v>
      </c>
      <c r="M219" s="271">
        <v>5520</v>
      </c>
      <c r="N219" s="271">
        <v>5520</v>
      </c>
      <c r="O219" s="253">
        <f t="shared" si="20"/>
        <v>66240</v>
      </c>
    </row>
    <row r="220" spans="1:15" x14ac:dyDescent="0.2">
      <c r="A220" s="26">
        <f>+A219+1</f>
        <v>142</v>
      </c>
      <c r="B220" s="239" t="s">
        <v>464</v>
      </c>
      <c r="C220" s="270">
        <v>43882.859398000001</v>
      </c>
      <c r="D220" s="270">
        <v>39632.472311799997</v>
      </c>
      <c r="E220" s="270">
        <v>48868.235998600001</v>
      </c>
      <c r="F220" s="270">
        <v>30301.910685100003</v>
      </c>
      <c r="G220" s="270">
        <v>47225.166658599999</v>
      </c>
      <c r="H220" s="270">
        <v>42908.717205100002</v>
      </c>
      <c r="I220" s="270">
        <v>48305.9437186</v>
      </c>
      <c r="J220" s="270">
        <v>43357.478218600001</v>
      </c>
      <c r="K220" s="270">
        <v>50578.664985099997</v>
      </c>
      <c r="L220" s="270">
        <v>45457.208818599996</v>
      </c>
      <c r="M220" s="270">
        <v>41446.283265099999</v>
      </c>
      <c r="N220" s="270">
        <v>50912.974078599997</v>
      </c>
      <c r="O220" s="238">
        <f t="shared" si="20"/>
        <v>532877.91534179996</v>
      </c>
    </row>
    <row r="221" spans="1:15" x14ac:dyDescent="0.2">
      <c r="A221" s="26">
        <f>+A220+1</f>
        <v>143</v>
      </c>
      <c r="B221" s="239" t="s">
        <v>465</v>
      </c>
      <c r="C221" s="270">
        <v>197.45327700783309</v>
      </c>
      <c r="D221" s="270">
        <v>190.29576077040565</v>
      </c>
      <c r="E221" s="270">
        <v>227.42487476894439</v>
      </c>
      <c r="F221" s="270">
        <v>143.79943432808773</v>
      </c>
      <c r="G221" s="270">
        <v>228.26370103231261</v>
      </c>
      <c r="H221" s="270">
        <v>225.57617203670611</v>
      </c>
      <c r="I221" s="270">
        <v>314.39678757478237</v>
      </c>
      <c r="J221" s="270">
        <v>322.72099952405847</v>
      </c>
      <c r="K221" s="270">
        <v>382.18330569169234</v>
      </c>
      <c r="L221" s="270">
        <v>395.99613120707045</v>
      </c>
      <c r="M221" s="270">
        <v>314.77383599715154</v>
      </c>
      <c r="N221" s="270">
        <v>318.84854802845643</v>
      </c>
      <c r="O221" s="238">
        <f t="shared" si="20"/>
        <v>3261.7328279675012</v>
      </c>
    </row>
    <row r="222" spans="1:15" x14ac:dyDescent="0.2">
      <c r="A222" s="26">
        <f>+A221+1</f>
        <v>144</v>
      </c>
      <c r="B222" s="121" t="s">
        <v>466</v>
      </c>
      <c r="C222" s="272">
        <v>59913.427191800001</v>
      </c>
      <c r="D222" s="272">
        <v>23626.436095199999</v>
      </c>
      <c r="E222" s="272">
        <v>103620.3172898</v>
      </c>
      <c r="F222" s="272">
        <v>112149.4824751</v>
      </c>
      <c r="G222" s="272">
        <v>2372.5451951999999</v>
      </c>
      <c r="H222" s="272">
        <v>22797.004022199999</v>
      </c>
      <c r="I222" s="272">
        <v>52319.687759300003</v>
      </c>
      <c r="J222" s="272">
        <v>852.92739300000005</v>
      </c>
      <c r="K222" s="272">
        <v>287042.22593700001</v>
      </c>
      <c r="L222" s="272">
        <v>76054.786070000002</v>
      </c>
      <c r="M222" s="272">
        <v>92608.694014299996</v>
      </c>
      <c r="N222" s="272">
        <v>122906.98116130001</v>
      </c>
      <c r="O222" s="256">
        <f t="shared" si="20"/>
        <v>956264.51460420003</v>
      </c>
    </row>
    <row r="223" spans="1:15" x14ac:dyDescent="0.2">
      <c r="A223" s="26"/>
      <c r="B223" s="238"/>
      <c r="C223" s="275"/>
      <c r="D223" s="275"/>
      <c r="E223" s="275"/>
      <c r="F223" s="275"/>
      <c r="G223" s="275"/>
      <c r="H223" s="275"/>
      <c r="I223" s="275"/>
      <c r="J223" s="275"/>
      <c r="K223" s="275"/>
      <c r="L223" s="275"/>
      <c r="M223" s="275"/>
      <c r="N223" s="275"/>
      <c r="O223" s="262"/>
    </row>
    <row r="224" spans="1:15" x14ac:dyDescent="0.2">
      <c r="A224" s="26">
        <f>+A222+1</f>
        <v>145</v>
      </c>
      <c r="B224" s="239" t="s">
        <v>220</v>
      </c>
      <c r="C224" s="274">
        <v>109513.73986680784</v>
      </c>
      <c r="D224" s="274">
        <v>68969.204167770396</v>
      </c>
      <c r="E224" s="274">
        <v>158235.97816316894</v>
      </c>
      <c r="F224" s="274">
        <v>148115.19259452808</v>
      </c>
      <c r="G224" s="274">
        <v>55345.975554832316</v>
      </c>
      <c r="H224" s="274">
        <v>71451.297399336705</v>
      </c>
      <c r="I224" s="274">
        <v>106460.02826547479</v>
      </c>
      <c r="J224" s="274">
        <v>50053.126611124055</v>
      </c>
      <c r="K224" s="274">
        <v>343523.07422779169</v>
      </c>
      <c r="L224" s="274">
        <v>127427.99101980707</v>
      </c>
      <c r="M224" s="274">
        <v>139889.75111539714</v>
      </c>
      <c r="N224" s="274">
        <v>179658.80378792845</v>
      </c>
      <c r="O224" s="257">
        <f>SUM(O219:O222)</f>
        <v>1558644.1627739675</v>
      </c>
    </row>
    <row r="225" spans="1:15" x14ac:dyDescent="0.2">
      <c r="A225" s="26"/>
      <c r="B225" s="239"/>
      <c r="C225" s="271"/>
      <c r="D225" s="271"/>
      <c r="E225" s="271"/>
      <c r="F225" s="271"/>
      <c r="G225" s="271"/>
      <c r="H225" s="271"/>
      <c r="I225" s="271"/>
      <c r="J225" s="271"/>
      <c r="K225" s="271"/>
      <c r="L225" s="271"/>
      <c r="M225" s="271"/>
      <c r="N225" s="271"/>
      <c r="O225" s="253"/>
    </row>
    <row r="226" spans="1:15" x14ac:dyDescent="0.2">
      <c r="A226" s="237" t="s">
        <v>444</v>
      </c>
      <c r="B226" s="121"/>
      <c r="C226" s="276"/>
      <c r="D226" s="276"/>
      <c r="E226" s="276"/>
      <c r="F226" s="276"/>
      <c r="G226" s="276"/>
      <c r="H226" s="277" t="s">
        <v>445</v>
      </c>
      <c r="I226" s="270"/>
      <c r="J226" s="276"/>
      <c r="K226" s="270"/>
      <c r="L226" s="276"/>
      <c r="M226" s="276"/>
      <c r="N226" s="278" t="s">
        <v>523</v>
      </c>
      <c r="O226" s="239"/>
    </row>
    <row r="227" spans="1:15" x14ac:dyDescent="0.2">
      <c r="A227" s="240"/>
      <c r="B227" s="240"/>
      <c r="C227" s="279"/>
      <c r="D227" s="279"/>
      <c r="E227" s="279"/>
      <c r="F227" s="279"/>
      <c r="G227" s="279"/>
      <c r="H227" s="279"/>
      <c r="I227" s="279"/>
      <c r="J227" s="279"/>
      <c r="K227" s="279"/>
      <c r="L227" s="279"/>
      <c r="M227" s="279"/>
      <c r="N227" s="280"/>
      <c r="O227" s="241"/>
    </row>
    <row r="228" spans="1:15" x14ac:dyDescent="0.2">
      <c r="A228" s="239" t="s">
        <v>284</v>
      </c>
      <c r="B228" s="239"/>
      <c r="C228" s="276"/>
      <c r="D228" s="276"/>
      <c r="E228" s="276"/>
      <c r="F228" s="276"/>
      <c r="G228" s="276"/>
      <c r="H228" s="277" t="s">
        <v>447</v>
      </c>
      <c r="I228" s="270"/>
      <c r="J228" s="276"/>
      <c r="K228" s="270"/>
      <c r="L228" s="276"/>
      <c r="M228" s="281" t="s">
        <v>285</v>
      </c>
      <c r="N228" s="281"/>
      <c r="O228" s="121"/>
    </row>
    <row r="229" spans="1:15" x14ac:dyDescent="0.2">
      <c r="A229" s="238"/>
      <c r="B229" s="238"/>
      <c r="C229" s="270"/>
      <c r="D229" s="270"/>
      <c r="E229" s="270"/>
      <c r="F229" s="270"/>
      <c r="G229" s="270"/>
      <c r="H229" s="282" t="s">
        <v>448</v>
      </c>
      <c r="I229" s="270"/>
      <c r="J229" s="270"/>
      <c r="K229" s="270"/>
      <c r="L229" s="270"/>
      <c r="M229" s="281" t="s">
        <v>449</v>
      </c>
      <c r="N229" s="281"/>
      <c r="O229" s="121"/>
    </row>
    <row r="230" spans="1:15" x14ac:dyDescent="0.2">
      <c r="A230" s="243" t="s">
        <v>450</v>
      </c>
      <c r="B230" s="239"/>
      <c r="C230" s="270"/>
      <c r="D230" s="270"/>
      <c r="E230" s="270"/>
      <c r="F230" s="270"/>
      <c r="G230" s="270"/>
      <c r="H230" s="282"/>
      <c r="I230" s="270"/>
      <c r="J230" s="270"/>
      <c r="K230" s="270"/>
      <c r="L230" s="270"/>
      <c r="M230" s="281" t="s">
        <v>451</v>
      </c>
      <c r="N230" s="281" t="s">
        <v>485</v>
      </c>
      <c r="O230" s="121"/>
    </row>
    <row r="231" spans="1:15" x14ac:dyDescent="0.2">
      <c r="A231" s="238"/>
      <c r="B231" s="238"/>
      <c r="C231" s="270"/>
      <c r="D231" s="270"/>
      <c r="E231" s="270"/>
      <c r="F231" s="270"/>
      <c r="G231" s="270"/>
      <c r="H231" s="283" t="s">
        <v>452</v>
      </c>
      <c r="I231" s="270"/>
      <c r="J231" s="270"/>
      <c r="K231" s="270"/>
      <c r="L231" s="270"/>
      <c r="M231" s="270"/>
      <c r="N231" s="276"/>
    </row>
    <row r="232" spans="1:15" x14ac:dyDescent="0.2">
      <c r="A232" s="243" t="str">
        <f>+A157</f>
        <v xml:space="preserve">DOCKET NO.:   </v>
      </c>
      <c r="B232" s="239"/>
      <c r="C232" s="270"/>
      <c r="D232" s="270"/>
      <c r="E232" s="270"/>
      <c r="F232" s="270"/>
      <c r="G232" s="270"/>
      <c r="H232" s="270"/>
      <c r="I232" s="270"/>
      <c r="J232" s="270"/>
      <c r="K232" s="270"/>
      <c r="L232" s="270"/>
      <c r="M232" s="270"/>
      <c r="N232" s="276"/>
    </row>
    <row r="233" spans="1:15" x14ac:dyDescent="0.2"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</row>
    <row r="234" spans="1:15" x14ac:dyDescent="0.2">
      <c r="A234" s="240"/>
      <c r="B234" s="240"/>
      <c r="C234" s="279"/>
      <c r="D234" s="279"/>
      <c r="E234" s="279"/>
      <c r="F234" s="279"/>
      <c r="G234" s="279"/>
      <c r="H234" s="279"/>
      <c r="I234" s="279"/>
      <c r="J234" s="279"/>
      <c r="K234" s="279"/>
      <c r="L234" s="279"/>
      <c r="M234" s="279"/>
      <c r="N234" s="280"/>
      <c r="O234" s="241"/>
    </row>
    <row r="235" spans="1:15" x14ac:dyDescent="0.2">
      <c r="A235" s="26" t="s">
        <v>455</v>
      </c>
      <c r="B235" s="26" t="s">
        <v>456</v>
      </c>
      <c r="C235" s="276"/>
      <c r="D235" s="270"/>
      <c r="E235" s="278" t="s">
        <v>457</v>
      </c>
      <c r="F235" s="270"/>
      <c r="G235" s="281" t="s">
        <v>457</v>
      </c>
      <c r="H235" s="276"/>
      <c r="I235" s="270"/>
      <c r="J235" s="270"/>
      <c r="K235" s="270"/>
      <c r="L235" s="270"/>
      <c r="M235" s="270"/>
      <c r="N235" s="270"/>
      <c r="O235" s="238"/>
    </row>
    <row r="236" spans="1:15" x14ac:dyDescent="0.2">
      <c r="A236" s="248" t="s">
        <v>458</v>
      </c>
      <c r="B236" s="248" t="s">
        <v>459</v>
      </c>
      <c r="C236" s="284">
        <v>45292</v>
      </c>
      <c r="D236" s="284">
        <v>45323</v>
      </c>
      <c r="E236" s="284">
        <v>45352</v>
      </c>
      <c r="F236" s="284">
        <v>45383</v>
      </c>
      <c r="G236" s="284">
        <v>45413</v>
      </c>
      <c r="H236" s="284">
        <v>45444</v>
      </c>
      <c r="I236" s="284">
        <v>45474</v>
      </c>
      <c r="J236" s="284">
        <v>45505</v>
      </c>
      <c r="K236" s="284">
        <v>45536</v>
      </c>
      <c r="L236" s="284">
        <v>45566</v>
      </c>
      <c r="M236" s="284">
        <v>45597</v>
      </c>
      <c r="N236" s="284">
        <v>45627</v>
      </c>
      <c r="O236" s="263" t="s">
        <v>220</v>
      </c>
    </row>
    <row r="237" spans="1:15" x14ac:dyDescent="0.2">
      <c r="A237" s="26"/>
      <c r="B237" s="265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</row>
    <row r="238" spans="1:15" x14ac:dyDescent="0.2">
      <c r="A238" s="26">
        <f>+A224+1</f>
        <v>146</v>
      </c>
      <c r="B238" s="121" t="s">
        <v>524</v>
      </c>
      <c r="C238" s="270">
        <v>193</v>
      </c>
      <c r="D238" s="270">
        <v>193</v>
      </c>
      <c r="E238" s="270">
        <v>193</v>
      </c>
      <c r="F238" s="270">
        <v>193</v>
      </c>
      <c r="G238" s="270">
        <v>193</v>
      </c>
      <c r="H238" s="270">
        <v>193</v>
      </c>
      <c r="I238" s="270">
        <v>193</v>
      </c>
      <c r="J238" s="270">
        <v>193</v>
      </c>
      <c r="K238" s="270">
        <v>193</v>
      </c>
      <c r="L238" s="270">
        <v>193</v>
      </c>
      <c r="M238" s="270">
        <v>193</v>
      </c>
      <c r="N238" s="270">
        <v>193</v>
      </c>
      <c r="O238" s="238">
        <f t="shared" ref="O238:O243" si="21">SUM(C238:N238)</f>
        <v>2316</v>
      </c>
    </row>
    <row r="239" spans="1:15" x14ac:dyDescent="0.2">
      <c r="A239" s="26">
        <f>+A238+1</f>
        <v>147</v>
      </c>
      <c r="B239" s="239" t="s">
        <v>525</v>
      </c>
      <c r="C239" s="270">
        <v>14365345.222450599</v>
      </c>
      <c r="D239" s="270">
        <v>13050844.6415521</v>
      </c>
      <c r="E239" s="270">
        <v>14495412.798250601</v>
      </c>
      <c r="F239" s="270">
        <v>14035338.777984399</v>
      </c>
      <c r="G239" s="270">
        <v>13530220.1482506</v>
      </c>
      <c r="H239" s="270">
        <v>13460795.9279844</v>
      </c>
      <c r="I239" s="270">
        <v>13083123.3482506</v>
      </c>
      <c r="J239" s="270">
        <v>13478693.198250599</v>
      </c>
      <c r="K239" s="270">
        <v>13007179.627984401</v>
      </c>
      <c r="L239" s="270">
        <v>13771195.198250599</v>
      </c>
      <c r="M239" s="270">
        <v>13914854.1779844</v>
      </c>
      <c r="N239" s="270">
        <v>13854640.298250601</v>
      </c>
      <c r="O239" s="238">
        <f t="shared" si="21"/>
        <v>164047643.36544389</v>
      </c>
    </row>
    <row r="240" spans="1:15" x14ac:dyDescent="0.2">
      <c r="A240" s="26">
        <f>+A239+1</f>
        <v>148</v>
      </c>
      <c r="B240" s="239" t="s">
        <v>463</v>
      </c>
      <c r="C240" s="271">
        <v>266340</v>
      </c>
      <c r="D240" s="271">
        <v>266340</v>
      </c>
      <c r="E240" s="271">
        <v>266340</v>
      </c>
      <c r="F240" s="271">
        <v>266340</v>
      </c>
      <c r="G240" s="271">
        <v>266340</v>
      </c>
      <c r="H240" s="271">
        <v>266340</v>
      </c>
      <c r="I240" s="271">
        <v>266340</v>
      </c>
      <c r="J240" s="271">
        <v>266340</v>
      </c>
      <c r="K240" s="271">
        <v>266340</v>
      </c>
      <c r="L240" s="271">
        <v>266340</v>
      </c>
      <c r="M240" s="271">
        <v>266340</v>
      </c>
      <c r="N240" s="271">
        <v>266340</v>
      </c>
      <c r="O240" s="238">
        <f t="shared" si="21"/>
        <v>3196080</v>
      </c>
    </row>
    <row r="241" spans="1:15" x14ac:dyDescent="0.2">
      <c r="A241" s="26">
        <f>+A240+1</f>
        <v>149</v>
      </c>
      <c r="B241" s="239" t="s">
        <v>464</v>
      </c>
      <c r="C241" s="270">
        <v>1706603.0124270001</v>
      </c>
      <c r="D241" s="270">
        <v>1550440.3434162999</v>
      </c>
      <c r="E241" s="270">
        <v>1722055.0404323</v>
      </c>
      <c r="F241" s="270">
        <v>1667398.2468246</v>
      </c>
      <c r="G241" s="270">
        <v>1607390.1536123001</v>
      </c>
      <c r="H241" s="270">
        <v>1599142.5562446001</v>
      </c>
      <c r="I241" s="270">
        <v>1554275.0537723</v>
      </c>
      <c r="J241" s="270">
        <v>1601268.7519523001</v>
      </c>
      <c r="K241" s="270">
        <v>1545252.9398046001</v>
      </c>
      <c r="L241" s="270">
        <v>1636017.9895523</v>
      </c>
      <c r="M241" s="270">
        <v>1653084.6763446</v>
      </c>
      <c r="N241" s="270">
        <v>1645931.2674322999</v>
      </c>
      <c r="O241" s="238">
        <f t="shared" si="21"/>
        <v>19488860.031815499</v>
      </c>
    </row>
    <row r="242" spans="1:15" x14ac:dyDescent="0.2">
      <c r="A242" s="26">
        <f>+A241+1</f>
        <v>150</v>
      </c>
      <c r="B242" s="239" t="s">
        <v>465</v>
      </c>
      <c r="C242" s="270">
        <v>7678.9516904322154</v>
      </c>
      <c r="D242" s="270">
        <v>7444.4567161618907</v>
      </c>
      <c r="E242" s="270">
        <v>8014.1659282899927</v>
      </c>
      <c r="F242" s="270">
        <v>7912.7328697139019</v>
      </c>
      <c r="G242" s="270">
        <v>7769.3495105896218</v>
      </c>
      <c r="H242" s="270">
        <v>8406.8804633451073</v>
      </c>
      <c r="I242" s="270">
        <v>10115.920449879559</v>
      </c>
      <c r="J242" s="270">
        <v>11918.660248905006</v>
      </c>
      <c r="K242" s="270">
        <v>11676.264623402909</v>
      </c>
      <c r="L242" s="270">
        <v>14252.014395193502</v>
      </c>
      <c r="M242" s="270">
        <v>12554.751929696395</v>
      </c>
      <c r="N242" s="270">
        <v>10307.840079530921</v>
      </c>
      <c r="O242" s="238">
        <f t="shared" si="21"/>
        <v>118051.98890514104</v>
      </c>
    </row>
    <row r="243" spans="1:15" x14ac:dyDescent="0.2">
      <c r="A243" s="26">
        <f>+A242+1</f>
        <v>151</v>
      </c>
      <c r="B243" s="121" t="s">
        <v>483</v>
      </c>
      <c r="C243" s="272">
        <v>12379.3840196</v>
      </c>
      <c r="D243" s="272">
        <v>12473.8927996</v>
      </c>
      <c r="E243" s="272">
        <v>11839.673150799999</v>
      </c>
      <c r="F243" s="272">
        <v>12362.356922000001</v>
      </c>
      <c r="G243" s="272">
        <v>12442.3703955</v>
      </c>
      <c r="H243" s="272">
        <v>10585.0762218</v>
      </c>
      <c r="I243" s="272">
        <v>10409.986970600001</v>
      </c>
      <c r="J243" s="272">
        <v>9898.7129934000004</v>
      </c>
      <c r="K243" s="272">
        <v>10002.444903600001</v>
      </c>
      <c r="L243" s="272">
        <v>13922.1734519</v>
      </c>
      <c r="M243" s="272">
        <v>10676.3228955</v>
      </c>
      <c r="N243" s="272">
        <v>18352.3318224</v>
      </c>
      <c r="O243" s="256">
        <f t="shared" si="21"/>
        <v>145344.7265467</v>
      </c>
    </row>
    <row r="244" spans="1:15" x14ac:dyDescent="0.2">
      <c r="A244" s="26"/>
      <c r="B244" s="238"/>
      <c r="C244" s="273"/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51"/>
    </row>
    <row r="245" spans="1:15" x14ac:dyDescent="0.2">
      <c r="A245" s="26">
        <f>+A243+1</f>
        <v>152</v>
      </c>
      <c r="B245" s="239" t="s">
        <v>220</v>
      </c>
      <c r="C245" s="274">
        <v>1993001.3481370322</v>
      </c>
      <c r="D245" s="274">
        <v>1836698.6929320619</v>
      </c>
      <c r="E245" s="274">
        <v>2008248.8795113899</v>
      </c>
      <c r="F245" s="274">
        <v>1954013.3366163138</v>
      </c>
      <c r="G245" s="274">
        <v>1893941.8735183896</v>
      </c>
      <c r="H245" s="274">
        <v>1884474.5129297453</v>
      </c>
      <c r="I245" s="274">
        <v>1841140.9611927795</v>
      </c>
      <c r="J245" s="274">
        <v>1889426.125194605</v>
      </c>
      <c r="K245" s="274">
        <v>1833271.649331603</v>
      </c>
      <c r="L245" s="274">
        <v>1930532.1773993934</v>
      </c>
      <c r="M245" s="274">
        <v>1942655.7511697966</v>
      </c>
      <c r="N245" s="274">
        <v>1940931.4393342307</v>
      </c>
      <c r="O245" s="257">
        <f>SUM(C245:N245)</f>
        <v>22948336.747267343</v>
      </c>
    </row>
    <row r="246" spans="1:15" x14ac:dyDescent="0.2">
      <c r="A246" s="26"/>
      <c r="B246" s="260" t="s">
        <v>526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38"/>
    </row>
    <row r="247" spans="1:15" x14ac:dyDescent="0.2">
      <c r="A247" s="26">
        <f>+A245+1</f>
        <v>153</v>
      </c>
      <c r="B247" s="121" t="s">
        <v>527</v>
      </c>
      <c r="C247" s="270">
        <v>0</v>
      </c>
      <c r="D247" s="270">
        <v>0</v>
      </c>
      <c r="E247" s="270">
        <v>0</v>
      </c>
      <c r="F247" s="270">
        <v>0</v>
      </c>
      <c r="G247" s="270">
        <v>0</v>
      </c>
      <c r="H247" s="270">
        <v>0</v>
      </c>
      <c r="I247" s="270">
        <v>0</v>
      </c>
      <c r="J247" s="270">
        <v>0</v>
      </c>
      <c r="K247" s="270">
        <v>0</v>
      </c>
      <c r="L247" s="270">
        <v>0</v>
      </c>
      <c r="M247" s="270">
        <v>0</v>
      </c>
      <c r="N247" s="270">
        <v>0</v>
      </c>
      <c r="O247" s="238">
        <f>SUM(C247:N247)</f>
        <v>0</v>
      </c>
    </row>
    <row r="248" spans="1:15" x14ac:dyDescent="0.2">
      <c r="A248" s="26">
        <f>+A247+1</f>
        <v>154</v>
      </c>
      <c r="B248" s="239" t="s">
        <v>528</v>
      </c>
      <c r="C248" s="270">
        <v>0</v>
      </c>
      <c r="D248" s="270">
        <v>0</v>
      </c>
      <c r="E248" s="270">
        <v>0</v>
      </c>
      <c r="F248" s="270">
        <v>0</v>
      </c>
      <c r="G248" s="270">
        <v>0</v>
      </c>
      <c r="H248" s="270">
        <v>0</v>
      </c>
      <c r="I248" s="270">
        <v>0</v>
      </c>
      <c r="J248" s="270">
        <v>0</v>
      </c>
      <c r="K248" s="270">
        <v>0</v>
      </c>
      <c r="L248" s="270">
        <v>0</v>
      </c>
      <c r="M248" s="270">
        <v>0</v>
      </c>
      <c r="N248" s="270">
        <v>0</v>
      </c>
      <c r="O248" s="238">
        <f>SUM(C248:N248)</f>
        <v>0</v>
      </c>
    </row>
    <row r="249" spans="1:15" x14ac:dyDescent="0.2">
      <c r="A249" s="26">
        <f>+A248+1</f>
        <v>155</v>
      </c>
      <c r="B249" s="239" t="s">
        <v>463</v>
      </c>
      <c r="C249" s="271">
        <v>0</v>
      </c>
      <c r="D249" s="271">
        <v>0</v>
      </c>
      <c r="E249" s="271">
        <v>0</v>
      </c>
      <c r="F249" s="271">
        <v>0</v>
      </c>
      <c r="G249" s="271">
        <v>0</v>
      </c>
      <c r="H249" s="271">
        <v>0</v>
      </c>
      <c r="I249" s="271">
        <v>0</v>
      </c>
      <c r="J249" s="271">
        <v>0</v>
      </c>
      <c r="K249" s="271">
        <v>0</v>
      </c>
      <c r="L249" s="271">
        <v>0</v>
      </c>
      <c r="M249" s="271">
        <v>0</v>
      </c>
      <c r="N249" s="271">
        <v>0</v>
      </c>
      <c r="O249" s="253">
        <f>SUM(C249:N249)</f>
        <v>0</v>
      </c>
    </row>
    <row r="250" spans="1:15" x14ac:dyDescent="0.2">
      <c r="A250" s="26">
        <f>+A249+1</f>
        <v>156</v>
      </c>
      <c r="B250" s="239" t="s">
        <v>464</v>
      </c>
      <c r="C250" s="270">
        <v>0</v>
      </c>
      <c r="D250" s="270">
        <v>0</v>
      </c>
      <c r="E250" s="270">
        <v>0</v>
      </c>
      <c r="F250" s="270">
        <v>0</v>
      </c>
      <c r="G250" s="270">
        <v>0</v>
      </c>
      <c r="H250" s="270">
        <v>0</v>
      </c>
      <c r="I250" s="270">
        <v>0</v>
      </c>
      <c r="J250" s="270">
        <v>0</v>
      </c>
      <c r="K250" s="270">
        <v>0</v>
      </c>
      <c r="L250" s="270">
        <v>0</v>
      </c>
      <c r="M250" s="270">
        <v>0</v>
      </c>
      <c r="N250" s="270">
        <v>0</v>
      </c>
      <c r="O250" s="238">
        <f>SUM(C250:N250)</f>
        <v>0</v>
      </c>
    </row>
    <row r="251" spans="1:15" x14ac:dyDescent="0.2">
      <c r="A251" s="26">
        <f>+A250+1</f>
        <v>157</v>
      </c>
      <c r="B251" s="121" t="s">
        <v>466</v>
      </c>
      <c r="C251" s="272">
        <v>0</v>
      </c>
      <c r="D251" s="272">
        <v>0</v>
      </c>
      <c r="E251" s="272">
        <v>0</v>
      </c>
      <c r="F251" s="272">
        <v>0</v>
      </c>
      <c r="G251" s="272">
        <v>0</v>
      </c>
      <c r="H251" s="272">
        <v>0</v>
      </c>
      <c r="I251" s="272">
        <v>0</v>
      </c>
      <c r="J251" s="272">
        <v>0</v>
      </c>
      <c r="K251" s="272">
        <v>0</v>
      </c>
      <c r="L251" s="272">
        <v>0</v>
      </c>
      <c r="M251" s="272">
        <v>0</v>
      </c>
      <c r="N251" s="272">
        <v>0</v>
      </c>
      <c r="O251" s="256">
        <f>SUM(C251:N251)</f>
        <v>0</v>
      </c>
    </row>
    <row r="252" spans="1:15" x14ac:dyDescent="0.2">
      <c r="A252" s="26"/>
      <c r="B252" s="238"/>
      <c r="C252" s="275"/>
      <c r="D252" s="275"/>
      <c r="E252" s="275"/>
      <c r="F252" s="275"/>
      <c r="G252" s="275"/>
      <c r="H252" s="275"/>
      <c r="I252" s="275"/>
      <c r="J252" s="275"/>
      <c r="K252" s="275"/>
      <c r="L252" s="275"/>
      <c r="M252" s="275"/>
      <c r="N252" s="275"/>
      <c r="O252" s="262"/>
    </row>
    <row r="253" spans="1:15" x14ac:dyDescent="0.2">
      <c r="A253" s="26">
        <f>+A251+1</f>
        <v>158</v>
      </c>
      <c r="B253" s="239" t="s">
        <v>220</v>
      </c>
      <c r="C253" s="274">
        <v>0</v>
      </c>
      <c r="D253" s="274">
        <v>0</v>
      </c>
      <c r="E253" s="274">
        <v>0</v>
      </c>
      <c r="F253" s="274">
        <v>0</v>
      </c>
      <c r="G253" s="274">
        <v>0</v>
      </c>
      <c r="H253" s="274">
        <v>0</v>
      </c>
      <c r="I253" s="274">
        <v>0</v>
      </c>
      <c r="J253" s="274">
        <v>0</v>
      </c>
      <c r="K253" s="274">
        <v>0</v>
      </c>
      <c r="L253" s="274">
        <v>0</v>
      </c>
      <c r="M253" s="274">
        <v>0</v>
      </c>
      <c r="N253" s="274">
        <v>0</v>
      </c>
      <c r="O253" s="257">
        <f>SUM(O249:O251)</f>
        <v>0</v>
      </c>
    </row>
    <row r="254" spans="1:15" x14ac:dyDescent="0.2">
      <c r="A254" s="26"/>
      <c r="B254" s="239"/>
      <c r="C254" s="271"/>
      <c r="D254" s="271"/>
      <c r="E254" s="271"/>
      <c r="F254" s="271"/>
      <c r="G254" s="271"/>
      <c r="H254" s="271"/>
      <c r="I254" s="271"/>
      <c r="J254" s="271"/>
      <c r="K254" s="271"/>
      <c r="L254" s="271"/>
      <c r="M254" s="271"/>
      <c r="N254" s="271"/>
      <c r="O254" s="253"/>
    </row>
    <row r="255" spans="1:15" x14ac:dyDescent="0.2">
      <c r="A255" s="26">
        <f>+A253+1</f>
        <v>159</v>
      </c>
      <c r="B255" s="121" t="s">
        <v>529</v>
      </c>
      <c r="C255" s="270">
        <v>27</v>
      </c>
      <c r="D255" s="270">
        <v>27</v>
      </c>
      <c r="E255" s="270">
        <v>27</v>
      </c>
      <c r="F255" s="270">
        <v>27</v>
      </c>
      <c r="G255" s="270">
        <v>27</v>
      </c>
      <c r="H255" s="270">
        <v>27</v>
      </c>
      <c r="I255" s="270">
        <v>27</v>
      </c>
      <c r="J255" s="270">
        <v>27</v>
      </c>
      <c r="K255" s="270">
        <v>27</v>
      </c>
      <c r="L255" s="270">
        <v>27</v>
      </c>
      <c r="M255" s="270">
        <v>27</v>
      </c>
      <c r="N255" s="270">
        <v>27</v>
      </c>
      <c r="O255" s="238">
        <f>SUM(C255:N255)</f>
        <v>324</v>
      </c>
    </row>
    <row r="256" spans="1:15" x14ac:dyDescent="0.2">
      <c r="A256" s="26">
        <f>+A255+1</f>
        <v>160</v>
      </c>
      <c r="B256" s="239" t="s">
        <v>530</v>
      </c>
      <c r="C256" s="270">
        <v>4133358.3492243998</v>
      </c>
      <c r="D256" s="270">
        <v>3732716.2017872999</v>
      </c>
      <c r="E256" s="270">
        <v>4060051.8820743999</v>
      </c>
      <c r="F256" s="270">
        <v>3811546.4536203998</v>
      </c>
      <c r="G256" s="270">
        <v>3678014.2320743999</v>
      </c>
      <c r="H256" s="270">
        <v>3512812.5036204001</v>
      </c>
      <c r="I256" s="270">
        <v>3528396.0320744002</v>
      </c>
      <c r="J256" s="270">
        <v>3619735.0820744</v>
      </c>
      <c r="K256" s="270">
        <v>3433070.3036203999</v>
      </c>
      <c r="L256" s="270">
        <v>3490709.8820743999</v>
      </c>
      <c r="M256" s="270">
        <v>3602007.8036203999</v>
      </c>
      <c r="N256" s="270">
        <v>3627004.4320744001</v>
      </c>
      <c r="O256" s="238">
        <f>SUM(C256:N256)</f>
        <v>44229423.157939695</v>
      </c>
    </row>
    <row r="257" spans="1:15" x14ac:dyDescent="0.2">
      <c r="A257" s="26">
        <f>+A256+1</f>
        <v>161</v>
      </c>
      <c r="B257" s="239" t="s">
        <v>463</v>
      </c>
      <c r="C257" s="271">
        <v>37260</v>
      </c>
      <c r="D257" s="271">
        <v>37260</v>
      </c>
      <c r="E257" s="271">
        <v>37260</v>
      </c>
      <c r="F257" s="271">
        <v>37260</v>
      </c>
      <c r="G257" s="271">
        <v>37260</v>
      </c>
      <c r="H257" s="271">
        <v>37260</v>
      </c>
      <c r="I257" s="271">
        <v>37260</v>
      </c>
      <c r="J257" s="271">
        <v>37260</v>
      </c>
      <c r="K257" s="271">
        <v>37260</v>
      </c>
      <c r="L257" s="271">
        <v>37260</v>
      </c>
      <c r="M257" s="271">
        <v>37260</v>
      </c>
      <c r="N257" s="271">
        <v>37260</v>
      </c>
      <c r="O257" s="253">
        <f>SUM(C257:N257)</f>
        <v>447120</v>
      </c>
    </row>
    <row r="258" spans="1:15" x14ac:dyDescent="0.2">
      <c r="A258" s="26">
        <f>+A257+1</f>
        <v>162</v>
      </c>
      <c r="B258" s="239" t="s">
        <v>464</v>
      </c>
      <c r="C258" s="270">
        <v>323104.62215900002</v>
      </c>
      <c r="D258" s="270">
        <v>291786.42549370002</v>
      </c>
      <c r="E258" s="270">
        <v>317374.25562180002</v>
      </c>
      <c r="F258" s="270">
        <v>297948.58627949998</v>
      </c>
      <c r="G258" s="270">
        <v>287510.37252129999</v>
      </c>
      <c r="H258" s="270">
        <v>274596.55340799998</v>
      </c>
      <c r="I258" s="270">
        <v>275814.71782730002</v>
      </c>
      <c r="J258" s="270">
        <v>282954.69136579998</v>
      </c>
      <c r="K258" s="270">
        <v>268363.10563399998</v>
      </c>
      <c r="L258" s="270">
        <v>272868.79148180003</v>
      </c>
      <c r="M258" s="270">
        <v>281568.95000900002</v>
      </c>
      <c r="N258" s="270">
        <v>283522.93645530002</v>
      </c>
      <c r="O258" s="238">
        <f>SUM(C258:N258)</f>
        <v>3457414.0082565001</v>
      </c>
    </row>
    <row r="259" spans="1:15" x14ac:dyDescent="0.2">
      <c r="A259" s="26">
        <f>+A258+1</f>
        <v>163</v>
      </c>
      <c r="B259" s="121" t="s">
        <v>465</v>
      </c>
      <c r="C259" s="272">
        <v>2521.3482473510412</v>
      </c>
      <c r="D259" s="272">
        <v>2429.7593861977984</v>
      </c>
      <c r="E259" s="272">
        <v>2561.5523329017451</v>
      </c>
      <c r="F259" s="272">
        <v>2452.1595772201872</v>
      </c>
      <c r="G259" s="272">
        <v>2410.1113543100764</v>
      </c>
      <c r="H259" s="272">
        <v>2503.588853741443</v>
      </c>
      <c r="I259" s="272">
        <v>3113.2586386676157</v>
      </c>
      <c r="J259" s="272">
        <v>3652.5851263356271</v>
      </c>
      <c r="K259" s="272">
        <v>3516.7977722908236</v>
      </c>
      <c r="L259" s="272">
        <v>4122.5153458795594</v>
      </c>
      <c r="M259" s="272">
        <v>3708.6686498545023</v>
      </c>
      <c r="N259" s="272">
        <v>3079.3879842930182</v>
      </c>
      <c r="O259" s="256">
        <f>SUM(C259:N259)</f>
        <v>36071.733269043441</v>
      </c>
    </row>
    <row r="260" spans="1:15" x14ac:dyDescent="0.2">
      <c r="A260" s="26"/>
      <c r="B260" s="238"/>
      <c r="C260" s="273"/>
      <c r="D260" s="273"/>
      <c r="E260" s="273"/>
      <c r="F260" s="273"/>
      <c r="G260" s="273"/>
      <c r="H260" s="273"/>
      <c r="I260" s="273"/>
      <c r="J260" s="273"/>
      <c r="K260" s="273"/>
      <c r="L260" s="273"/>
      <c r="M260" s="273"/>
      <c r="N260" s="273"/>
      <c r="O260" s="251"/>
    </row>
    <row r="261" spans="1:15" x14ac:dyDescent="0.2">
      <c r="A261" s="26">
        <f>+A259+1</f>
        <v>164</v>
      </c>
      <c r="B261" s="239" t="s">
        <v>220</v>
      </c>
      <c r="C261" s="274">
        <v>362885.97040635109</v>
      </c>
      <c r="D261" s="274">
        <v>331476.1848798978</v>
      </c>
      <c r="E261" s="274">
        <v>357195.80795470177</v>
      </c>
      <c r="F261" s="274">
        <v>337660.7458567202</v>
      </c>
      <c r="G261" s="274">
        <v>327180.48387561005</v>
      </c>
      <c r="H261" s="274">
        <v>314360.14226174145</v>
      </c>
      <c r="I261" s="274">
        <v>316187.97646596766</v>
      </c>
      <c r="J261" s="274">
        <v>323867.2764921356</v>
      </c>
      <c r="K261" s="274">
        <v>309139.9034062908</v>
      </c>
      <c r="L261" s="274">
        <v>314251.30682767957</v>
      </c>
      <c r="M261" s="274">
        <v>322537.61865885451</v>
      </c>
      <c r="N261" s="274">
        <v>323862.32443959301</v>
      </c>
      <c r="O261" s="257">
        <f>SUM(C261:N261)</f>
        <v>3940605.7415255439</v>
      </c>
    </row>
    <row r="262" spans="1:15" x14ac:dyDescent="0.2">
      <c r="A262" s="26"/>
      <c r="B262" s="260" t="s">
        <v>531</v>
      </c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38"/>
    </row>
    <row r="263" spans="1:15" x14ac:dyDescent="0.2">
      <c r="A263" s="26">
        <f>+A261+1</f>
        <v>165</v>
      </c>
      <c r="B263" s="121" t="s">
        <v>532</v>
      </c>
      <c r="C263" s="270">
        <v>14</v>
      </c>
      <c r="D263" s="270">
        <v>14</v>
      </c>
      <c r="E263" s="270">
        <v>14</v>
      </c>
      <c r="F263" s="270">
        <v>14</v>
      </c>
      <c r="G263" s="270">
        <v>14</v>
      </c>
      <c r="H263" s="270">
        <v>14</v>
      </c>
      <c r="I263" s="270">
        <v>14</v>
      </c>
      <c r="J263" s="270">
        <v>14</v>
      </c>
      <c r="K263" s="270">
        <v>14</v>
      </c>
      <c r="L263" s="270">
        <v>14</v>
      </c>
      <c r="M263" s="270">
        <v>14</v>
      </c>
      <c r="N263" s="270">
        <v>14</v>
      </c>
      <c r="O263" s="238">
        <f>SUM(C263:N263)</f>
        <v>168</v>
      </c>
    </row>
    <row r="264" spans="1:15" x14ac:dyDescent="0.2">
      <c r="A264" s="26">
        <f>+A263+1</f>
        <v>166</v>
      </c>
      <c r="B264" s="239" t="s">
        <v>533</v>
      </c>
      <c r="C264" s="270">
        <v>11927537.7786</v>
      </c>
      <c r="D264" s="270">
        <v>10771413.6753</v>
      </c>
      <c r="E264" s="270">
        <v>13797713.6</v>
      </c>
      <c r="F264" s="270">
        <v>12723665.65</v>
      </c>
      <c r="G264" s="270">
        <v>12509443.199999999</v>
      </c>
      <c r="H264" s="270">
        <v>11903365.4</v>
      </c>
      <c r="I264" s="270">
        <v>12200225.75</v>
      </c>
      <c r="J264" s="270">
        <v>10946573.4</v>
      </c>
      <c r="K264" s="270">
        <v>10256106.4</v>
      </c>
      <c r="L264" s="270">
        <v>11721916.9</v>
      </c>
      <c r="M264" s="270">
        <v>11430868.85</v>
      </c>
      <c r="N264" s="270">
        <v>12903782.9</v>
      </c>
      <c r="O264" s="238">
        <f>SUM(C264:N264)</f>
        <v>143092613.50390002</v>
      </c>
    </row>
    <row r="265" spans="1:15" x14ac:dyDescent="0.2">
      <c r="A265" s="26">
        <f>+A264+1</f>
        <v>167</v>
      </c>
      <c r="B265" s="239" t="s">
        <v>463</v>
      </c>
      <c r="C265" s="271">
        <v>22120</v>
      </c>
      <c r="D265" s="271">
        <v>22120</v>
      </c>
      <c r="E265" s="271">
        <v>22120</v>
      </c>
      <c r="F265" s="271">
        <v>22120</v>
      </c>
      <c r="G265" s="271">
        <v>22120</v>
      </c>
      <c r="H265" s="271">
        <v>22120</v>
      </c>
      <c r="I265" s="271">
        <v>22120</v>
      </c>
      <c r="J265" s="271">
        <v>22120</v>
      </c>
      <c r="K265" s="271">
        <v>22120</v>
      </c>
      <c r="L265" s="271">
        <v>22120</v>
      </c>
      <c r="M265" s="271">
        <v>22120</v>
      </c>
      <c r="N265" s="271">
        <v>22120</v>
      </c>
      <c r="O265" s="253">
        <f>SUM(C265:N265)</f>
        <v>265440</v>
      </c>
    </row>
    <row r="266" spans="1:15" x14ac:dyDescent="0.2">
      <c r="A266" s="26">
        <f>+A265+1</f>
        <v>168</v>
      </c>
      <c r="B266" s="239" t="s">
        <v>464</v>
      </c>
      <c r="C266" s="270">
        <v>483065.28003339999</v>
      </c>
      <c r="D266" s="270">
        <v>436242.25384979998</v>
      </c>
      <c r="E266" s="270">
        <v>558807.40079999994</v>
      </c>
      <c r="F266" s="270">
        <v>515308.45882499998</v>
      </c>
      <c r="G266" s="270">
        <v>506632.44960000005</v>
      </c>
      <c r="H266" s="270">
        <v>482086.29869999998</v>
      </c>
      <c r="I266" s="270">
        <v>494109.14287500002</v>
      </c>
      <c r="J266" s="270">
        <v>443336.22269999998</v>
      </c>
      <c r="K266" s="270">
        <v>415372.30920000002</v>
      </c>
      <c r="L266" s="270">
        <v>474737.63445000001</v>
      </c>
      <c r="M266" s="270">
        <v>462950.188425</v>
      </c>
      <c r="N266" s="270">
        <v>522603.20744999999</v>
      </c>
      <c r="O266" s="238">
        <f>SUM(C266:N266)</f>
        <v>5795250.8469081987</v>
      </c>
    </row>
    <row r="267" spans="1:15" x14ac:dyDescent="0.2">
      <c r="A267" s="26">
        <f>+A266+1</f>
        <v>169</v>
      </c>
      <c r="B267" s="121" t="s">
        <v>465</v>
      </c>
      <c r="C267" s="285">
        <v>1584.450576532472</v>
      </c>
      <c r="D267" s="285">
        <v>1526.8948228274312</v>
      </c>
      <c r="E267" s="285">
        <v>1895.7318047736098</v>
      </c>
      <c r="F267" s="285">
        <v>1782.6163304014026</v>
      </c>
      <c r="G267" s="285">
        <v>1785.0887108138577</v>
      </c>
      <c r="H267" s="285">
        <v>1847.4637491944904</v>
      </c>
      <c r="I267" s="285">
        <v>2344.2496739612925</v>
      </c>
      <c r="J267" s="285">
        <v>2405.4696040222479</v>
      </c>
      <c r="K267" s="285">
        <v>2287.9437176016181</v>
      </c>
      <c r="L267" s="285">
        <v>3014.7082145101467</v>
      </c>
      <c r="M267" s="285">
        <v>2563.0126302401713</v>
      </c>
      <c r="N267" s="285">
        <v>2385.7860386570264</v>
      </c>
      <c r="O267" s="266">
        <f>SUM(C267:N267)</f>
        <v>25423.415873535763</v>
      </c>
    </row>
    <row r="268" spans="1:15" x14ac:dyDescent="0.2">
      <c r="A268" s="26"/>
      <c r="B268" s="238"/>
      <c r="C268" s="275"/>
      <c r="D268" s="275"/>
      <c r="E268" s="275"/>
      <c r="F268" s="275"/>
      <c r="G268" s="275"/>
      <c r="H268" s="275"/>
      <c r="I268" s="275"/>
      <c r="J268" s="275"/>
      <c r="K268" s="275"/>
      <c r="L268" s="275"/>
      <c r="M268" s="275"/>
      <c r="N268" s="275"/>
      <c r="O268" s="262"/>
    </row>
    <row r="269" spans="1:15" x14ac:dyDescent="0.2">
      <c r="A269" s="26">
        <f>+A267+1</f>
        <v>170</v>
      </c>
      <c r="B269" s="239" t="s">
        <v>220</v>
      </c>
      <c r="C269" s="274">
        <v>506769.73060993245</v>
      </c>
      <c r="D269" s="274">
        <v>459889.1486726274</v>
      </c>
      <c r="E269" s="274">
        <v>582823.13260477351</v>
      </c>
      <c r="F269" s="274">
        <v>539211.07515540137</v>
      </c>
      <c r="G269" s="274">
        <v>530537.53831081395</v>
      </c>
      <c r="H269" s="274">
        <v>506053.7624491945</v>
      </c>
      <c r="I269" s="274">
        <v>518573.39254896133</v>
      </c>
      <c r="J269" s="274">
        <v>467861.69230402226</v>
      </c>
      <c r="K269" s="274">
        <v>439780.25291760161</v>
      </c>
      <c r="L269" s="274">
        <v>499872.34266451019</v>
      </c>
      <c r="M269" s="274">
        <v>487633.20105524018</v>
      </c>
      <c r="N269" s="274">
        <v>547108.99348865706</v>
      </c>
      <c r="O269" s="257">
        <f>SUM(O265:O267)</f>
        <v>6086114.2627817346</v>
      </c>
    </row>
    <row r="270" spans="1:15" x14ac:dyDescent="0.2">
      <c r="A270" s="26"/>
      <c r="B270" s="260" t="s">
        <v>534</v>
      </c>
      <c r="C270" s="276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</row>
    <row r="271" spans="1:15" x14ac:dyDescent="0.2">
      <c r="A271" s="26">
        <f>+A269+1</f>
        <v>171</v>
      </c>
      <c r="B271" s="121" t="s">
        <v>535</v>
      </c>
      <c r="C271" s="270">
        <v>0</v>
      </c>
      <c r="D271" s="270">
        <v>0</v>
      </c>
      <c r="E271" s="270">
        <v>0</v>
      </c>
      <c r="F271" s="270">
        <v>0</v>
      </c>
      <c r="G271" s="270">
        <v>0</v>
      </c>
      <c r="H271" s="270">
        <v>0</v>
      </c>
      <c r="I271" s="270">
        <v>0</v>
      </c>
      <c r="J271" s="270">
        <v>0</v>
      </c>
      <c r="K271" s="270">
        <v>0</v>
      </c>
      <c r="L271" s="270">
        <v>0</v>
      </c>
      <c r="M271" s="270">
        <v>0</v>
      </c>
      <c r="N271" s="270">
        <v>0</v>
      </c>
      <c r="O271" s="238">
        <f>SUM(C271:N271)</f>
        <v>0</v>
      </c>
    </row>
    <row r="272" spans="1:15" x14ac:dyDescent="0.2">
      <c r="A272" s="26">
        <f>+A271+1</f>
        <v>172</v>
      </c>
      <c r="B272" s="239" t="s">
        <v>536</v>
      </c>
      <c r="C272" s="270">
        <v>0</v>
      </c>
      <c r="D272" s="270">
        <v>0</v>
      </c>
      <c r="E272" s="270">
        <v>0</v>
      </c>
      <c r="F272" s="270">
        <v>0</v>
      </c>
      <c r="G272" s="270">
        <v>0</v>
      </c>
      <c r="H272" s="270">
        <v>0</v>
      </c>
      <c r="I272" s="270">
        <v>0</v>
      </c>
      <c r="J272" s="270">
        <v>0</v>
      </c>
      <c r="K272" s="270">
        <v>0</v>
      </c>
      <c r="L272" s="270">
        <v>0</v>
      </c>
      <c r="M272" s="270">
        <v>0</v>
      </c>
      <c r="N272" s="270">
        <v>0</v>
      </c>
      <c r="O272" s="238">
        <f>SUM(C272:N272)</f>
        <v>0</v>
      </c>
    </row>
    <row r="273" spans="1:15" x14ac:dyDescent="0.2">
      <c r="A273" s="26">
        <f>+A272+1</f>
        <v>173</v>
      </c>
      <c r="B273" s="239" t="s">
        <v>463</v>
      </c>
      <c r="C273" s="271">
        <v>0</v>
      </c>
      <c r="D273" s="271">
        <v>0</v>
      </c>
      <c r="E273" s="271">
        <v>0</v>
      </c>
      <c r="F273" s="271">
        <v>0</v>
      </c>
      <c r="G273" s="271">
        <v>0</v>
      </c>
      <c r="H273" s="271">
        <v>0</v>
      </c>
      <c r="I273" s="271">
        <v>0</v>
      </c>
      <c r="J273" s="271">
        <v>0</v>
      </c>
      <c r="K273" s="271">
        <v>0</v>
      </c>
      <c r="L273" s="271">
        <v>0</v>
      </c>
      <c r="M273" s="271">
        <v>0</v>
      </c>
      <c r="N273" s="271">
        <v>0</v>
      </c>
      <c r="O273" s="253">
        <f>SUM(C273:N273)</f>
        <v>0</v>
      </c>
    </row>
    <row r="274" spans="1:15" x14ac:dyDescent="0.2">
      <c r="A274" s="26">
        <f>+A273+1</f>
        <v>174</v>
      </c>
      <c r="B274" s="239" t="s">
        <v>464</v>
      </c>
      <c r="C274" s="270">
        <v>0</v>
      </c>
      <c r="D274" s="270">
        <v>0</v>
      </c>
      <c r="E274" s="270">
        <v>0</v>
      </c>
      <c r="F274" s="270">
        <v>0</v>
      </c>
      <c r="G274" s="270">
        <v>0</v>
      </c>
      <c r="H274" s="270">
        <v>0</v>
      </c>
      <c r="I274" s="270">
        <v>0</v>
      </c>
      <c r="J274" s="270">
        <v>0</v>
      </c>
      <c r="K274" s="270">
        <v>0</v>
      </c>
      <c r="L274" s="270">
        <v>0</v>
      </c>
      <c r="M274" s="270">
        <v>0</v>
      </c>
      <c r="N274" s="270">
        <v>0</v>
      </c>
      <c r="O274" s="238">
        <f>SUM(C274:N274)</f>
        <v>0</v>
      </c>
    </row>
    <row r="275" spans="1:15" x14ac:dyDescent="0.2">
      <c r="A275" s="26"/>
      <c r="B275" s="121"/>
      <c r="C275" s="274"/>
      <c r="D275" s="274"/>
      <c r="E275" s="274"/>
      <c r="F275" s="274"/>
      <c r="G275" s="274"/>
      <c r="H275" s="274"/>
      <c r="I275" s="274"/>
      <c r="J275" s="274"/>
      <c r="K275" s="274"/>
      <c r="L275" s="274"/>
      <c r="M275" s="274"/>
      <c r="N275" s="274"/>
      <c r="O275" s="257"/>
    </row>
    <row r="276" spans="1:15" x14ac:dyDescent="0.2">
      <c r="A276" s="26"/>
      <c r="B276" s="238"/>
      <c r="C276" s="273"/>
      <c r="D276" s="273"/>
      <c r="E276" s="273"/>
      <c r="F276" s="273"/>
      <c r="G276" s="273"/>
      <c r="H276" s="273"/>
      <c r="I276" s="273"/>
      <c r="J276" s="273"/>
      <c r="K276" s="273"/>
      <c r="L276" s="273"/>
      <c r="M276" s="273"/>
      <c r="N276" s="273"/>
      <c r="O276" s="251"/>
    </row>
    <row r="277" spans="1:15" x14ac:dyDescent="0.2">
      <c r="A277" s="26">
        <f>+A274+1</f>
        <v>175</v>
      </c>
      <c r="B277" s="239" t="s">
        <v>220</v>
      </c>
      <c r="C277" s="274">
        <v>0</v>
      </c>
      <c r="D277" s="274">
        <v>0</v>
      </c>
      <c r="E277" s="274">
        <v>0</v>
      </c>
      <c r="F277" s="274">
        <v>0</v>
      </c>
      <c r="G277" s="274">
        <v>0</v>
      </c>
      <c r="H277" s="274">
        <v>0</v>
      </c>
      <c r="I277" s="274">
        <v>0</v>
      </c>
      <c r="J277" s="274">
        <v>0</v>
      </c>
      <c r="K277" s="274">
        <v>0</v>
      </c>
      <c r="L277" s="274">
        <v>0</v>
      </c>
      <c r="M277" s="274">
        <v>0</v>
      </c>
      <c r="N277" s="274">
        <v>0</v>
      </c>
      <c r="O277" s="257">
        <f>SUM(C277:N277)</f>
        <v>0</v>
      </c>
    </row>
    <row r="278" spans="1:15" x14ac:dyDescent="0.2">
      <c r="A278" s="26"/>
      <c r="B278" s="260" t="s">
        <v>537</v>
      </c>
      <c r="C278" s="276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</row>
    <row r="279" spans="1:15" x14ac:dyDescent="0.2">
      <c r="A279" s="26">
        <f>+A277+1</f>
        <v>176</v>
      </c>
      <c r="B279" s="239" t="s">
        <v>538</v>
      </c>
      <c r="C279" s="270">
        <v>10</v>
      </c>
      <c r="D279" s="270">
        <v>10</v>
      </c>
      <c r="E279" s="270">
        <v>10</v>
      </c>
      <c r="F279" s="270">
        <v>10</v>
      </c>
      <c r="G279" s="270">
        <v>10</v>
      </c>
      <c r="H279" s="270">
        <v>10</v>
      </c>
      <c r="I279" s="270">
        <v>10</v>
      </c>
      <c r="J279" s="270">
        <v>10</v>
      </c>
      <c r="K279" s="270">
        <v>10</v>
      </c>
      <c r="L279" s="270">
        <v>10</v>
      </c>
      <c r="M279" s="270">
        <v>10</v>
      </c>
      <c r="N279" s="270">
        <v>10</v>
      </c>
      <c r="O279" s="238">
        <f t="shared" ref="O279:O284" si="22">SUM(C279:N279)</f>
        <v>120</v>
      </c>
    </row>
    <row r="280" spans="1:15" x14ac:dyDescent="0.2">
      <c r="A280" s="26">
        <f>+A279+1</f>
        <v>177</v>
      </c>
      <c r="B280" s="239" t="s">
        <v>539</v>
      </c>
      <c r="C280" s="270">
        <v>298967.06796830002</v>
      </c>
      <c r="D280" s="270">
        <v>269989.61640689999</v>
      </c>
      <c r="E280" s="270">
        <v>181314.0441683</v>
      </c>
      <c r="F280" s="270">
        <v>209192.02661450001</v>
      </c>
      <c r="G280" s="270">
        <v>149864.2941683</v>
      </c>
      <c r="H280" s="270">
        <v>129464.32661449999</v>
      </c>
      <c r="I280" s="270">
        <v>99184.894168300001</v>
      </c>
      <c r="J280" s="270">
        <v>117333.3441683</v>
      </c>
      <c r="K280" s="270">
        <v>103371.27661450001</v>
      </c>
      <c r="L280" s="270">
        <v>136305.69416829999</v>
      </c>
      <c r="M280" s="270">
        <v>145784.37661450001</v>
      </c>
      <c r="N280" s="270">
        <v>209372.1441683</v>
      </c>
      <c r="O280" s="238">
        <f t="shared" si="22"/>
        <v>2050143.1058430001</v>
      </c>
    </row>
    <row r="281" spans="1:15" x14ac:dyDescent="0.2">
      <c r="A281" s="26">
        <f>+A280+1</f>
        <v>178</v>
      </c>
      <c r="B281" s="239" t="s">
        <v>463</v>
      </c>
      <c r="C281" s="271">
        <v>4200</v>
      </c>
      <c r="D281" s="271">
        <v>4200</v>
      </c>
      <c r="E281" s="271">
        <v>4200</v>
      </c>
      <c r="F281" s="271">
        <v>4200</v>
      </c>
      <c r="G281" s="271">
        <v>4200</v>
      </c>
      <c r="H281" s="271">
        <v>4200</v>
      </c>
      <c r="I281" s="271">
        <v>4200</v>
      </c>
      <c r="J281" s="271">
        <v>4200</v>
      </c>
      <c r="K281" s="271">
        <v>4200</v>
      </c>
      <c r="L281" s="271">
        <v>4200</v>
      </c>
      <c r="M281" s="271">
        <v>4200</v>
      </c>
      <c r="N281" s="271">
        <v>4200</v>
      </c>
      <c r="O281" s="253">
        <f t="shared" si="22"/>
        <v>50400</v>
      </c>
    </row>
    <row r="282" spans="1:15" x14ac:dyDescent="0.2">
      <c r="A282" s="26">
        <f>+A281+1</f>
        <v>179</v>
      </c>
      <c r="B282" s="239" t="s">
        <v>464</v>
      </c>
      <c r="C282" s="270">
        <v>50985.843771300002</v>
      </c>
      <c r="D282" s="270">
        <v>46044.029182099999</v>
      </c>
      <c r="E282" s="270">
        <v>30921.297092399996</v>
      </c>
      <c r="F282" s="270">
        <v>35675.608218900001</v>
      </c>
      <c r="G282" s="270">
        <v>25557.856727400002</v>
      </c>
      <c r="H282" s="270">
        <v>22078.846260900002</v>
      </c>
      <c r="I282" s="270">
        <v>16914.991851399998</v>
      </c>
      <c r="J282" s="270">
        <v>20010.028514400001</v>
      </c>
      <c r="K282" s="270">
        <v>17628.9375139</v>
      </c>
      <c r="L282" s="270">
        <v>23245.573083399999</v>
      </c>
      <c r="M282" s="270">
        <v>24862.067587900001</v>
      </c>
      <c r="N282" s="270">
        <v>35706.325466399998</v>
      </c>
      <c r="O282" s="238">
        <f t="shared" si="22"/>
        <v>349631.40527039999</v>
      </c>
    </row>
    <row r="283" spans="1:15" x14ac:dyDescent="0.2">
      <c r="A283" s="26">
        <f>+A282+1</f>
        <v>180</v>
      </c>
      <c r="B283" s="239" t="s">
        <v>465</v>
      </c>
      <c r="C283" s="270">
        <v>158.54106854086081</v>
      </c>
      <c r="D283" s="270">
        <v>152.78264057661249</v>
      </c>
      <c r="E283" s="270">
        <v>99.447014056476405</v>
      </c>
      <c r="F283" s="270">
        <v>116.99876901028347</v>
      </c>
      <c r="G283" s="270">
        <v>85.3710315594451</v>
      </c>
      <c r="H283" s="270">
        <v>80.213378624400093</v>
      </c>
      <c r="I283" s="270">
        <v>76.080273352086351</v>
      </c>
      <c r="J283" s="270">
        <v>102.92803019043623</v>
      </c>
      <c r="K283" s="270">
        <v>92.056239816226196</v>
      </c>
      <c r="L283" s="270">
        <v>139.94299928944031</v>
      </c>
      <c r="M283" s="270">
        <v>130.48873503873472</v>
      </c>
      <c r="N283" s="270">
        <v>154.53394032645599</v>
      </c>
      <c r="O283" s="238">
        <f t="shared" si="22"/>
        <v>1389.3841203814586</v>
      </c>
    </row>
    <row r="284" spans="1:15" x14ac:dyDescent="0.2">
      <c r="A284" s="26">
        <f>+A283+1</f>
        <v>181</v>
      </c>
      <c r="B284" s="121" t="s">
        <v>466</v>
      </c>
      <c r="C284" s="272">
        <v>253663.31612040001</v>
      </c>
      <c r="D284" s="272">
        <v>327990.52461570001</v>
      </c>
      <c r="E284" s="272">
        <v>164560.01930819999</v>
      </c>
      <c r="F284" s="272">
        <v>121915.7654192</v>
      </c>
      <c r="G284" s="272">
        <v>113223.12903909999</v>
      </c>
      <c r="H284" s="272">
        <v>109471.9076397</v>
      </c>
      <c r="I284" s="272">
        <v>88303.270479800005</v>
      </c>
      <c r="J284" s="272">
        <v>90303.687729600002</v>
      </c>
      <c r="K284" s="272">
        <v>112190.21471289999</v>
      </c>
      <c r="L284" s="272">
        <v>101953.84112700001</v>
      </c>
      <c r="M284" s="272">
        <v>109933.44969730001</v>
      </c>
      <c r="N284" s="272">
        <v>415226.28770709998</v>
      </c>
      <c r="O284" s="256">
        <f t="shared" si="22"/>
        <v>2008735.4135960003</v>
      </c>
    </row>
    <row r="285" spans="1:15" x14ac:dyDescent="0.2">
      <c r="A285" s="26"/>
      <c r="B285" s="239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</row>
    <row r="286" spans="1:15" x14ac:dyDescent="0.2">
      <c r="A286" s="26">
        <f>+A284+1</f>
        <v>182</v>
      </c>
      <c r="B286" s="239" t="s">
        <v>220</v>
      </c>
      <c r="C286" s="274">
        <v>309007.70096024085</v>
      </c>
      <c r="D286" s="274">
        <v>378387.33643837663</v>
      </c>
      <c r="E286" s="274">
        <v>199780.76341465645</v>
      </c>
      <c r="F286" s="274">
        <v>161908.37240711029</v>
      </c>
      <c r="G286" s="274">
        <v>143066.35679805942</v>
      </c>
      <c r="H286" s="274">
        <v>135830.96727922439</v>
      </c>
      <c r="I286" s="274">
        <v>109494.34260455209</v>
      </c>
      <c r="J286" s="274">
        <v>114616.64427419045</v>
      </c>
      <c r="K286" s="274">
        <v>134111.20846661623</v>
      </c>
      <c r="L286" s="274">
        <v>129539.35720968945</v>
      </c>
      <c r="M286" s="274">
        <v>139126.00602023874</v>
      </c>
      <c r="N286" s="274">
        <v>455287.14711382642</v>
      </c>
      <c r="O286" s="257">
        <f>SUM(O281:O285)</f>
        <v>2410156.2029867815</v>
      </c>
    </row>
    <row r="287" spans="1:15" x14ac:dyDescent="0.2">
      <c r="A287" s="26"/>
      <c r="B287" s="239"/>
      <c r="C287" s="271"/>
      <c r="D287" s="271"/>
      <c r="E287" s="271"/>
      <c r="F287" s="271"/>
      <c r="G287" s="271"/>
      <c r="H287" s="271"/>
      <c r="I287" s="271"/>
      <c r="J287" s="271"/>
      <c r="K287" s="271"/>
      <c r="L287" s="271"/>
      <c r="M287" s="271"/>
      <c r="N287" s="271"/>
      <c r="O287" s="253"/>
    </row>
    <row r="288" spans="1:15" x14ac:dyDescent="0.2">
      <c r="A288" s="26">
        <f>+A286+1</f>
        <v>183</v>
      </c>
      <c r="B288" s="239" t="s">
        <v>540</v>
      </c>
      <c r="C288" s="270">
        <v>5</v>
      </c>
      <c r="D288" s="270">
        <v>5</v>
      </c>
      <c r="E288" s="270">
        <v>5</v>
      </c>
      <c r="F288" s="270">
        <v>5</v>
      </c>
      <c r="G288" s="270">
        <v>5</v>
      </c>
      <c r="H288" s="270">
        <v>5</v>
      </c>
      <c r="I288" s="270">
        <v>5</v>
      </c>
      <c r="J288" s="270">
        <v>5</v>
      </c>
      <c r="K288" s="270">
        <v>5</v>
      </c>
      <c r="L288" s="270">
        <v>5</v>
      </c>
      <c r="M288" s="270">
        <v>5</v>
      </c>
      <c r="N288" s="270">
        <v>5</v>
      </c>
      <c r="O288" s="238">
        <f>SUM(C288:N288)</f>
        <v>60</v>
      </c>
    </row>
    <row r="289" spans="1:15" x14ac:dyDescent="0.2">
      <c r="A289" s="26">
        <f>+A288+1</f>
        <v>184</v>
      </c>
      <c r="B289" s="239" t="s">
        <v>541</v>
      </c>
      <c r="C289" s="270">
        <v>55065.484045700003</v>
      </c>
      <c r="D289" s="270">
        <v>49729.267412300003</v>
      </c>
      <c r="E289" s="270">
        <v>53457.370645700001</v>
      </c>
      <c r="F289" s="270">
        <v>50254.089334600001</v>
      </c>
      <c r="G289" s="270">
        <v>48957.270645700002</v>
      </c>
      <c r="H289" s="270">
        <v>45465.339334600001</v>
      </c>
      <c r="I289" s="270">
        <v>45580.820645699998</v>
      </c>
      <c r="J289" s="270">
        <v>46458.720645699999</v>
      </c>
      <c r="K289" s="270">
        <v>44470.9393346</v>
      </c>
      <c r="L289" s="270">
        <v>46881.720645699999</v>
      </c>
      <c r="M289" s="270">
        <v>48005.539334599998</v>
      </c>
      <c r="N289" s="270">
        <v>52049.570645699998</v>
      </c>
      <c r="O289" s="238">
        <f>SUM(C289:N289)</f>
        <v>586376.13267059997</v>
      </c>
    </row>
    <row r="290" spans="1:15" x14ac:dyDescent="0.2">
      <c r="A290" s="26">
        <f>+A289+1</f>
        <v>185</v>
      </c>
      <c r="B290" s="239" t="s">
        <v>463</v>
      </c>
      <c r="C290" s="271">
        <v>2100</v>
      </c>
      <c r="D290" s="271">
        <v>2100</v>
      </c>
      <c r="E290" s="271">
        <v>2100</v>
      </c>
      <c r="F290" s="271">
        <v>2100</v>
      </c>
      <c r="G290" s="271">
        <v>2100</v>
      </c>
      <c r="H290" s="271">
        <v>2100</v>
      </c>
      <c r="I290" s="271">
        <v>2100</v>
      </c>
      <c r="J290" s="271">
        <v>2100</v>
      </c>
      <c r="K290" s="271">
        <v>2100</v>
      </c>
      <c r="L290" s="271">
        <v>2100</v>
      </c>
      <c r="M290" s="271">
        <v>2100</v>
      </c>
      <c r="N290" s="271">
        <v>2100</v>
      </c>
      <c r="O290" s="238">
        <f>SUM(C290:N290)</f>
        <v>25200</v>
      </c>
    </row>
    <row r="291" spans="1:15" x14ac:dyDescent="0.2">
      <c r="A291" s="26">
        <f>+A290+1</f>
        <v>186</v>
      </c>
      <c r="B291" s="239" t="s">
        <v>464</v>
      </c>
      <c r="C291" s="270">
        <v>9390.8676491999995</v>
      </c>
      <c r="D291" s="270">
        <v>8480.8292645000001</v>
      </c>
      <c r="E291" s="270">
        <v>9116.6199899999992</v>
      </c>
      <c r="F291" s="270">
        <v>8570.3323951000002</v>
      </c>
      <c r="G291" s="270">
        <v>8349.1729360000008</v>
      </c>
      <c r="H291" s="270">
        <v>7753.6589700999994</v>
      </c>
      <c r="I291" s="270">
        <v>7773.353153</v>
      </c>
      <c r="J291" s="270">
        <v>7923.0702189999993</v>
      </c>
      <c r="K291" s="270">
        <v>7584.0739940999993</v>
      </c>
      <c r="L291" s="270">
        <v>7995.2086390000004</v>
      </c>
      <c r="M291" s="270">
        <v>8186.8646781000007</v>
      </c>
      <c r="N291" s="270">
        <v>8876.5337780000009</v>
      </c>
      <c r="O291" s="238">
        <f>SUM(C291:N291)</f>
        <v>100000.58566609999</v>
      </c>
    </row>
    <row r="292" spans="1:15" x14ac:dyDescent="0.2">
      <c r="A292" s="26">
        <f>+A291+1</f>
        <v>187</v>
      </c>
      <c r="B292" s="239" t="s">
        <v>465</v>
      </c>
      <c r="C292" s="270">
        <v>29.201011133609796</v>
      </c>
      <c r="D292" s="270">
        <v>28.140966642736032</v>
      </c>
      <c r="E292" s="270">
        <v>29.320265368360538</v>
      </c>
      <c r="F292" s="270">
        <v>28.106552075792479</v>
      </c>
      <c r="G292" s="270">
        <v>27.888782451840513</v>
      </c>
      <c r="H292" s="270">
        <v>28.169369692026379</v>
      </c>
      <c r="I292" s="270">
        <v>34.962998382122635</v>
      </c>
      <c r="J292" s="270">
        <v>40.754864997034502</v>
      </c>
      <c r="K292" s="270">
        <v>39.603143061740411</v>
      </c>
      <c r="L292" s="270">
        <v>48.13275512106037</v>
      </c>
      <c r="M292" s="270">
        <v>42.968816330632308</v>
      </c>
      <c r="N292" s="270">
        <v>38.416883373533665</v>
      </c>
      <c r="O292" s="238">
        <f>SUM(C292:N292)</f>
        <v>415.66640863048963</v>
      </c>
    </row>
    <row r="293" spans="1:15" x14ac:dyDescent="0.2">
      <c r="A293" s="26"/>
      <c r="B293" s="239"/>
      <c r="C293" s="274"/>
      <c r="D293" s="274"/>
      <c r="E293" s="274"/>
      <c r="F293" s="274"/>
      <c r="G293" s="274"/>
      <c r="H293" s="274"/>
      <c r="I293" s="274"/>
      <c r="J293" s="274"/>
      <c r="K293" s="274"/>
      <c r="L293" s="274"/>
      <c r="M293" s="274"/>
      <c r="N293" s="274"/>
      <c r="O293" s="257"/>
    </row>
    <row r="294" spans="1:15" x14ac:dyDescent="0.2">
      <c r="A294" s="26"/>
      <c r="B294" s="239"/>
      <c r="C294" s="271"/>
      <c r="D294" s="271"/>
      <c r="E294" s="271"/>
      <c r="F294" s="271"/>
      <c r="G294" s="271"/>
      <c r="H294" s="271"/>
      <c r="I294" s="271"/>
      <c r="J294" s="271"/>
      <c r="K294" s="271"/>
      <c r="L294" s="271"/>
      <c r="M294" s="271"/>
      <c r="N294" s="271"/>
      <c r="O294" s="253"/>
    </row>
    <row r="295" spans="1:15" x14ac:dyDescent="0.2">
      <c r="A295" s="26">
        <f>+A292+1</f>
        <v>188</v>
      </c>
      <c r="B295" s="239" t="s">
        <v>220</v>
      </c>
      <c r="C295" s="274">
        <v>11520.068660333609</v>
      </c>
      <c r="D295" s="274">
        <v>10608.970231142735</v>
      </c>
      <c r="E295" s="274">
        <v>11245.940255368359</v>
      </c>
      <c r="F295" s="274">
        <v>10698.438947175793</v>
      </c>
      <c r="G295" s="274">
        <v>10477.061718451841</v>
      </c>
      <c r="H295" s="274">
        <v>9881.8283397920259</v>
      </c>
      <c r="I295" s="274">
        <v>9908.3161513821233</v>
      </c>
      <c r="J295" s="274">
        <v>10063.825083997033</v>
      </c>
      <c r="K295" s="274">
        <v>9723.6771371617397</v>
      </c>
      <c r="L295" s="274">
        <v>10143.34139412106</v>
      </c>
      <c r="M295" s="274">
        <v>10329.833494430633</v>
      </c>
      <c r="N295" s="274">
        <v>11014.950661373534</v>
      </c>
      <c r="O295" s="257">
        <f>SUM(C295:N295)</f>
        <v>125616.25207473047</v>
      </c>
    </row>
    <row r="296" spans="1:15" x14ac:dyDescent="0.2">
      <c r="A296" s="26"/>
      <c r="B296" s="239"/>
      <c r="C296" s="271"/>
      <c r="D296" s="271"/>
      <c r="E296" s="271"/>
      <c r="F296" s="271"/>
      <c r="G296" s="271"/>
      <c r="H296" s="271"/>
      <c r="I296" s="271"/>
      <c r="J296" s="271"/>
      <c r="K296" s="271"/>
      <c r="L296" s="271"/>
      <c r="M296" s="271"/>
      <c r="N296" s="271"/>
      <c r="O296" s="253"/>
    </row>
    <row r="297" spans="1:15" x14ac:dyDescent="0.2">
      <c r="A297" s="237" t="s">
        <v>444</v>
      </c>
      <c r="B297" s="121"/>
      <c r="C297" s="276"/>
      <c r="D297" s="276"/>
      <c r="E297" s="276"/>
      <c r="F297" s="276"/>
      <c r="G297" s="276"/>
      <c r="H297" s="277" t="s">
        <v>445</v>
      </c>
      <c r="I297" s="270"/>
      <c r="J297" s="276"/>
      <c r="K297" s="270"/>
      <c r="L297" s="276"/>
      <c r="M297" s="276"/>
      <c r="N297" s="278" t="s">
        <v>542</v>
      </c>
      <c r="O297" s="239"/>
    </row>
    <row r="298" spans="1:15" x14ac:dyDescent="0.2">
      <c r="A298" s="240"/>
      <c r="B298" s="240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80"/>
      <c r="O298" s="241"/>
    </row>
    <row r="299" spans="1:15" x14ac:dyDescent="0.2">
      <c r="A299" s="239" t="s">
        <v>284</v>
      </c>
      <c r="B299" s="239"/>
      <c r="C299" s="276"/>
      <c r="D299" s="276"/>
      <c r="E299" s="276"/>
      <c r="F299" s="276"/>
      <c r="G299" s="276"/>
      <c r="H299" s="277" t="s">
        <v>447</v>
      </c>
      <c r="I299" s="270"/>
      <c r="J299" s="276"/>
      <c r="K299" s="270"/>
      <c r="L299" s="276"/>
      <c r="M299" s="281" t="s">
        <v>285</v>
      </c>
      <c r="N299" s="281"/>
      <c r="O299" s="121"/>
    </row>
    <row r="300" spans="1:15" x14ac:dyDescent="0.2">
      <c r="A300" s="238"/>
      <c r="B300" s="238"/>
      <c r="C300" s="270"/>
      <c r="D300" s="270"/>
      <c r="E300" s="270"/>
      <c r="F300" s="270"/>
      <c r="G300" s="270"/>
      <c r="H300" s="282" t="s">
        <v>448</v>
      </c>
      <c r="I300" s="270"/>
      <c r="J300" s="270"/>
      <c r="K300" s="270"/>
      <c r="L300" s="270"/>
      <c r="M300" s="281" t="s">
        <v>449</v>
      </c>
      <c r="N300" s="281"/>
      <c r="O300" s="121"/>
    </row>
    <row r="301" spans="1:15" x14ac:dyDescent="0.2">
      <c r="A301" s="243" t="s">
        <v>450</v>
      </c>
      <c r="B301" s="239"/>
      <c r="C301" s="270"/>
      <c r="D301" s="270"/>
      <c r="E301" s="270"/>
      <c r="F301" s="270"/>
      <c r="G301" s="270"/>
      <c r="H301" s="282"/>
      <c r="I301" s="270"/>
      <c r="J301" s="270"/>
      <c r="K301" s="270"/>
      <c r="L301" s="270"/>
      <c r="M301" s="281" t="s">
        <v>451</v>
      </c>
      <c r="N301" s="281" t="s">
        <v>485</v>
      </c>
      <c r="O301" s="121"/>
    </row>
    <row r="302" spans="1:15" x14ac:dyDescent="0.2">
      <c r="A302" s="238"/>
      <c r="B302" s="238"/>
      <c r="C302" s="270"/>
      <c r="D302" s="270"/>
      <c r="E302" s="270"/>
      <c r="F302" s="270"/>
      <c r="G302" s="270"/>
      <c r="H302" s="283" t="s">
        <v>452</v>
      </c>
      <c r="I302" s="270"/>
      <c r="J302" s="270"/>
      <c r="K302" s="270"/>
      <c r="L302" s="270"/>
      <c r="M302" s="270"/>
      <c r="N302" s="276"/>
    </row>
    <row r="303" spans="1:15" x14ac:dyDescent="0.2">
      <c r="A303" s="243" t="str">
        <f>+A232</f>
        <v xml:space="preserve">DOCKET NO.:   </v>
      </c>
      <c r="B303" s="239"/>
      <c r="C303" s="270"/>
      <c r="D303" s="270"/>
      <c r="E303" s="270"/>
      <c r="F303" s="270"/>
      <c r="G303" s="270"/>
      <c r="H303" s="270"/>
      <c r="I303" s="270"/>
      <c r="J303" s="270"/>
      <c r="K303" s="270"/>
      <c r="L303" s="270"/>
      <c r="M303" s="270"/>
      <c r="N303" s="276"/>
    </row>
    <row r="304" spans="1:15" x14ac:dyDescent="0.2">
      <c r="C304" s="286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</row>
    <row r="305" spans="1:15" x14ac:dyDescent="0.2">
      <c r="A305" s="240"/>
      <c r="B305" s="240"/>
      <c r="C305" s="279"/>
      <c r="D305" s="279"/>
      <c r="E305" s="279"/>
      <c r="F305" s="279"/>
      <c r="G305" s="279"/>
      <c r="H305" s="279"/>
      <c r="I305" s="279"/>
      <c r="J305" s="279"/>
      <c r="K305" s="279"/>
      <c r="L305" s="279"/>
      <c r="M305" s="279"/>
      <c r="N305" s="280"/>
      <c r="O305" s="241"/>
    </row>
    <row r="306" spans="1:15" x14ac:dyDescent="0.2">
      <c r="A306" s="26" t="s">
        <v>455</v>
      </c>
      <c r="B306" s="26" t="s">
        <v>456</v>
      </c>
      <c r="C306" s="276"/>
      <c r="D306" s="270"/>
      <c r="E306" s="278" t="s">
        <v>457</v>
      </c>
      <c r="F306" s="270"/>
      <c r="G306" s="281" t="s">
        <v>457</v>
      </c>
      <c r="H306" s="276"/>
      <c r="I306" s="270"/>
      <c r="J306" s="270"/>
      <c r="K306" s="270"/>
      <c r="L306" s="270"/>
      <c r="M306" s="270"/>
      <c r="N306" s="270"/>
      <c r="O306" s="238"/>
    </row>
    <row r="307" spans="1:15" x14ac:dyDescent="0.2">
      <c r="A307" s="248" t="s">
        <v>458</v>
      </c>
      <c r="B307" s="248" t="s">
        <v>459</v>
      </c>
      <c r="C307" s="284">
        <v>45292</v>
      </c>
      <c r="D307" s="284">
        <v>45323</v>
      </c>
      <c r="E307" s="284">
        <v>45352</v>
      </c>
      <c r="F307" s="284">
        <v>45383</v>
      </c>
      <c r="G307" s="284">
        <v>45413</v>
      </c>
      <c r="H307" s="284">
        <v>45444</v>
      </c>
      <c r="I307" s="284">
        <v>45474</v>
      </c>
      <c r="J307" s="284">
        <v>45505</v>
      </c>
      <c r="K307" s="284">
        <v>45536</v>
      </c>
      <c r="L307" s="284">
        <v>45566</v>
      </c>
      <c r="M307" s="284">
        <v>45597</v>
      </c>
      <c r="N307" s="284">
        <v>45627</v>
      </c>
      <c r="O307" s="263" t="s">
        <v>220</v>
      </c>
    </row>
    <row r="308" spans="1:15" x14ac:dyDescent="0.2">
      <c r="A308" s="26"/>
      <c r="B308" s="248"/>
      <c r="C308" s="287"/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287"/>
      <c r="O308" s="267"/>
    </row>
    <row r="309" spans="1:15" x14ac:dyDescent="0.2">
      <c r="A309" s="26"/>
      <c r="B309" s="260" t="s">
        <v>543</v>
      </c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</row>
    <row r="310" spans="1:15" x14ac:dyDescent="0.2">
      <c r="A310" s="26">
        <f>+A295+1</f>
        <v>189</v>
      </c>
      <c r="B310" s="239" t="s">
        <v>544</v>
      </c>
      <c r="C310" s="270">
        <v>976</v>
      </c>
      <c r="D310" s="270">
        <v>972</v>
      </c>
      <c r="E310" s="270">
        <v>973</v>
      </c>
      <c r="F310" s="270">
        <v>974</v>
      </c>
      <c r="G310" s="270">
        <v>972</v>
      </c>
      <c r="H310" s="270">
        <v>971</v>
      </c>
      <c r="I310" s="270">
        <v>974</v>
      </c>
      <c r="J310" s="270">
        <v>923.2857143</v>
      </c>
      <c r="K310" s="270">
        <v>923.2857143</v>
      </c>
      <c r="L310" s="270">
        <v>923.2857143</v>
      </c>
      <c r="M310" s="270">
        <v>923.2857143</v>
      </c>
      <c r="N310" s="270">
        <v>923.2857143</v>
      </c>
      <c r="O310" s="238">
        <f t="shared" ref="O310:O315" si="23">SUM(C310:N310)</f>
        <v>11428.428571500001</v>
      </c>
    </row>
    <row r="311" spans="1:15" x14ac:dyDescent="0.2">
      <c r="A311" s="26">
        <f>+A310+1</f>
        <v>190</v>
      </c>
      <c r="B311" s="239" t="s">
        <v>545</v>
      </c>
      <c r="C311" s="270">
        <v>14415.3</v>
      </c>
      <c r="D311" s="270">
        <v>14462.3</v>
      </c>
      <c r="E311" s="270">
        <v>15329.3</v>
      </c>
      <c r="F311" s="270">
        <v>15180.7</v>
      </c>
      <c r="G311" s="270">
        <v>14073.7571429</v>
      </c>
      <c r="H311" s="270">
        <v>12875.957142900001</v>
      </c>
      <c r="I311" s="270">
        <v>12776.957142900001</v>
      </c>
      <c r="J311" s="270">
        <v>12653.6571429</v>
      </c>
      <c r="K311" s="270">
        <v>12653.6571429</v>
      </c>
      <c r="L311" s="270">
        <v>32868.985714299997</v>
      </c>
      <c r="M311" s="270">
        <v>52941.371428600003</v>
      </c>
      <c r="N311" s="270">
        <v>93338.342857099997</v>
      </c>
      <c r="O311" s="238">
        <f t="shared" si="23"/>
        <v>303570.2857145</v>
      </c>
    </row>
    <row r="312" spans="1:15" x14ac:dyDescent="0.2">
      <c r="A312" s="26">
        <f>+A311+1</f>
        <v>191</v>
      </c>
      <c r="B312" s="239" t="s">
        <v>463</v>
      </c>
      <c r="C312" s="271">
        <v>43920</v>
      </c>
      <c r="D312" s="271">
        <v>43740</v>
      </c>
      <c r="E312" s="271">
        <v>43785</v>
      </c>
      <c r="F312" s="271">
        <v>43830</v>
      </c>
      <c r="G312" s="271">
        <v>43740</v>
      </c>
      <c r="H312" s="271">
        <v>43695</v>
      </c>
      <c r="I312" s="271">
        <v>43830</v>
      </c>
      <c r="J312" s="271">
        <v>41547.857142857138</v>
      </c>
      <c r="K312" s="271">
        <v>41547.857142857138</v>
      </c>
      <c r="L312" s="271">
        <v>41547.857142857138</v>
      </c>
      <c r="M312" s="271">
        <v>41547.857142857138</v>
      </c>
      <c r="N312" s="271">
        <v>41547.857142857138</v>
      </c>
      <c r="O312" s="253">
        <f t="shared" si="23"/>
        <v>514279.2857142858</v>
      </c>
    </row>
    <row r="313" spans="1:15" x14ac:dyDescent="0.2">
      <c r="A313" s="26">
        <f>+A312+1</f>
        <v>192</v>
      </c>
      <c r="B313" s="239" t="s">
        <v>464</v>
      </c>
      <c r="C313" s="270">
        <v>6099.8341950000031</v>
      </c>
      <c r="D313" s="270">
        <v>6119.7222449999972</v>
      </c>
      <c r="E313" s="270">
        <v>6486.5932949999988</v>
      </c>
      <c r="F313" s="270">
        <v>6423.713205</v>
      </c>
      <c r="G313" s="270">
        <v>5955.3103350000019</v>
      </c>
      <c r="H313" s="270">
        <v>5448.4612649999981</v>
      </c>
      <c r="I313" s="270">
        <v>5406.5694149999981</v>
      </c>
      <c r="J313" s="270">
        <v>5354.395020042859</v>
      </c>
      <c r="K313" s="270">
        <v>5354.395020042859</v>
      </c>
      <c r="L313" s="270">
        <v>13908.511305042863</v>
      </c>
      <c r="M313" s="270">
        <v>22402.141320042865</v>
      </c>
      <c r="N313" s="270">
        <v>39496.119780042856</v>
      </c>
      <c r="O313" s="238">
        <f t="shared" si="23"/>
        <v>128455.76640021428</v>
      </c>
    </row>
    <row r="314" spans="1:15" x14ac:dyDescent="0.2">
      <c r="A314" s="26">
        <f>+A313+1</f>
        <v>193</v>
      </c>
      <c r="B314" s="239" t="s">
        <v>465</v>
      </c>
      <c r="C314" s="270">
        <v>18.934770205444238</v>
      </c>
      <c r="D314" s="270">
        <v>20.271329884108127</v>
      </c>
      <c r="E314" s="270">
        <v>20.825745252098159</v>
      </c>
      <c r="F314" s="270">
        <v>21.030320341043392</v>
      </c>
      <c r="G314" s="270">
        <v>19.8582207548518</v>
      </c>
      <c r="H314" s="270">
        <v>19.760327596297657</v>
      </c>
      <c r="I314" s="270">
        <v>24.275707346772975</v>
      </c>
      <c r="J314" s="270">
        <v>27.494523697644894</v>
      </c>
      <c r="K314" s="270">
        <v>27.911767554105438</v>
      </c>
      <c r="L314" s="270">
        <v>83.587513524924475</v>
      </c>
      <c r="M314" s="270">
        <v>117.37487681265804</v>
      </c>
      <c r="N314" s="270">
        <v>170.64084341417561</v>
      </c>
      <c r="O314" s="238">
        <f t="shared" si="23"/>
        <v>571.96594638412478</v>
      </c>
    </row>
    <row r="315" spans="1:15" x14ac:dyDescent="0.2">
      <c r="A315" s="26">
        <f>+A314+1</f>
        <v>194</v>
      </c>
      <c r="B315" s="121" t="s">
        <v>466</v>
      </c>
      <c r="C315" s="272">
        <v>22653.833167000001</v>
      </c>
      <c r="D315" s="272">
        <v>25016.226453700001</v>
      </c>
      <c r="E315" s="272">
        <v>25334.482861600001</v>
      </c>
      <c r="F315" s="272">
        <v>18230.394829000001</v>
      </c>
      <c r="G315" s="272">
        <v>20957.482557899999</v>
      </c>
      <c r="H315" s="272">
        <v>22218.399859199999</v>
      </c>
      <c r="I315" s="272">
        <v>21413.543091399999</v>
      </c>
      <c r="J315" s="272">
        <v>23668.735154599999</v>
      </c>
      <c r="K315" s="272">
        <v>22593.862685200002</v>
      </c>
      <c r="L315" s="272">
        <v>24888.360225500001</v>
      </c>
      <c r="M315" s="272">
        <v>24412.155735100001</v>
      </c>
      <c r="N315" s="272">
        <v>20321.6630219</v>
      </c>
      <c r="O315" s="256">
        <f t="shared" si="23"/>
        <v>271709.13964210002</v>
      </c>
    </row>
    <row r="316" spans="1:15" x14ac:dyDescent="0.2">
      <c r="A316" s="26"/>
      <c r="B316" s="239"/>
      <c r="C316" s="276"/>
      <c r="D316" s="276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</row>
    <row r="317" spans="1:15" x14ac:dyDescent="0.2">
      <c r="A317" s="26">
        <f>+A315+1</f>
        <v>195</v>
      </c>
      <c r="B317" s="239" t="s">
        <v>220</v>
      </c>
      <c r="C317" s="274">
        <v>72692.602132205444</v>
      </c>
      <c r="D317" s="274">
        <v>74896.22002858411</v>
      </c>
      <c r="E317" s="274">
        <v>75626.901901852107</v>
      </c>
      <c r="F317" s="274">
        <v>68505.138354341048</v>
      </c>
      <c r="G317" s="274">
        <v>70672.651113654851</v>
      </c>
      <c r="H317" s="274">
        <v>71381.621451796294</v>
      </c>
      <c r="I317" s="274">
        <v>70674.388213746774</v>
      </c>
      <c r="J317" s="274">
        <v>70598.481841197645</v>
      </c>
      <c r="K317" s="274">
        <v>69524.026615654104</v>
      </c>
      <c r="L317" s="274">
        <v>80428.316186924931</v>
      </c>
      <c r="M317" s="274">
        <v>88479.529074812657</v>
      </c>
      <c r="N317" s="274">
        <v>101536.28078821418</v>
      </c>
      <c r="O317" s="257">
        <f>SUM(C317:N317)</f>
        <v>915016.15770298417</v>
      </c>
    </row>
    <row r="318" spans="1:15" x14ac:dyDescent="0.2">
      <c r="A318" s="26"/>
      <c r="B318" s="239"/>
      <c r="C318" s="271"/>
      <c r="D318" s="271"/>
      <c r="E318" s="271"/>
      <c r="F318" s="271"/>
      <c r="G318" s="271"/>
      <c r="H318" s="271"/>
      <c r="I318" s="271"/>
      <c r="J318" s="271"/>
      <c r="K318" s="271"/>
      <c r="L318" s="271"/>
      <c r="M318" s="271"/>
      <c r="N318" s="271"/>
      <c r="O318" s="253"/>
    </row>
    <row r="319" spans="1:15" x14ac:dyDescent="0.2">
      <c r="A319" s="26">
        <f>+A317+1</f>
        <v>196</v>
      </c>
      <c r="B319" s="239" t="s">
        <v>546</v>
      </c>
      <c r="C319" s="270">
        <v>167</v>
      </c>
      <c r="D319" s="270">
        <v>168</v>
      </c>
      <c r="E319" s="270">
        <v>165</v>
      </c>
      <c r="F319" s="270">
        <v>166</v>
      </c>
      <c r="G319" s="270">
        <v>166</v>
      </c>
      <c r="H319" s="270">
        <v>167</v>
      </c>
      <c r="I319" s="270">
        <v>166</v>
      </c>
      <c r="J319" s="270">
        <v>154</v>
      </c>
      <c r="K319" s="270">
        <v>154</v>
      </c>
      <c r="L319" s="270">
        <v>154</v>
      </c>
      <c r="M319" s="270">
        <v>154</v>
      </c>
      <c r="N319" s="270">
        <v>154</v>
      </c>
      <c r="O319" s="238">
        <f t="shared" ref="O319:O324" si="24">SUM(C319:N319)</f>
        <v>1935</v>
      </c>
    </row>
    <row r="320" spans="1:15" x14ac:dyDescent="0.2">
      <c r="A320" s="26">
        <f>+A319+1</f>
        <v>197</v>
      </c>
      <c r="B320" s="239" t="s">
        <v>547</v>
      </c>
      <c r="C320" s="270">
        <v>14303.7084</v>
      </c>
      <c r="D320" s="270">
        <v>15096.912700000001</v>
      </c>
      <c r="E320" s="270">
        <v>13653.902099999999</v>
      </c>
      <c r="F320" s="270">
        <v>14657.108399999999</v>
      </c>
      <c r="G320" s="270">
        <v>17031.411599999999</v>
      </c>
      <c r="H320" s="270">
        <v>14394.008400000001</v>
      </c>
      <c r="I320" s="270">
        <v>14157.1095</v>
      </c>
      <c r="J320" s="270">
        <v>12183.1095</v>
      </c>
      <c r="K320" s="270">
        <v>12183.1095</v>
      </c>
      <c r="L320" s="270">
        <v>29152.809499999999</v>
      </c>
      <c r="M320" s="270">
        <v>46215.609499999999</v>
      </c>
      <c r="N320" s="270">
        <v>79840.909499999994</v>
      </c>
      <c r="O320" s="238">
        <f t="shared" si="24"/>
        <v>282869.70860000001</v>
      </c>
    </row>
    <row r="321" spans="1:15" x14ac:dyDescent="0.2">
      <c r="A321" s="26">
        <f>+A320+1</f>
        <v>198</v>
      </c>
      <c r="B321" s="239" t="s">
        <v>463</v>
      </c>
      <c r="C321" s="271">
        <v>7515</v>
      </c>
      <c r="D321" s="271">
        <v>7560</v>
      </c>
      <c r="E321" s="271">
        <v>7425</v>
      </c>
      <c r="F321" s="271">
        <v>7470</v>
      </c>
      <c r="G321" s="271">
        <v>7470</v>
      </c>
      <c r="H321" s="271">
        <v>7515</v>
      </c>
      <c r="I321" s="271">
        <v>7470</v>
      </c>
      <c r="J321" s="271">
        <v>6930</v>
      </c>
      <c r="K321" s="271">
        <v>6930</v>
      </c>
      <c r="L321" s="271">
        <v>6930</v>
      </c>
      <c r="M321" s="271">
        <v>6930</v>
      </c>
      <c r="N321" s="271">
        <v>6930</v>
      </c>
      <c r="O321" s="253">
        <f t="shared" si="24"/>
        <v>87075</v>
      </c>
    </row>
    <row r="322" spans="1:15" x14ac:dyDescent="0.2">
      <c r="A322" s="26">
        <f>+A321+1</f>
        <v>199</v>
      </c>
      <c r="B322" s="239" t="s">
        <v>464</v>
      </c>
      <c r="C322" s="270">
        <v>6052.6142094999996</v>
      </c>
      <c r="D322" s="270">
        <v>6388.2586090000004</v>
      </c>
      <c r="E322" s="270">
        <v>5777.6486736000006</v>
      </c>
      <c r="F322" s="270">
        <v>6202.1554195000008</v>
      </c>
      <c r="G322" s="270">
        <v>7206.8418184999991</v>
      </c>
      <c r="H322" s="270">
        <v>6090.8246545000002</v>
      </c>
      <c r="I322" s="270">
        <v>5990.5808849000005</v>
      </c>
      <c r="J322" s="270">
        <v>5155.2827849000005</v>
      </c>
      <c r="K322" s="270">
        <v>5155.2827849000005</v>
      </c>
      <c r="L322" s="270">
        <v>12336.0113399</v>
      </c>
      <c r="M322" s="270">
        <v>19556.135159900001</v>
      </c>
      <c r="N322" s="270">
        <v>33784.680854899998</v>
      </c>
      <c r="O322" s="238">
        <f t="shared" si="24"/>
        <v>119696.317194</v>
      </c>
    </row>
    <row r="323" spans="1:15" x14ac:dyDescent="0.2">
      <c r="A323" s="26">
        <f>+A322+1</f>
        <v>200</v>
      </c>
      <c r="B323" s="239" t="s">
        <v>465</v>
      </c>
      <c r="C323" s="270">
        <v>18.788192520425014</v>
      </c>
      <c r="D323" s="270">
        <v>21.160845617452367</v>
      </c>
      <c r="E323" s="270">
        <v>18.549619802058032</v>
      </c>
      <c r="F323" s="270">
        <v>20.304971768455857</v>
      </c>
      <c r="G323" s="270">
        <v>24.031502596317523</v>
      </c>
      <c r="H323" s="270">
        <v>22.090033249660195</v>
      </c>
      <c r="I323" s="270">
        <v>26.897941603349182</v>
      </c>
      <c r="J323" s="270">
        <v>26.472093330480718</v>
      </c>
      <c r="K323" s="270">
        <v>26.873821268424209</v>
      </c>
      <c r="L323" s="270">
        <v>74.13708714810258</v>
      </c>
      <c r="M323" s="270">
        <v>102.46337269899203</v>
      </c>
      <c r="N323" s="270">
        <v>145.96488130170951</v>
      </c>
      <c r="O323" s="238">
        <f t="shared" si="24"/>
        <v>527.73436290542713</v>
      </c>
    </row>
    <row r="324" spans="1:15" x14ac:dyDescent="0.2">
      <c r="A324" s="26">
        <f>+A323+1</f>
        <v>201</v>
      </c>
      <c r="B324" s="121" t="s">
        <v>483</v>
      </c>
      <c r="C324" s="272">
        <v>249.8943979</v>
      </c>
      <c r="D324" s="272">
        <v>234.251508</v>
      </c>
      <c r="E324" s="272">
        <v>249.5766577</v>
      </c>
      <c r="F324" s="272">
        <v>214.11557110000001</v>
      </c>
      <c r="G324" s="272">
        <v>215.45230119999999</v>
      </c>
      <c r="H324" s="272">
        <v>213.25245140000001</v>
      </c>
      <c r="I324" s="272">
        <v>257.28104680000001</v>
      </c>
      <c r="J324" s="272">
        <v>242.74773010000001</v>
      </c>
      <c r="K324" s="272">
        <v>294.88900810000001</v>
      </c>
      <c r="L324" s="272">
        <v>190.01634870000001</v>
      </c>
      <c r="M324" s="272">
        <v>222.5287577</v>
      </c>
      <c r="N324" s="272">
        <v>304.6288141</v>
      </c>
      <c r="O324" s="256">
        <f t="shared" si="24"/>
        <v>2888.6345928000001</v>
      </c>
    </row>
    <row r="325" spans="1:15" x14ac:dyDescent="0.2">
      <c r="A325" s="26"/>
      <c r="B325" s="239"/>
      <c r="C325" s="271"/>
      <c r="D325" s="271"/>
      <c r="E325" s="271"/>
      <c r="F325" s="271"/>
      <c r="G325" s="271"/>
      <c r="H325" s="271"/>
      <c r="I325" s="271"/>
      <c r="J325" s="271"/>
      <c r="K325" s="271"/>
      <c r="L325" s="271"/>
      <c r="M325" s="271"/>
      <c r="N325" s="271"/>
      <c r="O325" s="253"/>
    </row>
    <row r="326" spans="1:15" x14ac:dyDescent="0.2">
      <c r="A326" s="26">
        <f>+A324+1</f>
        <v>202</v>
      </c>
      <c r="B326" s="239" t="s">
        <v>220</v>
      </c>
      <c r="C326" s="274">
        <v>13836.296799920425</v>
      </c>
      <c r="D326" s="274">
        <v>14203.670962617452</v>
      </c>
      <c r="E326" s="274">
        <v>13470.774951102057</v>
      </c>
      <c r="F326" s="274">
        <v>13906.575962368455</v>
      </c>
      <c r="G326" s="274">
        <v>14916.325622296317</v>
      </c>
      <c r="H326" s="274">
        <v>13841.16713914966</v>
      </c>
      <c r="I326" s="274">
        <v>13744.75987330335</v>
      </c>
      <c r="J326" s="274">
        <v>12354.502608330482</v>
      </c>
      <c r="K326" s="274">
        <v>12407.045614268425</v>
      </c>
      <c r="L326" s="274">
        <v>19530.164775748101</v>
      </c>
      <c r="M326" s="274">
        <v>26811.127290298995</v>
      </c>
      <c r="N326" s="274">
        <v>41165.274550301707</v>
      </c>
      <c r="O326" s="257">
        <f>SUM(O321:O324)</f>
        <v>210187.68614970543</v>
      </c>
    </row>
    <row r="327" spans="1:15" x14ac:dyDescent="0.2">
      <c r="A327" s="26"/>
      <c r="B327" s="260" t="s">
        <v>548</v>
      </c>
      <c r="C327" s="276"/>
      <c r="D327" s="276"/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</row>
    <row r="328" spans="1:15" x14ac:dyDescent="0.2">
      <c r="A328" s="26">
        <f>+A326+1</f>
        <v>203</v>
      </c>
      <c r="B328" s="239" t="s">
        <v>549</v>
      </c>
      <c r="C328" s="270">
        <v>0</v>
      </c>
      <c r="D328" s="270">
        <v>0</v>
      </c>
      <c r="E328" s="270">
        <v>0</v>
      </c>
      <c r="F328" s="270">
        <v>0</v>
      </c>
      <c r="G328" s="270">
        <v>0</v>
      </c>
      <c r="H328" s="270">
        <v>0</v>
      </c>
      <c r="I328" s="270">
        <v>0</v>
      </c>
      <c r="J328" s="270">
        <v>0</v>
      </c>
      <c r="K328" s="270">
        <v>0</v>
      </c>
      <c r="L328" s="270">
        <v>0</v>
      </c>
      <c r="M328" s="270">
        <v>0</v>
      </c>
      <c r="N328" s="270">
        <v>0</v>
      </c>
      <c r="O328" s="238">
        <f t="shared" ref="O328:O333" si="25">SUM(C328:N328)</f>
        <v>0</v>
      </c>
    </row>
    <row r="329" spans="1:15" x14ac:dyDescent="0.2">
      <c r="A329" s="26">
        <f>+A328+1</f>
        <v>204</v>
      </c>
      <c r="B329" s="239" t="s">
        <v>550</v>
      </c>
      <c r="C329" s="270">
        <v>3337.75</v>
      </c>
      <c r="D329" s="270">
        <v>2616.6</v>
      </c>
      <c r="E329" s="270">
        <v>2993.5</v>
      </c>
      <c r="F329" s="270">
        <v>2728.7</v>
      </c>
      <c r="G329" s="270">
        <v>2223.1</v>
      </c>
      <c r="H329" s="270">
        <v>2565.35</v>
      </c>
      <c r="I329" s="270">
        <v>2218.3000000000002</v>
      </c>
      <c r="J329" s="270">
        <v>3228.6</v>
      </c>
      <c r="K329" s="270">
        <v>2924.8</v>
      </c>
      <c r="L329" s="270">
        <v>2924.8</v>
      </c>
      <c r="M329" s="270">
        <v>2924.8</v>
      </c>
      <c r="N329" s="270">
        <v>2924.8</v>
      </c>
      <c r="O329" s="238">
        <f t="shared" si="25"/>
        <v>33611.1</v>
      </c>
    </row>
    <row r="330" spans="1:15" x14ac:dyDescent="0.2">
      <c r="A330" s="26">
        <f>+A329+1</f>
        <v>205</v>
      </c>
      <c r="B330" s="239" t="s">
        <v>463</v>
      </c>
      <c r="C330" s="271">
        <v>0</v>
      </c>
      <c r="D330" s="271">
        <v>0</v>
      </c>
      <c r="E330" s="271">
        <v>0</v>
      </c>
      <c r="F330" s="271">
        <v>0</v>
      </c>
      <c r="G330" s="271">
        <v>0</v>
      </c>
      <c r="H330" s="271">
        <v>0</v>
      </c>
      <c r="I330" s="271">
        <v>0</v>
      </c>
      <c r="J330" s="271">
        <v>0</v>
      </c>
      <c r="K330" s="271">
        <v>0</v>
      </c>
      <c r="L330" s="271">
        <v>0</v>
      </c>
      <c r="M330" s="271">
        <v>0</v>
      </c>
      <c r="N330" s="271">
        <v>0</v>
      </c>
      <c r="O330" s="253">
        <f t="shared" si="25"/>
        <v>0</v>
      </c>
    </row>
    <row r="331" spans="1:15" x14ac:dyDescent="0.2">
      <c r="A331" s="26">
        <f>+A330+1</f>
        <v>206</v>
      </c>
      <c r="B331" s="239" t="s">
        <v>464</v>
      </c>
      <c r="C331" s="270">
        <v>-439.15857560000001</v>
      </c>
      <c r="D331" s="270">
        <v>-5.0486354999999996</v>
      </c>
      <c r="E331" s="270">
        <v>1253.9875139999999</v>
      </c>
      <c r="F331" s="270">
        <v>873.29013299999997</v>
      </c>
      <c r="G331" s="270">
        <v>279.74628840000003</v>
      </c>
      <c r="H331" s="270">
        <v>638.384139</v>
      </c>
      <c r="I331" s="270">
        <v>906.89726250000001</v>
      </c>
      <c r="J331" s="270">
        <v>1064.5880219999999</v>
      </c>
      <c r="K331" s="270">
        <v>804.70022400000005</v>
      </c>
      <c r="L331" s="270">
        <v>1542.7816488999999</v>
      </c>
      <c r="M331" s="270">
        <v>1522.5536983</v>
      </c>
      <c r="N331" s="270">
        <v>2259.6662726</v>
      </c>
      <c r="O331" s="238">
        <f t="shared" si="25"/>
        <v>10702.387991599999</v>
      </c>
    </row>
    <row r="332" spans="1:15" x14ac:dyDescent="0.2">
      <c r="A332" s="26">
        <f>+A331+1</f>
        <v>207</v>
      </c>
      <c r="B332" s="239" t="s">
        <v>465</v>
      </c>
      <c r="C332" s="270">
        <v>3.6641395804005263</v>
      </c>
      <c r="D332" s="270">
        <v>3.0652370257818369</v>
      </c>
      <c r="E332" s="270">
        <v>3.3989074664024095</v>
      </c>
      <c r="F332" s="270">
        <v>3.159306287952699</v>
      </c>
      <c r="G332" s="270">
        <v>2.6216283880898104</v>
      </c>
      <c r="H332" s="270">
        <v>3.2903575563616378</v>
      </c>
      <c r="I332" s="270">
        <v>3.5224641776524699</v>
      </c>
      <c r="J332" s="270">
        <v>5.8630855467105398</v>
      </c>
      <c r="K332" s="270">
        <v>5.3919927758582347</v>
      </c>
      <c r="L332" s="270">
        <v>6.2163166498002767</v>
      </c>
      <c r="M332" s="270">
        <v>5.4194846049183916</v>
      </c>
      <c r="N332" s="270">
        <v>4.4689029956060935</v>
      </c>
      <c r="O332" s="238">
        <f t="shared" si="25"/>
        <v>50.081823055534933</v>
      </c>
    </row>
    <row r="333" spans="1:15" x14ac:dyDescent="0.2">
      <c r="A333" s="26">
        <f>+A332+1</f>
        <v>208</v>
      </c>
      <c r="B333" s="121" t="s">
        <v>466</v>
      </c>
      <c r="C333" s="272">
        <v>6855.7653006</v>
      </c>
      <c r="D333" s="272">
        <v>6393.0356492999999</v>
      </c>
      <c r="E333" s="272">
        <v>7075.3961145000003</v>
      </c>
      <c r="F333" s="272">
        <v>5045.9128545000003</v>
      </c>
      <c r="G333" s="272">
        <v>5140.5145897000002</v>
      </c>
      <c r="H333" s="272">
        <v>6364.6457929999997</v>
      </c>
      <c r="I333" s="272">
        <v>5187.8171407</v>
      </c>
      <c r="J333" s="272">
        <v>5330.796206</v>
      </c>
      <c r="K333" s="272">
        <v>5231.0913606000004</v>
      </c>
      <c r="L333" s="272">
        <v>5053.4741574999998</v>
      </c>
      <c r="M333" s="272">
        <v>5354.9244838000004</v>
      </c>
      <c r="N333" s="272">
        <v>4689.6145434999999</v>
      </c>
      <c r="O333" s="256">
        <f t="shared" si="25"/>
        <v>67722.988193700003</v>
      </c>
    </row>
    <row r="334" spans="1:15" x14ac:dyDescent="0.2">
      <c r="A334" s="26"/>
      <c r="B334" s="239"/>
      <c r="C334" s="276"/>
      <c r="D334" s="276"/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</row>
    <row r="335" spans="1:15" x14ac:dyDescent="0.2">
      <c r="A335" s="26">
        <f>+A333+1</f>
        <v>209</v>
      </c>
      <c r="B335" s="239" t="s">
        <v>220</v>
      </c>
      <c r="C335" s="274">
        <v>6420.2708645804005</v>
      </c>
      <c r="D335" s="274">
        <v>6391.0522508257818</v>
      </c>
      <c r="E335" s="274">
        <v>8332.7825359664021</v>
      </c>
      <c r="F335" s="274">
        <v>5922.3622937879527</v>
      </c>
      <c r="G335" s="274">
        <v>5422.8825064880903</v>
      </c>
      <c r="H335" s="274">
        <v>7006.3202895563609</v>
      </c>
      <c r="I335" s="274">
        <v>6098.2368673776527</v>
      </c>
      <c r="J335" s="274">
        <v>6401.2473135467108</v>
      </c>
      <c r="K335" s="274">
        <v>6041.1835773758585</v>
      </c>
      <c r="L335" s="274">
        <v>6602.4721230497998</v>
      </c>
      <c r="M335" s="274">
        <v>6882.8976667049192</v>
      </c>
      <c r="N335" s="274">
        <v>6953.7497190956055</v>
      </c>
      <c r="O335" s="257">
        <f>SUM(C335:N335)</f>
        <v>78475.458008355519</v>
      </c>
    </row>
    <row r="336" spans="1:15" x14ac:dyDescent="0.2">
      <c r="A336" s="26"/>
      <c r="B336" s="239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271"/>
      <c r="N336" s="271"/>
      <c r="O336" s="253"/>
    </row>
    <row r="337" spans="1:15" x14ac:dyDescent="0.2">
      <c r="A337" s="26">
        <f>+A335+1</f>
        <v>210</v>
      </c>
      <c r="B337" s="239" t="s">
        <v>551</v>
      </c>
      <c r="C337" s="270">
        <v>0</v>
      </c>
      <c r="D337" s="270">
        <v>0</v>
      </c>
      <c r="E337" s="270">
        <v>0</v>
      </c>
      <c r="F337" s="270">
        <v>0</v>
      </c>
      <c r="G337" s="270">
        <v>0</v>
      </c>
      <c r="H337" s="270">
        <v>0</v>
      </c>
      <c r="I337" s="270">
        <v>0</v>
      </c>
      <c r="J337" s="270">
        <v>0</v>
      </c>
      <c r="K337" s="270">
        <v>0</v>
      </c>
      <c r="L337" s="270">
        <v>0</v>
      </c>
      <c r="M337" s="270">
        <v>0</v>
      </c>
      <c r="N337" s="270">
        <v>0</v>
      </c>
      <c r="O337" s="238">
        <f t="shared" ref="O337:O342" si="26">SUM(C337:N337)</f>
        <v>0</v>
      </c>
    </row>
    <row r="338" spans="1:15" x14ac:dyDescent="0.2">
      <c r="A338" s="26">
        <f>+A337+1</f>
        <v>211</v>
      </c>
      <c r="B338" s="239" t="s">
        <v>552</v>
      </c>
      <c r="C338" s="270">
        <v>35471.564285699998</v>
      </c>
      <c r="D338" s="270">
        <v>32500.65</v>
      </c>
      <c r="E338" s="270">
        <v>39828.5</v>
      </c>
      <c r="F338" s="270">
        <v>39600.400000000001</v>
      </c>
      <c r="G338" s="270">
        <v>35536.0357143</v>
      </c>
      <c r="H338" s="270">
        <v>36007.207142899999</v>
      </c>
      <c r="I338" s="270">
        <v>39486.1071429</v>
      </c>
      <c r="J338" s="270">
        <v>40330.557142899997</v>
      </c>
      <c r="K338" s="270">
        <v>39689.757142900002</v>
      </c>
      <c r="L338" s="270">
        <v>47737.75</v>
      </c>
      <c r="M338" s="270">
        <v>52882.514285700003</v>
      </c>
      <c r="N338" s="270">
        <v>66138.228571400003</v>
      </c>
      <c r="O338" s="238">
        <f t="shared" si="26"/>
        <v>505209.27142870001</v>
      </c>
    </row>
    <row r="339" spans="1:15" x14ac:dyDescent="0.2">
      <c r="A339" s="26">
        <f>+A338+1</f>
        <v>212</v>
      </c>
      <c r="B339" s="239" t="s">
        <v>463</v>
      </c>
      <c r="C339" s="271">
        <v>0</v>
      </c>
      <c r="D339" s="271">
        <v>0</v>
      </c>
      <c r="E339" s="271">
        <v>0</v>
      </c>
      <c r="F339" s="271">
        <v>0</v>
      </c>
      <c r="G339" s="271">
        <v>0</v>
      </c>
      <c r="H339" s="271">
        <v>0</v>
      </c>
      <c r="I339" s="271">
        <v>0</v>
      </c>
      <c r="J339" s="271">
        <v>0</v>
      </c>
      <c r="K339" s="271">
        <v>0</v>
      </c>
      <c r="L339" s="271">
        <v>0</v>
      </c>
      <c r="M339" s="271">
        <v>0</v>
      </c>
      <c r="N339" s="271">
        <v>0</v>
      </c>
      <c r="O339" s="253">
        <f t="shared" si="26"/>
        <v>0</v>
      </c>
    </row>
    <row r="340" spans="1:15" x14ac:dyDescent="0.2">
      <c r="A340" s="26">
        <f>+A339+1</f>
        <v>213</v>
      </c>
      <c r="B340" s="239" t="s">
        <v>464</v>
      </c>
      <c r="C340" s="270">
        <v>11116.765214999999</v>
      </c>
      <c r="D340" s="270">
        <v>9666.8576279999997</v>
      </c>
      <c r="E340" s="270">
        <v>10527.629346</v>
      </c>
      <c r="F340" s="270">
        <v>10772.71515</v>
      </c>
      <c r="G340" s="270">
        <v>10108.924720700001</v>
      </c>
      <c r="H340" s="270">
        <v>9974.0835076999992</v>
      </c>
      <c r="I340" s="270">
        <v>10567.236274700001</v>
      </c>
      <c r="J340" s="270">
        <v>10919.842882700001</v>
      </c>
      <c r="K340" s="270">
        <v>10919.842882700001</v>
      </c>
      <c r="L340" s="270">
        <v>12396.005732600001</v>
      </c>
      <c r="M340" s="270">
        <v>13831.7126811</v>
      </c>
      <c r="N340" s="270">
        <v>16741.6447783</v>
      </c>
      <c r="O340" s="238">
        <f t="shared" si="26"/>
        <v>137543.26079949999</v>
      </c>
    </row>
    <row r="341" spans="1:15" x14ac:dyDescent="0.2">
      <c r="A341" s="26">
        <f>+A340+1</f>
        <v>214</v>
      </c>
      <c r="B341" s="239" t="s">
        <v>465</v>
      </c>
      <c r="C341" s="270">
        <v>38.940232994668634</v>
      </c>
      <c r="D341" s="270">
        <v>38.073146733156193</v>
      </c>
      <c r="E341" s="270">
        <v>45.22244397047217</v>
      </c>
      <c r="F341" s="270">
        <v>45.849596044065663</v>
      </c>
      <c r="G341" s="270">
        <v>41.906472956134337</v>
      </c>
      <c r="H341" s="270">
        <v>46.183400357112987</v>
      </c>
      <c r="I341" s="270">
        <v>62.700445352663166</v>
      </c>
      <c r="J341" s="270">
        <v>73.239641539775903</v>
      </c>
      <c r="K341" s="270">
        <v>73.169749654706095</v>
      </c>
      <c r="L341" s="270">
        <v>101.46094438901918</v>
      </c>
      <c r="M341" s="270">
        <v>97.988228952655959</v>
      </c>
      <c r="N341" s="270">
        <v>101.05488504745972</v>
      </c>
      <c r="O341" s="238">
        <f t="shared" si="26"/>
        <v>765.78918799189</v>
      </c>
    </row>
    <row r="342" spans="1:15" x14ac:dyDescent="0.2">
      <c r="A342" s="26">
        <f>+A341+1</f>
        <v>215</v>
      </c>
      <c r="B342" s="121" t="s">
        <v>483</v>
      </c>
      <c r="C342" s="272">
        <v>307.56233589999999</v>
      </c>
      <c r="D342" s="272">
        <v>279.8004123</v>
      </c>
      <c r="E342" s="272">
        <v>286.10007100000001</v>
      </c>
      <c r="F342" s="272">
        <v>152.13474790000001</v>
      </c>
      <c r="G342" s="272">
        <v>301.63322169999998</v>
      </c>
      <c r="H342" s="272">
        <v>276.25885740000001</v>
      </c>
      <c r="I342" s="272">
        <v>291.91503390000003</v>
      </c>
      <c r="J342" s="272">
        <v>269.71970010000001</v>
      </c>
      <c r="K342" s="272">
        <v>275.86391079999999</v>
      </c>
      <c r="L342" s="272">
        <v>264.16907020000002</v>
      </c>
      <c r="M342" s="272">
        <v>278.16094709999999</v>
      </c>
      <c r="N342" s="272">
        <v>267.32732670000001</v>
      </c>
      <c r="O342" s="256">
        <f t="shared" si="26"/>
        <v>3250.6456350000008</v>
      </c>
    </row>
    <row r="343" spans="1:15" x14ac:dyDescent="0.2">
      <c r="A343" s="26"/>
      <c r="B343" s="239"/>
      <c r="C343" s="271"/>
      <c r="D343" s="271"/>
      <c r="E343" s="271"/>
      <c r="F343" s="271"/>
      <c r="G343" s="271"/>
      <c r="H343" s="271"/>
      <c r="I343" s="271"/>
      <c r="J343" s="271"/>
      <c r="K343" s="271"/>
      <c r="L343" s="271"/>
      <c r="M343" s="271"/>
      <c r="N343" s="271"/>
      <c r="O343" s="253"/>
    </row>
    <row r="344" spans="1:15" x14ac:dyDescent="0.2">
      <c r="A344" s="26">
        <f>+A342+1</f>
        <v>216</v>
      </c>
      <c r="B344" s="239" t="s">
        <v>220</v>
      </c>
      <c r="C344" s="274">
        <v>11463.267783894667</v>
      </c>
      <c r="D344" s="274">
        <v>9984.7311870331559</v>
      </c>
      <c r="E344" s="274">
        <v>10858.951860970472</v>
      </c>
      <c r="F344" s="274">
        <v>10970.699493944065</v>
      </c>
      <c r="G344" s="274">
        <v>10452.464415356135</v>
      </c>
      <c r="H344" s="274">
        <v>10296.525765457112</v>
      </c>
      <c r="I344" s="274">
        <v>10921.851753952664</v>
      </c>
      <c r="J344" s="274">
        <v>11262.802224339777</v>
      </c>
      <c r="K344" s="274">
        <v>11268.876543154707</v>
      </c>
      <c r="L344" s="274">
        <v>12761.635747189019</v>
      </c>
      <c r="M344" s="274">
        <v>14207.861857152655</v>
      </c>
      <c r="N344" s="274">
        <v>17110.02699004746</v>
      </c>
      <c r="O344" s="257">
        <f>SUM(O339:O342)</f>
        <v>141559.69562249188</v>
      </c>
    </row>
    <row r="345" spans="1:15" x14ac:dyDescent="0.2">
      <c r="A345" s="26"/>
      <c r="B345" s="260" t="s">
        <v>553</v>
      </c>
      <c r="C345" s="276"/>
      <c r="D345" s="276"/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</row>
    <row r="346" spans="1:15" x14ac:dyDescent="0.2">
      <c r="A346" s="26">
        <f>+A344+1</f>
        <v>217</v>
      </c>
      <c r="B346" s="239" t="s">
        <v>554</v>
      </c>
      <c r="C346" s="270">
        <v>0</v>
      </c>
      <c r="D346" s="270">
        <v>0</v>
      </c>
      <c r="E346" s="270">
        <v>0</v>
      </c>
      <c r="F346" s="270">
        <v>0</v>
      </c>
      <c r="G346" s="270">
        <v>0</v>
      </c>
      <c r="H346" s="270">
        <v>0</v>
      </c>
      <c r="I346" s="270">
        <v>0</v>
      </c>
      <c r="J346" s="270">
        <v>0</v>
      </c>
      <c r="K346" s="270">
        <v>0</v>
      </c>
      <c r="L346" s="270">
        <v>0</v>
      </c>
      <c r="M346" s="270">
        <v>0</v>
      </c>
      <c r="N346" s="270">
        <v>0</v>
      </c>
      <c r="O346" s="238">
        <f>SUM(C346:N346)</f>
        <v>0</v>
      </c>
    </row>
    <row r="347" spans="1:15" x14ac:dyDescent="0.2">
      <c r="A347" s="26">
        <f>+A346+1</f>
        <v>218</v>
      </c>
      <c r="B347" s="239" t="s">
        <v>555</v>
      </c>
      <c r="C347" s="270">
        <v>0</v>
      </c>
      <c r="D347" s="270">
        <v>0</v>
      </c>
      <c r="E347" s="270">
        <v>0</v>
      </c>
      <c r="F347" s="270">
        <v>0</v>
      </c>
      <c r="G347" s="270">
        <v>0</v>
      </c>
      <c r="H347" s="270">
        <v>0</v>
      </c>
      <c r="I347" s="270">
        <v>0</v>
      </c>
      <c r="J347" s="270">
        <v>0</v>
      </c>
      <c r="K347" s="270">
        <v>0</v>
      </c>
      <c r="L347" s="270">
        <v>0</v>
      </c>
      <c r="M347" s="270">
        <v>0</v>
      </c>
      <c r="N347" s="270">
        <v>0</v>
      </c>
      <c r="O347" s="238">
        <f>SUM(C347:N347)</f>
        <v>0</v>
      </c>
    </row>
    <row r="348" spans="1:15" x14ac:dyDescent="0.2">
      <c r="A348" s="26">
        <f>+A347+1</f>
        <v>219</v>
      </c>
      <c r="B348" s="239" t="s">
        <v>463</v>
      </c>
      <c r="C348" s="271">
        <v>0</v>
      </c>
      <c r="D348" s="271">
        <v>0</v>
      </c>
      <c r="E348" s="271">
        <v>0</v>
      </c>
      <c r="F348" s="271">
        <v>0</v>
      </c>
      <c r="G348" s="271">
        <v>0</v>
      </c>
      <c r="H348" s="271">
        <v>0</v>
      </c>
      <c r="I348" s="271">
        <v>0</v>
      </c>
      <c r="J348" s="271">
        <v>0</v>
      </c>
      <c r="K348" s="271">
        <v>0</v>
      </c>
      <c r="L348" s="271">
        <v>0</v>
      </c>
      <c r="M348" s="271">
        <v>0</v>
      </c>
      <c r="N348" s="271">
        <v>0</v>
      </c>
      <c r="O348" s="253">
        <f>SUM(C348:N348)</f>
        <v>0</v>
      </c>
    </row>
    <row r="349" spans="1:15" x14ac:dyDescent="0.2">
      <c r="A349" s="26">
        <f>+A348+1</f>
        <v>220</v>
      </c>
      <c r="B349" s="239" t="s">
        <v>464</v>
      </c>
      <c r="C349" s="270">
        <v>0</v>
      </c>
      <c r="D349" s="270">
        <v>0</v>
      </c>
      <c r="E349" s="270">
        <v>0</v>
      </c>
      <c r="F349" s="270">
        <v>0</v>
      </c>
      <c r="G349" s="270">
        <v>0</v>
      </c>
      <c r="H349" s="270">
        <v>0</v>
      </c>
      <c r="I349" s="270">
        <v>0</v>
      </c>
      <c r="J349" s="270">
        <v>0</v>
      </c>
      <c r="K349" s="270">
        <v>0</v>
      </c>
      <c r="L349" s="270">
        <v>0</v>
      </c>
      <c r="M349" s="270">
        <v>0</v>
      </c>
      <c r="N349" s="270">
        <v>0</v>
      </c>
      <c r="O349" s="238">
        <f>SUM(C349:N349)</f>
        <v>0</v>
      </c>
    </row>
    <row r="350" spans="1:15" x14ac:dyDescent="0.2">
      <c r="A350" s="26">
        <f>+A349+1</f>
        <v>221</v>
      </c>
      <c r="B350" s="239" t="s">
        <v>465</v>
      </c>
      <c r="C350" s="270">
        <v>0</v>
      </c>
      <c r="D350" s="270">
        <v>0</v>
      </c>
      <c r="E350" s="270">
        <v>0</v>
      </c>
      <c r="F350" s="270">
        <v>0</v>
      </c>
      <c r="G350" s="270">
        <v>0</v>
      </c>
      <c r="H350" s="270">
        <v>0</v>
      </c>
      <c r="I350" s="270">
        <v>0</v>
      </c>
      <c r="J350" s="270">
        <v>0</v>
      </c>
      <c r="K350" s="270">
        <v>0</v>
      </c>
      <c r="L350" s="270">
        <v>0</v>
      </c>
      <c r="M350" s="270">
        <v>0</v>
      </c>
      <c r="N350" s="270">
        <v>0</v>
      </c>
      <c r="O350" s="238">
        <f>SUM(C350:N350)</f>
        <v>0</v>
      </c>
    </row>
    <row r="351" spans="1:15" x14ac:dyDescent="0.2">
      <c r="A351" s="26">
        <f>+A350+1</f>
        <v>222</v>
      </c>
      <c r="B351" s="121" t="s">
        <v>466</v>
      </c>
      <c r="C351" s="272">
        <v>0</v>
      </c>
      <c r="D351" s="272">
        <v>0</v>
      </c>
      <c r="E351" s="272">
        <v>0</v>
      </c>
      <c r="F351" s="272">
        <v>0</v>
      </c>
      <c r="G351" s="272">
        <v>0</v>
      </c>
      <c r="H351" s="272">
        <v>0</v>
      </c>
      <c r="I351" s="272">
        <v>0</v>
      </c>
      <c r="J351" s="272">
        <v>0</v>
      </c>
      <c r="K351" s="272">
        <v>0</v>
      </c>
      <c r="L351" s="272">
        <v>0</v>
      </c>
      <c r="M351" s="272">
        <v>0</v>
      </c>
      <c r="N351" s="272">
        <v>0</v>
      </c>
      <c r="O351" s="256"/>
    </row>
    <row r="352" spans="1:15" x14ac:dyDescent="0.2">
      <c r="A352" s="26"/>
      <c r="B352" s="239"/>
      <c r="C352" s="276"/>
      <c r="D352" s="276"/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</row>
    <row r="353" spans="1:15" x14ac:dyDescent="0.2">
      <c r="A353" s="26">
        <f>+A351+1</f>
        <v>223</v>
      </c>
      <c r="B353" s="239" t="s">
        <v>220</v>
      </c>
      <c r="C353" s="274">
        <v>0</v>
      </c>
      <c r="D353" s="274">
        <v>0</v>
      </c>
      <c r="E353" s="274">
        <v>0</v>
      </c>
      <c r="F353" s="274">
        <v>0</v>
      </c>
      <c r="G353" s="274">
        <v>0</v>
      </c>
      <c r="H353" s="274">
        <v>0</v>
      </c>
      <c r="I353" s="274">
        <v>0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57">
        <f>SUM(C353:N353)</f>
        <v>0</v>
      </c>
    </row>
    <row r="354" spans="1:15" x14ac:dyDescent="0.2">
      <c r="A354" s="26"/>
      <c r="B354" s="239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271"/>
      <c r="N354" s="271"/>
      <c r="O354" s="253"/>
    </row>
    <row r="355" spans="1:15" x14ac:dyDescent="0.2">
      <c r="A355" s="26">
        <f>+A353+1</f>
        <v>224</v>
      </c>
      <c r="B355" s="239" t="s">
        <v>556</v>
      </c>
      <c r="C355" s="270">
        <v>0</v>
      </c>
      <c r="D355" s="270">
        <v>0</v>
      </c>
      <c r="E355" s="270">
        <v>0</v>
      </c>
      <c r="F355" s="270">
        <v>0</v>
      </c>
      <c r="G355" s="270">
        <v>0</v>
      </c>
      <c r="H355" s="270">
        <v>0</v>
      </c>
      <c r="I355" s="270">
        <v>0</v>
      </c>
      <c r="J355" s="270">
        <v>0</v>
      </c>
      <c r="K355" s="270">
        <v>0</v>
      </c>
      <c r="L355" s="270">
        <v>0</v>
      </c>
      <c r="M355" s="270">
        <v>0</v>
      </c>
      <c r="N355" s="270">
        <v>0</v>
      </c>
      <c r="O355" s="238">
        <f t="shared" ref="O355:O360" si="27">SUM(C355:N355)</f>
        <v>0</v>
      </c>
    </row>
    <row r="356" spans="1:15" x14ac:dyDescent="0.2">
      <c r="A356" s="26">
        <f>+A355+1</f>
        <v>225</v>
      </c>
      <c r="B356" s="239" t="s">
        <v>557</v>
      </c>
      <c r="C356" s="270">
        <v>0</v>
      </c>
      <c r="D356" s="270">
        <v>0</v>
      </c>
      <c r="E356" s="270">
        <v>0</v>
      </c>
      <c r="F356" s="270">
        <v>0</v>
      </c>
      <c r="G356" s="270">
        <v>0</v>
      </c>
      <c r="H356" s="270">
        <v>0</v>
      </c>
      <c r="I356" s="270">
        <v>0</v>
      </c>
      <c r="J356" s="270">
        <v>0</v>
      </c>
      <c r="K356" s="270">
        <v>0</v>
      </c>
      <c r="L356" s="270">
        <v>0</v>
      </c>
      <c r="M356" s="270">
        <v>0</v>
      </c>
      <c r="N356" s="270">
        <v>0</v>
      </c>
      <c r="O356" s="238">
        <f t="shared" si="27"/>
        <v>0</v>
      </c>
    </row>
    <row r="357" spans="1:15" x14ac:dyDescent="0.2">
      <c r="A357" s="26">
        <f>+A356+1</f>
        <v>226</v>
      </c>
      <c r="B357" s="239" t="s">
        <v>463</v>
      </c>
      <c r="C357" s="271">
        <v>0</v>
      </c>
      <c r="D357" s="271">
        <v>0</v>
      </c>
      <c r="E357" s="271">
        <v>0</v>
      </c>
      <c r="F357" s="271">
        <v>0</v>
      </c>
      <c r="G357" s="271">
        <v>0</v>
      </c>
      <c r="H357" s="271">
        <v>0</v>
      </c>
      <c r="I357" s="271">
        <v>0</v>
      </c>
      <c r="J357" s="271">
        <v>0</v>
      </c>
      <c r="K357" s="271">
        <v>0</v>
      </c>
      <c r="L357" s="271">
        <v>0</v>
      </c>
      <c r="M357" s="271">
        <v>0</v>
      </c>
      <c r="N357" s="271">
        <v>0</v>
      </c>
      <c r="O357" s="253">
        <f t="shared" si="27"/>
        <v>0</v>
      </c>
    </row>
    <row r="358" spans="1:15" x14ac:dyDescent="0.2">
      <c r="A358" s="26">
        <f>+A357+1</f>
        <v>227</v>
      </c>
      <c r="B358" s="239" t="s">
        <v>464</v>
      </c>
      <c r="C358" s="270">
        <v>0</v>
      </c>
      <c r="D358" s="270">
        <v>0</v>
      </c>
      <c r="E358" s="270">
        <v>0</v>
      </c>
      <c r="F358" s="270">
        <v>0</v>
      </c>
      <c r="G358" s="270">
        <v>0</v>
      </c>
      <c r="H358" s="270">
        <v>0</v>
      </c>
      <c r="I358" s="270">
        <v>0</v>
      </c>
      <c r="J358" s="270">
        <v>0</v>
      </c>
      <c r="K358" s="270">
        <v>0</v>
      </c>
      <c r="L358" s="270">
        <v>0</v>
      </c>
      <c r="M358" s="270">
        <v>0</v>
      </c>
      <c r="N358" s="270">
        <v>0</v>
      </c>
      <c r="O358" s="238">
        <f t="shared" si="27"/>
        <v>0</v>
      </c>
    </row>
    <row r="359" spans="1:15" x14ac:dyDescent="0.2">
      <c r="A359" s="26">
        <f>+A358+1</f>
        <v>228</v>
      </c>
      <c r="B359" s="239" t="s">
        <v>465</v>
      </c>
      <c r="C359" s="270">
        <v>0</v>
      </c>
      <c r="D359" s="270">
        <v>0</v>
      </c>
      <c r="E359" s="270">
        <v>0</v>
      </c>
      <c r="F359" s="270">
        <v>0</v>
      </c>
      <c r="G359" s="270">
        <v>0</v>
      </c>
      <c r="H359" s="270">
        <v>0</v>
      </c>
      <c r="I359" s="270">
        <v>0</v>
      </c>
      <c r="J359" s="270">
        <v>0</v>
      </c>
      <c r="K359" s="270">
        <v>0</v>
      </c>
      <c r="L359" s="270">
        <v>0</v>
      </c>
      <c r="M359" s="270">
        <v>0</v>
      </c>
      <c r="N359" s="270">
        <v>0</v>
      </c>
      <c r="O359" s="238">
        <f t="shared" si="27"/>
        <v>0</v>
      </c>
    </row>
    <row r="360" spans="1:15" x14ac:dyDescent="0.2">
      <c r="A360" s="26">
        <f>+A359+1</f>
        <v>229</v>
      </c>
      <c r="B360" s="121" t="s">
        <v>483</v>
      </c>
      <c r="C360" s="272">
        <v>0</v>
      </c>
      <c r="D360" s="272">
        <v>0</v>
      </c>
      <c r="E360" s="272">
        <v>0</v>
      </c>
      <c r="F360" s="272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56">
        <f t="shared" si="27"/>
        <v>0</v>
      </c>
    </row>
    <row r="361" spans="1:15" x14ac:dyDescent="0.2">
      <c r="A361" s="26"/>
      <c r="B361" s="239"/>
      <c r="C361" s="271"/>
      <c r="D361" s="271"/>
      <c r="E361" s="271"/>
      <c r="F361" s="271"/>
      <c r="G361" s="271"/>
      <c r="H361" s="271"/>
      <c r="I361" s="271"/>
      <c r="J361" s="271"/>
      <c r="K361" s="271"/>
      <c r="L361" s="271"/>
      <c r="M361" s="271"/>
      <c r="N361" s="271"/>
      <c r="O361" s="253"/>
    </row>
    <row r="362" spans="1:15" x14ac:dyDescent="0.2">
      <c r="A362" s="26">
        <f>+A360+1</f>
        <v>230</v>
      </c>
      <c r="B362" s="239" t="s">
        <v>220</v>
      </c>
      <c r="C362" s="274">
        <v>0</v>
      </c>
      <c r="D362" s="274">
        <v>0</v>
      </c>
      <c r="E362" s="274">
        <v>0</v>
      </c>
      <c r="F362" s="274">
        <v>0</v>
      </c>
      <c r="G362" s="274">
        <v>0</v>
      </c>
      <c r="H362" s="274">
        <v>0</v>
      </c>
      <c r="I362" s="274">
        <v>0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57">
        <f>SUM(O357:O361)</f>
        <v>0</v>
      </c>
    </row>
    <row r="363" spans="1:15" x14ac:dyDescent="0.2">
      <c r="C363" s="276"/>
      <c r="D363" s="276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</row>
    <row r="364" spans="1:15" x14ac:dyDescent="0.2">
      <c r="C364" s="276"/>
      <c r="D364" s="271"/>
      <c r="E364" s="271"/>
      <c r="F364" s="271"/>
      <c r="G364" s="271"/>
      <c r="H364" s="271"/>
      <c r="I364" s="271"/>
      <c r="J364" s="271"/>
      <c r="K364" s="271"/>
      <c r="L364" s="271"/>
      <c r="M364" s="271"/>
      <c r="N364" s="271"/>
      <c r="O364" s="253"/>
    </row>
    <row r="365" spans="1:15" x14ac:dyDescent="0.2">
      <c r="C365" s="276"/>
      <c r="D365" s="276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</row>
    <row r="366" spans="1:15" x14ac:dyDescent="0.2">
      <c r="C366" s="276"/>
      <c r="D366" s="276"/>
      <c r="E366" s="276"/>
      <c r="F366" s="276"/>
      <c r="G366" s="276"/>
      <c r="H366" s="276"/>
      <c r="I366" s="276"/>
      <c r="J366" s="276"/>
      <c r="K366" s="276"/>
      <c r="L366" s="276"/>
      <c r="M366" s="276"/>
      <c r="N366" s="276"/>
    </row>
    <row r="367" spans="1:15" x14ac:dyDescent="0.2">
      <c r="C367" s="276"/>
      <c r="D367" s="276"/>
      <c r="E367" s="276"/>
      <c r="F367" s="276"/>
      <c r="G367" s="276"/>
      <c r="H367" s="276"/>
      <c r="I367" s="276"/>
      <c r="J367" s="276"/>
      <c r="K367" s="276"/>
      <c r="L367" s="276"/>
      <c r="M367" s="276"/>
      <c r="N367" s="276"/>
    </row>
    <row r="368" spans="1:15" x14ac:dyDescent="0.2">
      <c r="C368" s="276"/>
      <c r="D368" s="276"/>
      <c r="E368" s="276"/>
      <c r="F368" s="276"/>
      <c r="G368" s="276"/>
      <c r="H368" s="276"/>
      <c r="I368" s="276"/>
      <c r="J368" s="276"/>
      <c r="K368" s="276"/>
      <c r="L368" s="276"/>
      <c r="M368" s="276"/>
      <c r="N368" s="276"/>
    </row>
    <row r="369" spans="1:15" x14ac:dyDescent="0.2">
      <c r="C369" s="276"/>
      <c r="D369" s="276"/>
      <c r="E369" s="276"/>
      <c r="F369" s="276"/>
      <c r="G369" s="276"/>
      <c r="H369" s="276"/>
      <c r="I369" s="276"/>
      <c r="J369" s="276"/>
      <c r="K369" s="276"/>
      <c r="L369" s="276"/>
      <c r="M369" s="276"/>
      <c r="N369" s="276"/>
    </row>
    <row r="370" spans="1:15" x14ac:dyDescent="0.2">
      <c r="A370" s="26"/>
      <c r="B370" s="265"/>
      <c r="C370" s="276"/>
      <c r="D370" s="276"/>
      <c r="E370" s="276"/>
      <c r="F370" s="276"/>
      <c r="G370" s="276"/>
      <c r="H370" s="276"/>
      <c r="I370" s="276"/>
      <c r="J370" s="276"/>
      <c r="K370" s="276"/>
      <c r="L370" s="276"/>
      <c r="M370" s="276"/>
      <c r="N370" s="276"/>
    </row>
    <row r="371" spans="1:15" x14ac:dyDescent="0.2">
      <c r="A371" s="26"/>
      <c r="B371" s="265"/>
      <c r="C371" s="276"/>
      <c r="D371" s="276"/>
      <c r="E371" s="276"/>
      <c r="F371" s="276"/>
      <c r="G371" s="276"/>
      <c r="H371" s="276"/>
      <c r="I371" s="276"/>
      <c r="J371" s="276"/>
      <c r="K371" s="276"/>
      <c r="L371" s="276"/>
      <c r="M371" s="276"/>
      <c r="N371" s="276"/>
    </row>
    <row r="372" spans="1:15" x14ac:dyDescent="0.2">
      <c r="A372" s="26"/>
      <c r="B372" s="265"/>
      <c r="C372" s="276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</row>
    <row r="373" spans="1:15" x14ac:dyDescent="0.2">
      <c r="A373" s="26"/>
      <c r="B373" s="265"/>
      <c r="C373" s="276"/>
      <c r="D373" s="276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</row>
    <row r="374" spans="1:15" x14ac:dyDescent="0.2">
      <c r="A374" s="237" t="s">
        <v>444</v>
      </c>
      <c r="B374" s="121"/>
      <c r="C374" s="276"/>
      <c r="D374" s="276"/>
      <c r="E374" s="276"/>
      <c r="F374" s="276"/>
      <c r="G374" s="276"/>
      <c r="H374" s="277" t="s">
        <v>445</v>
      </c>
      <c r="I374" s="270"/>
      <c r="J374" s="276"/>
      <c r="K374" s="270"/>
      <c r="L374" s="276"/>
      <c r="M374" s="276"/>
      <c r="N374" s="278" t="s">
        <v>558</v>
      </c>
      <c r="O374" s="239"/>
    </row>
    <row r="375" spans="1:15" x14ac:dyDescent="0.2">
      <c r="A375" s="240"/>
      <c r="B375" s="240"/>
      <c r="C375" s="279"/>
      <c r="D375" s="279"/>
      <c r="E375" s="279"/>
      <c r="F375" s="279"/>
      <c r="G375" s="279"/>
      <c r="H375" s="279"/>
      <c r="I375" s="279"/>
      <c r="J375" s="279"/>
      <c r="K375" s="279"/>
      <c r="L375" s="279"/>
      <c r="M375" s="279"/>
      <c r="N375" s="280"/>
      <c r="O375" s="241"/>
    </row>
    <row r="376" spans="1:15" x14ac:dyDescent="0.2">
      <c r="A376" s="239" t="s">
        <v>284</v>
      </c>
      <c r="B376" s="239"/>
      <c r="C376" s="276"/>
      <c r="D376" s="276"/>
      <c r="E376" s="276"/>
      <c r="F376" s="276"/>
      <c r="G376" s="276"/>
      <c r="H376" s="277" t="s">
        <v>447</v>
      </c>
      <c r="I376" s="270"/>
      <c r="J376" s="276"/>
      <c r="K376" s="270"/>
      <c r="L376" s="276"/>
      <c r="M376" s="281" t="s">
        <v>285</v>
      </c>
      <c r="N376" s="281"/>
      <c r="O376" s="121"/>
    </row>
    <row r="377" spans="1:15" x14ac:dyDescent="0.2">
      <c r="A377" s="238"/>
      <c r="B377" s="238"/>
      <c r="C377" s="270"/>
      <c r="D377" s="270"/>
      <c r="E377" s="270"/>
      <c r="F377" s="270"/>
      <c r="G377" s="270"/>
      <c r="H377" s="282" t="s">
        <v>448</v>
      </c>
      <c r="I377" s="270"/>
      <c r="J377" s="270"/>
      <c r="K377" s="270"/>
      <c r="L377" s="270"/>
      <c r="M377" s="281" t="s">
        <v>449</v>
      </c>
      <c r="N377" s="281"/>
      <c r="O377" s="121"/>
    </row>
    <row r="378" spans="1:15" x14ac:dyDescent="0.2">
      <c r="A378" s="243" t="s">
        <v>450</v>
      </c>
      <c r="B378" s="239"/>
      <c r="C378" s="270"/>
      <c r="D378" s="270"/>
      <c r="E378" s="270"/>
      <c r="F378" s="270"/>
      <c r="G378" s="270"/>
      <c r="H378" s="282"/>
      <c r="I378" s="270"/>
      <c r="J378" s="270"/>
      <c r="K378" s="270"/>
      <c r="L378" s="270"/>
      <c r="M378" s="281" t="s">
        <v>451</v>
      </c>
      <c r="N378" s="281" t="s">
        <v>485</v>
      </c>
      <c r="O378" s="121"/>
    </row>
    <row r="379" spans="1:15" x14ac:dyDescent="0.2">
      <c r="A379" s="238"/>
      <c r="B379" s="238"/>
      <c r="C379" s="270"/>
      <c r="D379" s="270"/>
      <c r="E379" s="270"/>
      <c r="F379" s="270"/>
      <c r="G379" s="270"/>
      <c r="H379" s="283" t="s">
        <v>452</v>
      </c>
      <c r="I379" s="270"/>
      <c r="J379" s="270"/>
      <c r="K379" s="270"/>
      <c r="L379" s="270"/>
      <c r="M379" s="270"/>
      <c r="N379" s="276"/>
    </row>
    <row r="380" spans="1:15" x14ac:dyDescent="0.2">
      <c r="A380" s="243" t="str">
        <f>+A303</f>
        <v xml:space="preserve">DOCKET NO.:   </v>
      </c>
      <c r="B380" s="239"/>
      <c r="C380" s="270"/>
      <c r="D380" s="270"/>
      <c r="E380" s="270"/>
      <c r="F380" s="270"/>
      <c r="G380" s="270"/>
      <c r="H380" s="270"/>
      <c r="I380" s="270"/>
      <c r="J380" s="270"/>
      <c r="K380" s="270"/>
      <c r="L380" s="270"/>
      <c r="M380" s="270"/>
      <c r="N380" s="276"/>
    </row>
    <row r="381" spans="1:15" x14ac:dyDescent="0.2">
      <c r="C381" s="286"/>
      <c r="D381" s="276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</row>
    <row r="382" spans="1:15" x14ac:dyDescent="0.2">
      <c r="A382" s="240"/>
      <c r="B382" s="240"/>
      <c r="C382" s="279"/>
      <c r="D382" s="276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</row>
    <row r="383" spans="1:15" x14ac:dyDescent="0.2">
      <c r="A383" s="26" t="s">
        <v>455</v>
      </c>
      <c r="B383" s="26" t="s">
        <v>456</v>
      </c>
      <c r="C383" s="276"/>
      <c r="D383" s="276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</row>
    <row r="384" spans="1:15" x14ac:dyDescent="0.2">
      <c r="A384" s="248" t="s">
        <v>458</v>
      </c>
      <c r="B384" s="248" t="s">
        <v>459</v>
      </c>
      <c r="C384" s="284">
        <v>45292</v>
      </c>
      <c r="D384" s="284">
        <v>45323</v>
      </c>
      <c r="E384" s="284">
        <v>45352</v>
      </c>
      <c r="F384" s="284">
        <v>45383</v>
      </c>
      <c r="G384" s="284">
        <v>45413</v>
      </c>
      <c r="H384" s="284">
        <v>45444</v>
      </c>
      <c r="I384" s="284">
        <v>45474</v>
      </c>
      <c r="J384" s="284">
        <v>45505</v>
      </c>
      <c r="K384" s="284">
        <v>45536</v>
      </c>
      <c r="L384" s="284">
        <v>45566</v>
      </c>
      <c r="M384" s="284">
        <v>45597</v>
      </c>
      <c r="N384" s="284">
        <v>45627</v>
      </c>
      <c r="O384" s="263" t="str">
        <f>+O307</f>
        <v>TOTAL</v>
      </c>
    </row>
    <row r="385" spans="1:15" x14ac:dyDescent="0.2">
      <c r="A385" s="26"/>
      <c r="B385" s="26"/>
      <c r="C385" s="287"/>
      <c r="D385" s="287"/>
      <c r="E385" s="287"/>
      <c r="F385" s="287"/>
      <c r="G385" s="287"/>
      <c r="H385" s="287"/>
      <c r="I385" s="287"/>
      <c r="J385" s="287"/>
      <c r="K385" s="287"/>
      <c r="L385" s="287"/>
      <c r="M385" s="287"/>
      <c r="N385" s="287"/>
      <c r="O385" s="267"/>
    </row>
    <row r="386" spans="1:15" x14ac:dyDescent="0.2">
      <c r="A386" s="26"/>
      <c r="B386" s="260" t="s">
        <v>559</v>
      </c>
      <c r="C386" s="276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</row>
    <row r="387" spans="1:15" x14ac:dyDescent="0.2">
      <c r="A387" s="26">
        <f>+A362+1</f>
        <v>231</v>
      </c>
      <c r="B387" s="239" t="s">
        <v>560</v>
      </c>
      <c r="C387" s="270">
        <v>2</v>
      </c>
      <c r="D387" s="270">
        <v>2</v>
      </c>
      <c r="E387" s="270">
        <v>2</v>
      </c>
      <c r="F387" s="270">
        <v>2</v>
      </c>
      <c r="G387" s="270">
        <v>2</v>
      </c>
      <c r="H387" s="270">
        <v>2</v>
      </c>
      <c r="I387" s="270">
        <v>2</v>
      </c>
      <c r="J387" s="270">
        <v>2</v>
      </c>
      <c r="K387" s="270">
        <v>2</v>
      </c>
      <c r="L387" s="270">
        <v>2</v>
      </c>
      <c r="M387" s="270">
        <v>2</v>
      </c>
      <c r="N387" s="270">
        <v>2</v>
      </c>
      <c r="O387" s="238">
        <f t="shared" ref="O387:O392" si="28">SUM(C387:N387)</f>
        <v>24</v>
      </c>
    </row>
    <row r="388" spans="1:15" x14ac:dyDescent="0.2">
      <c r="A388" s="26">
        <f>+A387+1</f>
        <v>232</v>
      </c>
      <c r="B388" s="239" t="s">
        <v>561</v>
      </c>
      <c r="C388" s="270">
        <v>638</v>
      </c>
      <c r="D388" s="270">
        <v>638</v>
      </c>
      <c r="E388" s="270">
        <v>638</v>
      </c>
      <c r="F388" s="270">
        <v>638</v>
      </c>
      <c r="G388" s="270">
        <v>638</v>
      </c>
      <c r="H388" s="270">
        <v>638</v>
      </c>
      <c r="I388" s="270">
        <v>638</v>
      </c>
      <c r="J388" s="270">
        <v>638</v>
      </c>
      <c r="K388" s="270">
        <v>638</v>
      </c>
      <c r="L388" s="270">
        <v>638</v>
      </c>
      <c r="M388" s="270">
        <v>638</v>
      </c>
      <c r="N388" s="270">
        <v>638</v>
      </c>
      <c r="O388" s="238">
        <f t="shared" si="28"/>
        <v>7656</v>
      </c>
    </row>
    <row r="389" spans="1:15" x14ac:dyDescent="0.2">
      <c r="A389" s="26">
        <f>+A388+1</f>
        <v>233</v>
      </c>
      <c r="B389" s="239" t="s">
        <v>463</v>
      </c>
      <c r="C389" s="271">
        <v>49.2</v>
      </c>
      <c r="D389" s="271">
        <v>49.2</v>
      </c>
      <c r="E389" s="271">
        <v>49.2</v>
      </c>
      <c r="F389" s="271">
        <v>49.2</v>
      </c>
      <c r="G389" s="271">
        <v>49.2</v>
      </c>
      <c r="H389" s="271">
        <v>49.2</v>
      </c>
      <c r="I389" s="271">
        <v>49.2</v>
      </c>
      <c r="J389" s="271">
        <v>49.2</v>
      </c>
      <c r="K389" s="271">
        <v>49.2</v>
      </c>
      <c r="L389" s="271">
        <v>49.2</v>
      </c>
      <c r="M389" s="271">
        <v>49.2</v>
      </c>
      <c r="N389" s="271">
        <v>49.2</v>
      </c>
      <c r="O389" s="253">
        <f t="shared" si="28"/>
        <v>590.4</v>
      </c>
    </row>
    <row r="390" spans="1:15" x14ac:dyDescent="0.2">
      <c r="A390" s="26">
        <f>+A389+1</f>
        <v>234</v>
      </c>
      <c r="B390" s="239" t="s">
        <v>464</v>
      </c>
      <c r="C390" s="270">
        <v>57.435239999999993</v>
      </c>
      <c r="D390" s="270">
        <v>57.435239999999993</v>
      </c>
      <c r="E390" s="270">
        <v>57.435239999999993</v>
      </c>
      <c r="F390" s="270">
        <v>57.435239999999993</v>
      </c>
      <c r="G390" s="270">
        <v>57.435239999999993</v>
      </c>
      <c r="H390" s="270">
        <v>57.435239999999993</v>
      </c>
      <c r="I390" s="270">
        <v>57.435239999999993</v>
      </c>
      <c r="J390" s="270">
        <v>57.435239999999993</v>
      </c>
      <c r="K390" s="270">
        <v>57.435239999999993</v>
      </c>
      <c r="L390" s="270">
        <v>57.435239999999993</v>
      </c>
      <c r="M390" s="270">
        <v>57.435239999999993</v>
      </c>
      <c r="N390" s="270">
        <v>57.435239999999993</v>
      </c>
      <c r="O390" s="238">
        <f t="shared" si="28"/>
        <v>689.22288000000015</v>
      </c>
    </row>
    <row r="391" spans="1:15" x14ac:dyDescent="0.2">
      <c r="A391" s="26">
        <f>+A390+1</f>
        <v>235</v>
      </c>
      <c r="B391" s="239" t="s">
        <v>465</v>
      </c>
      <c r="C391" s="270">
        <v>2.1093010697006775</v>
      </c>
      <c r="D391" s="270">
        <v>2.2508527996871628</v>
      </c>
      <c r="E391" s="270">
        <v>2.1816267351930776</v>
      </c>
      <c r="F391" s="270">
        <v>2.2246224174711173</v>
      </c>
      <c r="G391" s="270">
        <v>2.2658570158071569</v>
      </c>
      <c r="H391" s="270">
        <v>2.4644319857634294</v>
      </c>
      <c r="I391" s="270">
        <v>3.0510313790693608</v>
      </c>
      <c r="J391" s="270">
        <v>3.4892521661737383</v>
      </c>
      <c r="K391" s="270">
        <v>3.5422034027904452</v>
      </c>
      <c r="L391" s="270">
        <v>4.0837328433253806</v>
      </c>
      <c r="M391" s="270">
        <v>3.5602638220999516</v>
      </c>
      <c r="N391" s="270">
        <v>2.9357909136398526</v>
      </c>
      <c r="O391" s="238">
        <f t="shared" si="28"/>
        <v>34.158966550721352</v>
      </c>
    </row>
    <row r="392" spans="1:15" x14ac:dyDescent="0.2">
      <c r="A392" s="26">
        <f>+A391+1</f>
        <v>236</v>
      </c>
      <c r="B392" s="121" t="s">
        <v>483</v>
      </c>
      <c r="C392" s="272">
        <v>0</v>
      </c>
      <c r="D392" s="272">
        <v>0</v>
      </c>
      <c r="E392" s="272">
        <v>0</v>
      </c>
      <c r="F392" s="272">
        <v>0</v>
      </c>
      <c r="G392" s="272">
        <v>0</v>
      </c>
      <c r="H392" s="272">
        <v>0</v>
      </c>
      <c r="I392" s="272">
        <v>0</v>
      </c>
      <c r="J392" s="272">
        <v>0</v>
      </c>
      <c r="K392" s="272">
        <v>0</v>
      </c>
      <c r="L392" s="272">
        <v>0</v>
      </c>
      <c r="M392" s="272">
        <v>0</v>
      </c>
      <c r="N392" s="272">
        <v>0</v>
      </c>
      <c r="O392" s="256">
        <f t="shared" si="28"/>
        <v>0</v>
      </c>
    </row>
    <row r="393" spans="1:15" x14ac:dyDescent="0.2">
      <c r="A393" s="26"/>
      <c r="B393" s="239"/>
      <c r="C393" s="276"/>
      <c r="D393" s="276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</row>
    <row r="394" spans="1:15" x14ac:dyDescent="0.2">
      <c r="A394" s="26">
        <f>+A392+1</f>
        <v>237</v>
      </c>
      <c r="B394" s="239" t="s">
        <v>220</v>
      </c>
      <c r="C394" s="274">
        <v>108.74454106970067</v>
      </c>
      <c r="D394" s="274">
        <v>108.88609279968716</v>
      </c>
      <c r="E394" s="274">
        <v>108.81686673519307</v>
      </c>
      <c r="F394" s="274">
        <v>108.85986241747111</v>
      </c>
      <c r="G394" s="274">
        <v>108.90109701580715</v>
      </c>
      <c r="H394" s="274">
        <v>109.09967198576342</v>
      </c>
      <c r="I394" s="274">
        <v>109.68627137906935</v>
      </c>
      <c r="J394" s="274">
        <v>110.12449216617374</v>
      </c>
      <c r="K394" s="274">
        <v>110.17744340279044</v>
      </c>
      <c r="L394" s="274">
        <v>110.71897284332537</v>
      </c>
      <c r="M394" s="274">
        <v>110.19550382209995</v>
      </c>
      <c r="N394" s="274">
        <v>109.57103091363985</v>
      </c>
      <c r="O394" s="257">
        <f>SUM(C394:N394)</f>
        <v>1313.7818465507212</v>
      </c>
    </row>
    <row r="395" spans="1:15" x14ac:dyDescent="0.2">
      <c r="A395" s="26"/>
      <c r="B395" s="239"/>
      <c r="C395" s="271"/>
      <c r="D395" s="271"/>
      <c r="E395" s="271"/>
      <c r="F395" s="271"/>
      <c r="G395" s="271"/>
      <c r="H395" s="271"/>
      <c r="I395" s="271"/>
      <c r="J395" s="271"/>
      <c r="K395" s="271"/>
      <c r="L395" s="271"/>
      <c r="M395" s="271"/>
      <c r="N395" s="271"/>
      <c r="O395" s="253"/>
    </row>
    <row r="396" spans="1:15" x14ac:dyDescent="0.2">
      <c r="A396" s="26"/>
      <c r="B396" s="260" t="s">
        <v>562</v>
      </c>
      <c r="C396" s="276"/>
      <c r="D396" s="276"/>
      <c r="E396" s="276"/>
      <c r="F396" s="276"/>
      <c r="G396" s="276"/>
      <c r="H396" s="276"/>
      <c r="I396" s="276"/>
      <c r="J396" s="276"/>
      <c r="K396" s="276"/>
      <c r="L396" s="276"/>
      <c r="M396" s="276"/>
      <c r="N396" s="276"/>
    </row>
    <row r="397" spans="1:15" x14ac:dyDescent="0.2">
      <c r="A397" s="26">
        <f>+A394+1</f>
        <v>238</v>
      </c>
      <c r="B397" s="239" t="s">
        <v>563</v>
      </c>
      <c r="C397" s="270">
        <v>2</v>
      </c>
      <c r="D397" s="270">
        <v>2</v>
      </c>
      <c r="E397" s="270">
        <v>2</v>
      </c>
      <c r="F397" s="270">
        <v>2</v>
      </c>
      <c r="G397" s="270">
        <v>2</v>
      </c>
      <c r="H397" s="270">
        <v>2</v>
      </c>
      <c r="I397" s="270">
        <v>2</v>
      </c>
      <c r="J397" s="270">
        <v>2</v>
      </c>
      <c r="K397" s="270">
        <v>2</v>
      </c>
      <c r="L397" s="270">
        <v>2</v>
      </c>
      <c r="M397" s="270">
        <v>2</v>
      </c>
      <c r="N397" s="270">
        <v>2</v>
      </c>
      <c r="O397" s="238">
        <f t="shared" ref="O397:O402" si="29">SUM(C397:N397)</f>
        <v>24</v>
      </c>
    </row>
    <row r="398" spans="1:15" x14ac:dyDescent="0.2">
      <c r="A398" s="26">
        <f>+A397+1</f>
        <v>239</v>
      </c>
      <c r="B398" s="239" t="s">
        <v>564</v>
      </c>
      <c r="C398" s="270">
        <v>663</v>
      </c>
      <c r="D398" s="270">
        <v>663</v>
      </c>
      <c r="E398" s="270">
        <v>663</v>
      </c>
      <c r="F398" s="270">
        <v>663</v>
      </c>
      <c r="G398" s="270">
        <v>663</v>
      </c>
      <c r="H398" s="270">
        <v>663</v>
      </c>
      <c r="I398" s="270">
        <v>663</v>
      </c>
      <c r="J398" s="270">
        <v>663</v>
      </c>
      <c r="K398" s="270">
        <v>663</v>
      </c>
      <c r="L398" s="270">
        <v>663</v>
      </c>
      <c r="M398" s="270">
        <v>663</v>
      </c>
      <c r="N398" s="270">
        <v>663</v>
      </c>
      <c r="O398" s="238">
        <f t="shared" si="29"/>
        <v>7956</v>
      </c>
    </row>
    <row r="399" spans="1:15" x14ac:dyDescent="0.2">
      <c r="A399" s="26">
        <f>+A398+1</f>
        <v>240</v>
      </c>
      <c r="B399" s="239" t="s">
        <v>463</v>
      </c>
      <c r="C399" s="271">
        <v>90</v>
      </c>
      <c r="D399" s="271">
        <v>90</v>
      </c>
      <c r="E399" s="271">
        <v>90</v>
      </c>
      <c r="F399" s="271">
        <v>90</v>
      </c>
      <c r="G399" s="271">
        <v>90</v>
      </c>
      <c r="H399" s="271">
        <v>90</v>
      </c>
      <c r="I399" s="271">
        <v>90</v>
      </c>
      <c r="J399" s="271">
        <v>90</v>
      </c>
      <c r="K399" s="271">
        <v>90</v>
      </c>
      <c r="L399" s="271">
        <v>90</v>
      </c>
      <c r="M399" s="271">
        <v>90</v>
      </c>
      <c r="N399" s="271">
        <v>90</v>
      </c>
      <c r="O399" s="253">
        <f t="shared" si="29"/>
        <v>1080</v>
      </c>
    </row>
    <row r="400" spans="1:15" x14ac:dyDescent="0.2">
      <c r="A400" s="26">
        <f>+A399+1</f>
        <v>241</v>
      </c>
      <c r="B400" s="239" t="s">
        <v>464</v>
      </c>
      <c r="C400" s="270">
        <v>23.941149999999993</v>
      </c>
      <c r="D400" s="270">
        <v>23.941149999999993</v>
      </c>
      <c r="E400" s="270">
        <v>23.941149999999993</v>
      </c>
      <c r="F400" s="270">
        <v>23.941149999999993</v>
      </c>
      <c r="G400" s="270">
        <v>23.941149999999993</v>
      </c>
      <c r="H400" s="270">
        <v>23.941149999999993</v>
      </c>
      <c r="I400" s="270">
        <v>23.941149999999993</v>
      </c>
      <c r="J400" s="270">
        <v>23.941149999999993</v>
      </c>
      <c r="K400" s="270">
        <v>23.941149999999993</v>
      </c>
      <c r="L400" s="270">
        <v>23.941149999999993</v>
      </c>
      <c r="M400" s="270">
        <v>23.941149999999993</v>
      </c>
      <c r="N400" s="270">
        <v>23.941149999999993</v>
      </c>
      <c r="O400" s="238">
        <f t="shared" si="29"/>
        <v>287.29379999999992</v>
      </c>
    </row>
    <row r="401" spans="1:15" x14ac:dyDescent="0.2">
      <c r="A401" s="26">
        <f>+A400+1</f>
        <v>242</v>
      </c>
      <c r="B401" s="239" t="s">
        <v>465</v>
      </c>
      <c r="C401" s="270">
        <v>0.87086308617992891</v>
      </c>
      <c r="D401" s="270">
        <v>0.92930527738766866</v>
      </c>
      <c r="E401" s="270">
        <v>0.90072404494276181</v>
      </c>
      <c r="F401" s="270">
        <v>0.91847558980230026</v>
      </c>
      <c r="G401" s="270">
        <v>0.93550003931315562</v>
      </c>
      <c r="H401" s="270">
        <v>1.0174853062142644</v>
      </c>
      <c r="I401" s="270">
        <v>1.2596734724005989</v>
      </c>
      <c r="J401" s="270">
        <v>1.4406008480929042</v>
      </c>
      <c r="K401" s="270">
        <v>1.4624627235735881</v>
      </c>
      <c r="L401" s="270">
        <v>1.6860429448212191</v>
      </c>
      <c r="M401" s="270">
        <v>1.4699192942469308</v>
      </c>
      <c r="N401" s="270">
        <v>1.212094362515165</v>
      </c>
      <c r="O401" s="238">
        <f t="shared" si="29"/>
        <v>14.103146989490485</v>
      </c>
    </row>
    <row r="402" spans="1:15" x14ac:dyDescent="0.2">
      <c r="A402" s="26">
        <f>+A401+1</f>
        <v>243</v>
      </c>
      <c r="B402" s="121" t="s">
        <v>483</v>
      </c>
      <c r="C402" s="272">
        <v>0</v>
      </c>
      <c r="D402" s="272">
        <v>0</v>
      </c>
      <c r="E402" s="272">
        <v>0</v>
      </c>
      <c r="F402" s="272">
        <v>0</v>
      </c>
      <c r="G402" s="272">
        <v>0</v>
      </c>
      <c r="H402" s="272">
        <v>0</v>
      </c>
      <c r="I402" s="272">
        <v>0</v>
      </c>
      <c r="J402" s="272">
        <v>0</v>
      </c>
      <c r="K402" s="272">
        <v>0</v>
      </c>
      <c r="L402" s="272">
        <v>0</v>
      </c>
      <c r="M402" s="272">
        <v>0</v>
      </c>
      <c r="N402" s="272">
        <v>0</v>
      </c>
      <c r="O402" s="256">
        <f t="shared" si="29"/>
        <v>0</v>
      </c>
    </row>
    <row r="403" spans="1:15" x14ac:dyDescent="0.2">
      <c r="A403" s="26"/>
      <c r="B403" s="239"/>
      <c r="C403" s="276"/>
      <c r="D403" s="276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</row>
    <row r="404" spans="1:15" x14ac:dyDescent="0.2">
      <c r="A404" s="26">
        <f>+A402+1</f>
        <v>244</v>
      </c>
      <c r="B404" s="239" t="s">
        <v>220</v>
      </c>
      <c r="C404" s="274">
        <v>114.81201308617992</v>
      </c>
      <c r="D404" s="274">
        <v>114.87045527738766</v>
      </c>
      <c r="E404" s="274">
        <v>114.84187404494276</v>
      </c>
      <c r="F404" s="274">
        <v>114.85962558980229</v>
      </c>
      <c r="G404" s="274">
        <v>114.87665003931315</v>
      </c>
      <c r="H404" s="274">
        <v>114.95863530621426</v>
      </c>
      <c r="I404" s="274">
        <v>115.20082347240059</v>
      </c>
      <c r="J404" s="274">
        <v>115.38175084809289</v>
      </c>
      <c r="K404" s="274">
        <v>115.40361272357359</v>
      </c>
      <c r="L404" s="274">
        <v>115.62719294482122</v>
      </c>
      <c r="M404" s="274">
        <v>115.41106929424693</v>
      </c>
      <c r="N404" s="274">
        <v>115.15324436251515</v>
      </c>
      <c r="O404" s="257">
        <f>SUM(C404:N404)</f>
        <v>1381.3969469894905</v>
      </c>
    </row>
    <row r="405" spans="1:15" x14ac:dyDescent="0.2">
      <c r="A405" s="26"/>
      <c r="B405" s="239"/>
      <c r="C405" s="271"/>
      <c r="D405" s="271"/>
      <c r="E405" s="271"/>
      <c r="F405" s="271"/>
      <c r="G405" s="271"/>
      <c r="H405" s="271"/>
      <c r="I405" s="271"/>
      <c r="J405" s="271"/>
      <c r="K405" s="271"/>
      <c r="L405" s="271"/>
      <c r="M405" s="271"/>
      <c r="N405" s="271"/>
      <c r="O405" s="253"/>
    </row>
    <row r="406" spans="1:15" x14ac:dyDescent="0.2">
      <c r="A406" s="26"/>
      <c r="B406" s="260" t="s">
        <v>565</v>
      </c>
      <c r="C406" s="276"/>
      <c r="D406" s="276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</row>
    <row r="407" spans="1:15" x14ac:dyDescent="0.2">
      <c r="A407" s="26">
        <f>+A404+1</f>
        <v>245</v>
      </c>
      <c r="B407" s="239" t="s">
        <v>566</v>
      </c>
      <c r="C407" s="270">
        <v>21</v>
      </c>
      <c r="D407" s="270">
        <v>21</v>
      </c>
      <c r="E407" s="270">
        <v>21</v>
      </c>
      <c r="F407" s="270">
        <v>21</v>
      </c>
      <c r="G407" s="270">
        <v>21</v>
      </c>
      <c r="H407" s="270">
        <v>21</v>
      </c>
      <c r="I407" s="270">
        <v>21</v>
      </c>
      <c r="J407" s="270">
        <v>21</v>
      </c>
      <c r="K407" s="270">
        <v>21</v>
      </c>
      <c r="L407" s="270">
        <v>21</v>
      </c>
      <c r="M407" s="270">
        <v>21</v>
      </c>
      <c r="N407" s="270">
        <v>20</v>
      </c>
      <c r="O407" s="238">
        <f>SUM(C407:N407)</f>
        <v>251</v>
      </c>
    </row>
    <row r="408" spans="1:15" x14ac:dyDescent="0.2">
      <c r="A408" s="26">
        <f>+A407+1</f>
        <v>246</v>
      </c>
      <c r="B408" s="239" t="s">
        <v>567</v>
      </c>
      <c r="C408" s="270">
        <v>61965614.784403399</v>
      </c>
      <c r="D408" s="270">
        <v>56027175.219568402</v>
      </c>
      <c r="E408" s="270">
        <v>65197241.118333399</v>
      </c>
      <c r="F408" s="270">
        <v>72342532.225833401</v>
      </c>
      <c r="G408" s="270">
        <v>80458360.465833396</v>
      </c>
      <c r="H408" s="270">
        <v>84296744.423333406</v>
      </c>
      <c r="I408" s="270">
        <v>89925515.145833403</v>
      </c>
      <c r="J408" s="270">
        <v>84537329.668333396</v>
      </c>
      <c r="K408" s="270">
        <v>74442839.724971905</v>
      </c>
      <c r="L408" s="270">
        <v>76363169.246787593</v>
      </c>
      <c r="M408" s="270">
        <v>53909336.334458403</v>
      </c>
      <c r="N408" s="270">
        <v>56256147.7313959</v>
      </c>
      <c r="O408" s="238">
        <f>SUM(C408:N408)</f>
        <v>855722006.08908582</v>
      </c>
    </row>
    <row r="409" spans="1:15" x14ac:dyDescent="0.2">
      <c r="A409" s="26">
        <f>+A408+1</f>
        <v>247</v>
      </c>
      <c r="B409" s="239" t="s">
        <v>568</v>
      </c>
      <c r="C409" s="271">
        <v>0</v>
      </c>
      <c r="D409" s="271">
        <v>0</v>
      </c>
      <c r="E409" s="271">
        <v>0</v>
      </c>
      <c r="F409" s="271">
        <v>0</v>
      </c>
      <c r="G409" s="271">
        <v>0</v>
      </c>
      <c r="H409" s="271">
        <v>0</v>
      </c>
      <c r="I409" s="271">
        <v>0</v>
      </c>
      <c r="J409" s="271">
        <v>0</v>
      </c>
      <c r="K409" s="271">
        <v>0</v>
      </c>
      <c r="L409" s="271">
        <v>0</v>
      </c>
      <c r="M409" s="271">
        <v>0</v>
      </c>
      <c r="N409" s="271">
        <v>0</v>
      </c>
      <c r="O409" s="238">
        <f>SUM(C409:N409)</f>
        <v>0</v>
      </c>
    </row>
    <row r="410" spans="1:15" x14ac:dyDescent="0.2">
      <c r="A410" s="26">
        <f>+A409+1</f>
        <v>248</v>
      </c>
      <c r="B410" s="239" t="s">
        <v>569</v>
      </c>
      <c r="C410" s="270">
        <v>2461430.7406188999</v>
      </c>
      <c r="D410" s="270">
        <v>2400822.6832754998</v>
      </c>
      <c r="E410" s="270">
        <v>2477579.1926099998</v>
      </c>
      <c r="F410" s="270">
        <v>2548364.2536845002</v>
      </c>
      <c r="G410" s="270">
        <v>2567071.3456250001</v>
      </c>
      <c r="H410" s="270">
        <v>2406697.7892694999</v>
      </c>
      <c r="I410" s="270">
        <v>2300065.5392673002</v>
      </c>
      <c r="J410" s="270">
        <v>2254583.1716140001</v>
      </c>
      <c r="K410" s="270">
        <v>2260412.4621159001</v>
      </c>
      <c r="L410" s="270">
        <v>2322594.6870260998</v>
      </c>
      <c r="M410" s="270">
        <v>2268829.4926152001</v>
      </c>
      <c r="N410" s="270">
        <v>2152199.1934898002</v>
      </c>
      <c r="O410" s="238">
        <f>SUM(C410:N410)</f>
        <v>28420650.551211696</v>
      </c>
    </row>
    <row r="411" spans="1:15" x14ac:dyDescent="0.2">
      <c r="A411" s="26">
        <f>+A410+1</f>
        <v>249</v>
      </c>
      <c r="B411" s="239" t="s">
        <v>466</v>
      </c>
      <c r="C411" s="272">
        <v>-103334</v>
      </c>
      <c r="D411" s="272">
        <v>-103334</v>
      </c>
      <c r="E411" s="272">
        <v>-103334</v>
      </c>
      <c r="F411" s="272">
        <v>-103334</v>
      </c>
      <c r="G411" s="272">
        <v>-103334</v>
      </c>
      <c r="H411" s="272">
        <v>-103334</v>
      </c>
      <c r="I411" s="272">
        <v>-103334</v>
      </c>
      <c r="J411" s="272">
        <v>-103334</v>
      </c>
      <c r="K411" s="272">
        <v>-103334</v>
      </c>
      <c r="L411" s="272">
        <v>-103334</v>
      </c>
      <c r="M411" s="272">
        <v>-103334</v>
      </c>
      <c r="N411" s="272">
        <v>-103334</v>
      </c>
      <c r="O411" s="256">
        <f>SUM(C411:N411)</f>
        <v>-1240008</v>
      </c>
    </row>
    <row r="412" spans="1:15" x14ac:dyDescent="0.2">
      <c r="A412" s="26"/>
      <c r="B412" s="239"/>
      <c r="C412" s="276"/>
      <c r="D412" s="276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</row>
    <row r="413" spans="1:15" x14ac:dyDescent="0.2">
      <c r="A413" s="26">
        <f>+A411+1</f>
        <v>250</v>
      </c>
      <c r="B413" s="239" t="s">
        <v>220</v>
      </c>
      <c r="C413" s="274">
        <v>2358096.7406188999</v>
      </c>
      <c r="D413" s="274">
        <v>2297488.6832754998</v>
      </c>
      <c r="E413" s="274">
        <v>2374245.1926099998</v>
      </c>
      <c r="F413" s="274">
        <v>2445030.2536845002</v>
      </c>
      <c r="G413" s="274">
        <v>2463737.3456250001</v>
      </c>
      <c r="H413" s="274">
        <v>2303363.7892694999</v>
      </c>
      <c r="I413" s="274">
        <v>2196731.5392673002</v>
      </c>
      <c r="J413" s="274">
        <v>2151249.1716140001</v>
      </c>
      <c r="K413" s="274">
        <v>2157078.4621159001</v>
      </c>
      <c r="L413" s="274">
        <v>2219260.6870260998</v>
      </c>
      <c r="M413" s="274">
        <v>2165495.4926152001</v>
      </c>
      <c r="N413" s="274">
        <v>2048865.1934898002</v>
      </c>
      <c r="O413" s="257">
        <f>SUM(C413:N413)</f>
        <v>27180642.551211696</v>
      </c>
    </row>
    <row r="414" spans="1:15" x14ac:dyDescent="0.2">
      <c r="A414" s="26"/>
      <c r="B414" s="239"/>
      <c r="C414" s="271"/>
      <c r="D414" s="271"/>
      <c r="E414" s="271"/>
      <c r="F414" s="271"/>
      <c r="G414" s="271"/>
      <c r="H414" s="271"/>
      <c r="I414" s="271"/>
      <c r="J414" s="271"/>
      <c r="K414" s="271"/>
      <c r="L414" s="271"/>
      <c r="M414" s="271"/>
      <c r="N414" s="271"/>
      <c r="O414" s="253"/>
    </row>
    <row r="415" spans="1:15" x14ac:dyDescent="0.2">
      <c r="A415" s="26"/>
      <c r="B415" s="260" t="s">
        <v>570</v>
      </c>
      <c r="C415" s="276"/>
      <c r="D415" s="276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</row>
    <row r="416" spans="1:15" x14ac:dyDescent="0.2">
      <c r="A416" s="26">
        <f>+A413+1</f>
        <v>251</v>
      </c>
      <c r="B416" s="239" t="s">
        <v>571</v>
      </c>
      <c r="C416" s="270">
        <v>3</v>
      </c>
      <c r="D416" s="270">
        <v>3</v>
      </c>
      <c r="E416" s="270">
        <v>3</v>
      </c>
      <c r="F416" s="270">
        <v>3</v>
      </c>
      <c r="G416" s="270">
        <v>3</v>
      </c>
      <c r="H416" s="270">
        <v>3</v>
      </c>
      <c r="I416" s="270">
        <v>3</v>
      </c>
      <c r="J416" s="270">
        <v>3</v>
      </c>
      <c r="K416" s="270">
        <v>3</v>
      </c>
      <c r="L416" s="270">
        <v>3</v>
      </c>
      <c r="M416" s="270">
        <v>3</v>
      </c>
      <c r="N416" s="270">
        <v>3</v>
      </c>
      <c r="O416" s="238">
        <f>SUM(C416:N416)</f>
        <v>36</v>
      </c>
    </row>
    <row r="417" spans="1:15" x14ac:dyDescent="0.2">
      <c r="A417" s="26">
        <f>+A416+1</f>
        <v>252</v>
      </c>
      <c r="B417" s="239" t="s">
        <v>572</v>
      </c>
      <c r="C417" s="270">
        <v>4756000</v>
      </c>
      <c r="D417" s="270">
        <v>4354000</v>
      </c>
      <c r="E417" s="270">
        <v>3714000</v>
      </c>
      <c r="F417" s="270">
        <v>3696000</v>
      </c>
      <c r="G417" s="270">
        <v>3714000</v>
      </c>
      <c r="H417" s="270">
        <v>4391000</v>
      </c>
      <c r="I417" s="270">
        <v>4409000</v>
      </c>
      <c r="J417" s="270">
        <v>4409000</v>
      </c>
      <c r="K417" s="270">
        <v>5085000</v>
      </c>
      <c r="L417" s="270">
        <v>4409000</v>
      </c>
      <c r="M417" s="270">
        <v>3696000</v>
      </c>
      <c r="N417" s="270">
        <v>3367000</v>
      </c>
      <c r="O417" s="238">
        <f>SUM(C417:N417)</f>
        <v>50000000</v>
      </c>
    </row>
    <row r="418" spans="1:15" x14ac:dyDescent="0.2">
      <c r="A418" s="26">
        <f>+A417+1</f>
        <v>253</v>
      </c>
      <c r="B418" s="239" t="s">
        <v>463</v>
      </c>
      <c r="C418" s="271">
        <v>0</v>
      </c>
      <c r="D418" s="271">
        <v>0</v>
      </c>
      <c r="E418" s="271">
        <v>0</v>
      </c>
      <c r="F418" s="271">
        <v>0</v>
      </c>
      <c r="G418" s="271">
        <v>0</v>
      </c>
      <c r="H418" s="271">
        <v>0</v>
      </c>
      <c r="I418" s="271">
        <v>0</v>
      </c>
      <c r="J418" s="271">
        <v>0</v>
      </c>
      <c r="K418" s="271">
        <v>0</v>
      </c>
      <c r="L418" s="271">
        <v>0</v>
      </c>
      <c r="M418" s="271">
        <v>0</v>
      </c>
      <c r="N418" s="271">
        <v>0</v>
      </c>
      <c r="O418" s="253">
        <f>SUM(C418:N418)</f>
        <v>0</v>
      </c>
    </row>
    <row r="419" spans="1:15" x14ac:dyDescent="0.2">
      <c r="A419" s="26">
        <f>+A418+1</f>
        <v>254</v>
      </c>
      <c r="B419" s="239" t="s">
        <v>464</v>
      </c>
      <c r="C419" s="270">
        <v>209199.11593160001</v>
      </c>
      <c r="D419" s="270">
        <v>204746.88561590001</v>
      </c>
      <c r="E419" s="270">
        <v>209199.11593160001</v>
      </c>
      <c r="F419" s="270">
        <v>207714.82571559999</v>
      </c>
      <c r="G419" s="270">
        <v>209199.11593160001</v>
      </c>
      <c r="H419" s="270">
        <v>207714.82571559999</v>
      </c>
      <c r="I419" s="270">
        <v>209199.11593160001</v>
      </c>
      <c r="J419" s="270">
        <v>209199.11593160001</v>
      </c>
      <c r="K419" s="270">
        <v>207714.82571559999</v>
      </c>
      <c r="L419" s="270">
        <v>209199.11593160001</v>
      </c>
      <c r="M419" s="270">
        <v>207714.82571559999</v>
      </c>
      <c r="N419" s="270">
        <v>209199.11593160001</v>
      </c>
      <c r="O419" s="238">
        <f>SUM(C419:N419)</f>
        <v>2499999.9999994999</v>
      </c>
    </row>
    <row r="420" spans="1:15" x14ac:dyDescent="0.2">
      <c r="A420" s="26">
        <f>+A419+1</f>
        <v>255</v>
      </c>
      <c r="B420" s="239" t="s">
        <v>466</v>
      </c>
      <c r="C420" s="272">
        <v>2137943</v>
      </c>
      <c r="D420" s="272">
        <v>1936405</v>
      </c>
      <c r="E420" s="272">
        <v>1597943</v>
      </c>
      <c r="F420" s="272">
        <v>1590764</v>
      </c>
      <c r="G420" s="272">
        <v>1597943</v>
      </c>
      <c r="H420" s="272">
        <v>1950764</v>
      </c>
      <c r="I420" s="272">
        <v>1957943</v>
      </c>
      <c r="J420" s="272">
        <v>1957943</v>
      </c>
      <c r="K420" s="272">
        <v>2310764</v>
      </c>
      <c r="L420" s="272">
        <v>1957943</v>
      </c>
      <c r="M420" s="272">
        <v>1590764</v>
      </c>
      <c r="N420" s="272">
        <v>1417943</v>
      </c>
      <c r="O420" s="256">
        <f>SUM(C420:N420)</f>
        <v>22005062</v>
      </c>
    </row>
    <row r="421" spans="1:15" x14ac:dyDescent="0.2">
      <c r="A421" s="26"/>
      <c r="B421" s="239"/>
      <c r="C421" s="276"/>
      <c r="D421" s="276"/>
      <c r="E421" s="276"/>
      <c r="F421" s="276"/>
      <c r="G421" s="276"/>
      <c r="H421" s="276"/>
      <c r="I421" s="276"/>
      <c r="J421" s="276"/>
      <c r="K421" s="276"/>
      <c r="L421" s="276"/>
      <c r="M421" s="276"/>
      <c r="N421" s="276"/>
    </row>
    <row r="422" spans="1:15" x14ac:dyDescent="0.2">
      <c r="A422" s="26">
        <f>+A419+1</f>
        <v>255</v>
      </c>
      <c r="B422" s="239" t="s">
        <v>220</v>
      </c>
      <c r="C422" s="274">
        <v>2347142.1159315999</v>
      </c>
      <c r="D422" s="274">
        <v>2141151.8856159002</v>
      </c>
      <c r="E422" s="274">
        <v>1807142.1159316001</v>
      </c>
      <c r="F422" s="274">
        <v>1798478.8257156</v>
      </c>
      <c r="G422" s="274">
        <v>1807142.1159316001</v>
      </c>
      <c r="H422" s="274">
        <v>2158478.8257156</v>
      </c>
      <c r="I422" s="274">
        <v>2167142.1159315999</v>
      </c>
      <c r="J422" s="274">
        <v>2167142.1159315999</v>
      </c>
      <c r="K422" s="274">
        <v>2518478.8257156</v>
      </c>
      <c r="L422" s="274">
        <v>2167142.1159315999</v>
      </c>
      <c r="M422" s="274">
        <v>1798478.8257156</v>
      </c>
      <c r="N422" s="274">
        <v>1627142.1159316001</v>
      </c>
      <c r="O422" s="257">
        <f>SUM(O418:O420)</f>
        <v>24505061.999999501</v>
      </c>
    </row>
    <row r="423" spans="1:15" x14ac:dyDescent="0.2">
      <c r="A423" s="26"/>
      <c r="B423" s="239"/>
      <c r="C423" s="276"/>
      <c r="D423" s="276"/>
      <c r="E423" s="276"/>
      <c r="F423" s="276"/>
      <c r="G423" s="276"/>
      <c r="H423" s="276"/>
      <c r="I423" s="276"/>
      <c r="J423" s="276"/>
      <c r="K423" s="276"/>
      <c r="L423" s="276"/>
      <c r="M423" s="276"/>
      <c r="N423" s="276"/>
    </row>
    <row r="424" spans="1:15" x14ac:dyDescent="0.2">
      <c r="A424" s="26">
        <f>+A422+1</f>
        <v>256</v>
      </c>
      <c r="B424" s="239" t="s">
        <v>573</v>
      </c>
      <c r="C424" s="285">
        <v>1488646.2610657001</v>
      </c>
      <c r="D424" s="285">
        <v>1506170.4000678</v>
      </c>
      <c r="E424" s="285">
        <v>1585323.8804992</v>
      </c>
      <c r="F424" s="285">
        <v>1544575.4330668</v>
      </c>
      <c r="G424" s="285">
        <v>1664149.4460656999</v>
      </c>
      <c r="H424" s="285">
        <v>1586620.1930668</v>
      </c>
      <c r="I424" s="285">
        <v>1556297.6960656999</v>
      </c>
      <c r="J424" s="285">
        <v>1566909.4560656999</v>
      </c>
      <c r="K424" s="285">
        <v>1522514.2185505</v>
      </c>
      <c r="L424" s="285">
        <v>1557984.9560656999</v>
      </c>
      <c r="M424" s="285">
        <v>1520259.2185505</v>
      </c>
      <c r="N424" s="285">
        <v>1549643.9842101999</v>
      </c>
      <c r="O424" s="266">
        <f>SUM(C424:N424)</f>
        <v>18649095.143340301</v>
      </c>
    </row>
    <row r="425" spans="1:15" ht="13.5" thickBot="1" x14ac:dyDescent="0.25">
      <c r="A425" s="26">
        <f>+A424+1</f>
        <v>257</v>
      </c>
      <c r="B425" s="239" t="s">
        <v>574</v>
      </c>
      <c r="C425" s="288">
        <v>65576444.370887913</v>
      </c>
      <c r="D425" s="288">
        <v>61783177.431940302</v>
      </c>
      <c r="E425" s="288">
        <v>55614077.772725098</v>
      </c>
      <c r="F425" s="288">
        <v>47368031.404888302</v>
      </c>
      <c r="G425" s="288">
        <v>42923474.054710895</v>
      </c>
      <c r="H425" s="288">
        <v>41093936.486647993</v>
      </c>
      <c r="I425" s="288">
        <v>39847693.891793385</v>
      </c>
      <c r="J425" s="288">
        <v>39282561.157256089</v>
      </c>
      <c r="K425" s="288">
        <v>41043781.265031196</v>
      </c>
      <c r="L425" s="288">
        <v>41744109.768926807</v>
      </c>
      <c r="M425" s="288">
        <v>46818794.257490113</v>
      </c>
      <c r="N425" s="288">
        <v>53859468.419187896</v>
      </c>
      <c r="O425" s="268">
        <f>SUM(C425:N425)</f>
        <v>576955550.28148592</v>
      </c>
    </row>
    <row r="426" spans="1:15" ht="13.5" thickTop="1" x14ac:dyDescent="0.2">
      <c r="A426" s="26"/>
      <c r="B426" s="239"/>
      <c r="C426" s="271"/>
      <c r="D426" s="271"/>
      <c r="E426" s="271"/>
      <c r="F426" s="271"/>
      <c r="G426" s="271"/>
      <c r="H426" s="271"/>
      <c r="I426" s="271"/>
      <c r="J426" s="271"/>
      <c r="K426" s="271"/>
      <c r="L426" s="271"/>
      <c r="M426" s="271"/>
      <c r="N426" s="271"/>
      <c r="O426" s="253"/>
    </row>
    <row r="427" spans="1:15" x14ac:dyDescent="0.2">
      <c r="A427" s="26">
        <f>+A425+1</f>
        <v>258</v>
      </c>
      <c r="B427" s="239" t="s">
        <v>575</v>
      </c>
      <c r="C427" s="270">
        <v>483499.91196280002</v>
      </c>
      <c r="D427" s="270">
        <v>484729.77054300002</v>
      </c>
      <c r="E427" s="270">
        <v>485963.60856089997</v>
      </c>
      <c r="F427" s="270">
        <v>487161.15161249996</v>
      </c>
      <c r="G427" s="270">
        <v>488329.99939730007</v>
      </c>
      <c r="H427" s="270">
        <v>489518.6478795</v>
      </c>
      <c r="I427" s="270">
        <v>490702.48919930001</v>
      </c>
      <c r="J427" s="270">
        <v>491846.47797220008</v>
      </c>
      <c r="K427" s="270">
        <v>493071.76907549996</v>
      </c>
      <c r="L427" s="270">
        <v>494309.03470710001</v>
      </c>
      <c r="M427" s="270">
        <v>495557.57005599991</v>
      </c>
      <c r="N427" s="270">
        <v>496812.27812899993</v>
      </c>
      <c r="O427" s="238">
        <f>SUM(C427:N427)</f>
        <v>5881502.7090950999</v>
      </c>
    </row>
    <row r="428" spans="1:15" x14ac:dyDescent="0.2">
      <c r="A428" s="26">
        <f>+A427+1</f>
        <v>259</v>
      </c>
      <c r="B428" s="239" t="s">
        <v>576</v>
      </c>
      <c r="C428" s="270">
        <v>154720714.25442684</v>
      </c>
      <c r="D428" s="270">
        <v>140358447.63600224</v>
      </c>
      <c r="E428" s="270">
        <v>149143878.99095133</v>
      </c>
      <c r="F428" s="270">
        <v>148437234.52887198</v>
      </c>
      <c r="G428" s="270">
        <v>150696959.79845759</v>
      </c>
      <c r="H428" s="270">
        <v>153276123.21620706</v>
      </c>
      <c r="I428" s="270">
        <v>156833918.70487139</v>
      </c>
      <c r="J428" s="270">
        <v>150000121.2932215</v>
      </c>
      <c r="K428" s="270">
        <v>142838735.76476404</v>
      </c>
      <c r="L428" s="270">
        <v>143858623.62792769</v>
      </c>
      <c r="M428" s="270">
        <v>129070994.61967736</v>
      </c>
      <c r="N428" s="270">
        <v>144680133.7699703</v>
      </c>
      <c r="O428" s="238">
        <f>SUM(C428:N428)</f>
        <v>1763915886.2053494</v>
      </c>
    </row>
    <row r="429" spans="1:15" x14ac:dyDescent="0.2">
      <c r="A429" s="26"/>
      <c r="C429" s="276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</row>
    <row r="430" spans="1:15" x14ac:dyDescent="0.2">
      <c r="A430" s="26"/>
      <c r="B430" s="239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">
        <f>O427-O416</f>
        <v>5881466.7090950999</v>
      </c>
    </row>
    <row r="431" spans="1:15" x14ac:dyDescent="0.2">
      <c r="A431" s="26"/>
      <c r="B431" s="239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38">
        <f>O428-O417</f>
        <v>1713915886.2053494</v>
      </c>
    </row>
    <row r="432" spans="1:15" x14ac:dyDescent="0.2">
      <c r="A432" s="26"/>
      <c r="B432" s="239"/>
      <c r="C432" s="270"/>
      <c r="D432" s="270"/>
      <c r="E432" s="270"/>
      <c r="F432" s="270"/>
      <c r="G432" s="270"/>
      <c r="H432" s="270"/>
      <c r="I432" s="270"/>
      <c r="J432" s="270"/>
      <c r="K432" s="270"/>
      <c r="L432" s="270"/>
      <c r="M432" s="270"/>
      <c r="N432" s="276"/>
    </row>
    <row r="433" spans="1:15" x14ac:dyDescent="0.2">
      <c r="A433" s="26"/>
      <c r="B433" s="239"/>
      <c r="C433" s="270"/>
      <c r="D433" s="270"/>
      <c r="E433" s="270"/>
      <c r="F433" s="270"/>
      <c r="G433" s="270"/>
      <c r="H433" s="270"/>
      <c r="I433" s="270"/>
      <c r="J433" s="270"/>
      <c r="K433" s="270"/>
      <c r="L433" s="270"/>
      <c r="M433" s="270"/>
      <c r="N433" s="270"/>
      <c r="O433" s="238">
        <v>1666473470</v>
      </c>
    </row>
    <row r="434" spans="1:15" x14ac:dyDescent="0.2">
      <c r="A434" s="26"/>
      <c r="B434" s="239"/>
      <c r="C434" s="276"/>
      <c r="D434" s="270"/>
      <c r="E434" s="270"/>
      <c r="F434" s="270"/>
      <c r="G434" s="270"/>
      <c r="H434" s="270"/>
      <c r="I434" s="270"/>
      <c r="J434" s="270"/>
      <c r="K434" s="270"/>
      <c r="L434" s="270"/>
      <c r="M434" s="270"/>
      <c r="N434" s="270"/>
      <c r="O434" s="238"/>
    </row>
    <row r="435" spans="1:15" x14ac:dyDescent="0.2">
      <c r="A435" s="26"/>
      <c r="B435" s="239"/>
      <c r="C435" s="270"/>
      <c r="D435" s="270"/>
      <c r="E435" s="270"/>
      <c r="F435" s="270"/>
      <c r="G435" s="270"/>
      <c r="H435" s="270"/>
      <c r="I435" s="270"/>
      <c r="J435" s="270"/>
      <c r="K435" s="270"/>
      <c r="L435" s="270"/>
      <c r="M435" s="270"/>
      <c r="N435" s="270"/>
      <c r="O435" s="238">
        <f>O431-O433</f>
        <v>47442416.205349445</v>
      </c>
    </row>
    <row r="436" spans="1:15" x14ac:dyDescent="0.2">
      <c r="A436" s="248"/>
      <c r="B436" s="269"/>
      <c r="C436" s="289"/>
      <c r="D436" s="289"/>
      <c r="E436" s="289"/>
      <c r="F436" s="289"/>
      <c r="G436" s="289"/>
      <c r="H436" s="289"/>
      <c r="I436" s="289"/>
      <c r="J436" s="289"/>
      <c r="K436" s="289"/>
      <c r="L436" s="289"/>
      <c r="M436" s="289"/>
      <c r="N436" s="289"/>
      <c r="O436" s="120"/>
    </row>
    <row r="437" spans="1:15" x14ac:dyDescent="0.2">
      <c r="A437" s="121" t="s">
        <v>577</v>
      </c>
      <c r="B437" s="121"/>
      <c r="C437" s="276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</row>
    <row r="438" spans="1:15" x14ac:dyDescent="0.2">
      <c r="B438" s="121"/>
      <c r="C438" s="276"/>
      <c r="D438" s="276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</row>
    <row r="439" spans="1:15" x14ac:dyDescent="0.2">
      <c r="C439" s="273"/>
      <c r="D439" s="273"/>
      <c r="E439" s="273"/>
      <c r="F439" s="273"/>
      <c r="G439" s="273"/>
      <c r="H439" s="273"/>
      <c r="I439" s="273"/>
      <c r="J439" s="273"/>
      <c r="K439" s="273"/>
      <c r="L439" s="273"/>
      <c r="M439" s="273"/>
      <c r="N439" s="273"/>
      <c r="O439" s="251"/>
    </row>
    <row r="440" spans="1:15" x14ac:dyDescent="0.2">
      <c r="B440" s="121"/>
      <c r="C440" s="276"/>
      <c r="D440" s="276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</row>
    <row r="441" spans="1:15" x14ac:dyDescent="0.2">
      <c r="B441" s="121"/>
      <c r="C441" s="270"/>
      <c r="D441" s="270"/>
      <c r="E441" s="270"/>
      <c r="F441" s="270"/>
      <c r="G441" s="270"/>
      <c r="H441" s="270"/>
      <c r="I441" s="270"/>
      <c r="J441" s="270"/>
      <c r="K441" s="270"/>
      <c r="L441" s="270"/>
      <c r="M441" s="270"/>
      <c r="N441" s="270"/>
      <c r="O441" s="238"/>
    </row>
    <row r="442" spans="1:15" ht="15" x14ac:dyDescent="0.25">
      <c r="B442" s="239"/>
      <c r="C442" s="290"/>
      <c r="D442" s="290"/>
      <c r="E442" s="290"/>
      <c r="F442" s="290"/>
      <c r="G442" s="290"/>
      <c r="H442" s="290"/>
      <c r="I442" s="290"/>
      <c r="J442" s="290"/>
      <c r="K442" s="290"/>
      <c r="L442" s="290"/>
      <c r="M442" s="290"/>
      <c r="N442" s="290"/>
      <c r="O442" s="258"/>
    </row>
    <row r="443" spans="1:15" s="291" customFormat="1" x14ac:dyDescent="0.2">
      <c r="B443" s="292" t="s">
        <v>578</v>
      </c>
      <c r="C443" s="293">
        <v>20319341.603561804</v>
      </c>
      <c r="D443" s="293">
        <v>18210104.320949003</v>
      </c>
      <c r="E443" s="293">
        <v>15010944.442767501</v>
      </c>
      <c r="F443" s="293">
        <v>12176854.619780298</v>
      </c>
      <c r="G443" s="293">
        <v>9512455.1600825991</v>
      </c>
      <c r="H443" s="293">
        <v>8572974.4581535999</v>
      </c>
      <c r="I443" s="293">
        <v>7738931.7482733</v>
      </c>
      <c r="J443" s="293">
        <v>7480416.1173524996</v>
      </c>
      <c r="K443" s="293">
        <v>9166924.9643695001</v>
      </c>
      <c r="L443" s="293">
        <v>8509953.9810981005</v>
      </c>
      <c r="M443" s="293">
        <v>12350657.105011301</v>
      </c>
      <c r="N443" s="293">
        <v>18604535.8882173</v>
      </c>
      <c r="O443" s="291">
        <f>+O248+O218+O200+O182+O164+O134+O116+O89+O60+O15+O280+O33+O24+O42+O107+O311+O329+O347</f>
        <v>147638482.40961683</v>
      </c>
    </row>
    <row r="444" spans="1:15" x14ac:dyDescent="0.2">
      <c r="B444" s="239" t="s">
        <v>465</v>
      </c>
      <c r="C444" s="271">
        <v>117279.09999999998</v>
      </c>
      <c r="D444" s="271">
        <v>113032.66999999995</v>
      </c>
      <c r="E444" s="271">
        <v>98752.869999999981</v>
      </c>
      <c r="F444" s="271">
        <v>86911.950000000012</v>
      </c>
      <c r="G444" s="271">
        <v>75732.280000000042</v>
      </c>
      <c r="H444" s="271">
        <v>78468.810000000041</v>
      </c>
      <c r="I444" s="271">
        <v>90697.950000000026</v>
      </c>
      <c r="J444" s="271">
        <v>102939.68</v>
      </c>
      <c r="K444" s="271">
        <v>115208.12000000005</v>
      </c>
      <c r="L444" s="271">
        <v>127467.68999999999</v>
      </c>
      <c r="M444" s="271">
        <v>139767.4199999999</v>
      </c>
      <c r="N444" s="271">
        <v>152134.43000000008</v>
      </c>
      <c r="O444" s="253">
        <f>SUM(C444:N444)</f>
        <v>1298392.9700000002</v>
      </c>
    </row>
    <row r="445" spans="1:15" x14ac:dyDescent="0.2">
      <c r="B445" s="239" t="s">
        <v>579</v>
      </c>
      <c r="C445" s="271">
        <v>30344791.60192911</v>
      </c>
      <c r="D445" s="271">
        <v>28342887.339022107</v>
      </c>
      <c r="E445" s="271">
        <v>23329241.901944503</v>
      </c>
      <c r="F445" s="271">
        <v>16737266.269480299</v>
      </c>
      <c r="G445" s="271">
        <v>13615976.971461302</v>
      </c>
      <c r="H445" s="271">
        <v>11953534.489659099</v>
      </c>
      <c r="I445" s="271">
        <v>11429351.001542602</v>
      </c>
      <c r="J445" s="271">
        <v>11007782.254823301</v>
      </c>
      <c r="K445" s="271">
        <v>11502163.750933899</v>
      </c>
      <c r="L445" s="271">
        <v>12993674.931330997</v>
      </c>
      <c r="M445" s="271">
        <v>16152191.070070198</v>
      </c>
      <c r="N445" s="271">
        <v>20058418.055379901</v>
      </c>
      <c r="O445" s="253">
        <f>SUM(C445:N445)</f>
        <v>207467279.63757733</v>
      </c>
    </row>
    <row r="446" spans="1:15" x14ac:dyDescent="0.2">
      <c r="B446" s="239" t="s">
        <v>572</v>
      </c>
      <c r="C446" s="271">
        <v>4756000</v>
      </c>
      <c r="D446" s="271">
        <v>4354000</v>
      </c>
      <c r="E446" s="271">
        <v>3714000</v>
      </c>
      <c r="F446" s="271">
        <v>3696000</v>
      </c>
      <c r="G446" s="271">
        <v>3714000</v>
      </c>
      <c r="H446" s="271">
        <v>4391000</v>
      </c>
      <c r="I446" s="271">
        <v>4409000</v>
      </c>
      <c r="J446" s="271">
        <v>4409000</v>
      </c>
      <c r="K446" s="271">
        <v>5085000</v>
      </c>
      <c r="L446" s="271">
        <v>4409000</v>
      </c>
      <c r="M446" s="271">
        <v>3696000</v>
      </c>
      <c r="N446" s="271">
        <v>3367000</v>
      </c>
      <c r="O446" s="253">
        <f>+O417</f>
        <v>50000000</v>
      </c>
    </row>
    <row r="447" spans="1:15" x14ac:dyDescent="0.2">
      <c r="B447" s="239" t="s">
        <v>580</v>
      </c>
      <c r="C447" s="271">
        <v>2137943</v>
      </c>
      <c r="D447" s="271">
        <v>1936405</v>
      </c>
      <c r="E447" s="271">
        <v>1597943</v>
      </c>
      <c r="F447" s="271">
        <v>1590764</v>
      </c>
      <c r="G447" s="271">
        <v>1597943</v>
      </c>
      <c r="H447" s="271">
        <v>1950764</v>
      </c>
      <c r="I447" s="271">
        <v>1957943</v>
      </c>
      <c r="J447" s="271">
        <v>1957943</v>
      </c>
      <c r="K447" s="271">
        <v>2310764</v>
      </c>
      <c r="L447" s="271">
        <v>1957943</v>
      </c>
      <c r="M447" s="271">
        <v>1590764</v>
      </c>
      <c r="N447" s="271">
        <v>1417943</v>
      </c>
      <c r="O447" s="253">
        <f>+O420</f>
        <v>22005062</v>
      </c>
    </row>
    <row r="448" spans="1:15" x14ac:dyDescent="0.2">
      <c r="B448" s="239" t="s">
        <v>581</v>
      </c>
      <c r="C448" s="271">
        <v>129645372.65086499</v>
      </c>
      <c r="D448" s="271">
        <v>117794343.31505321</v>
      </c>
      <c r="E448" s="271">
        <v>130418934.5481838</v>
      </c>
      <c r="F448" s="271">
        <v>132564379.90909168</v>
      </c>
      <c r="G448" s="271">
        <v>137470504.63837498</v>
      </c>
      <c r="H448" s="271">
        <v>140312148.75805351</v>
      </c>
      <c r="I448" s="271">
        <v>144685986.9565981</v>
      </c>
      <c r="J448" s="271">
        <v>138110705.17586902</v>
      </c>
      <c r="K448" s="271">
        <v>128586810.80039452</v>
      </c>
      <c r="L448" s="271">
        <v>130939669.64682959</v>
      </c>
      <c r="M448" s="271">
        <v>113024337.51466611</v>
      </c>
      <c r="N448" s="271">
        <v>122708597.881753</v>
      </c>
      <c r="O448" s="291">
        <f>+O289+O272+O264+O191+O173+O143+O125+O98+O256+O239+O209+O51+O408+O69+O320+O338+O356</f>
        <v>1566261791.7957323</v>
      </c>
    </row>
    <row r="449" spans="2:16" x14ac:dyDescent="0.2">
      <c r="B449" s="239"/>
      <c r="C449" s="271"/>
      <c r="D449" s="271"/>
      <c r="E449" s="271"/>
      <c r="F449" s="271"/>
      <c r="G449" s="271"/>
      <c r="H449" s="271"/>
      <c r="I449" s="271"/>
      <c r="J449" s="271"/>
      <c r="K449" s="271"/>
      <c r="L449" s="271"/>
      <c r="M449" s="271"/>
      <c r="N449" s="271"/>
      <c r="O449" s="253"/>
    </row>
    <row r="450" spans="2:16" x14ac:dyDescent="0.2">
      <c r="B450" s="239" t="s">
        <v>582</v>
      </c>
      <c r="C450" s="271">
        <v>0</v>
      </c>
      <c r="D450" s="271">
        <v>0</v>
      </c>
      <c r="E450" s="271">
        <v>0</v>
      </c>
      <c r="F450" s="271">
        <v>0</v>
      </c>
      <c r="G450" s="271">
        <v>0</v>
      </c>
      <c r="H450" s="271">
        <v>0</v>
      </c>
      <c r="I450" s="271">
        <v>0</v>
      </c>
      <c r="J450" s="271">
        <v>0</v>
      </c>
      <c r="K450" s="271">
        <v>0</v>
      </c>
      <c r="L450" s="271">
        <v>0</v>
      </c>
      <c r="M450" s="271">
        <v>0</v>
      </c>
      <c r="N450" s="271">
        <v>0</v>
      </c>
      <c r="O450" s="253">
        <v>0</v>
      </c>
    </row>
    <row r="451" spans="2:16" x14ac:dyDescent="0.2">
      <c r="B451" s="239" t="s">
        <v>583</v>
      </c>
      <c r="C451" s="271">
        <v>0</v>
      </c>
      <c r="D451" s="271">
        <v>0</v>
      </c>
      <c r="E451" s="271">
        <v>0</v>
      </c>
      <c r="F451" s="271">
        <v>0</v>
      </c>
      <c r="G451" s="271">
        <v>0</v>
      </c>
      <c r="H451" s="271">
        <v>0</v>
      </c>
      <c r="I451" s="271">
        <v>0</v>
      </c>
      <c r="J451" s="271">
        <v>0</v>
      </c>
      <c r="K451" s="271">
        <v>0</v>
      </c>
      <c r="L451" s="271">
        <v>0</v>
      </c>
      <c r="M451" s="271">
        <v>0</v>
      </c>
      <c r="N451" s="271">
        <v>0</v>
      </c>
      <c r="O451" s="253">
        <v>0</v>
      </c>
    </row>
    <row r="452" spans="2:16" x14ac:dyDescent="0.2">
      <c r="B452" s="239" t="s">
        <v>584</v>
      </c>
      <c r="C452" s="271">
        <v>0</v>
      </c>
      <c r="D452" s="271">
        <v>0</v>
      </c>
      <c r="E452" s="271">
        <v>0</v>
      </c>
      <c r="F452" s="271">
        <v>0</v>
      </c>
      <c r="G452" s="271">
        <v>0</v>
      </c>
      <c r="H452" s="271">
        <v>0</v>
      </c>
      <c r="I452" s="271">
        <v>0</v>
      </c>
      <c r="J452" s="271">
        <v>0</v>
      </c>
      <c r="K452" s="271">
        <v>0</v>
      </c>
      <c r="L452" s="271">
        <v>0</v>
      </c>
      <c r="M452" s="271">
        <v>0</v>
      </c>
      <c r="N452" s="271">
        <v>0</v>
      </c>
      <c r="O452" s="253">
        <f>SUM(C452:N452)</f>
        <v>0</v>
      </c>
    </row>
    <row r="453" spans="2:16" x14ac:dyDescent="0.2">
      <c r="B453" s="239"/>
      <c r="C453" s="271"/>
      <c r="D453" s="271"/>
      <c r="E453" s="271"/>
      <c r="F453" s="271"/>
      <c r="G453" s="271"/>
      <c r="H453" s="271"/>
      <c r="I453" s="271"/>
      <c r="J453" s="271"/>
      <c r="K453" s="271"/>
      <c r="L453" s="271"/>
      <c r="M453" s="271"/>
      <c r="N453" s="271"/>
      <c r="O453" s="253"/>
    </row>
    <row r="454" spans="2:16" x14ac:dyDescent="0.2">
      <c r="B454" s="239" t="s">
        <v>463</v>
      </c>
      <c r="C454" s="271">
        <v>11224141.346634788</v>
      </c>
      <c r="D454" s="271">
        <v>11250083.694836365</v>
      </c>
      <c r="E454" s="271">
        <v>11276127.159145815</v>
      </c>
      <c r="F454" s="271">
        <v>11301615.073895127</v>
      </c>
      <c r="G454" s="271">
        <v>11326473.724337094</v>
      </c>
      <c r="H454" s="271">
        <v>11351751.18910937</v>
      </c>
      <c r="I454" s="271">
        <v>11376996.078763943</v>
      </c>
      <c r="J454" s="271">
        <v>11399616.935211971</v>
      </c>
      <c r="K454" s="271">
        <v>11425399.969063582</v>
      </c>
      <c r="L454" s="271">
        <v>11451403.456168782</v>
      </c>
      <c r="M454" s="271">
        <v>11477614.261491736</v>
      </c>
      <c r="N454" s="271">
        <v>11503955.370233372</v>
      </c>
      <c r="O454" s="253">
        <f>SUM(C454:N454)</f>
        <v>136365178.25889194</v>
      </c>
    </row>
    <row r="455" spans="2:16" x14ac:dyDescent="0.2">
      <c r="B455" s="239" t="s">
        <v>464</v>
      </c>
      <c r="C455" s="271">
        <v>20263643.061258309</v>
      </c>
      <c r="D455" s="271">
        <v>18634598.328014031</v>
      </c>
      <c r="E455" s="271">
        <v>17726688.961135585</v>
      </c>
      <c r="F455" s="271">
        <v>16106898.678446075</v>
      </c>
      <c r="G455" s="271">
        <v>14643198.632846806</v>
      </c>
      <c r="H455" s="271">
        <v>14172797.804812729</v>
      </c>
      <c r="I455" s="271">
        <v>13436408.165421158</v>
      </c>
      <c r="J455" s="271">
        <v>13247369.831155133</v>
      </c>
      <c r="K455" s="271">
        <v>14167731.206483219</v>
      </c>
      <c r="L455" s="271">
        <v>13655635.735361315</v>
      </c>
      <c r="M455" s="271">
        <v>15938198.287377665</v>
      </c>
      <c r="N455" s="271">
        <v>19177373.57936443</v>
      </c>
      <c r="O455" s="253">
        <f>SUM(C455:N455)</f>
        <v>191170542.27167642</v>
      </c>
    </row>
    <row r="456" spans="2:16" x14ac:dyDescent="0.2">
      <c r="B456" s="239"/>
      <c r="C456" s="271"/>
      <c r="D456" s="271"/>
      <c r="E456" s="271"/>
      <c r="F456" s="271"/>
      <c r="G456" s="271"/>
      <c r="H456" s="271"/>
      <c r="I456" s="271"/>
      <c r="J456" s="271"/>
      <c r="K456" s="271"/>
      <c r="L456" s="271"/>
      <c r="M456" s="271"/>
      <c r="N456" s="271"/>
      <c r="O456" s="253"/>
    </row>
    <row r="457" spans="2:16" x14ac:dyDescent="0.2">
      <c r="B457" s="239" t="s">
        <v>585</v>
      </c>
      <c r="C457" s="271">
        <v>33093709.768958807</v>
      </c>
      <c r="D457" s="271">
        <v>31503885.092918195</v>
      </c>
      <c r="E457" s="271">
        <v>30686892.870780595</v>
      </c>
      <c r="F457" s="271">
        <v>29040001.135408003</v>
      </c>
      <c r="G457" s="271">
        <v>27709554.083249591</v>
      </c>
      <c r="H457" s="271">
        <v>27189637.996988893</v>
      </c>
      <c r="I457" s="271">
        <v>26460399.890250783</v>
      </c>
      <c r="J457" s="271">
        <v>26316835.902432788</v>
      </c>
      <c r="K457" s="271">
        <v>27230853.514097296</v>
      </c>
      <c r="L457" s="271">
        <v>26792491.837595809</v>
      </c>
      <c r="M457" s="271">
        <v>29075839.187419914</v>
      </c>
      <c r="N457" s="271">
        <v>32383107.363807991</v>
      </c>
      <c r="O457" s="253">
        <f>+O425-O445-O447</f>
        <v>347483208.64390862</v>
      </c>
    </row>
    <row r="458" spans="2:16" x14ac:dyDescent="0.2">
      <c r="O458" s="345">
        <f>O457-O444</f>
        <v>346184815.67390859</v>
      </c>
      <c r="P458" s="346">
        <f>'Revenue Proof'!AH14-'SCHG2-8'!O458</f>
        <v>-117795.9999999404</v>
      </c>
    </row>
    <row r="459" spans="2:16" x14ac:dyDescent="0.2">
      <c r="C459" s="254"/>
      <c r="D459" s="254"/>
      <c r="E459" s="254"/>
      <c r="F459" s="254"/>
      <c r="G459" s="254"/>
      <c r="H459" s="254"/>
      <c r="I459" s="254"/>
      <c r="J459" s="254"/>
      <c r="K459" s="254"/>
      <c r="L459" s="254"/>
      <c r="M459" s="254"/>
      <c r="N459" s="254"/>
      <c r="O459" s="347" t="s">
        <v>586</v>
      </c>
    </row>
    <row r="460" spans="2:16" x14ac:dyDescent="0.2">
      <c r="C460" s="254"/>
      <c r="D460" s="254"/>
      <c r="E460" s="254"/>
      <c r="F460" s="254"/>
      <c r="G460" s="254"/>
      <c r="H460" s="254"/>
      <c r="I460" s="254"/>
      <c r="J460" s="254"/>
      <c r="K460" s="254"/>
      <c r="L460" s="254"/>
      <c r="M460" s="254"/>
      <c r="N460" s="254"/>
      <c r="O460" s="254"/>
    </row>
    <row r="461" spans="2:16" x14ac:dyDescent="0.2">
      <c r="C461" s="255"/>
    </row>
    <row r="462" spans="2:16" x14ac:dyDescent="0.2">
      <c r="C462" s="254"/>
      <c r="N462" s="26"/>
      <c r="O462" s="26"/>
      <c r="P462" s="253"/>
    </row>
    <row r="463" spans="2:16" x14ac:dyDescent="0.2">
      <c r="C463" s="254"/>
      <c r="N463" s="253"/>
      <c r="O463" s="253"/>
    </row>
    <row r="464" spans="2:16" x14ac:dyDescent="0.2">
      <c r="C464" s="254"/>
      <c r="N464" s="253"/>
      <c r="O464" s="253"/>
    </row>
    <row r="465" spans="3:15" x14ac:dyDescent="0.2">
      <c r="N465" s="253"/>
      <c r="O465" s="253"/>
    </row>
    <row r="466" spans="3:15" x14ac:dyDescent="0.2">
      <c r="C466" s="255"/>
      <c r="N466" s="253"/>
      <c r="O466" s="253"/>
    </row>
    <row r="467" spans="3:15" x14ac:dyDescent="0.2">
      <c r="C467" s="255"/>
    </row>
    <row r="468" spans="3:15" x14ac:dyDescent="0.2">
      <c r="N468" s="253"/>
      <c r="O468" s="253"/>
    </row>
  </sheetData>
  <printOptions horizontalCentered="1"/>
  <pageMargins left="0.5" right="0.5" top="0.75" bottom="0.75" header="0.5" footer="0.5"/>
  <pageSetup scale="52" fitToHeight="0" orientation="landscape" r:id="rId1"/>
  <headerFooter alignWithMargins="0">
    <oddFooter xml:space="preserve">&amp;R
</oddFooter>
  </headerFooter>
  <rowBreaks count="4" manualBreakCount="4">
    <brk id="76" max="14" man="1"/>
    <brk id="150" max="14" man="1"/>
    <brk id="225" max="14" man="1"/>
    <brk id="296" max="14" man="1"/>
  </rowBreaks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41"/>
  <sheetViews>
    <sheetView topLeftCell="A13" workbookViewId="0">
      <selection activeCell="D24" sqref="D24"/>
    </sheetView>
  </sheetViews>
  <sheetFormatPr defaultRowHeight="15" x14ac:dyDescent="0.25"/>
  <cols>
    <col min="2" max="2" width="9.85546875" bestFit="1" customWidth="1"/>
    <col min="3" max="3" width="12.140625" style="90" customWidth="1"/>
    <col min="4" max="4" width="9.42578125" bestFit="1" customWidth="1"/>
    <col min="5" max="5" width="10.5703125" style="90" bestFit="1" customWidth="1"/>
    <col min="7" max="7" width="11.140625" bestFit="1" customWidth="1"/>
    <col min="9" max="10" width="10.85546875" bestFit="1" customWidth="1"/>
    <col min="12" max="12" width="11.85546875" bestFit="1" customWidth="1"/>
    <col min="14" max="14" width="11.85546875" bestFit="1" customWidth="1"/>
  </cols>
  <sheetData>
    <row r="1" spans="1:7" x14ac:dyDescent="0.25">
      <c r="A1" s="223" t="s">
        <v>587</v>
      </c>
    </row>
    <row r="2" spans="1:7" x14ac:dyDescent="0.25">
      <c r="B2" s="855" t="s">
        <v>588</v>
      </c>
      <c r="C2" s="855"/>
      <c r="D2" s="855" t="s">
        <v>589</v>
      </c>
      <c r="E2" s="855"/>
    </row>
    <row r="3" spans="1:7" x14ac:dyDescent="0.25">
      <c r="B3" s="854" t="s">
        <v>590</v>
      </c>
      <c r="C3" s="854"/>
      <c r="D3" s="854" t="s">
        <v>591</v>
      </c>
      <c r="E3" s="854"/>
    </row>
    <row r="4" spans="1:7" x14ac:dyDescent="0.25">
      <c r="B4" s="233" t="s">
        <v>592</v>
      </c>
      <c r="C4" s="234" t="s">
        <v>592</v>
      </c>
      <c r="D4" s="224" t="s">
        <v>593</v>
      </c>
      <c r="E4" s="230" t="s">
        <v>592</v>
      </c>
    </row>
    <row r="5" spans="1:7" x14ac:dyDescent="0.25">
      <c r="B5" s="233" t="s">
        <v>594</v>
      </c>
      <c r="C5" s="234" t="s">
        <v>195</v>
      </c>
      <c r="D5" s="224" t="s">
        <v>594</v>
      </c>
      <c r="E5" s="230" t="s">
        <v>195</v>
      </c>
      <c r="G5" s="650" t="s">
        <v>595</v>
      </c>
    </row>
    <row r="6" spans="1:7" x14ac:dyDescent="0.25">
      <c r="B6" s="233"/>
      <c r="C6" s="234"/>
      <c r="D6" s="224"/>
      <c r="E6" s="230"/>
    </row>
    <row r="7" spans="1:7" x14ac:dyDescent="0.25">
      <c r="A7" s="226" t="s">
        <v>596</v>
      </c>
      <c r="B7" s="730">
        <v>3.7288298156937377E-2</v>
      </c>
      <c r="C7" s="234">
        <v>349016.06115033384</v>
      </c>
      <c r="D7" s="730">
        <v>4.2196871928377507E-3</v>
      </c>
      <c r="E7" s="230">
        <v>39495.999445518857</v>
      </c>
      <c r="G7" s="90">
        <f>C7-E7</f>
        <v>309520.06170481502</v>
      </c>
    </row>
    <row r="8" spans="1:7" x14ac:dyDescent="0.25">
      <c r="A8" s="226" t="s">
        <v>597</v>
      </c>
      <c r="B8" s="730">
        <v>3.7288298156937377E-2</v>
      </c>
      <c r="C8" s="234">
        <v>1336148.6345284244</v>
      </c>
      <c r="D8" s="730">
        <v>4.2196871928377507E-3</v>
      </c>
      <c r="E8" s="230">
        <v>151203.71697087717</v>
      </c>
      <c r="G8" s="90">
        <f t="shared" ref="G8:G41" si="0">C8-E8</f>
        <v>1184944.9175575471</v>
      </c>
    </row>
    <row r="9" spans="1:7" x14ac:dyDescent="0.25">
      <c r="A9" s="226" t="s">
        <v>598</v>
      </c>
      <c r="B9" s="730">
        <v>3.7288298156937377E-2</v>
      </c>
      <c r="C9" s="234">
        <v>1787096.6529201681</v>
      </c>
      <c r="D9" s="730">
        <v>4.2196871928377507E-3</v>
      </c>
      <c r="E9" s="230">
        <v>202234.72862591519</v>
      </c>
      <c r="G9" s="90">
        <f t="shared" si="0"/>
        <v>1584861.9242942529</v>
      </c>
    </row>
    <row r="10" spans="1:7" x14ac:dyDescent="0.25">
      <c r="A10" s="226" t="s">
        <v>599</v>
      </c>
      <c r="B10" s="730">
        <v>1.5877719800370983E-2</v>
      </c>
      <c r="C10" s="234">
        <v>92528.976444720684</v>
      </c>
      <c r="D10" s="730">
        <v>1.7967838223967541E-3</v>
      </c>
      <c r="E10" s="230">
        <v>10470.934748131778</v>
      </c>
      <c r="G10" s="90">
        <f t="shared" si="0"/>
        <v>82058.041696588902</v>
      </c>
    </row>
    <row r="11" spans="1:7" x14ac:dyDescent="0.25">
      <c r="A11" s="226" t="s">
        <v>600</v>
      </c>
      <c r="B11" s="730">
        <v>1.560998319312353E-2</v>
      </c>
      <c r="C11" s="234">
        <v>8412.1675145790032</v>
      </c>
      <c r="D11" s="730">
        <v>1.7664857184741516E-3</v>
      </c>
      <c r="E11" s="230">
        <v>951.95322070955751</v>
      </c>
      <c r="G11" s="90">
        <f t="shared" si="0"/>
        <v>7460.214293869446</v>
      </c>
    </row>
    <row r="12" spans="1:7" x14ac:dyDescent="0.25">
      <c r="A12" s="226" t="s">
        <v>601</v>
      </c>
      <c r="B12" s="730">
        <v>1.5283764707259567E-2</v>
      </c>
      <c r="C12" s="234">
        <v>313.6995533687446</v>
      </c>
      <c r="D12" s="730">
        <v>1.729569580304649E-3</v>
      </c>
      <c r="E12" s="230">
        <v>35.499447633083804</v>
      </c>
      <c r="G12" s="90">
        <f t="shared" si="0"/>
        <v>278.20010573566083</v>
      </c>
    </row>
    <row r="13" spans="1:7" x14ac:dyDescent="0.25">
      <c r="A13" s="226" t="s">
        <v>602</v>
      </c>
      <c r="B13" s="730">
        <v>1.5877719800370983E-2</v>
      </c>
      <c r="C13" s="234">
        <v>89997.104640335849</v>
      </c>
      <c r="D13" s="730">
        <v>1.7967838223967541E-3</v>
      </c>
      <c r="E13" s="230">
        <v>10184.418399707813</v>
      </c>
      <c r="G13" s="90">
        <f t="shared" si="0"/>
        <v>79812.686240628042</v>
      </c>
    </row>
    <row r="14" spans="1:7" x14ac:dyDescent="0.25">
      <c r="A14" s="226" t="s">
        <v>603</v>
      </c>
      <c r="B14" s="730">
        <v>1.560998319312353E-2</v>
      </c>
      <c r="C14" s="234">
        <v>224958.73277193739</v>
      </c>
      <c r="D14" s="730">
        <v>1.7664857184741516E-3</v>
      </c>
      <c r="E14" s="230">
        <v>25457.195166150213</v>
      </c>
      <c r="G14" s="90">
        <f t="shared" si="0"/>
        <v>199501.53760578716</v>
      </c>
    </row>
    <row r="15" spans="1:7" x14ac:dyDescent="0.25">
      <c r="A15" s="226" t="s">
        <v>604</v>
      </c>
      <c r="B15" s="730">
        <v>1.5283764707259567E-2</v>
      </c>
      <c r="C15" s="234">
        <v>109651.50993964943</v>
      </c>
      <c r="D15" s="730">
        <v>1.729569580304649E-3</v>
      </c>
      <c r="E15" s="230">
        <v>12408.586474509753</v>
      </c>
      <c r="G15" s="90">
        <f t="shared" si="0"/>
        <v>97242.923465139684</v>
      </c>
    </row>
    <row r="16" spans="1:7" x14ac:dyDescent="0.25">
      <c r="A16" s="226" t="s">
        <v>431</v>
      </c>
      <c r="B16" s="730">
        <v>3.9427124393637117E-2</v>
      </c>
      <c r="C16" s="234">
        <v>511.92178312698428</v>
      </c>
      <c r="D16" s="730">
        <v>4.461724993563395E-3</v>
      </c>
      <c r="E16" s="230">
        <v>57.931037316427123</v>
      </c>
      <c r="G16" s="90">
        <f t="shared" si="0"/>
        <v>453.99074581055714</v>
      </c>
    </row>
    <row r="17" spans="1:9" x14ac:dyDescent="0.25">
      <c r="A17" s="226" t="s">
        <v>439</v>
      </c>
      <c r="B17" s="730">
        <v>1.6570784566088629E-2</v>
      </c>
      <c r="C17" s="234">
        <v>5054.3170073332431</v>
      </c>
      <c r="D17" s="730">
        <v>1.8752136961173854E-3</v>
      </c>
      <c r="E17" s="230">
        <v>571.96594638412478</v>
      </c>
      <c r="G17" s="90">
        <f t="shared" si="0"/>
        <v>4482.3510609491186</v>
      </c>
    </row>
    <row r="18" spans="1:9" x14ac:dyDescent="0.25">
      <c r="A18" s="226" t="s">
        <v>605</v>
      </c>
      <c r="B18" s="730">
        <v>1.6570784566088629E-2</v>
      </c>
      <c r="C18" s="234">
        <v>4663.453799390576</v>
      </c>
      <c r="D18" s="730">
        <v>1.8752136961173854E-3</v>
      </c>
      <c r="E18" s="230">
        <v>527.73436290542713</v>
      </c>
      <c r="G18" s="90">
        <f t="shared" si="0"/>
        <v>4135.7194364851493</v>
      </c>
    </row>
    <row r="19" spans="1:9" x14ac:dyDescent="0.25">
      <c r="A19" s="226" t="s">
        <v>606</v>
      </c>
      <c r="B19" s="730">
        <v>3.942712439363711E-2</v>
      </c>
      <c r="C19" s="234">
        <v>301.85406435768573</v>
      </c>
      <c r="D19" s="730">
        <v>4.461724993563395E-3</v>
      </c>
      <c r="E19" s="230">
        <v>34.158966550721352</v>
      </c>
      <c r="G19" s="90">
        <f t="shared" si="0"/>
        <v>267.69509780696438</v>
      </c>
    </row>
    <row r="20" spans="1:9" x14ac:dyDescent="0.25">
      <c r="A20" s="226" t="s">
        <v>607</v>
      </c>
      <c r="B20" s="730">
        <v>1.560998319312353E-2</v>
      </c>
      <c r="C20" s="234">
        <v>124.62590847677923</v>
      </c>
      <c r="D20" s="730">
        <v>1.7730000000000001E-3</v>
      </c>
      <c r="E20" s="230">
        <v>14.103146989490485</v>
      </c>
      <c r="G20" s="90">
        <f t="shared" si="0"/>
        <v>110.52276148728875</v>
      </c>
    </row>
    <row r="21" spans="1:9" x14ac:dyDescent="0.25">
      <c r="A21" s="226" t="s">
        <v>608</v>
      </c>
      <c r="B21" s="730">
        <v>1.3380421678373125E-2</v>
      </c>
      <c r="C21" s="234">
        <v>442.56028112877533</v>
      </c>
      <c r="D21" s="730">
        <v>1.5141799648074107E-3</v>
      </c>
      <c r="E21" s="230">
        <v>50.081823055534933</v>
      </c>
      <c r="G21" s="90">
        <f t="shared" si="0"/>
        <v>392.4784580732404</v>
      </c>
    </row>
    <row r="22" spans="1:9" x14ac:dyDescent="0.25">
      <c r="A22" s="226" t="s">
        <v>609</v>
      </c>
      <c r="B22" s="730">
        <v>1.3380421678373125E-2</v>
      </c>
      <c r="C22" s="234">
        <v>6767.0834974848622</v>
      </c>
      <c r="D22" s="730">
        <v>1.5141799648074107E-3</v>
      </c>
      <c r="E22" s="230">
        <v>765.78918799189</v>
      </c>
      <c r="G22" s="90">
        <f t="shared" si="0"/>
        <v>6001.2943094929724</v>
      </c>
    </row>
    <row r="23" spans="1:9" x14ac:dyDescent="0.25">
      <c r="A23" s="226" t="s">
        <v>69</v>
      </c>
      <c r="B23" s="730">
        <v>2.2310752586127521E-2</v>
      </c>
      <c r="C23" s="234">
        <v>130447.02285556296</v>
      </c>
      <c r="D23" s="730">
        <v>2.5247705474254448E-3</v>
      </c>
      <c r="E23" s="230">
        <v>14761.886674761621</v>
      </c>
      <c r="G23" s="90">
        <f t="shared" si="0"/>
        <v>115685.13618080133</v>
      </c>
    </row>
    <row r="24" spans="1:9" x14ac:dyDescent="0.25">
      <c r="A24" s="226" t="s">
        <v>610</v>
      </c>
      <c r="B24" s="730">
        <v>2.2310752586127521E-2</v>
      </c>
      <c r="C24" s="234">
        <v>121319.81222017181</v>
      </c>
      <c r="D24" s="730">
        <v>2.5247705474254448E-3</v>
      </c>
      <c r="E24" s="230">
        <v>13729.016425162226</v>
      </c>
      <c r="G24" s="90">
        <f t="shared" si="0"/>
        <v>107590.79579500959</v>
      </c>
    </row>
    <row r="25" spans="1:9" x14ac:dyDescent="0.25">
      <c r="A25" s="226" t="s">
        <v>611</v>
      </c>
      <c r="B25" s="730">
        <v>1.5877719800370983E-2</v>
      </c>
      <c r="C25" s="234">
        <v>279084.44512729254</v>
      </c>
      <c r="D25" s="730">
        <v>1.7967838223967541E-3</v>
      </c>
      <c r="E25" s="230">
        <v>31582.268889489878</v>
      </c>
      <c r="G25" s="90">
        <f t="shared" si="0"/>
        <v>247502.17623780266</v>
      </c>
    </row>
    <row r="26" spans="1:9" x14ac:dyDescent="0.25">
      <c r="A26" s="226" t="s">
        <v>612</v>
      </c>
      <c r="B26" s="730">
        <v>1.560998319312353E-2</v>
      </c>
      <c r="C26" s="234">
        <v>185831.0727890167</v>
      </c>
      <c r="D26" s="730">
        <v>1.7664857184741516E-3</v>
      </c>
      <c r="E26" s="230">
        <v>21029.358716743278</v>
      </c>
      <c r="G26" s="90">
        <f t="shared" si="0"/>
        <v>164801.71407227343</v>
      </c>
    </row>
    <row r="27" spans="1:9" x14ac:dyDescent="0.25">
      <c r="A27" s="226" t="s">
        <v>613</v>
      </c>
      <c r="B27" s="730">
        <v>1.5283764707259567E-2</v>
      </c>
      <c r="C27" s="234">
        <v>52614.088500104233</v>
      </c>
      <c r="D27" s="730">
        <v>1.729569580304649E-3</v>
      </c>
      <c r="E27" s="230">
        <v>5954.0125556901166</v>
      </c>
      <c r="G27" s="90">
        <f t="shared" si="0"/>
        <v>46660.075944414115</v>
      </c>
    </row>
    <row r="28" spans="1:9" x14ac:dyDescent="0.25">
      <c r="A28" s="226" t="s">
        <v>614</v>
      </c>
      <c r="B28" s="730">
        <v>1.4676373543602383E-2</v>
      </c>
      <c r="C28" s="234">
        <v>5248.9419920331056</v>
      </c>
      <c r="D28" s="730">
        <v>1.6608348608079322E-3</v>
      </c>
      <c r="E28" s="230">
        <v>593.99045798526549</v>
      </c>
      <c r="G28" s="90">
        <f t="shared" si="0"/>
        <v>4654.9515340478401</v>
      </c>
      <c r="I28" s="176"/>
    </row>
    <row r="29" spans="1:9" x14ac:dyDescent="0.25">
      <c r="A29" s="226" t="s">
        <v>615</v>
      </c>
      <c r="B29" s="730">
        <v>6.3608755554644082E-3</v>
      </c>
      <c r="C29" s="234">
        <v>28823.1000639007</v>
      </c>
      <c r="D29" s="730">
        <v>7.1982113540449159E-4</v>
      </c>
      <c r="E29" s="230">
        <v>3261.7328279675012</v>
      </c>
      <c r="G29" s="90">
        <f t="shared" si="0"/>
        <v>25561.367235933198</v>
      </c>
      <c r="I29" s="176"/>
    </row>
    <row r="30" spans="1:9" x14ac:dyDescent="0.25">
      <c r="A30" s="226" t="s">
        <v>616</v>
      </c>
      <c r="B30" s="730">
        <v>1.5877719800370983E-2</v>
      </c>
      <c r="C30" s="234">
        <v>1174772.5333449584</v>
      </c>
      <c r="D30" s="730">
        <v>1.7967838223967541E-3</v>
      </c>
      <c r="E30" s="230">
        <v>132941.77687031319</v>
      </c>
      <c r="G30" s="90">
        <f t="shared" si="0"/>
        <v>1041830.7564746452</v>
      </c>
    </row>
    <row r="31" spans="1:9" x14ac:dyDescent="0.25">
      <c r="A31" s="226" t="s">
        <v>617</v>
      </c>
      <c r="B31" s="730">
        <v>1.560998319312353E-2</v>
      </c>
      <c r="C31" s="234">
        <v>1919023.4553319186</v>
      </c>
      <c r="D31" s="730">
        <v>1.7664857184741516E-3</v>
      </c>
      <c r="E31" s="230">
        <v>217164.07284500313</v>
      </c>
      <c r="G31" s="90">
        <f t="shared" si="0"/>
        <v>1701859.3824869154</v>
      </c>
    </row>
    <row r="32" spans="1:9" x14ac:dyDescent="0.25">
      <c r="A32" s="226" t="s">
        <v>618</v>
      </c>
      <c r="B32" s="730">
        <v>1.5283764707259567E-2</v>
      </c>
      <c r="C32" s="234">
        <v>1146338.2762913629</v>
      </c>
      <c r="D32" s="730">
        <v>1.729569580304649E-3</v>
      </c>
      <c r="E32" s="230">
        <v>129724.04701249207</v>
      </c>
      <c r="G32" s="90">
        <f t="shared" si="0"/>
        <v>1016614.2292788709</v>
      </c>
    </row>
    <row r="33" spans="1:9" x14ac:dyDescent="0.25">
      <c r="A33" s="226" t="s">
        <v>619</v>
      </c>
      <c r="B33" s="730">
        <v>1.4676373543602383E-2</v>
      </c>
      <c r="C33" s="234">
        <v>811512.02647503151</v>
      </c>
      <c r="D33" s="730">
        <v>1.6608348608079322E-3</v>
      </c>
      <c r="E33" s="230">
        <v>91833.821177312551</v>
      </c>
      <c r="G33" s="90">
        <f t="shared" si="0"/>
        <v>719678.20529771899</v>
      </c>
      <c r="I33" s="176"/>
    </row>
    <row r="34" spans="1:9" x14ac:dyDescent="0.25">
      <c r="A34" s="226" t="s">
        <v>620</v>
      </c>
      <c r="B34" s="730">
        <v>6.3608755554644082E-3</v>
      </c>
      <c r="C34" s="234">
        <v>1043195.2794477247</v>
      </c>
      <c r="D34" s="730">
        <v>7.1982113540449159E-4</v>
      </c>
      <c r="E34" s="230">
        <v>118051.98890514104</v>
      </c>
      <c r="G34" s="90">
        <f t="shared" si="0"/>
        <v>925143.29054258368</v>
      </c>
      <c r="I34" s="176"/>
    </row>
    <row r="35" spans="1:9" x14ac:dyDescent="0.25">
      <c r="A35" s="226" t="s">
        <v>621</v>
      </c>
      <c r="B35" s="730">
        <v>1.5283764707259567E-2</v>
      </c>
      <c r="C35" s="234">
        <v>0</v>
      </c>
      <c r="D35" s="730">
        <v>1.729569580304649E-3</v>
      </c>
      <c r="E35" s="230">
        <v>0</v>
      </c>
      <c r="G35" s="90">
        <f t="shared" si="0"/>
        <v>0</v>
      </c>
    </row>
    <row r="36" spans="1:9" x14ac:dyDescent="0.25">
      <c r="A36" s="226" t="s">
        <v>84</v>
      </c>
      <c r="B36" s="730">
        <v>6.0499352110486666E-3</v>
      </c>
      <c r="C36" s="234">
        <v>12277.632669841843</v>
      </c>
      <c r="D36" s="730">
        <v>6.8463393046568023E-4</v>
      </c>
      <c r="E36" s="230">
        <v>1389.3841203814586</v>
      </c>
      <c r="G36" s="90">
        <f t="shared" si="0"/>
        <v>10888.248549460384</v>
      </c>
    </row>
    <row r="37" spans="1:9" x14ac:dyDescent="0.25">
      <c r="A37" s="226" t="s">
        <v>622</v>
      </c>
      <c r="B37" s="730">
        <v>6.0499352110486666E-3</v>
      </c>
      <c r="C37" s="234">
        <v>3673.1379058488028</v>
      </c>
      <c r="D37" s="730">
        <v>6.8463393046568023E-4</v>
      </c>
      <c r="E37" s="230">
        <v>415.66640863048963</v>
      </c>
      <c r="G37" s="90">
        <f t="shared" si="0"/>
        <v>3257.4714972183133</v>
      </c>
    </row>
    <row r="38" spans="1:9" x14ac:dyDescent="0.25">
      <c r="A38" s="226" t="s">
        <v>80</v>
      </c>
      <c r="B38" s="730">
        <v>7.20689244019675E-3</v>
      </c>
      <c r="C38" s="234">
        <v>318756.69539121864</v>
      </c>
      <c r="D38" s="730">
        <v>8.1555965901328165E-4</v>
      </c>
      <c r="E38" s="230">
        <v>36071.733269043441</v>
      </c>
      <c r="G38" s="90">
        <f t="shared" si="0"/>
        <v>282684.9621221752</v>
      </c>
    </row>
    <row r="39" spans="1:9" x14ac:dyDescent="0.25">
      <c r="A39" s="226" t="s">
        <v>81</v>
      </c>
      <c r="B39" s="730">
        <v>1.5700337584726239E-3</v>
      </c>
      <c r="C39" s="234">
        <v>224660.23378919868</v>
      </c>
      <c r="D39" s="730">
        <v>1.7767105688402875E-4</v>
      </c>
      <c r="E39" s="230">
        <v>25423.415873535763</v>
      </c>
      <c r="G39" s="90">
        <f t="shared" si="0"/>
        <v>199236.81791566292</v>
      </c>
    </row>
    <row r="40" spans="1:9" x14ac:dyDescent="0.25">
      <c r="B40" s="233"/>
      <c r="C40" s="234"/>
      <c r="D40" s="224"/>
      <c r="E40" s="230"/>
      <c r="G40" s="90">
        <f t="shared" si="0"/>
        <v>0</v>
      </c>
    </row>
    <row r="41" spans="1:9" x14ac:dyDescent="0.25">
      <c r="B41" s="235"/>
      <c r="C41" s="236">
        <f>SUM(C7:C40)</f>
        <v>11473567.110000001</v>
      </c>
      <c r="D41" s="231"/>
      <c r="E41" s="232">
        <f>SUM(E7:E40)</f>
        <v>1298392.9700000002</v>
      </c>
      <c r="G41" s="232">
        <f t="shared" si="0"/>
        <v>10175174.140000001</v>
      </c>
    </row>
  </sheetData>
  <mergeCells count="4">
    <mergeCell ref="B3:C3"/>
    <mergeCell ref="D3:E3"/>
    <mergeCell ref="D2:E2"/>
    <mergeCell ref="B2:C2"/>
  </mergeCells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P108"/>
  <sheetViews>
    <sheetView topLeftCell="A84" zoomScale="80" zoomScaleNormal="80" workbookViewId="0">
      <selection activeCell="F21" sqref="F21"/>
    </sheetView>
  </sheetViews>
  <sheetFormatPr defaultColWidth="9.140625" defaultRowHeight="14.25" outlineLevelCol="1" x14ac:dyDescent="0.2"/>
  <cols>
    <col min="1" max="1" width="3" style="118" customWidth="1"/>
    <col min="2" max="2" width="11.85546875" style="121" customWidth="1"/>
    <col min="3" max="3" width="27.140625" style="2" bestFit="1" customWidth="1"/>
    <col min="4" max="4" width="18.140625" style="2" customWidth="1"/>
    <col min="5" max="5" width="8.140625" style="2" customWidth="1"/>
    <col min="6" max="6" width="12.5703125" style="3" customWidth="1"/>
    <col min="7" max="7" width="16.140625" style="2" hidden="1" customWidth="1" outlineLevel="1"/>
    <col min="8" max="8" width="12.5703125" style="3" customWidth="1" collapsed="1"/>
    <col min="9" max="9" width="17.140625" style="118" hidden="1" customWidth="1" outlineLevel="1"/>
    <col min="10" max="10" width="14.85546875" style="118" customWidth="1" collapsed="1"/>
    <col min="11" max="12" width="9.140625" style="118" customWidth="1"/>
    <col min="13" max="13" width="9.85546875" style="118" customWidth="1"/>
    <col min="14" max="14" width="10.5703125" style="118" customWidth="1"/>
    <col min="15" max="15" width="9.140625" style="118" customWidth="1"/>
    <col min="16" max="16" width="22.85546875" style="118" customWidth="1"/>
    <col min="17" max="17" width="32.5703125" style="118" customWidth="1"/>
    <col min="18" max="16384" width="9.140625" style="118"/>
  </cols>
  <sheetData>
    <row r="1" spans="2:13" ht="39" x14ac:dyDescent="0.25">
      <c r="B1" s="1" t="s">
        <v>623</v>
      </c>
      <c r="C1" s="118"/>
      <c r="F1" s="68" t="s">
        <v>159</v>
      </c>
      <c r="G1" s="3"/>
      <c r="H1" s="131" t="s">
        <v>624</v>
      </c>
    </row>
    <row r="2" spans="2:13" ht="17.25" customHeight="1" x14ac:dyDescent="0.2">
      <c r="B2" s="752" t="s">
        <v>625</v>
      </c>
      <c r="C2" s="753"/>
      <c r="D2" s="753"/>
      <c r="E2" s="753"/>
      <c r="F2" s="754" t="s">
        <v>626</v>
      </c>
      <c r="G2" s="102"/>
      <c r="H2" s="754" t="s">
        <v>627</v>
      </c>
      <c r="I2" s="755"/>
      <c r="J2" s="4"/>
    </row>
    <row r="3" spans="2:13" x14ac:dyDescent="0.2">
      <c r="B3" s="756" t="s">
        <v>64</v>
      </c>
      <c r="C3" s="122" t="s">
        <v>628</v>
      </c>
      <c r="D3" s="119" t="s">
        <v>629</v>
      </c>
      <c r="E3" s="119" t="s">
        <v>630</v>
      </c>
      <c r="F3" s="757">
        <v>15.1</v>
      </c>
      <c r="G3" s="117" t="str">
        <f>$F$2&amp;"_"&amp;$B$3&amp;"_"&amp;E3</f>
        <v>Cur_RS-1_CST</v>
      </c>
      <c r="H3" s="758">
        <f>'Revenue Proof'!I40</f>
        <v>19.95</v>
      </c>
      <c r="I3" s="117" t="str">
        <f>'Current and Proposed Rates'!$H$2&amp;"_"&amp;'Current and Proposed Rates'!$B$3&amp;"_"&amp;'Current and Proposed Rates'!E3</f>
        <v>Prop_RS-1_CST</v>
      </c>
      <c r="J3" s="5"/>
    </row>
    <row r="4" spans="2:13" x14ac:dyDescent="0.2">
      <c r="B4" s="6" t="str">
        <f>$B$3</f>
        <v>RS-1</v>
      </c>
      <c r="C4" s="123" t="s">
        <v>631</v>
      </c>
      <c r="D4" s="2" t="s">
        <v>632</v>
      </c>
      <c r="E4" s="2" t="s">
        <v>633</v>
      </c>
      <c r="F4" s="229">
        <f>'CIBS Rates'!B7</f>
        <v>3.7288298156937377E-2</v>
      </c>
      <c r="G4" s="133" t="str">
        <f>$F$2&amp;"_"&amp;$B$3&amp;"_"&amp;E4</f>
        <v>Cur_RS-1_CIBS</v>
      </c>
      <c r="H4" s="229">
        <f>'CIBS Rates'!D7</f>
        <v>4.2196871928377507E-3</v>
      </c>
      <c r="I4" s="133" t="str">
        <f>'Current and Proposed Rates'!$H$2&amp;"_"&amp;'Current and Proposed Rates'!$B$3&amp;"_"&amp;'Current and Proposed Rates'!E4</f>
        <v>Prop_RS-1_CIBS</v>
      </c>
      <c r="J4" s="5" t="s">
        <v>634</v>
      </c>
    </row>
    <row r="5" spans="2:13" x14ac:dyDescent="0.2">
      <c r="B5" s="6" t="str">
        <f>$B$3</f>
        <v>RS-1</v>
      </c>
      <c r="C5" s="124" t="s">
        <v>635</v>
      </c>
      <c r="D5" s="2" t="s">
        <v>636</v>
      </c>
      <c r="E5" s="2" t="s">
        <v>637</v>
      </c>
      <c r="F5" s="132">
        <v>0.27011000000000002</v>
      </c>
      <c r="G5" s="133" t="str">
        <f>$F$2&amp;"_"&amp;$B$3&amp;"_"&amp;E5</f>
        <v>Cur_RS-1_DEL</v>
      </c>
      <c r="H5" s="136">
        <f>'Revenue Proof'!I43</f>
        <v>0.36737999999999998</v>
      </c>
      <c r="I5" s="133" t="str">
        <f>'Current and Proposed Rates'!$H$2&amp;"_"&amp;'Current and Proposed Rates'!$B$3&amp;"_"&amp;'Current and Proposed Rates'!E5</f>
        <v>Prop_RS-1_DEL</v>
      </c>
      <c r="J5" s="5"/>
    </row>
    <row r="6" spans="2:13" x14ac:dyDescent="0.2">
      <c r="B6" s="6"/>
      <c r="C6" s="123" t="s">
        <v>638</v>
      </c>
      <c r="D6" s="2" t="s">
        <v>639</v>
      </c>
      <c r="E6" s="2" t="s">
        <v>640</v>
      </c>
      <c r="F6" s="132">
        <f>0.09056+0.0052</f>
        <v>9.5759999999999998E-2</v>
      </c>
      <c r="G6" s="133" t="str">
        <f>$F$2&amp;"_"&amp;$B$3&amp;"_"&amp;E6</f>
        <v>Cur_RS-1_ECCRA</v>
      </c>
      <c r="H6" s="132">
        <f>0.09056+0.0052</f>
        <v>9.5759999999999998E-2</v>
      </c>
      <c r="I6" s="133" t="str">
        <f>'Current and Proposed Rates'!$H$2&amp;"_"&amp;'Current and Proposed Rates'!$B$3&amp;"_"&amp;'Current and Proposed Rates'!E6</f>
        <v>Prop_RS-1_ECCRA</v>
      </c>
      <c r="J6" s="5" t="s">
        <v>634</v>
      </c>
    </row>
    <row r="7" spans="2:13" x14ac:dyDescent="0.2">
      <c r="B7" s="51" t="str">
        <f>$B$3</f>
        <v>RS-1</v>
      </c>
      <c r="C7" s="125" t="s">
        <v>641</v>
      </c>
      <c r="D7" s="120" t="s">
        <v>642</v>
      </c>
      <c r="E7" s="120" t="s">
        <v>643</v>
      </c>
      <c r="F7" s="134">
        <v>1.1556999999999999</v>
      </c>
      <c r="G7" s="135" t="str">
        <f>$F$2&amp;"_"&amp;$B$3&amp;"_"&amp;E7</f>
        <v>Cur_RS-1_COG</v>
      </c>
      <c r="H7" s="134">
        <v>1.1556999999999999</v>
      </c>
      <c r="I7" s="135" t="str">
        <f>'Current and Proposed Rates'!$H$2&amp;"_"&amp;'Current and Proposed Rates'!$B$3&amp;"_"&amp;'Current and Proposed Rates'!E7</f>
        <v>Prop_RS-1_COG</v>
      </c>
      <c r="J7" s="5" t="s">
        <v>634</v>
      </c>
    </row>
    <row r="8" spans="2:13" x14ac:dyDescent="0.2">
      <c r="B8" s="756" t="s">
        <v>65</v>
      </c>
      <c r="C8" s="122" t="s">
        <v>628</v>
      </c>
      <c r="D8" s="119" t="s">
        <v>629</v>
      </c>
      <c r="E8" s="119" t="s">
        <v>630</v>
      </c>
      <c r="F8" s="757">
        <v>18.100000000000001</v>
      </c>
      <c r="G8" s="117" t="str">
        <f>$F$2&amp;"_"&amp;$B$8&amp;"_"&amp;E8</f>
        <v>Cur_RS-2_CST</v>
      </c>
      <c r="H8" s="758">
        <f>'Revenue Proof'!J40</f>
        <v>25.5</v>
      </c>
      <c r="I8" s="117" t="str">
        <f>$H$2&amp;"_"&amp;$B$8&amp;"_"&amp;E8</f>
        <v>Prop_RS-2_CST</v>
      </c>
    </row>
    <row r="9" spans="2:13" x14ac:dyDescent="0.2">
      <c r="B9" s="6" t="str">
        <f>$B$3</f>
        <v>RS-1</v>
      </c>
      <c r="C9" s="123" t="s">
        <v>631</v>
      </c>
      <c r="D9" s="2" t="s">
        <v>632</v>
      </c>
      <c r="E9" s="2" t="s">
        <v>633</v>
      </c>
      <c r="F9" s="229">
        <f>'CIBS Rates'!B8</f>
        <v>3.7288298156937377E-2</v>
      </c>
      <c r="G9" s="133" t="str">
        <f>$F$2&amp;"_"&amp;$B$8&amp;"_"&amp;E9</f>
        <v>Cur_RS-2_CIBS</v>
      </c>
      <c r="H9" s="229">
        <f>'CIBS Rates'!D8</f>
        <v>4.2196871928377507E-3</v>
      </c>
      <c r="I9" s="133" t="str">
        <f>$H$2&amp;"_"&amp;$B$8&amp;"_"&amp;E9</f>
        <v>Prop_RS-2_CIBS</v>
      </c>
      <c r="J9" s="5" t="s">
        <v>634</v>
      </c>
    </row>
    <row r="10" spans="2:13" x14ac:dyDescent="0.2">
      <c r="B10" s="6"/>
      <c r="C10" s="123" t="s">
        <v>638</v>
      </c>
      <c r="D10" s="2" t="s">
        <v>639</v>
      </c>
      <c r="E10" s="2" t="s">
        <v>640</v>
      </c>
      <c r="F10" s="132">
        <f>0.09056+0.0052</f>
        <v>9.5759999999999998E-2</v>
      </c>
      <c r="G10" s="133" t="str">
        <f>$F$2&amp;"_"&amp;$B$8&amp;"_"&amp;E10</f>
        <v>Cur_RS-2_ECCRA</v>
      </c>
      <c r="H10" s="132">
        <f>0.09056+0.0052</f>
        <v>9.5759999999999998E-2</v>
      </c>
      <c r="I10" s="133" t="str">
        <f>$H$2&amp;"_"&amp;$B$8&amp;"_"&amp;E10</f>
        <v>Prop_RS-2_ECCRA</v>
      </c>
      <c r="J10" s="5" t="s">
        <v>634</v>
      </c>
    </row>
    <row r="11" spans="2:13" x14ac:dyDescent="0.2">
      <c r="B11" s="6" t="str">
        <f>$B$3</f>
        <v>RS-1</v>
      </c>
      <c r="C11" s="124" t="s">
        <v>635</v>
      </c>
      <c r="D11" s="2" t="s">
        <v>636</v>
      </c>
      <c r="E11" s="2" t="s">
        <v>637</v>
      </c>
      <c r="F11" s="132">
        <v>0.27011000000000002</v>
      </c>
      <c r="G11" s="133" t="str">
        <f>$F$2&amp;"_"&amp;$B$8&amp;"_"&amp;E11</f>
        <v>Cur_RS-2_DEL</v>
      </c>
      <c r="H11" s="136">
        <f>'Revenue Proof'!J43</f>
        <v>0.36737999999999998</v>
      </c>
      <c r="I11" s="133" t="str">
        <f>$H$2&amp;"_"&amp;$B$8&amp;"_"&amp;E11</f>
        <v>Prop_RS-2_DEL</v>
      </c>
    </row>
    <row r="12" spans="2:13" ht="15" x14ac:dyDescent="0.25">
      <c r="B12" s="51" t="str">
        <f>$B$3</f>
        <v>RS-1</v>
      </c>
      <c r="C12" s="125" t="s">
        <v>641</v>
      </c>
      <c r="D12" s="120" t="s">
        <v>642</v>
      </c>
      <c r="E12" s="120" t="s">
        <v>643</v>
      </c>
      <c r="F12" s="134">
        <v>1.1556999999999999</v>
      </c>
      <c r="G12" s="135" t="str">
        <f>$F$2&amp;"_"&amp;$B$8&amp;"_"&amp;E12</f>
        <v>Cur_RS-2_COG</v>
      </c>
      <c r="H12" s="134">
        <v>1.1556999999999999</v>
      </c>
      <c r="I12" s="135" t="str">
        <f>$H$2&amp;"_"&amp;$B$8&amp;"_"&amp;E12</f>
        <v>Prop_RS-2_COG</v>
      </c>
      <c r="J12" s="5" t="s">
        <v>634</v>
      </c>
      <c r="L12"/>
      <c r="M12"/>
    </row>
    <row r="13" spans="2:13" ht="15" x14ac:dyDescent="0.25">
      <c r="B13" s="756" t="s">
        <v>66</v>
      </c>
      <c r="C13" s="122" t="s">
        <v>628</v>
      </c>
      <c r="D13" s="119" t="s">
        <v>629</v>
      </c>
      <c r="E13" s="119" t="s">
        <v>630</v>
      </c>
      <c r="F13" s="757">
        <v>24.6</v>
      </c>
      <c r="G13" s="117" t="str">
        <f>$F$2&amp;"_"&amp;$B$13&amp;"_"&amp;E13</f>
        <v>Cur_RS-3_CST</v>
      </c>
      <c r="H13" s="758">
        <f>'Revenue Proof'!K40</f>
        <v>32.950000000000003</v>
      </c>
      <c r="I13" s="117" t="str">
        <f>$H$2&amp;"_"&amp;$B$13&amp;"_"&amp;E13</f>
        <v>Prop_RS-3_CST</v>
      </c>
      <c r="L13"/>
      <c r="M13"/>
    </row>
    <row r="14" spans="2:13" ht="15" x14ac:dyDescent="0.25">
      <c r="B14" s="6" t="str">
        <f>$B$3</f>
        <v>RS-1</v>
      </c>
      <c r="C14" s="123" t="s">
        <v>631</v>
      </c>
      <c r="D14" s="2" t="s">
        <v>632</v>
      </c>
      <c r="E14" s="2" t="s">
        <v>633</v>
      </c>
      <c r="F14" s="229">
        <f>'CIBS Rates'!B9</f>
        <v>3.7288298156937377E-2</v>
      </c>
      <c r="G14" s="133" t="str">
        <f>$F$2&amp;"_"&amp;$B$13&amp;"_"&amp;E14</f>
        <v>Cur_RS-3_CIBS</v>
      </c>
      <c r="H14" s="229">
        <f>'CIBS Rates'!D9</f>
        <v>4.2196871928377507E-3</v>
      </c>
      <c r="I14" s="133" t="str">
        <f>$H$2&amp;"_"&amp;$B$13&amp;"_"&amp;E14</f>
        <v>Prop_RS-3_CIBS</v>
      </c>
      <c r="J14" s="5" t="s">
        <v>634</v>
      </c>
      <c r="L14"/>
      <c r="M14"/>
    </row>
    <row r="15" spans="2:13" ht="15" x14ac:dyDescent="0.25">
      <c r="B15" s="6"/>
      <c r="C15" s="123" t="s">
        <v>638</v>
      </c>
      <c r="D15" s="2" t="s">
        <v>639</v>
      </c>
      <c r="E15" s="2" t="s">
        <v>640</v>
      </c>
      <c r="F15" s="132">
        <f>0.09056+0.0052</f>
        <v>9.5759999999999998E-2</v>
      </c>
      <c r="G15" s="133" t="str">
        <f>$F$2&amp;"_"&amp;$B$13&amp;"_"&amp;E15</f>
        <v>Cur_RS-3_ECCRA</v>
      </c>
      <c r="H15" s="132">
        <f>0.09056+0.0052</f>
        <v>9.5759999999999998E-2</v>
      </c>
      <c r="I15" s="133" t="str">
        <f>$H$2&amp;"_"&amp;$B$13&amp;"_"&amp;E15</f>
        <v>Prop_RS-3_ECCRA</v>
      </c>
      <c r="J15" s="5" t="s">
        <v>634</v>
      </c>
      <c r="L15"/>
      <c r="M15"/>
    </row>
    <row r="16" spans="2:13" ht="15" x14ac:dyDescent="0.25">
      <c r="B16" s="6" t="str">
        <f>$B$3</f>
        <v>RS-1</v>
      </c>
      <c r="C16" s="124" t="s">
        <v>635</v>
      </c>
      <c r="D16" s="2" t="s">
        <v>636</v>
      </c>
      <c r="E16" s="2" t="s">
        <v>637</v>
      </c>
      <c r="F16" s="132">
        <v>0.27011000000000002</v>
      </c>
      <c r="G16" s="133" t="str">
        <f>$F$2&amp;"_"&amp;$B$13&amp;"_"&amp;E16</f>
        <v>Cur_RS-3_DEL</v>
      </c>
      <c r="H16" s="136">
        <f>'Revenue Proof'!K43</f>
        <v>0.36737999999999998</v>
      </c>
      <c r="I16" s="133" t="str">
        <f>$H$2&amp;"_"&amp;$B$13&amp;"_"&amp;E16</f>
        <v>Prop_RS-3_DEL</v>
      </c>
      <c r="L16"/>
      <c r="M16"/>
    </row>
    <row r="17" spans="2:13" ht="15" x14ac:dyDescent="0.25">
      <c r="B17" s="51" t="str">
        <f>$B$3</f>
        <v>RS-1</v>
      </c>
      <c r="C17" s="125" t="s">
        <v>641</v>
      </c>
      <c r="D17" s="120" t="s">
        <v>642</v>
      </c>
      <c r="E17" s="120" t="s">
        <v>643</v>
      </c>
      <c r="F17" s="134">
        <v>1.1556999999999999</v>
      </c>
      <c r="G17" s="135" t="str">
        <f>$F$2&amp;"_"&amp;$B$13&amp;"_"&amp;E17</f>
        <v>Cur_RS-3_COG</v>
      </c>
      <c r="H17" s="134">
        <v>1.1556999999999999</v>
      </c>
      <c r="I17" s="135" t="str">
        <f>$H$2&amp;"_"&amp;$B$13&amp;"_"&amp;E17</f>
        <v>Prop_RS-3_COG</v>
      </c>
      <c r="J17" s="5" t="s">
        <v>634</v>
      </c>
      <c r="L17"/>
      <c r="M17"/>
    </row>
    <row r="18" spans="2:13" x14ac:dyDescent="0.2">
      <c r="B18" s="756" t="s">
        <v>67</v>
      </c>
      <c r="C18" s="122" t="s">
        <v>628</v>
      </c>
      <c r="D18" s="119" t="s">
        <v>629</v>
      </c>
      <c r="E18" s="119" t="s">
        <v>630</v>
      </c>
      <c r="F18" s="757">
        <v>24.6</v>
      </c>
      <c r="G18" s="117" t="str">
        <f>$F$2&amp;"_"&amp;$B$18&amp;"_"&amp;E18</f>
        <v>Cur_RS-GHP_CST</v>
      </c>
      <c r="H18" s="758">
        <f>'Revenue Proof'!L40</f>
        <v>32.950000000000003</v>
      </c>
      <c r="I18" s="117" t="str">
        <f>$H$2&amp;"_"&amp;$B$18&amp;"_"&amp;E18</f>
        <v>Prop_RS-GHP_CST</v>
      </c>
    </row>
    <row r="19" spans="2:13" x14ac:dyDescent="0.2">
      <c r="B19" s="6" t="str">
        <f>$B$3</f>
        <v>RS-1</v>
      </c>
      <c r="C19" s="123" t="s">
        <v>631</v>
      </c>
      <c r="D19" s="2" t="s">
        <v>632</v>
      </c>
      <c r="E19" s="2" t="s">
        <v>633</v>
      </c>
      <c r="F19" s="229">
        <f>'CIBS Rates'!B19</f>
        <v>3.942712439363711E-2</v>
      </c>
      <c r="G19" s="133" t="str">
        <f>$F$2&amp;"_"&amp;$B$18&amp;"_"&amp;E19</f>
        <v>Cur_RS-GHP_CIBS</v>
      </c>
      <c r="H19" s="229">
        <f>'CIBS Rates'!D19</f>
        <v>4.461724993563395E-3</v>
      </c>
      <c r="I19" s="133" t="str">
        <f>$H$2&amp;"_"&amp;$B$18&amp;"_"&amp;E19</f>
        <v>Prop_RS-GHP_CIBS</v>
      </c>
      <c r="J19" s="5" t="s">
        <v>634</v>
      </c>
    </row>
    <row r="20" spans="2:13" x14ac:dyDescent="0.2">
      <c r="B20" s="6"/>
      <c r="C20" s="123" t="s">
        <v>638</v>
      </c>
      <c r="D20" s="2" t="s">
        <v>639</v>
      </c>
      <c r="E20" s="2" t="s">
        <v>640</v>
      </c>
      <c r="F20" s="132">
        <f>0.09056+0.0052</f>
        <v>9.5759999999999998E-2</v>
      </c>
      <c r="G20" s="133" t="str">
        <f>$F$2&amp;"_"&amp;$B$18&amp;"_"&amp;E20</f>
        <v>Cur_RS-GHP_ECCRA</v>
      </c>
      <c r="H20" s="132">
        <f>0.09056+0.0052</f>
        <v>9.5759999999999998E-2</v>
      </c>
      <c r="I20" s="133" t="str">
        <f>$H$2&amp;"_"&amp;$B$18&amp;"_"&amp;E20</f>
        <v>Prop_RS-GHP_ECCRA</v>
      </c>
      <c r="J20" s="5" t="s">
        <v>634</v>
      </c>
    </row>
    <row r="21" spans="2:13" x14ac:dyDescent="0.2">
      <c r="B21" s="6" t="str">
        <f>$B$3</f>
        <v>RS-1</v>
      </c>
      <c r="C21" s="124" t="s">
        <v>635</v>
      </c>
      <c r="D21" s="2" t="s">
        <v>636</v>
      </c>
      <c r="E21" s="2" t="s">
        <v>637</v>
      </c>
      <c r="F21" s="132">
        <v>9.5979999999999996E-2</v>
      </c>
      <c r="G21" s="133" t="str">
        <f>$F$2&amp;"_"&amp;$B$18&amp;"_"&amp;E21</f>
        <v>Cur_RS-GHP_DEL</v>
      </c>
      <c r="H21" s="136">
        <f>'Revenue Proof'!L43</f>
        <v>0.1295</v>
      </c>
      <c r="I21" s="133" t="str">
        <f>$H$2&amp;"_"&amp;$B$18&amp;"_"&amp;E21</f>
        <v>Prop_RS-GHP_DEL</v>
      </c>
    </row>
    <row r="22" spans="2:13" x14ac:dyDescent="0.2">
      <c r="B22" s="51" t="str">
        <f>$B$3</f>
        <v>RS-1</v>
      </c>
      <c r="C22" s="125" t="s">
        <v>641</v>
      </c>
      <c r="D22" s="120" t="s">
        <v>642</v>
      </c>
      <c r="E22" s="120" t="s">
        <v>643</v>
      </c>
      <c r="F22" s="134">
        <v>1.1556999999999999</v>
      </c>
      <c r="G22" s="135" t="str">
        <f>$F$2&amp;"_"&amp;$B$18&amp;"_"&amp;E22</f>
        <v>Cur_RS-GHP_COG</v>
      </c>
      <c r="H22" s="134">
        <v>1.1556999999999999</v>
      </c>
      <c r="I22" s="135" t="str">
        <f>$H$2&amp;"_"&amp;$B$18&amp;"_"&amp;E22</f>
        <v>Prop_RS-GHP_COG</v>
      </c>
      <c r="J22" s="5" t="s">
        <v>634</v>
      </c>
    </row>
    <row r="23" spans="2:13" x14ac:dyDescent="0.2">
      <c r="B23" s="756" t="s">
        <v>68</v>
      </c>
      <c r="C23" s="122" t="s">
        <v>628</v>
      </c>
      <c r="D23" s="119" t="s">
        <v>629</v>
      </c>
      <c r="E23" s="119" t="s">
        <v>630</v>
      </c>
      <c r="F23" s="757">
        <v>23.91</v>
      </c>
      <c r="G23" s="117" t="str">
        <f t="shared" ref="G23:G28" si="0">$F$2&amp;"_"&amp;$B$23&amp;"_"&amp;E23</f>
        <v>Cur_RS-SG_CST</v>
      </c>
      <c r="H23" s="758">
        <f>'Revenue Proof'!M40</f>
        <v>32.950000000000003</v>
      </c>
      <c r="I23" s="117" t="str">
        <f t="shared" ref="I23:I28" si="1">$H$2&amp;"_"&amp;$B$23&amp;"_"&amp;E23</f>
        <v>Prop_RS-SG_CST</v>
      </c>
    </row>
    <row r="24" spans="2:13" x14ac:dyDescent="0.2">
      <c r="B24" s="6" t="str">
        <f>$B$3</f>
        <v>RS-1</v>
      </c>
      <c r="C24" s="123" t="s">
        <v>631</v>
      </c>
      <c r="D24" s="2" t="s">
        <v>632</v>
      </c>
      <c r="E24" s="2" t="s">
        <v>633</v>
      </c>
      <c r="F24" s="229">
        <f>'CIBS Rates'!B16</f>
        <v>3.9427124393637117E-2</v>
      </c>
      <c r="G24" s="133" t="str">
        <f t="shared" si="0"/>
        <v>Cur_RS-SG_CIBS</v>
      </c>
      <c r="H24" s="229">
        <f>'CIBS Rates'!D16</f>
        <v>4.461724993563395E-3</v>
      </c>
      <c r="I24" s="133" t="str">
        <f t="shared" si="1"/>
        <v>Prop_RS-SG_CIBS</v>
      </c>
      <c r="J24" s="5" t="s">
        <v>634</v>
      </c>
    </row>
    <row r="25" spans="2:13" x14ac:dyDescent="0.2">
      <c r="B25" s="6"/>
      <c r="C25" s="123" t="s">
        <v>638</v>
      </c>
      <c r="D25" s="2" t="s">
        <v>639</v>
      </c>
      <c r="E25" s="2" t="s">
        <v>640</v>
      </c>
      <c r="F25" s="132">
        <f>0.09056+0.0052</f>
        <v>9.5759999999999998E-2</v>
      </c>
      <c r="G25" s="133" t="str">
        <f t="shared" si="0"/>
        <v>Cur_RS-SG_ECCRA</v>
      </c>
      <c r="H25" s="132">
        <f>0.09056+0.0052</f>
        <v>9.5759999999999998E-2</v>
      </c>
      <c r="I25" s="133" t="str">
        <f t="shared" si="1"/>
        <v>Prop_RS-SG_ECCRA</v>
      </c>
      <c r="J25" s="5" t="s">
        <v>634</v>
      </c>
    </row>
    <row r="26" spans="2:13" x14ac:dyDescent="0.2">
      <c r="B26" s="6" t="str">
        <f>$B$3</f>
        <v>RS-1</v>
      </c>
      <c r="C26" s="124" t="s">
        <v>644</v>
      </c>
      <c r="D26" s="2" t="s">
        <v>645</v>
      </c>
      <c r="E26" s="2" t="s">
        <v>646</v>
      </c>
      <c r="F26" s="132">
        <v>0</v>
      </c>
      <c r="G26" s="133" t="str">
        <f t="shared" si="0"/>
        <v>Cur_RS-SG_DEL1</v>
      </c>
      <c r="H26" s="136">
        <f>'Revenue Proof'!M43</f>
        <v>0.29499999999999998</v>
      </c>
      <c r="I26" s="133" t="str">
        <f t="shared" si="1"/>
        <v>Prop_RS-SG_DEL1</v>
      </c>
    </row>
    <row r="27" spans="2:13" x14ac:dyDescent="0.2">
      <c r="B27" s="6"/>
      <c r="C27" s="124" t="s">
        <v>647</v>
      </c>
      <c r="D27" s="2" t="s">
        <v>648</v>
      </c>
      <c r="E27" s="2" t="s">
        <v>649</v>
      </c>
      <c r="F27" s="132">
        <v>0.27011000000000002</v>
      </c>
      <c r="G27" s="133" t="str">
        <f t="shared" si="0"/>
        <v>Cur_RS-SG_DEL2</v>
      </c>
      <c r="H27" s="136">
        <f>'Revenue Proof'!M43</f>
        <v>0.29499999999999998</v>
      </c>
      <c r="I27" s="133" t="str">
        <f t="shared" si="1"/>
        <v>Prop_RS-SG_DEL2</v>
      </c>
    </row>
    <row r="28" spans="2:13" x14ac:dyDescent="0.2">
      <c r="B28" s="51" t="str">
        <f>$B$3</f>
        <v>RS-1</v>
      </c>
      <c r="C28" s="125" t="s">
        <v>641</v>
      </c>
      <c r="D28" s="120" t="s">
        <v>642</v>
      </c>
      <c r="E28" s="120" t="s">
        <v>643</v>
      </c>
      <c r="F28" s="134">
        <v>1.1556999999999999</v>
      </c>
      <c r="G28" s="135" t="str">
        <f t="shared" si="0"/>
        <v>Cur_RS-SG_COG</v>
      </c>
      <c r="H28" s="134">
        <v>1.1556999999999999</v>
      </c>
      <c r="I28" s="135" t="str">
        <f t="shared" si="1"/>
        <v>Prop_RS-SG_COG</v>
      </c>
      <c r="J28" s="5" t="s">
        <v>634</v>
      </c>
    </row>
    <row r="29" spans="2:13" x14ac:dyDescent="0.2">
      <c r="B29" s="756" t="s">
        <v>69</v>
      </c>
      <c r="C29" s="122" t="s">
        <v>628</v>
      </c>
      <c r="D29" s="119" t="s">
        <v>629</v>
      </c>
      <c r="E29" s="119" t="s">
        <v>630</v>
      </c>
      <c r="F29" s="757">
        <v>30.6</v>
      </c>
      <c r="G29" s="117" t="str">
        <f>$F$2&amp;"_"&amp;$B$29&amp;"_"&amp;E29</f>
        <v>Cur_SGS_CST</v>
      </c>
      <c r="H29" s="758">
        <f>'Revenue Proof'!O40</f>
        <v>45</v>
      </c>
      <c r="I29" s="117" t="str">
        <f>'Current and Proposed Rates'!$H$2&amp;"_"&amp;'Current and Proposed Rates'!$B$29&amp;"_"&amp;'Current and Proposed Rates'!E29</f>
        <v>Prop_SGS_CST</v>
      </c>
      <c r="J29" s="5"/>
    </row>
    <row r="30" spans="2:13" x14ac:dyDescent="0.2">
      <c r="B30" s="6" t="str">
        <f>$B$3</f>
        <v>RS-1</v>
      </c>
      <c r="C30" s="123" t="s">
        <v>631</v>
      </c>
      <c r="D30" s="2" t="s">
        <v>632</v>
      </c>
      <c r="E30" s="2" t="s">
        <v>633</v>
      </c>
      <c r="F30" s="229">
        <f>'CIBS Rates'!B23</f>
        <v>2.2310752586127521E-2</v>
      </c>
      <c r="G30" s="133" t="str">
        <f>$F$2&amp;"_"&amp;$B$29&amp;"_"&amp;E30</f>
        <v>Cur_SGS_CIBS</v>
      </c>
      <c r="H30" s="229">
        <f>'CIBS Rates'!D23</f>
        <v>2.5247705474254448E-3</v>
      </c>
      <c r="I30" s="133" t="str">
        <f>'Current and Proposed Rates'!$H$2&amp;"_"&amp;'Current and Proposed Rates'!$B$29&amp;"_"&amp;'Current and Proposed Rates'!E30</f>
        <v>Prop_SGS_CIBS</v>
      </c>
      <c r="J30" s="5" t="s">
        <v>634</v>
      </c>
    </row>
    <row r="31" spans="2:13" x14ac:dyDescent="0.2">
      <c r="B31" s="6" t="str">
        <f>$B$3</f>
        <v>RS-1</v>
      </c>
      <c r="C31" s="124" t="s">
        <v>635</v>
      </c>
      <c r="D31" s="2" t="s">
        <v>636</v>
      </c>
      <c r="E31" s="2" t="s">
        <v>637</v>
      </c>
      <c r="F31" s="132">
        <v>0.38896999999999998</v>
      </c>
      <c r="G31" s="133" t="str">
        <f>$F$2&amp;"_"&amp;$B$29&amp;"_"&amp;E31</f>
        <v>Cur_SGS_DEL</v>
      </c>
      <c r="H31" s="136">
        <f>'Revenue Proof'!O43</f>
        <v>0.52</v>
      </c>
      <c r="I31" s="133" t="str">
        <f>'Current and Proposed Rates'!$H$2&amp;"_"&amp;'Current and Proposed Rates'!$B$29&amp;"_"&amp;'Current and Proposed Rates'!E31</f>
        <v>Prop_SGS_DEL</v>
      </c>
      <c r="J31" s="5"/>
    </row>
    <row r="32" spans="2:13" x14ac:dyDescent="0.2">
      <c r="B32" s="6"/>
      <c r="C32" s="123" t="s">
        <v>638</v>
      </c>
      <c r="D32" s="2" t="s">
        <v>639</v>
      </c>
      <c r="E32" s="2" t="s">
        <v>640</v>
      </c>
      <c r="F32" s="132">
        <f>0.05718+0.0052</f>
        <v>6.2380000000000005E-2</v>
      </c>
      <c r="G32" s="133" t="str">
        <f>$F$2&amp;"_"&amp;$B$29&amp;"_"&amp;E32</f>
        <v>Cur_SGS_ECCRA</v>
      </c>
      <c r="H32" s="132">
        <f>0.05718+0.0052</f>
        <v>6.2380000000000005E-2</v>
      </c>
      <c r="I32" s="133" t="str">
        <f>'Current and Proposed Rates'!$H$2&amp;"_"&amp;'Current and Proposed Rates'!$B$29&amp;"_"&amp;'Current and Proposed Rates'!E32</f>
        <v>Prop_SGS_ECCRA</v>
      </c>
      <c r="J32" s="5" t="s">
        <v>634</v>
      </c>
    </row>
    <row r="33" spans="2:16" x14ac:dyDescent="0.2">
      <c r="B33" s="51" t="str">
        <f>$B$3</f>
        <v>RS-1</v>
      </c>
      <c r="C33" s="125" t="s">
        <v>641</v>
      </c>
      <c r="D33" s="120" t="s">
        <v>642</v>
      </c>
      <c r="E33" s="120" t="s">
        <v>643</v>
      </c>
      <c r="F33" s="134">
        <v>1.1556999999999999</v>
      </c>
      <c r="G33" s="135" t="str">
        <f>$F$2&amp;"_"&amp;$B$29&amp;"_"&amp;E33</f>
        <v>Cur_SGS_COG</v>
      </c>
      <c r="H33" s="134">
        <v>1.1556999999999999</v>
      </c>
      <c r="I33" s="135" t="str">
        <f>'Current and Proposed Rates'!$H$2&amp;"_"&amp;'Current and Proposed Rates'!$B$29&amp;"_"&amp;'Current and Proposed Rates'!E33</f>
        <v>Prop_SGS_COG</v>
      </c>
      <c r="J33" s="5" t="s">
        <v>634</v>
      </c>
    </row>
    <row r="34" spans="2:16" x14ac:dyDescent="0.2">
      <c r="B34" s="756" t="s">
        <v>70</v>
      </c>
      <c r="C34" s="122" t="s">
        <v>628</v>
      </c>
      <c r="D34" s="119" t="s">
        <v>629</v>
      </c>
      <c r="E34" s="119" t="s">
        <v>630</v>
      </c>
      <c r="F34" s="757">
        <v>45</v>
      </c>
      <c r="G34" s="117" t="str">
        <f>$F$2&amp;"_"&amp;$B$34&amp;"_"&amp;E34</f>
        <v>Cur_GS-1_CST</v>
      </c>
      <c r="H34" s="758">
        <f>'Revenue Proof'!P40</f>
        <v>69</v>
      </c>
      <c r="I34" s="117" t="str">
        <f>'Current and Proposed Rates'!$H$2&amp;"_"&amp;'Current and Proposed Rates'!$B$34&amp;"_"&amp;'Current and Proposed Rates'!E34</f>
        <v>Prop_GS-1_CST</v>
      </c>
    </row>
    <row r="35" spans="2:16" x14ac:dyDescent="0.2">
      <c r="B35" s="6" t="str">
        <f>$B$3</f>
        <v>RS-1</v>
      </c>
      <c r="C35" s="123" t="s">
        <v>631</v>
      </c>
      <c r="D35" s="2" t="s">
        <v>632</v>
      </c>
      <c r="E35" s="2" t="s">
        <v>633</v>
      </c>
      <c r="F35" s="229">
        <f>'CIBS Rates'!B25</f>
        <v>1.5877719800370983E-2</v>
      </c>
      <c r="G35" s="133" t="str">
        <f>$F$2&amp;"_"&amp;$B$34&amp;"_"&amp;E35</f>
        <v>Cur_GS-1_CIBS</v>
      </c>
      <c r="H35" s="229">
        <f>'CIBS Rates'!D25</f>
        <v>1.7967838223967541E-3</v>
      </c>
      <c r="I35" s="133" t="str">
        <f>'Current and Proposed Rates'!$H$2&amp;"_"&amp;'Current and Proposed Rates'!$B$34&amp;"_"&amp;'Current and Proposed Rates'!E35</f>
        <v>Prop_GS-1_CIBS</v>
      </c>
      <c r="J35" s="5" t="s">
        <v>634</v>
      </c>
    </row>
    <row r="36" spans="2:16" x14ac:dyDescent="0.2">
      <c r="B36" s="6" t="str">
        <f>$B$3</f>
        <v>RS-1</v>
      </c>
      <c r="C36" s="124" t="s">
        <v>635</v>
      </c>
      <c r="D36" s="2" t="s">
        <v>636</v>
      </c>
      <c r="E36" s="2" t="s">
        <v>637</v>
      </c>
      <c r="F36" s="132">
        <v>0.31190000000000001</v>
      </c>
      <c r="G36" s="133" t="str">
        <f>$F$2&amp;"_"&amp;$B$34&amp;"_"&amp;E36</f>
        <v>Cur_GS-1_DEL</v>
      </c>
      <c r="H36" s="136">
        <f>'Revenue Proof'!P43</f>
        <v>0.48499999999999999</v>
      </c>
      <c r="I36" s="133" t="str">
        <f>'Current and Proposed Rates'!$H$2&amp;"_"&amp;'Current and Proposed Rates'!$B$34&amp;"_"&amp;'Current and Proposed Rates'!E36</f>
        <v>Prop_GS-1_DEL</v>
      </c>
      <c r="J36" s="5"/>
    </row>
    <row r="37" spans="2:16" x14ac:dyDescent="0.2">
      <c r="B37" s="6"/>
      <c r="C37" s="123" t="s">
        <v>638</v>
      </c>
      <c r="D37" s="2" t="s">
        <v>639</v>
      </c>
      <c r="E37" s="2" t="s">
        <v>640</v>
      </c>
      <c r="F37" s="132">
        <f>0.02909+0.0052</f>
        <v>3.4290000000000001E-2</v>
      </c>
      <c r="G37" s="133" t="str">
        <f>$F$2&amp;"_"&amp;$B$34&amp;"_"&amp;E37</f>
        <v>Cur_GS-1_ECCRA</v>
      </c>
      <c r="H37" s="132">
        <f>0.02909+0.0052</f>
        <v>3.4290000000000001E-2</v>
      </c>
      <c r="I37" s="133" t="str">
        <f>'Current and Proposed Rates'!$H$2&amp;"_"&amp;'Current and Proposed Rates'!$B$34&amp;"_"&amp;'Current and Proposed Rates'!E37</f>
        <v>Prop_GS-1_ECCRA</v>
      </c>
      <c r="J37" s="5" t="s">
        <v>634</v>
      </c>
    </row>
    <row r="38" spans="2:16" ht="15" x14ac:dyDescent="0.25">
      <c r="B38" s="51" t="str">
        <f>$B$3</f>
        <v>RS-1</v>
      </c>
      <c r="C38" s="125" t="s">
        <v>641</v>
      </c>
      <c r="D38" s="120" t="s">
        <v>642</v>
      </c>
      <c r="E38" s="120" t="s">
        <v>643</v>
      </c>
      <c r="F38" s="134">
        <v>1.1556999999999999</v>
      </c>
      <c r="G38" s="135" t="str">
        <f>$F$2&amp;"_"&amp;$B$34&amp;"_"&amp;E38</f>
        <v>Cur_GS-1_COG</v>
      </c>
      <c r="H38" s="134">
        <v>1.1556999999999999</v>
      </c>
      <c r="I38" s="135" t="str">
        <f>'Current and Proposed Rates'!$H$2&amp;"_"&amp;'Current and Proposed Rates'!$B$34&amp;"_"&amp;'Current and Proposed Rates'!E38</f>
        <v>Prop_GS-1_COG</v>
      </c>
      <c r="J38" s="5" t="s">
        <v>634</v>
      </c>
      <c r="L38"/>
      <c r="M38"/>
      <c r="N38"/>
      <c r="O38"/>
      <c r="P38"/>
    </row>
    <row r="39" spans="2:16" ht="15" x14ac:dyDescent="0.25">
      <c r="B39" s="756" t="s">
        <v>71</v>
      </c>
      <c r="C39" s="122" t="s">
        <v>628</v>
      </c>
      <c r="D39" s="119" t="s">
        <v>629</v>
      </c>
      <c r="E39" s="119" t="s">
        <v>630</v>
      </c>
      <c r="F39" s="757">
        <v>82</v>
      </c>
      <c r="G39" s="117" t="str">
        <f>$F$2&amp;"_"&amp;$B$39&amp;"_"&amp;E39</f>
        <v>Cur_GS-2_CST</v>
      </c>
      <c r="H39" s="758">
        <f>'Revenue Proof'!Q40</f>
        <v>129</v>
      </c>
      <c r="I39" s="117" t="str">
        <f>'Current and Proposed Rates'!$H$2&amp;"_"&amp;'Current and Proposed Rates'!$B$39&amp;"_"&amp;'Current and Proposed Rates'!E39</f>
        <v>Prop_GS-2_CST</v>
      </c>
      <c r="L39"/>
      <c r="M39"/>
      <c r="N39"/>
      <c r="O39"/>
      <c r="P39"/>
    </row>
    <row r="40" spans="2:16" ht="15" x14ac:dyDescent="0.25">
      <c r="B40" s="6" t="str">
        <f>$B$3</f>
        <v>RS-1</v>
      </c>
      <c r="C40" s="123" t="s">
        <v>631</v>
      </c>
      <c r="D40" s="2" t="s">
        <v>632</v>
      </c>
      <c r="E40" s="2" t="s">
        <v>633</v>
      </c>
      <c r="F40" s="229">
        <f>'CIBS Rates'!B26</f>
        <v>1.560998319312353E-2</v>
      </c>
      <c r="G40" s="133" t="str">
        <f>$F$2&amp;"_"&amp;$B$39&amp;"_"&amp;E40</f>
        <v>Cur_GS-2_CIBS</v>
      </c>
      <c r="H40" s="229">
        <f>'CIBS Rates'!D26</f>
        <v>1.7664857184741516E-3</v>
      </c>
      <c r="I40" s="133" t="str">
        <f>'Current and Proposed Rates'!$H$2&amp;"_"&amp;'Current and Proposed Rates'!$B$39&amp;"_"&amp;'Current and Proposed Rates'!E40</f>
        <v>Prop_GS-2_CIBS</v>
      </c>
      <c r="J40" s="5" t="s">
        <v>634</v>
      </c>
      <c r="L40"/>
      <c r="M40"/>
      <c r="N40"/>
      <c r="O40"/>
      <c r="P40"/>
    </row>
    <row r="41" spans="2:16" ht="15" x14ac:dyDescent="0.25">
      <c r="B41" s="6" t="str">
        <f>$B$3</f>
        <v>RS-1</v>
      </c>
      <c r="C41" s="124" t="s">
        <v>635</v>
      </c>
      <c r="D41" s="2" t="s">
        <v>636</v>
      </c>
      <c r="E41" s="2" t="s">
        <v>637</v>
      </c>
      <c r="F41" s="132">
        <v>0.26630999999999999</v>
      </c>
      <c r="G41" s="133" t="str">
        <f>$F$2&amp;"_"&amp;$B$39&amp;"_"&amp;E41</f>
        <v>Cur_GS-2_DEL</v>
      </c>
      <c r="H41" s="136">
        <f>'Revenue Proof'!Q43</f>
        <v>0.41499999999999998</v>
      </c>
      <c r="I41" s="133" t="str">
        <f>'Current and Proposed Rates'!$H$2&amp;"_"&amp;'Current and Proposed Rates'!$B$39&amp;"_"&amp;'Current and Proposed Rates'!E41</f>
        <v>Prop_GS-2_DEL</v>
      </c>
      <c r="J41" s="5"/>
      <c r="L41"/>
      <c r="M41"/>
      <c r="N41"/>
      <c r="O41"/>
      <c r="P41"/>
    </row>
    <row r="42" spans="2:16" ht="15" x14ac:dyDescent="0.25">
      <c r="B42" s="6"/>
      <c r="C42" s="123" t="s">
        <v>638</v>
      </c>
      <c r="D42" s="2" t="s">
        <v>639</v>
      </c>
      <c r="E42" s="2" t="s">
        <v>640</v>
      </c>
      <c r="F42" s="132">
        <f>0.02167+0.0052</f>
        <v>2.6869999999999998E-2</v>
      </c>
      <c r="G42" s="133" t="str">
        <f>$F$2&amp;"_"&amp;$B$39&amp;"_"&amp;E42</f>
        <v>Cur_GS-2_ECCRA</v>
      </c>
      <c r="H42" s="132">
        <f>0.02167+0.0052</f>
        <v>2.6869999999999998E-2</v>
      </c>
      <c r="I42" s="133" t="str">
        <f>'Current and Proposed Rates'!$H$2&amp;"_"&amp;'Current and Proposed Rates'!$B$39&amp;"_"&amp;'Current and Proposed Rates'!E42</f>
        <v>Prop_GS-2_ECCRA</v>
      </c>
      <c r="J42" s="5" t="s">
        <v>634</v>
      </c>
      <c r="L42"/>
      <c r="M42"/>
      <c r="N42"/>
      <c r="O42"/>
      <c r="P42"/>
    </row>
    <row r="43" spans="2:16" ht="15" x14ac:dyDescent="0.25">
      <c r="B43" s="51" t="str">
        <f>$B$3</f>
        <v>RS-1</v>
      </c>
      <c r="C43" s="125" t="s">
        <v>641</v>
      </c>
      <c r="D43" s="120" t="s">
        <v>642</v>
      </c>
      <c r="E43" s="120" t="s">
        <v>643</v>
      </c>
      <c r="F43" s="134">
        <v>1.1556999999999999</v>
      </c>
      <c r="G43" s="135" t="str">
        <f>$F$2&amp;"_"&amp;$B$39&amp;"_"&amp;E43</f>
        <v>Cur_GS-2_COG</v>
      </c>
      <c r="H43" s="134">
        <v>1.1556999999999999</v>
      </c>
      <c r="I43" s="135" t="str">
        <f>'Current and Proposed Rates'!$H$2&amp;"_"&amp;'Current and Proposed Rates'!$B$39&amp;"_"&amp;'Current and Proposed Rates'!E43</f>
        <v>Prop_GS-2_COG</v>
      </c>
      <c r="J43" s="5" t="s">
        <v>634</v>
      </c>
      <c r="L43"/>
      <c r="M43"/>
      <c r="N43"/>
      <c r="O43"/>
      <c r="P43"/>
    </row>
    <row r="44" spans="2:16" ht="15" x14ac:dyDescent="0.25">
      <c r="B44" s="756" t="s">
        <v>72</v>
      </c>
      <c r="C44" s="122" t="s">
        <v>628</v>
      </c>
      <c r="D44" s="119" t="s">
        <v>629</v>
      </c>
      <c r="E44" s="119" t="s">
        <v>630</v>
      </c>
      <c r="F44" s="757">
        <v>420</v>
      </c>
      <c r="G44" s="117" t="str">
        <f>$F$2&amp;"_"&amp;$B$44&amp;"_"&amp;E44</f>
        <v>Cur_GS-3_CST</v>
      </c>
      <c r="H44" s="758">
        <f>'Revenue Proof'!R40</f>
        <v>525</v>
      </c>
      <c r="I44" s="117" t="str">
        <f>'Current and Proposed Rates'!$H$2&amp;"_"&amp;'Current and Proposed Rates'!$B$44&amp;"_"&amp;'Current and Proposed Rates'!E44</f>
        <v>Prop_GS-3_CST</v>
      </c>
      <c r="L44"/>
      <c r="M44"/>
      <c r="N44"/>
      <c r="O44"/>
      <c r="P44"/>
    </row>
    <row r="45" spans="2:16" ht="15" x14ac:dyDescent="0.25">
      <c r="B45" s="6" t="str">
        <f>$B$3</f>
        <v>RS-1</v>
      </c>
      <c r="C45" s="123" t="s">
        <v>631</v>
      </c>
      <c r="D45" s="2" t="s">
        <v>632</v>
      </c>
      <c r="E45" s="2" t="s">
        <v>633</v>
      </c>
      <c r="F45" s="229">
        <f>'CIBS Rates'!B27</f>
        <v>1.5283764707259567E-2</v>
      </c>
      <c r="G45" s="133" t="str">
        <f>$F$2&amp;"_"&amp;$B$44&amp;"_"&amp;E45</f>
        <v>Cur_GS-3_CIBS</v>
      </c>
      <c r="H45" s="229">
        <f>'CIBS Rates'!D27</f>
        <v>1.729569580304649E-3</v>
      </c>
      <c r="I45" s="133" t="str">
        <f>'Current and Proposed Rates'!$H$2&amp;"_"&amp;'Current and Proposed Rates'!$B$44&amp;"_"&amp;'Current and Proposed Rates'!E45</f>
        <v>Prop_GS-3_CIBS</v>
      </c>
      <c r="J45" s="5" t="s">
        <v>634</v>
      </c>
      <c r="L45"/>
      <c r="M45"/>
      <c r="N45"/>
      <c r="O45"/>
      <c r="P45"/>
    </row>
    <row r="46" spans="2:16" ht="15" x14ac:dyDescent="0.25">
      <c r="B46" s="6" t="str">
        <f>$B$3</f>
        <v>RS-1</v>
      </c>
      <c r="C46" s="124" t="s">
        <v>635</v>
      </c>
      <c r="D46" s="2" t="s">
        <v>636</v>
      </c>
      <c r="E46" s="2" t="s">
        <v>637</v>
      </c>
      <c r="F46" s="132">
        <v>0.21781</v>
      </c>
      <c r="G46" s="133" t="str">
        <f>$F$2&amp;"_"&amp;$B$44&amp;"_"&amp;E46</f>
        <v>Cur_GS-3_DEL</v>
      </c>
      <c r="H46" s="136">
        <f>'Revenue Proof'!R43</f>
        <v>0.35499999999999998</v>
      </c>
      <c r="I46" s="133" t="str">
        <f>'Current and Proposed Rates'!$H$2&amp;"_"&amp;'Current and Proposed Rates'!$B$44&amp;"_"&amp;'Current and Proposed Rates'!E46</f>
        <v>Prop_GS-3_DEL</v>
      </c>
      <c r="J46" s="5"/>
      <c r="L46"/>
      <c r="M46"/>
      <c r="N46"/>
      <c r="O46"/>
      <c r="P46"/>
    </row>
    <row r="47" spans="2:16" ht="15" x14ac:dyDescent="0.25">
      <c r="B47" s="6"/>
      <c r="C47" s="123" t="s">
        <v>638</v>
      </c>
      <c r="D47" s="2" t="s">
        <v>639</v>
      </c>
      <c r="E47" s="2" t="s">
        <v>640</v>
      </c>
      <c r="F47" s="132">
        <f>0.01843+0.0052</f>
        <v>2.3629999999999998E-2</v>
      </c>
      <c r="G47" s="133" t="str">
        <f>$F$2&amp;"_"&amp;$B$44&amp;"_"&amp;E47</f>
        <v>Cur_GS-3_ECCRA</v>
      </c>
      <c r="H47" s="132">
        <f>0.01843+0.0052</f>
        <v>2.3629999999999998E-2</v>
      </c>
      <c r="I47" s="133" t="str">
        <f>'Current and Proposed Rates'!$H$2&amp;"_"&amp;'Current and Proposed Rates'!$B$44&amp;"_"&amp;'Current and Proposed Rates'!E47</f>
        <v>Prop_GS-3_ECCRA</v>
      </c>
      <c r="J47" s="5" t="s">
        <v>634</v>
      </c>
      <c r="L47"/>
      <c r="M47"/>
      <c r="N47"/>
      <c r="O47"/>
      <c r="P47"/>
    </row>
    <row r="48" spans="2:16" ht="15" x14ac:dyDescent="0.25">
      <c r="B48" s="51" t="str">
        <f>$B$3</f>
        <v>RS-1</v>
      </c>
      <c r="C48" s="125" t="s">
        <v>641</v>
      </c>
      <c r="D48" s="120" t="s">
        <v>642</v>
      </c>
      <c r="E48" s="120" t="s">
        <v>643</v>
      </c>
      <c r="F48" s="134">
        <v>1.1556999999999999</v>
      </c>
      <c r="G48" s="135" t="str">
        <f>$F$2&amp;"_"&amp;$B$44&amp;"_"&amp;E48</f>
        <v>Cur_GS-3_COG</v>
      </c>
      <c r="H48" s="134">
        <v>1.1556999999999999</v>
      </c>
      <c r="I48" s="135" t="str">
        <f>'Current and Proposed Rates'!$H$2&amp;"_"&amp;'Current and Proposed Rates'!$B$44&amp;"_"&amp;'Current and Proposed Rates'!E48</f>
        <v>Prop_GS-3_COG</v>
      </c>
      <c r="J48" s="5" t="s">
        <v>634</v>
      </c>
      <c r="L48"/>
      <c r="M48"/>
      <c r="N48"/>
      <c r="O48"/>
      <c r="P48"/>
    </row>
    <row r="49" spans="2:16" ht="15" x14ac:dyDescent="0.25">
      <c r="B49" s="756" t="s">
        <v>73</v>
      </c>
      <c r="C49" s="122" t="s">
        <v>628</v>
      </c>
      <c r="D49" s="119" t="s">
        <v>629</v>
      </c>
      <c r="E49" s="119" t="s">
        <v>630</v>
      </c>
      <c r="F49" s="757">
        <v>670</v>
      </c>
      <c r="G49" s="117" t="str">
        <f>$F$2&amp;"_"&amp;$B$49&amp;"_"&amp;E49</f>
        <v>Cur_GS-4_CST</v>
      </c>
      <c r="H49" s="758">
        <f>'Revenue Proof'!S40</f>
        <v>995</v>
      </c>
      <c r="I49" s="117" t="str">
        <f>'Current and Proposed Rates'!$H$2&amp;"_"&amp;'Current and Proposed Rates'!$B$49&amp;"_"&amp;'Current and Proposed Rates'!E49</f>
        <v>Prop_GS-4_CST</v>
      </c>
      <c r="L49"/>
      <c r="M49"/>
      <c r="N49"/>
      <c r="O49"/>
      <c r="P49"/>
    </row>
    <row r="50" spans="2:16" ht="15" x14ac:dyDescent="0.25">
      <c r="B50" s="6" t="str">
        <f>$B$3</f>
        <v>RS-1</v>
      </c>
      <c r="C50" s="123" t="s">
        <v>631</v>
      </c>
      <c r="D50" s="2" t="s">
        <v>632</v>
      </c>
      <c r="E50" s="2" t="s">
        <v>633</v>
      </c>
      <c r="F50" s="229">
        <f>'CIBS Rates'!B28</f>
        <v>1.4676373543602383E-2</v>
      </c>
      <c r="G50" s="133" t="str">
        <f>$F$2&amp;"_"&amp;$B$49&amp;"_"&amp;E50</f>
        <v>Cur_GS-4_CIBS</v>
      </c>
      <c r="H50" s="229">
        <f>'CIBS Rates'!D28</f>
        <v>1.6608348608079322E-3</v>
      </c>
      <c r="I50" s="133" t="str">
        <f>'Current and Proposed Rates'!$H$2&amp;"_"&amp;'Current and Proposed Rates'!$B$49&amp;"_"&amp;'Current and Proposed Rates'!E50</f>
        <v>Prop_GS-4_CIBS</v>
      </c>
      <c r="J50" s="5" t="s">
        <v>634</v>
      </c>
      <c r="L50"/>
      <c r="M50"/>
      <c r="N50"/>
      <c r="O50"/>
      <c r="P50"/>
    </row>
    <row r="51" spans="2:16" ht="15" x14ac:dyDescent="0.25">
      <c r="B51" s="6" t="str">
        <f>$B$3</f>
        <v>RS-1</v>
      </c>
      <c r="C51" s="124" t="s">
        <v>635</v>
      </c>
      <c r="D51" s="2" t="s">
        <v>636</v>
      </c>
      <c r="E51" s="2" t="s">
        <v>637</v>
      </c>
      <c r="F51" s="132">
        <v>0.17785000000000001</v>
      </c>
      <c r="G51" s="133" t="str">
        <f>$F$2&amp;"_"&amp;$B$49&amp;"_"&amp;E51</f>
        <v>Cur_GS-4_DEL</v>
      </c>
      <c r="H51" s="136">
        <f>'Revenue Proof'!S43</f>
        <v>0.27500000000000002</v>
      </c>
      <c r="I51" s="133" t="str">
        <f>'Current and Proposed Rates'!$H$2&amp;"_"&amp;'Current and Proposed Rates'!$B$49&amp;"_"&amp;'Current and Proposed Rates'!E51</f>
        <v>Prop_GS-4_DEL</v>
      </c>
      <c r="J51" s="5"/>
      <c r="L51"/>
      <c r="M51"/>
      <c r="N51"/>
      <c r="O51"/>
      <c r="P51"/>
    </row>
    <row r="52" spans="2:16" ht="15" x14ac:dyDescent="0.25">
      <c r="B52" s="6"/>
      <c r="C52" s="123" t="s">
        <v>638</v>
      </c>
      <c r="D52" s="2" t="s">
        <v>639</v>
      </c>
      <c r="E52" s="2" t="s">
        <v>640</v>
      </c>
      <c r="F52" s="132">
        <f>0.01336+0.0052</f>
        <v>1.856E-2</v>
      </c>
      <c r="G52" s="133" t="str">
        <f>$F$2&amp;"_"&amp;$B$49&amp;"_"&amp;E52</f>
        <v>Cur_GS-4_ECCRA</v>
      </c>
      <c r="H52" s="132">
        <f>0.01336+0.0052</f>
        <v>1.856E-2</v>
      </c>
      <c r="I52" s="133" t="str">
        <f>'Current and Proposed Rates'!$H$2&amp;"_"&amp;'Current and Proposed Rates'!$B$49&amp;"_"&amp;'Current and Proposed Rates'!E52</f>
        <v>Prop_GS-4_ECCRA</v>
      </c>
      <c r="J52" s="5" t="s">
        <v>634</v>
      </c>
      <c r="L52"/>
      <c r="M52"/>
      <c r="N52"/>
      <c r="O52"/>
      <c r="P52"/>
    </row>
    <row r="53" spans="2:16" ht="15" x14ac:dyDescent="0.25">
      <c r="B53" s="51" t="str">
        <f>$B$3</f>
        <v>RS-1</v>
      </c>
      <c r="C53" s="125" t="s">
        <v>641</v>
      </c>
      <c r="D53" s="120" t="s">
        <v>642</v>
      </c>
      <c r="E53" s="120" t="s">
        <v>643</v>
      </c>
      <c r="F53" s="134">
        <v>1.1556999999999999</v>
      </c>
      <c r="G53" s="135" t="str">
        <f>$F$2&amp;"_"&amp;$B$49&amp;"_"&amp;E53</f>
        <v>Cur_GS-4_COG</v>
      </c>
      <c r="H53" s="134">
        <v>1.1556999999999999</v>
      </c>
      <c r="I53" s="135" t="str">
        <f>'Current and Proposed Rates'!$H$2&amp;"_"&amp;'Current and Proposed Rates'!$B$49&amp;"_"&amp;'Current and Proposed Rates'!E53</f>
        <v>Prop_GS-4_COG</v>
      </c>
      <c r="J53" s="5" t="s">
        <v>634</v>
      </c>
      <c r="L53"/>
      <c r="M53"/>
      <c r="N53"/>
      <c r="O53"/>
      <c r="P53"/>
    </row>
    <row r="54" spans="2:16" x14ac:dyDescent="0.2">
      <c r="B54" s="756" t="s">
        <v>74</v>
      </c>
      <c r="C54" s="122" t="s">
        <v>628</v>
      </c>
      <c r="D54" s="119" t="s">
        <v>629</v>
      </c>
      <c r="E54" s="119" t="s">
        <v>630</v>
      </c>
      <c r="F54" s="757">
        <v>1380</v>
      </c>
      <c r="G54" s="117" t="str">
        <f>$F$2&amp;"_"&amp;$B$54&amp;"_"&amp;E54</f>
        <v>Cur_GS-5_CST</v>
      </c>
      <c r="H54" s="758">
        <f>'Revenue Proof'!T40</f>
        <v>2195</v>
      </c>
      <c r="I54" s="117" t="str">
        <f>'Current and Proposed Rates'!$H$2&amp;"_"&amp;'Current and Proposed Rates'!$B$54&amp;"_"&amp;'Current and Proposed Rates'!E54</f>
        <v>Prop_GS-5_CST</v>
      </c>
    </row>
    <row r="55" spans="2:16" x14ac:dyDescent="0.2">
      <c r="B55" s="6" t="str">
        <f>$B$3</f>
        <v>RS-1</v>
      </c>
      <c r="C55" s="123" t="s">
        <v>631</v>
      </c>
      <c r="D55" s="2" t="s">
        <v>632</v>
      </c>
      <c r="E55" s="2" t="s">
        <v>633</v>
      </c>
      <c r="F55" s="229">
        <f>'CIBS Rates'!B29</f>
        <v>6.3608755554644082E-3</v>
      </c>
      <c r="G55" s="133" t="str">
        <f>$F$2&amp;"_"&amp;$B$54&amp;"_"&amp;E55</f>
        <v>Cur_GS-5_CIBS</v>
      </c>
      <c r="H55" s="229">
        <f>'CIBS Rates'!D29</f>
        <v>7.1982113540449159E-4</v>
      </c>
      <c r="I55" s="133" t="str">
        <f>'Current and Proposed Rates'!$H$2&amp;"_"&amp;'Current and Proposed Rates'!$B$54&amp;"_"&amp;'Current and Proposed Rates'!E55</f>
        <v>Prop_GS-5_CIBS</v>
      </c>
      <c r="J55" s="5" t="s">
        <v>634</v>
      </c>
    </row>
    <row r="56" spans="2:16" x14ac:dyDescent="0.2">
      <c r="B56" s="6" t="str">
        <f>$B$3</f>
        <v>RS-1</v>
      </c>
      <c r="C56" s="124" t="s">
        <v>635</v>
      </c>
      <c r="D56" s="2" t="s">
        <v>636</v>
      </c>
      <c r="E56" s="2" t="s">
        <v>637</v>
      </c>
      <c r="F56" s="132">
        <v>0.1188</v>
      </c>
      <c r="G56" s="133" t="str">
        <f>$F$2&amp;"_"&amp;$B$54&amp;"_"&amp;E56</f>
        <v>Cur_GS-5_DEL</v>
      </c>
      <c r="H56" s="136">
        <f>'Revenue Proof'!T43</f>
        <v>0.18698826499999999</v>
      </c>
      <c r="I56" s="133" t="str">
        <f>'Current and Proposed Rates'!$H$2&amp;"_"&amp;'Current and Proposed Rates'!$B$54&amp;"_"&amp;'Current and Proposed Rates'!E56</f>
        <v>Prop_GS-5_DEL</v>
      </c>
      <c r="J56" s="5"/>
    </row>
    <row r="57" spans="2:16" x14ac:dyDescent="0.2">
      <c r="B57" s="6"/>
      <c r="C57" s="123" t="s">
        <v>638</v>
      </c>
      <c r="D57" s="2" t="s">
        <v>639</v>
      </c>
      <c r="E57" s="2" t="s">
        <v>640</v>
      </c>
      <c r="F57" s="132">
        <f>0.00928+0.0052</f>
        <v>1.448E-2</v>
      </c>
      <c r="G57" s="133" t="str">
        <f>$F$2&amp;"_"&amp;$B$54&amp;"_"&amp;E57</f>
        <v>Cur_GS-5_ECCRA</v>
      </c>
      <c r="H57" s="132">
        <f>0.00928+0.0052</f>
        <v>1.448E-2</v>
      </c>
      <c r="I57" s="133" t="str">
        <f>'Current and Proposed Rates'!$H$2&amp;"_"&amp;'Current and Proposed Rates'!$B$54&amp;"_"&amp;'Current and Proposed Rates'!E57</f>
        <v>Prop_GS-5_ECCRA</v>
      </c>
      <c r="J57" s="5" t="s">
        <v>634</v>
      </c>
    </row>
    <row r="58" spans="2:16" x14ac:dyDescent="0.2">
      <c r="B58" s="51" t="str">
        <f>$B$3</f>
        <v>RS-1</v>
      </c>
      <c r="C58" s="125" t="s">
        <v>641</v>
      </c>
      <c r="D58" s="120" t="s">
        <v>642</v>
      </c>
      <c r="E58" s="120" t="s">
        <v>643</v>
      </c>
      <c r="F58" s="134">
        <v>1.1556999999999999</v>
      </c>
      <c r="G58" s="135" t="str">
        <f>$F$2&amp;"_"&amp;$B$54&amp;"_"&amp;E58</f>
        <v>Cur_GS-5_COG</v>
      </c>
      <c r="H58" s="134">
        <v>1.1556999999999999</v>
      </c>
      <c r="I58" s="135" t="str">
        <f>'Current and Proposed Rates'!$H$2&amp;"_"&amp;'Current and Proposed Rates'!$B$54&amp;"_"&amp;'Current and Proposed Rates'!E58</f>
        <v>Prop_GS-5_COG</v>
      </c>
      <c r="J58" s="5" t="s">
        <v>634</v>
      </c>
    </row>
    <row r="59" spans="2:16" x14ac:dyDescent="0.2">
      <c r="B59" s="756" t="s">
        <v>75</v>
      </c>
      <c r="C59" s="122" t="s">
        <v>628</v>
      </c>
      <c r="D59" s="119" t="s">
        <v>629</v>
      </c>
      <c r="E59" s="119" t="s">
        <v>630</v>
      </c>
      <c r="F59" s="757">
        <v>45</v>
      </c>
      <c r="G59" s="117" t="str">
        <f>$F$2&amp;"_"&amp;$B$59&amp;"_"&amp;E59</f>
        <v>Cur_CS-GHP_CST</v>
      </c>
      <c r="H59" s="758">
        <f>'Revenue Proof'!U40</f>
        <v>55</v>
      </c>
      <c r="I59" s="117" t="str">
        <f>'Current and Proposed Rates'!$H$2&amp;"_"&amp;'Current and Proposed Rates'!$B$59&amp;"_"&amp;'Current and Proposed Rates'!E59</f>
        <v>Prop_CS-GHP_CST</v>
      </c>
    </row>
    <row r="60" spans="2:16" x14ac:dyDescent="0.2">
      <c r="B60" s="6" t="str">
        <f>$B$3</f>
        <v>RS-1</v>
      </c>
      <c r="C60" s="123" t="s">
        <v>631</v>
      </c>
      <c r="D60" s="2" t="s">
        <v>632</v>
      </c>
      <c r="E60" s="2" t="s">
        <v>633</v>
      </c>
      <c r="F60" s="229">
        <f>'CIBS Rates'!B20</f>
        <v>1.560998319312353E-2</v>
      </c>
      <c r="G60" s="133" t="str">
        <f>$F$2&amp;"_"&amp;$B$59&amp;"_"&amp;E60</f>
        <v>Cur_CS-GHP_CIBS</v>
      </c>
      <c r="H60" s="229">
        <f>'CIBS Rates'!D20</f>
        <v>1.7730000000000001E-3</v>
      </c>
      <c r="I60" s="133" t="str">
        <f>'Current and Proposed Rates'!$H$2&amp;"_"&amp;'Current and Proposed Rates'!$B$59&amp;"_"&amp;'Current and Proposed Rates'!E60</f>
        <v>Prop_CS-GHP_CIBS</v>
      </c>
      <c r="J60" s="5" t="s">
        <v>634</v>
      </c>
    </row>
    <row r="61" spans="2:16" x14ac:dyDescent="0.2">
      <c r="B61" s="6" t="str">
        <f>$B$3</f>
        <v>RS-1</v>
      </c>
      <c r="C61" s="124" t="s">
        <v>635</v>
      </c>
      <c r="D61" s="2" t="s">
        <v>636</v>
      </c>
      <c r="E61" s="2" t="s">
        <v>637</v>
      </c>
      <c r="F61" s="132">
        <v>0.19605</v>
      </c>
      <c r="G61" s="133" t="str">
        <f>$F$2&amp;"_"&amp;$B$59&amp;"_"&amp;E61</f>
        <v>Cur_CS-GHP_DEL</v>
      </c>
      <c r="H61" s="136">
        <f>'Revenue Proof'!U43</f>
        <v>0.27500000000000002</v>
      </c>
      <c r="I61" s="133" t="str">
        <f>'Current and Proposed Rates'!$H$2&amp;"_"&amp;'Current and Proposed Rates'!$B$59&amp;"_"&amp;'Current and Proposed Rates'!E61</f>
        <v>Prop_CS-GHP_DEL</v>
      </c>
      <c r="J61" s="5"/>
    </row>
    <row r="62" spans="2:16" x14ac:dyDescent="0.2">
      <c r="B62" s="6"/>
      <c r="C62" s="123" t="s">
        <v>638</v>
      </c>
      <c r="D62" s="2" t="s">
        <v>639</v>
      </c>
      <c r="E62" s="2" t="s">
        <v>640</v>
      </c>
      <c r="F62" s="132">
        <f>0.02909+0.0052</f>
        <v>3.4290000000000001E-2</v>
      </c>
      <c r="G62" s="133" t="str">
        <f>$F$2&amp;"_"&amp;$B$59&amp;"_"&amp;E62</f>
        <v>Cur_CS-GHP_ECCRA</v>
      </c>
      <c r="H62" s="132">
        <f>0.02909+0.0052</f>
        <v>3.4290000000000001E-2</v>
      </c>
      <c r="I62" s="133" t="str">
        <f>'Current and Proposed Rates'!$H$2&amp;"_"&amp;'Current and Proposed Rates'!$B$59&amp;"_"&amp;'Current and Proposed Rates'!E62</f>
        <v>Prop_CS-GHP_ECCRA</v>
      </c>
      <c r="J62" s="5" t="s">
        <v>634</v>
      </c>
    </row>
    <row r="63" spans="2:16" x14ac:dyDescent="0.2">
      <c r="B63" s="51" t="str">
        <f>$B$3</f>
        <v>RS-1</v>
      </c>
      <c r="C63" s="125" t="s">
        <v>641</v>
      </c>
      <c r="D63" s="120" t="s">
        <v>642</v>
      </c>
      <c r="E63" s="120" t="s">
        <v>643</v>
      </c>
      <c r="F63" s="134">
        <v>1.1556999999999999</v>
      </c>
      <c r="G63" s="135" t="str">
        <f>$F$2&amp;"_"&amp;$B$59&amp;"_"&amp;E63</f>
        <v>Cur_CS-GHP_COG</v>
      </c>
      <c r="H63" s="134">
        <v>1.1556999999999999</v>
      </c>
      <c r="I63" s="135" t="str">
        <f>'Current and Proposed Rates'!$H$2&amp;"_"&amp;'Current and Proposed Rates'!$B$59&amp;"_"&amp;'Current and Proposed Rates'!E63</f>
        <v>Prop_CS-GHP_COG</v>
      </c>
      <c r="J63" s="5" t="s">
        <v>634</v>
      </c>
    </row>
    <row r="64" spans="2:16" x14ac:dyDescent="0.2">
      <c r="B64" s="756" t="s">
        <v>76</v>
      </c>
      <c r="C64" s="122" t="s">
        <v>628</v>
      </c>
      <c r="D64" s="119" t="s">
        <v>629</v>
      </c>
      <c r="E64" s="119" t="s">
        <v>630</v>
      </c>
      <c r="F64" s="757">
        <v>45</v>
      </c>
      <c r="G64" s="117" t="str">
        <f t="shared" ref="G64:G69" si="2">$F$2&amp;"_"&amp;$B$64&amp;"_"&amp;E64</f>
        <v>Cur_CS-SG_CST</v>
      </c>
      <c r="H64" s="758">
        <f>'Revenue Proof'!V40</f>
        <v>55</v>
      </c>
      <c r="I64" s="117" t="str">
        <f t="shared" ref="I64:I69" si="3">$H$2&amp;"_"&amp;$B$64&amp;"_"&amp;E64</f>
        <v>Prop_CS-SG_CST</v>
      </c>
    </row>
    <row r="65" spans="2:10" x14ac:dyDescent="0.2">
      <c r="B65" s="6" t="str">
        <f>$B$3</f>
        <v>RS-1</v>
      </c>
      <c r="C65" s="123" t="s">
        <v>631</v>
      </c>
      <c r="D65" s="2" t="s">
        <v>632</v>
      </c>
      <c r="E65" s="2" t="s">
        <v>633</v>
      </c>
      <c r="F65" s="229">
        <f>'CIBS Rates'!B17</f>
        <v>1.6570784566088629E-2</v>
      </c>
      <c r="G65" s="133" t="str">
        <f t="shared" si="2"/>
        <v>Cur_CS-SG_CIBS</v>
      </c>
      <c r="H65" s="229">
        <f>'CIBS Rates'!D17</f>
        <v>1.8752136961173854E-3</v>
      </c>
      <c r="I65" s="133" t="str">
        <f t="shared" si="3"/>
        <v>Prop_CS-SG_CIBS</v>
      </c>
      <c r="J65" s="5" t="s">
        <v>634</v>
      </c>
    </row>
    <row r="66" spans="2:10" x14ac:dyDescent="0.2">
      <c r="B66" s="6"/>
      <c r="C66" s="123" t="s">
        <v>638</v>
      </c>
      <c r="D66" s="2" t="s">
        <v>639</v>
      </c>
      <c r="E66" s="2" t="s">
        <v>640</v>
      </c>
      <c r="F66" s="132">
        <f>0.02909+0.0052</f>
        <v>3.4290000000000001E-2</v>
      </c>
      <c r="G66" s="133" t="str">
        <f t="shared" si="2"/>
        <v>Cur_CS-SG_ECCRA</v>
      </c>
      <c r="H66" s="132">
        <f>0.02909+0.0052</f>
        <v>3.4290000000000001E-2</v>
      </c>
      <c r="I66" s="133" t="str">
        <f t="shared" si="3"/>
        <v>Prop_CS-SG_ECCRA</v>
      </c>
      <c r="J66" s="5" t="s">
        <v>634</v>
      </c>
    </row>
    <row r="67" spans="2:10" x14ac:dyDescent="0.2">
      <c r="B67" s="6" t="str">
        <f>$B$3</f>
        <v>RS-1</v>
      </c>
      <c r="C67" s="124" t="s">
        <v>650</v>
      </c>
      <c r="D67" s="2" t="s">
        <v>645</v>
      </c>
      <c r="E67" s="2" t="s">
        <v>651</v>
      </c>
      <c r="F67" s="132">
        <v>0</v>
      </c>
      <c r="G67" s="133" t="str">
        <f t="shared" si="2"/>
        <v>Cur_CS-SG_DEL 1</v>
      </c>
      <c r="H67" s="136">
        <f>'Revenue Proof'!V43</f>
        <v>0.29499999999999998</v>
      </c>
      <c r="I67" s="133" t="str">
        <f t="shared" si="3"/>
        <v>Prop_CS-SG_DEL 1</v>
      </c>
    </row>
    <row r="68" spans="2:10" x14ac:dyDescent="0.2">
      <c r="B68" s="6"/>
      <c r="C68" s="124" t="s">
        <v>652</v>
      </c>
      <c r="D68" s="2" t="s">
        <v>648</v>
      </c>
      <c r="E68" s="2" t="s">
        <v>653</v>
      </c>
      <c r="F68" s="132">
        <v>0.42315000000000003</v>
      </c>
      <c r="G68" s="133" t="str">
        <f t="shared" si="2"/>
        <v>Cur_CS-SG_DEL 2</v>
      </c>
      <c r="H68" s="136">
        <f>'Revenue Proof'!V44</f>
        <v>0</v>
      </c>
      <c r="I68" s="133" t="str">
        <f t="shared" si="3"/>
        <v>Prop_CS-SG_DEL 2</v>
      </c>
    </row>
    <row r="69" spans="2:10" x14ac:dyDescent="0.2">
      <c r="B69" s="51" t="str">
        <f>$B$3</f>
        <v>RS-1</v>
      </c>
      <c r="C69" s="125" t="s">
        <v>641</v>
      </c>
      <c r="D69" s="120" t="s">
        <v>642</v>
      </c>
      <c r="E69" s="120" t="s">
        <v>643</v>
      </c>
      <c r="F69" s="134">
        <v>1.1556999999999999</v>
      </c>
      <c r="G69" s="135" t="str">
        <f t="shared" si="2"/>
        <v>Cur_CS-SG_COG</v>
      </c>
      <c r="H69" s="134">
        <v>1.1556999999999999</v>
      </c>
      <c r="I69" s="135" t="str">
        <f t="shared" si="3"/>
        <v>Prop_CS-SG_COG</v>
      </c>
      <c r="J69" s="5" t="s">
        <v>634</v>
      </c>
    </row>
    <row r="70" spans="2:10" x14ac:dyDescent="0.2">
      <c r="B70" s="756" t="s">
        <v>77</v>
      </c>
      <c r="C70" s="122" t="s">
        <v>628</v>
      </c>
      <c r="D70" s="119" t="s">
        <v>629</v>
      </c>
      <c r="E70" s="119" t="s">
        <v>630</v>
      </c>
      <c r="F70" s="757">
        <v>0</v>
      </c>
      <c r="G70" s="117" t="str">
        <f>$F$2&amp;"_"&amp;$B$70&amp;"_"&amp;E70</f>
        <v>Cur_CSLS_CST</v>
      </c>
      <c r="H70" s="758">
        <f>'Revenue Proof'!W40</f>
        <v>0</v>
      </c>
      <c r="I70" s="117" t="str">
        <f>'Current and Proposed Rates'!$H$2&amp;"_"&amp;'Current and Proposed Rates'!$B$70&amp;"_"&amp;'Current and Proposed Rates'!E70</f>
        <v>Prop_CSLS_CST</v>
      </c>
    </row>
    <row r="71" spans="2:10" x14ac:dyDescent="0.2">
      <c r="B71" s="6" t="str">
        <f>$B$3</f>
        <v>RS-1</v>
      </c>
      <c r="C71" s="123" t="s">
        <v>631</v>
      </c>
      <c r="D71" s="2" t="s">
        <v>632</v>
      </c>
      <c r="E71" s="2" t="s">
        <v>633</v>
      </c>
      <c r="F71" s="229">
        <f>'CIBS Rates'!B21</f>
        <v>1.3380421678373125E-2</v>
      </c>
      <c r="G71" s="133" t="str">
        <f>$F$2&amp;"_"&amp;$B$70&amp;"_"&amp;E71</f>
        <v>Cur_CSLS_CIBS</v>
      </c>
      <c r="H71" s="229">
        <f>'CIBS Rates'!D21</f>
        <v>1.5141799648074107E-3</v>
      </c>
      <c r="I71" s="133" t="str">
        <f>'Current and Proposed Rates'!$H$2&amp;"_"&amp;'Current and Proposed Rates'!$B$70&amp;"_"&amp;'Current and Proposed Rates'!E71</f>
        <v>Prop_CSLS_CIBS</v>
      </c>
      <c r="J71" s="5" t="s">
        <v>634</v>
      </c>
    </row>
    <row r="72" spans="2:10" x14ac:dyDescent="0.2">
      <c r="B72" s="6" t="str">
        <f>$B$3</f>
        <v>RS-1</v>
      </c>
      <c r="C72" s="124" t="s">
        <v>635</v>
      </c>
      <c r="D72" s="2" t="s">
        <v>636</v>
      </c>
      <c r="E72" s="2" t="s">
        <v>637</v>
      </c>
      <c r="F72" s="132">
        <v>0.27512999999999999</v>
      </c>
      <c r="G72" s="133" t="str">
        <f>$F$2&amp;"_"&amp;$B$70&amp;"_"&amp;E72</f>
        <v>Cur_CSLS_DEL</v>
      </c>
      <c r="H72" s="136">
        <f>'Revenue Proof'!W43</f>
        <v>0.42499999999999999</v>
      </c>
      <c r="I72" s="133" t="str">
        <f>'Current and Proposed Rates'!$H$2&amp;"_"&amp;'Current and Proposed Rates'!$B$70&amp;"_"&amp;'Current and Proposed Rates'!E72</f>
        <v>Prop_CSLS_DEL</v>
      </c>
      <c r="J72" s="5"/>
    </row>
    <row r="73" spans="2:10" x14ac:dyDescent="0.2">
      <c r="B73" s="6"/>
      <c r="C73" s="123" t="s">
        <v>638</v>
      </c>
      <c r="D73" s="2" t="s">
        <v>639</v>
      </c>
      <c r="E73" s="2" t="s">
        <v>640</v>
      </c>
      <c r="F73" s="228">
        <f>0.01851+0.0052</f>
        <v>2.3709999999999998E-2</v>
      </c>
      <c r="G73" s="133" t="str">
        <f>$F$2&amp;"_"&amp;$B$70&amp;"_"&amp;E73</f>
        <v>Cur_CSLS_ECCRA</v>
      </c>
      <c r="H73" s="228">
        <f>0.01851+0.0052</f>
        <v>2.3709999999999998E-2</v>
      </c>
      <c r="I73" s="133" t="str">
        <f>'Current and Proposed Rates'!$H$2&amp;"_"&amp;'Current and Proposed Rates'!$B$70&amp;"_"&amp;'Current and Proposed Rates'!E73</f>
        <v>Prop_CSLS_ECCRA</v>
      </c>
      <c r="J73" s="5" t="s">
        <v>634</v>
      </c>
    </row>
    <row r="74" spans="2:10" x14ac:dyDescent="0.2">
      <c r="B74" s="51" t="str">
        <f>$B$3</f>
        <v>RS-1</v>
      </c>
      <c r="C74" s="125" t="s">
        <v>641</v>
      </c>
      <c r="D74" s="120" t="s">
        <v>642</v>
      </c>
      <c r="E74" s="120" t="s">
        <v>643</v>
      </c>
      <c r="F74" s="134">
        <v>1.1556999999999999</v>
      </c>
      <c r="G74" s="135" t="str">
        <f>$F$2&amp;"_"&amp;$B$70&amp;"_"&amp;E74</f>
        <v>Cur_CSLS_COG</v>
      </c>
      <c r="H74" s="134">
        <v>1.1556999999999999</v>
      </c>
      <c r="I74" s="135" t="str">
        <f>'Current and Proposed Rates'!$H$2&amp;"_"&amp;'Current and Proposed Rates'!$B$70&amp;"_"&amp;'Current and Proposed Rates'!E74</f>
        <v>Prop_CSLS_COG</v>
      </c>
      <c r="J74" s="5" t="s">
        <v>634</v>
      </c>
    </row>
    <row r="75" spans="2:10" x14ac:dyDescent="0.2">
      <c r="B75" s="756" t="s">
        <v>78</v>
      </c>
      <c r="C75" s="122" t="s">
        <v>628</v>
      </c>
      <c r="D75" s="119" t="s">
        <v>629</v>
      </c>
      <c r="E75" s="119" t="s">
        <v>630</v>
      </c>
      <c r="F75" s="757">
        <v>0</v>
      </c>
      <c r="G75" s="117" t="str">
        <f>$F$2&amp;"_"&amp;$B$75&amp;"_"&amp;E75</f>
        <v>Cur_RNGS_CST</v>
      </c>
      <c r="H75" s="758">
        <f>'Revenue Proof'!Y40</f>
        <v>0</v>
      </c>
      <c r="I75" s="117" t="str">
        <f>'Current and Proposed Rates'!$H$2&amp;"_"&amp;'Current and Proposed Rates'!$B$75&amp;"_"&amp;'Current and Proposed Rates'!E75</f>
        <v>Prop_RNGS_CST</v>
      </c>
    </row>
    <row r="76" spans="2:10" x14ac:dyDescent="0.2">
      <c r="B76" s="6" t="str">
        <f t="shared" ref="B76:B80" si="4">$B$3</f>
        <v>RS-1</v>
      </c>
      <c r="C76" s="124" t="s">
        <v>635</v>
      </c>
      <c r="D76" s="2" t="s">
        <v>636</v>
      </c>
      <c r="E76" s="2" t="s">
        <v>637</v>
      </c>
      <c r="F76" s="132">
        <v>0.5</v>
      </c>
      <c r="G76" s="133" t="str">
        <f>$F$2&amp;"_"&amp;$B$75&amp;"_"&amp;E76</f>
        <v>Cur_RNGS_DEL</v>
      </c>
      <c r="H76" s="136">
        <f>'Revenue Proof'!Y43</f>
        <v>0.5</v>
      </c>
      <c r="I76" s="133" t="str">
        <f>'Current and Proposed Rates'!$H$2&amp;"_"&amp;'Current and Proposed Rates'!$B$75&amp;"_"&amp;'Current and Proposed Rates'!E76</f>
        <v>Prop_RNGS_DEL</v>
      </c>
      <c r="J76" s="5"/>
    </row>
    <row r="77" spans="2:10" x14ac:dyDescent="0.2">
      <c r="B77" s="51" t="str">
        <f t="shared" si="4"/>
        <v>RS-1</v>
      </c>
      <c r="C77" s="125" t="s">
        <v>641</v>
      </c>
      <c r="D77" s="120" t="s">
        <v>642</v>
      </c>
      <c r="E77" s="120" t="s">
        <v>643</v>
      </c>
      <c r="F77" s="134">
        <v>1.1556999999999999</v>
      </c>
      <c r="G77" s="135" t="str">
        <f>$F$2&amp;"_"&amp;$B$75&amp;"_"&amp;E77</f>
        <v>Cur_RNGS_COG</v>
      </c>
      <c r="H77" s="134">
        <v>1.1556999999999999</v>
      </c>
      <c r="I77" s="135" t="str">
        <f>'Current and Proposed Rates'!$H$2&amp;"_"&amp;'Current and Proposed Rates'!$B$75&amp;"_"&amp;'Current and Proposed Rates'!E77</f>
        <v>Prop_RNGS_COG</v>
      </c>
      <c r="J77" s="5" t="s">
        <v>634</v>
      </c>
    </row>
    <row r="78" spans="2:10" x14ac:dyDescent="0.2">
      <c r="B78" s="756" t="s">
        <v>79</v>
      </c>
      <c r="C78" s="122" t="s">
        <v>628</v>
      </c>
      <c r="D78" s="119" t="s">
        <v>629</v>
      </c>
      <c r="E78" s="119" t="s">
        <v>630</v>
      </c>
      <c r="F78" s="757">
        <v>0</v>
      </c>
      <c r="G78" s="117" t="str">
        <f>$F$2&amp;"_"&amp;$B$78&amp;"_"&amp;E78</f>
        <v>Cur_LNG_CST</v>
      </c>
      <c r="H78" s="758">
        <f>'Revenue Proof'!Z40</f>
        <v>0</v>
      </c>
      <c r="I78" s="117" t="str">
        <f>'Current and Proposed Rates'!$H$2&amp;"_"&amp;'Current and Proposed Rates'!$B$78&amp;"_"&amp;'Current and Proposed Rates'!E78</f>
        <v>Prop_LNG_CST</v>
      </c>
    </row>
    <row r="79" spans="2:10" x14ac:dyDescent="0.2">
      <c r="B79" s="6" t="str">
        <f t="shared" si="4"/>
        <v>RS-1</v>
      </c>
      <c r="C79" s="124" t="s">
        <v>635</v>
      </c>
      <c r="D79" s="2" t="s">
        <v>636</v>
      </c>
      <c r="E79" s="2" t="s">
        <v>637</v>
      </c>
      <c r="F79" s="132">
        <v>0.5</v>
      </c>
      <c r="G79" s="133" t="str">
        <f>$F$2&amp;"_"&amp;$B$78&amp;"_"&amp;E79</f>
        <v>Cur_LNG_DEL</v>
      </c>
      <c r="H79" s="136">
        <f>'Revenue Proof'!Z43</f>
        <v>0.5</v>
      </c>
      <c r="I79" s="133" t="str">
        <f>'Current and Proposed Rates'!$H$2&amp;"_"&amp;'Current and Proposed Rates'!$B$78&amp;"_"&amp;'Current and Proposed Rates'!E79</f>
        <v>Prop_LNG_DEL</v>
      </c>
      <c r="J79" s="5"/>
    </row>
    <row r="80" spans="2:10" x14ac:dyDescent="0.2">
      <c r="B80" s="51" t="str">
        <f t="shared" si="4"/>
        <v>RS-1</v>
      </c>
      <c r="C80" s="125" t="s">
        <v>641</v>
      </c>
      <c r="D80" s="120" t="s">
        <v>642</v>
      </c>
      <c r="E80" s="120" t="s">
        <v>643</v>
      </c>
      <c r="F80" s="134">
        <v>1.1556999999999999</v>
      </c>
      <c r="G80" s="135" t="str">
        <f>$F$2&amp;"_"&amp;$B$78&amp;"_"&amp;E80</f>
        <v>Cur_LNG_COG</v>
      </c>
      <c r="H80" s="134">
        <v>1.1556999999999999</v>
      </c>
      <c r="I80" s="135" t="str">
        <f>'Current and Proposed Rates'!$H$2&amp;"_"&amp;'Current and Proposed Rates'!$B$78&amp;"_"&amp;'Current and Proposed Rates'!E80</f>
        <v>Prop_LNG_COG</v>
      </c>
      <c r="J80" s="5" t="s">
        <v>634</v>
      </c>
    </row>
    <row r="81" spans="2:10" x14ac:dyDescent="0.2">
      <c r="B81" s="756" t="s">
        <v>80</v>
      </c>
      <c r="C81" s="122" t="s">
        <v>628</v>
      </c>
      <c r="D81" s="119" t="s">
        <v>629</v>
      </c>
      <c r="E81" s="119" t="s">
        <v>630</v>
      </c>
      <c r="F81" s="757">
        <v>1380</v>
      </c>
      <c r="G81" s="117" t="str">
        <f>$F$2&amp;"_"&amp;$B$81&amp;"_"&amp;E81</f>
        <v>Cur_SIS_CST</v>
      </c>
      <c r="H81" s="758">
        <f>'Revenue Proof'!AB40</f>
        <v>2550</v>
      </c>
      <c r="I81" s="117" t="str">
        <f>'Current and Proposed Rates'!$H$2&amp;"_"&amp;'Current and Proposed Rates'!$B$81&amp;"_"&amp;'Current and Proposed Rates'!E81</f>
        <v>Prop_SIS_CST</v>
      </c>
    </row>
    <row r="82" spans="2:10" x14ac:dyDescent="0.2">
      <c r="B82" s="6" t="str">
        <f>$B$3</f>
        <v>RS-1</v>
      </c>
      <c r="C82" s="123" t="s">
        <v>631</v>
      </c>
      <c r="D82" s="2" t="s">
        <v>632</v>
      </c>
      <c r="E82" s="2" t="s">
        <v>633</v>
      </c>
      <c r="F82" s="229">
        <f>'CIBS Rates'!B38</f>
        <v>7.20689244019675E-3</v>
      </c>
      <c r="G82" s="133" t="str">
        <f>$F$2&amp;"_"&amp;$B$81&amp;"_"&amp;E82</f>
        <v>Cur_SIS_CIBS</v>
      </c>
      <c r="H82" s="229">
        <f>'CIBS Rates'!D38</f>
        <v>8.1555965901328165E-4</v>
      </c>
      <c r="I82" s="133" t="str">
        <f>'Current and Proposed Rates'!$H$2&amp;"_"&amp;'Current and Proposed Rates'!$B$81&amp;"_"&amp;'Current and Proposed Rates'!E82</f>
        <v>Prop_SIS_CIBS</v>
      </c>
      <c r="J82" s="5" t="s">
        <v>634</v>
      </c>
    </row>
    <row r="83" spans="2:10" x14ac:dyDescent="0.2">
      <c r="B83" s="6" t="str">
        <f>$B$3</f>
        <v>RS-1</v>
      </c>
      <c r="C83" s="124" t="s">
        <v>635</v>
      </c>
      <c r="D83" s="2" t="s">
        <v>636</v>
      </c>
      <c r="E83" s="2" t="s">
        <v>637</v>
      </c>
      <c r="F83" s="132">
        <v>7.8170000000000003E-2</v>
      </c>
      <c r="G83" s="133" t="str">
        <f>$F$2&amp;"_"&amp;$B$81&amp;"_"&amp;E83</f>
        <v>Cur_SIS_DEL</v>
      </c>
      <c r="H83" s="136">
        <f>'Revenue Proof'!AB43</f>
        <v>0.10963000000000001</v>
      </c>
      <c r="I83" s="133" t="str">
        <f>'Current and Proposed Rates'!$H$2&amp;"_"&amp;'Current and Proposed Rates'!$B$81&amp;"_"&amp;'Current and Proposed Rates'!E83</f>
        <v>Prop_SIS_DEL</v>
      </c>
      <c r="J83" s="5"/>
    </row>
    <row r="84" spans="2:10" x14ac:dyDescent="0.2">
      <c r="B84" s="6"/>
      <c r="C84" s="123" t="s">
        <v>638</v>
      </c>
      <c r="D84" s="2" t="s">
        <v>639</v>
      </c>
      <c r="E84" s="2" t="s">
        <v>640</v>
      </c>
      <c r="F84" s="132">
        <v>5.1999999999999998E-3</v>
      </c>
      <c r="G84" s="133" t="str">
        <f>$F$2&amp;"_"&amp;$B$81&amp;"_"&amp;E84</f>
        <v>Cur_SIS_ECCRA</v>
      </c>
      <c r="H84" s="132">
        <v>5.2000000000000006E-3</v>
      </c>
      <c r="I84" s="133" t="str">
        <f>'Current and Proposed Rates'!$H$2&amp;"_"&amp;'Current and Proposed Rates'!$B$81&amp;"_"&amp;'Current and Proposed Rates'!E84</f>
        <v>Prop_SIS_ECCRA</v>
      </c>
      <c r="J84" s="5" t="s">
        <v>634</v>
      </c>
    </row>
    <row r="85" spans="2:10" x14ac:dyDescent="0.2">
      <c r="B85" s="51" t="str">
        <f>$B$3</f>
        <v>RS-1</v>
      </c>
      <c r="C85" s="125" t="s">
        <v>641</v>
      </c>
      <c r="D85" s="120" t="s">
        <v>642</v>
      </c>
      <c r="E85" s="120" t="s">
        <v>643</v>
      </c>
      <c r="F85" s="134">
        <v>1.1556999999999999</v>
      </c>
      <c r="G85" s="135" t="str">
        <f>$F$2&amp;"_"&amp;$B$81&amp;"_"&amp;E85</f>
        <v>Cur_SIS_COG</v>
      </c>
      <c r="H85" s="134">
        <v>1.1556999999999999</v>
      </c>
      <c r="I85" s="135" t="str">
        <f>'Current and Proposed Rates'!$H$2&amp;"_"&amp;'Current and Proposed Rates'!$B$81&amp;"_"&amp;'Current and Proposed Rates'!E85</f>
        <v>Prop_SIS_COG</v>
      </c>
      <c r="J85" s="5" t="s">
        <v>634</v>
      </c>
    </row>
    <row r="86" spans="2:10" x14ac:dyDescent="0.2">
      <c r="B86" s="756" t="s">
        <v>81</v>
      </c>
      <c r="C86" s="122" t="s">
        <v>628</v>
      </c>
      <c r="D86" s="119" t="s">
        <v>629</v>
      </c>
      <c r="E86" s="119" t="s">
        <v>630</v>
      </c>
      <c r="F86" s="757">
        <v>1580</v>
      </c>
      <c r="G86" s="117" t="str">
        <f>$F$2&amp;"_"&amp;$B$86&amp;"_"&amp;E86</f>
        <v>Cur_IS_CST</v>
      </c>
      <c r="H86" s="758">
        <f>'Revenue Proof'!AC40</f>
        <v>2950</v>
      </c>
      <c r="I86" s="117" t="str">
        <f>'Current and Proposed Rates'!$H$2&amp;"_"&amp;'Current and Proposed Rates'!$B$86&amp;"_"&amp;'Current and Proposed Rates'!E86</f>
        <v>Prop_IS_CST</v>
      </c>
    </row>
    <row r="87" spans="2:10" x14ac:dyDescent="0.2">
      <c r="B87" s="6" t="str">
        <f>$B$3</f>
        <v>RS-1</v>
      </c>
      <c r="C87" s="123" t="s">
        <v>631</v>
      </c>
      <c r="D87" s="2" t="s">
        <v>632</v>
      </c>
      <c r="E87" s="2" t="s">
        <v>633</v>
      </c>
      <c r="F87" s="229">
        <f>'CIBS Rates'!B39</f>
        <v>1.5700337584726239E-3</v>
      </c>
      <c r="G87" s="133" t="str">
        <f>$F$2&amp;"_"&amp;$B$86&amp;"_"&amp;E87</f>
        <v>Cur_IS_CIBS</v>
      </c>
      <c r="H87" s="229">
        <f>'CIBS Rates'!D39</f>
        <v>1.7767105688402875E-4</v>
      </c>
      <c r="I87" s="133" t="str">
        <f>'Current and Proposed Rates'!$H$2&amp;"_"&amp;'Current and Proposed Rates'!$B$86&amp;"_"&amp;'Current and Proposed Rates'!E87</f>
        <v>Prop_IS_CIBS</v>
      </c>
      <c r="J87" s="5" t="s">
        <v>634</v>
      </c>
    </row>
    <row r="88" spans="2:10" x14ac:dyDescent="0.2">
      <c r="B88" s="6" t="str">
        <f>$B$3</f>
        <v>RS-1</v>
      </c>
      <c r="C88" s="124" t="s">
        <v>635</v>
      </c>
      <c r="D88" s="2" t="s">
        <v>636</v>
      </c>
      <c r="E88" s="2" t="s">
        <v>637</v>
      </c>
      <c r="F88" s="132">
        <v>4.0500000000000001E-2</v>
      </c>
      <c r="G88" s="133" t="str">
        <f>$F$2&amp;"_"&amp;$B$86&amp;"_"&amp;E88</f>
        <v>Cur_IS_DEL</v>
      </c>
      <c r="H88" s="136">
        <f>'Revenue Proof'!AC43</f>
        <v>5.6800000000000003E-2</v>
      </c>
      <c r="I88" s="133" t="str">
        <f>'Current and Proposed Rates'!$H$2&amp;"_"&amp;'Current and Proposed Rates'!$B$86&amp;"_"&amp;'Current and Proposed Rates'!E88</f>
        <v>Prop_IS_DEL</v>
      </c>
      <c r="J88" s="5"/>
    </row>
    <row r="89" spans="2:10" x14ac:dyDescent="0.2">
      <c r="B89" s="6"/>
      <c r="C89" s="123" t="s">
        <v>638</v>
      </c>
      <c r="D89" s="2" t="s">
        <v>639</v>
      </c>
      <c r="E89" s="2" t="s">
        <v>640</v>
      </c>
      <c r="F89" s="132">
        <v>5.1999999999999998E-3</v>
      </c>
      <c r="G89" s="133" t="str">
        <f>$F$2&amp;"_"&amp;$B$86&amp;"_"&amp;E89</f>
        <v>Cur_IS_ECCRA</v>
      </c>
      <c r="H89" s="132">
        <v>5.2000000000000006E-3</v>
      </c>
      <c r="I89" s="133" t="str">
        <f>'Current and Proposed Rates'!$H$2&amp;"_"&amp;'Current and Proposed Rates'!$B$86&amp;"_"&amp;'Current and Proposed Rates'!E89</f>
        <v>Prop_IS_ECCRA</v>
      </c>
      <c r="J89" s="5" t="s">
        <v>634</v>
      </c>
    </row>
    <row r="90" spans="2:10" x14ac:dyDescent="0.2">
      <c r="B90" s="51" t="str">
        <f>$B$3</f>
        <v>RS-1</v>
      </c>
      <c r="C90" s="125" t="s">
        <v>641</v>
      </c>
      <c r="D90" s="120" t="s">
        <v>642</v>
      </c>
      <c r="E90" s="120" t="s">
        <v>643</v>
      </c>
      <c r="F90" s="134">
        <v>1.1556999999999999</v>
      </c>
      <c r="G90" s="135" t="str">
        <f>$F$2&amp;"_"&amp;$B$86&amp;"_"&amp;E90</f>
        <v>Cur_IS_COG</v>
      </c>
      <c r="H90" s="134">
        <v>1.1556999999999999</v>
      </c>
      <c r="I90" s="135" t="str">
        <f>'Current and Proposed Rates'!$H$2&amp;"_"&amp;'Current and Proposed Rates'!$B$86&amp;"_"&amp;'Current and Proposed Rates'!E90</f>
        <v>Prop_IS_COG</v>
      </c>
      <c r="J90" s="5" t="s">
        <v>634</v>
      </c>
    </row>
    <row r="91" spans="2:10" x14ac:dyDescent="0.2">
      <c r="B91" s="756" t="s">
        <v>82</v>
      </c>
      <c r="C91" s="122" t="s">
        <v>628</v>
      </c>
      <c r="D91" s="119" t="s">
        <v>629</v>
      </c>
      <c r="E91" s="119" t="s">
        <v>630</v>
      </c>
      <c r="F91" s="757">
        <v>1720</v>
      </c>
      <c r="G91" s="117" t="str">
        <f>$F$2&amp;"_"&amp;$B$91&amp;"_"&amp;E91</f>
        <v>Cur_ISLV_CST</v>
      </c>
      <c r="H91" s="758">
        <f>'Revenue Proof'!AD40</f>
        <v>3250</v>
      </c>
      <c r="I91" s="117" t="str">
        <f>'Current and Proposed Rates'!$H$2&amp;"_"&amp;'Current and Proposed Rates'!$B$91&amp;"_"&amp;'Current and Proposed Rates'!E91</f>
        <v>Prop_ISLV_CST</v>
      </c>
    </row>
    <row r="92" spans="2:10" x14ac:dyDescent="0.2">
      <c r="B92" s="6" t="str">
        <f>$B$3</f>
        <v>RS-1</v>
      </c>
      <c r="C92" s="123" t="s">
        <v>631</v>
      </c>
      <c r="D92" s="2" t="s">
        <v>632</v>
      </c>
      <c r="E92" s="2" t="s">
        <v>633</v>
      </c>
      <c r="F92" s="132">
        <v>0</v>
      </c>
      <c r="G92" s="133" t="str">
        <f>$F$2&amp;"_"&amp;$B$91&amp;"_"&amp;E92</f>
        <v>Cur_ISLV_CIBS</v>
      </c>
      <c r="H92" s="132">
        <v>0</v>
      </c>
      <c r="I92" s="133" t="str">
        <f>'Current and Proposed Rates'!$H$2&amp;"_"&amp;'Current and Proposed Rates'!$B$91&amp;"_"&amp;'Current and Proposed Rates'!E92</f>
        <v>Prop_ISLV_CIBS</v>
      </c>
      <c r="J92" s="5" t="s">
        <v>634</v>
      </c>
    </row>
    <row r="93" spans="2:10" x14ac:dyDescent="0.2">
      <c r="B93" s="6" t="str">
        <f>$B$3</f>
        <v>RS-1</v>
      </c>
      <c r="C93" s="124" t="s">
        <v>635</v>
      </c>
      <c r="D93" s="2" t="s">
        <v>636</v>
      </c>
      <c r="E93" s="2" t="s">
        <v>637</v>
      </c>
      <c r="F93" s="132">
        <v>1.0500000000000001E-2</v>
      </c>
      <c r="G93" s="133" t="str">
        <f>$F$2&amp;"_"&amp;$B$91&amp;"_"&amp;E93</f>
        <v>Cur_ISLV_DEL</v>
      </c>
      <c r="H93" s="136">
        <f>'Revenue Proof'!AD43</f>
        <v>1.473E-2</v>
      </c>
      <c r="I93" s="133" t="str">
        <f>'Current and Proposed Rates'!$H$2&amp;"_"&amp;'Current and Proposed Rates'!$B$91&amp;"_"&amp;'Current and Proposed Rates'!E93</f>
        <v>Prop_ISLV_DEL</v>
      </c>
      <c r="J93" s="5"/>
    </row>
    <row r="94" spans="2:10" x14ac:dyDescent="0.2">
      <c r="B94" s="6"/>
      <c r="C94" s="123" t="s">
        <v>638</v>
      </c>
      <c r="D94" s="2" t="s">
        <v>639</v>
      </c>
      <c r="E94" s="2" t="s">
        <v>640</v>
      </c>
      <c r="F94" s="132">
        <v>0</v>
      </c>
      <c r="G94" s="133" t="str">
        <f>$F$2&amp;"_"&amp;$B$91&amp;"_"&amp;E94</f>
        <v>Cur_ISLV_ECCRA</v>
      </c>
      <c r="H94" s="132">
        <v>0</v>
      </c>
      <c r="I94" s="133" t="str">
        <f>'Current and Proposed Rates'!$H$2&amp;"_"&amp;'Current and Proposed Rates'!$B$91&amp;"_"&amp;'Current and Proposed Rates'!E94</f>
        <v>Prop_ISLV_ECCRA</v>
      </c>
      <c r="J94" s="5" t="s">
        <v>634</v>
      </c>
    </row>
    <row r="95" spans="2:10" x14ac:dyDescent="0.2">
      <c r="B95" s="51" t="str">
        <f>$B$3</f>
        <v>RS-1</v>
      </c>
      <c r="C95" s="125" t="s">
        <v>641</v>
      </c>
      <c r="D95" s="120" t="s">
        <v>642</v>
      </c>
      <c r="E95" s="120" t="s">
        <v>643</v>
      </c>
      <c r="F95" s="134">
        <v>1.1556999999999999</v>
      </c>
      <c r="G95" s="135" t="str">
        <f>$F$2&amp;"_"&amp;$B$91&amp;"_"&amp;E95</f>
        <v>Cur_ISLV_COG</v>
      </c>
      <c r="H95" s="134">
        <v>1.1556999999999999</v>
      </c>
      <c r="I95" s="135" t="str">
        <f>'Current and Proposed Rates'!$H$2&amp;"_"&amp;'Current and Proposed Rates'!$B$91&amp;"_"&amp;'Current and Proposed Rates'!E95</f>
        <v>Prop_ISLV_COG</v>
      </c>
      <c r="J95" s="5" t="s">
        <v>634</v>
      </c>
    </row>
    <row r="96" spans="2:10" x14ac:dyDescent="0.2">
      <c r="B96" s="756" t="s">
        <v>83</v>
      </c>
      <c r="C96" s="122" t="s">
        <v>628</v>
      </c>
      <c r="D96" s="119" t="s">
        <v>629</v>
      </c>
      <c r="E96" s="119" t="s">
        <v>630</v>
      </c>
      <c r="F96" s="757">
        <v>1720</v>
      </c>
      <c r="G96" s="117" t="str">
        <f>$F$2&amp;"_"&amp;$B$96&amp;"_"&amp;E96</f>
        <v>Cur_CIS_CST</v>
      </c>
      <c r="H96" s="758">
        <f>'Revenue Proof'!AE40</f>
        <v>2195</v>
      </c>
      <c r="I96" s="117" t="str">
        <f>'Current and Proposed Rates'!$H$2&amp;"_"&amp;'Current and Proposed Rates'!$B$96&amp;"_"&amp;'Current and Proposed Rates'!E96</f>
        <v>Prop_CIS_CST</v>
      </c>
    </row>
    <row r="97" spans="2:10" x14ac:dyDescent="0.2">
      <c r="B97" s="6" t="str">
        <f>$B$3</f>
        <v>RS-1</v>
      </c>
      <c r="C97" s="123" t="s">
        <v>631</v>
      </c>
      <c r="D97" s="2" t="s">
        <v>632</v>
      </c>
      <c r="E97" s="2" t="s">
        <v>633</v>
      </c>
      <c r="F97" s="228">
        <v>0</v>
      </c>
      <c r="G97" s="133" t="str">
        <f>$F$2&amp;"_"&amp;$B$96&amp;"_"&amp;E97</f>
        <v>Cur_CIS_CIBS</v>
      </c>
      <c r="H97" s="228">
        <v>0</v>
      </c>
      <c r="I97" s="133" t="str">
        <f>'Current and Proposed Rates'!$H$2&amp;"_"&amp;'Current and Proposed Rates'!$B$96&amp;"_"&amp;'Current and Proposed Rates'!E97</f>
        <v>Prop_CIS_CIBS</v>
      </c>
      <c r="J97" s="5"/>
    </row>
    <row r="98" spans="2:10" x14ac:dyDescent="0.2">
      <c r="B98" s="6" t="str">
        <f>$B$3</f>
        <v>RS-1</v>
      </c>
      <c r="C98" s="124" t="s">
        <v>635</v>
      </c>
      <c r="D98" s="2" t="s">
        <v>636</v>
      </c>
      <c r="E98" s="2" t="s">
        <v>637</v>
      </c>
      <c r="F98" s="132">
        <v>1.0500000000000001E-2</v>
      </c>
      <c r="G98" s="133" t="str">
        <f>$F$2&amp;"_"&amp;$B$96&amp;"_"&amp;E98</f>
        <v>Cur_CIS_DEL</v>
      </c>
      <c r="H98" s="136">
        <f>'Revenue Proof'!AE43</f>
        <v>3.3212481576319404E-2</v>
      </c>
      <c r="I98" s="133" t="str">
        <f>'Current and Proposed Rates'!$H$2&amp;"_"&amp;'Current and Proposed Rates'!$B$96&amp;"_"&amp;'Current and Proposed Rates'!E98</f>
        <v>Prop_CIS_DEL</v>
      </c>
      <c r="J98" s="165" t="s">
        <v>654</v>
      </c>
    </row>
    <row r="99" spans="2:10" x14ac:dyDescent="0.2">
      <c r="B99" s="6"/>
      <c r="C99" s="123" t="s">
        <v>638</v>
      </c>
      <c r="D99" s="2" t="s">
        <v>639</v>
      </c>
      <c r="E99" s="2" t="s">
        <v>640</v>
      </c>
      <c r="F99" s="228">
        <v>0</v>
      </c>
      <c r="G99" s="133" t="str">
        <f>$F$2&amp;"_"&amp;$B$96&amp;"_"&amp;E99</f>
        <v>Cur_CIS_ECCRA</v>
      </c>
      <c r="H99" s="228">
        <v>0</v>
      </c>
      <c r="I99" s="133" t="str">
        <f>'Current and Proposed Rates'!$H$2&amp;"_"&amp;'Current and Proposed Rates'!$B$96&amp;"_"&amp;'Current and Proposed Rates'!E99</f>
        <v>Prop_CIS_ECCRA</v>
      </c>
      <c r="J99" s="5"/>
    </row>
    <row r="100" spans="2:10" x14ac:dyDescent="0.2">
      <c r="B100" s="51" t="str">
        <f>$B$3</f>
        <v>RS-1</v>
      </c>
      <c r="C100" s="125" t="s">
        <v>641</v>
      </c>
      <c r="D100" s="120" t="s">
        <v>642</v>
      </c>
      <c r="E100" s="120" t="s">
        <v>643</v>
      </c>
      <c r="F100" s="134">
        <v>1.1556999999999999</v>
      </c>
      <c r="G100" s="135" t="str">
        <f>$F$2&amp;"_"&amp;$B$96&amp;"_"&amp;E100</f>
        <v>Cur_CIS_COG</v>
      </c>
      <c r="H100" s="134">
        <v>1.1556999999999999</v>
      </c>
      <c r="I100" s="135" t="str">
        <f>'Current and Proposed Rates'!$H$2&amp;"_"&amp;'Current and Proposed Rates'!$B$96&amp;"_"&amp;'Current and Proposed Rates'!E100</f>
        <v>Prop_CIS_COG</v>
      </c>
      <c r="J100" s="5"/>
    </row>
    <row r="101" spans="2:10" x14ac:dyDescent="0.2">
      <c r="B101" s="756" t="s">
        <v>84</v>
      </c>
      <c r="C101" s="122" t="s">
        <v>628</v>
      </c>
      <c r="D101" s="119" t="s">
        <v>629</v>
      </c>
      <c r="E101" s="119" t="s">
        <v>630</v>
      </c>
      <c r="F101" s="757">
        <v>420</v>
      </c>
      <c r="G101" s="117" t="str">
        <f>$F$2&amp;"_"&amp;$B$101&amp;"_"&amp;E101</f>
        <v>Cur_WHS_CST</v>
      </c>
      <c r="H101" s="758">
        <f>'Revenue Proof'!AF40</f>
        <v>695</v>
      </c>
      <c r="I101" s="117" t="str">
        <f>'Current and Proposed Rates'!$H$2&amp;"_"&amp;'Current and Proposed Rates'!$B$101&amp;"_"&amp;'Current and Proposed Rates'!E101</f>
        <v>Prop_WHS_CST</v>
      </c>
    </row>
    <row r="102" spans="2:10" x14ac:dyDescent="0.2">
      <c r="B102" s="6" t="str">
        <f>$B$3</f>
        <v>RS-1</v>
      </c>
      <c r="C102" s="123" t="s">
        <v>631</v>
      </c>
      <c r="D102" s="2" t="s">
        <v>632</v>
      </c>
      <c r="E102" s="2" t="s">
        <v>633</v>
      </c>
      <c r="F102" s="229">
        <f>'CIBS Rates'!B36</f>
        <v>6.0499352110486666E-3</v>
      </c>
      <c r="G102" s="133" t="str">
        <f>$F$2&amp;"_"&amp;$B$101&amp;"_"&amp;E102</f>
        <v>Cur_WHS_CIBS</v>
      </c>
      <c r="H102" s="229">
        <f>'CIBS Rates'!D36</f>
        <v>6.8463393046568023E-4</v>
      </c>
      <c r="I102" s="133" t="str">
        <f>'Current and Proposed Rates'!$H$2&amp;"_"&amp;'Current and Proposed Rates'!$B$101&amp;"_"&amp;'Current and Proposed Rates'!E102</f>
        <v>Prop_WHS_CIBS</v>
      </c>
      <c r="J102" s="5" t="s">
        <v>634</v>
      </c>
    </row>
    <row r="103" spans="2:10" x14ac:dyDescent="0.2">
      <c r="B103" s="6" t="str">
        <f>$B$3</f>
        <v>RS-1</v>
      </c>
      <c r="C103" s="124" t="s">
        <v>635</v>
      </c>
      <c r="D103" s="2" t="s">
        <v>636</v>
      </c>
      <c r="E103" s="2" t="s">
        <v>637</v>
      </c>
      <c r="F103" s="132">
        <v>0.17054</v>
      </c>
      <c r="G103" s="133" t="str">
        <f>$F$2&amp;"_"&amp;$B$101&amp;"_"&amp;E103</f>
        <v>Cur_WHS_DEL</v>
      </c>
      <c r="H103" s="136">
        <f>'Revenue Proof'!AF43</f>
        <v>0.23916999999999999</v>
      </c>
      <c r="I103" s="133" t="str">
        <f>'Current and Proposed Rates'!$H$2&amp;"_"&amp;'Current and Proposed Rates'!$B$101&amp;"_"&amp;'Current and Proposed Rates'!E103</f>
        <v>Prop_WHS_DEL</v>
      </c>
      <c r="J103" s="5"/>
    </row>
    <row r="104" spans="2:10" x14ac:dyDescent="0.2">
      <c r="B104" s="6"/>
      <c r="C104" s="123" t="s">
        <v>638</v>
      </c>
      <c r="D104" s="2" t="s">
        <v>639</v>
      </c>
      <c r="E104" s="2" t="s">
        <v>640</v>
      </c>
      <c r="F104" s="132">
        <v>5.1999999999999998E-3</v>
      </c>
      <c r="G104" s="133" t="str">
        <f>$F$2&amp;"_"&amp;$B$101&amp;"_"&amp;E104</f>
        <v>Cur_WHS_ECCRA</v>
      </c>
      <c r="H104" s="132">
        <v>5.2000000000000006E-3</v>
      </c>
      <c r="I104" s="133" t="str">
        <f>'Current and Proposed Rates'!$H$2&amp;"_"&amp;'Current and Proposed Rates'!$B$101&amp;"_"&amp;'Current and Proposed Rates'!E104</f>
        <v>Prop_WHS_ECCRA</v>
      </c>
      <c r="J104" s="5" t="s">
        <v>634</v>
      </c>
    </row>
    <row r="105" spans="2:10" x14ac:dyDescent="0.2">
      <c r="B105" s="51" t="str">
        <f>$B$3</f>
        <v>RS-1</v>
      </c>
      <c r="C105" s="125" t="s">
        <v>641</v>
      </c>
      <c r="D105" s="120" t="s">
        <v>642</v>
      </c>
      <c r="E105" s="120" t="s">
        <v>643</v>
      </c>
      <c r="F105" s="134">
        <f>1.1557*0.995</f>
        <v>1.1499215</v>
      </c>
      <c r="G105" s="135" t="str">
        <f>$F$2&amp;"_"&amp;$B$101&amp;"_"&amp;E105</f>
        <v>Cur_WHS_COG</v>
      </c>
      <c r="H105" s="134">
        <f>1.1557*0.995</f>
        <v>1.1499215</v>
      </c>
      <c r="I105" s="135" t="str">
        <f>'Current and Proposed Rates'!$H$2&amp;"_"&amp;'Current and Proposed Rates'!$B$101&amp;"_"&amp;'Current and Proposed Rates'!E105</f>
        <v>Prop_WHS_COG</v>
      </c>
      <c r="J105" s="5" t="s">
        <v>634</v>
      </c>
    </row>
    <row r="108" spans="2:10" ht="15" x14ac:dyDescent="0.25">
      <c r="F108"/>
      <c r="G108" s="142"/>
    </row>
  </sheetData>
  <phoneticPr fontId="12" type="noConversion"/>
  <pageMargins left="1.2" right="0.7" top="1.5" bottom="0.75" header="0.8" footer="0.3"/>
  <pageSetup scale="80" orientation="portrait" horizontalDpi="1200" verticalDpi="1200" r:id="rId1"/>
  <headerFooter>
    <oddHeader>&amp;C
Liberty Utilities (EnergyNorth Natural Gas) Corp.
Current Base Distribution Rates - Effective January 1, 2017&amp;RDocket No. DG 17-048
Attachment RATES-4
Page &amp;P of &amp;N</oddHeader>
  </headerFooter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5" tint="0.59999389629810485"/>
  </sheetPr>
  <dimension ref="A1"/>
  <sheetViews>
    <sheetView workbookViewId="0"/>
  </sheetViews>
  <sheetFormatPr defaultRowHeight="15" x14ac:dyDescent="0.25"/>
  <sheetData>
    <row r="1" spans="1:1" x14ac:dyDescent="0.25">
      <c r="A1" s="731" t="s">
        <v>188</v>
      </c>
    </row>
  </sheetData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tabSelected="1" topLeftCell="A22" zoomScale="80" zoomScaleNormal="80" workbookViewId="0">
      <selection activeCell="F43" sqref="F43"/>
    </sheetView>
  </sheetViews>
  <sheetFormatPr defaultRowHeight="15" x14ac:dyDescent="0.25"/>
  <cols>
    <col min="1" max="1" width="46.140625" customWidth="1"/>
    <col min="2" max="2" width="23.85546875" bestFit="1" customWidth="1"/>
    <col min="3" max="3" width="17.140625" customWidth="1"/>
    <col min="4" max="4" width="16.85546875" customWidth="1"/>
    <col min="6" max="7" width="15.5703125" customWidth="1"/>
    <col min="8" max="8" width="17.42578125" customWidth="1"/>
    <col min="9" max="9" width="18.42578125" customWidth="1"/>
    <col min="11" max="11" width="15.140625" customWidth="1"/>
    <col min="12" max="12" width="60.85546875" customWidth="1"/>
    <col min="13" max="13" width="19.42578125" customWidth="1"/>
    <col min="17" max="17" width="13.140625" bestFit="1" customWidth="1"/>
    <col min="18" max="18" width="19.85546875" bestFit="1" customWidth="1"/>
    <col min="19" max="22" width="15.5703125" customWidth="1"/>
  </cols>
  <sheetData>
    <row r="1" spans="1:13" ht="15.75" x14ac:dyDescent="0.25">
      <c r="A1" s="310" t="s">
        <v>655</v>
      </c>
    </row>
    <row r="3" spans="1:13" ht="45" x14ac:dyDescent="0.25">
      <c r="C3" s="380" t="s">
        <v>656</v>
      </c>
      <c r="D3" s="380" t="s">
        <v>657</v>
      </c>
      <c r="F3" s="380" t="s">
        <v>658</v>
      </c>
      <c r="G3" s="380" t="s">
        <v>659</v>
      </c>
      <c r="H3" s="380" t="s">
        <v>660</v>
      </c>
      <c r="I3" s="380" t="s">
        <v>661</v>
      </c>
    </row>
    <row r="4" spans="1:13" ht="15.75" x14ac:dyDescent="0.25">
      <c r="A4" s="375" t="s">
        <v>662</v>
      </c>
      <c r="B4" s="376" t="s">
        <v>663</v>
      </c>
      <c r="C4" s="385">
        <f>'Revenue Proof'!H37</f>
        <v>0.69675467527315671</v>
      </c>
      <c r="D4" s="385">
        <f>'Revenue Proof'!H50</f>
        <v>0.95091178775462115</v>
      </c>
      <c r="F4" s="461">
        <f>'SCHH-1'!D229</f>
        <v>1.8518513303504919E-2</v>
      </c>
      <c r="G4" s="462">
        <f>'SCHH-1'!D230</f>
        <v>0.61514815868373485</v>
      </c>
      <c r="H4" s="461">
        <f>'SCHH-1'!D240</f>
        <v>6.2462713243804743E-2</v>
      </c>
      <c r="I4" s="462">
        <f>'SCHH-1'!D241</f>
        <v>0.84475001169663388</v>
      </c>
      <c r="K4" s="373" t="s">
        <v>664</v>
      </c>
      <c r="L4" s="373" t="s">
        <v>665</v>
      </c>
      <c r="M4" s="373" t="s">
        <v>666</v>
      </c>
    </row>
    <row r="5" spans="1:13" ht="15.75" x14ac:dyDescent="0.25">
      <c r="A5" s="375" t="s">
        <v>25</v>
      </c>
      <c r="B5" s="376" t="s">
        <v>68</v>
      </c>
      <c r="C5" s="386"/>
      <c r="D5" s="386"/>
      <c r="F5" s="461">
        <f>'SCHH-1'!E229</f>
        <v>2.2311730211936484E-2</v>
      </c>
      <c r="G5" s="462">
        <f>'SCHH-1'!E230</f>
        <v>0.74115127558988814</v>
      </c>
      <c r="H5" s="461">
        <f>'SCHH-1'!E240</f>
        <v>7.0474517146242449E-2</v>
      </c>
      <c r="I5" s="462">
        <f>'SCHH-1'!E241</f>
        <v>0.95310219636524751</v>
      </c>
      <c r="K5" s="374" t="s">
        <v>667</v>
      </c>
      <c r="L5" s="373" t="s">
        <v>668</v>
      </c>
      <c r="M5" s="856" t="s">
        <v>669</v>
      </c>
    </row>
    <row r="6" spans="1:13" ht="15.75" x14ac:dyDescent="0.25">
      <c r="A6" s="375" t="s">
        <v>670</v>
      </c>
      <c r="B6" s="376" t="s">
        <v>67</v>
      </c>
      <c r="C6" s="386"/>
      <c r="D6" s="386"/>
      <c r="F6" s="461">
        <f>'SCHH-1'!F229</f>
        <v>-4.6650166173819736E-2</v>
      </c>
      <c r="G6" s="462">
        <f>'SCHH-1'!F230</f>
        <v>-1.5496256828934614</v>
      </c>
      <c r="H6" s="461">
        <f>'SCHH-1'!F240</f>
        <v>-3.4722995233528148E-2</v>
      </c>
      <c r="I6" s="462">
        <f>'SCHH-1'!F241</f>
        <v>-0.46959616555840755</v>
      </c>
      <c r="K6" s="374" t="s">
        <v>671</v>
      </c>
      <c r="L6" s="373" t="s">
        <v>672</v>
      </c>
      <c r="M6" s="856"/>
    </row>
    <row r="7" spans="1:13" ht="15.75" x14ac:dyDescent="0.25">
      <c r="A7" s="377" t="s">
        <v>39</v>
      </c>
      <c r="B7" s="378" t="s">
        <v>75</v>
      </c>
      <c r="C7" s="385">
        <f>'Revenue Proof'!U37</f>
        <v>0.34443074682082969</v>
      </c>
      <c r="D7" s="385">
        <f>'Revenue Proof'!U50</f>
        <v>0.88366422547428258</v>
      </c>
      <c r="F7" s="461">
        <f>'SCHH-1'!G229</f>
        <v>-3.7063262714812584E-2</v>
      </c>
      <c r="G7" s="462">
        <f>'SCHH-1'!G230</f>
        <v>-1.2311678286568144</v>
      </c>
      <c r="H7" s="461">
        <f>'SCHH-1'!G240</f>
        <v>5.1723873650954058E-2</v>
      </c>
      <c r="I7" s="462">
        <f>'SCHH-1'!G241</f>
        <v>0.69951720958859154</v>
      </c>
      <c r="K7" s="374" t="s">
        <v>673</v>
      </c>
      <c r="L7" s="373" t="s">
        <v>674</v>
      </c>
      <c r="M7" s="856"/>
    </row>
    <row r="8" spans="1:13" ht="15.75" x14ac:dyDescent="0.25">
      <c r="A8" s="377" t="s">
        <v>41</v>
      </c>
      <c r="B8" s="378" t="s">
        <v>77</v>
      </c>
      <c r="C8" s="385">
        <f>'Revenue Proof'!W37</f>
        <v>0.73683355853282495</v>
      </c>
      <c r="D8" s="385">
        <f>'Revenue Proof'!W50</f>
        <v>1.1382047118693559</v>
      </c>
      <c r="F8" s="461">
        <f>'SCHH-1'!H229</f>
        <v>4.0658690704673199E-2</v>
      </c>
      <c r="G8" s="462">
        <f>'SCHH-1'!H230</f>
        <v>1.3506007913031257</v>
      </c>
      <c r="H8" s="461">
        <f>'SCHH-1'!H240</f>
        <v>9.9512186684147602E-2</v>
      </c>
      <c r="I8" s="462">
        <f>'SCHH-1'!H241</f>
        <v>1.3458096278539251</v>
      </c>
      <c r="K8" s="374" t="s">
        <v>675</v>
      </c>
      <c r="L8" s="373" t="s">
        <v>676</v>
      </c>
      <c r="M8" s="856"/>
    </row>
    <row r="9" spans="1:13" ht="15.75" x14ac:dyDescent="0.25">
      <c r="A9" s="377" t="s">
        <v>28</v>
      </c>
      <c r="B9" s="378" t="s">
        <v>69</v>
      </c>
      <c r="C9" s="385">
        <f>'Revenue Proof'!O37</f>
        <v>0.87487713556725333</v>
      </c>
      <c r="D9" s="385">
        <f>'Revenue Proof'!O50</f>
        <v>1.2301663568902164</v>
      </c>
      <c r="F9" s="461">
        <f>'SCHH-1'!I229</f>
        <v>6.3018718775511795E-2</v>
      </c>
      <c r="G9" s="462">
        <f>'SCHH-1'!I230</f>
        <v>2.0933564256493065</v>
      </c>
      <c r="H9" s="461">
        <f>'SCHH-1'!I240</f>
        <v>0.12074047492297607</v>
      </c>
      <c r="I9" s="462">
        <f>'SCHH-1'!I241</f>
        <v>1.6329024518248481</v>
      </c>
      <c r="K9" s="374" t="s">
        <v>677</v>
      </c>
      <c r="L9" s="373" t="s">
        <v>678</v>
      </c>
      <c r="M9" s="856" t="s">
        <v>679</v>
      </c>
    </row>
    <row r="10" spans="1:13" ht="15.75" x14ac:dyDescent="0.25">
      <c r="A10" s="377" t="s">
        <v>31</v>
      </c>
      <c r="B10" s="378" t="s">
        <v>70</v>
      </c>
      <c r="C10" s="385">
        <f>'Revenue Proof'!P37</f>
        <v>0.76139710210775646</v>
      </c>
      <c r="D10" s="385">
        <f>'Revenue Proof'!P50</f>
        <v>1.1797102459673694</v>
      </c>
      <c r="F10" s="461">
        <f>'SCHH-1'!J229</f>
        <v>4.3278722064238689E-2</v>
      </c>
      <c r="G10" s="462">
        <f>'SCHH-1'!J230</f>
        <v>1.4376330190049742</v>
      </c>
      <c r="H10" s="461">
        <f>'SCHH-1'!J240</f>
        <v>0.10838265232653964</v>
      </c>
      <c r="I10" s="462">
        <f>'SCHH-1'!J241</f>
        <v>1.4657744126995222</v>
      </c>
      <c r="K10" s="374" t="s">
        <v>680</v>
      </c>
      <c r="L10" s="374" t="s">
        <v>681</v>
      </c>
      <c r="M10" s="856"/>
    </row>
    <row r="11" spans="1:13" ht="15.75" x14ac:dyDescent="0.25">
      <c r="A11" s="377" t="s">
        <v>32</v>
      </c>
      <c r="B11" s="378" t="s">
        <v>71</v>
      </c>
      <c r="C11" s="385">
        <f>'Revenue Proof'!Q37</f>
        <v>0.66971479068474815</v>
      </c>
      <c r="D11" s="385">
        <f>'Revenue Proof'!Q50</f>
        <v>1.0452932438075471</v>
      </c>
      <c r="F11" s="461">
        <f>'SCHH-1'!K229</f>
        <v>2.7733529938320577E-2</v>
      </c>
      <c r="G11" s="462">
        <f>'SCHH-1'!K230</f>
        <v>0.92125267270398103</v>
      </c>
      <c r="H11" s="461">
        <f>'SCHH-1'!K240</f>
        <v>8.2519971899600628E-2</v>
      </c>
      <c r="I11" s="462">
        <f>'SCHH-1'!K241</f>
        <v>1.1160057513881287</v>
      </c>
    </row>
    <row r="12" spans="1:13" ht="15.75" x14ac:dyDescent="0.25">
      <c r="A12" s="377" t="s">
        <v>33</v>
      </c>
      <c r="B12" s="378" t="s">
        <v>72</v>
      </c>
      <c r="C12" s="385">
        <f>'Revenue Proof'!R37</f>
        <v>0.59742556581998096</v>
      </c>
      <c r="D12" s="385">
        <f>'Revenue Proof'!R50</f>
        <v>0.92985522586034153</v>
      </c>
      <c r="F12" s="461">
        <f>'SCHH-1'!L229</f>
        <v>1.5082730857080761E-2</v>
      </c>
      <c r="G12" s="462">
        <f>'SCHH-1'!L230</f>
        <v>0.50101830328353358</v>
      </c>
      <c r="H12" s="461">
        <f>'SCHH-1'!L240</f>
        <v>6.1278311798931735E-2</v>
      </c>
      <c r="I12" s="462">
        <f>'SCHH-1'!L241</f>
        <v>0.82873208544189803</v>
      </c>
    </row>
    <row r="13" spans="1:13" ht="15.75" x14ac:dyDescent="0.25">
      <c r="A13" s="377" t="s">
        <v>35</v>
      </c>
      <c r="B13" s="378" t="s">
        <v>73</v>
      </c>
      <c r="C13" s="385">
        <f>'Revenue Proof'!S37</f>
        <v>0.47582309558172675</v>
      </c>
      <c r="D13" s="385">
        <f>'Revenue Proof'!S50</f>
        <v>0.73272970245878499</v>
      </c>
      <c r="F13" s="461">
        <f>'SCHH-1'!M229</f>
        <v>-7.2970823458412409E-3</v>
      </c>
      <c r="G13" s="462">
        <f>'SCHH-1'!M230</f>
        <v>-0.24239455377653099</v>
      </c>
      <c r="H13" s="461">
        <f>'SCHH-1'!M240</f>
        <v>2.5076982660003494E-2</v>
      </c>
      <c r="I13" s="462">
        <f>'SCHH-1'!M241</f>
        <v>0.33914283090248748</v>
      </c>
    </row>
    <row r="14" spans="1:13" ht="15.75" x14ac:dyDescent="0.25">
      <c r="A14" s="377" t="s">
        <v>38</v>
      </c>
      <c r="B14" s="378" t="s">
        <v>74</v>
      </c>
      <c r="C14" s="385">
        <f>'Revenue Proof'!T37</f>
        <v>0.50307505181630152</v>
      </c>
      <c r="D14" s="385">
        <f>'Revenue Proof'!T50</f>
        <v>0.79299807580528259</v>
      </c>
      <c r="F14" s="461">
        <f>'SCHH-1'!N229</f>
        <v>-7.8004110360932691E-3</v>
      </c>
      <c r="G14" s="462">
        <f>'SCHH-1'!N230</f>
        <v>-0.25911413120408994</v>
      </c>
      <c r="H14" s="461">
        <f>'SCHH-1'!N240</f>
        <v>3.3848905225469621E-2</v>
      </c>
      <c r="I14" s="462">
        <f>'SCHH-1'!N241</f>
        <v>0.45777491242697094</v>
      </c>
    </row>
    <row r="15" spans="1:13" ht="15.75" x14ac:dyDescent="0.25">
      <c r="A15" s="377" t="s">
        <v>40</v>
      </c>
      <c r="B15" s="378" t="s">
        <v>76</v>
      </c>
      <c r="C15" s="385">
        <f>'Revenue Proof'!V37</f>
        <v>1.1375695326050237</v>
      </c>
      <c r="D15" s="385">
        <f>'Revenue Proof'!V50</f>
        <v>1.2158824732933917</v>
      </c>
      <c r="F15" s="461">
        <f>'SCHH-1'!O229</f>
        <v>0.11875990274889582</v>
      </c>
      <c r="G15" s="462">
        <f>'SCHH-1'!O230</f>
        <v>3.9449676280231354</v>
      </c>
      <c r="H15" s="461">
        <f>'SCHH-1'!O240</f>
        <v>0.12155928614035265</v>
      </c>
      <c r="I15" s="462">
        <f>'SCHH-1'!O241</f>
        <v>1.6439761108053088</v>
      </c>
    </row>
    <row r="16" spans="1:13" ht="15.75" x14ac:dyDescent="0.25">
      <c r="A16" s="377" t="s">
        <v>213</v>
      </c>
      <c r="B16" s="378" t="s">
        <v>78</v>
      </c>
      <c r="C16" s="386"/>
      <c r="D16" s="386"/>
      <c r="F16" s="461">
        <f>'SCHH-1'!P229</f>
        <v>9.9930237009764888E-2</v>
      </c>
      <c r="G16" s="462">
        <f>'SCHH-1'!P230</f>
        <v>3.3194836046450642</v>
      </c>
      <c r="H16" s="461">
        <f>'SCHH-1'!P240</f>
        <v>8.5132578193718514E-2</v>
      </c>
      <c r="I16" s="462">
        <f>'SCHH-1'!P241</f>
        <v>1.1513388178353132</v>
      </c>
    </row>
    <row r="17" spans="1:10" ht="15.75" x14ac:dyDescent="0.25">
      <c r="A17" s="377" t="s">
        <v>43</v>
      </c>
      <c r="B17" s="378" t="s">
        <v>80</v>
      </c>
      <c r="C17" s="385">
        <f>'Revenue Proof'!AB37</f>
        <v>0.56395338708129894</v>
      </c>
      <c r="D17" s="385">
        <f>'Revenue Proof'!AB50</f>
        <v>0.81968190782109429</v>
      </c>
      <c r="F17" s="461">
        <f>'SCHH-1'!Q229</f>
        <v>3.5286513828203148E-3</v>
      </c>
      <c r="G17" s="462">
        <f>'SCHH-1'!Q230</f>
        <v>0.11721477665099082</v>
      </c>
      <c r="H17" s="461">
        <f>'SCHH-1'!Q240</f>
        <v>3.8827585576724138E-2</v>
      </c>
      <c r="I17" s="462">
        <f>'SCHH-1'!Q240</f>
        <v>3.8827585576724138E-2</v>
      </c>
    </row>
    <row r="18" spans="1:10" ht="15.75" x14ac:dyDescent="0.25">
      <c r="A18" s="377" t="s">
        <v>44</v>
      </c>
      <c r="B18" s="378" t="s">
        <v>81</v>
      </c>
      <c r="C18" s="385">
        <f>'Revenue Proof'!AC37</f>
        <v>0.61476443967012928</v>
      </c>
      <c r="D18" s="385">
        <f>'Revenue Proof'!AC50</f>
        <v>0.87469795288224717</v>
      </c>
      <c r="F18" s="461">
        <f>'SCHH-1'!R229</f>
        <v>-2.441307730387999E-3</v>
      </c>
      <c r="G18" s="462">
        <f>'SCHH-1'!R230</f>
        <v>-8.1095384414272206E-2</v>
      </c>
      <c r="H18" s="461">
        <f>'SCHH-1'!R240</f>
        <v>4.4425808755729622E-2</v>
      </c>
      <c r="I18" s="462">
        <f>'SCHH-1'!R241</f>
        <v>0.60081768013427184</v>
      </c>
    </row>
    <row r="19" spans="1:10" ht="15.75" x14ac:dyDescent="0.25">
      <c r="A19" s="377" t="s">
        <v>58</v>
      </c>
      <c r="B19" s="378" t="s">
        <v>82</v>
      </c>
      <c r="C19" s="386"/>
      <c r="D19" s="386"/>
      <c r="F19" s="461">
        <f>'SCHH-1'!S229</f>
        <v>0</v>
      </c>
      <c r="G19" s="462">
        <f>'SCHH-1'!S230</f>
        <v>0</v>
      </c>
      <c r="H19" s="461">
        <f>'SCHH-1'!S240</f>
        <v>0</v>
      </c>
      <c r="I19" s="462">
        <f>'SCHH-1'!S241</f>
        <v>0</v>
      </c>
    </row>
    <row r="20" spans="1:10" ht="15.75" x14ac:dyDescent="0.25">
      <c r="A20" s="377" t="s">
        <v>45</v>
      </c>
      <c r="B20" s="378" t="s">
        <v>84</v>
      </c>
      <c r="C20" s="385">
        <f>'Revenue Proof'!AF37</f>
        <v>0.40649591779291327</v>
      </c>
      <c r="D20" s="385">
        <f>'Revenue Proof'!AF50</f>
        <v>0.58484505699286971</v>
      </c>
      <c r="F20" s="461">
        <f>'SCHH-1'!U229</f>
        <v>-1.512201344269206E-2</v>
      </c>
      <c r="G20" s="462">
        <f>'SCHH-1'!U230</f>
        <v>-0.50232319260218927</v>
      </c>
      <c r="H20" s="461">
        <f>'SCHH-1'!U240</f>
        <v>1.3545861674978739E-3</v>
      </c>
      <c r="I20" s="462">
        <f>'SCHH-1'!U241</f>
        <v>1.8319516098693034E-2</v>
      </c>
    </row>
    <row r="21" spans="1:10" ht="15.75" x14ac:dyDescent="0.25">
      <c r="A21" s="377" t="s">
        <v>59</v>
      </c>
      <c r="B21" s="378" t="s">
        <v>83</v>
      </c>
      <c r="C21" s="385">
        <f>'Revenue Proof'!AE37</f>
        <v>1.9348322795365767</v>
      </c>
      <c r="D21" s="385">
        <f>'Revenue Proof'!AE50</f>
        <v>1.9348323347122878</v>
      </c>
      <c r="F21" s="461">
        <f>'SCHH-1'!V229</f>
        <v>0.23372757367729097</v>
      </c>
      <c r="G21" s="462">
        <f>'SCHH-1'!V230</f>
        <v>7.7639648618007815</v>
      </c>
      <c r="H21" s="461">
        <f>'SCHH-1'!V240</f>
        <v>0.21893010969926746</v>
      </c>
      <c r="I21" s="462">
        <f>'SCHH-1'!V241</f>
        <v>2.960825797101355</v>
      </c>
    </row>
    <row r="22" spans="1:10" ht="14.25" customHeight="1" x14ac:dyDescent="0.25">
      <c r="A22" s="384" t="s">
        <v>61</v>
      </c>
      <c r="B22" s="379"/>
      <c r="C22" s="385">
        <f>'Revenue Proof'!AH37</f>
        <v>0.70233693421533783</v>
      </c>
      <c r="D22" s="385">
        <f>'Revenue Proof'!AH50</f>
        <v>1.0000000001141001</v>
      </c>
      <c r="F22" s="461">
        <f>'SCHH-1'!C229</f>
        <v>3.0104151401720791E-2</v>
      </c>
      <c r="G22" s="462">
        <f>'SCHH-1'!C230</f>
        <v>1</v>
      </c>
      <c r="H22" s="461">
        <f>'SCHH-1'!C240</f>
        <v>7.394224608337302E-2</v>
      </c>
      <c r="I22" s="462">
        <f>'SCHH-1'!C241</f>
        <v>1</v>
      </c>
    </row>
    <row r="27" spans="1:10" ht="15.75" thickBot="1" x14ac:dyDescent="0.3">
      <c r="A27" s="178" t="s">
        <v>682</v>
      </c>
    </row>
    <row r="28" spans="1:10" ht="15.75" thickBot="1" x14ac:dyDescent="0.3">
      <c r="A28" s="400" t="s">
        <v>683</v>
      </c>
      <c r="B28" s="389" t="s">
        <v>684</v>
      </c>
      <c r="C28" s="389" t="s">
        <v>685</v>
      </c>
      <c r="D28" s="389" t="s">
        <v>686</v>
      </c>
      <c r="E28" s="389" t="s">
        <v>687</v>
      </c>
      <c r="F28" s="459"/>
      <c r="G28" s="145"/>
      <c r="H28" s="622" t="s">
        <v>64</v>
      </c>
      <c r="I28" s="622" t="s">
        <v>65</v>
      </c>
      <c r="J28" s="622" t="s">
        <v>66</v>
      </c>
    </row>
    <row r="29" spans="1:10" ht="15.75" thickBot="1" x14ac:dyDescent="0.3">
      <c r="A29" s="400" t="s">
        <v>16</v>
      </c>
      <c r="B29" s="390">
        <f>SUM('Revenue Proof'!I11:K11)</f>
        <v>127074827.6549937</v>
      </c>
      <c r="C29" s="390">
        <f>SUM('Revenue Proof'!I30:K30)</f>
        <v>182387576.86003983</v>
      </c>
      <c r="D29" s="390">
        <f>C29-B29</f>
        <v>55312749.205046132</v>
      </c>
      <c r="E29" s="393">
        <f t="shared" ref="E29" si="0">IF(B29=0,"",D29/B29)</f>
        <v>0.43527699565502809</v>
      </c>
      <c r="F29" s="459"/>
      <c r="G29" s="360" t="s">
        <v>688</v>
      </c>
      <c r="H29" s="623" t="s">
        <v>427</v>
      </c>
      <c r="I29" s="623" t="s">
        <v>689</v>
      </c>
      <c r="J29" s="623" t="s">
        <v>690</v>
      </c>
    </row>
    <row r="30" spans="1:10" ht="15.75" thickBot="1" x14ac:dyDescent="0.3">
      <c r="A30" s="388" t="s">
        <v>25</v>
      </c>
      <c r="B30" s="390">
        <f>'Revenue Proof'!M11</f>
        <v>330957.49335599999</v>
      </c>
      <c r="C30" s="390">
        <f>'Revenue Proof'!M30</f>
        <v>466431.37039702962</v>
      </c>
      <c r="D30" s="390">
        <f t="shared" ref="D30:D31" si="1">C30-B30</f>
        <v>135473.87704102963</v>
      </c>
      <c r="E30" s="393">
        <f t="shared" ref="E30:E31" si="2">IF(B30=0,"",D30/B30)</f>
        <v>0.40933920446183969</v>
      </c>
      <c r="G30" s="360" t="s">
        <v>691</v>
      </c>
      <c r="H30" s="623" t="s">
        <v>427</v>
      </c>
      <c r="I30" s="623" t="s">
        <v>692</v>
      </c>
      <c r="J30" s="623" t="s">
        <v>693</v>
      </c>
    </row>
    <row r="31" spans="1:10" ht="15.75" thickBot="1" x14ac:dyDescent="0.3">
      <c r="A31" s="388" t="s">
        <v>23</v>
      </c>
      <c r="B31" s="390">
        <f>'Revenue Proof'!L11</f>
        <v>1279.6228800000001</v>
      </c>
      <c r="C31" s="390">
        <f>'Revenue Proof'!L30</f>
        <v>3845.8934423084588</v>
      </c>
      <c r="D31" s="390">
        <f t="shared" si="1"/>
        <v>2566.2705623084585</v>
      </c>
      <c r="E31" s="393">
        <f t="shared" si="2"/>
        <v>2.0054897442193735</v>
      </c>
      <c r="G31" s="360" t="s">
        <v>694</v>
      </c>
      <c r="H31" s="623" t="s">
        <v>695</v>
      </c>
      <c r="I31" s="623" t="s">
        <v>696</v>
      </c>
      <c r="J31" s="623" t="s">
        <v>697</v>
      </c>
    </row>
    <row r="32" spans="1:10" ht="15.75" thickBot="1" x14ac:dyDescent="0.3">
      <c r="A32" s="400" t="s">
        <v>698</v>
      </c>
      <c r="B32" s="398">
        <f>'Revenue Proof'!U11</f>
        <v>1367.2937999999999</v>
      </c>
      <c r="C32" s="736">
        <f>'Revenue Proof'!U30</f>
        <v>3969.7205102053676</v>
      </c>
      <c r="D32" s="390">
        <f t="shared" ref="D32:D47" si="3">C32-B32</f>
        <v>2602.4267102053677</v>
      </c>
      <c r="E32" s="393">
        <f t="shared" ref="E32:E47" si="4">IF(B32=0,"",D32/B32)</f>
        <v>1.9033412644783205</v>
      </c>
      <c r="G32" s="360" t="s">
        <v>699</v>
      </c>
      <c r="H32" s="623" t="s">
        <v>700</v>
      </c>
      <c r="I32" s="623" t="s">
        <v>701</v>
      </c>
      <c r="J32" s="623" t="s">
        <v>702</v>
      </c>
    </row>
    <row r="33" spans="1:10" ht="15.75" thickBot="1" x14ac:dyDescent="0.3">
      <c r="A33" s="400" t="s">
        <v>703</v>
      </c>
      <c r="B33" s="398">
        <f>'Revenue Proof'!W11</f>
        <v>148245.64879109999</v>
      </c>
      <c r="C33" s="736">
        <f>'Revenue Proof'!W30</f>
        <v>201192.85702226311</v>
      </c>
      <c r="D33" s="390">
        <f t="shared" si="3"/>
        <v>52947.208231163124</v>
      </c>
      <c r="E33" s="393">
        <f t="shared" si="4"/>
        <v>0.35715859900733787</v>
      </c>
    </row>
    <row r="34" spans="1:10" ht="15.75" thickBot="1" x14ac:dyDescent="0.3">
      <c r="A34" s="400" t="s">
        <v>704</v>
      </c>
      <c r="B34" s="398">
        <f>'Revenue Proof'!O11</f>
        <v>9102116.6843780987</v>
      </c>
      <c r="C34" s="736">
        <f>'Revenue Proof'!O30</f>
        <v>10403879.944212353</v>
      </c>
      <c r="D34" s="390">
        <f t="shared" si="3"/>
        <v>1301763.2598342542</v>
      </c>
      <c r="E34" s="393">
        <f t="shared" si="4"/>
        <v>0.14301764138757544</v>
      </c>
    </row>
    <row r="35" spans="1:10" ht="15.75" thickBot="1" x14ac:dyDescent="0.3">
      <c r="A35" s="400" t="s">
        <v>705</v>
      </c>
      <c r="B35" s="398">
        <f>'Revenue Proof'!P11</f>
        <v>43314499.316863105</v>
      </c>
      <c r="C35" s="736">
        <f>'Revenue Proof'!P30</f>
        <v>56888185.149321772</v>
      </c>
      <c r="D35" s="390">
        <f t="shared" si="3"/>
        <v>13573685.832458667</v>
      </c>
      <c r="E35" s="393">
        <f t="shared" si="4"/>
        <v>0.3133751064086337</v>
      </c>
    </row>
    <row r="36" spans="1:10" ht="15.75" thickBot="1" x14ac:dyDescent="0.3">
      <c r="A36" s="400" t="s">
        <v>706</v>
      </c>
      <c r="B36" s="398">
        <f>'Revenue Proof'!Q11</f>
        <v>47855521.961706892</v>
      </c>
      <c r="C36" s="736">
        <f>'Revenue Proof'!Q30</f>
        <v>71456570.210696906</v>
      </c>
      <c r="D36" s="390">
        <f t="shared" si="3"/>
        <v>23601048.248990014</v>
      </c>
      <c r="E36" s="393">
        <f t="shared" si="4"/>
        <v>0.49317293556791919</v>
      </c>
      <c r="G36" s="624"/>
      <c r="H36" s="857" t="s">
        <v>707</v>
      </c>
      <c r="I36" s="857"/>
      <c r="J36" s="857"/>
    </row>
    <row r="37" spans="1:10" ht="15.75" thickBot="1" x14ac:dyDescent="0.3">
      <c r="A37" s="400" t="s">
        <v>708</v>
      </c>
      <c r="B37" s="398">
        <f>'Revenue Proof'!R11</f>
        <v>23122948.816287298</v>
      </c>
      <c r="C37" s="736">
        <f>'Revenue Proof'!R30</f>
        <v>38704317.557201445</v>
      </c>
      <c r="D37" s="390">
        <f t="shared" si="3"/>
        <v>15581368.740914147</v>
      </c>
      <c r="E37" s="393">
        <f t="shared" si="4"/>
        <v>0.67384868879435367</v>
      </c>
      <c r="G37" s="624"/>
      <c r="H37" s="628" t="s">
        <v>709</v>
      </c>
      <c r="I37" s="629" t="s">
        <v>710</v>
      </c>
      <c r="J37" s="355" t="s">
        <v>711</v>
      </c>
    </row>
    <row r="38" spans="1:10" ht="15.75" thickBot="1" x14ac:dyDescent="0.3">
      <c r="A38" s="400" t="s">
        <v>712</v>
      </c>
      <c r="B38" s="398">
        <f>'Revenue Proof'!S11</f>
        <v>11039284.323734002</v>
      </c>
      <c r="C38" s="736">
        <f>'Revenue Proof'!S30</f>
        <v>23200396.168743577</v>
      </c>
      <c r="D38" s="390">
        <f t="shared" si="3"/>
        <v>12161111.845009575</v>
      </c>
      <c r="E38" s="393">
        <f t="shared" si="4"/>
        <v>1.1016213993930466</v>
      </c>
      <c r="G38" s="625" t="s">
        <v>713</v>
      </c>
      <c r="H38" s="177">
        <v>9477</v>
      </c>
      <c r="I38" s="177"/>
    </row>
    <row r="39" spans="1:10" ht="15.75" thickBot="1" x14ac:dyDescent="0.3">
      <c r="A39" s="400" t="s">
        <v>714</v>
      </c>
      <c r="B39" s="398">
        <f>'Revenue Proof'!T11</f>
        <v>23284057.947157297</v>
      </c>
      <c r="C39" s="736">
        <f>'Revenue Proof'!T30</f>
        <v>46283467.771046415</v>
      </c>
      <c r="D39" s="390">
        <f t="shared" si="3"/>
        <v>22999409.823889118</v>
      </c>
      <c r="E39" s="393">
        <f t="shared" si="4"/>
        <v>0.98777497788769542</v>
      </c>
      <c r="G39" s="360" t="s">
        <v>715</v>
      </c>
      <c r="H39" s="626"/>
      <c r="I39" s="177">
        <v>10212</v>
      </c>
    </row>
    <row r="40" spans="1:10" ht="15.75" thickBot="1" x14ac:dyDescent="0.3">
      <c r="A40" s="400" t="s">
        <v>716</v>
      </c>
      <c r="B40" s="398">
        <f>'Revenue Proof'!V11</f>
        <v>849506.36930850009</v>
      </c>
      <c r="C40" s="736">
        <f>'Revenue Proof'!V30</f>
        <v>746773.13778186229</v>
      </c>
      <c r="D40" s="390">
        <f t="shared" si="3"/>
        <v>-102733.2315266378</v>
      </c>
      <c r="E40" s="393">
        <f t="shared" si="4"/>
        <v>-0.12093285611297165</v>
      </c>
      <c r="G40" s="360" t="s">
        <v>717</v>
      </c>
      <c r="H40" s="177">
        <v>6337</v>
      </c>
    </row>
    <row r="41" spans="1:10" ht="15.75" thickBot="1" x14ac:dyDescent="0.3">
      <c r="A41" s="400" t="s">
        <v>718</v>
      </c>
      <c r="B41" s="398">
        <f>'Revenue Proof'!X11</f>
        <v>0</v>
      </c>
      <c r="C41" s="737">
        <f>'Revenue Proof'!X30</f>
        <v>-717990.03903636313</v>
      </c>
      <c r="D41" s="390">
        <f t="shared" si="3"/>
        <v>-717990.03903636313</v>
      </c>
      <c r="E41" s="393" t="str">
        <f t="shared" si="4"/>
        <v/>
      </c>
      <c r="G41" s="625" t="s">
        <v>719</v>
      </c>
      <c r="H41" s="177"/>
      <c r="I41" s="177">
        <v>12064</v>
      </c>
      <c r="J41" s="177"/>
    </row>
    <row r="42" spans="1:10" ht="15.75" thickBot="1" x14ac:dyDescent="0.3">
      <c r="A42" s="400" t="s">
        <v>720</v>
      </c>
      <c r="B42" s="398">
        <f>'Revenue Proof'!AB11</f>
        <v>3904534.0082565001</v>
      </c>
      <c r="C42" s="736">
        <f>'Revenue Proof'!AB30</f>
        <v>6923504.8457890125</v>
      </c>
      <c r="D42" s="390">
        <f t="shared" si="3"/>
        <v>3018970.8375325124</v>
      </c>
      <c r="E42" s="393">
        <f t="shared" si="4"/>
        <v>0.77319619476962365</v>
      </c>
      <c r="G42" s="625" t="s">
        <v>721</v>
      </c>
      <c r="H42" s="627">
        <v>367</v>
      </c>
      <c r="I42" s="627"/>
      <c r="J42" s="227"/>
    </row>
    <row r="43" spans="1:10" ht="15.75" thickBot="1" x14ac:dyDescent="0.3">
      <c r="A43" s="401" t="s">
        <v>722</v>
      </c>
      <c r="B43" s="398">
        <f>'Revenue Proof'!AC11</f>
        <v>6060690.8469081987</v>
      </c>
      <c r="C43" s="736">
        <f>'Revenue Proof'!AC30</f>
        <v>9858557.9383222759</v>
      </c>
      <c r="D43" s="390">
        <f t="shared" si="3"/>
        <v>3797867.0914140772</v>
      </c>
      <c r="E43" s="393">
        <f t="shared" si="4"/>
        <v>0.62663930356248432</v>
      </c>
      <c r="G43" s="360" t="s">
        <v>27</v>
      </c>
      <c r="H43" s="177">
        <f>SUM(H38:H42)</f>
        <v>16181</v>
      </c>
      <c r="I43" s="177">
        <f>SUM(I38:I42)</f>
        <v>22276</v>
      </c>
      <c r="J43" s="177">
        <f>+I43-H43</f>
        <v>6095</v>
      </c>
    </row>
    <row r="44" spans="1:10" ht="15.75" thickBot="1" x14ac:dyDescent="0.3">
      <c r="A44" s="400" t="s">
        <v>723</v>
      </c>
      <c r="B44" s="398">
        <f>'Revenue Proof'!AF11</f>
        <v>525231.99093650002</v>
      </c>
      <c r="C44" s="736">
        <f>'Revenue Proof'!AF30</f>
        <v>1292096.5942001811</v>
      </c>
      <c r="D44" s="390">
        <f t="shared" si="3"/>
        <v>766864.60326368106</v>
      </c>
      <c r="E44" s="393">
        <f t="shared" si="4"/>
        <v>1.4600493048725856</v>
      </c>
      <c r="G44" s="360" t="s">
        <v>724</v>
      </c>
      <c r="H44" s="176">
        <f>SUM('Revenue Proof'!I18:K18)</f>
        <v>5339223.6217057994</v>
      </c>
      <c r="I44" s="176">
        <f>H44</f>
        <v>5339223.6217057994</v>
      </c>
    </row>
    <row r="45" spans="1:10" ht="15.75" thickBot="1" x14ac:dyDescent="0.3">
      <c r="A45" s="400" t="s">
        <v>725</v>
      </c>
      <c r="B45" s="398">
        <f>'Revenue Proof'!AE11</f>
        <v>28420650.551211696</v>
      </c>
      <c r="C45" s="736">
        <f>'Revenue Proof'!AE30</f>
        <v>14688947.900961678</v>
      </c>
      <c r="D45" s="390">
        <f t="shared" si="3"/>
        <v>-13731702.650250018</v>
      </c>
      <c r="E45" s="393">
        <f t="shared" si="4"/>
        <v>-0.48315933604357891</v>
      </c>
      <c r="G45" s="360" t="s">
        <v>726</v>
      </c>
      <c r="H45" s="354">
        <f>H43/H44</f>
        <v>3.0305904278327307E-3</v>
      </c>
      <c r="I45" s="354">
        <f>I43/I44</f>
        <v>4.1721421649095793E-3</v>
      </c>
    </row>
    <row r="46" spans="1:10" ht="15.75" thickBot="1" x14ac:dyDescent="0.3">
      <c r="A46" s="400" t="s">
        <v>125</v>
      </c>
      <c r="B46" s="398">
        <f>'Revenue Proof'!AH13</f>
        <v>21031299.143339802</v>
      </c>
      <c r="C46" s="736">
        <f>'Revenue Proof'!AH33</f>
        <v>22549636.903396916</v>
      </c>
      <c r="D46" s="390">
        <f t="shared" ref="D46" si="5">C46-B46</f>
        <v>1518337.7600571141</v>
      </c>
      <c r="E46" s="393">
        <f t="shared" ref="E46" si="6">IF(B46=0,"",D46/B46)</f>
        <v>7.2194197310818137E-2</v>
      </c>
    </row>
    <row r="47" spans="1:10" ht="16.5" thickBot="1" x14ac:dyDescent="0.3">
      <c r="A47" s="402" t="s">
        <v>727</v>
      </c>
      <c r="B47" s="399">
        <f>SUM(B29:B46)</f>
        <v>346067019.67390877</v>
      </c>
      <c r="C47" s="399">
        <f>SUM(C29:C46)</f>
        <v>485341360.78404969</v>
      </c>
      <c r="D47" s="390">
        <f t="shared" si="3"/>
        <v>139274341.11014092</v>
      </c>
      <c r="E47" s="393">
        <f t="shared" si="4"/>
        <v>0.40244904366031764</v>
      </c>
    </row>
    <row r="48" spans="1:10" x14ac:dyDescent="0.25">
      <c r="A48" s="397"/>
      <c r="B48" s="185"/>
      <c r="C48" s="185"/>
      <c r="F48" s="525"/>
      <c r="G48" s="525"/>
      <c r="H48" s="525"/>
    </row>
    <row r="49" spans="1:9" x14ac:dyDescent="0.25">
      <c r="A49" s="185"/>
      <c r="B49" s="185"/>
      <c r="C49" s="185"/>
      <c r="F49" s="185"/>
      <c r="G49" s="635"/>
      <c r="H49" s="636" t="s">
        <v>728</v>
      </c>
      <c r="I49" s="637"/>
    </row>
    <row r="50" spans="1:9" ht="16.5" thickBot="1" x14ac:dyDescent="0.3">
      <c r="A50" s="310" t="s">
        <v>729</v>
      </c>
      <c r="F50" s="185"/>
      <c r="G50" s="638" t="s">
        <v>730</v>
      </c>
      <c r="H50" s="630" t="s">
        <v>731</v>
      </c>
      <c r="I50" s="639" t="s">
        <v>732</v>
      </c>
    </row>
    <row r="51" spans="1:9" ht="15.75" thickBot="1" x14ac:dyDescent="0.3">
      <c r="A51" s="387" t="s">
        <v>9</v>
      </c>
      <c r="B51" s="389" t="s">
        <v>684</v>
      </c>
      <c r="C51" s="389" t="s">
        <v>12</v>
      </c>
      <c r="D51" s="389" t="s">
        <v>686</v>
      </c>
      <c r="E51" s="389" t="s">
        <v>687</v>
      </c>
      <c r="F51" s="185"/>
      <c r="G51" s="631">
        <v>2018</v>
      </c>
      <c r="H51" s="640">
        <v>204.8325675523742</v>
      </c>
      <c r="I51" s="225"/>
    </row>
    <row r="52" spans="1:9" ht="15.75" thickBot="1" x14ac:dyDescent="0.3">
      <c r="A52" s="388" t="s">
        <v>733</v>
      </c>
      <c r="B52" s="390">
        <f>'Revenue Proof'!I54+'Revenue Proof'!J54+'Revenue Proof'!K54</f>
        <v>127074827.6549937</v>
      </c>
      <c r="C52" s="390">
        <f>'Revenue Proof'!I55+'Revenue Proof'!J55+'Revenue Proof'!K55</f>
        <v>173419989.05160606</v>
      </c>
      <c r="D52" s="390">
        <f>C52-B52</f>
        <v>46345161.396612361</v>
      </c>
      <c r="E52" s="393">
        <f t="shared" ref="E52:E71" si="7">IF(B52=0,"",D52/B52)</f>
        <v>0.36470764707577491</v>
      </c>
      <c r="F52" s="185"/>
      <c r="G52" s="631">
        <v>2019</v>
      </c>
      <c r="H52" s="640">
        <v>194.37382110301124</v>
      </c>
      <c r="I52" s="641">
        <f>(H52-H51)/H51</f>
        <v>-5.1059978275616431E-2</v>
      </c>
    </row>
    <row r="53" spans="1:9" ht="15.75" thickBot="1" x14ac:dyDescent="0.3">
      <c r="A53" s="388" t="s">
        <v>25</v>
      </c>
      <c r="B53" s="390">
        <f>'Revenue Proof'!M54</f>
        <v>330957.49335599999</v>
      </c>
      <c r="C53" s="390">
        <f>'Revenue Proof'!M55</f>
        <v>459917.6663056101</v>
      </c>
      <c r="D53" s="390">
        <f t="shared" ref="D53:D70" si="8">C53-B53</f>
        <v>128960.1729496101</v>
      </c>
      <c r="E53" s="393">
        <f t="shared" si="7"/>
        <v>0.38965781267533328</v>
      </c>
      <c r="F53" s="185"/>
      <c r="G53" s="631">
        <v>2020</v>
      </c>
      <c r="H53" s="640">
        <v>198.24765183113806</v>
      </c>
      <c r="I53" s="641">
        <f>(H53-H52)/H52</f>
        <v>1.9929796647223528E-2</v>
      </c>
    </row>
    <row r="54" spans="1:9" ht="15.75" thickBot="1" x14ac:dyDescent="0.3">
      <c r="A54" s="388" t="s">
        <v>23</v>
      </c>
      <c r="B54" s="390">
        <f>'Revenue Proof'!L54</f>
        <v>1279.6228800000001</v>
      </c>
      <c r="C54" s="390">
        <f>'Revenue Proof'!L55</f>
        <v>1782.252</v>
      </c>
      <c r="D54" s="390">
        <f t="shared" si="8"/>
        <v>502.62911999999983</v>
      </c>
      <c r="E54" s="393">
        <f t="shared" si="7"/>
        <v>0.39279472714648539</v>
      </c>
      <c r="F54" s="185"/>
      <c r="G54" s="631">
        <v>2021</v>
      </c>
      <c r="H54" s="640">
        <v>213.81058713484862</v>
      </c>
      <c r="I54" s="641">
        <f>(H54-H53)/H53</f>
        <v>7.8502495035687209E-2</v>
      </c>
    </row>
    <row r="55" spans="1:9" ht="15.75" thickBot="1" x14ac:dyDescent="0.3">
      <c r="A55" s="388" t="s">
        <v>734</v>
      </c>
      <c r="B55" s="390">
        <f>'Revenue Proof'!U54</f>
        <v>1367.2937999999999</v>
      </c>
      <c r="C55" s="390">
        <f>'Revenue Proof'!U55</f>
        <v>3507.9</v>
      </c>
      <c r="D55" s="390">
        <f t="shared" si="8"/>
        <v>2140.6062000000002</v>
      </c>
      <c r="E55" s="393">
        <f t="shared" si="7"/>
        <v>1.5655788097627594</v>
      </c>
      <c r="F55" s="185"/>
      <c r="G55" s="642">
        <v>2022</v>
      </c>
      <c r="H55" s="643">
        <v>197.90956788694959</v>
      </c>
      <c r="I55" s="634">
        <f>(H55-H54)/H54</f>
        <v>-7.4369653350562961E-2</v>
      </c>
    </row>
    <row r="56" spans="1:9" ht="15.75" thickBot="1" x14ac:dyDescent="0.3">
      <c r="A56" s="388" t="s">
        <v>41</v>
      </c>
      <c r="B56" s="390">
        <f>'Revenue Proof'!W54</f>
        <v>148245.64879109999</v>
      </c>
      <c r="C56" s="390">
        <f>'Revenue Proof'!W55</f>
        <v>228998.65785719751</v>
      </c>
      <c r="D56" s="390">
        <f t="shared" si="8"/>
        <v>80753.009066097526</v>
      </c>
      <c r="E56" s="393">
        <f t="shared" si="7"/>
        <v>0.54472431214416583</v>
      </c>
      <c r="F56" s="185"/>
      <c r="G56" s="631" t="s">
        <v>735</v>
      </c>
      <c r="H56" s="632">
        <f>AVERAGE(H51:H55)</f>
        <v>201.83483910166439</v>
      </c>
    </row>
    <row r="57" spans="1:9" ht="15.75" thickBot="1" x14ac:dyDescent="0.3">
      <c r="A57" s="388" t="s">
        <v>28</v>
      </c>
      <c r="B57" s="390">
        <f>'Revenue Proof'!O54</f>
        <v>9102116.6843780987</v>
      </c>
      <c r="C57" s="390">
        <f>'Revenue Proof'!O55</f>
        <v>12798503.088494897</v>
      </c>
      <c r="D57" s="390">
        <f t="shared" si="8"/>
        <v>3696386.4041167982</v>
      </c>
      <c r="E57" s="393">
        <f t="shared" si="7"/>
        <v>0.40610184776700142</v>
      </c>
      <c r="F57" s="185"/>
      <c r="G57" s="631" t="s">
        <v>736</v>
      </c>
      <c r="H57" s="632">
        <f>MAX(H51:H55)</f>
        <v>213.81058713484862</v>
      </c>
    </row>
    <row r="58" spans="1:9" ht="15.75" thickBot="1" x14ac:dyDescent="0.3">
      <c r="A58" s="388" t="s">
        <v>737</v>
      </c>
      <c r="B58" s="390">
        <f>'Revenue Proof'!P54</f>
        <v>43314499.316863105</v>
      </c>
      <c r="C58" s="390">
        <f>'Revenue Proof'!P55</f>
        <v>67111574.895143643</v>
      </c>
      <c r="D58" s="390">
        <f t="shared" si="8"/>
        <v>23797075.578280538</v>
      </c>
      <c r="E58" s="393">
        <f t="shared" si="7"/>
        <v>0.54940206982874928</v>
      </c>
      <c r="F58" s="185"/>
      <c r="G58" s="633"/>
      <c r="H58" s="634">
        <f>(H57-H56)/H56</f>
        <v>5.9334394827406566E-2</v>
      </c>
    </row>
    <row r="59" spans="1:9" ht="15.75" thickBot="1" x14ac:dyDescent="0.3">
      <c r="A59" s="388" t="s">
        <v>738</v>
      </c>
      <c r="B59" s="390">
        <f>'Revenue Proof'!Q54</f>
        <v>47855521.961706892</v>
      </c>
      <c r="C59" s="390">
        <f>'Revenue Proof'!Q55</f>
        <v>74693070.066901103</v>
      </c>
      <c r="D59" s="390">
        <f t="shared" si="8"/>
        <v>26837548.105194211</v>
      </c>
      <c r="E59" s="393">
        <f t="shared" si="7"/>
        <v>0.56080358138542763</v>
      </c>
      <c r="F59" s="185"/>
      <c r="G59" s="459"/>
      <c r="H59" s="459"/>
    </row>
    <row r="60" spans="1:9" ht="15.75" thickBot="1" x14ac:dyDescent="0.3">
      <c r="A60" s="388" t="s">
        <v>739</v>
      </c>
      <c r="B60" s="390">
        <f>'Revenue Proof'!R54</f>
        <v>23122948.816287298</v>
      </c>
      <c r="C60" s="390">
        <f>'Revenue Proof'!R55</f>
        <v>35989411.943921931</v>
      </c>
      <c r="D60" s="390">
        <f t="shared" si="8"/>
        <v>12866463.127634633</v>
      </c>
      <c r="E60" s="393">
        <f t="shared" si="7"/>
        <v>0.55643695057491016</v>
      </c>
      <c r="F60" s="185"/>
      <c r="G60" s="459"/>
      <c r="H60" s="459"/>
    </row>
    <row r="61" spans="1:9" ht="15.75" thickBot="1" x14ac:dyDescent="0.3">
      <c r="A61" s="388" t="s">
        <v>740</v>
      </c>
      <c r="B61" s="390">
        <f>'Revenue Proof'!S54</f>
        <v>11039284.323734002</v>
      </c>
      <c r="C61" s="390">
        <f>'Revenue Proof'!S55</f>
        <v>16999619.381649416</v>
      </c>
      <c r="D61" s="390">
        <f t="shared" si="8"/>
        <v>5960335.0579154138</v>
      </c>
      <c r="E61" s="393">
        <f t="shared" si="7"/>
        <v>0.53992042265828244</v>
      </c>
      <c r="F61" s="185"/>
      <c r="G61" s="459"/>
      <c r="H61" s="459"/>
    </row>
    <row r="62" spans="1:9" ht="15.75" thickBot="1" x14ac:dyDescent="0.3">
      <c r="A62" s="388" t="s">
        <v>741</v>
      </c>
      <c r="B62" s="390">
        <f>'Revenue Proof'!T54</f>
        <v>23284057.947157297</v>
      </c>
      <c r="C62" s="390">
        <f>'Revenue Proof'!T55</f>
        <v>36702700.884035617</v>
      </c>
      <c r="D62" s="390">
        <f t="shared" si="8"/>
        <v>13418642.93687832</v>
      </c>
      <c r="E62" s="393">
        <f t="shared" si="7"/>
        <v>0.57630173259883055</v>
      </c>
      <c r="F62" s="185"/>
      <c r="G62" s="459"/>
      <c r="H62" s="459"/>
    </row>
    <row r="63" spans="1:9" ht="15.75" thickBot="1" x14ac:dyDescent="0.3">
      <c r="A63" s="388" t="s">
        <v>40</v>
      </c>
      <c r="B63" s="390">
        <f>'Revenue Proof'!V54</f>
        <v>849506.36930850009</v>
      </c>
      <c r="C63" s="390">
        <f>'Revenue Proof'!V55</f>
        <v>907988.36975527753</v>
      </c>
      <c r="D63" s="390">
        <f t="shared" si="8"/>
        <v>58482.000446777442</v>
      </c>
      <c r="E63" s="393">
        <f t="shared" si="7"/>
        <v>6.8842333100317898E-2</v>
      </c>
      <c r="F63" s="185"/>
      <c r="G63" s="459"/>
      <c r="H63" s="459"/>
    </row>
    <row r="64" spans="1:9" ht="15.75" thickBot="1" x14ac:dyDescent="0.3">
      <c r="A64" s="388" t="s">
        <v>213</v>
      </c>
      <c r="B64" s="390">
        <f>'Revenue Proof'!X54</f>
        <v>0</v>
      </c>
      <c r="C64" s="390">
        <f>'Revenue Proof'!X55</f>
        <v>0</v>
      </c>
      <c r="D64" s="390">
        <f t="shared" si="8"/>
        <v>0</v>
      </c>
      <c r="E64" s="393" t="str">
        <f t="shared" si="7"/>
        <v/>
      </c>
      <c r="F64" s="185"/>
      <c r="G64" s="459"/>
      <c r="H64" s="459"/>
    </row>
    <row r="65" spans="1:8" ht="15.75" thickBot="1" x14ac:dyDescent="0.3">
      <c r="A65" s="388" t="s">
        <v>742</v>
      </c>
      <c r="B65" s="390">
        <f>'Revenue Proof'!AB54</f>
        <v>3904534.0082565001</v>
      </c>
      <c r="C65" s="390">
        <f>'Revenue Proof'!AB55</f>
        <v>5675071.6608049292</v>
      </c>
      <c r="D65" s="390">
        <f t="shared" si="8"/>
        <v>1770537.6525484291</v>
      </c>
      <c r="E65" s="393">
        <f t="shared" si="7"/>
        <v>0.4534568398698699</v>
      </c>
      <c r="F65" s="185"/>
      <c r="G65" s="459"/>
      <c r="H65" s="459"/>
    </row>
    <row r="66" spans="1:8" ht="15.75" thickBot="1" x14ac:dyDescent="0.3">
      <c r="A66" s="388" t="s">
        <v>44</v>
      </c>
      <c r="B66" s="390">
        <f>'Revenue Proof'!AC54</f>
        <v>6060690.8469081987</v>
      </c>
      <c r="C66" s="390">
        <f>'Revenue Proof'!AC55</f>
        <v>8623260.4470215216</v>
      </c>
      <c r="D66" s="390">
        <f t="shared" si="8"/>
        <v>2562569.600113323</v>
      </c>
      <c r="E66" s="393">
        <f t="shared" si="7"/>
        <v>0.42281806890390927</v>
      </c>
      <c r="F66" s="185"/>
      <c r="G66" s="459"/>
      <c r="H66" s="459"/>
    </row>
    <row r="67" spans="1:8" ht="15.75" thickBot="1" x14ac:dyDescent="0.3">
      <c r="A67" s="388" t="s">
        <v>743</v>
      </c>
      <c r="B67" s="390">
        <f>'Revenue Proof'!AD54</f>
        <v>0</v>
      </c>
      <c r="C67" s="390">
        <f>'Revenue Proof'!AD55</f>
        <v>0</v>
      </c>
      <c r="D67" s="390">
        <f t="shared" si="8"/>
        <v>0</v>
      </c>
      <c r="E67" s="393" t="str">
        <f t="shared" si="7"/>
        <v/>
      </c>
      <c r="F67" s="459"/>
      <c r="G67" s="459"/>
      <c r="H67" s="459"/>
    </row>
    <row r="68" spans="1:8" ht="15.75" thickBot="1" x14ac:dyDescent="0.3">
      <c r="A68" s="388" t="s">
        <v>24</v>
      </c>
      <c r="B68" s="390">
        <f>'Revenue Proof'!AF54</f>
        <v>525231.99093650002</v>
      </c>
      <c r="C68" s="390">
        <f>'Revenue Proof'!AF55</f>
        <v>755676.30627529777</v>
      </c>
      <c r="D68" s="390">
        <f t="shared" si="8"/>
        <v>230444.31533879775</v>
      </c>
      <c r="E68" s="393">
        <f t="shared" si="7"/>
        <v>0.43874767591347691</v>
      </c>
      <c r="F68" s="460"/>
      <c r="G68" s="460"/>
      <c r="H68" s="460"/>
    </row>
    <row r="69" spans="1:8" ht="15.75" thickBot="1" x14ac:dyDescent="0.3">
      <c r="A69" s="388" t="s">
        <v>218</v>
      </c>
      <c r="B69" s="390">
        <f>'Revenue Proof'!AE54</f>
        <v>28420650.551211696</v>
      </c>
      <c r="C69" s="390">
        <f>'Revenue Proof'!AE55</f>
        <v>28420651.361684844</v>
      </c>
      <c r="D69" s="390">
        <f t="shared" si="8"/>
        <v>0.81047314777970314</v>
      </c>
      <c r="E69" s="393">
        <f t="shared" si="7"/>
        <v>2.8517051230734375E-8</v>
      </c>
    </row>
    <row r="70" spans="1:8" ht="15.75" thickBot="1" x14ac:dyDescent="0.3">
      <c r="A70" s="388" t="s">
        <v>125</v>
      </c>
      <c r="B70" s="391">
        <f>'Revenue Proof'!AH13</f>
        <v>21031299.143339802</v>
      </c>
      <c r="C70" s="392">
        <f>'Revenue Proof'!AH33</f>
        <v>22549636.903396916</v>
      </c>
      <c r="D70" s="390">
        <f t="shared" si="8"/>
        <v>1518337.7600571141</v>
      </c>
      <c r="E70" s="393">
        <f t="shared" si="7"/>
        <v>7.2194197310818137E-2</v>
      </c>
    </row>
    <row r="71" spans="1:8" ht="15.75" thickBot="1" x14ac:dyDescent="0.3">
      <c r="A71" s="394" t="s">
        <v>727</v>
      </c>
      <c r="B71" s="395">
        <f>SUM(B52:B70)</f>
        <v>346067019.67390877</v>
      </c>
      <c r="C71" s="395">
        <f t="shared" ref="C71:D71" si="9">SUM(C52:C70)</f>
        <v>485341360.83685428</v>
      </c>
      <c r="D71" s="395">
        <f t="shared" si="9"/>
        <v>139274341.1629456</v>
      </c>
      <c r="E71" s="396">
        <f t="shared" si="7"/>
        <v>0.40244904381290275</v>
      </c>
    </row>
    <row r="75" spans="1:8" ht="15.75" thickBot="1" x14ac:dyDescent="0.3">
      <c r="A75" s="184" t="s">
        <v>8</v>
      </c>
    </row>
    <row r="76" spans="1:8" ht="15.75" thickBot="1" x14ac:dyDescent="0.3">
      <c r="A76" s="387" t="s">
        <v>9</v>
      </c>
      <c r="B76" s="389" t="s">
        <v>684</v>
      </c>
      <c r="C76" s="389" t="s">
        <v>12</v>
      </c>
      <c r="D76" s="389" t="s">
        <v>686</v>
      </c>
      <c r="E76" s="389" t="s">
        <v>687</v>
      </c>
    </row>
    <row r="77" spans="1:8" ht="15.75" thickBot="1" x14ac:dyDescent="0.3">
      <c r="A77" s="648" t="s">
        <v>16</v>
      </c>
      <c r="B77" s="390">
        <f>B52</f>
        <v>127074827.6549937</v>
      </c>
      <c r="C77" s="390">
        <f>C52</f>
        <v>173419989.05160606</v>
      </c>
      <c r="D77" s="390">
        <f t="shared" ref="D77:D83" si="10">C77-B77</f>
        <v>46345161.396612361</v>
      </c>
      <c r="E77" s="393">
        <f t="shared" ref="E77:E83" si="11">IF(B77=0,"",D77/B77)</f>
        <v>0.36470764707577491</v>
      </c>
    </row>
    <row r="78" spans="1:8" ht="15.75" thickBot="1" x14ac:dyDescent="0.3">
      <c r="A78" s="648" t="s">
        <v>744</v>
      </c>
      <c r="B78" s="390">
        <f>SUM(B57:B60)</f>
        <v>123395086.77923539</v>
      </c>
      <c r="C78" s="390">
        <f>SUM(C57:C60)</f>
        <v>190592559.99446157</v>
      </c>
      <c r="D78" s="390">
        <f t="shared" si="10"/>
        <v>67197473.215226173</v>
      </c>
      <c r="E78" s="393">
        <f t="shared" si="11"/>
        <v>0.54457170839750157</v>
      </c>
    </row>
    <row r="79" spans="1:8" ht="15.75" thickBot="1" x14ac:dyDescent="0.3">
      <c r="A79" s="648" t="s">
        <v>745</v>
      </c>
      <c r="B79" s="390">
        <f>B61+B62+B68</f>
        <v>34848574.261827804</v>
      </c>
      <c r="C79" s="390">
        <f>C61+C62+C68</f>
        <v>54457996.571960337</v>
      </c>
      <c r="D79" s="390">
        <f t="shared" si="10"/>
        <v>19609422.310132533</v>
      </c>
      <c r="E79" s="393">
        <f t="shared" si="11"/>
        <v>0.56270371817225728</v>
      </c>
    </row>
    <row r="80" spans="1:8" ht="15.75" thickBot="1" x14ac:dyDescent="0.3">
      <c r="A80" s="648" t="s">
        <v>42</v>
      </c>
      <c r="B80" s="390">
        <f>SUM(B65:B67)</f>
        <v>9965224.8551646993</v>
      </c>
      <c r="C80" s="390">
        <f>SUM(C65:C67)</f>
        <v>14298332.107826451</v>
      </c>
      <c r="D80" s="390">
        <f t="shared" si="10"/>
        <v>4333107.2526617516</v>
      </c>
      <c r="E80" s="393">
        <f t="shared" si="11"/>
        <v>0.43482282794813432</v>
      </c>
    </row>
    <row r="81" spans="1:5" ht="15.75" thickBot="1" x14ac:dyDescent="0.3">
      <c r="A81" s="648" t="s">
        <v>746</v>
      </c>
      <c r="B81" s="390">
        <f>B53+B54+B55+B56+B63</f>
        <v>1331356.4281355999</v>
      </c>
      <c r="C81" s="390">
        <f>C53+C54+C55+C56+C63</f>
        <v>1602194.845918085</v>
      </c>
      <c r="D81" s="390">
        <f t="shared" si="10"/>
        <v>270838.41778248502</v>
      </c>
      <c r="E81" s="393">
        <f t="shared" si="11"/>
        <v>0.20343043535063013</v>
      </c>
    </row>
    <row r="82" spans="1:5" ht="15.75" thickBot="1" x14ac:dyDescent="0.3">
      <c r="A82" s="648" t="s">
        <v>747</v>
      </c>
      <c r="B82" s="390">
        <f>B69+B64</f>
        <v>28420650.551211696</v>
      </c>
      <c r="C82" s="390">
        <f>C69+C64</f>
        <v>28420651.361684844</v>
      </c>
      <c r="D82" s="390">
        <f t="shared" si="10"/>
        <v>0.81047314777970314</v>
      </c>
      <c r="E82" s="393">
        <f t="shared" si="11"/>
        <v>2.8517051230734375E-8</v>
      </c>
    </row>
    <row r="83" spans="1:5" ht="15.75" thickBot="1" x14ac:dyDescent="0.3">
      <c r="A83" s="649" t="s">
        <v>748</v>
      </c>
      <c r="B83" s="395">
        <f>SUM(B77:B82)</f>
        <v>325035720.5305689</v>
      </c>
      <c r="C83" s="395">
        <f>SUM(C77:C82)</f>
        <v>462791723.93345731</v>
      </c>
      <c r="D83" s="395">
        <f t="shared" si="10"/>
        <v>137756003.40288842</v>
      </c>
      <c r="E83" s="396">
        <f t="shared" si="11"/>
        <v>0.42381804429994263</v>
      </c>
    </row>
  </sheetData>
  <mergeCells count="3">
    <mergeCell ref="M5:M8"/>
    <mergeCell ref="M9:M10"/>
    <mergeCell ref="H36:J36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zoomScale="80" zoomScaleNormal="80" workbookViewId="0">
      <selection activeCell="B1" sqref="B1"/>
    </sheetView>
  </sheetViews>
  <sheetFormatPr defaultRowHeight="15" x14ac:dyDescent="0.25"/>
  <cols>
    <col min="1" max="1" width="2.140625" customWidth="1"/>
    <col min="3" max="5" width="12.5703125" customWidth="1"/>
    <col min="6" max="6" width="3.42578125" customWidth="1"/>
    <col min="7" max="8" width="12.5703125" customWidth="1"/>
    <col min="10" max="12" width="12.5703125" customWidth="1"/>
    <col min="14" max="14" width="14.140625" bestFit="1" customWidth="1"/>
  </cols>
  <sheetData>
    <row r="1" spans="1:14" x14ac:dyDescent="0.25">
      <c r="A1" s="178" t="s">
        <v>749</v>
      </c>
    </row>
    <row r="2" spans="1:14" x14ac:dyDescent="0.25">
      <c r="A2" s="178" t="s">
        <v>750</v>
      </c>
    </row>
    <row r="3" spans="1:14" x14ac:dyDescent="0.25">
      <c r="A3" s="178"/>
    </row>
    <row r="4" spans="1:14" x14ac:dyDescent="0.25">
      <c r="C4" s="858" t="s">
        <v>751</v>
      </c>
      <c r="D4" s="859"/>
      <c r="E4" s="859"/>
      <c r="F4" s="859"/>
      <c r="G4" s="859"/>
      <c r="H4" s="860"/>
      <c r="J4" s="858" t="s">
        <v>752</v>
      </c>
      <c r="K4" s="859"/>
      <c r="L4" s="860"/>
    </row>
    <row r="5" spans="1:14" x14ac:dyDescent="0.25">
      <c r="B5" s="355" t="s">
        <v>625</v>
      </c>
      <c r="C5" s="355" t="s">
        <v>11</v>
      </c>
      <c r="D5" s="355" t="s">
        <v>12</v>
      </c>
      <c r="E5" s="355" t="s">
        <v>686</v>
      </c>
      <c r="F5" s="360"/>
      <c r="G5" s="355" t="s">
        <v>685</v>
      </c>
      <c r="H5" s="355" t="s">
        <v>232</v>
      </c>
      <c r="J5" s="495" t="s">
        <v>11</v>
      </c>
      <c r="K5" s="495" t="s">
        <v>12</v>
      </c>
      <c r="L5" s="495" t="s">
        <v>686</v>
      </c>
      <c r="N5" s="732" t="s">
        <v>753</v>
      </c>
    </row>
    <row r="6" spans="1:14" x14ac:dyDescent="0.25">
      <c r="B6" s="361" t="s">
        <v>64</v>
      </c>
      <c r="C6" s="362">
        <f>Cur_RS_1_CST</f>
        <v>15.1</v>
      </c>
      <c r="D6" s="362">
        <f>Prop_RS_1_CST</f>
        <v>19.95</v>
      </c>
      <c r="E6" s="362">
        <f>D6-C6</f>
        <v>4.8499999999999996</v>
      </c>
      <c r="F6" s="362"/>
      <c r="G6" s="362">
        <f>'SCHH-1'!D78</f>
        <v>24.709595935236123</v>
      </c>
      <c r="H6" s="362">
        <f>D6-G6</f>
        <v>-4.7595959352361241</v>
      </c>
      <c r="J6" s="496">
        <f>Cur_RS_1_DEL</f>
        <v>0.27011000000000002</v>
      </c>
      <c r="K6" s="496">
        <f>Prop_RS_1_DEL</f>
        <v>0.36737999999999998</v>
      </c>
      <c r="L6" s="496">
        <f>K6-J6</f>
        <v>9.7269999999999968E-2</v>
      </c>
      <c r="N6" s="733">
        <f>SUM('Revenue Proof'!I41:K41)/SUM('Revenue Proof'!I18:K18)</f>
        <v>26.073043458511986</v>
      </c>
    </row>
    <row r="7" spans="1:14" x14ac:dyDescent="0.25">
      <c r="B7" s="361" t="s">
        <v>65</v>
      </c>
      <c r="C7" s="362">
        <f>Cur_RS_2_CST</f>
        <v>18.100000000000001</v>
      </c>
      <c r="D7" s="362">
        <f>Prop_RS_2_CST</f>
        <v>25.5</v>
      </c>
      <c r="E7" s="362">
        <f t="shared" ref="E7:E26" si="0">D7-C7</f>
        <v>7.3999999999999986</v>
      </c>
      <c r="F7" s="362"/>
      <c r="G7" s="362">
        <f>'SCHH-1'!D78</f>
        <v>24.709595935236123</v>
      </c>
      <c r="H7" s="362">
        <f t="shared" ref="H7:H26" si="1">D7-G7</f>
        <v>0.79040406476387659</v>
      </c>
      <c r="J7" s="496">
        <f>Cur_RS_2_DEL</f>
        <v>0.27011000000000002</v>
      </c>
      <c r="K7" s="496">
        <f>Prop_RS_2_DEL</f>
        <v>0.36737999999999998</v>
      </c>
      <c r="L7" s="496">
        <f t="shared" ref="L7:L26" si="2">K7-J7</f>
        <v>9.7269999999999968E-2</v>
      </c>
    </row>
    <row r="8" spans="1:14" x14ac:dyDescent="0.25">
      <c r="B8" s="361" t="s">
        <v>66</v>
      </c>
      <c r="C8" s="362">
        <f>Cur_RS_3_CST</f>
        <v>24.6</v>
      </c>
      <c r="D8" s="362">
        <f>Prop_RS_3_CST</f>
        <v>32.950000000000003</v>
      </c>
      <c r="E8" s="362">
        <f t="shared" si="0"/>
        <v>8.3500000000000014</v>
      </c>
      <c r="F8" s="362"/>
      <c r="G8" s="362">
        <f>'SCHH-1'!D78</f>
        <v>24.709595935236123</v>
      </c>
      <c r="H8" s="362">
        <f t="shared" si="1"/>
        <v>8.2404040647638794</v>
      </c>
      <c r="J8" s="496">
        <f>Cur_RS_3_DEL</f>
        <v>0.27011000000000002</v>
      </c>
      <c r="K8" s="496">
        <f>Prop_RS_3_DEL</f>
        <v>0.36737999999999998</v>
      </c>
      <c r="L8" s="496">
        <f t="shared" si="2"/>
        <v>9.7269999999999968E-2</v>
      </c>
    </row>
    <row r="9" spans="1:14" x14ac:dyDescent="0.25">
      <c r="B9" s="361" t="s">
        <v>67</v>
      </c>
      <c r="C9" s="362">
        <f>Cur_RS_GHP_CST</f>
        <v>24.6</v>
      </c>
      <c r="D9" s="362">
        <f>Prop_RS_GHP_CST</f>
        <v>32.950000000000003</v>
      </c>
      <c r="E9" s="362">
        <f t="shared" si="0"/>
        <v>8.3500000000000014</v>
      </c>
      <c r="F9" s="362"/>
      <c r="G9" s="362">
        <f>'SCHH-1'!F78</f>
        <v>37.394816719965725</v>
      </c>
      <c r="H9" s="362">
        <f t="shared" si="1"/>
        <v>-4.444816719965722</v>
      </c>
      <c r="J9" s="496">
        <f>Cur_RS_GHP_DEL</f>
        <v>9.5979999999999996E-2</v>
      </c>
      <c r="K9" s="496">
        <f>Prop_RS_GHP_DEL</f>
        <v>0.1295</v>
      </c>
      <c r="L9" s="496">
        <f t="shared" si="2"/>
        <v>3.3520000000000008E-2</v>
      </c>
    </row>
    <row r="10" spans="1:14" x14ac:dyDescent="0.25">
      <c r="B10" s="361" t="s">
        <v>68</v>
      </c>
      <c r="C10" s="362">
        <f>Cur_RS_SG_CST</f>
        <v>23.91</v>
      </c>
      <c r="D10" s="362">
        <f>Prop_RS_SG_CST</f>
        <v>32.950000000000003</v>
      </c>
      <c r="E10" s="362">
        <f t="shared" si="0"/>
        <v>9.0400000000000027</v>
      </c>
      <c r="F10" s="362"/>
      <c r="G10" s="362">
        <f>'SCHH-1'!E78</f>
        <v>24.250913952937783</v>
      </c>
      <c r="H10" s="362">
        <f t="shared" si="1"/>
        <v>8.6990860470622202</v>
      </c>
      <c r="J10" s="496">
        <f>Cur_RS_SG_DEL2</f>
        <v>0.27011000000000002</v>
      </c>
      <c r="K10" s="496">
        <f>Prop_RS_SG_DEL1</f>
        <v>0.29499999999999998</v>
      </c>
      <c r="L10" s="496">
        <f t="shared" si="2"/>
        <v>2.4889999999999968E-2</v>
      </c>
    </row>
    <row r="11" spans="1:14" x14ac:dyDescent="0.25">
      <c r="B11" s="361" t="s">
        <v>69</v>
      </c>
      <c r="C11" s="362">
        <f>Cur_SGS_CST</f>
        <v>30.6</v>
      </c>
      <c r="D11" s="362">
        <f>Prop_SGS_CST</f>
        <v>45</v>
      </c>
      <c r="E11" s="362">
        <f t="shared" si="0"/>
        <v>14.399999999999999</v>
      </c>
      <c r="F11" s="362"/>
      <c r="G11" s="362">
        <f>'SCHH-1'!I78</f>
        <v>33.769966503382399</v>
      </c>
      <c r="H11" s="362">
        <f t="shared" si="1"/>
        <v>11.230033496617601</v>
      </c>
      <c r="J11" s="496">
        <f>Cur_SGS_DEL</f>
        <v>0.38896999999999998</v>
      </c>
      <c r="K11" s="496">
        <f>Prop_SGS_DEL</f>
        <v>0.52</v>
      </c>
      <c r="L11" s="496">
        <f t="shared" si="2"/>
        <v>0.13103000000000004</v>
      </c>
    </row>
    <row r="12" spans="1:14" x14ac:dyDescent="0.25">
      <c r="B12" s="361" t="s">
        <v>70</v>
      </c>
      <c r="C12" s="362">
        <f>Cur_GS_1_CST</f>
        <v>45</v>
      </c>
      <c r="D12" s="362">
        <f>Prop_GS_1_CST</f>
        <v>69</v>
      </c>
      <c r="E12" s="362">
        <f t="shared" si="0"/>
        <v>24</v>
      </c>
      <c r="F12" s="362"/>
      <c r="G12" s="362">
        <f>'SCHH-1'!J78</f>
        <v>48.920751011583263</v>
      </c>
      <c r="H12" s="362">
        <f t="shared" si="1"/>
        <v>20.079248988416737</v>
      </c>
      <c r="J12" s="496">
        <f>Cur_GS_1_DEL</f>
        <v>0.31190000000000001</v>
      </c>
      <c r="K12" s="496">
        <f>Prop_GS_1_DEL</f>
        <v>0.48499999999999999</v>
      </c>
      <c r="L12" s="496">
        <f t="shared" si="2"/>
        <v>0.17309999999999998</v>
      </c>
    </row>
    <row r="13" spans="1:14" x14ac:dyDescent="0.25">
      <c r="B13" s="361" t="s">
        <v>71</v>
      </c>
      <c r="C13" s="362">
        <f>Cur_GS_2_CST</f>
        <v>82</v>
      </c>
      <c r="D13" s="362">
        <f>Prop_GS_2_CST</f>
        <v>129</v>
      </c>
      <c r="E13" s="362">
        <f t="shared" si="0"/>
        <v>47</v>
      </c>
      <c r="F13" s="362"/>
      <c r="G13" s="362">
        <f>'SCHH-1'!K78</f>
        <v>64.704186256082593</v>
      </c>
      <c r="H13" s="362">
        <f t="shared" si="1"/>
        <v>64.295813743917407</v>
      </c>
      <c r="J13" s="496">
        <f>Cur_GS_2_DEL</f>
        <v>0.26630999999999999</v>
      </c>
      <c r="K13" s="496">
        <f>Prop_GS_2_DEL</f>
        <v>0.41499999999999998</v>
      </c>
      <c r="L13" s="496">
        <f t="shared" si="2"/>
        <v>0.14868999999999999</v>
      </c>
    </row>
    <row r="14" spans="1:14" x14ac:dyDescent="0.25">
      <c r="B14" s="361" t="s">
        <v>72</v>
      </c>
      <c r="C14" s="362">
        <f>Cur_GS_3_CST</f>
        <v>420</v>
      </c>
      <c r="D14" s="362">
        <f>Prop_GS_3_CST</f>
        <v>525</v>
      </c>
      <c r="E14" s="362">
        <f t="shared" si="0"/>
        <v>105</v>
      </c>
      <c r="F14" s="362"/>
      <c r="G14" s="362">
        <f>'SCHH-1'!L78</f>
        <v>168.19056200164246</v>
      </c>
      <c r="H14" s="362">
        <f t="shared" si="1"/>
        <v>356.80943799835757</v>
      </c>
      <c r="J14" s="496">
        <f>Cur_GS_3_DEL</f>
        <v>0.21781</v>
      </c>
      <c r="K14" s="496">
        <f>Prop_GS_3_DEL</f>
        <v>0.35499999999999998</v>
      </c>
      <c r="L14" s="496">
        <f t="shared" si="2"/>
        <v>0.13718999999999998</v>
      </c>
    </row>
    <row r="15" spans="1:14" x14ac:dyDescent="0.25">
      <c r="B15" s="361" t="s">
        <v>73</v>
      </c>
      <c r="C15" s="362">
        <f>Cur_GS_4_CST</f>
        <v>670</v>
      </c>
      <c r="D15" s="362">
        <f>Prop_GS_4_CST</f>
        <v>995</v>
      </c>
      <c r="E15" s="362">
        <f t="shared" si="0"/>
        <v>325</v>
      </c>
      <c r="F15" s="362"/>
      <c r="G15" s="362">
        <f>'SCHH-1'!M78</f>
        <v>538.24875858171117</v>
      </c>
      <c r="H15" s="362">
        <f t="shared" si="1"/>
        <v>456.75124141828883</v>
      </c>
      <c r="J15" s="496">
        <f>Cur_GS_4_DEL</f>
        <v>0.17785000000000001</v>
      </c>
      <c r="K15" s="496">
        <f>Prop_GS_4_DEL</f>
        <v>0.27500000000000002</v>
      </c>
      <c r="L15" s="496">
        <f t="shared" si="2"/>
        <v>9.7150000000000014E-2</v>
      </c>
    </row>
    <row r="16" spans="1:14" x14ac:dyDescent="0.25">
      <c r="B16" s="361" t="s">
        <v>74</v>
      </c>
      <c r="C16" s="362">
        <f>Cur_GS_5_CST</f>
        <v>1380</v>
      </c>
      <c r="D16" s="362">
        <f>Prop_GS_5_CST</f>
        <v>2195</v>
      </c>
      <c r="E16" s="362">
        <f t="shared" si="0"/>
        <v>815</v>
      </c>
      <c r="F16" s="362"/>
      <c r="G16" s="362">
        <f>'SCHH-1'!N78</f>
        <v>207.44642624786923</v>
      </c>
      <c r="H16" s="362">
        <f t="shared" si="1"/>
        <v>1987.5535737521309</v>
      </c>
      <c r="J16" s="496">
        <f>Cur_GS_5_DEL</f>
        <v>0.1188</v>
      </c>
      <c r="K16" s="496">
        <f>Prop_GS_5_DEL</f>
        <v>0.18698826499999999</v>
      </c>
      <c r="L16" s="496">
        <f t="shared" si="2"/>
        <v>6.8188264999999984E-2</v>
      </c>
    </row>
    <row r="17" spans="2:12" x14ac:dyDescent="0.25">
      <c r="B17" s="361" t="s">
        <v>75</v>
      </c>
      <c r="C17" s="362">
        <f>Cur_CS_GHP_CST</f>
        <v>45</v>
      </c>
      <c r="D17" s="362">
        <f>Prop_CS_GHP_CST</f>
        <v>55</v>
      </c>
      <c r="E17" s="362">
        <f t="shared" si="0"/>
        <v>10</v>
      </c>
      <c r="F17" s="362"/>
      <c r="G17" s="362">
        <f>'SCHH-1'!G78</f>
        <v>37.749964410121819</v>
      </c>
      <c r="H17" s="362">
        <f t="shared" si="1"/>
        <v>17.250035589878181</v>
      </c>
      <c r="J17" s="496">
        <f>Cur_CS_GHP_DEL</f>
        <v>0.19605</v>
      </c>
      <c r="K17" s="496">
        <f>Prop_CS_GHP_DEL</f>
        <v>0.27500000000000002</v>
      </c>
      <c r="L17" s="496">
        <f t="shared" si="2"/>
        <v>7.895000000000002E-2</v>
      </c>
    </row>
    <row r="18" spans="2:12" x14ac:dyDescent="0.25">
      <c r="B18" s="361" t="s">
        <v>76</v>
      </c>
      <c r="C18" s="362">
        <f>Cur_CS_SG_CST</f>
        <v>45</v>
      </c>
      <c r="D18" s="362">
        <f>Prop_CS_SG_CST</f>
        <v>55</v>
      </c>
      <c r="E18" s="362">
        <f t="shared" si="0"/>
        <v>10</v>
      </c>
      <c r="F18" s="362"/>
      <c r="G18" s="362">
        <f>'SCHH-1'!O78</f>
        <v>41.824086148586822</v>
      </c>
      <c r="H18" s="362">
        <f t="shared" si="1"/>
        <v>13.175913851413178</v>
      </c>
      <c r="J18" s="496">
        <f>Cur_CS_SG_DEL2</f>
        <v>0.42315000000000003</v>
      </c>
      <c r="K18" s="496">
        <f>Prop_CS_SG_DEL1</f>
        <v>0.29499999999999998</v>
      </c>
      <c r="L18" s="496">
        <f t="shared" si="2"/>
        <v>-0.12815000000000004</v>
      </c>
    </row>
    <row r="19" spans="2:12" x14ac:dyDescent="0.25">
      <c r="B19" s="361" t="s">
        <v>77</v>
      </c>
      <c r="C19" s="362">
        <f>Cur_CSLS_CST</f>
        <v>0</v>
      </c>
      <c r="D19" s="362">
        <f>Prop_CSLS_CST</f>
        <v>0</v>
      </c>
      <c r="E19" s="362">
        <f t="shared" si="0"/>
        <v>0</v>
      </c>
      <c r="F19" s="362"/>
      <c r="G19" s="372">
        <v>0</v>
      </c>
      <c r="H19" s="362">
        <f t="shared" si="1"/>
        <v>0</v>
      </c>
      <c r="J19" s="496">
        <f>Cur_CSLS_DEL</f>
        <v>0.27512999999999999</v>
      </c>
      <c r="K19" s="496">
        <f>Prop_CSLS_DEL</f>
        <v>0.42499999999999999</v>
      </c>
      <c r="L19" s="496">
        <f t="shared" si="2"/>
        <v>0.14987</v>
      </c>
    </row>
    <row r="20" spans="2:12" x14ac:dyDescent="0.25">
      <c r="B20" s="361" t="s">
        <v>78</v>
      </c>
      <c r="C20" s="362">
        <f>Cur_RNGS_CST</f>
        <v>0</v>
      </c>
      <c r="D20" s="362">
        <f>Prop_RNGS_CST</f>
        <v>0</v>
      </c>
      <c r="E20" s="362">
        <f t="shared" si="0"/>
        <v>0</v>
      </c>
      <c r="F20" s="362"/>
      <c r="G20" s="372">
        <v>0</v>
      </c>
      <c r="H20" s="362">
        <f t="shared" si="1"/>
        <v>0</v>
      </c>
      <c r="J20" s="496">
        <f>Cur_RNGS_DEL</f>
        <v>0.5</v>
      </c>
      <c r="K20" s="496">
        <f>Prop_RNGS_DEL</f>
        <v>0.5</v>
      </c>
      <c r="L20" s="496">
        <f t="shared" si="2"/>
        <v>0</v>
      </c>
    </row>
    <row r="21" spans="2:12" x14ac:dyDescent="0.25">
      <c r="B21" s="361" t="s">
        <v>79</v>
      </c>
      <c r="C21" s="362">
        <f>Cur_LNG_CST</f>
        <v>0</v>
      </c>
      <c r="D21" s="362">
        <f>Prop_LNG_CST</f>
        <v>0</v>
      </c>
      <c r="E21" s="362">
        <f t="shared" si="0"/>
        <v>0</v>
      </c>
      <c r="F21" s="362"/>
      <c r="G21" s="372">
        <v>0</v>
      </c>
      <c r="H21" s="362">
        <f t="shared" si="1"/>
        <v>0</v>
      </c>
      <c r="J21" s="496">
        <f>Cur_LNG_DEL</f>
        <v>0.5</v>
      </c>
      <c r="K21" s="496">
        <f>Prop_LNG_DEL</f>
        <v>0.5</v>
      </c>
      <c r="L21" s="496">
        <f t="shared" si="2"/>
        <v>0</v>
      </c>
    </row>
    <row r="22" spans="2:12" x14ac:dyDescent="0.25">
      <c r="B22" s="361" t="s">
        <v>80</v>
      </c>
      <c r="C22" s="362">
        <f>Cur_SIS_CST</f>
        <v>1380</v>
      </c>
      <c r="D22" s="362">
        <f>Prop_SIS_CST</f>
        <v>2550</v>
      </c>
      <c r="E22" s="362">
        <f t="shared" si="0"/>
        <v>1170</v>
      </c>
      <c r="F22" s="362"/>
      <c r="G22" s="362">
        <f>'SCHH-1'!Q78</f>
        <v>848.16608183217556</v>
      </c>
      <c r="H22" s="362">
        <f t="shared" si="1"/>
        <v>1701.8339181678243</v>
      </c>
      <c r="J22" s="496">
        <f>Cur_SIS_DEL</f>
        <v>7.8170000000000003E-2</v>
      </c>
      <c r="K22" s="496">
        <f>Prop_SIS_DEL</f>
        <v>0.10963000000000001</v>
      </c>
      <c r="L22" s="496">
        <f t="shared" si="2"/>
        <v>3.1460000000000002E-2</v>
      </c>
    </row>
    <row r="23" spans="2:12" x14ac:dyDescent="0.25">
      <c r="B23" s="361" t="s">
        <v>81</v>
      </c>
      <c r="C23" s="362">
        <f>Cur_IS_CST</f>
        <v>1580</v>
      </c>
      <c r="D23" s="362">
        <f>Prop_IS_CST</f>
        <v>2950</v>
      </c>
      <c r="E23" s="362">
        <f t="shared" si="0"/>
        <v>1370</v>
      </c>
      <c r="F23" s="362"/>
      <c r="G23" s="362">
        <f>'SCHH-1'!R78</f>
        <v>3206.6358096856625</v>
      </c>
      <c r="H23" s="362">
        <f t="shared" si="1"/>
        <v>-256.63580968566248</v>
      </c>
      <c r="J23" s="496">
        <f>Cur_IS_DEL</f>
        <v>4.0500000000000001E-2</v>
      </c>
      <c r="K23" s="496">
        <f>Prop_IS_DEL</f>
        <v>5.6800000000000003E-2</v>
      </c>
      <c r="L23" s="496">
        <f t="shared" si="2"/>
        <v>1.6300000000000002E-2</v>
      </c>
    </row>
    <row r="24" spans="2:12" x14ac:dyDescent="0.25">
      <c r="B24" s="361" t="s">
        <v>82</v>
      </c>
      <c r="C24" s="362">
        <f>Cur_ISLV_CST</f>
        <v>1720</v>
      </c>
      <c r="D24" s="362">
        <f>Prop_ISLV_CST</f>
        <v>3250</v>
      </c>
      <c r="E24" s="362">
        <f t="shared" si="0"/>
        <v>1530</v>
      </c>
      <c r="F24" s="362"/>
      <c r="G24" s="362">
        <f>'SCHH-1'!R78</f>
        <v>3206.6358096856625</v>
      </c>
      <c r="H24" s="362">
        <f t="shared" si="1"/>
        <v>43.36419031433752</v>
      </c>
      <c r="J24" s="496">
        <f>Cur_ISLV_DEL</f>
        <v>1.0500000000000001E-2</v>
      </c>
      <c r="K24" s="496">
        <f>Prop_ISLV_DEL</f>
        <v>1.473E-2</v>
      </c>
      <c r="L24" s="496">
        <f t="shared" si="2"/>
        <v>4.2299999999999994E-3</v>
      </c>
    </row>
    <row r="25" spans="2:12" x14ac:dyDescent="0.25">
      <c r="B25" s="361" t="s">
        <v>83</v>
      </c>
      <c r="C25" s="362">
        <f>Cur_CIS_CST</f>
        <v>1720</v>
      </c>
      <c r="D25" s="362">
        <f>Prop_CIS_CST</f>
        <v>2195</v>
      </c>
      <c r="E25" s="362">
        <f t="shared" si="0"/>
        <v>475</v>
      </c>
      <c r="F25" s="362"/>
      <c r="G25" s="362">
        <f>'SCHH-1'!V78</f>
        <v>7851.3835599470285</v>
      </c>
      <c r="H25" s="362">
        <f t="shared" si="1"/>
        <v>-5656.3835599470285</v>
      </c>
      <c r="J25" s="496">
        <f>Cur_CIS_DEL</f>
        <v>1.0500000000000001E-2</v>
      </c>
      <c r="K25" s="496">
        <f>Prop_CIS_DEL</f>
        <v>3.3212481576319404E-2</v>
      </c>
      <c r="L25" s="496">
        <f t="shared" si="2"/>
        <v>2.2712481576319402E-2</v>
      </c>
    </row>
    <row r="26" spans="2:12" x14ac:dyDescent="0.25">
      <c r="B26" s="361" t="s">
        <v>84</v>
      </c>
      <c r="C26" s="362">
        <f>Cur_WHS_CST</f>
        <v>420</v>
      </c>
      <c r="D26" s="362">
        <f>Prop_WHS_CST</f>
        <v>695</v>
      </c>
      <c r="E26" s="362">
        <f t="shared" si="0"/>
        <v>275</v>
      </c>
      <c r="F26" s="362"/>
      <c r="G26" s="362">
        <f>'SCHH-1'!U78</f>
        <v>-11.057802456669863</v>
      </c>
      <c r="H26" s="362">
        <f t="shared" si="1"/>
        <v>706.05780245666983</v>
      </c>
      <c r="J26" s="496">
        <f>Cur_WHS_DEL</f>
        <v>0.17054</v>
      </c>
      <c r="K26" s="496">
        <f>Prop_WHS_DEL</f>
        <v>0.23916999999999999</v>
      </c>
      <c r="L26" s="496">
        <f t="shared" si="2"/>
        <v>6.8629999999999997E-2</v>
      </c>
    </row>
  </sheetData>
  <mergeCells count="2">
    <mergeCell ref="J4:L4"/>
    <mergeCell ref="C4:H4"/>
  </mergeCells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7"/>
  <sheetViews>
    <sheetView zoomScale="80" zoomScaleNormal="80" workbookViewId="0">
      <selection activeCell="O12" sqref="O12"/>
    </sheetView>
  </sheetViews>
  <sheetFormatPr defaultRowHeight="15" x14ac:dyDescent="0.25"/>
  <cols>
    <col min="1" max="1" width="17.140625" bestFit="1" customWidth="1"/>
    <col min="2" max="2" width="17.140625" customWidth="1"/>
    <col min="3" max="6" width="15.5703125" customWidth="1"/>
  </cols>
  <sheetData>
    <row r="1" spans="1:6" x14ac:dyDescent="0.25">
      <c r="A1" s="524" t="s">
        <v>754</v>
      </c>
      <c r="B1" s="524"/>
      <c r="C1" s="524"/>
      <c r="D1" s="524"/>
      <c r="E1" s="524"/>
    </row>
    <row r="2" spans="1:6" ht="15.75" thickBot="1" x14ac:dyDescent="0.3">
      <c r="A2" s="524" t="s">
        <v>755</v>
      </c>
      <c r="B2" s="524"/>
    </row>
    <row r="3" spans="1:6" ht="15.75" thickBot="1" x14ac:dyDescent="0.3">
      <c r="A3" s="477" t="s">
        <v>64</v>
      </c>
      <c r="B3" s="478" t="s">
        <v>756</v>
      </c>
      <c r="C3" s="478" t="s">
        <v>684</v>
      </c>
      <c r="D3" s="478" t="s">
        <v>12</v>
      </c>
      <c r="E3" s="478" t="s">
        <v>686</v>
      </c>
      <c r="F3" s="478" t="s">
        <v>687</v>
      </c>
    </row>
    <row r="4" spans="1:6" x14ac:dyDescent="0.25">
      <c r="A4" s="479" t="s">
        <v>185</v>
      </c>
      <c r="B4" s="529"/>
      <c r="C4" s="480">
        <f ca="1">'RS-1 to RS-1'!D79</f>
        <v>15.1</v>
      </c>
      <c r="D4" s="480">
        <f ca="1">'RS-1 to RS-1'!E79</f>
        <v>19.95</v>
      </c>
      <c r="E4" s="480">
        <f ca="1">D4-C4</f>
        <v>4.8499999999999996</v>
      </c>
      <c r="F4" s="481">
        <f ca="1">E4/C4</f>
        <v>0.32119205298013243</v>
      </c>
    </row>
    <row r="5" spans="1:6" ht="15.75" thickBot="1" x14ac:dyDescent="0.3">
      <c r="A5" s="482" t="s">
        <v>757</v>
      </c>
      <c r="B5" s="532">
        <f>'RS-1 to RS-1'!C26</f>
        <v>6.5784803273109738</v>
      </c>
      <c r="C5" s="483">
        <f ca="1">'RS-1 to RS-1'!D80</f>
        <v>2.6521689332175828</v>
      </c>
      <c r="D5" s="483">
        <f ca="1">'RS-1 to RS-1'!E80</f>
        <v>3.0745165079762948</v>
      </c>
      <c r="E5" s="483">
        <f t="shared" ref="E5:E6" ca="1" si="0">D5-C5</f>
        <v>0.42234757475871199</v>
      </c>
      <c r="F5" s="481">
        <f t="shared" ref="F5:F6" ca="1" si="1">E5/C5</f>
        <v>0.159246105882978</v>
      </c>
    </row>
    <row r="6" spans="1:6" ht="15.75" thickBot="1" x14ac:dyDescent="0.3">
      <c r="A6" s="479" t="s">
        <v>27</v>
      </c>
      <c r="B6" s="529"/>
      <c r="C6" s="484">
        <f ca="1">SUM(C4:C5)</f>
        <v>17.752168933217582</v>
      </c>
      <c r="D6" s="484">
        <f ca="1">SUM(D4:D5)</f>
        <v>23.024516507976294</v>
      </c>
      <c r="E6" s="484">
        <f t="shared" ca="1" si="0"/>
        <v>5.2723475747587116</v>
      </c>
      <c r="F6" s="481">
        <f t="shared" ca="1" si="1"/>
        <v>0.29699737505838947</v>
      </c>
    </row>
    <row r="7" spans="1:6" ht="15.75" thickBot="1" x14ac:dyDescent="0.3">
      <c r="A7" s="485" t="s">
        <v>758</v>
      </c>
      <c r="B7" s="530"/>
      <c r="C7" s="486">
        <f ca="1">C4/C6</f>
        <v>0.85060028759331563</v>
      </c>
      <c r="D7" s="486">
        <f ca="1">D4/D6</f>
        <v>0.86646770598152623</v>
      </c>
      <c r="E7" s="487">
        <f ca="1">D7-C7</f>
        <v>1.5867418388210597E-2</v>
      </c>
      <c r="F7" s="488"/>
    </row>
    <row r="8" spans="1:6" ht="15.75" thickBot="1" x14ac:dyDescent="0.3">
      <c r="A8" s="479" t="s">
        <v>759</v>
      </c>
      <c r="B8" s="529"/>
      <c r="C8" s="489">
        <f ca="1">'RS-1 to RS-1'!D83</f>
        <v>7.6027497142732923</v>
      </c>
      <c r="D8" s="489">
        <f ca="1">'RS-1 to RS-1'!E83</f>
        <v>7.6027497142732923</v>
      </c>
      <c r="E8" s="489">
        <f t="shared" ref="E8:E9" ca="1" si="2">D8-C8</f>
        <v>0</v>
      </c>
      <c r="F8" s="481">
        <f t="shared" ref="F8:F9" ca="1" si="3">E8/C8</f>
        <v>0</v>
      </c>
    </row>
    <row r="9" spans="1:6" ht="15.75" thickBot="1" x14ac:dyDescent="0.3">
      <c r="A9" s="490" t="s">
        <v>760</v>
      </c>
      <c r="B9" s="531"/>
      <c r="C9" s="489">
        <f ca="1">C6+C8</f>
        <v>25.354918647490877</v>
      </c>
      <c r="D9" s="489">
        <f ca="1">D6+D8</f>
        <v>30.627266222249588</v>
      </c>
      <c r="E9" s="489">
        <f t="shared" ca="1" si="2"/>
        <v>5.2723475747587116</v>
      </c>
      <c r="F9" s="491">
        <f t="shared" ca="1" si="3"/>
        <v>0.2079418060085341</v>
      </c>
    </row>
    <row r="10" spans="1:6" ht="15.75" thickBot="1" x14ac:dyDescent="0.3">
      <c r="A10" s="477" t="s">
        <v>65</v>
      </c>
      <c r="B10" s="528"/>
      <c r="C10" s="478" t="s">
        <v>684</v>
      </c>
      <c r="D10" s="478" t="s">
        <v>12</v>
      </c>
      <c r="E10" s="478" t="s">
        <v>686</v>
      </c>
      <c r="F10" s="478" t="s">
        <v>687</v>
      </c>
    </row>
    <row r="11" spans="1:6" x14ac:dyDescent="0.25">
      <c r="A11" s="479" t="s">
        <v>185</v>
      </c>
      <c r="B11" s="529"/>
      <c r="C11" s="480">
        <f ca="1">'RS-2 to RS-2'!D79</f>
        <v>18.100000000000001</v>
      </c>
      <c r="D11" s="480">
        <f ca="1">'RS-2 to RS-2'!E79</f>
        <v>25.5</v>
      </c>
      <c r="E11" s="480">
        <f ca="1">D11-C11</f>
        <v>7.3999999999999986</v>
      </c>
      <c r="F11" s="481">
        <f ca="1">E11/C11</f>
        <v>0.40883977900552476</v>
      </c>
    </row>
    <row r="12" spans="1:6" ht="15.75" thickBot="1" x14ac:dyDescent="0.3">
      <c r="A12" s="482" t="s">
        <v>757</v>
      </c>
      <c r="B12" s="532">
        <f>'RS-2 to RS-2'!C26</f>
        <v>14.494907112446437</v>
      </c>
      <c r="C12" s="483">
        <f ca="1">'RS-2 to RS-2'!D80</f>
        <v>5.8437420833967941</v>
      </c>
      <c r="D12" s="483">
        <f ca="1">'RS-2 to RS-2'!E80</f>
        <v>6.7743352539622066</v>
      </c>
      <c r="E12" s="483">
        <f t="shared" ref="E12:E13" ca="1" si="4">D12-C12</f>
        <v>0.93059317056541246</v>
      </c>
      <c r="F12" s="481">
        <f t="shared" ref="F12:F13" ca="1" si="5">E12/C12</f>
        <v>0.15924610588297666</v>
      </c>
    </row>
    <row r="13" spans="1:6" ht="15.75" thickBot="1" x14ac:dyDescent="0.3">
      <c r="A13" s="479" t="s">
        <v>27</v>
      </c>
      <c r="B13" s="529"/>
      <c r="C13" s="484">
        <f ca="1">SUM(C11:C12)</f>
        <v>23.943742083396796</v>
      </c>
      <c r="D13" s="484">
        <f ca="1">SUM(D11:D12)</f>
        <v>32.274335253962207</v>
      </c>
      <c r="E13" s="484">
        <f t="shared" ca="1" si="4"/>
        <v>8.330593170565411</v>
      </c>
      <c r="F13" s="481">
        <f t="shared" ca="1" si="5"/>
        <v>0.34792360949887019</v>
      </c>
    </row>
    <row r="14" spans="1:6" ht="15.75" thickBot="1" x14ac:dyDescent="0.3">
      <c r="A14" s="485" t="s">
        <v>758</v>
      </c>
      <c r="B14" s="530"/>
      <c r="C14" s="486">
        <f ca="1">C11/C13</f>
        <v>0.75593864722386084</v>
      </c>
      <c r="D14" s="486">
        <f ca="1">D11/D13</f>
        <v>0.79010147844546097</v>
      </c>
      <c r="E14" s="487">
        <f ca="1">D14-C14</f>
        <v>3.4162831221600132E-2</v>
      </c>
      <c r="F14" s="488"/>
    </row>
    <row r="15" spans="1:6" ht="15.75" thickBot="1" x14ac:dyDescent="0.3">
      <c r="A15" s="479" t="s">
        <v>759</v>
      </c>
      <c r="B15" s="529"/>
      <c r="C15" s="489">
        <f ca="1">'RS-2 to RS-2'!D83</f>
        <v>16.751764149854345</v>
      </c>
      <c r="D15" s="489">
        <f ca="1">'RS-2 to RS-2'!E83</f>
        <v>16.751764149854345</v>
      </c>
      <c r="E15" s="489">
        <f t="shared" ref="E15:E16" ca="1" si="6">D15-C15</f>
        <v>0</v>
      </c>
      <c r="F15" s="481">
        <f t="shared" ref="F15:F16" ca="1" si="7">E15/C15</f>
        <v>0</v>
      </c>
    </row>
    <row r="16" spans="1:6" ht="15.75" thickBot="1" x14ac:dyDescent="0.3">
      <c r="A16" s="490" t="s">
        <v>760</v>
      </c>
      <c r="B16" s="531"/>
      <c r="C16" s="489">
        <f ca="1">C13+C15</f>
        <v>40.695506233251137</v>
      </c>
      <c r="D16" s="489">
        <f ca="1">D13+D15</f>
        <v>49.026099403816552</v>
      </c>
      <c r="E16" s="489">
        <f t="shared" ca="1" si="6"/>
        <v>8.3305931705654146</v>
      </c>
      <c r="F16" s="491">
        <f t="shared" ca="1" si="7"/>
        <v>0.20470548081691448</v>
      </c>
    </row>
    <row r="17" spans="1:6" ht="15.75" thickBot="1" x14ac:dyDescent="0.3">
      <c r="A17" s="477" t="s">
        <v>66</v>
      </c>
      <c r="B17" s="528"/>
      <c r="C17" s="478" t="s">
        <v>684</v>
      </c>
      <c r="D17" s="478" t="s">
        <v>12</v>
      </c>
      <c r="E17" s="478" t="s">
        <v>686</v>
      </c>
      <c r="F17" s="478" t="s">
        <v>687</v>
      </c>
    </row>
    <row r="18" spans="1:6" x14ac:dyDescent="0.25">
      <c r="A18" s="479" t="s">
        <v>185</v>
      </c>
      <c r="B18" s="529"/>
      <c r="C18" s="480">
        <f ca="1">'RS-3 to RS-3'!D79</f>
        <v>24.6</v>
      </c>
      <c r="D18" s="480">
        <f ca="1">'RS-3 to RS-3'!E79</f>
        <v>32.950000000000003</v>
      </c>
      <c r="E18" s="480">
        <f ca="1">D18-C18</f>
        <v>8.3500000000000014</v>
      </c>
      <c r="F18" s="481">
        <f ca="1">E18/C18</f>
        <v>0.33943089430894313</v>
      </c>
    </row>
    <row r="19" spans="1:6" ht="15.75" thickBot="1" x14ac:dyDescent="0.3">
      <c r="A19" s="482" t="s">
        <v>757</v>
      </c>
      <c r="B19" s="532">
        <f>'RS-3 to RS-3'!C26</f>
        <v>32.86606849398904</v>
      </c>
      <c r="C19" s="483">
        <f ca="1">'RS-3 to RS-3'!D80</f>
        <v>13.250228241145962</v>
      </c>
      <c r="D19" s="483">
        <f ca="1">'RS-3 to RS-3'!E80</f>
        <v>15.360275490609105</v>
      </c>
      <c r="E19" s="483">
        <f t="shared" ref="E19:E20" ca="1" si="8">D19-C19</f>
        <v>2.1100472494631433</v>
      </c>
      <c r="F19" s="481">
        <f t="shared" ref="F19:F20" ca="1" si="9">E19/C19</f>
        <v>0.15924610588297711</v>
      </c>
    </row>
    <row r="20" spans="1:6" ht="15.75" thickBot="1" x14ac:dyDescent="0.3">
      <c r="A20" s="479" t="s">
        <v>27</v>
      </c>
      <c r="B20" s="529"/>
      <c r="C20" s="484">
        <f ca="1">SUM(C18:C19)</f>
        <v>37.850228241145963</v>
      </c>
      <c r="D20" s="484">
        <f ca="1">SUM(D18:D19)</f>
        <v>48.310275490609108</v>
      </c>
      <c r="E20" s="484">
        <f t="shared" ca="1" si="8"/>
        <v>10.460047249463145</v>
      </c>
      <c r="F20" s="481">
        <f t="shared" ca="1" si="9"/>
        <v>0.2763536109431517</v>
      </c>
    </row>
    <row r="21" spans="1:6" ht="15.75" thickBot="1" x14ac:dyDescent="0.3">
      <c r="A21" s="485" t="s">
        <v>758</v>
      </c>
      <c r="B21" s="530"/>
      <c r="C21" s="486">
        <f ca="1">C18/C20</f>
        <v>0.64993003062681676</v>
      </c>
      <c r="D21" s="486">
        <f ca="1">D18/D20</f>
        <v>0.68204951566473793</v>
      </c>
      <c r="E21" s="487">
        <f ca="1">D21-C21</f>
        <v>3.2119485037921169E-2</v>
      </c>
      <c r="F21" s="488"/>
    </row>
    <row r="22" spans="1:6" ht="15.75" thickBot="1" x14ac:dyDescent="0.3">
      <c r="A22" s="479" t="s">
        <v>759</v>
      </c>
      <c r="B22" s="529"/>
      <c r="C22" s="489">
        <f ca="1">'RS-3 to RS-3'!D83</f>
        <v>37.983315358503134</v>
      </c>
      <c r="D22" s="489">
        <f ca="1">'RS-3 to RS-3'!E83</f>
        <v>37.983315358503134</v>
      </c>
      <c r="E22" s="489">
        <f t="shared" ref="E22:E23" ca="1" si="10">D22-C22</f>
        <v>0</v>
      </c>
      <c r="F22" s="481">
        <f t="shared" ref="F22:F23" ca="1" si="11">E22/C22</f>
        <v>0</v>
      </c>
    </row>
    <row r="23" spans="1:6" ht="15.75" thickBot="1" x14ac:dyDescent="0.3">
      <c r="A23" s="490" t="s">
        <v>760</v>
      </c>
      <c r="B23" s="531"/>
      <c r="C23" s="489">
        <f ca="1">C20+C22</f>
        <v>75.83354359964909</v>
      </c>
      <c r="D23" s="489">
        <f ca="1">D20+D22</f>
        <v>86.293590849112235</v>
      </c>
      <c r="E23" s="489">
        <f t="shared" ca="1" si="10"/>
        <v>10.460047249463145</v>
      </c>
      <c r="F23" s="491">
        <f t="shared" ca="1" si="11"/>
        <v>0.13793430654757832</v>
      </c>
    </row>
    <row r="24" spans="1:6" ht="15.75" thickBot="1" x14ac:dyDescent="0.3">
      <c r="A24" s="477" t="s">
        <v>68</v>
      </c>
      <c r="B24" s="528"/>
      <c r="C24" s="478" t="s">
        <v>684</v>
      </c>
      <c r="D24" s="478" t="s">
        <v>12</v>
      </c>
      <c r="E24" s="478" t="s">
        <v>686</v>
      </c>
      <c r="F24" s="478" t="s">
        <v>687</v>
      </c>
    </row>
    <row r="25" spans="1:6" x14ac:dyDescent="0.25">
      <c r="A25" s="479" t="s">
        <v>185</v>
      </c>
      <c r="B25" s="529"/>
      <c r="C25" s="480">
        <f ca="1">'RS-SG'!D79</f>
        <v>23.91</v>
      </c>
      <c r="D25" s="480">
        <f ca="1">'RS-SG'!E79</f>
        <v>32.950000000000003</v>
      </c>
      <c r="E25" s="480">
        <f ca="1">D25-C25</f>
        <v>9.0400000000000027</v>
      </c>
      <c r="F25" s="481">
        <f ca="1">E25/C25</f>
        <v>0.37808448347971574</v>
      </c>
    </row>
    <row r="26" spans="1:6" ht="15.75" thickBot="1" x14ac:dyDescent="0.3">
      <c r="A26" s="482" t="s">
        <v>757</v>
      </c>
      <c r="B26" s="532">
        <f>'RS-SG'!C27</f>
        <v>0.93802813418156927</v>
      </c>
      <c r="C26" s="483">
        <f ca="1">'RS-SG'!D80</f>
        <v>0.12680932606033224</v>
      </c>
      <c r="D26" s="483">
        <f ca="1">'RS-SG'!E80</f>
        <v>0.3707290972837356</v>
      </c>
      <c r="E26" s="483">
        <f t="shared" ref="E26:E27" ca="1" si="12">D26-C26</f>
        <v>0.24391977122340336</v>
      </c>
      <c r="F26" s="481">
        <f t="shared" ref="F26:F27" ca="1" si="13">E26/C26</f>
        <v>1.9235160283665047</v>
      </c>
    </row>
    <row r="27" spans="1:6" ht="15.75" thickBot="1" x14ac:dyDescent="0.3">
      <c r="A27" s="479" t="s">
        <v>27</v>
      </c>
      <c r="B27" s="529"/>
      <c r="C27" s="484">
        <f ca="1">SUM(C25:C26)</f>
        <v>24.036809326060332</v>
      </c>
      <c r="D27" s="484">
        <f ca="1">SUM(D25:D26)</f>
        <v>33.320729097283738</v>
      </c>
      <c r="E27" s="484">
        <f t="shared" ca="1" si="12"/>
        <v>9.2839197712234061</v>
      </c>
      <c r="F27" s="481">
        <f t="shared" ca="1" si="13"/>
        <v>0.38623760938012375</v>
      </c>
    </row>
    <row r="28" spans="1:6" ht="15.75" thickBot="1" x14ac:dyDescent="0.3">
      <c r="A28" s="485" t="s">
        <v>758</v>
      </c>
      <c r="B28" s="530"/>
      <c r="C28" s="486">
        <f ca="1">C25/C27</f>
        <v>0.99472436943106057</v>
      </c>
      <c r="D28" s="486">
        <f ca="1">D25/D27</f>
        <v>0.98887392000933261</v>
      </c>
      <c r="E28" s="487">
        <f ca="1">D28-C28</f>
        <v>-5.8504494217279657E-3</v>
      </c>
      <c r="F28" s="488"/>
    </row>
    <row r="29" spans="1:6" ht="15.75" thickBot="1" x14ac:dyDescent="0.3">
      <c r="A29" s="479" t="s">
        <v>759</v>
      </c>
      <c r="B29" s="529"/>
      <c r="C29" s="489">
        <f ca="1">'RS-SG'!D83</f>
        <v>1.0840791146736395</v>
      </c>
      <c r="D29" s="489">
        <f ca="1">'RS-SG'!E83</f>
        <v>1.0840791146736395</v>
      </c>
      <c r="E29" s="489">
        <f t="shared" ref="E29:E30" ca="1" si="14">D29-C29</f>
        <v>0</v>
      </c>
      <c r="F29" s="481">
        <f t="shared" ref="F29:F30" ca="1" si="15">E29/C29</f>
        <v>0</v>
      </c>
    </row>
    <row r="30" spans="1:6" ht="15.75" thickBot="1" x14ac:dyDescent="0.3">
      <c r="A30" s="490" t="s">
        <v>760</v>
      </c>
      <c r="B30" s="531"/>
      <c r="C30" s="489">
        <f ca="1">C27+C29</f>
        <v>25.120888440733971</v>
      </c>
      <c r="D30" s="489">
        <f ca="1">D27+D29</f>
        <v>34.404808211957381</v>
      </c>
      <c r="E30" s="489">
        <f t="shared" ca="1" si="14"/>
        <v>9.2839197712234096</v>
      </c>
      <c r="F30" s="491">
        <f t="shared" ca="1" si="15"/>
        <v>0.3695697225488796</v>
      </c>
    </row>
    <row r="31" spans="1:6" ht="15.75" thickBot="1" x14ac:dyDescent="0.3">
      <c r="A31" s="477" t="s">
        <v>75</v>
      </c>
      <c r="B31" s="528"/>
      <c r="C31" s="478" t="s">
        <v>684</v>
      </c>
      <c r="D31" s="478" t="s">
        <v>12</v>
      </c>
      <c r="E31" s="478" t="s">
        <v>686</v>
      </c>
      <c r="F31" s="478" t="s">
        <v>687</v>
      </c>
    </row>
    <row r="32" spans="1:6" x14ac:dyDescent="0.25">
      <c r="A32" s="479" t="s">
        <v>185</v>
      </c>
      <c r="B32" s="529"/>
      <c r="C32" s="480">
        <f ca="1">'CS-GHP'!D79</f>
        <v>45</v>
      </c>
      <c r="D32" s="480">
        <f ca="1">'CS-GHP'!E79</f>
        <v>55</v>
      </c>
      <c r="E32" s="480">
        <f ca="1">D32-C32</f>
        <v>10</v>
      </c>
      <c r="F32" s="481">
        <f ca="1">E32/C32</f>
        <v>0.22222222222222221</v>
      </c>
    </row>
    <row r="33" spans="1:6" ht="15.75" thickBot="1" x14ac:dyDescent="0.3">
      <c r="A33" s="482" t="s">
        <v>757</v>
      </c>
      <c r="B33" s="532">
        <f>'CS-GHP'!C16</f>
        <v>331.5</v>
      </c>
      <c r="C33" s="483">
        <f ca="1">'CS-GHP'!D80</f>
        <v>81.532419428520456</v>
      </c>
      <c r="D33" s="483">
        <f ca="1">'CS-GHP'!E80</f>
        <v>103.11738450000001</v>
      </c>
      <c r="E33" s="483">
        <f t="shared" ref="E33:E34" ca="1" si="16">D33-C33</f>
        <v>21.584965071479559</v>
      </c>
      <c r="F33" s="481">
        <f t="shared" ref="F33:F34" ca="1" si="17">E33/C33</f>
        <v>0.26474088740127621</v>
      </c>
    </row>
    <row r="34" spans="1:6" ht="15.75" thickBot="1" x14ac:dyDescent="0.3">
      <c r="A34" s="479" t="s">
        <v>27</v>
      </c>
      <c r="B34" s="529"/>
      <c r="C34" s="484">
        <f ca="1">SUM(C32:C33)</f>
        <v>126.53241942852046</v>
      </c>
      <c r="D34" s="484">
        <f ca="1">SUM(D32:D33)</f>
        <v>158.11738450000001</v>
      </c>
      <c r="E34" s="484">
        <f t="shared" ca="1" si="16"/>
        <v>31.584965071479559</v>
      </c>
      <c r="F34" s="481">
        <f t="shared" ca="1" si="17"/>
        <v>0.24961954583759657</v>
      </c>
    </row>
    <row r="35" spans="1:6" ht="15.75" thickBot="1" x14ac:dyDescent="0.3">
      <c r="A35" s="485" t="s">
        <v>758</v>
      </c>
      <c r="B35" s="530"/>
      <c r="C35" s="486">
        <f ca="1">C32/C34</f>
        <v>0.35564008183231643</v>
      </c>
      <c r="D35" s="486">
        <f ca="1">D32/D34</f>
        <v>0.34784283950763173</v>
      </c>
      <c r="E35" s="487">
        <f ca="1">D35-C35</f>
        <v>-7.7972423246847056E-3</v>
      </c>
      <c r="F35" s="488"/>
    </row>
    <row r="36" spans="1:6" ht="15.75" thickBot="1" x14ac:dyDescent="0.3">
      <c r="A36" s="479" t="s">
        <v>759</v>
      </c>
      <c r="B36" s="529"/>
      <c r="C36" s="489">
        <f ca="1">'CS-GHP'!D83</f>
        <v>383.11455000000001</v>
      </c>
      <c r="D36" s="489">
        <f ca="1">'CS-GHP'!E83</f>
        <v>383.11455000000001</v>
      </c>
      <c r="E36" s="489">
        <f t="shared" ref="E36:E37" ca="1" si="18">D36-C36</f>
        <v>0</v>
      </c>
      <c r="F36" s="481">
        <f t="shared" ref="F36:F37" ca="1" si="19">E36/C36</f>
        <v>0</v>
      </c>
    </row>
    <row r="37" spans="1:6" ht="15.75" thickBot="1" x14ac:dyDescent="0.3">
      <c r="A37" s="490" t="s">
        <v>760</v>
      </c>
      <c r="B37" s="531"/>
      <c r="C37" s="489">
        <f ca="1">C34+C36</f>
        <v>509.64696942852049</v>
      </c>
      <c r="D37" s="489">
        <f ca="1">D34+D36</f>
        <v>541.23193450000008</v>
      </c>
      <c r="E37" s="489">
        <f t="shared" ca="1" si="18"/>
        <v>31.584965071479587</v>
      </c>
      <c r="F37" s="491">
        <f t="shared" ca="1" si="19"/>
        <v>6.1974203647078632E-2</v>
      </c>
    </row>
    <row r="38" spans="1:6" ht="15.75" thickBot="1" x14ac:dyDescent="0.3">
      <c r="A38" s="477" t="s">
        <v>69</v>
      </c>
      <c r="B38" s="528"/>
      <c r="C38" s="478" t="s">
        <v>684</v>
      </c>
      <c r="D38" s="478" t="s">
        <v>12</v>
      </c>
      <c r="E38" s="478" t="s">
        <v>686</v>
      </c>
      <c r="F38" s="478" t="s">
        <v>687</v>
      </c>
    </row>
    <row r="39" spans="1:6" x14ac:dyDescent="0.25">
      <c r="A39" s="479" t="s">
        <v>185</v>
      </c>
      <c r="B39" s="529"/>
      <c r="C39" s="480">
        <f ca="1">SGS!D79</f>
        <v>30.6</v>
      </c>
      <c r="D39" s="480">
        <f ca="1">SGS!E79</f>
        <v>45</v>
      </c>
      <c r="E39" s="480">
        <f ca="1">D39-C39</f>
        <v>14.399999999999999</v>
      </c>
      <c r="F39" s="481">
        <f ca="1">E39/C39</f>
        <v>0.47058823529411759</v>
      </c>
    </row>
    <row r="40" spans="1:6" ht="15.75" thickBot="1" x14ac:dyDescent="0.3">
      <c r="A40" s="482" t="s">
        <v>757</v>
      </c>
      <c r="B40" s="532">
        <f>SGS!C26</f>
        <v>73.270637272617634</v>
      </c>
      <c r="C40" s="483">
        <f ca="1">SGS!D80</f>
        <v>34.705425193013234</v>
      </c>
      <c r="D40" s="483">
        <f ca="1">SGS!E80</f>
        <v>42.856345281804053</v>
      </c>
      <c r="E40" s="483">
        <f t="shared" ref="E40:E41" ca="1" si="20">D40-C40</f>
        <v>8.1509200887908193</v>
      </c>
      <c r="F40" s="481">
        <f t="shared" ref="F40:F41" ca="1" si="21">E40/C40</f>
        <v>0.23486011317999159</v>
      </c>
    </row>
    <row r="41" spans="1:6" ht="15.75" thickBot="1" x14ac:dyDescent="0.3">
      <c r="A41" s="479" t="s">
        <v>27</v>
      </c>
      <c r="B41" s="529"/>
      <c r="C41" s="484">
        <f ca="1">SUM(C39:C40)</f>
        <v>65.305425193013235</v>
      </c>
      <c r="D41" s="484">
        <f ca="1">SUM(D39:D40)</f>
        <v>87.856345281804053</v>
      </c>
      <c r="E41" s="484">
        <f t="shared" ca="1" si="20"/>
        <v>22.550920088790818</v>
      </c>
      <c r="F41" s="481">
        <f t="shared" ca="1" si="21"/>
        <v>0.34531465069158529</v>
      </c>
    </row>
    <row r="42" spans="1:6" ht="15.75" thickBot="1" x14ac:dyDescent="0.3">
      <c r="A42" s="485" t="s">
        <v>758</v>
      </c>
      <c r="B42" s="530"/>
      <c r="C42" s="486">
        <f ca="1">C39/C41</f>
        <v>0.46856750276964387</v>
      </c>
      <c r="D42" s="486">
        <f ca="1">D39/D41</f>
        <v>0.51219977174852915</v>
      </c>
      <c r="E42" s="487">
        <f ca="1">D42-C42</f>
        <v>4.363226897888528E-2</v>
      </c>
      <c r="F42" s="488"/>
    </row>
    <row r="43" spans="1:6" ht="15.75" thickBot="1" x14ac:dyDescent="0.3">
      <c r="A43" s="479" t="s">
        <v>759</v>
      </c>
      <c r="B43" s="529"/>
      <c r="C43" s="489">
        <f ca="1">SGS!D83</f>
        <v>84.678875495964192</v>
      </c>
      <c r="D43" s="489">
        <f ca="1">SGS!E83</f>
        <v>84.678875495964192</v>
      </c>
      <c r="E43" s="489">
        <f t="shared" ref="E43:E44" ca="1" si="22">D43-C43</f>
        <v>0</v>
      </c>
      <c r="F43" s="481">
        <f t="shared" ref="F43:F44" ca="1" si="23">E43/C43</f>
        <v>0</v>
      </c>
    </row>
    <row r="44" spans="1:6" ht="15.75" thickBot="1" x14ac:dyDescent="0.3">
      <c r="A44" s="490" t="s">
        <v>760</v>
      </c>
      <c r="B44" s="531"/>
      <c r="C44" s="489">
        <f ca="1">C41+C43</f>
        <v>149.98430068897744</v>
      </c>
      <c r="D44" s="489">
        <f ca="1">D41+D43</f>
        <v>172.53522077776825</v>
      </c>
      <c r="E44" s="489">
        <f t="shared" ca="1" si="22"/>
        <v>22.550920088790804</v>
      </c>
      <c r="F44" s="491">
        <f t="shared" ca="1" si="23"/>
        <v>0.15035520374598849</v>
      </c>
    </row>
    <row r="45" spans="1:6" ht="15.75" thickBot="1" x14ac:dyDescent="0.3">
      <c r="A45" s="477" t="s">
        <v>70</v>
      </c>
      <c r="B45" s="528"/>
      <c r="C45" s="478" t="s">
        <v>684</v>
      </c>
      <c r="D45" s="478" t="s">
        <v>12</v>
      </c>
      <c r="E45" s="478" t="s">
        <v>686</v>
      </c>
      <c r="F45" s="478" t="s">
        <v>687</v>
      </c>
    </row>
    <row r="46" spans="1:6" x14ac:dyDescent="0.25">
      <c r="A46" s="479" t="s">
        <v>185</v>
      </c>
      <c r="B46" s="529"/>
      <c r="C46" s="480">
        <f ca="1">'GS-1'!D79</f>
        <v>45</v>
      </c>
      <c r="D46" s="480">
        <f ca="1">'GS-1'!E79</f>
        <v>69</v>
      </c>
      <c r="E46" s="480">
        <f ca="1">D46-C46</f>
        <v>24</v>
      </c>
      <c r="F46" s="481">
        <f ca="1">E46/C46</f>
        <v>0.53333333333333333</v>
      </c>
    </row>
    <row r="47" spans="1:6" ht="15.75" thickBot="1" x14ac:dyDescent="0.3">
      <c r="A47" s="482" t="s">
        <v>757</v>
      </c>
      <c r="B47" s="532">
        <f>'GS-1'!C26</f>
        <v>415.21415966605957</v>
      </c>
      <c r="C47" s="483">
        <f ca="1">'GS-1'!D80</f>
        <v>150.33564401911735</v>
      </c>
      <c r="D47" s="483">
        <f ca="1">'GS-1'!E80</f>
        <v>216.36261105790612</v>
      </c>
      <c r="E47" s="483">
        <f t="shared" ref="E47:E48" ca="1" si="24">D47-C47</f>
        <v>66.026967038788769</v>
      </c>
      <c r="F47" s="481">
        <f t="shared" ref="F47:F48" ca="1" si="25">E47/C47</f>
        <v>0.43919702123597837</v>
      </c>
    </row>
    <row r="48" spans="1:6" ht="15.75" thickBot="1" x14ac:dyDescent="0.3">
      <c r="A48" s="479" t="s">
        <v>27</v>
      </c>
      <c r="B48" s="529"/>
      <c r="C48" s="484">
        <f ca="1">SUM(C46:C47)</f>
        <v>195.33564401911735</v>
      </c>
      <c r="D48" s="484">
        <f ca="1">SUM(D46:D47)</f>
        <v>285.36261105790612</v>
      </c>
      <c r="E48" s="484">
        <f t="shared" ca="1" si="24"/>
        <v>90.026967038788769</v>
      </c>
      <c r="F48" s="481">
        <f t="shared" ca="1" si="25"/>
        <v>0.46088345775734557</v>
      </c>
    </row>
    <row r="49" spans="1:6" ht="15.75" thickBot="1" x14ac:dyDescent="0.3">
      <c r="A49" s="485" t="s">
        <v>758</v>
      </c>
      <c r="B49" s="530"/>
      <c r="C49" s="486">
        <f ca="1">C46/C48</f>
        <v>0.23037270143894414</v>
      </c>
      <c r="D49" s="486">
        <f ca="1">D46/D48</f>
        <v>0.24179761933142124</v>
      </c>
      <c r="E49" s="487">
        <f ca="1">D49-C49</f>
        <v>1.1424917892477099E-2</v>
      </c>
      <c r="F49" s="488"/>
    </row>
    <row r="50" spans="1:6" ht="15.75" thickBot="1" x14ac:dyDescent="0.3">
      <c r="A50" s="479" t="s">
        <v>759</v>
      </c>
      <c r="B50" s="529"/>
      <c r="C50" s="489">
        <f ca="1">'GS-1'!D83</f>
        <v>479.86300432606504</v>
      </c>
      <c r="D50" s="489">
        <f ca="1">'GS-1'!E83</f>
        <v>479.86300432606504</v>
      </c>
      <c r="E50" s="489">
        <f t="shared" ref="E50:E51" ca="1" si="26">D50-C50</f>
        <v>0</v>
      </c>
      <c r="F50" s="481">
        <f t="shared" ref="F50:F51" ca="1" si="27">E50/C50</f>
        <v>0</v>
      </c>
    </row>
    <row r="51" spans="1:6" ht="15.75" thickBot="1" x14ac:dyDescent="0.3">
      <c r="A51" s="490" t="s">
        <v>760</v>
      </c>
      <c r="B51" s="531"/>
      <c r="C51" s="489">
        <f ca="1">C48+C50</f>
        <v>675.19864834518239</v>
      </c>
      <c r="D51" s="489">
        <f ca="1">D48+D50</f>
        <v>765.22561538397122</v>
      </c>
      <c r="E51" s="489">
        <f t="shared" ca="1" si="26"/>
        <v>90.026967038788825</v>
      </c>
      <c r="F51" s="491">
        <f t="shared" ca="1" si="27"/>
        <v>0.13333404511314167</v>
      </c>
    </row>
    <row r="52" spans="1:6" ht="15.75" thickBot="1" x14ac:dyDescent="0.3">
      <c r="A52" s="477" t="s">
        <v>71</v>
      </c>
      <c r="B52" s="528"/>
      <c r="C52" s="478" t="s">
        <v>684</v>
      </c>
      <c r="D52" s="478" t="s">
        <v>12</v>
      </c>
      <c r="E52" s="478" t="s">
        <v>686</v>
      </c>
      <c r="F52" s="478" t="s">
        <v>687</v>
      </c>
    </row>
    <row r="53" spans="1:6" x14ac:dyDescent="0.25">
      <c r="A53" s="479" t="s">
        <v>185</v>
      </c>
      <c r="B53" s="529"/>
      <c r="C53" s="480">
        <f ca="1">'GS-2'!D79</f>
        <v>82</v>
      </c>
      <c r="D53" s="480">
        <f ca="1">'GS-2'!E79</f>
        <v>129</v>
      </c>
      <c r="E53" s="480">
        <f ca="1">D53-C53</f>
        <v>47</v>
      </c>
      <c r="F53" s="481">
        <f ca="1">E53/C53</f>
        <v>0.57317073170731703</v>
      </c>
    </row>
    <row r="54" spans="1:6" ht="15.75" thickBot="1" x14ac:dyDescent="0.3">
      <c r="A54" s="482" t="s">
        <v>757</v>
      </c>
      <c r="B54" s="532">
        <f>'GS-2'!C26</f>
        <v>1542.1283690215114</v>
      </c>
      <c r="C54" s="483">
        <f ca="1">'GS-2'!D80</f>
        <v>476.1937931517914</v>
      </c>
      <c r="D54" s="483">
        <f ca="1">'GS-2'!E80</f>
        <v>684.14441015946556</v>
      </c>
      <c r="E54" s="483">
        <f t="shared" ref="E54:E55" ca="1" si="28">D54-C54</f>
        <v>207.95061700767417</v>
      </c>
      <c r="F54" s="481">
        <f t="shared" ref="F54:F55" ca="1" si="29">E54/C54</f>
        <v>0.43669325387739333</v>
      </c>
    </row>
    <row r="55" spans="1:6" ht="15.75" thickBot="1" x14ac:dyDescent="0.3">
      <c r="A55" s="479" t="s">
        <v>27</v>
      </c>
      <c r="B55" s="529"/>
      <c r="C55" s="484">
        <f ca="1">SUM(C53:C54)</f>
        <v>558.1937931517914</v>
      </c>
      <c r="D55" s="484">
        <f ca="1">SUM(D53:D54)</f>
        <v>813.14441015946556</v>
      </c>
      <c r="E55" s="484">
        <f t="shared" ca="1" si="28"/>
        <v>254.95061700767417</v>
      </c>
      <c r="F55" s="481">
        <f t="shared" ca="1" si="29"/>
        <v>0.45674212099012834</v>
      </c>
    </row>
    <row r="56" spans="1:6" ht="15.75" thickBot="1" x14ac:dyDescent="0.3">
      <c r="A56" s="485" t="s">
        <v>758</v>
      </c>
      <c r="B56" s="530"/>
      <c r="C56" s="486">
        <f ca="1">C53/C55</f>
        <v>0.14690238588464827</v>
      </c>
      <c r="D56" s="486">
        <f ca="1">D53/D55</f>
        <v>0.15864340747875502</v>
      </c>
      <c r="E56" s="487">
        <f ca="1">D56-C56</f>
        <v>1.1741021594106754E-2</v>
      </c>
      <c r="F56" s="488"/>
    </row>
    <row r="57" spans="1:6" ht="15.75" thickBot="1" x14ac:dyDescent="0.3">
      <c r="A57" s="479" t="s">
        <v>759</v>
      </c>
      <c r="B57" s="529"/>
      <c r="C57" s="489">
        <f ca="1">'GS-2'!D83</f>
        <v>1782.2377560781606</v>
      </c>
      <c r="D57" s="489">
        <f ca="1">'GS-2'!E83</f>
        <v>1782.2377560781606</v>
      </c>
      <c r="E57" s="489">
        <f t="shared" ref="E57:E58" ca="1" si="30">D57-C57</f>
        <v>0</v>
      </c>
      <c r="F57" s="481">
        <f t="shared" ref="F57:F58" ca="1" si="31">E57/C57</f>
        <v>0</v>
      </c>
    </row>
    <row r="58" spans="1:6" ht="15.75" thickBot="1" x14ac:dyDescent="0.3">
      <c r="A58" s="490" t="s">
        <v>760</v>
      </c>
      <c r="B58" s="531"/>
      <c r="C58" s="489">
        <f ca="1">C55+C57</f>
        <v>2340.431549229952</v>
      </c>
      <c r="D58" s="489">
        <f ca="1">D55+D57</f>
        <v>2595.3821662376263</v>
      </c>
      <c r="E58" s="489">
        <f t="shared" ca="1" si="30"/>
        <v>254.95061700767428</v>
      </c>
      <c r="F58" s="491">
        <f t="shared" ca="1" si="31"/>
        <v>0.10893316537779456</v>
      </c>
    </row>
    <row r="59" spans="1:6" ht="15.75" thickBot="1" x14ac:dyDescent="0.3">
      <c r="A59" s="477" t="s">
        <v>72</v>
      </c>
      <c r="B59" s="528"/>
      <c r="C59" s="478" t="s">
        <v>684</v>
      </c>
      <c r="D59" s="478" t="s">
        <v>12</v>
      </c>
      <c r="E59" s="478" t="s">
        <v>686</v>
      </c>
      <c r="F59" s="478" t="s">
        <v>687</v>
      </c>
    </row>
    <row r="60" spans="1:6" x14ac:dyDescent="0.25">
      <c r="A60" s="479" t="s">
        <v>185</v>
      </c>
      <c r="B60" s="529"/>
      <c r="C60" s="480">
        <f ca="1">'GS-3'!D79</f>
        <v>420</v>
      </c>
      <c r="D60" s="480">
        <f ca="1">'GS-3'!E79</f>
        <v>525</v>
      </c>
      <c r="E60" s="480">
        <f ca="1">D60-C60</f>
        <v>105</v>
      </c>
      <c r="F60" s="481">
        <f ca="1">E60/C60</f>
        <v>0.25</v>
      </c>
    </row>
    <row r="61" spans="1:6" ht="15.75" thickBot="1" x14ac:dyDescent="0.3">
      <c r="A61" s="482" t="s">
        <v>757</v>
      </c>
      <c r="B61" s="532">
        <f>'GS-3'!C26</f>
        <v>8047.7585410059646</v>
      </c>
      <c r="C61" s="483">
        <f ca="1">'GS-3'!D80</f>
        <v>2066.050870102054</v>
      </c>
      <c r="D61" s="483">
        <f ca="1">'GS-3'!E80</f>
        <v>3061.0419747432493</v>
      </c>
      <c r="E61" s="483">
        <f t="shared" ref="E61:E62" ca="1" si="32">D61-C61</f>
        <v>994.99110464119531</v>
      </c>
      <c r="F61" s="481">
        <f t="shared" ref="F61:F62" ca="1" si="33">E61/C61</f>
        <v>0.48159080642193824</v>
      </c>
    </row>
    <row r="62" spans="1:6" ht="15.75" thickBot="1" x14ac:dyDescent="0.3">
      <c r="A62" s="479" t="s">
        <v>27</v>
      </c>
      <c r="B62" s="529"/>
      <c r="C62" s="484">
        <f ca="1">SUM(C60:C61)</f>
        <v>2486.050870102054</v>
      </c>
      <c r="D62" s="484">
        <f ca="1">SUM(D60:D61)</f>
        <v>3586.0419747432493</v>
      </c>
      <c r="E62" s="484">
        <f t="shared" ca="1" si="32"/>
        <v>1099.9911046411953</v>
      </c>
      <c r="F62" s="481">
        <f t="shared" ca="1" si="33"/>
        <v>0.44246524392159359</v>
      </c>
    </row>
    <row r="63" spans="1:6" ht="15.75" thickBot="1" x14ac:dyDescent="0.3">
      <c r="A63" s="485" t="s">
        <v>758</v>
      </c>
      <c r="B63" s="530"/>
      <c r="C63" s="486">
        <f ca="1">C60/C62</f>
        <v>0.16894264113861787</v>
      </c>
      <c r="D63" s="486">
        <f ca="1">D60/D62</f>
        <v>0.14640096342921044</v>
      </c>
      <c r="E63" s="487">
        <f ca="1">D63-C63</f>
        <v>-2.2541677709407432E-2</v>
      </c>
      <c r="F63" s="488"/>
    </row>
    <row r="64" spans="1:6" ht="15.75" thickBot="1" x14ac:dyDescent="0.3">
      <c r="A64" s="479" t="s">
        <v>759</v>
      </c>
      <c r="B64" s="529"/>
      <c r="C64" s="489">
        <f ca="1">'GS-3'!D83</f>
        <v>9300.794545840592</v>
      </c>
      <c r="D64" s="489">
        <f ca="1">'GS-3'!E83</f>
        <v>9300.794545840592</v>
      </c>
      <c r="E64" s="489">
        <f t="shared" ref="E64:E65" ca="1" si="34">D64-C64</f>
        <v>0</v>
      </c>
      <c r="F64" s="481">
        <f t="shared" ref="F64:F65" ca="1" si="35">E64/C64</f>
        <v>0</v>
      </c>
    </row>
    <row r="65" spans="1:6" ht="15.75" thickBot="1" x14ac:dyDescent="0.3">
      <c r="A65" s="490" t="s">
        <v>760</v>
      </c>
      <c r="B65" s="531"/>
      <c r="C65" s="489">
        <f ca="1">C62+C64</f>
        <v>11786.845415942646</v>
      </c>
      <c r="D65" s="489">
        <f ca="1">D62+D64</f>
        <v>12886.836520583842</v>
      </c>
      <c r="E65" s="489">
        <f t="shared" ca="1" si="34"/>
        <v>1099.9911046411962</v>
      </c>
      <c r="F65" s="491">
        <f t="shared" ca="1" si="35"/>
        <v>9.332362187030728E-2</v>
      </c>
    </row>
    <row r="66" spans="1:6" ht="15.75" thickBot="1" x14ac:dyDescent="0.3">
      <c r="A66" s="477" t="s">
        <v>73</v>
      </c>
      <c r="B66" s="528"/>
      <c r="C66" s="478" t="s">
        <v>684</v>
      </c>
      <c r="D66" s="478" t="s">
        <v>12</v>
      </c>
      <c r="E66" s="478" t="s">
        <v>686</v>
      </c>
      <c r="F66" s="478" t="s">
        <v>687</v>
      </c>
    </row>
    <row r="67" spans="1:6" x14ac:dyDescent="0.25">
      <c r="A67" s="479" t="s">
        <v>185</v>
      </c>
      <c r="B67" s="529"/>
      <c r="C67" s="480">
        <f ca="1">'GS-4'!D79</f>
        <v>670</v>
      </c>
      <c r="D67" s="480">
        <f ca="1">'GS-4'!E79</f>
        <v>995</v>
      </c>
      <c r="E67" s="480">
        <f ca="1">D67-C67</f>
        <v>325</v>
      </c>
      <c r="F67" s="481">
        <f ca="1">E67/C67</f>
        <v>0.48507462686567165</v>
      </c>
    </row>
    <row r="68" spans="1:6" ht="15.75" thickBot="1" x14ac:dyDescent="0.3">
      <c r="A68" s="482" t="s">
        <v>757</v>
      </c>
      <c r="B68" s="532">
        <f>'GS-4'!C26</f>
        <v>32659.281650980396</v>
      </c>
      <c r="C68" s="483">
        <f ca="1">'GS-4'!D80</f>
        <v>6893.9293262445681</v>
      </c>
      <c r="D68" s="483">
        <f ca="1">'GS-4'!E80</f>
        <v>9641.7003949566988</v>
      </c>
      <c r="E68" s="483">
        <f t="shared" ref="E68:E69" ca="1" si="36">D68-C68</f>
        <v>2747.7710687121307</v>
      </c>
      <c r="F68" s="481">
        <f t="shared" ref="F68:F69" ca="1" si="37">E68/C68</f>
        <v>0.39857836346705988</v>
      </c>
    </row>
    <row r="69" spans="1:6" ht="15.75" thickBot="1" x14ac:dyDescent="0.3">
      <c r="A69" s="479" t="s">
        <v>27</v>
      </c>
      <c r="B69" s="529"/>
      <c r="C69" s="484">
        <f ca="1">SUM(C67:C68)</f>
        <v>7563.9293262445681</v>
      </c>
      <c r="D69" s="484">
        <f ca="1">SUM(D67:D68)</f>
        <v>10636.700394956699</v>
      </c>
      <c r="E69" s="484">
        <f t="shared" ca="1" si="36"/>
        <v>3072.7710687121307</v>
      </c>
      <c r="F69" s="481">
        <f t="shared" ca="1" si="37"/>
        <v>0.40624005542338104</v>
      </c>
    </row>
    <row r="70" spans="1:6" ht="15.75" thickBot="1" x14ac:dyDescent="0.3">
      <c r="A70" s="485" t="s">
        <v>758</v>
      </c>
      <c r="B70" s="530"/>
      <c r="C70" s="486">
        <f ca="1">C67/C69</f>
        <v>8.8578299862652171E-2</v>
      </c>
      <c r="D70" s="486">
        <f ca="1">D67/D69</f>
        <v>9.3544046842926096E-2</v>
      </c>
      <c r="E70" s="487">
        <f ca="1">D70-C70</f>
        <v>4.9657469802739246E-3</v>
      </c>
      <c r="F70" s="488"/>
    </row>
    <row r="71" spans="1:6" ht="15.75" thickBot="1" x14ac:dyDescent="0.3">
      <c r="A71" s="479" t="s">
        <v>759</v>
      </c>
      <c r="B71" s="529"/>
      <c r="C71" s="489">
        <f ca="1">'GS-4'!D83</f>
        <v>37744.33180403804</v>
      </c>
      <c r="D71" s="489">
        <f ca="1">'GS-4'!E83</f>
        <v>37744.33180403804</v>
      </c>
      <c r="E71" s="489">
        <f t="shared" ref="E71:E72" ca="1" si="38">D71-C71</f>
        <v>0</v>
      </c>
      <c r="F71" s="481">
        <f t="shared" ref="F71:F72" ca="1" si="39">E71/C71</f>
        <v>0</v>
      </c>
    </row>
    <row r="72" spans="1:6" ht="15.75" thickBot="1" x14ac:dyDescent="0.3">
      <c r="A72" s="490" t="s">
        <v>760</v>
      </c>
      <c r="B72" s="531"/>
      <c r="C72" s="489">
        <f ca="1">C69+C71</f>
        <v>45308.261130282612</v>
      </c>
      <c r="D72" s="489">
        <f ca="1">D69+D71</f>
        <v>48381.032198994741</v>
      </c>
      <c r="E72" s="489">
        <f t="shared" ca="1" si="38"/>
        <v>3072.7710687121289</v>
      </c>
      <c r="F72" s="491">
        <f t="shared" ca="1" si="39"/>
        <v>6.7819223074495477E-2</v>
      </c>
    </row>
    <row r="73" spans="1:6" ht="15.75" thickBot="1" x14ac:dyDescent="0.3">
      <c r="A73" s="477" t="s">
        <v>74</v>
      </c>
      <c r="B73" s="528"/>
      <c r="C73" s="478" t="s">
        <v>684</v>
      </c>
      <c r="D73" s="478" t="s">
        <v>12</v>
      </c>
      <c r="E73" s="478" t="s">
        <v>686</v>
      </c>
      <c r="F73" s="478" t="s">
        <v>687</v>
      </c>
    </row>
    <row r="74" spans="1:6" x14ac:dyDescent="0.25">
      <c r="A74" s="479" t="s">
        <v>185</v>
      </c>
      <c r="B74" s="529"/>
      <c r="C74" s="480">
        <f ca="1">'GS-5'!D79</f>
        <v>1380</v>
      </c>
      <c r="D74" s="480">
        <f ca="1">'GS-5'!E79</f>
        <v>2195</v>
      </c>
      <c r="E74" s="480">
        <f ca="1">D74-C74</f>
        <v>815</v>
      </c>
      <c r="F74" s="481">
        <f ca="1">E74/C74</f>
        <v>0.59057971014492749</v>
      </c>
    </row>
    <row r="75" spans="1:6" ht="15.75" thickBot="1" x14ac:dyDescent="0.3">
      <c r="A75" s="482" t="s">
        <v>757</v>
      </c>
      <c r="B75" s="532">
        <f>'GS-5'!C26</f>
        <v>71291.517641005281</v>
      </c>
      <c r="C75" s="483">
        <f ca="1">'GS-5'!D80</f>
        <v>9955.2099430678136</v>
      </c>
      <c r="D75" s="483">
        <f ca="1">'GS-5'!E80</f>
        <v>14414.295509523283</v>
      </c>
      <c r="E75" s="483">
        <f t="shared" ref="E75:E76" ca="1" si="40">D75-C75</f>
        <v>4459.0855664554692</v>
      </c>
      <c r="F75" s="481">
        <f t="shared" ref="F75:F76" ca="1" si="41">E75/C75</f>
        <v>0.44791476944798114</v>
      </c>
    </row>
    <row r="76" spans="1:6" ht="15.75" thickBot="1" x14ac:dyDescent="0.3">
      <c r="A76" s="479" t="s">
        <v>27</v>
      </c>
      <c r="B76" s="529"/>
      <c r="C76" s="484">
        <f ca="1">SUM(C74:C75)</f>
        <v>11335.209943067814</v>
      </c>
      <c r="D76" s="484">
        <f ca="1">SUM(D74:D75)</f>
        <v>16609.295509523283</v>
      </c>
      <c r="E76" s="484">
        <f t="shared" ca="1" si="40"/>
        <v>5274.0855664554692</v>
      </c>
      <c r="F76" s="481">
        <f t="shared" ca="1" si="41"/>
        <v>0.46528344803008265</v>
      </c>
    </row>
    <row r="77" spans="1:6" ht="15.75" thickBot="1" x14ac:dyDescent="0.3">
      <c r="A77" s="485" t="s">
        <v>758</v>
      </c>
      <c r="B77" s="530"/>
      <c r="C77" s="486">
        <f ca="1">C74/C76</f>
        <v>0.12174454702922868</v>
      </c>
      <c r="D77" s="486">
        <f ca="1">D74/D76</f>
        <v>0.13215491281622699</v>
      </c>
      <c r="E77" s="487">
        <f ca="1">D77-C77</f>
        <v>1.0410365786998305E-2</v>
      </c>
      <c r="F77" s="488"/>
    </row>
    <row r="78" spans="1:6" ht="15.75" thickBot="1" x14ac:dyDescent="0.3">
      <c r="A78" s="479" t="s">
        <v>759</v>
      </c>
      <c r="B78" s="529"/>
      <c r="C78" s="489">
        <f ca="1">'GS-5'!D83</f>
        <v>82391.606937709803</v>
      </c>
      <c r="D78" s="489">
        <f ca="1">'GS-5'!E83</f>
        <v>82391.606937709803</v>
      </c>
      <c r="E78" s="489">
        <f t="shared" ref="E78:E79" ca="1" si="42">D78-C78</f>
        <v>0</v>
      </c>
      <c r="F78" s="481">
        <f t="shared" ref="F78:F79" ca="1" si="43">E78/C78</f>
        <v>0</v>
      </c>
    </row>
    <row r="79" spans="1:6" ht="15.75" thickBot="1" x14ac:dyDescent="0.3">
      <c r="A79" s="490" t="s">
        <v>760</v>
      </c>
      <c r="B79" s="531"/>
      <c r="C79" s="489">
        <f ca="1">C76+C78</f>
        <v>93726.816880777624</v>
      </c>
      <c r="D79" s="489">
        <f ca="1">D76+D78</f>
        <v>99000.902447233093</v>
      </c>
      <c r="E79" s="489">
        <f t="shared" ca="1" si="42"/>
        <v>5274.0855664554692</v>
      </c>
      <c r="F79" s="491">
        <f t="shared" ca="1" si="43"/>
        <v>5.6270827730810609E-2</v>
      </c>
    </row>
    <row r="80" spans="1:6" ht="15.75" thickBot="1" x14ac:dyDescent="0.3">
      <c r="A80" s="477" t="s">
        <v>76</v>
      </c>
      <c r="B80" s="528"/>
      <c r="C80" s="478" t="s">
        <v>684</v>
      </c>
      <c r="D80" s="478" t="s">
        <v>12</v>
      </c>
      <c r="E80" s="478" t="s">
        <v>686</v>
      </c>
      <c r="F80" s="478" t="s">
        <v>687</v>
      </c>
    </row>
    <row r="81" spans="1:6" x14ac:dyDescent="0.25">
      <c r="A81" s="479" t="s">
        <v>185</v>
      </c>
      <c r="B81" s="529"/>
      <c r="C81" s="480">
        <f ca="1">'CS-SG'!D79</f>
        <v>45</v>
      </c>
      <c r="D81" s="480">
        <f ca="1">'CS-SG'!E79</f>
        <v>55</v>
      </c>
      <c r="E81" s="480">
        <f ca="1">D81-C81</f>
        <v>10</v>
      </c>
      <c r="F81" s="481">
        <f ca="1">E81/C81</f>
        <v>0.22222222222222221</v>
      </c>
    </row>
    <row r="82" spans="1:6" ht="15.75" thickBot="1" x14ac:dyDescent="0.3">
      <c r="A82" s="482" t="s">
        <v>757</v>
      </c>
      <c r="B82" s="532">
        <f>'CS-SG'!C27</f>
        <v>43.883947235306998</v>
      </c>
      <c r="C82" s="483">
        <f ca="1">'CS-SG'!D80</f>
        <v>3.8754642588647101</v>
      </c>
      <c r="D82" s="483">
        <f ca="1">'CS-SG'!E80</f>
        <v>13.387072329594019</v>
      </c>
      <c r="E82" s="483">
        <f t="shared" ref="E82:E83" ca="1" si="44">D82-C82</f>
        <v>9.5116080707293094</v>
      </c>
      <c r="F82" s="481">
        <f t="shared" ref="F82:F83" ca="1" si="45">E82/C82</f>
        <v>2.454314486057386</v>
      </c>
    </row>
    <row r="83" spans="1:6" ht="15.75" thickBot="1" x14ac:dyDescent="0.3">
      <c r="A83" s="479" t="s">
        <v>27</v>
      </c>
      <c r="B83" s="529"/>
      <c r="C83" s="484">
        <f ca="1">SUM(C81:C82)</f>
        <v>48.87546425886471</v>
      </c>
      <c r="D83" s="484">
        <f ca="1">SUM(D81:D82)</f>
        <v>68.387072329594019</v>
      </c>
      <c r="E83" s="484">
        <f t="shared" ca="1" si="44"/>
        <v>19.511608070729309</v>
      </c>
      <c r="F83" s="481">
        <f t="shared" ca="1" si="45"/>
        <v>0.39921069531713804</v>
      </c>
    </row>
    <row r="84" spans="1:6" ht="15.75" thickBot="1" x14ac:dyDescent="0.3">
      <c r="A84" s="485" t="s">
        <v>758</v>
      </c>
      <c r="B84" s="530"/>
      <c r="C84" s="486">
        <f ca="1">C81/C83</f>
        <v>0.9207073668223662</v>
      </c>
      <c r="D84" s="486">
        <f ca="1">D81/D83</f>
        <v>0.80424557049211687</v>
      </c>
      <c r="E84" s="487">
        <f ca="1">D84-C84</f>
        <v>-0.11646179633024933</v>
      </c>
      <c r="F84" s="488"/>
    </row>
    <row r="85" spans="1:6" ht="15.75" thickBot="1" x14ac:dyDescent="0.3">
      <c r="A85" s="479" t="s">
        <v>759</v>
      </c>
      <c r="B85" s="529"/>
      <c r="C85" s="489">
        <f ca="1">'CS-SG'!D83</f>
        <v>50.716677819844293</v>
      </c>
      <c r="D85" s="489">
        <f ca="1">'CS-SG'!E83</f>
        <v>50.716677819844293</v>
      </c>
      <c r="E85" s="489">
        <f t="shared" ref="E85:E86" ca="1" si="46">D85-C85</f>
        <v>0</v>
      </c>
      <c r="F85" s="481">
        <f t="shared" ref="F85:F86" ca="1" si="47">E85/C85</f>
        <v>0</v>
      </c>
    </row>
    <row r="86" spans="1:6" ht="15.75" thickBot="1" x14ac:dyDescent="0.3">
      <c r="A86" s="490" t="s">
        <v>760</v>
      </c>
      <c r="B86" s="531"/>
      <c r="C86" s="489">
        <f ca="1">C83+C85</f>
        <v>99.592142078709003</v>
      </c>
      <c r="D86" s="489">
        <f ca="1">D83+D85</f>
        <v>119.10375014943831</v>
      </c>
      <c r="E86" s="489">
        <f t="shared" ca="1" si="46"/>
        <v>19.511608070729309</v>
      </c>
      <c r="F86" s="491">
        <f t="shared" ca="1" si="47"/>
        <v>0.19591513610892136</v>
      </c>
    </row>
    <row r="87" spans="1:6" ht="15.75" thickBot="1" x14ac:dyDescent="0.3">
      <c r="A87" s="477" t="s">
        <v>80</v>
      </c>
      <c r="B87" s="528"/>
      <c r="C87" s="478" t="s">
        <v>684</v>
      </c>
      <c r="D87" s="478" t="s">
        <v>12</v>
      </c>
      <c r="E87" s="478" t="s">
        <v>686</v>
      </c>
      <c r="F87" s="478" t="s">
        <v>687</v>
      </c>
    </row>
    <row r="88" spans="1:6" x14ac:dyDescent="0.25">
      <c r="A88" s="479" t="s">
        <v>185</v>
      </c>
      <c r="B88" s="529"/>
      <c r="C88" s="480">
        <f ca="1">SIS!D79</f>
        <v>1380</v>
      </c>
      <c r="D88" s="480">
        <f ca="1">SIS!E79</f>
        <v>2550</v>
      </c>
      <c r="E88" s="480">
        <f ca="1">D88-C88</f>
        <v>1170</v>
      </c>
      <c r="F88" s="481">
        <f ca="1">E88/C88</f>
        <v>0.84782608695652173</v>
      </c>
    </row>
    <row r="89" spans="1:6" ht="15.75" thickBot="1" x14ac:dyDescent="0.3">
      <c r="A89" s="482" t="s">
        <v>757</v>
      </c>
      <c r="B89" s="532">
        <f>SIS!C15</f>
        <v>136510.56530228301</v>
      </c>
      <c r="C89" s="483">
        <f ca="1">SIS!D80</f>
        <v>12364.702790335343</v>
      </c>
      <c r="D89" s="483">
        <f ca="1">SIS!E80</f>
        <v>15786.8407237508</v>
      </c>
      <c r="E89" s="483">
        <f t="shared" ref="E89:E90" ca="1" si="48">D89-C89</f>
        <v>3422.1379334154572</v>
      </c>
      <c r="F89" s="481">
        <f t="shared" ref="F89:F90" ca="1" si="49">E89/C89</f>
        <v>0.27676669560471057</v>
      </c>
    </row>
    <row r="90" spans="1:6" ht="15.75" thickBot="1" x14ac:dyDescent="0.3">
      <c r="A90" s="479" t="s">
        <v>27</v>
      </c>
      <c r="B90" s="529"/>
      <c r="C90" s="484">
        <f ca="1">SUM(C88:C89)</f>
        <v>13744.702790335343</v>
      </c>
      <c r="D90" s="484">
        <f ca="1">SUM(D88:D89)</f>
        <v>18336.8407237508</v>
      </c>
      <c r="E90" s="484">
        <f t="shared" ca="1" si="48"/>
        <v>4592.1379334154572</v>
      </c>
      <c r="F90" s="481">
        <f t="shared" ca="1" si="49"/>
        <v>0.33410238136574638</v>
      </c>
    </row>
    <row r="91" spans="1:6" ht="15.75" thickBot="1" x14ac:dyDescent="0.3">
      <c r="A91" s="485" t="s">
        <v>758</v>
      </c>
      <c r="B91" s="530"/>
      <c r="C91" s="486">
        <f ca="1">C88/C90</f>
        <v>0.10040231651792092</v>
      </c>
      <c r="D91" s="486">
        <f ca="1">D88/D90</f>
        <v>0.13906430439225617</v>
      </c>
      <c r="E91" s="487">
        <f ca="1">D91-C91</f>
        <v>3.8661987874335252E-2</v>
      </c>
      <c r="F91" s="488"/>
    </row>
    <row r="92" spans="1:6" ht="15.75" thickBot="1" x14ac:dyDescent="0.3">
      <c r="A92" s="479" t="s">
        <v>759</v>
      </c>
      <c r="B92" s="529"/>
      <c r="C92" s="489">
        <f ca="1">SIS!D83</f>
        <v>157765.26031984846</v>
      </c>
      <c r="D92" s="489">
        <f ca="1">SIS!E83</f>
        <v>157765.26031984846</v>
      </c>
      <c r="E92" s="489">
        <f t="shared" ref="E92:E93" ca="1" si="50">D92-C92</f>
        <v>0</v>
      </c>
      <c r="F92" s="481">
        <f t="shared" ref="F92:F93" ca="1" si="51">E92/C92</f>
        <v>0</v>
      </c>
    </row>
    <row r="93" spans="1:6" ht="15.75" thickBot="1" x14ac:dyDescent="0.3">
      <c r="A93" s="490" t="s">
        <v>760</v>
      </c>
      <c r="B93" s="531"/>
      <c r="C93" s="489">
        <f ca="1">C90+C92</f>
        <v>171509.9631101838</v>
      </c>
      <c r="D93" s="489">
        <f ca="1">D90+D92</f>
        <v>176102.10104359925</v>
      </c>
      <c r="E93" s="489">
        <f t="shared" ca="1" si="50"/>
        <v>4592.1379334154481</v>
      </c>
      <c r="F93" s="491">
        <f t="shared" ca="1" si="51"/>
        <v>2.6774759029394132E-2</v>
      </c>
    </row>
    <row r="94" spans="1:6" ht="15.75" thickBot="1" x14ac:dyDescent="0.3">
      <c r="A94" s="477" t="s">
        <v>81</v>
      </c>
      <c r="B94" s="528"/>
      <c r="C94" s="478" t="s">
        <v>684</v>
      </c>
      <c r="D94" s="478" t="s">
        <v>12</v>
      </c>
      <c r="E94" s="478" t="s">
        <v>686</v>
      </c>
      <c r="F94" s="478" t="s">
        <v>687</v>
      </c>
    </row>
    <row r="95" spans="1:6" x14ac:dyDescent="0.25">
      <c r="A95" s="479" t="s">
        <v>185</v>
      </c>
      <c r="B95" s="529"/>
      <c r="C95" s="480">
        <f ca="1">IS!D79</f>
        <v>1580</v>
      </c>
      <c r="D95" s="480">
        <f ca="1">IS!E79</f>
        <v>2950</v>
      </c>
      <c r="E95" s="480">
        <f ca="1">D95-C95</f>
        <v>1370</v>
      </c>
      <c r="F95" s="481">
        <f ca="1">E95/C95</f>
        <v>0.86708860759493667</v>
      </c>
    </row>
    <row r="96" spans="1:6" ht="15.75" thickBot="1" x14ac:dyDescent="0.3">
      <c r="A96" s="482" t="s">
        <v>757</v>
      </c>
      <c r="B96" s="532">
        <f>IS!C15</f>
        <v>851741.74704702396</v>
      </c>
      <c r="C96" s="483">
        <f ca="1">IS!D80</f>
        <v>40261.861136413274</v>
      </c>
      <c r="D96" s="483">
        <f ca="1">IS!E80</f>
        <v>52959.31817330559</v>
      </c>
      <c r="E96" s="483">
        <f t="shared" ref="E96:E97" ca="1" si="52">D96-C96</f>
        <v>12697.457036892316</v>
      </c>
      <c r="F96" s="481">
        <f t="shared" ref="F96:F97" ca="1" si="53">E96/C96</f>
        <v>0.31537183524307066</v>
      </c>
    </row>
    <row r="97" spans="1:6" ht="15.75" thickBot="1" x14ac:dyDescent="0.3">
      <c r="A97" s="479" t="s">
        <v>27</v>
      </c>
      <c r="B97" s="529"/>
      <c r="C97" s="484">
        <f ca="1">SUM(C95:C96)</f>
        <v>41841.861136413274</v>
      </c>
      <c r="D97" s="484">
        <f ca="1">SUM(D95:D96)</f>
        <v>55909.31817330559</v>
      </c>
      <c r="E97" s="484">
        <f t="shared" ca="1" si="52"/>
        <v>14067.457036892316</v>
      </c>
      <c r="F97" s="481">
        <f t="shared" ca="1" si="53"/>
        <v>0.3362053373063269</v>
      </c>
    </row>
    <row r="98" spans="1:6" ht="15.75" thickBot="1" x14ac:dyDescent="0.3">
      <c r="A98" s="485" t="s">
        <v>758</v>
      </c>
      <c r="B98" s="530"/>
      <c r="C98" s="486">
        <f ca="1">C95/C97</f>
        <v>3.7761226606265609E-2</v>
      </c>
      <c r="D98" s="486">
        <f ca="1">D95/D97</f>
        <v>5.2764013162451766E-2</v>
      </c>
      <c r="E98" s="487">
        <f ca="1">D98-C98</f>
        <v>1.5002786556186157E-2</v>
      </c>
      <c r="F98" s="488"/>
    </row>
    <row r="99" spans="1:6" ht="15.75" thickBot="1" x14ac:dyDescent="0.3">
      <c r="A99" s="479" t="s">
        <v>759</v>
      </c>
      <c r="B99" s="529"/>
      <c r="C99" s="489">
        <f ca="1">IS!D83</f>
        <v>984357.93706224556</v>
      </c>
      <c r="D99" s="489">
        <f ca="1">IS!E83</f>
        <v>984357.93706224556</v>
      </c>
      <c r="E99" s="489">
        <f t="shared" ref="E99:E100" ca="1" si="54">D99-C99</f>
        <v>0</v>
      </c>
      <c r="F99" s="481">
        <f t="shared" ref="F99:F100" ca="1" si="55">E99/C99</f>
        <v>0</v>
      </c>
    </row>
    <row r="100" spans="1:6" ht="15.75" thickBot="1" x14ac:dyDescent="0.3">
      <c r="A100" s="490" t="s">
        <v>760</v>
      </c>
      <c r="B100" s="531"/>
      <c r="C100" s="489">
        <f ca="1">C97+C99</f>
        <v>1026199.7981986589</v>
      </c>
      <c r="D100" s="489">
        <f ca="1">D97+D99</f>
        <v>1040267.2552355512</v>
      </c>
      <c r="E100" s="489">
        <f t="shared" ca="1" si="54"/>
        <v>14067.457036892301</v>
      </c>
      <c r="F100" s="491">
        <f t="shared" ca="1" si="55"/>
        <v>1.3708302283420471E-2</v>
      </c>
    </row>
    <row r="101" spans="1:6" ht="15.75" thickBot="1" x14ac:dyDescent="0.3">
      <c r="A101" s="477" t="s">
        <v>84</v>
      </c>
      <c r="B101" s="528"/>
      <c r="C101" s="478" t="s">
        <v>684</v>
      </c>
      <c r="D101" s="478" t="s">
        <v>12</v>
      </c>
      <c r="E101" s="478" t="s">
        <v>686</v>
      </c>
      <c r="F101" s="478" t="s">
        <v>687</v>
      </c>
    </row>
    <row r="102" spans="1:6" x14ac:dyDescent="0.25">
      <c r="A102" s="479" t="s">
        <v>185</v>
      </c>
      <c r="B102" s="529"/>
      <c r="C102" s="480">
        <f ca="1">WHS!D79</f>
        <v>420</v>
      </c>
      <c r="D102" s="480">
        <f ca="1">WHS!E79</f>
        <v>695</v>
      </c>
      <c r="E102" s="480">
        <f ca="1">D102-C102</f>
        <v>275</v>
      </c>
      <c r="F102" s="481">
        <f ca="1">E102/C102</f>
        <v>0.65476190476190477</v>
      </c>
    </row>
    <row r="103" spans="1:6" ht="15.75" thickBot="1" x14ac:dyDescent="0.3">
      <c r="A103" s="482" t="s">
        <v>757</v>
      </c>
      <c r="B103" s="532">
        <f>WHS!C15</f>
        <v>14647.329102853333</v>
      </c>
      <c r="C103" s="483">
        <f ca="1">WHS!D80</f>
        <v>2662.7370086226151</v>
      </c>
      <c r="D103" s="483">
        <f ca="1">WHS!E80</f>
        <v>3589.3958713587799</v>
      </c>
      <c r="E103" s="483">
        <f t="shared" ref="E103:E104" ca="1" si="56">D103-C103</f>
        <v>926.65886273616479</v>
      </c>
      <c r="F103" s="481">
        <f t="shared" ref="F103:F104" ca="1" si="57">E103/C103</f>
        <v>0.34800990850219504</v>
      </c>
    </row>
    <row r="104" spans="1:6" ht="15.75" thickBot="1" x14ac:dyDescent="0.3">
      <c r="A104" s="479" t="s">
        <v>27</v>
      </c>
      <c r="B104" s="529"/>
      <c r="C104" s="484">
        <f ca="1">SUM(C102:C103)</f>
        <v>3082.7370086226151</v>
      </c>
      <c r="D104" s="484">
        <f ca="1">SUM(D102:D103)</f>
        <v>4284.3958713587799</v>
      </c>
      <c r="E104" s="484">
        <f t="shared" ca="1" si="56"/>
        <v>1201.6588627361648</v>
      </c>
      <c r="F104" s="481">
        <f t="shared" ca="1" si="57"/>
        <v>0.38980258756262604</v>
      </c>
    </row>
    <row r="105" spans="1:6" ht="15.75" thickBot="1" x14ac:dyDescent="0.3">
      <c r="A105" s="485" t="s">
        <v>758</v>
      </c>
      <c r="B105" s="530"/>
      <c r="C105" s="486">
        <f ca="1">C102/C104</f>
        <v>0.13624256588389888</v>
      </c>
      <c r="D105" s="486">
        <f ca="1">D102/D104</f>
        <v>0.16221656935253823</v>
      </c>
      <c r="E105" s="487">
        <f ca="1">D105-C105</f>
        <v>2.5974003468639345E-2</v>
      </c>
      <c r="F105" s="488"/>
    </row>
    <row r="106" spans="1:6" ht="15.75" thickBot="1" x14ac:dyDescent="0.3">
      <c r="A106" s="479" t="s">
        <v>759</v>
      </c>
      <c r="B106" s="529"/>
      <c r="C106" s="489">
        <f ca="1">WHS!D83</f>
        <v>16843.278652946759</v>
      </c>
      <c r="D106" s="489">
        <f ca="1">WHS!E83</f>
        <v>16843.278652946759</v>
      </c>
      <c r="E106" s="489">
        <f t="shared" ref="E106:E107" ca="1" si="58">D106-C106</f>
        <v>0</v>
      </c>
      <c r="F106" s="481">
        <f t="shared" ref="F106:F107" ca="1" si="59">E106/C106</f>
        <v>0</v>
      </c>
    </row>
    <row r="107" spans="1:6" ht="15.75" thickBot="1" x14ac:dyDescent="0.3">
      <c r="A107" s="490" t="s">
        <v>760</v>
      </c>
      <c r="B107" s="531"/>
      <c r="C107" s="489">
        <f ca="1">C104+C106</f>
        <v>19926.015661569374</v>
      </c>
      <c r="D107" s="489">
        <f ca="1">D104+D106</f>
        <v>21127.674524305541</v>
      </c>
      <c r="E107" s="489">
        <f t="shared" ca="1" si="58"/>
        <v>1201.6588627361671</v>
      </c>
      <c r="F107" s="491">
        <f t="shared" ca="1" si="59"/>
        <v>6.0306028216858501E-2</v>
      </c>
    </row>
  </sheetData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5" tint="0.59999389629810485"/>
  </sheetPr>
  <dimension ref="A1"/>
  <sheetViews>
    <sheetView workbookViewId="0"/>
  </sheetViews>
  <sheetFormatPr defaultRowHeight="15" x14ac:dyDescent="0.25"/>
  <sheetData>
    <row r="1" spans="1:1" x14ac:dyDescent="0.25">
      <c r="A1" s="731" t="s">
        <v>188</v>
      </c>
    </row>
  </sheetData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X84"/>
  <sheetViews>
    <sheetView zoomScale="90" zoomScaleNormal="90"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10.5703125" style="26" customWidth="1"/>
    <col min="4" max="17" width="10.570312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.140625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.140625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.140625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.140625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.140625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.140625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.140625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.140625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.140625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.140625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.140625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.140625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.140625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.140625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.140625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.140625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.140625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.140625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.140625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.140625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.140625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.140625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.140625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.140625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.140625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.140625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.140625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.140625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.140625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.140625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.140625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.140625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.140625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.140625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.140625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.140625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.140625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.140625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.140625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.140625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.140625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.140625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.140625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.140625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.140625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.140625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.140625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.140625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.140625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.140625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.140625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.140625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.140625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.140625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.140625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.140625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.140625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.140625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.140625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.140625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.140625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.140625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.140625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.140625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.140625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.140625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.140625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.140625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.140625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.140625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.140625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.140625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.140625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.140625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.140625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.140625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.140625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.140625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.140625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.140625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.140625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.140625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.140625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.140625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.140625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.140625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.140625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.140625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.140625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.140625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.140625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.140625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.140625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.140625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.140625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.140625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.140625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.140625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.140625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.140625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.140625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.140625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.140625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.140625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.140625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.140625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.140625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.140625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.140625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.140625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.140625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.140625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.140625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.140625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.140625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.140625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.140625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.140625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.140625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.140625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.140625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.140625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.140625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.140625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.140625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.140625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.140625" style="2"/>
  </cols>
  <sheetData>
    <row r="1" spans="1:24" ht="15.75" x14ac:dyDescent="0.25">
      <c r="D1" s="866" t="s">
        <v>761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764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3.7288298156937377E-2</v>
      </c>
      <c r="I6" s="103" t="s">
        <v>632</v>
      </c>
      <c r="L6" s="30">
        <f ca="1">INDIRECT(J10&amp;L10&amp;"_CIBS")</f>
        <v>4.2196871928377507E-3</v>
      </c>
      <c r="N6" s="154" t="s">
        <v>12</v>
      </c>
      <c r="O6" s="155" t="s">
        <v>765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9.5759999999999998E-2</v>
      </c>
      <c r="I7" s="103" t="s">
        <v>639</v>
      </c>
      <c r="L7" s="30">
        <f ca="1">INDIRECT(J10&amp;L10&amp;"_ECCRA")</f>
        <v>9.5759999999999998E-2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15.1</v>
      </c>
      <c r="I8" s="867" t="s">
        <v>766</v>
      </c>
      <c r="J8" s="868"/>
      <c r="L8" s="38">
        <f ca="1">INDIRECT(J10&amp;L10&amp;"_CST")</f>
        <v>19.95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0.27011000000000002</v>
      </c>
      <c r="I9" s="864" t="s">
        <v>767</v>
      </c>
      <c r="J9" s="865"/>
      <c r="K9" s="141"/>
      <c r="L9" s="33">
        <f ca="1">INDIRECT(J10&amp;L10&amp;"_DEL")</f>
        <v>0.36737999999999998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769</v>
      </c>
      <c r="F10" s="35"/>
      <c r="G10" s="36"/>
      <c r="H10" s="36"/>
      <c r="I10" s="36"/>
      <c r="J10" s="35" t="s">
        <v>770</v>
      </c>
      <c r="K10" s="35"/>
      <c r="L10" s="35" t="s">
        <v>769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.75" thickBot="1" x14ac:dyDescent="0.3">
      <c r="A15" s="26">
        <f>1+MAX(A$4:A14)</f>
        <v>12</v>
      </c>
      <c r="B15" s="37" t="s">
        <v>777</v>
      </c>
      <c r="C15" s="308">
        <f>ROUND(G62,1)</f>
        <v>0</v>
      </c>
      <c r="D15" s="39">
        <f t="shared" ref="D15:D24" ca="1" si="0">+$G$8+($C15*$G$9)</f>
        <v>15.1</v>
      </c>
      <c r="E15" s="40">
        <f ca="1">C15*$G$6</f>
        <v>0</v>
      </c>
      <c r="F15" s="40">
        <f t="shared" ref="F15:F24" ca="1" si="1">C15*$G$7</f>
        <v>0</v>
      </c>
      <c r="G15" s="40">
        <f ca="1">+$C15*$G$5</f>
        <v>0</v>
      </c>
      <c r="H15" s="41">
        <f ca="1">SUM(D15:G15)</f>
        <v>15.1</v>
      </c>
      <c r="I15" s="39">
        <f ca="1">+$L$8+($C15*$L$9)</f>
        <v>19.95</v>
      </c>
      <c r="J15" s="40">
        <f ca="1">$C15*$L$6</f>
        <v>0</v>
      </c>
      <c r="K15" s="40">
        <f ca="1">$C15*$L$7</f>
        <v>0</v>
      </c>
      <c r="L15" s="40">
        <f ca="1">+$C15*$L$5</f>
        <v>0</v>
      </c>
      <c r="M15" s="41">
        <f ca="1">SUM(I15:L15)</f>
        <v>19.95</v>
      </c>
      <c r="N15" s="47">
        <f t="shared" ref="N15:N24" ca="1" si="2">+M15-H15</f>
        <v>4.8499999999999996</v>
      </c>
      <c r="O15" s="65">
        <f t="shared" ref="O15:O24" ca="1" si="3">(M15-H15)/H15</f>
        <v>0.32119205298013243</v>
      </c>
      <c r="P15" s="42">
        <f t="shared" ref="P15:P24" ca="1" si="4">+IFERROR(H15/$C15,0)</f>
        <v>0</v>
      </c>
      <c r="Q15" s="42">
        <f ca="1">+IF(ISERROR(M15/$C15),0,M15/$C15)</f>
        <v>0</v>
      </c>
      <c r="S15" s="50"/>
    </row>
    <row r="16" spans="1:24" ht="15.75" thickBot="1" x14ac:dyDescent="0.3">
      <c r="A16" s="26">
        <f>1+MAX(A$4:A15)</f>
        <v>13</v>
      </c>
      <c r="B16" s="760" t="s">
        <v>778</v>
      </c>
      <c r="C16" s="308">
        <f t="shared" ref="C16:C24" si="5">ROUND(G63,1)</f>
        <v>1</v>
      </c>
      <c r="D16" s="39">
        <f t="shared" ca="1" si="0"/>
        <v>15.37011</v>
      </c>
      <c r="E16" s="40">
        <f t="shared" ref="E16:E24" ca="1" si="6">C16*$G$6</f>
        <v>3.7288298156937377E-2</v>
      </c>
      <c r="F16" s="40">
        <f t="shared" ca="1" si="1"/>
        <v>9.5759999999999998E-2</v>
      </c>
      <c r="G16" s="40">
        <f t="shared" ref="G16:G26" ca="1" si="7">+$C16*$G$5</f>
        <v>1.1556999999999999</v>
      </c>
      <c r="H16" s="761">
        <f t="shared" ref="H16:H24" ca="1" si="8">SUM(D16:G16)</f>
        <v>16.65885829815694</v>
      </c>
      <c r="I16" s="39">
        <f t="shared" ref="I16:I26" ca="1" si="9">+$L$8+($C16*$L$9)</f>
        <v>20.31738</v>
      </c>
      <c r="J16" s="40">
        <f t="shared" ref="J16:J26" ca="1" si="10">$C16*$L$6</f>
        <v>4.2196871928377507E-3</v>
      </c>
      <c r="K16" s="40">
        <f t="shared" ref="K16:K26" ca="1" si="11">$C16*$L$7</f>
        <v>9.5759999999999998E-2</v>
      </c>
      <c r="L16" s="40">
        <f t="shared" ref="L16:L26" ca="1" si="12">+$C16*$L$5</f>
        <v>1.1556999999999999</v>
      </c>
      <c r="M16" s="761">
        <f t="shared" ref="M16:M24" ca="1" si="13">SUM(I16:L16)</f>
        <v>21.573059687192835</v>
      </c>
      <c r="N16" s="762">
        <f t="shared" ca="1" si="2"/>
        <v>4.9142013890358953</v>
      </c>
      <c r="O16" s="763">
        <f t="shared" ca="1" si="3"/>
        <v>0.29499028691417467</v>
      </c>
      <c r="P16" s="764">
        <f t="shared" ca="1" si="4"/>
        <v>16.65885829815694</v>
      </c>
      <c r="Q16" s="764">
        <f t="shared" ref="Q16:Q24" ca="1" si="14">+IF(ISERROR(M16/$C16),0,M16/$C16)</f>
        <v>21.573059687192835</v>
      </c>
      <c r="S16" s="50"/>
    </row>
    <row r="17" spans="1:21" ht="15.75" thickBot="1" x14ac:dyDescent="0.3">
      <c r="A17" s="26">
        <f>1+MAX(A$4:A16)</f>
        <v>14</v>
      </c>
      <c r="B17" s="765" t="s">
        <v>779</v>
      </c>
      <c r="C17" s="308">
        <f t="shared" si="5"/>
        <v>2</v>
      </c>
      <c r="D17" s="39">
        <f t="shared" ca="1" si="0"/>
        <v>15.640219999999999</v>
      </c>
      <c r="E17" s="40">
        <f t="shared" ca="1" si="6"/>
        <v>7.4576596313874755E-2</v>
      </c>
      <c r="F17" s="40">
        <f t="shared" ca="1" si="1"/>
        <v>0.19152</v>
      </c>
      <c r="G17" s="40">
        <f t="shared" ca="1" si="7"/>
        <v>2.3113999999999999</v>
      </c>
      <c r="H17" s="766">
        <f t="shared" ca="1" si="8"/>
        <v>18.217716596313874</v>
      </c>
      <c r="I17" s="39">
        <f t="shared" ca="1" si="9"/>
        <v>20.684760000000001</v>
      </c>
      <c r="J17" s="40">
        <f t="shared" ca="1" si="10"/>
        <v>8.4393743856755014E-3</v>
      </c>
      <c r="K17" s="40">
        <f t="shared" ca="1" si="11"/>
        <v>0.19152</v>
      </c>
      <c r="L17" s="40">
        <f t="shared" ca="1" si="12"/>
        <v>2.3113999999999999</v>
      </c>
      <c r="M17" s="766">
        <f t="shared" ca="1" si="13"/>
        <v>23.196119374385678</v>
      </c>
      <c r="N17" s="767">
        <f t="shared" ca="1" si="2"/>
        <v>4.9784027780718034</v>
      </c>
      <c r="O17" s="768">
        <f t="shared" ca="1" si="3"/>
        <v>0.27327259987561342</v>
      </c>
      <c r="P17" s="769">
        <f t="shared" ca="1" si="4"/>
        <v>9.108858298156937</v>
      </c>
      <c r="Q17" s="769">
        <f t="shared" ca="1" si="14"/>
        <v>11.598059687192839</v>
      </c>
      <c r="S17" s="50"/>
    </row>
    <row r="18" spans="1:21" ht="15.75" thickBot="1" x14ac:dyDescent="0.3">
      <c r="A18" s="26">
        <f>1+MAX(A$4:A17)</f>
        <v>15</v>
      </c>
      <c r="B18" s="760" t="s">
        <v>780</v>
      </c>
      <c r="C18" s="308">
        <f t="shared" si="5"/>
        <v>3</v>
      </c>
      <c r="D18" s="39">
        <f t="shared" ca="1" si="0"/>
        <v>15.91033</v>
      </c>
      <c r="E18" s="40">
        <f t="shared" ca="1" si="6"/>
        <v>0.11186489447081213</v>
      </c>
      <c r="F18" s="40">
        <f t="shared" ca="1" si="1"/>
        <v>0.28727999999999998</v>
      </c>
      <c r="G18" s="40">
        <f t="shared" ca="1" si="7"/>
        <v>3.4670999999999998</v>
      </c>
      <c r="H18" s="761">
        <f t="shared" ca="1" si="8"/>
        <v>19.776574894470809</v>
      </c>
      <c r="I18" s="39">
        <f t="shared" ca="1" si="9"/>
        <v>21.052139999999998</v>
      </c>
      <c r="J18" s="40">
        <f t="shared" ca="1" si="10"/>
        <v>1.2659061578513252E-2</v>
      </c>
      <c r="K18" s="40">
        <f t="shared" ca="1" si="11"/>
        <v>0.28727999999999998</v>
      </c>
      <c r="L18" s="40">
        <f t="shared" ca="1" si="12"/>
        <v>3.4670999999999998</v>
      </c>
      <c r="M18" s="761">
        <f t="shared" ca="1" si="13"/>
        <v>24.81917906157851</v>
      </c>
      <c r="N18" s="762">
        <f t="shared" ca="1" si="2"/>
        <v>5.0426041671077009</v>
      </c>
      <c r="O18" s="763">
        <f t="shared" ca="1" si="3"/>
        <v>0.2549786398309814</v>
      </c>
      <c r="P18" s="764">
        <f t="shared" ca="1" si="4"/>
        <v>6.5921916314902695</v>
      </c>
      <c r="Q18" s="764">
        <f t="shared" ca="1" si="14"/>
        <v>8.2730596871928359</v>
      </c>
      <c r="S18" s="50"/>
    </row>
    <row r="19" spans="1:21" ht="15.75" thickBot="1" x14ac:dyDescent="0.3">
      <c r="A19" s="26">
        <f>1+MAX(A$4:A18)</f>
        <v>16</v>
      </c>
      <c r="B19" s="765" t="s">
        <v>781</v>
      </c>
      <c r="C19" s="308">
        <f t="shared" si="5"/>
        <v>4</v>
      </c>
      <c r="D19" s="39">
        <f t="shared" ca="1" si="0"/>
        <v>16.180440000000001</v>
      </c>
      <c r="E19" s="40">
        <f t="shared" ca="1" si="6"/>
        <v>0.14915319262774951</v>
      </c>
      <c r="F19" s="40">
        <f t="shared" ca="1" si="1"/>
        <v>0.38303999999999999</v>
      </c>
      <c r="G19" s="40">
        <f t="shared" ca="1" si="7"/>
        <v>4.6227999999999998</v>
      </c>
      <c r="H19" s="766">
        <f t="shared" ca="1" si="8"/>
        <v>21.335433192627754</v>
      </c>
      <c r="I19" s="39">
        <f t="shared" ca="1" si="9"/>
        <v>21.419519999999999</v>
      </c>
      <c r="J19" s="40">
        <f t="shared" ca="1" si="10"/>
        <v>1.6878748771351003E-2</v>
      </c>
      <c r="K19" s="40">
        <f t="shared" ca="1" si="11"/>
        <v>0.38303999999999999</v>
      </c>
      <c r="L19" s="40">
        <f t="shared" ca="1" si="12"/>
        <v>4.6227999999999998</v>
      </c>
      <c r="M19" s="766">
        <f t="shared" ca="1" si="13"/>
        <v>26.442238748771352</v>
      </c>
      <c r="N19" s="767">
        <f t="shared" ca="1" si="2"/>
        <v>5.1068055561435983</v>
      </c>
      <c r="O19" s="768">
        <f t="shared" ca="1" si="3"/>
        <v>0.23935795022470902</v>
      </c>
      <c r="P19" s="769">
        <f t="shared" ca="1" si="4"/>
        <v>5.3338582981569385</v>
      </c>
      <c r="Q19" s="769">
        <f t="shared" ca="1" si="14"/>
        <v>6.610559687192838</v>
      </c>
      <c r="S19" s="50"/>
    </row>
    <row r="20" spans="1:21" ht="15.75" thickBot="1" x14ac:dyDescent="0.3">
      <c r="A20" s="26">
        <f>1+MAX(A$4:A19)</f>
        <v>17</v>
      </c>
      <c r="B20" s="760" t="s">
        <v>782</v>
      </c>
      <c r="C20" s="308">
        <f t="shared" si="5"/>
        <v>5</v>
      </c>
      <c r="D20" s="39">
        <f t="shared" ca="1" si="0"/>
        <v>16.45055</v>
      </c>
      <c r="E20" s="40">
        <f t="shared" ca="1" si="6"/>
        <v>0.18644149078468689</v>
      </c>
      <c r="F20" s="40">
        <f t="shared" ca="1" si="1"/>
        <v>0.4788</v>
      </c>
      <c r="G20" s="40">
        <f t="shared" ca="1" si="7"/>
        <v>5.7784999999999993</v>
      </c>
      <c r="H20" s="761">
        <f t="shared" ca="1" si="8"/>
        <v>22.894291490784688</v>
      </c>
      <c r="I20" s="39">
        <f t="shared" ca="1" si="9"/>
        <v>21.786899999999999</v>
      </c>
      <c r="J20" s="40">
        <f t="shared" ca="1" si="10"/>
        <v>2.1098435964188755E-2</v>
      </c>
      <c r="K20" s="40">
        <f t="shared" ca="1" si="11"/>
        <v>0.4788</v>
      </c>
      <c r="L20" s="40">
        <f t="shared" ca="1" si="12"/>
        <v>5.7784999999999993</v>
      </c>
      <c r="M20" s="761">
        <f t="shared" ca="1" si="13"/>
        <v>28.065298435964188</v>
      </c>
      <c r="N20" s="762">
        <f t="shared" ca="1" si="2"/>
        <v>5.1710069451794993</v>
      </c>
      <c r="O20" s="763">
        <f t="shared" ca="1" si="3"/>
        <v>0.22586446701182741</v>
      </c>
      <c r="P20" s="764">
        <f t="shared" ca="1" si="4"/>
        <v>4.5788582981569377</v>
      </c>
      <c r="Q20" s="764">
        <f t="shared" ca="1" si="14"/>
        <v>5.6130596871928375</v>
      </c>
      <c r="S20" s="50"/>
    </row>
    <row r="21" spans="1:21" ht="15.75" thickBot="1" x14ac:dyDescent="0.3">
      <c r="A21" s="26">
        <f>1+MAX(A$4:A20)</f>
        <v>18</v>
      </c>
      <c r="B21" s="765" t="s">
        <v>783</v>
      </c>
      <c r="C21" s="308">
        <f t="shared" si="5"/>
        <v>6</v>
      </c>
      <c r="D21" s="39">
        <f t="shared" ca="1" si="0"/>
        <v>16.720659999999999</v>
      </c>
      <c r="E21" s="40">
        <f t="shared" ca="1" si="6"/>
        <v>0.22372978894162426</v>
      </c>
      <c r="F21" s="40">
        <f t="shared" ca="1" si="1"/>
        <v>0.57455999999999996</v>
      </c>
      <c r="G21" s="40">
        <f t="shared" ca="1" si="7"/>
        <v>6.9341999999999997</v>
      </c>
      <c r="H21" s="766">
        <f t="shared" ca="1" si="8"/>
        <v>24.453149788941626</v>
      </c>
      <c r="I21" s="39">
        <f t="shared" ca="1" si="9"/>
        <v>22.15428</v>
      </c>
      <c r="J21" s="40">
        <f t="shared" ca="1" si="10"/>
        <v>2.5318123157026504E-2</v>
      </c>
      <c r="K21" s="40">
        <f t="shared" ca="1" si="11"/>
        <v>0.57455999999999996</v>
      </c>
      <c r="L21" s="40">
        <f t="shared" ca="1" si="12"/>
        <v>6.9341999999999997</v>
      </c>
      <c r="M21" s="766">
        <f t="shared" ca="1" si="13"/>
        <v>29.688358123157027</v>
      </c>
      <c r="N21" s="767">
        <f t="shared" ca="1" si="2"/>
        <v>5.2352083342154003</v>
      </c>
      <c r="O21" s="768">
        <f t="shared" ca="1" si="3"/>
        <v>0.21409136979903107</v>
      </c>
      <c r="P21" s="769">
        <f t="shared" ca="1" si="4"/>
        <v>4.0755249648236047</v>
      </c>
      <c r="Q21" s="769">
        <f t="shared" ca="1" si="14"/>
        <v>4.9480596871928375</v>
      </c>
      <c r="S21" s="50"/>
    </row>
    <row r="22" spans="1:21" ht="15.75" thickBot="1" x14ac:dyDescent="0.3">
      <c r="A22" s="26">
        <f>1+MAX(A$4:A21)</f>
        <v>19</v>
      </c>
      <c r="B22" s="760" t="s">
        <v>784</v>
      </c>
      <c r="C22" s="308">
        <f t="shared" si="5"/>
        <v>7.4</v>
      </c>
      <c r="D22" s="39">
        <f t="shared" ca="1" si="0"/>
        <v>17.098814000000001</v>
      </c>
      <c r="E22" s="40">
        <f t="shared" ca="1" si="6"/>
        <v>0.27593340636133662</v>
      </c>
      <c r="F22" s="40">
        <f t="shared" ca="1" si="1"/>
        <v>0.70862400000000003</v>
      </c>
      <c r="G22" s="40">
        <f t="shared" ca="1" si="7"/>
        <v>8.5521799999999999</v>
      </c>
      <c r="H22" s="761">
        <f t="shared" ca="1" si="8"/>
        <v>26.635551406361337</v>
      </c>
      <c r="I22" s="39">
        <f t="shared" ca="1" si="9"/>
        <v>22.668612</v>
      </c>
      <c r="J22" s="40">
        <f t="shared" ca="1" si="10"/>
        <v>3.1225685226999356E-2</v>
      </c>
      <c r="K22" s="40">
        <f t="shared" ca="1" si="11"/>
        <v>0.70862400000000003</v>
      </c>
      <c r="L22" s="40">
        <f t="shared" ca="1" si="12"/>
        <v>8.5521799999999999</v>
      </c>
      <c r="M22" s="761">
        <f t="shared" ca="1" si="13"/>
        <v>31.960641685226999</v>
      </c>
      <c r="N22" s="762">
        <f t="shared" ca="1" si="2"/>
        <v>5.3250902788656624</v>
      </c>
      <c r="O22" s="763">
        <f t="shared" ca="1" si="3"/>
        <v>0.19992416141960845</v>
      </c>
      <c r="P22" s="764">
        <f t="shared" ca="1" si="4"/>
        <v>3.599398838697478</v>
      </c>
      <c r="Q22" s="764">
        <f t="shared" ca="1" si="14"/>
        <v>4.3190056331387838</v>
      </c>
      <c r="S22" s="50"/>
      <c r="U22" s="50"/>
    </row>
    <row r="23" spans="1:21" ht="15.75" thickBot="1" x14ac:dyDescent="0.3">
      <c r="A23" s="26">
        <f>1+MAX(A$4:A22)</f>
        <v>20</v>
      </c>
      <c r="B23" s="765" t="s">
        <v>785</v>
      </c>
      <c r="C23" s="308">
        <f t="shared" si="5"/>
        <v>10.5</v>
      </c>
      <c r="D23" s="39">
        <f t="shared" ca="1" si="0"/>
        <v>17.936154999999999</v>
      </c>
      <c r="E23" s="40">
        <f t="shared" ca="1" si="6"/>
        <v>0.39152713064784245</v>
      </c>
      <c r="F23" s="40">
        <f t="shared" ca="1" si="1"/>
        <v>1.0054799999999999</v>
      </c>
      <c r="G23" s="40">
        <f t="shared" ca="1" si="7"/>
        <v>12.13485</v>
      </c>
      <c r="H23" s="766">
        <f t="shared" ca="1" si="8"/>
        <v>31.468012130647839</v>
      </c>
      <c r="I23" s="39">
        <f t="shared" ca="1" si="9"/>
        <v>23.807489999999998</v>
      </c>
      <c r="J23" s="40">
        <f t="shared" ca="1" si="10"/>
        <v>4.4306715524796383E-2</v>
      </c>
      <c r="K23" s="40">
        <f t="shared" ca="1" si="11"/>
        <v>1.0054799999999999</v>
      </c>
      <c r="L23" s="40">
        <f t="shared" ca="1" si="12"/>
        <v>12.13485</v>
      </c>
      <c r="M23" s="766">
        <f t="shared" ca="1" si="13"/>
        <v>36.99212671552479</v>
      </c>
      <c r="N23" s="767">
        <f t="shared" ca="1" si="2"/>
        <v>5.5241145848769513</v>
      </c>
      <c r="O23" s="768">
        <f t="shared" ca="1" si="3"/>
        <v>0.17554698281995434</v>
      </c>
      <c r="P23" s="769">
        <f t="shared" ca="1" si="4"/>
        <v>2.9969535362521751</v>
      </c>
      <c r="Q23" s="769">
        <f t="shared" ca="1" si="14"/>
        <v>3.5230596871928372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308">
        <f t="shared" si="5"/>
        <v>34.9</v>
      </c>
      <c r="D24" s="39">
        <f t="shared" ca="1" si="0"/>
        <v>24.526839000000002</v>
      </c>
      <c r="E24" s="40">
        <f t="shared" ca="1" si="6"/>
        <v>1.3013616056771145</v>
      </c>
      <c r="F24" s="40">
        <f t="shared" ca="1" si="1"/>
        <v>3.3420239999999999</v>
      </c>
      <c r="G24" s="40">
        <f t="shared" ca="1" si="7"/>
        <v>40.333929999999995</v>
      </c>
      <c r="H24" s="761">
        <f t="shared" ca="1" si="8"/>
        <v>69.504154605677115</v>
      </c>
      <c r="I24" s="39">
        <f t="shared" ca="1" si="9"/>
        <v>32.771561999999996</v>
      </c>
      <c r="J24" s="40">
        <f t="shared" ca="1" si="10"/>
        <v>0.14726708303003749</v>
      </c>
      <c r="K24" s="40">
        <f t="shared" ca="1" si="11"/>
        <v>3.3420239999999999</v>
      </c>
      <c r="L24" s="40">
        <f t="shared" ca="1" si="12"/>
        <v>40.333929999999995</v>
      </c>
      <c r="M24" s="761">
        <f t="shared" ca="1" si="13"/>
        <v>76.594783083030023</v>
      </c>
      <c r="N24" s="762">
        <f t="shared" ca="1" si="2"/>
        <v>7.090628477352908</v>
      </c>
      <c r="O24" s="763">
        <f t="shared" ca="1" si="3"/>
        <v>0.10201733288579189</v>
      </c>
      <c r="P24" s="764">
        <f t="shared" ca="1" si="4"/>
        <v>1.9915230546039289</v>
      </c>
      <c r="Q24" s="764">
        <f t="shared" ca="1" si="14"/>
        <v>2.194692925015187</v>
      </c>
      <c r="S24" s="50"/>
    </row>
    <row r="25" spans="1:21" ht="7.5" customHeight="1" thickBot="1" x14ac:dyDescent="0.25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309">
        <f>'Revenue Proof'!I23</f>
        <v>6.5784803273109738</v>
      </c>
      <c r="D26" s="39">
        <f ca="1">+$G$8+($C26*$G$9)</f>
        <v>16.876913321209965</v>
      </c>
      <c r="E26" s="40">
        <f ca="1">C26*$G$6</f>
        <v>0.24530033586431857</v>
      </c>
      <c r="F26" s="40">
        <f ca="1">C26*$G$7</f>
        <v>0.62995527614329883</v>
      </c>
      <c r="G26" s="40">
        <f t="shared" ca="1" si="7"/>
        <v>7.6027497142732923</v>
      </c>
      <c r="H26" s="127">
        <f ca="1">SUM(D26:G26)</f>
        <v>25.354918647490877</v>
      </c>
      <c r="I26" s="39">
        <f t="shared" ca="1" si="9"/>
        <v>22.366802102647505</v>
      </c>
      <c r="J26" s="40">
        <f t="shared" ca="1" si="10"/>
        <v>2.7759129185489211E-2</v>
      </c>
      <c r="K26" s="40">
        <f t="shared" ca="1" si="11"/>
        <v>0.62995527614329883</v>
      </c>
      <c r="L26" s="40">
        <f t="shared" ca="1" si="12"/>
        <v>7.6027497142732923</v>
      </c>
      <c r="M26" s="127">
        <f ca="1">SUM(I26:L26)</f>
        <v>30.627266222249588</v>
      </c>
      <c r="N26" s="128">
        <f ca="1">+M26-H26</f>
        <v>5.2723475747587116</v>
      </c>
      <c r="O26" s="129">
        <f ca="1">(M26-H26)/H26</f>
        <v>0.2079418060085341</v>
      </c>
      <c r="P26" s="130">
        <f ca="1">+IFERROR(H26/$C26,0)</f>
        <v>3.8542212465435735</v>
      </c>
      <c r="Q26" s="130">
        <f ca="1">+IF(ISERROR(M26/$C26),0,M26/$C26)</f>
        <v>4.6556749733063079</v>
      </c>
      <c r="S26" s="50"/>
    </row>
    <row r="59" spans="3:7" ht="13.5" thickBot="1" x14ac:dyDescent="0.25"/>
    <row r="60" spans="3:7" ht="16.5" thickBot="1" x14ac:dyDescent="0.3">
      <c r="C60" s="869">
        <v>2021</v>
      </c>
      <c r="D60" s="870"/>
      <c r="E60" s="870"/>
      <c r="F60" s="870"/>
      <c r="G60" s="871"/>
    </row>
    <row r="61" spans="3:7" ht="30" x14ac:dyDescent="0.25">
      <c r="C61" s="169" t="s">
        <v>788</v>
      </c>
      <c r="D61" s="170" t="s">
        <v>789</v>
      </c>
      <c r="E61" s="171" t="s">
        <v>790</v>
      </c>
      <c r="F61" s="171" t="s">
        <v>791</v>
      </c>
      <c r="G61" s="172" t="s">
        <v>792</v>
      </c>
    </row>
    <row r="62" spans="3:7" ht="15" x14ac:dyDescent="0.25">
      <c r="C62" s="779">
        <v>0</v>
      </c>
      <c r="D62" s="780" t="s">
        <v>777</v>
      </c>
      <c r="E62" s="781">
        <v>533</v>
      </c>
      <c r="F62" s="781">
        <v>0</v>
      </c>
      <c r="G62" s="782">
        <f>F62/E62</f>
        <v>0</v>
      </c>
    </row>
    <row r="63" spans="3:7" ht="15" x14ac:dyDescent="0.25">
      <c r="C63" s="783">
        <v>0.1</v>
      </c>
      <c r="D63" s="784" t="s">
        <v>778</v>
      </c>
      <c r="E63" s="781">
        <v>114758</v>
      </c>
      <c r="F63" s="781">
        <v>114758</v>
      </c>
      <c r="G63" s="782">
        <f>F63/E63</f>
        <v>1</v>
      </c>
    </row>
    <row r="64" spans="3:7" ht="15" x14ac:dyDescent="0.25">
      <c r="C64" s="779">
        <v>0.2</v>
      </c>
      <c r="D64" s="780" t="s">
        <v>779</v>
      </c>
      <c r="E64" s="781">
        <v>101780</v>
      </c>
      <c r="F64" s="781">
        <v>203560</v>
      </c>
      <c r="G64" s="782">
        <f t="shared" ref="G64:G72" si="15">F64/E64</f>
        <v>2</v>
      </c>
    </row>
    <row r="65" spans="2:7" ht="15" x14ac:dyDescent="0.25">
      <c r="C65" s="783">
        <v>0.3</v>
      </c>
      <c r="D65" s="784" t="s">
        <v>780</v>
      </c>
      <c r="E65" s="781">
        <v>103421</v>
      </c>
      <c r="F65" s="781">
        <v>310263</v>
      </c>
      <c r="G65" s="782">
        <f t="shared" si="15"/>
        <v>3</v>
      </c>
    </row>
    <row r="66" spans="2:7" ht="15" x14ac:dyDescent="0.25">
      <c r="C66" s="779">
        <v>0.4</v>
      </c>
      <c r="D66" s="780" t="s">
        <v>781</v>
      </c>
      <c r="E66" s="781">
        <v>125608</v>
      </c>
      <c r="F66" s="781">
        <v>502432</v>
      </c>
      <c r="G66" s="782">
        <f t="shared" si="15"/>
        <v>4</v>
      </c>
    </row>
    <row r="67" spans="2:7" ht="15" x14ac:dyDescent="0.25">
      <c r="C67" s="779">
        <v>0.5</v>
      </c>
      <c r="D67" s="780" t="s">
        <v>782</v>
      </c>
      <c r="E67" s="781">
        <v>119296</v>
      </c>
      <c r="F67" s="781">
        <v>596480</v>
      </c>
      <c r="G67" s="782">
        <f t="shared" si="15"/>
        <v>5</v>
      </c>
    </row>
    <row r="68" spans="2:7" ht="15" x14ac:dyDescent="0.25">
      <c r="C68" s="779">
        <v>0.6</v>
      </c>
      <c r="D68" s="780" t="s">
        <v>783</v>
      </c>
      <c r="E68" s="781">
        <v>105391</v>
      </c>
      <c r="F68" s="781">
        <v>632346</v>
      </c>
      <c r="G68" s="782">
        <f t="shared" si="15"/>
        <v>6</v>
      </c>
    </row>
    <row r="69" spans="2:7" ht="15" x14ac:dyDescent="0.25">
      <c r="C69" s="783">
        <v>0.7</v>
      </c>
      <c r="D69" s="784" t="s">
        <v>784</v>
      </c>
      <c r="E69" s="781">
        <v>141848</v>
      </c>
      <c r="F69" s="781">
        <v>1052381</v>
      </c>
      <c r="G69" s="782">
        <f t="shared" si="15"/>
        <v>7.4190753482601091</v>
      </c>
    </row>
    <row r="70" spans="2:7" ht="15" x14ac:dyDescent="0.25">
      <c r="C70" s="779">
        <v>0.8</v>
      </c>
      <c r="D70" s="780" t="s">
        <v>785</v>
      </c>
      <c r="E70" s="781">
        <v>117316</v>
      </c>
      <c r="F70" s="781">
        <v>1230163</v>
      </c>
      <c r="G70" s="782">
        <f t="shared" si="15"/>
        <v>10.4858928023458</v>
      </c>
    </row>
    <row r="71" spans="2:7" ht="15" x14ac:dyDescent="0.25">
      <c r="C71" s="783">
        <v>0.9</v>
      </c>
      <c r="D71" s="784" t="s">
        <v>786</v>
      </c>
      <c r="E71" s="781">
        <v>103821</v>
      </c>
      <c r="F71" s="781">
        <v>3622268</v>
      </c>
      <c r="G71" s="782">
        <f t="shared" si="15"/>
        <v>34.889550283661301</v>
      </c>
    </row>
    <row r="72" spans="2:7" ht="15.75" thickBot="1" x14ac:dyDescent="0.3">
      <c r="C72" s="166" t="s">
        <v>793</v>
      </c>
      <c r="D72" s="785"/>
      <c r="E72" s="167">
        <f>SUM(E62:E71)</f>
        <v>1033772</v>
      </c>
      <c r="F72" s="167">
        <f>SUM(F62:F71)</f>
        <v>8264651</v>
      </c>
      <c r="G72" s="782">
        <f t="shared" si="15"/>
        <v>7.9946554946351807</v>
      </c>
    </row>
    <row r="73" spans="2:7" ht="15" x14ac:dyDescent="0.25">
      <c r="C73"/>
      <c r="D73" s="145" t="s">
        <v>794</v>
      </c>
      <c r="E73" s="168">
        <f>E72/12</f>
        <v>86147.666666666672</v>
      </c>
      <c r="F73"/>
      <c r="G73"/>
    </row>
    <row r="78" spans="2:7" ht="15.75" thickBot="1" x14ac:dyDescent="0.25">
      <c r="B78" s="26" t="s">
        <v>795</v>
      </c>
      <c r="C78" s="467" t="str">
        <f>E10</f>
        <v>RS_1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15.1</v>
      </c>
      <c r="E79" s="469">
        <f ca="1">L8</f>
        <v>19.95</v>
      </c>
      <c r="F79" s="469">
        <f ca="1">E79-D79</f>
        <v>4.8499999999999996</v>
      </c>
      <c r="G79" s="470">
        <f ca="1">F79/D79</f>
        <v>0.32119205298013243</v>
      </c>
    </row>
    <row r="80" spans="2:7" ht="15" x14ac:dyDescent="0.25">
      <c r="C80" s="471" t="s">
        <v>757</v>
      </c>
      <c r="D80" s="472">
        <f ca="1">D26+E26+F26-D79</f>
        <v>2.6521689332175828</v>
      </c>
      <c r="E80" s="472">
        <f ca="1">I26+J26+K26-E79</f>
        <v>3.0745165079762948</v>
      </c>
      <c r="F80" s="472">
        <f t="shared" ref="F80:F81" ca="1" si="16">E80-D80</f>
        <v>0.42234757475871199</v>
      </c>
      <c r="G80" s="470">
        <f t="shared" ref="G80:G81" ca="1" si="17">F80/D80</f>
        <v>0.159246105882978</v>
      </c>
    </row>
    <row r="81" spans="3:7" ht="15" x14ac:dyDescent="0.25">
      <c r="C81" s="360" t="s">
        <v>27</v>
      </c>
      <c r="D81" s="469">
        <f ca="1">SUM(D79:D80)</f>
        <v>17.752168933217582</v>
      </c>
      <c r="E81" s="469">
        <f ca="1">SUM(E79:E80)</f>
        <v>23.024516507976294</v>
      </c>
      <c r="F81" s="469">
        <f t="shared" ca="1" si="16"/>
        <v>5.2723475747587116</v>
      </c>
      <c r="G81" s="470">
        <f t="shared" ca="1" si="17"/>
        <v>0.29699737505838947</v>
      </c>
    </row>
    <row r="82" spans="3:7" ht="15" x14ac:dyDescent="0.25">
      <c r="C82" s="360" t="s">
        <v>758</v>
      </c>
      <c r="D82" s="473">
        <f ca="1">D79/D81</f>
        <v>0.85060028759331563</v>
      </c>
      <c r="E82" s="473">
        <f ca="1">E79/E81</f>
        <v>0.86646770598152623</v>
      </c>
      <c r="F82" s="470"/>
      <c r="G82" s="470"/>
    </row>
    <row r="83" spans="3:7" ht="15" x14ac:dyDescent="0.25">
      <c r="C83" s="360" t="s">
        <v>759</v>
      </c>
      <c r="D83" s="472">
        <f ca="1">G26</f>
        <v>7.6027497142732923</v>
      </c>
      <c r="E83" s="472">
        <f ca="1">L26</f>
        <v>7.6027497142732923</v>
      </c>
      <c r="F83" s="472">
        <f t="shared" ref="F83:F84" ca="1" si="18">E83-D83</f>
        <v>0</v>
      </c>
      <c r="G83" s="470">
        <f t="shared" ref="G83:G84" ca="1" si="19">F83/D83</f>
        <v>0</v>
      </c>
    </row>
    <row r="84" spans="3:7" ht="15" x14ac:dyDescent="0.25">
      <c r="C84" s="360" t="s">
        <v>760</v>
      </c>
      <c r="D84" s="469">
        <f ca="1">D81+D83</f>
        <v>25.354918647490877</v>
      </c>
      <c r="E84" s="469">
        <f ca="1">E81+E83</f>
        <v>30.627266222249588</v>
      </c>
      <c r="F84" s="469">
        <f t="shared" ca="1" si="18"/>
        <v>5.2723475747587116</v>
      </c>
      <c r="G84" s="470">
        <f t="shared" ca="1" si="19"/>
        <v>0.2079418060085341</v>
      </c>
    </row>
  </sheetData>
  <mergeCells count="13">
    <mergeCell ref="C60:G60"/>
    <mergeCell ref="N13:O13"/>
    <mergeCell ref="P13:Q13"/>
    <mergeCell ref="D13:H13"/>
    <mergeCell ref="I13:M13"/>
    <mergeCell ref="D12:Q12"/>
    <mergeCell ref="D9:E9"/>
    <mergeCell ref="I9:J9"/>
    <mergeCell ref="D1:P1"/>
    <mergeCell ref="D2:P2"/>
    <mergeCell ref="D5:E5"/>
    <mergeCell ref="D8:E8"/>
    <mergeCell ref="I8:J8"/>
  </mergeCells>
  <pageMargins left="0.75" right="0.75" top="1.25" bottom="0.5" header="0.75" footer="0.5"/>
  <pageSetup scale="6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0.59999389629810485"/>
    <pageSetUpPr fitToPage="1"/>
  </sheetPr>
  <dimension ref="A1:AN79"/>
  <sheetViews>
    <sheetView zoomScale="80" zoomScaleNormal="80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I69" sqref="I69"/>
    </sheetView>
  </sheetViews>
  <sheetFormatPr defaultColWidth="9.140625" defaultRowHeight="12.75" outlineLevelCol="1" x14ac:dyDescent="0.2"/>
  <cols>
    <col min="1" max="1" width="1.42578125" style="9" customWidth="1"/>
    <col min="2" max="2" width="5" style="7" customWidth="1"/>
    <col min="3" max="6" width="2.140625" style="8" customWidth="1"/>
    <col min="7" max="7" width="37.140625" style="8" customWidth="1"/>
    <col min="8" max="13" width="15.5703125" style="8" customWidth="1"/>
    <col min="14" max="14" width="14" style="9" bestFit="1" customWidth="1"/>
    <col min="15" max="22" width="12.85546875" style="9" customWidth="1"/>
    <col min="23" max="23" width="11.42578125" style="9" customWidth="1"/>
    <col min="24" max="24" width="14.85546875" style="9" customWidth="1"/>
    <col min="25" max="25" width="13" style="9" customWidth="1"/>
    <col min="26" max="26" width="13.42578125" style="9" customWidth="1"/>
    <col min="27" max="27" width="15.5703125" style="9" customWidth="1"/>
    <col min="28" max="30" width="13" style="9" customWidth="1"/>
    <col min="31" max="31" width="17.5703125" style="9" bestFit="1" customWidth="1"/>
    <col min="32" max="33" width="13.42578125" style="9" customWidth="1"/>
    <col min="34" max="34" width="16.140625" style="9" customWidth="1"/>
    <col min="35" max="35" width="63.5703125" style="9" customWidth="1" outlineLevel="1"/>
    <col min="36" max="36" width="14.140625" style="9" customWidth="1"/>
    <col min="37" max="37" width="19.5703125" style="9" bestFit="1" customWidth="1"/>
    <col min="38" max="38" width="19" style="9" bestFit="1" customWidth="1"/>
    <col min="39" max="16384" width="9.140625" style="9"/>
  </cols>
  <sheetData>
    <row r="1" spans="1:40" ht="21" thickBot="1" x14ac:dyDescent="0.35">
      <c r="A1" s="621" t="s">
        <v>0</v>
      </c>
    </row>
    <row r="2" spans="1:40" s="76" customFormat="1" ht="26.25" customHeight="1" thickBot="1" x14ac:dyDescent="0.35">
      <c r="A2" s="144" t="s">
        <v>46</v>
      </c>
      <c r="B2" s="75"/>
      <c r="H2" s="839" t="s">
        <v>16</v>
      </c>
      <c r="I2" s="840"/>
      <c r="J2" s="840"/>
      <c r="K2" s="840"/>
      <c r="L2" s="840"/>
      <c r="M2" s="841"/>
      <c r="N2" s="831" t="s">
        <v>18</v>
      </c>
      <c r="O2" s="832"/>
      <c r="P2" s="832"/>
      <c r="Q2" s="832"/>
      <c r="R2" s="832"/>
      <c r="S2" s="832"/>
      <c r="T2" s="832"/>
      <c r="U2" s="832"/>
      <c r="V2" s="832"/>
      <c r="W2" s="833"/>
      <c r="X2" s="834" t="s">
        <v>47</v>
      </c>
      <c r="Y2" s="835"/>
      <c r="Z2" s="836"/>
      <c r="AA2" s="837" t="s">
        <v>42</v>
      </c>
      <c r="AB2" s="838"/>
      <c r="AC2" s="838"/>
      <c r="AD2" s="838"/>
      <c r="AE2" s="838"/>
      <c r="AF2" s="112" t="s">
        <v>24</v>
      </c>
      <c r="AG2" s="112" t="s">
        <v>48</v>
      </c>
      <c r="AH2" s="113" t="s">
        <v>27</v>
      </c>
      <c r="AI2" s="95"/>
    </row>
    <row r="3" spans="1:40" ht="45" customHeight="1" thickBot="1" x14ac:dyDescent="0.35">
      <c r="A3" s="611" t="s">
        <v>49</v>
      </c>
      <c r="B3" s="94"/>
      <c r="C3" s="96"/>
      <c r="D3" s="96"/>
      <c r="E3" s="96"/>
      <c r="F3" s="96"/>
      <c r="G3" s="97"/>
      <c r="H3" s="53" t="s">
        <v>50</v>
      </c>
      <c r="I3" s="105" t="s">
        <v>51</v>
      </c>
      <c r="J3" s="105" t="s">
        <v>52</v>
      </c>
      <c r="K3" s="105" t="s">
        <v>53</v>
      </c>
      <c r="L3" s="105" t="s">
        <v>23</v>
      </c>
      <c r="M3" s="105" t="s">
        <v>25</v>
      </c>
      <c r="N3" s="57" t="s">
        <v>54</v>
      </c>
      <c r="O3" s="562" t="s">
        <v>28</v>
      </c>
      <c r="P3" s="562" t="s">
        <v>31</v>
      </c>
      <c r="Q3" s="562" t="s">
        <v>32</v>
      </c>
      <c r="R3" s="562" t="s">
        <v>33</v>
      </c>
      <c r="S3" s="559" t="s">
        <v>35</v>
      </c>
      <c r="T3" s="562" t="s">
        <v>38</v>
      </c>
      <c r="U3" s="566" t="s">
        <v>39</v>
      </c>
      <c r="V3" s="562" t="s">
        <v>40</v>
      </c>
      <c r="W3" s="562" t="s">
        <v>41</v>
      </c>
      <c r="X3" s="60" t="s">
        <v>47</v>
      </c>
      <c r="Y3" s="556" t="s">
        <v>55</v>
      </c>
      <c r="Z3" s="556" t="s">
        <v>56</v>
      </c>
      <c r="AA3" s="555" t="s">
        <v>57</v>
      </c>
      <c r="AB3" s="550" t="s">
        <v>43</v>
      </c>
      <c r="AC3" s="550" t="s">
        <v>44</v>
      </c>
      <c r="AD3" s="550" t="s">
        <v>58</v>
      </c>
      <c r="AE3" s="550" t="s">
        <v>59</v>
      </c>
      <c r="AF3" s="544" t="s">
        <v>45</v>
      </c>
      <c r="AG3" s="544" t="s">
        <v>60</v>
      </c>
      <c r="AH3" s="828" t="s">
        <v>61</v>
      </c>
      <c r="AI3" s="826" t="s">
        <v>62</v>
      </c>
    </row>
    <row r="4" spans="1:40" ht="20.25" x14ac:dyDescent="0.3">
      <c r="A4" s="612" t="s">
        <v>63</v>
      </c>
      <c r="C4" s="613"/>
      <c r="H4" s="115"/>
      <c r="I4" s="58" t="s">
        <v>64</v>
      </c>
      <c r="J4" s="58" t="s">
        <v>65</v>
      </c>
      <c r="K4" s="58" t="s">
        <v>66</v>
      </c>
      <c r="L4" s="58" t="s">
        <v>67</v>
      </c>
      <c r="M4" s="58" t="s">
        <v>68</v>
      </c>
      <c r="N4" s="114"/>
      <c r="O4" s="59" t="s">
        <v>69</v>
      </c>
      <c r="P4" s="565" t="s">
        <v>70</v>
      </c>
      <c r="Q4" s="59" t="s">
        <v>71</v>
      </c>
      <c r="R4" s="565" t="s">
        <v>72</v>
      </c>
      <c r="S4" s="104" t="s">
        <v>73</v>
      </c>
      <c r="T4" s="565" t="s">
        <v>74</v>
      </c>
      <c r="U4" s="567" t="s">
        <v>75</v>
      </c>
      <c r="V4" s="565" t="s">
        <v>76</v>
      </c>
      <c r="W4" s="59" t="s">
        <v>77</v>
      </c>
      <c r="X4" s="114"/>
      <c r="Y4" s="59" t="s">
        <v>78</v>
      </c>
      <c r="Z4" s="59" t="s">
        <v>79</v>
      </c>
      <c r="AA4" s="114"/>
      <c r="AB4" s="59" t="s">
        <v>80</v>
      </c>
      <c r="AC4" s="59" t="s">
        <v>81</v>
      </c>
      <c r="AD4" s="59" t="s">
        <v>82</v>
      </c>
      <c r="AE4" s="59" t="s">
        <v>83</v>
      </c>
      <c r="AF4" s="59" t="s">
        <v>84</v>
      </c>
      <c r="AG4" s="59" t="s">
        <v>48</v>
      </c>
      <c r="AH4" s="829"/>
      <c r="AI4" s="827"/>
    </row>
    <row r="5" spans="1:40" ht="13.5" thickBot="1" x14ac:dyDescent="0.25">
      <c r="A5" s="86"/>
      <c r="F5" s="67" t="s">
        <v>85</v>
      </c>
      <c r="G5" s="543" t="s">
        <v>86</v>
      </c>
      <c r="H5" s="54" t="s">
        <v>87</v>
      </c>
      <c r="I5" s="54" t="s">
        <v>88</v>
      </c>
      <c r="J5" s="54" t="s">
        <v>89</v>
      </c>
      <c r="K5" s="54" t="s">
        <v>90</v>
      </c>
      <c r="L5" s="54" t="s">
        <v>91</v>
      </c>
      <c r="M5" s="54" t="s">
        <v>92</v>
      </c>
      <c r="N5" s="54" t="s">
        <v>93</v>
      </c>
      <c r="O5" s="54" t="s">
        <v>94</v>
      </c>
      <c r="P5" s="54" t="s">
        <v>95</v>
      </c>
      <c r="Q5" s="54" t="s">
        <v>96</v>
      </c>
      <c r="R5" s="54" t="s">
        <v>97</v>
      </c>
      <c r="S5" s="586" t="s">
        <v>98</v>
      </c>
      <c r="T5" s="54" t="s">
        <v>99</v>
      </c>
      <c r="U5" s="533" t="s">
        <v>100</v>
      </c>
      <c r="V5" s="54" t="s">
        <v>101</v>
      </c>
      <c r="W5" s="54" t="s">
        <v>102</v>
      </c>
      <c r="X5" s="54" t="s">
        <v>103</v>
      </c>
      <c r="Y5" s="54" t="s">
        <v>104</v>
      </c>
      <c r="Z5" s="54" t="s">
        <v>105</v>
      </c>
      <c r="AA5" s="54" t="s">
        <v>106</v>
      </c>
      <c r="AB5" s="54" t="s">
        <v>107</v>
      </c>
      <c r="AC5" s="54" t="s">
        <v>108</v>
      </c>
      <c r="AD5" s="54" t="s">
        <v>109</v>
      </c>
      <c r="AE5" s="54" t="s">
        <v>110</v>
      </c>
      <c r="AF5" s="54" t="s">
        <v>111</v>
      </c>
      <c r="AG5" s="54" t="s">
        <v>112</v>
      </c>
      <c r="AH5" s="54" t="s">
        <v>113</v>
      </c>
      <c r="AI5" s="533" t="s">
        <v>114</v>
      </c>
    </row>
    <row r="6" spans="1:40" ht="13.5" thickBot="1" x14ac:dyDescent="0.25">
      <c r="A6" s="86"/>
      <c r="B6" s="614" t="s">
        <v>115</v>
      </c>
      <c r="G6" s="7"/>
      <c r="H6" s="58"/>
      <c r="I6" s="58"/>
      <c r="J6" s="58"/>
      <c r="K6" s="58"/>
      <c r="L6" s="58"/>
      <c r="M6" s="58"/>
      <c r="N6" s="59"/>
      <c r="O6" s="59"/>
      <c r="P6" s="108"/>
      <c r="Q6" s="108"/>
      <c r="R6" s="108"/>
      <c r="S6" s="587"/>
      <c r="T6" s="108"/>
      <c r="U6" s="568"/>
      <c r="V6" s="108"/>
      <c r="W6" s="108"/>
      <c r="X6" s="59"/>
      <c r="Y6" s="59"/>
      <c r="Z6" s="551"/>
      <c r="AA6" s="551"/>
      <c r="AB6" s="553"/>
      <c r="AC6" s="551"/>
      <c r="AD6" s="551"/>
      <c r="AE6" s="551"/>
      <c r="AF6" s="59"/>
      <c r="AG6" s="59"/>
      <c r="AH6" s="52"/>
      <c r="AI6" s="534"/>
    </row>
    <row r="7" spans="1:40" ht="13.5" thickBot="1" x14ac:dyDescent="0.25">
      <c r="A7" s="86"/>
      <c r="B7" s="7">
        <v>1</v>
      </c>
      <c r="C7" s="77" t="s">
        <v>116</v>
      </c>
      <c r="D7" s="72"/>
      <c r="E7" s="72"/>
      <c r="F7" s="72"/>
      <c r="G7" s="72"/>
      <c r="H7" s="83"/>
      <c r="I7" s="83"/>
      <c r="J7" s="83"/>
      <c r="K7" s="83"/>
      <c r="L7" s="83"/>
      <c r="M7" s="83"/>
      <c r="N7" s="79"/>
      <c r="O7" s="79"/>
      <c r="P7" s="79"/>
      <c r="Q7" s="79"/>
      <c r="R7" s="79"/>
      <c r="S7" s="73"/>
      <c r="T7" s="79"/>
      <c r="U7" s="84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504"/>
    </row>
    <row r="8" spans="1:40" x14ac:dyDescent="0.2">
      <c r="A8" s="86"/>
      <c r="B8" s="143">
        <f>1+MAX(B$7:$B7)</f>
        <v>2</v>
      </c>
      <c r="C8" s="10"/>
      <c r="E8" s="8" t="s">
        <v>117</v>
      </c>
      <c r="H8" s="19"/>
      <c r="I8" s="608"/>
      <c r="J8" s="608"/>
      <c r="K8" s="608"/>
      <c r="L8" s="19"/>
      <c r="M8" s="19"/>
      <c r="N8" s="11"/>
      <c r="O8" s="11"/>
      <c r="P8" s="601" t="s">
        <v>118</v>
      </c>
      <c r="Q8" s="601" t="s">
        <v>118</v>
      </c>
      <c r="R8" s="601" t="s">
        <v>118</v>
      </c>
      <c r="S8" s="71"/>
      <c r="T8" s="11"/>
      <c r="U8" s="85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541"/>
      <c r="AJ8" s="403" t="s">
        <v>119</v>
      </c>
      <c r="AK8" s="454" t="s">
        <v>120</v>
      </c>
    </row>
    <row r="9" spans="1:40" x14ac:dyDescent="0.2">
      <c r="A9" s="86"/>
      <c r="B9" s="143">
        <f>1+MAX(B$7:$B8)</f>
        <v>3</v>
      </c>
      <c r="C9" s="10"/>
      <c r="G9" s="8" t="s">
        <v>121</v>
      </c>
      <c r="H9" s="11">
        <f>SUM(I9:M9)</f>
        <v>102253913.26855549</v>
      </c>
      <c r="I9" s="11">
        <f>'SCHG2-8'!O16</f>
        <v>21416768.611572299</v>
      </c>
      <c r="J9" s="11">
        <f>'SCHG2-8'!O25</f>
        <v>44410187.208639905</v>
      </c>
      <c r="K9" s="11">
        <f>'SCHG2-8'!O34</f>
        <v>36095409.554987304</v>
      </c>
      <c r="L9" s="11">
        <f>'SCHG2-8'!O389</f>
        <v>590.4</v>
      </c>
      <c r="M9" s="11">
        <f>'SCHG2-8'!O108</f>
        <v>330957.49335599359</v>
      </c>
      <c r="N9" s="11">
        <f>SUM(O9:W9)</f>
        <v>33323104.990336455</v>
      </c>
      <c r="O9" s="11">
        <f>'SCHG2-8'!O117+'SCHG2-8'!O126</f>
        <v>4712764.7133330638</v>
      </c>
      <c r="P9" s="11">
        <f>'SCHG2-8'!O135+'SCHG2-8'!O144+'SCHG2-8'!O43+'SCHG2-8'!O52</f>
        <v>11169589.172775118</v>
      </c>
      <c r="Q9" s="11">
        <f>'SCHG2-8'!O165+'SCHG2-8'!O174+'SCHG2-8'!O61+'SCHG2-8'!O70</f>
        <v>7964843.9170645624</v>
      </c>
      <c r="R9" s="11">
        <f>'SCHG2-8'!O183+'SCHG2-8'!O192+'SCHG2-8'!O90+'SCHG2-8'!O99</f>
        <v>4469472.9014494233</v>
      </c>
      <c r="S9" s="71">
        <f>'SCHG2-8'!O201+'SCHG2-8'!O210</f>
        <v>1141680</v>
      </c>
      <c r="T9" s="11">
        <f>'SCHG2-8'!O219+'SCHG2-8'!O240</f>
        <v>3262320</v>
      </c>
      <c r="U9" s="85">
        <f>'SCHG2-8'!O399</f>
        <v>1080</v>
      </c>
      <c r="V9" s="11">
        <f>'SCHG2-8'!O312+'SCHG2-8'!O321</f>
        <v>601354.2857142858</v>
      </c>
      <c r="W9" s="11">
        <f>'SCHG2-8'!O330+'SCHG2-8'!O339</f>
        <v>0</v>
      </c>
      <c r="X9" s="11">
        <f>SUM(Y9:Z9)</f>
        <v>0</v>
      </c>
      <c r="Y9" s="11"/>
      <c r="Z9" s="11"/>
      <c r="AA9" s="11">
        <f>SUM(AB9:AE9)</f>
        <v>712560</v>
      </c>
      <c r="AB9" s="11">
        <f>'SCHG2-8'!O249+'SCHG2-8'!O257</f>
        <v>447120</v>
      </c>
      <c r="AC9" s="11">
        <f>'SCHG2-8'!O265</f>
        <v>265440</v>
      </c>
      <c r="AD9" s="11">
        <f>'SCHG2-8'!O273</f>
        <v>0</v>
      </c>
      <c r="AE9" s="11"/>
      <c r="AF9" s="11">
        <f>'SCHG2-8'!O281+'SCHG2-8'!O290</f>
        <v>75600</v>
      </c>
      <c r="AG9" s="11">
        <f>'SCHG2-8'!O409</f>
        <v>0</v>
      </c>
      <c r="AH9" s="11">
        <f>SUM(H9,N9,X9,AA9, AF9,AG9)</f>
        <v>136365178.25889194</v>
      </c>
      <c r="AI9" s="535" t="s">
        <v>122</v>
      </c>
      <c r="AJ9" s="404">
        <f>AH9-'SCHG2-8'!O454</f>
        <v>0</v>
      </c>
      <c r="AK9" s="24"/>
    </row>
    <row r="10" spans="1:40" x14ac:dyDescent="0.2">
      <c r="A10" s="86"/>
      <c r="B10" s="143">
        <f>1+MAX(B$7:$B9)</f>
        <v>4</v>
      </c>
      <c r="C10" s="10"/>
      <c r="G10" s="8" t="s">
        <v>123</v>
      </c>
      <c r="H10" s="13">
        <f>SUM(I10:M10)</f>
        <v>25153151.502674188</v>
      </c>
      <c r="I10" s="13">
        <f>'SCHG2-8'!O17</f>
        <v>2520247.7776951031</v>
      </c>
      <c r="J10" s="13">
        <f>'SCHG2-8'!O26</f>
        <v>9606388.1075610891</v>
      </c>
      <c r="K10" s="13">
        <f>'SCHG2-8'!O35</f>
        <v>13025826.394537991</v>
      </c>
      <c r="L10" s="13">
        <f>'SCHG2-8'!O390</f>
        <v>689.22288000000015</v>
      </c>
      <c r="M10" s="13">
        <f>'SCHG2-8'!O109</f>
        <v>6.4064806792885065E-9</v>
      </c>
      <c r="N10" s="13">
        <f>SUM(O10:W10)</f>
        <v>125394443.37168983</v>
      </c>
      <c r="O10" s="13">
        <f>'SCHG2-8'!O118+'SCHG2-8'!O127</f>
        <v>4389351.9710450359</v>
      </c>
      <c r="P10" s="13">
        <f>'SCHG2-8'!O136+'SCHG2-8'!O145+'SCHG2-8'!O44+'SCHG2-8'!O53</f>
        <v>32144910.144087985</v>
      </c>
      <c r="Q10" s="13">
        <f>'SCHG2-8'!O166+'SCHG2-8'!O175+'SCHG2-8'!O62+'SCHG2-8'!O71</f>
        <v>39890678.044642329</v>
      </c>
      <c r="R10" s="13">
        <f>'SCHG2-8'!O184+'SCHG2-8'!O193+'SCHG2-8'!O91+'SCHG2-8'!O100</f>
        <v>18653475.914837874</v>
      </c>
      <c r="S10" s="78">
        <f>'SCHG2-8'!O202+'SCHG2-8'!O211</f>
        <v>9897604.3237340022</v>
      </c>
      <c r="T10" s="13">
        <f>'SCHG2-8'!O220+'SCHG2-8'!O241</f>
        <v>20021737.947157297</v>
      </c>
      <c r="U10" s="523">
        <f>'SCHG2-8'!O400</f>
        <v>287.29379999999992</v>
      </c>
      <c r="V10" s="13">
        <f>'SCHG2-8'!O313+'SCHG2-8'!O322</f>
        <v>248152.08359421429</v>
      </c>
      <c r="W10" s="13">
        <f>'SCHG2-8'!O331+'SCHG2-8'!O340</f>
        <v>148245.64879109999</v>
      </c>
      <c r="X10" s="13">
        <f>SUM(Y10:Z10)</f>
        <v>0</v>
      </c>
      <c r="Y10" s="13"/>
      <c r="Z10" s="13"/>
      <c r="AA10" s="13">
        <f>SUM(AB10:AE10)</f>
        <v>37673315.406376392</v>
      </c>
      <c r="AB10" s="13">
        <f>'SCHG2-8'!O250+'SCHG2-8'!O258</f>
        <v>3457414.0082565001</v>
      </c>
      <c r="AC10" s="13">
        <f>'SCHG2-8'!O266</f>
        <v>5795250.8469081987</v>
      </c>
      <c r="AD10" s="13">
        <f>'SCHG2-8'!O274</f>
        <v>0</v>
      </c>
      <c r="AE10" s="13">
        <f>'SCHG2-8'!O410</f>
        <v>28420650.551211696</v>
      </c>
      <c r="AF10" s="13">
        <f>'SCHG2-8'!O282+'SCHG2-8'!O291</f>
        <v>449631.99093649996</v>
      </c>
      <c r="AG10" s="13"/>
      <c r="AH10" s="13">
        <f>SUM(H10,N10,X10,AA10, AF10,AG10)</f>
        <v>188670542.2716769</v>
      </c>
      <c r="AI10" s="535" t="s">
        <v>122</v>
      </c>
      <c r="AJ10" s="405">
        <f>AH10-'SCHG2-8'!O455+'SCHG2-8'!O419</f>
        <v>-2.3283064365386963E-8</v>
      </c>
      <c r="AK10" s="455"/>
    </row>
    <row r="11" spans="1:40" ht="13.5" thickBot="1" x14ac:dyDescent="0.25">
      <c r="A11" s="86"/>
      <c r="B11" s="143">
        <f>1+MAX(B$7:$B10)</f>
        <v>5</v>
      </c>
      <c r="C11" s="10"/>
      <c r="F11" s="615" t="s">
        <v>124</v>
      </c>
      <c r="G11" s="615"/>
      <c r="H11" s="81">
        <f t="shared" ref="H11:N11" si="0">SUM(H9:H10)</f>
        <v>127407064.77122968</v>
      </c>
      <c r="I11" s="81">
        <f t="shared" si="0"/>
        <v>23937016.389267404</v>
      </c>
      <c r="J11" s="81">
        <f t="shared" si="0"/>
        <v>54016575.316200994</v>
      </c>
      <c r="K11" s="81">
        <f t="shared" si="0"/>
        <v>49121235.949525297</v>
      </c>
      <c r="L11" s="81">
        <f t="shared" si="0"/>
        <v>1279.6228800000001</v>
      </c>
      <c r="M11" s="81">
        <f t="shared" si="0"/>
        <v>330957.49335599999</v>
      </c>
      <c r="N11" s="81">
        <f t="shared" si="0"/>
        <v>158717548.36202627</v>
      </c>
      <c r="O11" s="81">
        <f t="shared" ref="O11:Z11" si="1">SUM(O8:O10)</f>
        <v>9102116.6843780987</v>
      </c>
      <c r="P11" s="81">
        <f t="shared" si="1"/>
        <v>43314499.316863105</v>
      </c>
      <c r="Q11" s="81">
        <f t="shared" si="1"/>
        <v>47855521.961706892</v>
      </c>
      <c r="R11" s="81">
        <f t="shared" si="1"/>
        <v>23122948.816287298</v>
      </c>
      <c r="S11" s="588">
        <f t="shared" si="1"/>
        <v>11039284.323734002</v>
      </c>
      <c r="T11" s="81">
        <f t="shared" si="1"/>
        <v>23284057.947157297</v>
      </c>
      <c r="U11" s="569">
        <f>SUM(U8:U10)</f>
        <v>1367.2937999999999</v>
      </c>
      <c r="V11" s="81">
        <f t="shared" si="1"/>
        <v>849506.36930850009</v>
      </c>
      <c r="W11" s="81">
        <f t="shared" si="1"/>
        <v>148245.64879109999</v>
      </c>
      <c r="X11" s="81">
        <f t="shared" si="1"/>
        <v>0</v>
      </c>
      <c r="Y11" s="81">
        <f t="shared" si="1"/>
        <v>0</v>
      </c>
      <c r="Z11" s="81">
        <f t="shared" si="1"/>
        <v>0</v>
      </c>
      <c r="AA11" s="81">
        <f>SUM(AA9:AA10)</f>
        <v>38385875.406376392</v>
      </c>
      <c r="AB11" s="81">
        <f t="shared" ref="AB11:AG11" si="2">SUM(AB8:AB10)</f>
        <v>3904534.0082565001</v>
      </c>
      <c r="AC11" s="81">
        <f t="shared" si="2"/>
        <v>6060690.8469081987</v>
      </c>
      <c r="AD11" s="81">
        <f t="shared" si="2"/>
        <v>0</v>
      </c>
      <c r="AE11" s="81">
        <f t="shared" si="2"/>
        <v>28420650.551211696</v>
      </c>
      <c r="AF11" s="81">
        <f>SUM(AF8:AF10)</f>
        <v>525231.99093650002</v>
      </c>
      <c r="AG11" s="81">
        <f t="shared" si="2"/>
        <v>0</v>
      </c>
      <c r="AH11" s="81">
        <f>SUM(AH8:AH10)</f>
        <v>325035720.53056884</v>
      </c>
      <c r="AI11" s="535"/>
      <c r="AJ11" s="406"/>
      <c r="AK11" s="456">
        <f>AH11-'SCHH-1'!C71</f>
        <v>0</v>
      </c>
      <c r="AL11" s="12"/>
      <c r="AM11" s="12"/>
    </row>
    <row r="12" spans="1:40" x14ac:dyDescent="0.2">
      <c r="A12" s="86"/>
      <c r="B12" s="143">
        <f>1+MAX(B$7:$B11)</f>
        <v>6</v>
      </c>
      <c r="C12" s="10"/>
      <c r="E12" s="8" t="s">
        <v>125</v>
      </c>
      <c r="H12" s="19"/>
      <c r="I12" s="19"/>
      <c r="J12" s="19"/>
      <c r="K12" s="19"/>
      <c r="L12" s="19"/>
      <c r="M12" s="19"/>
      <c r="N12" s="11"/>
      <c r="O12" s="11"/>
      <c r="P12" s="11"/>
      <c r="Q12" s="11"/>
      <c r="R12" s="11"/>
      <c r="S12" s="71"/>
      <c r="T12" s="11"/>
      <c r="U12" s="85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535"/>
      <c r="AJ12" s="18"/>
      <c r="AK12" s="24"/>
    </row>
    <row r="13" spans="1:40" ht="13.5" thickBot="1" x14ac:dyDescent="0.25">
      <c r="A13" s="86"/>
      <c r="B13" s="143">
        <f>1+MAX(B$7:$B12)</f>
        <v>7</v>
      </c>
      <c r="C13" s="10"/>
      <c r="G13" s="8" t="s">
        <v>126</v>
      </c>
      <c r="H13" s="13">
        <f>SUM(I13:M13)</f>
        <v>7816151.6851574201</v>
      </c>
      <c r="I13" s="13">
        <f>'SCHH-1'!$D$117*('Revenue Proof'!I11/SUM('Revenue Proof'!$I$11:$K$11))</f>
        <v>1469054.0641434728</v>
      </c>
      <c r="J13" s="13">
        <f>'SCHH-1'!$D$117*('Revenue Proof'!J11/SUM('Revenue Proof'!$I$11:$K$11))</f>
        <v>3315086.0662382529</v>
      </c>
      <c r="K13" s="13">
        <f>'SCHH-1'!$D$117*('Revenue Proof'!K11/SUM('Revenue Proof'!$I$11:$K$11))</f>
        <v>3014651.0381200067</v>
      </c>
      <c r="L13" s="13">
        <f>'SCHH-1'!F117</f>
        <v>27.855629988765301</v>
      </c>
      <c r="M13" s="13">
        <f>'SCHH-1'!E117</f>
        <v>17332.661025698584</v>
      </c>
      <c r="N13" s="13">
        <f>SUM(O13:W13)</f>
        <v>3132556.0432676612</v>
      </c>
      <c r="O13" s="13">
        <f>'SCHH-1'!I117</f>
        <v>681060.25900108519</v>
      </c>
      <c r="P13" s="13">
        <f>'SCHH-1'!J117</f>
        <v>1340977.7056933714</v>
      </c>
      <c r="Q13" s="13">
        <f>'SCHH-1'!K117</f>
        <v>612735.93888985924</v>
      </c>
      <c r="R13" s="13">
        <f>'SCHH-1'!L117</f>
        <v>127268.66890636389</v>
      </c>
      <c r="S13" s="78">
        <f>'SCHH-1'!M117</f>
        <v>14527.621231482461</v>
      </c>
      <c r="T13" s="13">
        <f>'SCHH-1'!N117</f>
        <v>301946.68976962875</v>
      </c>
      <c r="U13" s="523">
        <f>'SCHH-1'!G117</f>
        <v>89.412227767550931</v>
      </c>
      <c r="V13" s="13">
        <f>'SCHH-1'!O117</f>
        <v>53094.508664738838</v>
      </c>
      <c r="W13" s="13">
        <f>'SCHH-1'!H117</f>
        <v>855.23888336354764</v>
      </c>
      <c r="X13" s="13">
        <f>'SCHH-1'!P117</f>
        <v>9981928.5501993001</v>
      </c>
      <c r="Y13" s="13"/>
      <c r="Z13" s="13"/>
      <c r="AA13" s="13">
        <f>SUM(AB13:AE13)</f>
        <v>75786.824597362109</v>
      </c>
      <c r="AB13" s="13">
        <f>'SCHH-1'!Q117</f>
        <v>39564.209609394798</v>
      </c>
      <c r="AC13" s="13">
        <f>'SCHH-1'!R117</f>
        <v>20514.775353019526</v>
      </c>
      <c r="AD13" s="13">
        <f>'SCHH-1'!S117</f>
        <v>0</v>
      </c>
      <c r="AE13" s="13">
        <f>'SCHH-1'!V117</f>
        <v>15707.839634947777</v>
      </c>
      <c r="AF13" s="13">
        <f>'SCHH-1'!U117</f>
        <v>24876.040118056968</v>
      </c>
      <c r="AG13" s="13"/>
      <c r="AH13" s="13">
        <f>SUM(H13,N13,X13,AA13, AF13,AG13)</f>
        <v>21031299.143339802</v>
      </c>
      <c r="AI13" s="535" t="s">
        <v>127</v>
      </c>
      <c r="AJ13" s="14"/>
      <c r="AK13" s="457">
        <f>AH13-'SCHH-1'!C117</f>
        <v>0</v>
      </c>
      <c r="AN13" s="15"/>
    </row>
    <row r="14" spans="1:40" ht="14.25" customHeight="1" thickBot="1" x14ac:dyDescent="0.25">
      <c r="A14" s="86"/>
      <c r="B14" s="143">
        <f>1+MAX(B$7:$B13)</f>
        <v>8</v>
      </c>
      <c r="C14" s="16"/>
      <c r="D14" s="17"/>
      <c r="E14" s="17"/>
      <c r="F14" s="56" t="s">
        <v>128</v>
      </c>
      <c r="G14" s="56"/>
      <c r="H14" s="66">
        <f t="shared" ref="H14:AH14" si="3">SUM(H11:H13)</f>
        <v>135223216.4563871</v>
      </c>
      <c r="I14" s="66">
        <f t="shared" si="3"/>
        <v>25406070.453410875</v>
      </c>
      <c r="J14" s="66">
        <f t="shared" si="3"/>
        <v>57331661.382439248</v>
      </c>
      <c r="K14" s="66">
        <f t="shared" si="3"/>
        <v>52135886.987645306</v>
      </c>
      <c r="L14" s="66">
        <f t="shared" si="3"/>
        <v>1307.4785099887654</v>
      </c>
      <c r="M14" s="66">
        <f t="shared" si="3"/>
        <v>348290.15438169858</v>
      </c>
      <c r="N14" s="66">
        <f t="shared" si="3"/>
        <v>161850104.40529394</v>
      </c>
      <c r="O14" s="66">
        <f t="shared" si="3"/>
        <v>9783176.9433791842</v>
      </c>
      <c r="P14" s="66">
        <f t="shared" si="3"/>
        <v>44655477.022556476</v>
      </c>
      <c r="Q14" s="66">
        <f t="shared" si="3"/>
        <v>48468257.900596753</v>
      </c>
      <c r="R14" s="66">
        <f t="shared" si="3"/>
        <v>23250217.485193662</v>
      </c>
      <c r="S14" s="589">
        <f t="shared" si="3"/>
        <v>11053811.944965485</v>
      </c>
      <c r="T14" s="66">
        <f t="shared" si="3"/>
        <v>23586004.636926927</v>
      </c>
      <c r="U14" s="570">
        <f t="shared" si="3"/>
        <v>1456.7060277675509</v>
      </c>
      <c r="V14" s="66">
        <f t="shared" si="3"/>
        <v>902600.87797323894</v>
      </c>
      <c r="W14" s="66">
        <f t="shared" si="3"/>
        <v>149100.88767446353</v>
      </c>
      <c r="X14" s="66">
        <f t="shared" si="3"/>
        <v>9981928.5501993001</v>
      </c>
      <c r="Y14" s="66">
        <f t="shared" si="3"/>
        <v>0</v>
      </c>
      <c r="Z14" s="66">
        <f t="shared" si="3"/>
        <v>0</v>
      </c>
      <c r="AA14" s="66">
        <f t="shared" si="3"/>
        <v>38461662.23097375</v>
      </c>
      <c r="AB14" s="66">
        <f t="shared" si="3"/>
        <v>3944098.217865895</v>
      </c>
      <c r="AC14" s="66">
        <f t="shared" si="3"/>
        <v>6081205.6222612178</v>
      </c>
      <c r="AD14" s="66">
        <f t="shared" si="3"/>
        <v>0</v>
      </c>
      <c r="AE14" s="66">
        <f t="shared" si="3"/>
        <v>28436358.390846644</v>
      </c>
      <c r="AF14" s="66">
        <f t="shared" si="3"/>
        <v>550108.03105455695</v>
      </c>
      <c r="AG14" s="66">
        <f t="shared" si="3"/>
        <v>0</v>
      </c>
      <c r="AH14" s="66">
        <f t="shared" si="3"/>
        <v>346067019.67390865</v>
      </c>
      <c r="AI14" s="536" t="str">
        <f>"Line "&amp;B11&amp;"+ Line "&amp;B13</f>
        <v>Line 5+ Line 7</v>
      </c>
      <c r="AJ14" s="14"/>
      <c r="AN14" s="15"/>
    </row>
    <row r="15" spans="1:40" x14ac:dyDescent="0.2">
      <c r="A15" s="86"/>
      <c r="B15" s="143">
        <f>1+MAX(B$7:$B14)</f>
        <v>9</v>
      </c>
      <c r="C15" s="77" t="s">
        <v>129</v>
      </c>
      <c r="D15" s="72"/>
      <c r="E15" s="72"/>
      <c r="F15" s="72"/>
      <c r="G15" s="72"/>
      <c r="H15" s="83"/>
      <c r="I15" s="83"/>
      <c r="J15" s="83"/>
      <c r="K15" s="83"/>
      <c r="L15" s="83"/>
      <c r="M15" s="83"/>
      <c r="N15" s="79"/>
      <c r="O15" s="79"/>
      <c r="P15" s="79"/>
      <c r="Q15" s="79"/>
      <c r="R15" s="79"/>
      <c r="S15" s="73"/>
      <c r="T15" s="79"/>
      <c r="U15" s="84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116"/>
      <c r="AI15" s="504"/>
      <c r="AJ15" s="14"/>
    </row>
    <row r="16" spans="1:40" x14ac:dyDescent="0.2">
      <c r="A16" s="86"/>
      <c r="B16" s="143">
        <f>1+MAX(B$7:$B15)</f>
        <v>10</v>
      </c>
      <c r="C16" s="10"/>
      <c r="E16" s="8" t="s">
        <v>130</v>
      </c>
      <c r="G16" s="9"/>
      <c r="H16" s="311">
        <f t="shared" ref="H16:H21" si="4">SUM(I16:M16)</f>
        <v>5353089.4240215998</v>
      </c>
      <c r="I16" s="602">
        <f>'SCHG2-8'!O14</f>
        <v>1418329.0471246</v>
      </c>
      <c r="J16" s="602">
        <f>'SCHG2-8'!O23</f>
        <v>2453601.5032398999</v>
      </c>
      <c r="K16" s="602">
        <f>'SCHG2-8'!O32</f>
        <v>1467293.0713412997</v>
      </c>
      <c r="L16" s="602">
        <f>'SCHG2-8'!O387</f>
        <v>24</v>
      </c>
      <c r="M16" s="602">
        <f>'SCHG2-8'!O106</f>
        <v>13841.802315800001</v>
      </c>
      <c r="N16" s="311">
        <f>SUM(O16:W16)</f>
        <v>527454.28507350001</v>
      </c>
      <c r="O16" s="311">
        <f>'SCHG2-8'!O115+'SCHG2-8'!O124</f>
        <v>154011.91873630002</v>
      </c>
      <c r="P16" s="311">
        <f>'SCHG2-8'!O133+'SCHG2-8'!O142+'SCHG2-8'!O41+'SCHG2-8'!O50</f>
        <v>248213.09272820002</v>
      </c>
      <c r="Q16" s="311">
        <f>'SCHG2-8'!O163+'SCHG2-8'!O172+'SCHG2-8'!O59+'SCHG2-8'!O68</f>
        <v>97132.24289199998</v>
      </c>
      <c r="R16" s="311">
        <f>'SCHG2-8'!O181+'SCHG2-8'!O190+'SCHG2-8'!O88+'SCHG2-8'!O97</f>
        <v>10641.602145499999</v>
      </c>
      <c r="S16" s="590">
        <f>'SCHG2-8'!O199+'SCHG2-8'!O208</f>
        <v>1704</v>
      </c>
      <c r="T16" s="311">
        <f>'SCHG2-8'!O217+'SCHG2-8'!O238</f>
        <v>2364</v>
      </c>
      <c r="U16" s="571">
        <f>'SCHG2-8'!O397</f>
        <v>24</v>
      </c>
      <c r="V16" s="311">
        <f>'SCHG2-8'!O310+'SCHG2-8'!O319</f>
        <v>13363.428571500001</v>
      </c>
      <c r="W16" s="311">
        <f>'SCHG2-8'!O328+'SCHG2-8'!O337</f>
        <v>0</v>
      </c>
      <c r="X16" s="311">
        <f>SUM(Y16:Z16)</f>
        <v>0</v>
      </c>
      <c r="Y16" s="311"/>
      <c r="Z16" s="311"/>
      <c r="AA16" s="311">
        <f>SUM(AB16:AE16)</f>
        <v>492</v>
      </c>
      <c r="AB16" s="311">
        <f>'SCHG2-8'!O247+'SCHG2-8'!O255</f>
        <v>324</v>
      </c>
      <c r="AC16" s="311">
        <f>'SCHG2-8'!O263</f>
        <v>168</v>
      </c>
      <c r="AD16" s="311">
        <f>'SCHG2-8'!O271</f>
        <v>0</v>
      </c>
      <c r="AE16" s="311">
        <v>0</v>
      </c>
      <c r="AF16" s="311">
        <f>'SCHG2-8'!O279+'SCHG2-8'!O288</f>
        <v>180</v>
      </c>
      <c r="AG16" s="311">
        <f>'SCHG2-8'!O407+'SCHG2-8'!O416</f>
        <v>287</v>
      </c>
      <c r="AH16" s="311">
        <f>SUM(H16,N16,X16,AA16, AF16,AG16)</f>
        <v>5881502.7090950999</v>
      </c>
      <c r="AI16" s="535" t="s">
        <v>122</v>
      </c>
      <c r="AJ16" s="312" t="str">
        <f>IF(AH16-'SCHG2-8'!O427=0,"","ERROR")</f>
        <v/>
      </c>
    </row>
    <row r="17" spans="1:36" x14ac:dyDescent="0.2">
      <c r="A17" s="86"/>
      <c r="B17" s="143">
        <f>1+MAX(B$7:$B16)</f>
        <v>11</v>
      </c>
      <c r="C17" s="10"/>
      <c r="F17" s="8" t="s">
        <v>131</v>
      </c>
      <c r="G17" s="9"/>
      <c r="H17" s="314">
        <f t="shared" si="4"/>
        <v>0</v>
      </c>
      <c r="I17" s="609"/>
      <c r="J17" s="609"/>
      <c r="K17" s="603"/>
      <c r="L17" s="603"/>
      <c r="M17" s="603"/>
      <c r="N17" s="314">
        <f>SUM(O17:W17)</f>
        <v>0</v>
      </c>
      <c r="O17" s="314"/>
      <c r="P17" s="314"/>
      <c r="Q17" s="314"/>
      <c r="R17" s="314"/>
      <c r="S17" s="591"/>
      <c r="T17" s="314"/>
      <c r="U17" s="572"/>
      <c r="V17" s="314"/>
      <c r="W17" s="314"/>
      <c r="X17" s="314">
        <f>SUM(Y17:Z17)</f>
        <v>0</v>
      </c>
      <c r="Y17" s="314"/>
      <c r="Z17" s="314"/>
      <c r="AA17" s="314">
        <f>SUM(AB17:AE17)</f>
        <v>0</v>
      </c>
      <c r="AB17" s="314"/>
      <c r="AC17" s="314"/>
      <c r="AD17" s="314"/>
      <c r="AE17" s="314"/>
      <c r="AF17" s="314"/>
      <c r="AG17" s="314"/>
      <c r="AH17" s="314">
        <f>SUM(H17,N17,X17,AA17, AF17,AG17)</f>
        <v>0</v>
      </c>
      <c r="AI17" s="535"/>
      <c r="AJ17" s="312"/>
    </row>
    <row r="18" spans="1:36" x14ac:dyDescent="0.2">
      <c r="A18" s="86"/>
      <c r="B18" s="143">
        <f>1+MAX(B$7:$B17)</f>
        <v>12</v>
      </c>
      <c r="C18" s="10"/>
      <c r="E18" s="8" t="s">
        <v>132</v>
      </c>
      <c r="G18" s="9"/>
      <c r="H18" s="311">
        <f t="shared" ref="H18:AH18" si="5">SUM(H16:H17)</f>
        <v>5353089.4240215998</v>
      </c>
      <c r="I18" s="311">
        <f t="shared" si="5"/>
        <v>1418329.0471246</v>
      </c>
      <c r="J18" s="311">
        <f t="shared" si="5"/>
        <v>2453601.5032398999</v>
      </c>
      <c r="K18" s="311">
        <f t="shared" si="5"/>
        <v>1467293.0713412997</v>
      </c>
      <c r="L18" s="311">
        <f t="shared" si="5"/>
        <v>24</v>
      </c>
      <c r="M18" s="311">
        <f t="shared" si="5"/>
        <v>13841.802315800001</v>
      </c>
      <c r="N18" s="311">
        <f t="shared" si="5"/>
        <v>527454.28507350001</v>
      </c>
      <c r="O18" s="311">
        <f t="shared" si="5"/>
        <v>154011.91873630002</v>
      </c>
      <c r="P18" s="311">
        <f t="shared" si="5"/>
        <v>248213.09272820002</v>
      </c>
      <c r="Q18" s="311">
        <f t="shared" si="5"/>
        <v>97132.24289199998</v>
      </c>
      <c r="R18" s="311">
        <f t="shared" si="5"/>
        <v>10641.602145499999</v>
      </c>
      <c r="S18" s="590">
        <f t="shared" si="5"/>
        <v>1704</v>
      </c>
      <c r="T18" s="311">
        <f t="shared" si="5"/>
        <v>2364</v>
      </c>
      <c r="U18" s="571">
        <f t="shared" si="5"/>
        <v>24</v>
      </c>
      <c r="V18" s="311">
        <f t="shared" si="5"/>
        <v>13363.428571500001</v>
      </c>
      <c r="W18" s="311">
        <f t="shared" si="5"/>
        <v>0</v>
      </c>
      <c r="X18" s="311">
        <f t="shared" si="5"/>
        <v>0</v>
      </c>
      <c r="Y18" s="311">
        <f t="shared" si="5"/>
        <v>0</v>
      </c>
      <c r="Z18" s="311">
        <f t="shared" si="5"/>
        <v>0</v>
      </c>
      <c r="AA18" s="311">
        <f t="shared" si="5"/>
        <v>492</v>
      </c>
      <c r="AB18" s="311">
        <f t="shared" si="5"/>
        <v>324</v>
      </c>
      <c r="AC18" s="311">
        <f t="shared" si="5"/>
        <v>168</v>
      </c>
      <c r="AD18" s="311">
        <f t="shared" si="5"/>
        <v>0</v>
      </c>
      <c r="AE18" s="311">
        <f t="shared" si="5"/>
        <v>0</v>
      </c>
      <c r="AF18" s="311">
        <f t="shared" si="5"/>
        <v>180</v>
      </c>
      <c r="AG18" s="311">
        <f t="shared" si="5"/>
        <v>287</v>
      </c>
      <c r="AH18" s="311">
        <f t="shared" si="5"/>
        <v>5881502.7090950999</v>
      </c>
      <c r="AI18" s="535" t="str">
        <f>"Line "&amp;B16&amp;" + Line "&amp;B17</f>
        <v>Line 10 + Line 11</v>
      </c>
      <c r="AJ18" s="312"/>
    </row>
    <row r="19" spans="1:36" x14ac:dyDescent="0.2">
      <c r="A19" s="86"/>
      <c r="B19" s="143">
        <f>1+MAX(B$7:$B18)</f>
        <v>13</v>
      </c>
      <c r="C19" s="10"/>
      <c r="E19" s="8" t="s">
        <v>133</v>
      </c>
      <c r="H19" s="19"/>
      <c r="I19" s="19"/>
      <c r="J19" s="19"/>
      <c r="K19" s="19"/>
      <c r="L19" s="19"/>
      <c r="M19" s="19"/>
      <c r="N19" s="311"/>
      <c r="O19" s="311"/>
      <c r="P19" s="311"/>
      <c r="Q19" s="311"/>
      <c r="R19" s="311"/>
      <c r="S19" s="590"/>
      <c r="T19" s="311"/>
      <c r="U19" s="571"/>
      <c r="V19" s="311"/>
      <c r="W19" s="311"/>
      <c r="X19" s="19"/>
      <c r="Y19" s="311"/>
      <c r="Z19" s="311"/>
      <c r="AA19" s="311"/>
      <c r="AB19" s="311"/>
      <c r="AC19" s="311"/>
      <c r="AD19" s="311"/>
      <c r="AE19" s="311"/>
      <c r="AF19" s="311"/>
      <c r="AG19" s="311"/>
      <c r="AH19" s="313"/>
      <c r="AI19" s="535"/>
      <c r="AJ19" s="104"/>
    </row>
    <row r="20" spans="1:36" x14ac:dyDescent="0.2">
      <c r="A20" s="86"/>
      <c r="B20" s="143">
        <f>1+MAX(B$7:$B19)</f>
        <v>14</v>
      </c>
      <c r="C20" s="10"/>
      <c r="F20" s="8" t="s">
        <v>134</v>
      </c>
      <c r="H20" s="311">
        <f t="shared" si="4"/>
        <v>93139970.198042899</v>
      </c>
      <c r="I20" s="313">
        <f>'SCHG2-8'!O15</f>
        <v>9330449.7341629006</v>
      </c>
      <c r="J20" s="313">
        <f>'SCHG2-8'!O24</f>
        <v>35564725.880421296</v>
      </c>
      <c r="K20" s="313">
        <f>'SCHG2-8'!O33</f>
        <v>48224154.583458707</v>
      </c>
      <c r="L20" s="313">
        <f>'SCHG2-8'!O388</f>
        <v>7656</v>
      </c>
      <c r="M20" s="313">
        <f>'SCHG2-8'!O107</f>
        <v>12984</v>
      </c>
      <c r="N20" s="311">
        <f>SUM(O20:W20)</f>
        <v>575095354.01786721</v>
      </c>
      <c r="O20" s="311">
        <f>+'SCHG2-8'!O116+'SCHG2-8'!O125</f>
        <v>11284551.433387302</v>
      </c>
      <c r="P20" s="311">
        <f>'SCHG2-8'!O134+'SCHG2-8'!O143+'SCHG2-8'!O42+'SCHG2-8'!O51</f>
        <v>103061590.71525329</v>
      </c>
      <c r="Q20" s="311">
        <f>'SCHG2-8'!O164+'SCHG2-8'!O173+'SCHG2-8'!O60+'SCHG2-8'!O69</f>
        <v>149790387.31044123</v>
      </c>
      <c r="R20" s="311">
        <f>'SCHG2-8'!O182+'SCHG2-8'!O191+'SCHG2-8'!O89+'SCHG2-8'!O98</f>
        <v>85641044.556435019</v>
      </c>
      <c r="S20" s="590">
        <f>'SCHG2-8'!O200+'SCHG2-8'!O209</f>
        <v>55651415.933270596</v>
      </c>
      <c r="T20" s="311">
        <f>'SCHG2-8'!O218+'SCHG2-8'!O239</f>
        <v>168533147.70333648</v>
      </c>
      <c r="U20" s="571">
        <f>'SCHG2-8'!O398</f>
        <v>7956</v>
      </c>
      <c r="V20" s="311">
        <f>'SCHG2-8'!O311+'SCHG2-8'!O320</f>
        <v>586439.99431450001</v>
      </c>
      <c r="W20" s="311">
        <f>'SCHG2-8'!O329+'SCHG2-8'!O338</f>
        <v>538820.37142870005</v>
      </c>
      <c r="X20" s="324">
        <f>SUM(Y20:Z20)</f>
        <v>0</v>
      </c>
      <c r="Y20" s="311"/>
      <c r="Z20" s="311"/>
      <c r="AA20" s="311">
        <f>SUM(AB20:AE20)</f>
        <v>1043044042.7509255</v>
      </c>
      <c r="AB20" s="311">
        <f>'SCHG2-8'!O248+'SCHG2-8'!O256</f>
        <v>44229423.157939695</v>
      </c>
      <c r="AC20" s="311">
        <f>'SCHG2-8'!O264</f>
        <v>143092613.50390002</v>
      </c>
      <c r="AD20" s="311">
        <f>'SCHG2-8'!O272</f>
        <v>0</v>
      </c>
      <c r="AE20" s="311">
        <f>'SCHG2-8'!O408</f>
        <v>855722006.08908582</v>
      </c>
      <c r="AF20" s="311">
        <f>'SCHG2-8'!O280+'SCHG2-8'!O289</f>
        <v>2636519.2385136001</v>
      </c>
      <c r="AG20" s="311">
        <f>'SCHG2-8'!O417</f>
        <v>50000000</v>
      </c>
      <c r="AH20" s="311">
        <f>SUM(H20,N20,X20,AA20, AF20,AG20)</f>
        <v>1763915886.2053492</v>
      </c>
      <c r="AI20" s="535" t="s">
        <v>122</v>
      </c>
      <c r="AJ20" s="312" t="str">
        <f>IF(ROUND(AH20,0)-ROUND('SCHG2-8'!O428,0)=0,"","ERROR")</f>
        <v/>
      </c>
    </row>
    <row r="21" spans="1:36" x14ac:dyDescent="0.2">
      <c r="A21" s="86"/>
      <c r="B21" s="143">
        <f>1+MAX(B$7:$B20)</f>
        <v>15</v>
      </c>
      <c r="C21" s="10"/>
      <c r="F21" s="8" t="s">
        <v>131</v>
      </c>
      <c r="H21" s="314">
        <f t="shared" si="4"/>
        <v>0</v>
      </c>
      <c r="I21" s="610"/>
      <c r="J21" s="609"/>
      <c r="K21" s="604"/>
      <c r="L21" s="604"/>
      <c r="M21" s="604"/>
      <c r="N21" s="314">
        <f>SUM(O21:W21)</f>
        <v>0</v>
      </c>
      <c r="O21" s="314"/>
      <c r="P21" s="314"/>
      <c r="Q21" s="314"/>
      <c r="R21" s="314"/>
      <c r="S21" s="591"/>
      <c r="T21" s="314"/>
      <c r="U21" s="572"/>
      <c r="V21" s="314"/>
      <c r="W21" s="314"/>
      <c r="X21" s="325">
        <f>SUM(Y21:Z21)</f>
        <v>0</v>
      </c>
      <c r="Y21" s="314"/>
      <c r="Z21" s="314"/>
      <c r="AA21" s="314">
        <f>SUM(AB21:AE21)</f>
        <v>0</v>
      </c>
      <c r="AB21" s="314"/>
      <c r="AC21" s="314"/>
      <c r="AD21" s="314"/>
      <c r="AE21" s="314"/>
      <c r="AF21" s="314"/>
      <c r="AG21" s="314"/>
      <c r="AH21" s="314">
        <f>SUM(H21,N21,X21,AA21, AF21,AG21)</f>
        <v>0</v>
      </c>
      <c r="AI21" s="535"/>
    </row>
    <row r="22" spans="1:36" ht="13.5" thickBot="1" x14ac:dyDescent="0.25">
      <c r="A22" s="86"/>
      <c r="B22" s="143">
        <f>1+MAX(B$7:$B21)</f>
        <v>16</v>
      </c>
      <c r="C22" s="16"/>
      <c r="D22" s="17" t="s">
        <v>135</v>
      </c>
      <c r="E22" s="17"/>
      <c r="F22" s="17"/>
      <c r="G22" s="17"/>
      <c r="H22" s="80">
        <f t="shared" ref="H22:AH22" si="6">SUM(H20:H21)</f>
        <v>93139970.198042899</v>
      </c>
      <c r="I22" s="80">
        <f t="shared" si="6"/>
        <v>9330449.7341629006</v>
      </c>
      <c r="J22" s="80">
        <f t="shared" si="6"/>
        <v>35564725.880421296</v>
      </c>
      <c r="K22" s="80">
        <f t="shared" si="6"/>
        <v>48224154.583458707</v>
      </c>
      <c r="L22" s="80">
        <f t="shared" si="6"/>
        <v>7656</v>
      </c>
      <c r="M22" s="80">
        <f t="shared" si="6"/>
        <v>12984</v>
      </c>
      <c r="N22" s="107">
        <f t="shared" si="6"/>
        <v>575095354.01786721</v>
      </c>
      <c r="O22" s="107">
        <f t="shared" si="6"/>
        <v>11284551.433387302</v>
      </c>
      <c r="P22" s="107">
        <f t="shared" si="6"/>
        <v>103061590.71525329</v>
      </c>
      <c r="Q22" s="107">
        <f t="shared" si="6"/>
        <v>149790387.31044123</v>
      </c>
      <c r="R22" s="107">
        <f t="shared" si="6"/>
        <v>85641044.556435019</v>
      </c>
      <c r="S22" s="592">
        <f t="shared" si="6"/>
        <v>55651415.933270596</v>
      </c>
      <c r="T22" s="107">
        <f t="shared" si="6"/>
        <v>168533147.70333648</v>
      </c>
      <c r="U22" s="573">
        <f t="shared" si="6"/>
        <v>7956</v>
      </c>
      <c r="V22" s="107">
        <f t="shared" si="6"/>
        <v>586439.99431450001</v>
      </c>
      <c r="W22" s="107">
        <f t="shared" si="6"/>
        <v>538820.37142870005</v>
      </c>
      <c r="X22" s="80">
        <f t="shared" si="6"/>
        <v>0</v>
      </c>
      <c r="Y22" s="107">
        <f t="shared" si="6"/>
        <v>0</v>
      </c>
      <c r="Z22" s="107">
        <f t="shared" si="6"/>
        <v>0</v>
      </c>
      <c r="AA22" s="80">
        <f t="shared" si="6"/>
        <v>1043044042.7509255</v>
      </c>
      <c r="AB22" s="107">
        <f t="shared" si="6"/>
        <v>44229423.157939695</v>
      </c>
      <c r="AC22" s="107">
        <f t="shared" si="6"/>
        <v>143092613.50390002</v>
      </c>
      <c r="AD22" s="107">
        <f t="shared" si="6"/>
        <v>0</v>
      </c>
      <c r="AE22" s="107">
        <f t="shared" si="6"/>
        <v>855722006.08908582</v>
      </c>
      <c r="AF22" s="107">
        <f t="shared" si="6"/>
        <v>2636519.2385136001</v>
      </c>
      <c r="AG22" s="107">
        <f t="shared" si="6"/>
        <v>50000000</v>
      </c>
      <c r="AH22" s="80">
        <f t="shared" si="6"/>
        <v>1763915886.2053492</v>
      </c>
      <c r="AI22" s="536"/>
    </row>
    <row r="23" spans="1:36" ht="13.5" thickBot="1" x14ac:dyDescent="0.25">
      <c r="A23" s="86"/>
      <c r="B23" s="143">
        <f>1+MAX(B$7:$B22)</f>
        <v>17</v>
      </c>
      <c r="C23" s="10"/>
      <c r="F23" s="616" t="s">
        <v>136</v>
      </c>
      <c r="H23" s="466">
        <f>IF(H18=0,"",H22/H18)</f>
        <v>17.399292785972161</v>
      </c>
      <c r="I23" s="466">
        <f t="shared" ref="I23:AH23" si="7">IF(I18=0,"",I22/I18)</f>
        <v>6.5784803273109738</v>
      </c>
      <c r="J23" s="466">
        <f t="shared" si="7"/>
        <v>14.494907112446437</v>
      </c>
      <c r="K23" s="466">
        <f t="shared" si="7"/>
        <v>32.86606849398904</v>
      </c>
      <c r="L23" s="466">
        <f t="shared" si="7"/>
        <v>319</v>
      </c>
      <c r="M23" s="466">
        <f t="shared" si="7"/>
        <v>0.93802813418156927</v>
      </c>
      <c r="N23" s="466">
        <f t="shared" si="7"/>
        <v>1090.322650308412</v>
      </c>
      <c r="O23" s="466">
        <f t="shared" si="7"/>
        <v>73.270637272617634</v>
      </c>
      <c r="P23" s="466">
        <f t="shared" si="7"/>
        <v>415.21415966605957</v>
      </c>
      <c r="Q23" s="466">
        <f t="shared" si="7"/>
        <v>1542.1283690215114</v>
      </c>
      <c r="R23" s="466">
        <f t="shared" si="7"/>
        <v>8047.7585410059646</v>
      </c>
      <c r="S23" s="593">
        <f t="shared" si="7"/>
        <v>32659.281650980396</v>
      </c>
      <c r="T23" s="466">
        <f t="shared" si="7"/>
        <v>71291.517641005281</v>
      </c>
      <c r="U23" s="574">
        <f t="shared" si="7"/>
        <v>331.5</v>
      </c>
      <c r="V23" s="466">
        <f t="shared" si="7"/>
        <v>43.883947235306998</v>
      </c>
      <c r="W23" s="466" t="str">
        <f t="shared" si="7"/>
        <v/>
      </c>
      <c r="X23" s="466" t="str">
        <f t="shared" si="7"/>
        <v/>
      </c>
      <c r="Y23" s="466" t="str">
        <f t="shared" si="7"/>
        <v/>
      </c>
      <c r="Z23" s="466" t="str">
        <f t="shared" si="7"/>
        <v/>
      </c>
      <c r="AA23" s="466">
        <f t="shared" si="7"/>
        <v>2120008.2169734258</v>
      </c>
      <c r="AB23" s="466">
        <f t="shared" si="7"/>
        <v>136510.56530228301</v>
      </c>
      <c r="AC23" s="466">
        <f t="shared" si="7"/>
        <v>851741.74704702396</v>
      </c>
      <c r="AD23" s="466" t="str">
        <f t="shared" si="7"/>
        <v/>
      </c>
      <c r="AE23" s="466" t="str">
        <f t="shared" si="7"/>
        <v/>
      </c>
      <c r="AF23" s="466">
        <f t="shared" si="7"/>
        <v>14647.329102853333</v>
      </c>
      <c r="AG23" s="466">
        <f t="shared" si="7"/>
        <v>174216.02787456446</v>
      </c>
      <c r="AH23" s="466">
        <f t="shared" si="7"/>
        <v>299.90904934510127</v>
      </c>
      <c r="AI23" s="535"/>
    </row>
    <row r="24" spans="1:36" x14ac:dyDescent="0.2">
      <c r="A24" s="86"/>
      <c r="B24" s="143">
        <f>1+MAX(B$7:$B23)</f>
        <v>18</v>
      </c>
      <c r="C24" s="77" t="s">
        <v>137</v>
      </c>
      <c r="D24" s="72"/>
      <c r="E24" s="72"/>
      <c r="F24" s="72"/>
      <c r="G24" s="72"/>
      <c r="H24" s="83"/>
      <c r="I24" s="83"/>
      <c r="J24" s="83"/>
      <c r="K24" s="83"/>
      <c r="L24" s="83"/>
      <c r="M24" s="83"/>
      <c r="N24" s="83"/>
      <c r="O24" s="79"/>
      <c r="P24" s="79"/>
      <c r="Q24" s="79"/>
      <c r="R24" s="79"/>
      <c r="S24" s="73"/>
      <c r="T24" s="79"/>
      <c r="U24" s="84"/>
      <c r="V24" s="79"/>
      <c r="W24" s="79"/>
      <c r="X24" s="83"/>
      <c r="Y24" s="79"/>
      <c r="Z24" s="79"/>
      <c r="AA24" s="83"/>
      <c r="AB24" s="79"/>
      <c r="AC24" s="79"/>
      <c r="AD24" s="79"/>
      <c r="AE24" s="79"/>
      <c r="AF24" s="83"/>
      <c r="AG24" s="83"/>
      <c r="AH24" s="79"/>
      <c r="AI24" s="504"/>
      <c r="AJ24" s="215"/>
    </row>
    <row r="25" spans="1:36" x14ac:dyDescent="0.2">
      <c r="A25" s="86"/>
      <c r="B25" s="143">
        <f>1+MAX(B$7:$B24)</f>
        <v>19</v>
      </c>
      <c r="C25" s="10" t="s">
        <v>138</v>
      </c>
      <c r="H25" s="19"/>
      <c r="I25" s="19"/>
      <c r="J25" s="19"/>
      <c r="K25" s="19"/>
      <c r="L25" s="607"/>
      <c r="M25" s="19"/>
      <c r="N25" s="19"/>
      <c r="O25" s="19"/>
      <c r="P25" s="19"/>
      <c r="Q25" s="19"/>
      <c r="R25" s="19"/>
      <c r="S25" s="8"/>
      <c r="T25" s="19"/>
      <c r="U25" s="74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535"/>
    </row>
    <row r="26" spans="1:36" x14ac:dyDescent="0.2">
      <c r="A26" s="86"/>
      <c r="B26" s="143">
        <f>1+MAX(B$7:$B25)</f>
        <v>20</v>
      </c>
      <c r="C26" s="10"/>
      <c r="E26" s="8" t="s">
        <v>139</v>
      </c>
      <c r="H26" s="11">
        <f>'SCHH-1'!D23+'SCHH-1'!E23+'SCHH-1'!F23</f>
        <v>132266632.13273364</v>
      </c>
      <c r="I26" s="605">
        <f>'SCHH-1'!$D$23*('Revenue Proof'!I18/SUM('Revenue Proof'!$I$18:$K$18))</f>
        <v>35046337.657657348</v>
      </c>
      <c r="J26" s="605">
        <f>'SCHH-1'!$D$23*('Revenue Proof'!J18/SUM('Revenue Proof'!$I$18:$K$18))</f>
        <v>60627501.731145874</v>
      </c>
      <c r="K26" s="605">
        <f>'SCHH-1'!$D$23*('Revenue Proof'!K18/SUM('Revenue Proof'!$I$18:$K$18))</f>
        <v>36256218.911415108</v>
      </c>
      <c r="L26" s="605">
        <f>'SCHH-1'!F23</f>
        <v>897.47560127917734</v>
      </c>
      <c r="M26" s="605">
        <f>'SCHH-1'!E23</f>
        <v>335676.35691404075</v>
      </c>
      <c r="N26" s="11">
        <f>SUM(O26:W26)</f>
        <v>27392762.738887664</v>
      </c>
      <c r="O26" s="11">
        <f>'SCHH-1'!I23</f>
        <v>5200977.3368465044</v>
      </c>
      <c r="P26" s="11">
        <f>'SCHH-1'!J23</f>
        <v>12142770.907171302</v>
      </c>
      <c r="Q26" s="11">
        <f>'SCHH-1'!K23</f>
        <v>6284862.7355550211</v>
      </c>
      <c r="R26" s="11">
        <f>'SCHH-1'!L23</f>
        <v>1789817.0454495293</v>
      </c>
      <c r="S26" s="71">
        <f>'SCHH-1'!M23</f>
        <v>917175.88462323579</v>
      </c>
      <c r="T26" s="11">
        <f>'SCHH-1'!N23</f>
        <v>490403.35164996289</v>
      </c>
      <c r="U26" s="85">
        <f>'SCHH-1'!G23</f>
        <v>905.99914584292367</v>
      </c>
      <c r="V26" s="11">
        <f>'SCHH-1'!O23</f>
        <v>558913.18781490263</v>
      </c>
      <c r="W26" s="11">
        <f>'SCHH-1'!H23</f>
        <v>6936.2906313642852</v>
      </c>
      <c r="X26" s="11">
        <f>'SCHH-1'!P23</f>
        <v>-9981928.5501993001</v>
      </c>
      <c r="Y26" s="11"/>
      <c r="Z26" s="24"/>
      <c r="AA26" s="11">
        <f>SUM(AB26:AE26)</f>
        <v>2784217.9000875205</v>
      </c>
      <c r="AB26" s="11">
        <f>'SCHH-1'!Q23</f>
        <v>274805.81051362486</v>
      </c>
      <c r="AC26" s="11">
        <f>'SCHH-1'!R23</f>
        <v>538714.81602719135</v>
      </c>
      <c r="AD26" s="11">
        <f>'SCHH-1'!S23</f>
        <v>0</v>
      </c>
      <c r="AE26" s="11">
        <f>'SCHH-1'!V23</f>
        <v>1970697.2735467041</v>
      </c>
      <c r="AF26" s="11">
        <f>'SCHH-1'!U23</f>
        <v>-1990.4044422005754</v>
      </c>
      <c r="AG26" s="344">
        <v>0</v>
      </c>
      <c r="AH26" s="11">
        <f>SUM(H26,N26,X26,AA26, AF26,AG26)</f>
        <v>152459693.81706733</v>
      </c>
      <c r="AI26" s="535" t="s">
        <v>140</v>
      </c>
    </row>
    <row r="27" spans="1:36" x14ac:dyDescent="0.2">
      <c r="A27" s="86"/>
      <c r="B27" s="143">
        <f>1+MAX(B$7:$B26)</f>
        <v>21</v>
      </c>
      <c r="C27" s="10"/>
      <c r="E27" s="8" t="s">
        <v>141</v>
      </c>
      <c r="H27" s="11">
        <f>'SCHH-1'!D24+'SCHH-1'!E24+'SCHH-1'!F24</f>
        <v>49025625.673038654</v>
      </c>
      <c r="I27" s="605">
        <f>'SCHH-1'!$D$24*('Revenue Proof'!I22/SUM('Revenue Proof'!$I$22:$K$22))</f>
        <v>4899317.7927239127</v>
      </c>
      <c r="J27" s="605">
        <f>'SCHH-1'!$D$24*('Revenue Proof'!J22/SUM('Revenue Proof'!$I$22:$K$22))</f>
        <v>18674651.197285421</v>
      </c>
      <c r="K27" s="605">
        <f>'SCHH-1'!$D$24*('Revenue Proof'!K22/SUM('Revenue Proof'!$I$22:$K$22))</f>
        <v>25321979.681722671</v>
      </c>
      <c r="L27" s="605">
        <f>'SCHH-1'!F24</f>
        <v>2915.4899876321269</v>
      </c>
      <c r="M27" s="605">
        <f>'SCHH-1'!E24</f>
        <v>126761.51131901614</v>
      </c>
      <c r="N27" s="11">
        <f>SUM(O27:W27)</f>
        <v>218373610.51152766</v>
      </c>
      <c r="O27" s="11">
        <f>'SCHH-1'!I24</f>
        <v>5113826.4437374063</v>
      </c>
      <c r="P27" s="11">
        <f>'SCHH-1'!J24</f>
        <v>44258347.751950808</v>
      </c>
      <c r="Q27" s="11">
        <f>'SCHH-1'!K24</f>
        <v>64559909.071609162</v>
      </c>
      <c r="R27" s="11">
        <f>'SCHH-1'!L24</f>
        <v>36583121.051171884</v>
      </c>
      <c r="S27" s="71">
        <f>'SCHH-1'!M24</f>
        <v>22084582.631970063</v>
      </c>
      <c r="T27" s="11">
        <f>'SCHH-1'!N24</f>
        <v>45396793.627098531</v>
      </c>
      <c r="U27" s="85">
        <f>'SCHH-1'!G24</f>
        <v>3029.7333257054861</v>
      </c>
      <c r="V27" s="11">
        <f>'SCHH-1'!O24</f>
        <v>181466.21161443397</v>
      </c>
      <c r="W27" s="11">
        <f>'SCHH-1'!H24</f>
        <v>192533.98904964849</v>
      </c>
      <c r="X27" s="11">
        <f>'SCHH-1'!P24</f>
        <v>9270085.8137600198</v>
      </c>
      <c r="Y27" s="11"/>
      <c r="Z27" s="24"/>
      <c r="AA27" s="11">
        <f>SUM(AB27:AE27)</f>
        <v>28417343.607143335</v>
      </c>
      <c r="AB27" s="11">
        <f>'SCHH-1'!Q24</f>
        <v>6589421.2222063411</v>
      </c>
      <c r="AC27" s="11">
        <f>'SCHH-1'!R24</f>
        <v>9235435.9083745703</v>
      </c>
      <c r="AD27" s="11">
        <f>'SCHH-1'!S24</f>
        <v>0</v>
      </c>
      <c r="AE27" s="11">
        <f>'SCHH-1'!V24</f>
        <v>12592486.476562424</v>
      </c>
      <c r="AF27" s="11">
        <f>'SCHH-1'!U24</f>
        <v>1283024.2981627635</v>
      </c>
      <c r="AG27" s="344">
        <v>0</v>
      </c>
      <c r="AH27" s="11">
        <f>SUM(H27,N27,X27,AA27, AF27,AG27)</f>
        <v>306369689.90363246</v>
      </c>
      <c r="AI27" s="535" t="s">
        <v>142</v>
      </c>
    </row>
    <row r="28" spans="1:36" x14ac:dyDescent="0.2">
      <c r="A28" s="86"/>
      <c r="B28" s="143">
        <f>1+MAX(B$7:$B27)</f>
        <v>22</v>
      </c>
      <c r="C28" s="10"/>
      <c r="E28" s="8" t="s">
        <v>143</v>
      </c>
      <c r="H28" s="11">
        <f>'SCHH-1'!D25+'SCHH-1'!E25+'SCHH-1'!F25</f>
        <v>0</v>
      </c>
      <c r="I28" s="605">
        <f>'SCHH-1'!$D$25*('Revenue Proof'!I22/SUM('Revenue Proof'!$I$22:$K$22))</f>
        <v>0</v>
      </c>
      <c r="J28" s="605">
        <f>'SCHH-1'!$D$25*('Revenue Proof'!J22/SUM('Revenue Proof'!$I$22:$K$22))</f>
        <v>0</v>
      </c>
      <c r="K28" s="605">
        <f>'SCHH-1'!$D$25*('Revenue Proof'!K22/SUM('Revenue Proof'!$I$22:$K$22))</f>
        <v>0</v>
      </c>
      <c r="L28" s="605">
        <f>'SCHH-1'!F25</f>
        <v>0</v>
      </c>
      <c r="M28" s="605">
        <f>'SCHH-1'!E25</f>
        <v>0</v>
      </c>
      <c r="N28" s="11">
        <f>SUM(O28:W28)</f>
        <v>0</v>
      </c>
      <c r="O28" s="11">
        <f>'SCHH-1'!I25</f>
        <v>0</v>
      </c>
      <c r="P28" s="11">
        <f>'SCHH-1'!J25</f>
        <v>0</v>
      </c>
      <c r="Q28" s="11">
        <f>'SCHH-1'!K25</f>
        <v>0</v>
      </c>
      <c r="R28" s="11">
        <f>'SCHH-1'!L25</f>
        <v>0</v>
      </c>
      <c r="S28" s="71">
        <f>'SCHH-1'!M25</f>
        <v>0</v>
      </c>
      <c r="T28" s="11">
        <f>'SCHH-1'!N25</f>
        <v>0</v>
      </c>
      <c r="U28" s="85">
        <f>'SCHH-1'!G25</f>
        <v>0</v>
      </c>
      <c r="V28" s="11">
        <f>'SCHH-1'!O25</f>
        <v>0</v>
      </c>
      <c r="W28" s="11">
        <f>'SCHH-1'!H25</f>
        <v>0</v>
      </c>
      <c r="X28" s="11">
        <f>'SCHH-1'!P25</f>
        <v>0</v>
      </c>
      <c r="Y28" s="11"/>
      <c r="Z28" s="24"/>
      <c r="AA28" s="11">
        <f t="shared" ref="AA28:AA29" si="8">SUM(AB28:AE28)</f>
        <v>0</v>
      </c>
      <c r="AB28" s="11">
        <f>'SCHH-1'!Q25</f>
        <v>0</v>
      </c>
      <c r="AC28" s="11">
        <f>'SCHH-1'!R25</f>
        <v>0</v>
      </c>
      <c r="AD28" s="11">
        <f>'SCHH-1'!S25</f>
        <v>0</v>
      </c>
      <c r="AE28" s="11">
        <f>'SCHH-1'!V25</f>
        <v>0</v>
      </c>
      <c r="AF28" s="11">
        <f>'SCHH-1'!U25</f>
        <v>0</v>
      </c>
      <c r="AG28" s="344">
        <v>0</v>
      </c>
      <c r="AH28" s="11">
        <f t="shared" ref="AH28:AH29" si="9">SUM(H28,N28,X28,AA28, AF28,AG28)</f>
        <v>0</v>
      </c>
      <c r="AI28" s="535" t="s">
        <v>144</v>
      </c>
    </row>
    <row r="29" spans="1:36" x14ac:dyDescent="0.2">
      <c r="A29" s="86"/>
      <c r="B29" s="143">
        <f>1+MAX(B$7:$B28)</f>
        <v>23</v>
      </c>
      <c r="C29" s="10"/>
      <c r="E29" s="8" t="s">
        <v>145</v>
      </c>
      <c r="H29" s="13">
        <f>'SCHH-1'!D26+'SCHH-1'!E26+'SCHH-1'!F26</f>
        <v>1565596.3181068536</v>
      </c>
      <c r="I29" s="606">
        <f>'SCHH-1'!$D$26*('Revenue Proof'!I11/SUM('Revenue Proof'!$I$11:$K$11))</f>
        <v>294152.07318375248</v>
      </c>
      <c r="J29" s="606">
        <f>'SCHH-1'!$D$26*('Revenue Proof'!J11/SUM('Revenue Proof'!$I$11:$K$11))</f>
        <v>663787.30570076371</v>
      </c>
      <c r="K29" s="606">
        <f>'SCHH-1'!$D$26*('Revenue Proof'!K11/SUM('Revenue Proof'!$I$11:$K$11))</f>
        <v>603630.50920496753</v>
      </c>
      <c r="L29" s="606">
        <f>'SCHH-1'!F26</f>
        <v>32.927853397154827</v>
      </c>
      <c r="M29" s="606">
        <f>'SCHH-1'!E26</f>
        <v>3993.5021639727438</v>
      </c>
      <c r="N29" s="13">
        <f>SUM(O29:W29)</f>
        <v>2122379.2661215006</v>
      </c>
      <c r="O29" s="13">
        <f>'SCHH-1'!I26</f>
        <v>89076.163628442897</v>
      </c>
      <c r="P29" s="13">
        <f>'SCHH-1'!J26</f>
        <v>487066.4901996596</v>
      </c>
      <c r="Q29" s="13">
        <f>'SCHH-1'!K26</f>
        <v>611798.40353273484</v>
      </c>
      <c r="R29" s="13">
        <f>'SCHH-1'!L26</f>
        <v>331379.46058003086</v>
      </c>
      <c r="S29" s="78">
        <f>'SCHH-1'!M26</f>
        <v>198637.65215027754</v>
      </c>
      <c r="T29" s="13">
        <f>'SCHH-1'!N26</f>
        <v>396270.79229792237</v>
      </c>
      <c r="U29" s="523">
        <f>'SCHH-1'!G26</f>
        <v>33.988038656957961</v>
      </c>
      <c r="V29" s="13">
        <f>'SCHH-1'!O26</f>
        <v>6393.7383525256455</v>
      </c>
      <c r="W29" s="13">
        <f>'SCHH-1'!H26</f>
        <v>1722.5773412503372</v>
      </c>
      <c r="X29" s="13">
        <f>'SCHH-1'!P26</f>
        <v>-6147.3025970828876</v>
      </c>
      <c r="Y29" s="13"/>
      <c r="Z29" s="557"/>
      <c r="AA29" s="13">
        <f t="shared" si="8"/>
        <v>269449.17784210981</v>
      </c>
      <c r="AB29" s="13">
        <f>'SCHH-1'!Q26</f>
        <v>59277.813069046257</v>
      </c>
      <c r="AC29" s="13">
        <f>'SCHH-1'!R26</f>
        <v>84407.213920514216</v>
      </c>
      <c r="AD29" s="13">
        <f>'SCHH-1'!S26</f>
        <v>0</v>
      </c>
      <c r="AE29" s="13">
        <f>'SCHH-1'!V26</f>
        <v>125764.15085254937</v>
      </c>
      <c r="AF29" s="13">
        <f>'SCHH-1'!U26</f>
        <v>11062.700479618288</v>
      </c>
      <c r="AG29" s="106">
        <v>0</v>
      </c>
      <c r="AH29" s="13">
        <f t="shared" si="9"/>
        <v>3962340.159953</v>
      </c>
      <c r="AI29" s="535" t="s">
        <v>146</v>
      </c>
    </row>
    <row r="30" spans="1:36" x14ac:dyDescent="0.2">
      <c r="A30" s="86"/>
      <c r="B30" s="143">
        <f>1+MAX(B$7:$B29)</f>
        <v>24</v>
      </c>
      <c r="C30" s="10"/>
      <c r="E30" s="615" t="s">
        <v>147</v>
      </c>
      <c r="F30" s="615"/>
      <c r="G30" s="615"/>
      <c r="H30" s="81">
        <f>SUM(H26:H29)</f>
        <v>182857854.12387916</v>
      </c>
      <c r="I30" s="81">
        <f t="shared" ref="I30:M30" si="10">SUM(I26:I29)</f>
        <v>40239807.523565017</v>
      </c>
      <c r="J30" s="81">
        <f t="shared" si="10"/>
        <v>79965940.234132066</v>
      </c>
      <c r="K30" s="81">
        <f t="shared" si="10"/>
        <v>62181829.102342747</v>
      </c>
      <c r="L30" s="81">
        <f t="shared" si="10"/>
        <v>3845.8934423084588</v>
      </c>
      <c r="M30" s="81">
        <f t="shared" si="10"/>
        <v>466431.37039702962</v>
      </c>
      <c r="N30" s="81">
        <f>SUM(N26:N29)</f>
        <v>247888752.51653683</v>
      </c>
      <c r="O30" s="81">
        <f t="shared" ref="O30:W30" si="11">SUM(O26:O29)</f>
        <v>10403879.944212353</v>
      </c>
      <c r="P30" s="81">
        <f t="shared" si="11"/>
        <v>56888185.149321772</v>
      </c>
      <c r="Q30" s="81">
        <f t="shared" si="11"/>
        <v>71456570.210696906</v>
      </c>
      <c r="R30" s="81">
        <f t="shared" si="11"/>
        <v>38704317.557201445</v>
      </c>
      <c r="S30" s="588">
        <f t="shared" si="11"/>
        <v>23200396.168743577</v>
      </c>
      <c r="T30" s="81">
        <f t="shared" si="11"/>
        <v>46283467.771046415</v>
      </c>
      <c r="U30" s="569">
        <f t="shared" si="11"/>
        <v>3969.7205102053676</v>
      </c>
      <c r="V30" s="81">
        <f t="shared" si="11"/>
        <v>746773.13778186229</v>
      </c>
      <c r="W30" s="81">
        <f t="shared" si="11"/>
        <v>201192.85702226311</v>
      </c>
      <c r="X30" s="81">
        <f>SUM(X26:X29)</f>
        <v>-717990.03903636313</v>
      </c>
      <c r="Y30" s="81"/>
      <c r="Z30" s="24"/>
      <c r="AA30" s="81">
        <f t="shared" ref="AA30:AH30" si="12">SUM(AA26:AA29)</f>
        <v>31471010.685072966</v>
      </c>
      <c r="AB30" s="81">
        <f t="shared" si="12"/>
        <v>6923504.8457890125</v>
      </c>
      <c r="AC30" s="81">
        <f t="shared" si="12"/>
        <v>9858557.9383222759</v>
      </c>
      <c r="AD30" s="81">
        <f t="shared" si="12"/>
        <v>0</v>
      </c>
      <c r="AE30" s="81">
        <f t="shared" si="12"/>
        <v>14688947.900961678</v>
      </c>
      <c r="AF30" s="81">
        <f t="shared" si="12"/>
        <v>1292096.5942001811</v>
      </c>
      <c r="AG30" s="81">
        <f t="shared" si="12"/>
        <v>0</v>
      </c>
      <c r="AH30" s="82">
        <f t="shared" si="12"/>
        <v>462791723.88065279</v>
      </c>
      <c r="AI30" s="537"/>
    </row>
    <row r="31" spans="1:36" x14ac:dyDescent="0.2">
      <c r="A31" s="86"/>
      <c r="B31" s="143">
        <f>1+MAX(B$7:$B30)</f>
        <v>25</v>
      </c>
      <c r="C31" s="10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71"/>
      <c r="T31" s="11"/>
      <c r="U31" s="85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535"/>
    </row>
    <row r="32" spans="1:36" x14ac:dyDescent="0.2">
      <c r="A32" s="86"/>
      <c r="B32" s="143">
        <f>1+MAX(B$7:$B31)</f>
        <v>26</v>
      </c>
      <c r="C32" s="10"/>
      <c r="D32" s="8" t="s">
        <v>148</v>
      </c>
      <c r="H32" s="11">
        <f>H30</f>
        <v>182857854.12387916</v>
      </c>
      <c r="I32" s="11">
        <f t="shared" ref="I32:M32" si="13">I30</f>
        <v>40239807.523565017</v>
      </c>
      <c r="J32" s="11">
        <f t="shared" si="13"/>
        <v>79965940.234132066</v>
      </c>
      <c r="K32" s="11">
        <f t="shared" si="13"/>
        <v>62181829.102342747</v>
      </c>
      <c r="L32" s="11">
        <f t="shared" si="13"/>
        <v>3845.8934423084588</v>
      </c>
      <c r="M32" s="11">
        <f t="shared" si="13"/>
        <v>466431.37039702962</v>
      </c>
      <c r="N32" s="11">
        <f>SUM(O32:W32)</f>
        <v>247888752.51653683</v>
      </c>
      <c r="O32" s="11">
        <f t="shared" ref="O32:W32" si="14">O30</f>
        <v>10403879.944212353</v>
      </c>
      <c r="P32" s="11">
        <f t="shared" si="14"/>
        <v>56888185.149321772</v>
      </c>
      <c r="Q32" s="11">
        <f t="shared" si="14"/>
        <v>71456570.210696906</v>
      </c>
      <c r="R32" s="11">
        <f t="shared" si="14"/>
        <v>38704317.557201445</v>
      </c>
      <c r="S32" s="71">
        <f t="shared" si="14"/>
        <v>23200396.168743577</v>
      </c>
      <c r="T32" s="11">
        <f t="shared" si="14"/>
        <v>46283467.771046415</v>
      </c>
      <c r="U32" s="85">
        <f>U30</f>
        <v>3969.7205102053676</v>
      </c>
      <c r="V32" s="11">
        <f t="shared" si="14"/>
        <v>746773.13778186229</v>
      </c>
      <c r="W32" s="11">
        <f t="shared" si="14"/>
        <v>201192.85702226311</v>
      </c>
      <c r="X32" s="11">
        <f>X30</f>
        <v>-717990.03903636313</v>
      </c>
      <c r="Y32" s="11"/>
      <c r="Z32" s="11"/>
      <c r="AA32" s="11">
        <f>SUM(AB32:AE32)</f>
        <v>31471010.685072966</v>
      </c>
      <c r="AB32" s="11">
        <f t="shared" ref="AB32:AG32" si="15">AB30</f>
        <v>6923504.8457890125</v>
      </c>
      <c r="AC32" s="11">
        <f t="shared" si="15"/>
        <v>9858557.9383222759</v>
      </c>
      <c r="AD32" s="11">
        <f t="shared" si="15"/>
        <v>0</v>
      </c>
      <c r="AE32" s="11">
        <f t="shared" si="15"/>
        <v>14688947.900961678</v>
      </c>
      <c r="AF32" s="11">
        <f t="shared" si="15"/>
        <v>1292096.5942001811</v>
      </c>
      <c r="AG32" s="11">
        <f t="shared" si="15"/>
        <v>0</v>
      </c>
      <c r="AH32" s="11">
        <f>SUM(H32,N32,X32,AA32, AF32,AG32)</f>
        <v>462791723.88065284</v>
      </c>
      <c r="AI32" s="535" t="str">
        <f>"Line "&amp;B30</f>
        <v>Line 24</v>
      </c>
      <c r="AJ32" s="497"/>
    </row>
    <row r="33" spans="1:37" x14ac:dyDescent="0.2">
      <c r="A33" s="86"/>
      <c r="B33" s="143">
        <f>1+MAX(B$7:$B32)</f>
        <v>27</v>
      </c>
      <c r="C33" s="10"/>
      <c r="F33" s="67"/>
      <c r="G33" s="8" t="s">
        <v>149</v>
      </c>
      <c r="H33" s="13">
        <f>SUM(I33:M33)</f>
        <v>9252742.2234491762</v>
      </c>
      <c r="I33" s="13">
        <f>'SCHH-1'!$D$172*('Revenue Proof'!I11/SUM('Revenue Proof'!$I$11:$K$11))</f>
        <v>1738962.8998800288</v>
      </c>
      <c r="J33" s="13">
        <f>'SCHH-1'!$D$172*('Revenue Proof'!J11/SUM('Revenue Proof'!$I$11:$K$11))</f>
        <v>3924165.7742927959</v>
      </c>
      <c r="K33" s="13">
        <f>'SCHH-1'!$D$172*('Revenue Proof'!K11/SUM('Revenue Proof'!$I$11:$K$11))</f>
        <v>3568531.9140599845</v>
      </c>
      <c r="L33" s="13">
        <f>'SCHH-1'!F172</f>
        <v>34.296428971925152</v>
      </c>
      <c r="M33" s="13">
        <f>'SCHH-1'!E172</f>
        <v>21047.338787394601</v>
      </c>
      <c r="N33" s="13">
        <f>SUM(O33:W33)</f>
        <v>3214160.4642582289</v>
      </c>
      <c r="O33" s="13">
        <f>'SCHH-1'!I172</f>
        <v>704888.01774679497</v>
      </c>
      <c r="P33" s="13">
        <f>'SCHH-1'!J172</f>
        <v>1379379.6796417683</v>
      </c>
      <c r="Q33" s="13">
        <f>'SCHH-1'!K172</f>
        <v>627763.63070131605</v>
      </c>
      <c r="R33" s="13">
        <f>'SCHH-1'!L172</f>
        <v>128915.07089051785</v>
      </c>
      <c r="S33" s="78">
        <f>'SCHH-1'!M172</f>
        <v>14791.253431092995</v>
      </c>
      <c r="T33" s="13">
        <f>'SCHH-1'!N172</f>
        <v>302312.43303246872</v>
      </c>
      <c r="U33" s="523">
        <f>'SCHH-1'!G172</f>
        <v>93.125357339530282</v>
      </c>
      <c r="V33" s="13">
        <f>'SCHH-1'!O172</f>
        <v>55162.014573566768</v>
      </c>
      <c r="W33" s="13">
        <f>'SCHH-1'!H172</f>
        <v>855.23888336354764</v>
      </c>
      <c r="X33" s="13">
        <f>'SCHH-1'!P172</f>
        <v>9981928.5501993001</v>
      </c>
      <c r="Y33" s="13"/>
      <c r="Z33" s="13"/>
      <c r="AA33" s="13">
        <f>SUM(AB33:AE33)</f>
        <v>75901.776900361292</v>
      </c>
      <c r="AB33" s="13">
        <f>'SCHH-1'!Q172</f>
        <v>39614.336858616523</v>
      </c>
      <c r="AC33" s="13">
        <f>'SCHH-1'!R172</f>
        <v>20540.767260023382</v>
      </c>
      <c r="AD33" s="13">
        <f>'SCHH-1'!S172</f>
        <v>0</v>
      </c>
      <c r="AE33" s="13">
        <f>'SCHH-1'!V172</f>
        <v>15746.67278172139</v>
      </c>
      <c r="AF33" s="13">
        <f>'SCHH-1'!U172</f>
        <v>24903.888589846811</v>
      </c>
      <c r="AG33" s="13"/>
      <c r="AH33" s="11">
        <f t="shared" ref="AH33:AH35" si="16">SUM(H33,N33,X33,AA33, AF33,AG33)</f>
        <v>22549636.903396916</v>
      </c>
      <c r="AI33" s="535" t="s">
        <v>150</v>
      </c>
      <c r="AJ33" s="20"/>
    </row>
    <row r="34" spans="1:37" x14ac:dyDescent="0.2">
      <c r="A34" s="86"/>
      <c r="B34" s="143">
        <f>1+MAX(B$7:$B33)</f>
        <v>28</v>
      </c>
      <c r="C34" s="10"/>
      <c r="E34" s="615" t="s">
        <v>151</v>
      </c>
      <c r="H34" s="326">
        <f>H32+H33</f>
        <v>192110596.34732834</v>
      </c>
      <c r="I34" s="326">
        <f t="shared" ref="I34:M34" si="17">I32+I33</f>
        <v>41978770.423445046</v>
      </c>
      <c r="J34" s="326">
        <f t="shared" si="17"/>
        <v>83890106.008424863</v>
      </c>
      <c r="K34" s="326">
        <f t="shared" si="17"/>
        <v>65750361.016402729</v>
      </c>
      <c r="L34" s="326">
        <f t="shared" si="17"/>
        <v>3880.1898712803841</v>
      </c>
      <c r="M34" s="326">
        <f t="shared" si="17"/>
        <v>487478.70918442419</v>
      </c>
      <c r="N34" s="326">
        <f>SUM(O34:W34)</f>
        <v>251102912.98079503</v>
      </c>
      <c r="O34" s="326">
        <f>O32+O33</f>
        <v>11108767.961959148</v>
      </c>
      <c r="P34" s="326">
        <f t="shared" ref="P34:X34" si="18">P32+P33</f>
        <v>58267564.82896354</v>
      </c>
      <c r="Q34" s="326">
        <f t="shared" si="18"/>
        <v>72084333.841398224</v>
      </c>
      <c r="R34" s="326">
        <f t="shared" si="18"/>
        <v>38833232.628091961</v>
      </c>
      <c r="S34" s="594">
        <f t="shared" si="18"/>
        <v>23215187.42217467</v>
      </c>
      <c r="T34" s="326">
        <f t="shared" si="18"/>
        <v>46585780.204078883</v>
      </c>
      <c r="U34" s="575">
        <f t="shared" si="18"/>
        <v>4062.8458675448978</v>
      </c>
      <c r="V34" s="326">
        <f t="shared" si="18"/>
        <v>801935.15235542902</v>
      </c>
      <c r="W34" s="326">
        <f t="shared" si="18"/>
        <v>202048.09590562666</v>
      </c>
      <c r="X34" s="326">
        <f t="shared" si="18"/>
        <v>9263938.5111629367</v>
      </c>
      <c r="Y34" s="315"/>
      <c r="Z34" s="315"/>
      <c r="AA34" s="326">
        <f t="shared" ref="AA34:AH34" si="19">AA32+AA33</f>
        <v>31546912.461973328</v>
      </c>
      <c r="AB34" s="315">
        <f t="shared" si="19"/>
        <v>6963119.1826476287</v>
      </c>
      <c r="AC34" s="315">
        <f t="shared" si="19"/>
        <v>9879098.7055822983</v>
      </c>
      <c r="AD34" s="315">
        <f t="shared" si="19"/>
        <v>0</v>
      </c>
      <c r="AE34" s="315">
        <f t="shared" si="19"/>
        <v>14704694.573743399</v>
      </c>
      <c r="AF34" s="326">
        <f t="shared" si="19"/>
        <v>1317000.482790028</v>
      </c>
      <c r="AG34" s="326">
        <f t="shared" si="19"/>
        <v>0</v>
      </c>
      <c r="AH34" s="326">
        <f t="shared" si="19"/>
        <v>485341360.78404975</v>
      </c>
      <c r="AI34" s="538"/>
      <c r="AJ34" s="20"/>
    </row>
    <row r="35" spans="1:37" x14ac:dyDescent="0.2">
      <c r="A35" s="86"/>
      <c r="B35" s="143">
        <f>1+MAX(B$7:$B34)</f>
        <v>29</v>
      </c>
      <c r="C35" s="10"/>
      <c r="E35" s="8" t="s">
        <v>152</v>
      </c>
      <c r="H35" s="315">
        <f>H14</f>
        <v>135223216.4563871</v>
      </c>
      <c r="I35" s="315">
        <f t="shared" ref="I35:M35" si="20">I14</f>
        <v>25406070.453410875</v>
      </c>
      <c r="J35" s="315">
        <f t="shared" si="20"/>
        <v>57331661.382439248</v>
      </c>
      <c r="K35" s="315">
        <f t="shared" si="20"/>
        <v>52135886.987645306</v>
      </c>
      <c r="L35" s="315">
        <f t="shared" si="20"/>
        <v>1307.4785099887654</v>
      </c>
      <c r="M35" s="315">
        <f t="shared" si="20"/>
        <v>348290.15438169858</v>
      </c>
      <c r="N35" s="315">
        <f>SUM(O35:W35)</f>
        <v>161850104.40529394</v>
      </c>
      <c r="O35" s="315">
        <f t="shared" ref="O35:X35" si="21">O14</f>
        <v>9783176.9433791842</v>
      </c>
      <c r="P35" s="315">
        <f t="shared" si="21"/>
        <v>44655477.022556476</v>
      </c>
      <c r="Q35" s="315">
        <f t="shared" si="21"/>
        <v>48468257.900596753</v>
      </c>
      <c r="R35" s="315">
        <f t="shared" si="21"/>
        <v>23250217.485193662</v>
      </c>
      <c r="S35" s="316">
        <f t="shared" si="21"/>
        <v>11053811.944965485</v>
      </c>
      <c r="T35" s="315">
        <f t="shared" si="21"/>
        <v>23586004.636926927</v>
      </c>
      <c r="U35" s="317">
        <f t="shared" si="21"/>
        <v>1456.7060277675509</v>
      </c>
      <c r="V35" s="315">
        <f t="shared" si="21"/>
        <v>902600.87797323894</v>
      </c>
      <c r="W35" s="315">
        <f t="shared" si="21"/>
        <v>149100.88767446353</v>
      </c>
      <c r="X35" s="315">
        <f t="shared" si="21"/>
        <v>9981928.5501993001</v>
      </c>
      <c r="Y35" s="315"/>
      <c r="Z35" s="315"/>
      <c r="AA35" s="315">
        <f>SUM(AB35:AE35)</f>
        <v>38461662.230973758</v>
      </c>
      <c r="AB35" s="315">
        <f t="shared" ref="AB35:AG35" si="22">AB14</f>
        <v>3944098.217865895</v>
      </c>
      <c r="AC35" s="315">
        <f t="shared" si="22"/>
        <v>6081205.6222612178</v>
      </c>
      <c r="AD35" s="315">
        <f t="shared" si="22"/>
        <v>0</v>
      </c>
      <c r="AE35" s="315">
        <f t="shared" si="22"/>
        <v>28436358.390846644</v>
      </c>
      <c r="AF35" s="315">
        <f t="shared" si="22"/>
        <v>550108.03105455695</v>
      </c>
      <c r="AG35" s="315">
        <f t="shared" si="22"/>
        <v>0</v>
      </c>
      <c r="AH35" s="315">
        <f t="shared" si="16"/>
        <v>346067019.67390871</v>
      </c>
      <c r="AI35" s="535" t="str">
        <f>"Line "&amp;B14</f>
        <v>Line 8</v>
      </c>
      <c r="AJ35" s="20"/>
    </row>
    <row r="36" spans="1:37" x14ac:dyDescent="0.2">
      <c r="A36" s="86"/>
      <c r="B36" s="143">
        <f>1+MAX(B$7:$B35)</f>
        <v>30</v>
      </c>
      <c r="C36" s="10"/>
      <c r="F36" s="615" t="s">
        <v>153</v>
      </c>
      <c r="H36" s="81">
        <f>H35-H34</f>
        <v>-56887379.890941232</v>
      </c>
      <c r="I36" s="81">
        <f t="shared" ref="I36:M36" si="23">I35-I34</f>
        <v>-16572699.970034171</v>
      </c>
      <c r="J36" s="81">
        <f t="shared" si="23"/>
        <v>-26558444.625985615</v>
      </c>
      <c r="K36" s="81">
        <f t="shared" si="23"/>
        <v>-13614474.028757423</v>
      </c>
      <c r="L36" s="81">
        <f t="shared" si="23"/>
        <v>-2572.7113612916187</v>
      </c>
      <c r="M36" s="81">
        <f t="shared" si="23"/>
        <v>-139188.55480272562</v>
      </c>
      <c r="N36" s="81">
        <f>SUM(O36:W36)</f>
        <v>-89252808.575501069</v>
      </c>
      <c r="O36" s="81">
        <f t="shared" ref="O36:X36" si="24">O35-O34</f>
        <v>-1325591.0185799636</v>
      </c>
      <c r="P36" s="81">
        <f t="shared" si="24"/>
        <v>-13612087.806407064</v>
      </c>
      <c r="Q36" s="81">
        <f t="shared" si="24"/>
        <v>-23616075.940801471</v>
      </c>
      <c r="R36" s="81">
        <f t="shared" si="24"/>
        <v>-15583015.142898299</v>
      </c>
      <c r="S36" s="588">
        <f t="shared" si="24"/>
        <v>-12161375.477209184</v>
      </c>
      <c r="T36" s="81">
        <f t="shared" si="24"/>
        <v>-22999775.567151956</v>
      </c>
      <c r="U36" s="569">
        <f t="shared" si="24"/>
        <v>-2606.1398397773469</v>
      </c>
      <c r="V36" s="81">
        <f t="shared" si="24"/>
        <v>100665.72561780992</v>
      </c>
      <c r="W36" s="81">
        <f t="shared" si="24"/>
        <v>-52947.208231163124</v>
      </c>
      <c r="X36" s="81">
        <f t="shared" si="24"/>
        <v>717990.03903636336</v>
      </c>
      <c r="Y36" s="11"/>
      <c r="Z36" s="11"/>
      <c r="AA36" s="81">
        <f t="shared" ref="AA36:AF36" si="25">AA35-AA34</f>
        <v>6914749.7690004297</v>
      </c>
      <c r="AB36" s="11">
        <f t="shared" si="25"/>
        <v>-3019020.9647817337</v>
      </c>
      <c r="AC36" s="11">
        <f t="shared" si="25"/>
        <v>-3797893.0833210805</v>
      </c>
      <c r="AD36" s="11">
        <f t="shared" si="25"/>
        <v>0</v>
      </c>
      <c r="AE36" s="11">
        <f t="shared" si="25"/>
        <v>13731663.817103244</v>
      </c>
      <c r="AF36" s="11">
        <f t="shared" si="25"/>
        <v>-766892.45173547103</v>
      </c>
      <c r="AG36" s="81"/>
      <c r="AH36" s="81">
        <f>AH35-AH34</f>
        <v>-139274341.11014104</v>
      </c>
      <c r="AI36" s="539" t="str">
        <f>"Line "&amp;B35&amp;" - Line "&amp;B34</f>
        <v>Line 29 - Line 28</v>
      </c>
      <c r="AJ36" s="20"/>
    </row>
    <row r="37" spans="1:37" ht="13.5" thickBot="1" x14ac:dyDescent="0.25">
      <c r="A37" s="86"/>
      <c r="B37" s="143">
        <f>1+MAX(B$7:$B36)</f>
        <v>31</v>
      </c>
      <c r="C37" s="10"/>
      <c r="D37" s="8" t="s">
        <v>154</v>
      </c>
      <c r="F37" s="615"/>
      <c r="H37" s="381">
        <f>H11/H30</f>
        <v>0.69675467527315671</v>
      </c>
      <c r="I37" s="381">
        <f t="shared" ref="I37:M37" si="26">I11/I30</f>
        <v>0.59485911743612441</v>
      </c>
      <c r="J37" s="381">
        <f t="shared" si="26"/>
        <v>0.67549478137874708</v>
      </c>
      <c r="K37" s="381">
        <f t="shared" si="26"/>
        <v>0.78996125811414286</v>
      </c>
      <c r="L37" s="381">
        <f t="shared" si="26"/>
        <v>0.33272447591057525</v>
      </c>
      <c r="M37" s="381">
        <f t="shared" si="26"/>
        <v>0.7095523893992951</v>
      </c>
      <c r="N37" s="381">
        <f>N11/N30</f>
        <v>0.64027732904677925</v>
      </c>
      <c r="O37" s="381">
        <f t="shared" ref="O37:X37" si="27">O11/O30</f>
        <v>0.87487713556725333</v>
      </c>
      <c r="P37" s="381">
        <f t="shared" si="27"/>
        <v>0.76139710210775646</v>
      </c>
      <c r="Q37" s="381">
        <f t="shared" si="27"/>
        <v>0.66971479068474815</v>
      </c>
      <c r="R37" s="381">
        <f t="shared" si="27"/>
        <v>0.59742556581998096</v>
      </c>
      <c r="S37" s="595">
        <f t="shared" si="27"/>
        <v>0.47582309558172675</v>
      </c>
      <c r="T37" s="381">
        <f t="shared" si="27"/>
        <v>0.50307505181630152</v>
      </c>
      <c r="U37" s="576">
        <f t="shared" si="27"/>
        <v>0.34443074682082969</v>
      </c>
      <c r="V37" s="381">
        <f t="shared" si="27"/>
        <v>1.1375695326050237</v>
      </c>
      <c r="W37" s="381">
        <f t="shared" si="27"/>
        <v>0.73683355853282495</v>
      </c>
      <c r="X37" s="381">
        <f t="shared" si="27"/>
        <v>0</v>
      </c>
      <c r="Y37" s="11"/>
      <c r="Z37" s="11"/>
      <c r="AA37" s="381">
        <f t="shared" ref="AA37:AH37" si="28">AA11/AA30</f>
        <v>1.2197217239223659</v>
      </c>
      <c r="AB37" s="381">
        <f t="shared" si="28"/>
        <v>0.56395338708129894</v>
      </c>
      <c r="AC37" s="381">
        <f t="shared" si="28"/>
        <v>0.61476443967012928</v>
      </c>
      <c r="AD37" s="11"/>
      <c r="AE37" s="381">
        <f t="shared" si="28"/>
        <v>1.9348322795365767</v>
      </c>
      <c r="AF37" s="381">
        <f t="shared" si="28"/>
        <v>0.40649591779291327</v>
      </c>
      <c r="AG37" s="381"/>
      <c r="AH37" s="381">
        <f t="shared" si="28"/>
        <v>0.70233693421533783</v>
      </c>
      <c r="AI37" s="539" t="str">
        <f>"Line "&amp;B11&amp;" / Line "&amp;B30</f>
        <v>Line 5 / Line 24</v>
      </c>
      <c r="AJ37" s="463" t="s">
        <v>155</v>
      </c>
    </row>
    <row r="38" spans="1:37" ht="27.75" customHeight="1" thickBot="1" x14ac:dyDescent="0.25">
      <c r="A38" s="86"/>
      <c r="B38" s="143">
        <f>1+MAX(B$7:$B37)</f>
        <v>32</v>
      </c>
      <c r="C38" s="10"/>
      <c r="D38" s="830" t="s">
        <v>156</v>
      </c>
      <c r="E38" s="830"/>
      <c r="F38" s="830"/>
      <c r="G38" s="830"/>
      <c r="H38" s="109">
        <f>IF(H35=0,"",-H36/H35)</f>
        <v>0.4206924031369188</v>
      </c>
      <c r="I38" s="109">
        <f t="shared" ref="I38:M38" si="29">IF(I35=0,"",-I36/I35)</f>
        <v>0.65231260380958345</v>
      </c>
      <c r="J38" s="109">
        <f t="shared" si="29"/>
        <v>0.46324219437534903</v>
      </c>
      <c r="K38" s="109">
        <f t="shared" si="29"/>
        <v>0.26113440885706346</v>
      </c>
      <c r="L38" s="109">
        <f t="shared" si="29"/>
        <v>1.9676892137322586</v>
      </c>
      <c r="M38" s="109">
        <f t="shared" si="29"/>
        <v>0.39963390595929943</v>
      </c>
      <c r="N38" s="109">
        <f t="shared" ref="N38:X38" si="30">IF(N35=0,"",-N36/N35)</f>
        <v>0.5514535125167439</v>
      </c>
      <c r="O38" s="109">
        <f t="shared" si="30"/>
        <v>0.1354969889895597</v>
      </c>
      <c r="P38" s="109">
        <f t="shared" si="30"/>
        <v>0.3048245974291417</v>
      </c>
      <c r="Q38" s="109">
        <f t="shared" si="30"/>
        <v>0.48724829328992048</v>
      </c>
      <c r="R38" s="109">
        <f t="shared" si="30"/>
        <v>0.67023094097171199</v>
      </c>
      <c r="S38" s="554">
        <f t="shared" si="30"/>
        <v>1.1001974285213116</v>
      </c>
      <c r="T38" s="109">
        <f t="shared" si="30"/>
        <v>0.97514504559805126</v>
      </c>
      <c r="U38" s="110">
        <f t="shared" si="30"/>
        <v>1.7890636752367535</v>
      </c>
      <c r="V38" s="109">
        <f t="shared" si="30"/>
        <v>-0.11152850398711282</v>
      </c>
      <c r="W38" s="109">
        <f t="shared" si="30"/>
        <v>0.35510994640598226</v>
      </c>
      <c r="X38" s="109">
        <f t="shared" si="30"/>
        <v>-7.1928990016866826E-2</v>
      </c>
      <c r="Y38" s="109"/>
      <c r="Z38" s="109"/>
      <c r="AA38" s="109">
        <f t="shared" ref="AA38:AH38" si="31">IF(AA35=0,"",-AA36/AA35)</f>
        <v>-0.17978291545163322</v>
      </c>
      <c r="AB38" s="341">
        <f t="shared" si="31"/>
        <v>0.76545278489927926</v>
      </c>
      <c r="AC38" s="341">
        <f t="shared" si="31"/>
        <v>0.62452962771367082</v>
      </c>
      <c r="AD38" s="341" t="str">
        <f t="shared" si="31"/>
        <v/>
      </c>
      <c r="AE38" s="341">
        <f t="shared" si="31"/>
        <v>-0.48289108008722098</v>
      </c>
      <c r="AF38" s="109">
        <f t="shared" si="31"/>
        <v>1.3940760876828837</v>
      </c>
      <c r="AG38" s="109" t="str">
        <f t="shared" si="31"/>
        <v/>
      </c>
      <c r="AH38" s="318">
        <f t="shared" si="31"/>
        <v>0.40244904366031808</v>
      </c>
      <c r="AI38" s="535" t="str">
        <f>"- Line "&amp;B36&amp;" / Line "&amp;B35</f>
        <v>- Line 30 / Line 29</v>
      </c>
      <c r="AJ38" s="464">
        <f>-(AH36+AH33-AH13)/(AH11-AE11)</f>
        <v>0.46442685248484178</v>
      </c>
      <c r="AK38" s="18"/>
    </row>
    <row r="39" spans="1:37" x14ac:dyDescent="0.2">
      <c r="A39" s="86"/>
      <c r="B39" s="143">
        <f>1+MAX(B$7:$B38)</f>
        <v>33</v>
      </c>
      <c r="C39" s="77" t="s">
        <v>157</v>
      </c>
      <c r="D39" s="72"/>
      <c r="E39" s="72"/>
      <c r="F39" s="72"/>
      <c r="G39" s="72"/>
      <c r="H39" s="83"/>
      <c r="I39" s="323">
        <f>Cur_RS_1_CST</f>
        <v>15.1</v>
      </c>
      <c r="J39" s="323">
        <f>Cur_RS_2_CST</f>
        <v>18.100000000000001</v>
      </c>
      <c r="K39" s="323">
        <f>Cur_RS_3_CST</f>
        <v>24.6</v>
      </c>
      <c r="L39" s="323">
        <f>Cur_RS_GHP_CST</f>
        <v>24.6</v>
      </c>
      <c r="M39" s="323">
        <f>Cur_RS_SG_CST</f>
        <v>23.91</v>
      </c>
      <c r="N39" s="321"/>
      <c r="O39" s="323">
        <f>Cur_SGS_CST</f>
        <v>30.6</v>
      </c>
      <c r="P39" s="323">
        <f>Cur_GS_1_CST</f>
        <v>45</v>
      </c>
      <c r="Q39" s="323">
        <f>Cur_GS_2_CST</f>
        <v>82</v>
      </c>
      <c r="R39" s="323">
        <f>Cur_GS_3_CST</f>
        <v>420</v>
      </c>
      <c r="S39" s="596">
        <f>Cur_GS_4_CST</f>
        <v>670</v>
      </c>
      <c r="T39" s="323">
        <f>Cur_GS_5_CST</f>
        <v>1380</v>
      </c>
      <c r="U39" s="577">
        <f>Cur_CS_GHP_CST</f>
        <v>45</v>
      </c>
      <c r="V39" s="323">
        <f>Cur_CS_SG_CST</f>
        <v>45</v>
      </c>
      <c r="W39" s="323"/>
      <c r="X39" s="323"/>
      <c r="Y39" s="323"/>
      <c r="Z39" s="323"/>
      <c r="AA39" s="323"/>
      <c r="AB39" s="323">
        <f>Cur_SIS_CST</f>
        <v>1380</v>
      </c>
      <c r="AC39" s="323">
        <f>Cur_IS_CST</f>
        <v>1580</v>
      </c>
      <c r="AD39" s="323">
        <f>Cur_ISLV_CST</f>
        <v>1720</v>
      </c>
      <c r="AE39" s="323"/>
      <c r="AF39" s="323">
        <f>Cur_WHS_CST</f>
        <v>420</v>
      </c>
      <c r="AG39" s="79"/>
      <c r="AH39" s="79"/>
      <c r="AI39" s="504"/>
    </row>
    <row r="40" spans="1:37" x14ac:dyDescent="0.2">
      <c r="A40" s="86"/>
      <c r="B40" s="143">
        <f>1+MAX(B$7:$B39)</f>
        <v>34</v>
      </c>
      <c r="C40" s="10"/>
      <c r="D40" s="8" t="s">
        <v>158</v>
      </c>
      <c r="H40" s="98"/>
      <c r="I40" s="331">
        <v>19.95</v>
      </c>
      <c r="J40" s="331">
        <v>25.5</v>
      </c>
      <c r="K40" s="331">
        <v>32.950000000000003</v>
      </c>
      <c r="L40" s="139">
        <f>K40</f>
        <v>32.950000000000003</v>
      </c>
      <c r="M40" s="139">
        <f>K40</f>
        <v>32.950000000000003</v>
      </c>
      <c r="N40" s="98"/>
      <c r="O40" s="331">
        <v>45</v>
      </c>
      <c r="P40" s="331">
        <v>69</v>
      </c>
      <c r="Q40" s="331">
        <v>129</v>
      </c>
      <c r="R40" s="331">
        <v>525</v>
      </c>
      <c r="S40" s="597">
        <v>995</v>
      </c>
      <c r="T40" s="331">
        <v>2195</v>
      </c>
      <c r="U40" s="578">
        <v>55</v>
      </c>
      <c r="V40" s="139">
        <f>U40</f>
        <v>55</v>
      </c>
      <c r="W40" s="331">
        <v>0</v>
      </c>
      <c r="X40" s="98"/>
      <c r="Y40" s="331">
        <v>0</v>
      </c>
      <c r="Z40" s="331">
        <v>0</v>
      </c>
      <c r="AA40" s="98"/>
      <c r="AB40" s="331">
        <v>2550</v>
      </c>
      <c r="AC40" s="331">
        <v>2950</v>
      </c>
      <c r="AD40" s="331">
        <v>3250</v>
      </c>
      <c r="AE40" s="331">
        <f>T40</f>
        <v>2195</v>
      </c>
      <c r="AF40" s="331">
        <v>695</v>
      </c>
      <c r="AG40" s="139"/>
      <c r="AH40" s="99"/>
      <c r="AI40" s="85" t="s">
        <v>159</v>
      </c>
    </row>
    <row r="41" spans="1:37" x14ac:dyDescent="0.2">
      <c r="A41" s="86"/>
      <c r="B41" s="143">
        <f>1+MAX(B$7:$B40)</f>
        <v>35</v>
      </c>
      <c r="C41" s="10"/>
      <c r="E41" s="8" t="s">
        <v>121</v>
      </c>
      <c r="H41" s="23">
        <f>SUM(I41:M41)</f>
        <v>139666687.70975468</v>
      </c>
      <c r="I41" s="23">
        <f>I18*I40</f>
        <v>28295664.49013577</v>
      </c>
      <c r="J41" s="23">
        <f>J18*J40</f>
        <v>62566838.332617447</v>
      </c>
      <c r="K41" s="23">
        <f>K18*K40</f>
        <v>48347306.700695828</v>
      </c>
      <c r="L41" s="23">
        <f>L18*L40</f>
        <v>790.80000000000007</v>
      </c>
      <c r="M41" s="23">
        <f>M18*M40</f>
        <v>456087.38630561007</v>
      </c>
      <c r="N41" s="21">
        <f>SUM(O41:W41)</f>
        <v>49794908.772267304</v>
      </c>
      <c r="O41" s="23">
        <f t="shared" ref="O41:W41" si="32">O18*O40</f>
        <v>6930536.3431335008</v>
      </c>
      <c r="P41" s="23">
        <f t="shared" si="32"/>
        <v>17126703.3982458</v>
      </c>
      <c r="Q41" s="23">
        <f t="shared" si="32"/>
        <v>12530059.333067998</v>
      </c>
      <c r="R41" s="23">
        <f t="shared" si="32"/>
        <v>5586841.1263874993</v>
      </c>
      <c r="S41" s="15">
        <f t="shared" si="32"/>
        <v>1695480</v>
      </c>
      <c r="T41" s="23">
        <f t="shared" si="32"/>
        <v>5188980</v>
      </c>
      <c r="U41" s="70">
        <f t="shared" si="32"/>
        <v>1320</v>
      </c>
      <c r="V41" s="23">
        <f t="shared" si="32"/>
        <v>734988.57143250003</v>
      </c>
      <c r="W41" s="23">
        <f t="shared" si="32"/>
        <v>0</v>
      </c>
      <c r="X41" s="23">
        <f>SUM(Y41:Z41)</f>
        <v>0</v>
      </c>
      <c r="Y41" s="23">
        <f>Y18*Y40</f>
        <v>0</v>
      </c>
      <c r="Z41" s="23">
        <f>Z18*Z40</f>
        <v>0</v>
      </c>
      <c r="AA41" s="23">
        <f>SUM(AB41:AE41)</f>
        <v>1321800</v>
      </c>
      <c r="AB41" s="23">
        <f>AB18*AB40</f>
        <v>826200</v>
      </c>
      <c r="AC41" s="23">
        <f>AC18*AC40</f>
        <v>495600</v>
      </c>
      <c r="AD41" s="23">
        <f>AD18*AD40</f>
        <v>0</v>
      </c>
      <c r="AE41" s="23">
        <f>AE18*AE40</f>
        <v>0</v>
      </c>
      <c r="AF41" s="23">
        <f>AF18*AF40</f>
        <v>125100</v>
      </c>
      <c r="AG41" s="545"/>
      <c r="AH41" s="11">
        <f t="shared" ref="AH41" si="33">SUM(H41,N41,X41,AA41, AF41,AG41)</f>
        <v>190908496.48202199</v>
      </c>
      <c r="AI41" s="540" t="str">
        <f>"Line "&amp;B18&amp;" * Line "&amp;B40</f>
        <v>Line 12 * Line 34</v>
      </c>
    </row>
    <row r="42" spans="1:37" x14ac:dyDescent="0.2">
      <c r="A42" s="86"/>
      <c r="B42" s="143">
        <f>1+MAX(B$7:$B41)</f>
        <v>36</v>
      </c>
      <c r="C42" s="10"/>
      <c r="H42" s="23"/>
      <c r="I42" s="23"/>
      <c r="J42" s="23"/>
      <c r="K42" s="23"/>
      <c r="L42" s="23"/>
      <c r="M42" s="23"/>
      <c r="N42" s="23"/>
      <c r="O42" s="371"/>
      <c r="P42" s="371"/>
      <c r="Q42" s="371"/>
      <c r="R42" s="371"/>
      <c r="S42" s="598"/>
      <c r="T42" s="371"/>
      <c r="U42" s="579"/>
      <c r="V42" s="371"/>
      <c r="W42" s="371"/>
      <c r="X42" s="23"/>
      <c r="Y42" s="23"/>
      <c r="Z42" s="23"/>
      <c r="AA42" s="23"/>
      <c r="AB42" s="371"/>
      <c r="AC42" s="371"/>
      <c r="AD42" s="371"/>
      <c r="AE42" s="23"/>
      <c r="AF42" s="371"/>
      <c r="AG42" s="545"/>
      <c r="AH42" s="24"/>
      <c r="AI42" s="541"/>
    </row>
    <row r="43" spans="1:37" x14ac:dyDescent="0.2">
      <c r="A43" s="86"/>
      <c r="B43" s="143">
        <f>1+MAX(B$7:$B42)</f>
        <v>37</v>
      </c>
      <c r="C43" s="10"/>
      <c r="D43" s="8" t="s">
        <v>160</v>
      </c>
      <c r="H43" s="100"/>
      <c r="I43" s="332">
        <v>0.36737999999999998</v>
      </c>
      <c r="J43" s="140">
        <f>I43</f>
        <v>0.36737999999999998</v>
      </c>
      <c r="K43" s="140">
        <f>I43</f>
        <v>0.36737999999999998</v>
      </c>
      <c r="L43" s="332">
        <v>0.1295</v>
      </c>
      <c r="M43" s="332">
        <v>0.29499999999999998</v>
      </c>
      <c r="N43" s="100"/>
      <c r="O43" s="332">
        <v>0.52</v>
      </c>
      <c r="P43" s="332">
        <v>0.48499999999999999</v>
      </c>
      <c r="Q43" s="332">
        <v>0.41499999999999998</v>
      </c>
      <c r="R43" s="332">
        <v>0.35499999999999998</v>
      </c>
      <c r="S43" s="599">
        <v>0.27500000000000002</v>
      </c>
      <c r="T43" s="465">
        <v>0.18698826499999999</v>
      </c>
      <c r="U43" s="580">
        <f>S43</f>
        <v>0.27500000000000002</v>
      </c>
      <c r="V43" s="332">
        <v>0.29499999999999998</v>
      </c>
      <c r="W43" s="332">
        <v>0.42499999999999999</v>
      </c>
      <c r="X43" s="333"/>
      <c r="Y43" s="332">
        <v>0.5</v>
      </c>
      <c r="Z43" s="332">
        <v>0.5</v>
      </c>
      <c r="AA43" s="333"/>
      <c r="AB43" s="332">
        <f>ROUND(Cur_SIS_DEL*(1+$AH$38),5)</f>
        <v>0.10963000000000001</v>
      </c>
      <c r="AC43" s="332">
        <f>ROUND(Cur_IS_DEL*(1+$AH$38),5)</f>
        <v>5.6800000000000003E-2</v>
      </c>
      <c r="AD43" s="332">
        <f>ROUND(Cur_ISLV_DEL*(1+$AH$38),5)</f>
        <v>1.473E-2</v>
      </c>
      <c r="AE43" s="332">
        <v>3.3212481576319404E-2</v>
      </c>
      <c r="AF43" s="332">
        <f>ROUND(Cur_WHS_DEL*(1+$AH$38),5)</f>
        <v>0.23916999999999999</v>
      </c>
      <c r="AG43" s="546"/>
      <c r="AH43" s="101"/>
      <c r="AI43" s="85" t="s">
        <v>159</v>
      </c>
    </row>
    <row r="44" spans="1:37" x14ac:dyDescent="0.2">
      <c r="A44" s="86"/>
      <c r="B44" s="143">
        <f>1+MAX(B$7:$B43)</f>
        <v>38</v>
      </c>
      <c r="C44" s="1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600"/>
      <c r="T44" s="100"/>
      <c r="U44" s="581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546"/>
      <c r="AH44" s="101"/>
      <c r="AI44" s="85"/>
    </row>
    <row r="45" spans="1:37" x14ac:dyDescent="0.2">
      <c r="A45" s="86"/>
      <c r="B45" s="143">
        <f>1+MAX(B$7:$B44)</f>
        <v>39</v>
      </c>
      <c r="C45" s="10"/>
      <c r="D45" s="8" t="s">
        <v>161</v>
      </c>
      <c r="H45" s="23">
        <f>SUM(I45:M45)</f>
        <v>34215001.260156997</v>
      </c>
      <c r="I45" s="23">
        <f>I22*I43</f>
        <v>3427820.6233367664</v>
      </c>
      <c r="J45" s="23">
        <f>J22*J43</f>
        <v>13065768.993949175</v>
      </c>
      <c r="K45" s="23">
        <f>K22*K43</f>
        <v>17716589.910871059</v>
      </c>
      <c r="L45" s="23">
        <f>L22*L43</f>
        <v>991.452</v>
      </c>
      <c r="M45" s="23">
        <f>M22*M43</f>
        <v>3830.2799999999997</v>
      </c>
      <c r="N45" s="21">
        <f>SUM(O45:W45)</f>
        <v>195640466.41549179</v>
      </c>
      <c r="O45" s="62">
        <f t="shared" ref="O45:W45" si="34">O22*O43</f>
        <v>5867966.745361397</v>
      </c>
      <c r="P45" s="62">
        <f t="shared" si="34"/>
        <v>49984871.496897846</v>
      </c>
      <c r="Q45" s="62">
        <f t="shared" si="34"/>
        <v>62163010.733833104</v>
      </c>
      <c r="R45" s="62">
        <f t="shared" si="34"/>
        <v>30402570.817534432</v>
      </c>
      <c r="S45" s="88">
        <f t="shared" si="34"/>
        <v>15304139.381649416</v>
      </c>
      <c r="T45" s="62">
        <f t="shared" si="34"/>
        <v>31513720.884035621</v>
      </c>
      <c r="U45" s="61">
        <f t="shared" si="34"/>
        <v>2187.9</v>
      </c>
      <c r="V45" s="62">
        <f t="shared" si="34"/>
        <v>172999.7983227775</v>
      </c>
      <c r="W45" s="62">
        <f t="shared" si="34"/>
        <v>228998.65785719751</v>
      </c>
      <c r="X45" s="62">
        <f>SUM(Y45:Z45)</f>
        <v>0</v>
      </c>
      <c r="Y45" s="62">
        <f>Y22*Y43</f>
        <v>0</v>
      </c>
      <c r="Z45" s="62">
        <f>Z22*Z43</f>
        <v>0</v>
      </c>
      <c r="AA45" s="62">
        <f>SUM(AB45:AE45)</f>
        <v>41397183.469511293</v>
      </c>
      <c r="AB45" s="62">
        <f>AB22*AB43</f>
        <v>4848871.6608049292</v>
      </c>
      <c r="AC45" s="62">
        <f>AC22*AC43</f>
        <v>8127660.4470215216</v>
      </c>
      <c r="AD45" s="62">
        <f>AD22*AD43</f>
        <v>0</v>
      </c>
      <c r="AE45" s="62">
        <f>AE22*AE43</f>
        <v>28420651.361684844</v>
      </c>
      <c r="AF45" s="62">
        <f>AF22*AF43</f>
        <v>630576.30627529777</v>
      </c>
      <c r="AG45" s="545"/>
      <c r="AH45" s="13">
        <f t="shared" ref="AH45" si="35">SUM(H45,N45,X45,AA45, AF45,AG45)</f>
        <v>271883227.45143539</v>
      </c>
      <c r="AI45" s="540" t="str">
        <f>"Line "&amp;B22&amp;" * Line "&amp;B43</f>
        <v>Line 16 * Line 37</v>
      </c>
      <c r="AJ45" s="138" t="s">
        <v>162</v>
      </c>
    </row>
    <row r="46" spans="1:37" x14ac:dyDescent="0.2">
      <c r="A46" s="86"/>
      <c r="B46" s="143">
        <f>1+MAX(B$7:$B45)</f>
        <v>40</v>
      </c>
      <c r="C46" s="10"/>
      <c r="E46" s="615" t="s">
        <v>124</v>
      </c>
      <c r="F46" s="615"/>
      <c r="G46" s="615"/>
      <c r="H46" s="322">
        <f>H41+H45</f>
        <v>173881688.96991166</v>
      </c>
      <c r="I46" s="322">
        <f t="shared" ref="I46:AH46" si="36">I41+I45</f>
        <v>31723485.113472536</v>
      </c>
      <c r="J46" s="322">
        <f t="shared" si="36"/>
        <v>75632607.326566622</v>
      </c>
      <c r="K46" s="322">
        <f t="shared" si="36"/>
        <v>66063896.611566886</v>
      </c>
      <c r="L46" s="322">
        <f t="shared" si="36"/>
        <v>1782.252</v>
      </c>
      <c r="M46" s="322">
        <f t="shared" si="36"/>
        <v>459917.6663056101</v>
      </c>
      <c r="N46" s="322">
        <f t="shared" si="36"/>
        <v>245435375.1877591</v>
      </c>
      <c r="O46" s="322">
        <f t="shared" si="36"/>
        <v>12798503.088494897</v>
      </c>
      <c r="P46" s="322">
        <f t="shared" si="36"/>
        <v>67111574.895143643</v>
      </c>
      <c r="Q46" s="322">
        <f t="shared" si="36"/>
        <v>74693070.066901103</v>
      </c>
      <c r="R46" s="322">
        <f t="shared" si="36"/>
        <v>35989411.943921931</v>
      </c>
      <c r="S46" s="320">
        <f t="shared" si="36"/>
        <v>16999619.381649416</v>
      </c>
      <c r="T46" s="322">
        <f t="shared" si="36"/>
        <v>36702700.884035617</v>
      </c>
      <c r="U46" s="319">
        <f t="shared" si="36"/>
        <v>3507.9</v>
      </c>
      <c r="V46" s="322">
        <f t="shared" si="36"/>
        <v>907988.36975527753</v>
      </c>
      <c r="W46" s="322">
        <f t="shared" si="36"/>
        <v>228998.65785719751</v>
      </c>
      <c r="X46" s="322">
        <f t="shared" si="36"/>
        <v>0</v>
      </c>
      <c r="Y46" s="322">
        <f t="shared" si="36"/>
        <v>0</v>
      </c>
      <c r="Z46" s="322">
        <f t="shared" si="36"/>
        <v>0</v>
      </c>
      <c r="AA46" s="322">
        <f t="shared" si="36"/>
        <v>42718983.469511293</v>
      </c>
      <c r="AB46" s="322">
        <f t="shared" si="36"/>
        <v>5675071.6608049292</v>
      </c>
      <c r="AC46" s="322">
        <f t="shared" si="36"/>
        <v>8623260.4470215216</v>
      </c>
      <c r="AD46" s="322">
        <f t="shared" si="36"/>
        <v>0</v>
      </c>
      <c r="AE46" s="322">
        <f t="shared" si="36"/>
        <v>28420651.361684844</v>
      </c>
      <c r="AF46" s="322">
        <f t="shared" si="36"/>
        <v>755676.30627529777</v>
      </c>
      <c r="AG46" s="322">
        <f t="shared" si="36"/>
        <v>0</v>
      </c>
      <c r="AH46" s="322">
        <f t="shared" si="36"/>
        <v>462791723.93345737</v>
      </c>
      <c r="AI46" s="506"/>
      <c r="AJ46" s="149">
        <f>AH46-AH11</f>
        <v>137756003.40288854</v>
      </c>
    </row>
    <row r="47" spans="1:37" x14ac:dyDescent="0.2">
      <c r="A47" s="86"/>
      <c r="B47" s="143">
        <f>1+MAX(B$7:$B46)</f>
        <v>41</v>
      </c>
      <c r="C47" s="10"/>
      <c r="D47" s="8" t="s">
        <v>125</v>
      </c>
      <c r="E47" s="616"/>
      <c r="H47" s="19"/>
      <c r="I47" s="19"/>
      <c r="J47" s="19"/>
      <c r="K47" s="19"/>
      <c r="L47" s="19"/>
      <c r="M47" s="19"/>
      <c r="N47" s="23"/>
      <c r="O47" s="23"/>
      <c r="P47" s="23"/>
      <c r="Q47" s="23"/>
      <c r="R47" s="23"/>
      <c r="S47" s="15"/>
      <c r="T47" s="23"/>
      <c r="U47" s="70"/>
      <c r="V47" s="23"/>
      <c r="W47" s="56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63"/>
      <c r="AI47" s="506"/>
    </row>
    <row r="48" spans="1:37" x14ac:dyDescent="0.2">
      <c r="A48" s="86"/>
      <c r="B48" s="143">
        <f>1+MAX(B$7:$B47)</f>
        <v>42</v>
      </c>
      <c r="C48" s="10"/>
      <c r="E48" s="8" t="s">
        <v>126</v>
      </c>
      <c r="H48" s="62">
        <f>SUM(I48:M48)</f>
        <v>9252742.2234491762</v>
      </c>
      <c r="I48" s="13">
        <f>I33</f>
        <v>1738962.8998800288</v>
      </c>
      <c r="J48" s="13">
        <f t="shared" ref="J48:X48" si="37">J33</f>
        <v>3924165.7742927959</v>
      </c>
      <c r="K48" s="13">
        <f t="shared" si="37"/>
        <v>3568531.9140599845</v>
      </c>
      <c r="L48" s="13">
        <f t="shared" si="37"/>
        <v>34.296428971925152</v>
      </c>
      <c r="M48" s="13">
        <f t="shared" si="37"/>
        <v>21047.338787394601</v>
      </c>
      <c r="N48" s="62">
        <f>SUM(O48:W48)</f>
        <v>3214160.4642582289</v>
      </c>
      <c r="O48" s="13">
        <f t="shared" si="37"/>
        <v>704888.01774679497</v>
      </c>
      <c r="P48" s="13">
        <f t="shared" si="37"/>
        <v>1379379.6796417683</v>
      </c>
      <c r="Q48" s="13">
        <f t="shared" si="37"/>
        <v>627763.63070131605</v>
      </c>
      <c r="R48" s="13">
        <f t="shared" si="37"/>
        <v>128915.07089051785</v>
      </c>
      <c r="S48" s="78">
        <f t="shared" si="37"/>
        <v>14791.253431092995</v>
      </c>
      <c r="T48" s="13">
        <f t="shared" si="37"/>
        <v>302312.43303246872</v>
      </c>
      <c r="U48" s="523">
        <f t="shared" si="37"/>
        <v>93.125357339530282</v>
      </c>
      <c r="V48" s="13">
        <f t="shared" si="37"/>
        <v>55162.014573566768</v>
      </c>
      <c r="W48" s="383">
        <f t="shared" si="37"/>
        <v>855.23888336354764</v>
      </c>
      <c r="X48" s="62">
        <f t="shared" si="37"/>
        <v>9981928.5501993001</v>
      </c>
      <c r="Y48" s="62"/>
      <c r="Z48" s="62"/>
      <c r="AA48" s="62">
        <f>SUM(AB48:AE48)</f>
        <v>75901.776900361292</v>
      </c>
      <c r="AB48" s="13">
        <f t="shared" ref="AB48:AG48" si="38">AB33</f>
        <v>39614.336858616523</v>
      </c>
      <c r="AC48" s="13">
        <f t="shared" si="38"/>
        <v>20540.767260023382</v>
      </c>
      <c r="AD48" s="13">
        <f t="shared" si="38"/>
        <v>0</v>
      </c>
      <c r="AE48" s="13">
        <f t="shared" si="38"/>
        <v>15746.67278172139</v>
      </c>
      <c r="AF48" s="13">
        <f t="shared" si="38"/>
        <v>24903.888589846811</v>
      </c>
      <c r="AG48" s="13">
        <f t="shared" si="38"/>
        <v>0</v>
      </c>
      <c r="AH48" s="13">
        <f>SUM(H48,N48,X48,AA48, AF48,AG48)</f>
        <v>22549636.903396916</v>
      </c>
      <c r="AI48" s="535" t="str">
        <f>"Line "&amp;B33</f>
        <v>Line 27</v>
      </c>
      <c r="AJ48" s="149">
        <f>AH48-AH13</f>
        <v>1518337.7600571141</v>
      </c>
      <c r="AK48" s="138" t="s">
        <v>163</v>
      </c>
    </row>
    <row r="49" spans="1:35" x14ac:dyDescent="0.2">
      <c r="A49" s="86"/>
      <c r="B49" s="143">
        <f>1+MAX(B$7:$B48)</f>
        <v>43</v>
      </c>
      <c r="C49" s="10"/>
      <c r="E49" s="615" t="s">
        <v>164</v>
      </c>
      <c r="F49" s="615"/>
      <c r="G49" s="615"/>
      <c r="H49" s="322">
        <f t="shared" ref="H49:AH49" si="39">H46+H48</f>
        <v>183134431.19336084</v>
      </c>
      <c r="I49" s="322">
        <f t="shared" si="39"/>
        <v>33462448.013352565</v>
      </c>
      <c r="J49" s="322">
        <f t="shared" si="39"/>
        <v>79556773.100859419</v>
      </c>
      <c r="K49" s="322">
        <f t="shared" si="39"/>
        <v>69632428.525626868</v>
      </c>
      <c r="L49" s="322">
        <f t="shared" si="39"/>
        <v>1816.5484289719252</v>
      </c>
      <c r="M49" s="322">
        <f t="shared" si="39"/>
        <v>480965.00509300467</v>
      </c>
      <c r="N49" s="322">
        <f t="shared" si="39"/>
        <v>248649535.65201733</v>
      </c>
      <c r="O49" s="322">
        <f t="shared" si="39"/>
        <v>13503391.106241692</v>
      </c>
      <c r="P49" s="322">
        <f t="shared" si="39"/>
        <v>68490954.574785411</v>
      </c>
      <c r="Q49" s="322">
        <f t="shared" si="39"/>
        <v>75320833.697602421</v>
      </c>
      <c r="R49" s="322">
        <f t="shared" si="39"/>
        <v>36118327.014812447</v>
      </c>
      <c r="S49" s="320">
        <f t="shared" si="39"/>
        <v>17014410.635080509</v>
      </c>
      <c r="T49" s="322">
        <f t="shared" si="39"/>
        <v>37005013.317068085</v>
      </c>
      <c r="U49" s="319">
        <f t="shared" si="39"/>
        <v>3601.0253573395303</v>
      </c>
      <c r="V49" s="322">
        <f t="shared" si="39"/>
        <v>963150.38432884426</v>
      </c>
      <c r="W49" s="322">
        <f t="shared" si="39"/>
        <v>229853.89674056106</v>
      </c>
      <c r="X49" s="322">
        <f t="shared" si="39"/>
        <v>9981928.5501993001</v>
      </c>
      <c r="Y49" s="322">
        <f t="shared" si="39"/>
        <v>0</v>
      </c>
      <c r="Z49" s="322">
        <f t="shared" si="39"/>
        <v>0</v>
      </c>
      <c r="AA49" s="322">
        <f t="shared" si="39"/>
        <v>42794885.246411651</v>
      </c>
      <c r="AB49" s="322">
        <f t="shared" si="39"/>
        <v>5714685.9976635454</v>
      </c>
      <c r="AC49" s="322">
        <f t="shared" si="39"/>
        <v>8643801.2142815441</v>
      </c>
      <c r="AD49" s="322">
        <f t="shared" si="39"/>
        <v>0</v>
      </c>
      <c r="AE49" s="322">
        <f t="shared" si="39"/>
        <v>28436398.034466565</v>
      </c>
      <c r="AF49" s="322">
        <f t="shared" si="39"/>
        <v>780580.19486514456</v>
      </c>
      <c r="AG49" s="322">
        <f t="shared" si="39"/>
        <v>0</v>
      </c>
      <c r="AH49" s="326">
        <f t="shared" si="39"/>
        <v>485341360.83685428</v>
      </c>
      <c r="AI49" s="506"/>
    </row>
    <row r="50" spans="1:35" x14ac:dyDescent="0.2">
      <c r="A50" s="86"/>
      <c r="B50" s="143">
        <f>1+MAX(B$7:$B49)</f>
        <v>44</v>
      </c>
      <c r="C50" s="10"/>
      <c r="D50" s="8" t="s">
        <v>165</v>
      </c>
      <c r="E50" s="615"/>
      <c r="F50" s="615"/>
      <c r="G50" s="615"/>
      <c r="H50" s="520">
        <f>H46/H30</f>
        <v>0.95091178775462115</v>
      </c>
      <c r="I50" s="520">
        <f t="shared" ref="I50:M50" si="40">I46/I30</f>
        <v>0.78836075681760664</v>
      </c>
      <c r="J50" s="520">
        <f t="shared" si="40"/>
        <v>0.94581026753542963</v>
      </c>
      <c r="K50" s="520">
        <f t="shared" si="40"/>
        <v>1.0624308992717919</v>
      </c>
      <c r="L50" s="520">
        <f t="shared" si="40"/>
        <v>0.463416895640827</v>
      </c>
      <c r="M50" s="520">
        <f t="shared" si="40"/>
        <v>0.98603502143118071</v>
      </c>
      <c r="N50" s="520">
        <f>N46/N30</f>
        <v>0.99010290985826777</v>
      </c>
      <c r="O50" s="564">
        <f t="shared" ref="O50:W50" si="41">O46/O30</f>
        <v>1.2301663568902164</v>
      </c>
      <c r="P50" s="564">
        <f t="shared" si="41"/>
        <v>1.1797102459673694</v>
      </c>
      <c r="Q50" s="564">
        <f t="shared" si="41"/>
        <v>1.0452932438075471</v>
      </c>
      <c r="R50" s="564">
        <f t="shared" si="41"/>
        <v>0.92985522586034153</v>
      </c>
      <c r="S50" s="521">
        <f t="shared" si="41"/>
        <v>0.73272970245878499</v>
      </c>
      <c r="T50" s="564">
        <f t="shared" si="41"/>
        <v>0.79299807580528259</v>
      </c>
      <c r="U50" s="522">
        <f t="shared" si="41"/>
        <v>0.88366422547428258</v>
      </c>
      <c r="V50" s="564">
        <f t="shared" si="41"/>
        <v>1.2158824732933917</v>
      </c>
      <c r="W50" s="564">
        <f t="shared" si="41"/>
        <v>1.1382047118693559</v>
      </c>
      <c r="X50" s="382"/>
      <c r="Y50" s="148"/>
      <c r="Z50" s="148"/>
      <c r="AA50" s="520">
        <f t="shared" ref="AA50:AH50" si="42">AA46/AA30</f>
        <v>1.3574074216108147</v>
      </c>
      <c r="AB50" s="520">
        <f t="shared" si="42"/>
        <v>0.81968190782109429</v>
      </c>
      <c r="AC50" s="520">
        <f t="shared" si="42"/>
        <v>0.87469795288224717</v>
      </c>
      <c r="AD50" s="520"/>
      <c r="AE50" s="520">
        <f t="shared" si="42"/>
        <v>1.9348323347122878</v>
      </c>
      <c r="AF50" s="520">
        <f t="shared" si="42"/>
        <v>0.58484505699286971</v>
      </c>
      <c r="AG50" s="520"/>
      <c r="AH50" s="520">
        <f t="shared" si="42"/>
        <v>1.0000000001141001</v>
      </c>
      <c r="AI50" s="539" t="str">
        <f>"Line "&amp;B46&amp;" / Line "&amp;B30</f>
        <v>Line 40 / Line 24</v>
      </c>
    </row>
    <row r="51" spans="1:35" x14ac:dyDescent="0.2">
      <c r="A51" s="86"/>
      <c r="B51" s="143">
        <f>1+MAX(B$7:$B50)</f>
        <v>45</v>
      </c>
      <c r="C51" s="10"/>
      <c r="D51" s="8" t="s">
        <v>166</v>
      </c>
      <c r="H51" s="93">
        <f>H49-H34</f>
        <v>-8976165.1539674997</v>
      </c>
      <c r="I51" s="93">
        <f t="shared" ref="I51:M51" si="43">I49-I34</f>
        <v>-8516322.4100924805</v>
      </c>
      <c r="J51" s="93">
        <f t="shared" si="43"/>
        <v>-4333332.9075654447</v>
      </c>
      <c r="K51" s="93">
        <f t="shared" si="43"/>
        <v>3882067.5092241392</v>
      </c>
      <c r="L51" s="93">
        <f t="shared" si="43"/>
        <v>-2063.6414423084589</v>
      </c>
      <c r="M51" s="93">
        <f t="shared" si="43"/>
        <v>-6513.704091419524</v>
      </c>
      <c r="N51" s="93">
        <f t="shared" ref="N51:X51" si="44">N49-N34</f>
        <v>-2453377.3287777007</v>
      </c>
      <c r="O51" s="93">
        <f t="shared" si="44"/>
        <v>2394623.144282544</v>
      </c>
      <c r="P51" s="93">
        <f t="shared" si="44"/>
        <v>10223389.745821871</v>
      </c>
      <c r="Q51" s="93">
        <f t="shared" si="44"/>
        <v>3236499.8562041968</v>
      </c>
      <c r="R51" s="93">
        <f t="shared" si="44"/>
        <v>-2714905.613279514</v>
      </c>
      <c r="S51" s="560">
        <f t="shared" si="44"/>
        <v>-6200776.7870941609</v>
      </c>
      <c r="T51" s="93">
        <f t="shared" si="44"/>
        <v>-9580766.8870107979</v>
      </c>
      <c r="U51" s="342">
        <f t="shared" si="44"/>
        <v>-461.82051020536755</v>
      </c>
      <c r="V51" s="93">
        <f t="shared" si="44"/>
        <v>161215.23197341524</v>
      </c>
      <c r="W51" s="93">
        <f t="shared" si="44"/>
        <v>27805.800834934402</v>
      </c>
      <c r="X51" s="93">
        <f t="shared" si="44"/>
        <v>717990.03903636336</v>
      </c>
      <c r="Y51" s="558"/>
      <c r="Z51" s="558"/>
      <c r="AA51" s="93">
        <f t="shared" ref="AA51:AH51" si="45">AA49-AA34</f>
        <v>11247972.784438323</v>
      </c>
      <c r="AB51" s="93">
        <f t="shared" si="45"/>
        <v>-1248433.1849840833</v>
      </c>
      <c r="AC51" s="93">
        <f t="shared" si="45"/>
        <v>-1235297.4913007542</v>
      </c>
      <c r="AD51" s="93">
        <f t="shared" si="45"/>
        <v>0</v>
      </c>
      <c r="AE51" s="93">
        <f t="shared" si="45"/>
        <v>13731703.460723165</v>
      </c>
      <c r="AF51" s="93">
        <f t="shared" si="45"/>
        <v>-536420.28792488342</v>
      </c>
      <c r="AG51" s="93">
        <f t="shared" si="45"/>
        <v>0</v>
      </c>
      <c r="AH51" s="93">
        <f t="shared" si="45"/>
        <v>5.2804529666900635E-2</v>
      </c>
      <c r="AI51" s="539" t="str">
        <f>"Line "&amp;B49&amp;" - Line "&amp;B34</f>
        <v>Line 43 - Line 28</v>
      </c>
    </row>
    <row r="52" spans="1:35" ht="13.5" thickBot="1" x14ac:dyDescent="0.25">
      <c r="A52" s="86"/>
      <c r="B52" s="143">
        <f>1+MAX(B$7:$B51)</f>
        <v>46</v>
      </c>
      <c r="C52" s="10"/>
      <c r="E52" s="616" t="s">
        <v>167</v>
      </c>
      <c r="F52" s="615"/>
      <c r="G52" s="615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9"/>
      <c r="T52" s="148"/>
      <c r="U52" s="150"/>
      <c r="V52" s="148"/>
      <c r="W52" s="148"/>
      <c r="X52" s="148"/>
      <c r="Y52" s="148"/>
      <c r="Z52" s="148"/>
      <c r="AA52" s="343"/>
      <c r="AB52" s="343"/>
      <c r="AC52" s="343"/>
      <c r="AD52" s="343"/>
      <c r="AE52" s="343"/>
      <c r="AF52" s="343"/>
      <c r="AG52" s="148"/>
      <c r="AH52" s="81"/>
      <c r="AI52" s="506"/>
    </row>
    <row r="53" spans="1:35" x14ac:dyDescent="0.2">
      <c r="A53" s="86"/>
      <c r="B53" s="7">
        <f>1+MAX(B$7:$B52)</f>
        <v>47</v>
      </c>
      <c r="C53" s="498" t="s">
        <v>168</v>
      </c>
      <c r="D53" s="499"/>
      <c r="E53" s="499"/>
      <c r="F53" s="499"/>
      <c r="G53" s="499"/>
      <c r="H53" s="500"/>
      <c r="I53" s="500"/>
      <c r="J53" s="500"/>
      <c r="K53" s="500"/>
      <c r="L53" s="500"/>
      <c r="M53" s="500"/>
      <c r="N53" s="501"/>
      <c r="O53" s="501"/>
      <c r="P53" s="501"/>
      <c r="Q53" s="501"/>
      <c r="R53" s="501"/>
      <c r="S53" s="502"/>
      <c r="T53" s="501"/>
      <c r="U53" s="503"/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4"/>
    </row>
    <row r="54" spans="1:35" x14ac:dyDescent="0.2">
      <c r="A54" s="86"/>
      <c r="B54" s="7">
        <f>1+MAX(B$7:$B53)</f>
        <v>48</v>
      </c>
      <c r="C54" s="505"/>
      <c r="D54" s="8" t="s">
        <v>169</v>
      </c>
      <c r="H54" s="23">
        <f>SUM(I54:M54)</f>
        <v>127407064.7712297</v>
      </c>
      <c r="I54" s="21">
        <f t="shared" ref="I54:X54" si="46">I11</f>
        <v>23937016.389267404</v>
      </c>
      <c r="J54" s="21">
        <f t="shared" si="46"/>
        <v>54016575.316200994</v>
      </c>
      <c r="K54" s="21">
        <f t="shared" si="46"/>
        <v>49121235.949525297</v>
      </c>
      <c r="L54" s="21">
        <f t="shared" si="46"/>
        <v>1279.6228800000001</v>
      </c>
      <c r="M54" s="21">
        <f t="shared" si="46"/>
        <v>330957.49335599999</v>
      </c>
      <c r="N54" s="21">
        <f t="shared" si="46"/>
        <v>158717548.36202627</v>
      </c>
      <c r="O54" s="21">
        <f t="shared" si="46"/>
        <v>9102116.6843780987</v>
      </c>
      <c r="P54" s="21">
        <f t="shared" si="46"/>
        <v>43314499.316863105</v>
      </c>
      <c r="Q54" s="21">
        <f t="shared" si="46"/>
        <v>47855521.961706892</v>
      </c>
      <c r="R54" s="21">
        <f t="shared" si="46"/>
        <v>23122948.816287298</v>
      </c>
      <c r="S54" s="549">
        <f t="shared" si="46"/>
        <v>11039284.323734002</v>
      </c>
      <c r="T54" s="21">
        <f t="shared" si="46"/>
        <v>23284057.947157297</v>
      </c>
      <c r="U54" s="55">
        <f t="shared" si="46"/>
        <v>1367.2937999999999</v>
      </c>
      <c r="V54" s="21">
        <f t="shared" si="46"/>
        <v>849506.36930850009</v>
      </c>
      <c r="W54" s="21">
        <f t="shared" si="46"/>
        <v>148245.64879109999</v>
      </c>
      <c r="X54" s="21">
        <f t="shared" si="46"/>
        <v>0</v>
      </c>
      <c r="Y54" s="21"/>
      <c r="Z54" s="21"/>
      <c r="AA54" s="23">
        <f>SUM(AB54:AE54)</f>
        <v>38385875.406376392</v>
      </c>
      <c r="AB54" s="21">
        <f t="shared" ref="AB54:AH54" si="47">AB11</f>
        <v>3904534.0082565001</v>
      </c>
      <c r="AC54" s="21">
        <f t="shared" si="47"/>
        <v>6060690.8469081987</v>
      </c>
      <c r="AD54" s="21">
        <f t="shared" si="47"/>
        <v>0</v>
      </c>
      <c r="AE54" s="21">
        <f t="shared" si="47"/>
        <v>28420650.551211696</v>
      </c>
      <c r="AF54" s="21">
        <f t="shared" si="47"/>
        <v>525231.99093650002</v>
      </c>
      <c r="AG54" s="21">
        <f t="shared" si="47"/>
        <v>0</v>
      </c>
      <c r="AH54" s="21">
        <f t="shared" si="47"/>
        <v>325035720.53056884</v>
      </c>
      <c r="AI54" s="506" t="str">
        <f>" Line "&amp;B11</f>
        <v xml:space="preserve"> Line 5</v>
      </c>
    </row>
    <row r="55" spans="1:35" x14ac:dyDescent="0.2">
      <c r="A55" s="86"/>
      <c r="B55" s="7">
        <f>1+MAX(B$7:$B54)</f>
        <v>49</v>
      </c>
      <c r="C55" s="505"/>
      <c r="D55" s="8" t="s">
        <v>170</v>
      </c>
      <c r="H55" s="62">
        <f>SUM(I55:M55)</f>
        <v>173881688.96991166</v>
      </c>
      <c r="I55" s="22">
        <f t="shared" ref="I55:X55" si="48">I46</f>
        <v>31723485.113472536</v>
      </c>
      <c r="J55" s="22">
        <f t="shared" si="48"/>
        <v>75632607.326566622</v>
      </c>
      <c r="K55" s="22">
        <f t="shared" si="48"/>
        <v>66063896.611566886</v>
      </c>
      <c r="L55" s="22">
        <f t="shared" si="48"/>
        <v>1782.252</v>
      </c>
      <c r="M55" s="22">
        <f t="shared" si="48"/>
        <v>459917.6663056101</v>
      </c>
      <c r="N55" s="22">
        <f t="shared" si="48"/>
        <v>245435375.1877591</v>
      </c>
      <c r="O55" s="22">
        <f t="shared" si="48"/>
        <v>12798503.088494897</v>
      </c>
      <c r="P55" s="22">
        <f t="shared" si="48"/>
        <v>67111574.895143643</v>
      </c>
      <c r="Q55" s="22">
        <f t="shared" si="48"/>
        <v>74693070.066901103</v>
      </c>
      <c r="R55" s="22">
        <f t="shared" si="48"/>
        <v>35989411.943921931</v>
      </c>
      <c r="S55" s="69">
        <f t="shared" si="48"/>
        <v>16999619.381649416</v>
      </c>
      <c r="T55" s="22">
        <f t="shared" si="48"/>
        <v>36702700.884035617</v>
      </c>
      <c r="U55" s="89">
        <f t="shared" si="48"/>
        <v>3507.9</v>
      </c>
      <c r="V55" s="22">
        <f t="shared" si="48"/>
        <v>907988.36975527753</v>
      </c>
      <c r="W55" s="22">
        <f t="shared" si="48"/>
        <v>228998.65785719751</v>
      </c>
      <c r="X55" s="22">
        <f t="shared" si="48"/>
        <v>0</v>
      </c>
      <c r="Y55" s="21"/>
      <c r="Z55" s="21"/>
      <c r="AA55" s="62">
        <f>SUM(AB55:AE55)</f>
        <v>42718983.469511293</v>
      </c>
      <c r="AB55" s="22">
        <f t="shared" ref="AB55:AH55" si="49">AB46</f>
        <v>5675071.6608049292</v>
      </c>
      <c r="AC55" s="22">
        <f t="shared" si="49"/>
        <v>8623260.4470215216</v>
      </c>
      <c r="AD55" s="22">
        <f t="shared" si="49"/>
        <v>0</v>
      </c>
      <c r="AE55" s="22">
        <f t="shared" si="49"/>
        <v>28420651.361684844</v>
      </c>
      <c r="AF55" s="22">
        <f t="shared" si="49"/>
        <v>755676.30627529777</v>
      </c>
      <c r="AG55" s="22">
        <f t="shared" si="49"/>
        <v>0</v>
      </c>
      <c r="AH55" s="22">
        <f t="shared" si="49"/>
        <v>462791723.93345737</v>
      </c>
      <c r="AI55" s="506" t="str">
        <f>" Line "&amp;B46</f>
        <v xml:space="preserve"> Line 40</v>
      </c>
    </row>
    <row r="56" spans="1:35" s="138" customFormat="1" x14ac:dyDescent="0.2">
      <c r="A56" s="86"/>
      <c r="B56" s="7">
        <f>1+MAX(B$7:$B55)</f>
        <v>50</v>
      </c>
      <c r="C56" s="507"/>
      <c r="D56" s="615" t="s">
        <v>171</v>
      </c>
      <c r="E56" s="615"/>
      <c r="F56" s="615"/>
      <c r="G56" s="615"/>
      <c r="H56" s="111">
        <f>H55-H54</f>
        <v>46474624.198681965</v>
      </c>
      <c r="I56" s="111">
        <f t="shared" ref="I56:AH56" si="50">I55-I54</f>
        <v>7786468.7242051326</v>
      </c>
      <c r="J56" s="111">
        <f t="shared" si="50"/>
        <v>21616032.010365628</v>
      </c>
      <c r="K56" s="111">
        <f t="shared" si="50"/>
        <v>16942660.66204159</v>
      </c>
      <c r="L56" s="111">
        <f t="shared" si="50"/>
        <v>502.62911999999983</v>
      </c>
      <c r="M56" s="111">
        <f t="shared" si="50"/>
        <v>128960.1729496101</v>
      </c>
      <c r="N56" s="111">
        <f t="shared" si="50"/>
        <v>86717826.825732827</v>
      </c>
      <c r="O56" s="111">
        <f t="shared" si="50"/>
        <v>3696386.4041167982</v>
      </c>
      <c r="P56" s="111">
        <f t="shared" si="50"/>
        <v>23797075.578280538</v>
      </c>
      <c r="Q56" s="111">
        <f t="shared" si="50"/>
        <v>26837548.105194211</v>
      </c>
      <c r="R56" s="111">
        <f t="shared" si="50"/>
        <v>12866463.127634633</v>
      </c>
      <c r="S56" s="552">
        <f t="shared" si="50"/>
        <v>5960335.0579154138</v>
      </c>
      <c r="T56" s="111">
        <f t="shared" si="50"/>
        <v>13418642.93687832</v>
      </c>
      <c r="U56" s="137">
        <f t="shared" si="50"/>
        <v>2140.6062000000002</v>
      </c>
      <c r="V56" s="111">
        <f t="shared" si="50"/>
        <v>58482.000446777442</v>
      </c>
      <c r="W56" s="111">
        <f t="shared" si="50"/>
        <v>80753.009066097526</v>
      </c>
      <c r="X56" s="111">
        <f t="shared" si="50"/>
        <v>0</v>
      </c>
      <c r="Y56" s="111"/>
      <c r="Z56" s="111"/>
      <c r="AA56" s="111">
        <f t="shared" si="50"/>
        <v>4333108.0631349012</v>
      </c>
      <c r="AB56" s="111">
        <f t="shared" si="50"/>
        <v>1770537.6525484291</v>
      </c>
      <c r="AC56" s="111">
        <f t="shared" si="50"/>
        <v>2562569.600113323</v>
      </c>
      <c r="AD56" s="111">
        <f t="shared" si="50"/>
        <v>0</v>
      </c>
      <c r="AE56" s="111">
        <f t="shared" si="50"/>
        <v>0.81047314777970314</v>
      </c>
      <c r="AF56" s="111">
        <f t="shared" si="50"/>
        <v>230444.31533879775</v>
      </c>
      <c r="AG56" s="111">
        <f t="shared" si="50"/>
        <v>0</v>
      </c>
      <c r="AH56" s="111">
        <f t="shared" si="50"/>
        <v>137756003.40288854</v>
      </c>
      <c r="AI56" s="539" t="str">
        <f>"Line "&amp;B55&amp;" - Line "&amp;B54</f>
        <v>Line 49 - Line 48</v>
      </c>
    </row>
    <row r="57" spans="1:35" ht="13.5" thickBot="1" x14ac:dyDescent="0.25">
      <c r="A57" s="86"/>
      <c r="B57" s="7">
        <f>1+MAX(B$7:$B56)</f>
        <v>51</v>
      </c>
      <c r="C57" s="505"/>
      <c r="E57" s="615" t="s">
        <v>172</v>
      </c>
      <c r="F57" s="615"/>
      <c r="G57" s="615"/>
      <c r="H57" s="508">
        <f t="shared" ref="H57:AH57" si="51">IF(H54=0,"",(H56/H54))</f>
        <v>0.36477274068067683</v>
      </c>
      <c r="I57" s="509">
        <f t="shared" si="51"/>
        <v>0.32528986058999138</v>
      </c>
      <c r="J57" s="509">
        <f t="shared" si="51"/>
        <v>0.40017405553443908</v>
      </c>
      <c r="K57" s="509">
        <f t="shared" si="51"/>
        <v>0.34491519471234561</v>
      </c>
      <c r="L57" s="509">
        <f t="shared" si="51"/>
        <v>0.39279472714648539</v>
      </c>
      <c r="M57" s="509">
        <f t="shared" si="51"/>
        <v>0.38965781267533328</v>
      </c>
      <c r="N57" s="508">
        <f t="shared" si="51"/>
        <v>0.5463657152007797</v>
      </c>
      <c r="O57" s="509">
        <f t="shared" si="51"/>
        <v>0.40610184776700142</v>
      </c>
      <c r="P57" s="509">
        <f t="shared" si="51"/>
        <v>0.54940206982874928</v>
      </c>
      <c r="Q57" s="509">
        <f t="shared" si="51"/>
        <v>0.56080358138542763</v>
      </c>
      <c r="R57" s="509">
        <f t="shared" si="51"/>
        <v>0.55643695057491016</v>
      </c>
      <c r="S57" s="510">
        <f t="shared" si="51"/>
        <v>0.53992042265828244</v>
      </c>
      <c r="T57" s="509">
        <f t="shared" si="51"/>
        <v>0.57630173259883055</v>
      </c>
      <c r="U57" s="582">
        <f t="shared" si="51"/>
        <v>1.5655788097627594</v>
      </c>
      <c r="V57" s="509">
        <f t="shared" si="51"/>
        <v>6.8842333100317898E-2</v>
      </c>
      <c r="W57" s="509">
        <f t="shared" si="51"/>
        <v>0.54472431214416583</v>
      </c>
      <c r="X57" s="509" t="str">
        <f t="shared" si="51"/>
        <v/>
      </c>
      <c r="Y57" s="509"/>
      <c r="Z57" s="509"/>
      <c r="AA57" s="509">
        <f t="shared" si="51"/>
        <v>0.11288287728915819</v>
      </c>
      <c r="AB57" s="509">
        <f t="shared" si="51"/>
        <v>0.4534568398698699</v>
      </c>
      <c r="AC57" s="509">
        <f t="shared" si="51"/>
        <v>0.42281806890390927</v>
      </c>
      <c r="AD57" s="509" t="str">
        <f t="shared" si="51"/>
        <v/>
      </c>
      <c r="AE57" s="509">
        <f t="shared" si="51"/>
        <v>2.8517051230734375E-8</v>
      </c>
      <c r="AF57" s="509">
        <f t="shared" si="51"/>
        <v>0.43874767591347691</v>
      </c>
      <c r="AG57" s="509" t="str">
        <f t="shared" si="51"/>
        <v/>
      </c>
      <c r="AH57" s="508">
        <f t="shared" si="51"/>
        <v>0.42381804429994308</v>
      </c>
      <c r="AI57" s="511" t="str">
        <f>"Line "&amp;B56&amp;" / Line "&amp;B54</f>
        <v>Line 50 / Line 48</v>
      </c>
    </row>
    <row r="58" spans="1:35" x14ac:dyDescent="0.2">
      <c r="A58" s="86"/>
      <c r="B58" s="7">
        <f>1+MAX(B$7:$B57)</f>
        <v>52</v>
      </c>
      <c r="C58" s="512"/>
      <c r="D58" s="513" t="s">
        <v>173</v>
      </c>
      <c r="E58" s="514"/>
      <c r="F58" s="514"/>
      <c r="G58" s="514"/>
      <c r="H58" s="563">
        <f t="shared" ref="H58:H59" si="52">SUM(I58:M58)</f>
        <v>7816151.6851574201</v>
      </c>
      <c r="I58" s="547">
        <f>I13</f>
        <v>1469054.0641434728</v>
      </c>
      <c r="J58" s="547">
        <f t="shared" ref="J58:M58" si="53">J13</f>
        <v>3315086.0662382529</v>
      </c>
      <c r="K58" s="547">
        <f t="shared" si="53"/>
        <v>3014651.0381200067</v>
      </c>
      <c r="L58" s="547">
        <f t="shared" si="53"/>
        <v>27.855629988765301</v>
      </c>
      <c r="M58" s="547">
        <f t="shared" si="53"/>
        <v>17332.661025698584</v>
      </c>
      <c r="N58" s="21">
        <f t="shared" ref="N58:N59" si="54">SUM(O58:W58)</f>
        <v>3132556.0432676612</v>
      </c>
      <c r="O58" s="547">
        <f t="shared" ref="O58:X58" si="55">O13</f>
        <v>681060.25900108519</v>
      </c>
      <c r="P58" s="547">
        <f t="shared" si="55"/>
        <v>1340977.7056933714</v>
      </c>
      <c r="Q58" s="547">
        <f t="shared" si="55"/>
        <v>612735.93888985924</v>
      </c>
      <c r="R58" s="547">
        <f t="shared" si="55"/>
        <v>127268.66890636389</v>
      </c>
      <c r="S58" s="515">
        <f t="shared" si="55"/>
        <v>14527.621231482461</v>
      </c>
      <c r="T58" s="547">
        <f t="shared" si="55"/>
        <v>301946.68976962875</v>
      </c>
      <c r="U58" s="583">
        <f t="shared" si="55"/>
        <v>89.412227767550931</v>
      </c>
      <c r="V58" s="547">
        <f t="shared" si="55"/>
        <v>53094.508664738838</v>
      </c>
      <c r="W58" s="547">
        <f t="shared" si="55"/>
        <v>855.23888336354764</v>
      </c>
      <c r="X58" s="547">
        <f t="shared" si="55"/>
        <v>9981928.5501993001</v>
      </c>
      <c r="Y58" s="509"/>
      <c r="Z58" s="509"/>
      <c r="AA58" s="23">
        <f t="shared" ref="AA58:AA59" si="56">SUM(AB58:AE58)</f>
        <v>75786.824597362109</v>
      </c>
      <c r="AB58" s="547">
        <f t="shared" ref="AB58:AG58" si="57">AB13</f>
        <v>39564.209609394798</v>
      </c>
      <c r="AC58" s="547">
        <f t="shared" si="57"/>
        <v>20514.775353019526</v>
      </c>
      <c r="AD58" s="547">
        <f t="shared" si="57"/>
        <v>0</v>
      </c>
      <c r="AE58" s="547">
        <f t="shared" si="57"/>
        <v>15707.839634947777</v>
      </c>
      <c r="AF58" s="547">
        <f t="shared" si="57"/>
        <v>24876.040118056968</v>
      </c>
      <c r="AG58" s="547">
        <f t="shared" si="57"/>
        <v>0</v>
      </c>
      <c r="AH58" s="21">
        <f t="shared" ref="AH58:AH62" si="58">SUM(H58,N58,X58,AA58, AF58,AG58)</f>
        <v>21031299.143339802</v>
      </c>
      <c r="AI58" s="506" t="str">
        <f>" Line "&amp;B13</f>
        <v xml:space="preserve"> Line 7</v>
      </c>
    </row>
    <row r="59" spans="1:35" x14ac:dyDescent="0.2">
      <c r="A59" s="86"/>
      <c r="B59" s="7">
        <f>1+MAX(B$7:$B58)</f>
        <v>53</v>
      </c>
      <c r="C59" s="505"/>
      <c r="D59" s="8" t="s">
        <v>174</v>
      </c>
      <c r="E59" s="615"/>
      <c r="F59" s="615"/>
      <c r="G59" s="615"/>
      <c r="H59" s="62">
        <f t="shared" si="52"/>
        <v>9252742.2234491762</v>
      </c>
      <c r="I59" s="548">
        <f>I33</f>
        <v>1738962.8998800288</v>
      </c>
      <c r="J59" s="548">
        <f t="shared" ref="J59:M59" si="59">J33</f>
        <v>3924165.7742927959</v>
      </c>
      <c r="K59" s="548">
        <f t="shared" si="59"/>
        <v>3568531.9140599845</v>
      </c>
      <c r="L59" s="548">
        <f t="shared" si="59"/>
        <v>34.296428971925152</v>
      </c>
      <c r="M59" s="548">
        <f t="shared" si="59"/>
        <v>21047.338787394601</v>
      </c>
      <c r="N59" s="22">
        <f t="shared" si="54"/>
        <v>3214160.4642582289</v>
      </c>
      <c r="O59" s="548">
        <f t="shared" ref="O59:X59" si="60">O33</f>
        <v>704888.01774679497</v>
      </c>
      <c r="P59" s="548">
        <f t="shared" si="60"/>
        <v>1379379.6796417683</v>
      </c>
      <c r="Q59" s="548">
        <f t="shared" si="60"/>
        <v>627763.63070131605</v>
      </c>
      <c r="R59" s="548">
        <f t="shared" si="60"/>
        <v>128915.07089051785</v>
      </c>
      <c r="S59" s="516">
        <f t="shared" si="60"/>
        <v>14791.253431092995</v>
      </c>
      <c r="T59" s="548">
        <f t="shared" si="60"/>
        <v>302312.43303246872</v>
      </c>
      <c r="U59" s="584">
        <f t="shared" si="60"/>
        <v>93.125357339530282</v>
      </c>
      <c r="V59" s="548">
        <f t="shared" si="60"/>
        <v>55162.014573566768</v>
      </c>
      <c r="W59" s="548">
        <f t="shared" si="60"/>
        <v>855.23888336354764</v>
      </c>
      <c r="X59" s="548">
        <f t="shared" si="60"/>
        <v>9981928.5501993001</v>
      </c>
      <c r="Y59" s="509"/>
      <c r="Z59" s="509"/>
      <c r="AA59" s="23">
        <f t="shared" si="56"/>
        <v>75901.776900361292</v>
      </c>
      <c r="AB59" s="548">
        <f t="shared" ref="AB59:AG59" si="61">AB33</f>
        <v>39614.336858616523</v>
      </c>
      <c r="AC59" s="548">
        <f t="shared" si="61"/>
        <v>20540.767260023382</v>
      </c>
      <c r="AD59" s="548">
        <f t="shared" si="61"/>
        <v>0</v>
      </c>
      <c r="AE59" s="548">
        <f t="shared" si="61"/>
        <v>15746.67278172139</v>
      </c>
      <c r="AF59" s="548">
        <f t="shared" si="61"/>
        <v>24903.888589846811</v>
      </c>
      <c r="AG59" s="548">
        <f t="shared" si="61"/>
        <v>0</v>
      </c>
      <c r="AH59" s="22">
        <f t="shared" si="58"/>
        <v>22549636.903396916</v>
      </c>
      <c r="AI59" s="506" t="str">
        <f>" Line "&amp;B33</f>
        <v xml:space="preserve"> Line 27</v>
      </c>
    </row>
    <row r="60" spans="1:35" x14ac:dyDescent="0.2">
      <c r="A60" s="86"/>
      <c r="B60" s="7">
        <f>1+MAX(B$7:$B59)</f>
        <v>54</v>
      </c>
      <c r="C60" s="517"/>
      <c r="D60" s="518" t="s">
        <v>175</v>
      </c>
      <c r="E60" s="519"/>
      <c r="F60" s="519"/>
      <c r="G60" s="519"/>
      <c r="H60" s="111">
        <f>H59-H58</f>
        <v>1436590.5382917561</v>
      </c>
      <c r="I60" s="111">
        <f t="shared" ref="I60:X60" si="62">I59-I58</f>
        <v>269908.83573655598</v>
      </c>
      <c r="J60" s="111">
        <f t="shared" si="62"/>
        <v>609079.70805454301</v>
      </c>
      <c r="K60" s="111">
        <f t="shared" si="62"/>
        <v>553880.87593997782</v>
      </c>
      <c r="L60" s="111">
        <f t="shared" si="62"/>
        <v>6.4407989831598513</v>
      </c>
      <c r="M60" s="111">
        <f t="shared" si="62"/>
        <v>3714.6777616960171</v>
      </c>
      <c r="N60" s="111">
        <f t="shared" si="62"/>
        <v>81604.420990567654</v>
      </c>
      <c r="O60" s="111">
        <f t="shared" si="62"/>
        <v>23827.758745709783</v>
      </c>
      <c r="P60" s="111">
        <f t="shared" si="62"/>
        <v>38401.973948396975</v>
      </c>
      <c r="Q60" s="111">
        <f t="shared" si="62"/>
        <v>15027.691811456811</v>
      </c>
      <c r="R60" s="111">
        <f t="shared" si="62"/>
        <v>1646.4019841539557</v>
      </c>
      <c r="S60" s="552">
        <f t="shared" si="62"/>
        <v>263.63219961053437</v>
      </c>
      <c r="T60" s="111">
        <f t="shared" si="62"/>
        <v>365.74326283996925</v>
      </c>
      <c r="U60" s="137">
        <f t="shared" si="62"/>
        <v>3.7131295719793513</v>
      </c>
      <c r="V60" s="111">
        <f t="shared" si="62"/>
        <v>2067.5059088279304</v>
      </c>
      <c r="W60" s="111">
        <f t="shared" si="62"/>
        <v>0</v>
      </c>
      <c r="X60" s="561">
        <f t="shared" si="62"/>
        <v>0</v>
      </c>
      <c r="Y60" s="111"/>
      <c r="Z60" s="111"/>
      <c r="AA60" s="111">
        <f t="shared" ref="AA60:AH60" si="63">AA59-AA58</f>
        <v>114.9523029991833</v>
      </c>
      <c r="AB60" s="111">
        <f t="shared" si="63"/>
        <v>50.127249221724924</v>
      </c>
      <c r="AC60" s="111">
        <f t="shared" si="63"/>
        <v>25.991907003855886</v>
      </c>
      <c r="AD60" s="111">
        <f t="shared" si="63"/>
        <v>0</v>
      </c>
      <c r="AE60" s="111">
        <f t="shared" si="63"/>
        <v>38.833146773613407</v>
      </c>
      <c r="AF60" s="111">
        <f t="shared" si="63"/>
        <v>27.848471789842733</v>
      </c>
      <c r="AG60" s="111">
        <f t="shared" si="63"/>
        <v>0</v>
      </c>
      <c r="AH60" s="111">
        <f t="shared" si="63"/>
        <v>1518337.7600571141</v>
      </c>
      <c r="AI60" s="539" t="str">
        <f>"Line "&amp;B59&amp;" - Line "&amp;B58</f>
        <v>Line 53 - Line 52</v>
      </c>
    </row>
    <row r="61" spans="1:35" x14ac:dyDescent="0.2">
      <c r="A61" s="86"/>
      <c r="B61" s="7">
        <f>1+MAX(B$7:$B60)</f>
        <v>55</v>
      </c>
      <c r="C61" s="505"/>
      <c r="D61" s="8" t="s">
        <v>176</v>
      </c>
      <c r="H61" s="23">
        <f>SUM(I61:M61)</f>
        <v>135223216.4563871</v>
      </c>
      <c r="I61" s="21">
        <f>I54+I58</f>
        <v>25406070.453410875</v>
      </c>
      <c r="J61" s="21">
        <f t="shared" ref="J61:X62" si="64">J54+J58</f>
        <v>57331661.382439248</v>
      </c>
      <c r="K61" s="21">
        <f t="shared" si="64"/>
        <v>52135886.987645306</v>
      </c>
      <c r="L61" s="21">
        <f t="shared" si="64"/>
        <v>1307.4785099887654</v>
      </c>
      <c r="M61" s="21">
        <f t="shared" si="64"/>
        <v>348290.15438169858</v>
      </c>
      <c r="N61" s="22">
        <f t="shared" ref="N61:N62" si="65">SUM(O61:W61)</f>
        <v>161850104.40529394</v>
      </c>
      <c r="O61" s="21">
        <f t="shared" si="64"/>
        <v>9783176.9433791842</v>
      </c>
      <c r="P61" s="21">
        <f t="shared" si="64"/>
        <v>44655477.022556476</v>
      </c>
      <c r="Q61" s="21">
        <f t="shared" si="64"/>
        <v>48468257.900596753</v>
      </c>
      <c r="R61" s="21">
        <f t="shared" si="64"/>
        <v>23250217.485193662</v>
      </c>
      <c r="S61" s="549">
        <f t="shared" si="64"/>
        <v>11053811.944965485</v>
      </c>
      <c r="T61" s="21">
        <f t="shared" si="64"/>
        <v>23586004.636926927</v>
      </c>
      <c r="U61" s="55">
        <f t="shared" si="64"/>
        <v>1456.7060277675509</v>
      </c>
      <c r="V61" s="21">
        <f t="shared" si="64"/>
        <v>902600.87797323894</v>
      </c>
      <c r="W61" s="21">
        <f t="shared" si="64"/>
        <v>149100.88767446353</v>
      </c>
      <c r="X61" s="21">
        <f t="shared" si="64"/>
        <v>9981928.5501993001</v>
      </c>
      <c r="Y61" s="21"/>
      <c r="Z61" s="21"/>
      <c r="AA61" s="23">
        <f>SUM(AB61:AE61)</f>
        <v>38461662.230973758</v>
      </c>
      <c r="AB61" s="21">
        <f t="shared" ref="AB61:AG62" si="66">AB54+AB58</f>
        <v>3944098.217865895</v>
      </c>
      <c r="AC61" s="21">
        <f t="shared" si="66"/>
        <v>6081205.6222612178</v>
      </c>
      <c r="AD61" s="21">
        <f t="shared" si="66"/>
        <v>0</v>
      </c>
      <c r="AE61" s="21">
        <f t="shared" si="66"/>
        <v>28436358.390846644</v>
      </c>
      <c r="AF61" s="21">
        <f t="shared" si="66"/>
        <v>550108.03105455695</v>
      </c>
      <c r="AG61" s="21">
        <f t="shared" si="66"/>
        <v>0</v>
      </c>
      <c r="AH61" s="21">
        <f t="shared" si="58"/>
        <v>346067019.67390871</v>
      </c>
      <c r="AI61" s="539" t="str">
        <f>"Line "&amp;B54&amp;" + Line "&amp;B58</f>
        <v>Line 48 + Line 52</v>
      </c>
    </row>
    <row r="62" spans="1:35" x14ac:dyDescent="0.2">
      <c r="A62" s="86"/>
      <c r="B62" s="7">
        <f>1+MAX(B$7:$B61)</f>
        <v>56</v>
      </c>
      <c r="C62" s="505"/>
      <c r="D62" s="8" t="s">
        <v>177</v>
      </c>
      <c r="H62" s="62">
        <f>SUM(I62:M62)</f>
        <v>183134431.19336084</v>
      </c>
      <c r="I62" s="22">
        <f>I55+I59</f>
        <v>33462448.013352565</v>
      </c>
      <c r="J62" s="22">
        <f t="shared" si="64"/>
        <v>79556773.100859419</v>
      </c>
      <c r="K62" s="22">
        <f t="shared" si="64"/>
        <v>69632428.525626868</v>
      </c>
      <c r="L62" s="22">
        <f t="shared" si="64"/>
        <v>1816.5484289719252</v>
      </c>
      <c r="M62" s="22">
        <f t="shared" si="64"/>
        <v>480965.00509300467</v>
      </c>
      <c r="N62" s="22">
        <f t="shared" si="65"/>
        <v>248649535.65201727</v>
      </c>
      <c r="O62" s="22">
        <f t="shared" si="64"/>
        <v>13503391.106241692</v>
      </c>
      <c r="P62" s="22">
        <f t="shared" si="64"/>
        <v>68490954.574785411</v>
      </c>
      <c r="Q62" s="22">
        <f t="shared" si="64"/>
        <v>75320833.697602421</v>
      </c>
      <c r="R62" s="22">
        <f t="shared" si="64"/>
        <v>36118327.014812447</v>
      </c>
      <c r="S62" s="69">
        <f t="shared" si="64"/>
        <v>17014410.635080509</v>
      </c>
      <c r="T62" s="22">
        <f t="shared" si="64"/>
        <v>37005013.317068085</v>
      </c>
      <c r="U62" s="89">
        <f t="shared" si="64"/>
        <v>3601.0253573395303</v>
      </c>
      <c r="V62" s="22">
        <f t="shared" si="64"/>
        <v>963150.38432884426</v>
      </c>
      <c r="W62" s="22">
        <f t="shared" si="64"/>
        <v>229853.89674056106</v>
      </c>
      <c r="X62" s="22">
        <f t="shared" si="64"/>
        <v>9981928.5501993001</v>
      </c>
      <c r="Y62" s="22"/>
      <c r="Z62" s="22"/>
      <c r="AA62" s="62">
        <f>SUM(AB62:AE62)</f>
        <v>42794885.246411651</v>
      </c>
      <c r="AB62" s="22">
        <f t="shared" si="66"/>
        <v>5714685.9976635454</v>
      </c>
      <c r="AC62" s="22">
        <f t="shared" si="66"/>
        <v>8643801.2142815441</v>
      </c>
      <c r="AD62" s="22">
        <f t="shared" si="66"/>
        <v>0</v>
      </c>
      <c r="AE62" s="22">
        <f t="shared" si="66"/>
        <v>28436398.034466565</v>
      </c>
      <c r="AF62" s="22">
        <f t="shared" si="66"/>
        <v>780580.19486514456</v>
      </c>
      <c r="AG62" s="22">
        <f t="shared" si="66"/>
        <v>0</v>
      </c>
      <c r="AH62" s="22">
        <f t="shared" si="58"/>
        <v>485341360.83685428</v>
      </c>
      <c r="AI62" s="539" t="str">
        <f>"Line "&amp;B55&amp;" + Line "&amp;B59</f>
        <v>Line 49 + Line 53</v>
      </c>
    </row>
    <row r="63" spans="1:35" ht="13.5" thickBot="1" x14ac:dyDescent="0.25">
      <c r="A63" s="86"/>
      <c r="B63" s="7">
        <f>1+MAX(B$7:$B62)</f>
        <v>57</v>
      </c>
      <c r="C63" s="505"/>
      <c r="D63" s="615" t="s">
        <v>171</v>
      </c>
      <c r="E63" s="615"/>
      <c r="F63" s="615"/>
      <c r="G63" s="615"/>
      <c r="H63" s="111">
        <f>H62-H61</f>
        <v>47911214.736973733</v>
      </c>
      <c r="I63" s="111">
        <f t="shared" ref="I63:X63" si="67">I62-I61</f>
        <v>8056377.5599416904</v>
      </c>
      <c r="J63" s="111">
        <f t="shared" si="67"/>
        <v>22225111.71842017</v>
      </c>
      <c r="K63" s="111">
        <f t="shared" si="67"/>
        <v>17496541.537981562</v>
      </c>
      <c r="L63" s="111">
        <f t="shared" si="67"/>
        <v>509.06991898315982</v>
      </c>
      <c r="M63" s="111">
        <f t="shared" si="67"/>
        <v>132674.85071130609</v>
      </c>
      <c r="N63" s="111">
        <f t="shared" si="67"/>
        <v>86799431.246723324</v>
      </c>
      <c r="O63" s="111">
        <f t="shared" si="67"/>
        <v>3720214.1628625076</v>
      </c>
      <c r="P63" s="111">
        <f t="shared" si="67"/>
        <v>23835477.552228935</v>
      </c>
      <c r="Q63" s="111">
        <f t="shared" si="67"/>
        <v>26852575.797005668</v>
      </c>
      <c r="R63" s="111">
        <f t="shared" si="67"/>
        <v>12868109.529618785</v>
      </c>
      <c r="S63" s="552">
        <f t="shared" si="67"/>
        <v>5960598.6901150234</v>
      </c>
      <c r="T63" s="111">
        <f t="shared" si="67"/>
        <v>13419008.680141158</v>
      </c>
      <c r="U63" s="585">
        <f t="shared" si="67"/>
        <v>2144.3193295719793</v>
      </c>
      <c r="V63" s="111">
        <f t="shared" si="67"/>
        <v>60549.506355605321</v>
      </c>
      <c r="W63" s="111">
        <f t="shared" si="67"/>
        <v>80753.009066097526</v>
      </c>
      <c r="X63" s="111">
        <f t="shared" si="67"/>
        <v>0</v>
      </c>
      <c r="Y63" s="111"/>
      <c r="Z63" s="111"/>
      <c r="AA63" s="111">
        <f t="shared" ref="AA63:AH63" si="68">AA62-AA61</f>
        <v>4333223.0154378936</v>
      </c>
      <c r="AB63" s="111">
        <f t="shared" si="68"/>
        <v>1770587.7797976504</v>
      </c>
      <c r="AC63" s="111">
        <f t="shared" si="68"/>
        <v>2562595.5920203263</v>
      </c>
      <c r="AD63" s="111">
        <f t="shared" si="68"/>
        <v>0</v>
      </c>
      <c r="AE63" s="111">
        <f t="shared" si="68"/>
        <v>39.643619921058416</v>
      </c>
      <c r="AF63" s="111">
        <f t="shared" si="68"/>
        <v>230472.1638105876</v>
      </c>
      <c r="AG63" s="111">
        <f t="shared" si="68"/>
        <v>0</v>
      </c>
      <c r="AH63" s="111">
        <f t="shared" si="68"/>
        <v>139274341.16294557</v>
      </c>
      <c r="AI63" s="539" t="str">
        <f>"Line "&amp;B62&amp;" - Line "&amp;B61</f>
        <v>Line 56 - Line 55</v>
      </c>
    </row>
    <row r="64" spans="1:35" ht="13.5" thickBot="1" x14ac:dyDescent="0.25">
      <c r="A64" s="617"/>
      <c r="B64" s="618">
        <f>1+MAX(B$7:$B63)</f>
        <v>58</v>
      </c>
      <c r="C64" s="619"/>
      <c r="D64" s="17"/>
      <c r="E64" s="56" t="s">
        <v>178</v>
      </c>
      <c r="F64" s="56"/>
      <c r="G64" s="56"/>
      <c r="H64" s="542">
        <f t="shared" ref="H64:AH64" si="69">IF(H61=0,"",(H63/H61))</f>
        <v>0.35431204783112308</v>
      </c>
      <c r="I64" s="542">
        <f t="shared" si="69"/>
        <v>0.31710443276599221</v>
      </c>
      <c r="J64" s="542">
        <f t="shared" si="69"/>
        <v>0.38765860228895699</v>
      </c>
      <c r="K64" s="542">
        <f t="shared" si="69"/>
        <v>0.33559497207993672</v>
      </c>
      <c r="L64" s="542">
        <f t="shared" si="69"/>
        <v>0.38935241772159918</v>
      </c>
      <c r="M64" s="542">
        <f t="shared" si="69"/>
        <v>0.38093195871940988</v>
      </c>
      <c r="N64" s="542">
        <f t="shared" si="69"/>
        <v>0.53629518229636808</v>
      </c>
      <c r="O64" s="542">
        <f t="shared" si="69"/>
        <v>0.38026647012453169</v>
      </c>
      <c r="P64" s="542">
        <f t="shared" si="69"/>
        <v>0.53376380998436324</v>
      </c>
      <c r="Q64" s="542">
        <f t="shared" si="69"/>
        <v>0.55402395217252187</v>
      </c>
      <c r="R64" s="542">
        <f t="shared" si="69"/>
        <v>0.55346189934840517</v>
      </c>
      <c r="S64" s="620">
        <f t="shared" si="69"/>
        <v>0.53923467486072152</v>
      </c>
      <c r="T64" s="542">
        <f t="shared" si="69"/>
        <v>0.56893945739042096</v>
      </c>
      <c r="U64" s="620">
        <f t="shared" si="69"/>
        <v>1.4720329899768576</v>
      </c>
      <c r="V64" s="542">
        <f t="shared" si="69"/>
        <v>6.7083367447600184E-2</v>
      </c>
      <c r="W64" s="542">
        <f t="shared" si="69"/>
        <v>0.54159978740306369</v>
      </c>
      <c r="X64" s="542">
        <f t="shared" si="69"/>
        <v>0</v>
      </c>
      <c r="Y64" s="542" t="str">
        <f t="shared" si="69"/>
        <v/>
      </c>
      <c r="Z64" s="542" t="str">
        <f t="shared" si="69"/>
        <v/>
      </c>
      <c r="AA64" s="542">
        <f t="shared" si="69"/>
        <v>0.11266343584984956</v>
      </c>
      <c r="AB64" s="542">
        <f t="shared" si="69"/>
        <v>0.44892081332490108</v>
      </c>
      <c r="AC64" s="542">
        <f t="shared" si="69"/>
        <v>0.42139597823160896</v>
      </c>
      <c r="AD64" s="542" t="str">
        <f t="shared" si="69"/>
        <v/>
      </c>
      <c r="AE64" s="542">
        <f t="shared" si="69"/>
        <v>1.3941173260011828E-6</v>
      </c>
      <c r="AF64" s="542">
        <f t="shared" si="69"/>
        <v>0.41895800606432254</v>
      </c>
      <c r="AG64" s="542" t="str">
        <f t="shared" si="69"/>
        <v/>
      </c>
      <c r="AH64" s="542">
        <f t="shared" si="69"/>
        <v>0.40244904381290275</v>
      </c>
      <c r="AI64" s="511" t="str">
        <f>"Line "&amp;B63&amp;" / Line "&amp;B61</f>
        <v>Line 57 / Line 55</v>
      </c>
    </row>
    <row r="65" spans="1:38" ht="15" x14ac:dyDescent="0.25">
      <c r="A65" s="86"/>
      <c r="G65" s="67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 s="145" t="s">
        <v>179</v>
      </c>
      <c r="AH65" s="146">
        <f>AH46-AH32</f>
        <v>5.2804529666900635E-2</v>
      </c>
      <c r="AI65" s="147" t="str">
        <f>IF(ROUND(AH65,0)=0,"","ERROR")</f>
        <v/>
      </c>
      <c r="AJ65"/>
      <c r="AK65"/>
      <c r="AL65"/>
    </row>
    <row r="66" spans="1:38" ht="15.75" thickBot="1" x14ac:dyDescent="0.3">
      <c r="A66" s="86"/>
      <c r="G66" s="67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 s="145" t="s">
        <v>180</v>
      </c>
      <c r="AH66" s="146">
        <f>AH49-AH34</f>
        <v>5.2804529666900635E-2</v>
      </c>
      <c r="AI66" s="147" t="str">
        <f>IF(ROUND(AH66,0)=0,"","ERROR")</f>
        <v/>
      </c>
      <c r="AJ66"/>
      <c r="AK66"/>
      <c r="AL66"/>
    </row>
    <row r="67" spans="1:38" ht="65.25" thickBot="1" x14ac:dyDescent="0.3">
      <c r="A67" s="86"/>
      <c r="G67" s="360"/>
      <c r="H67" s="53" t="s">
        <v>50</v>
      </c>
      <c r="I67"/>
      <c r="J67"/>
      <c r="K67"/>
      <c r="L67"/>
      <c r="M67"/>
      <c r="N67"/>
      <c r="O67" s="57" t="s">
        <v>181</v>
      </c>
      <c r="S67" s="57" t="s">
        <v>182</v>
      </c>
      <c r="X67"/>
      <c r="Z67"/>
      <c r="AA67" s="87" t="s">
        <v>183</v>
      </c>
      <c r="AC67"/>
      <c r="AD67"/>
      <c r="AE67"/>
      <c r="AH67"/>
      <c r="AI67"/>
      <c r="AJ67"/>
      <c r="AK67"/>
      <c r="AL67"/>
    </row>
    <row r="68" spans="1:38" ht="15" x14ac:dyDescent="0.25">
      <c r="A68" s="86"/>
      <c r="G68" s="492" t="s">
        <v>184</v>
      </c>
      <c r="H68" s="90"/>
      <c r="I68" s="90"/>
      <c r="J68" s="90"/>
      <c r="K68" s="90"/>
      <c r="L68" s="90"/>
      <c r="M68" s="90"/>
      <c r="N68" s="90"/>
      <c r="X68" s="90"/>
      <c r="Z68"/>
      <c r="AA68" s="90"/>
      <c r="AC68"/>
      <c r="AD68"/>
      <c r="AE68"/>
      <c r="AH68" s="90"/>
      <c r="AI68"/>
      <c r="AJ68"/>
      <c r="AK68"/>
      <c r="AL68"/>
    </row>
    <row r="69" spans="1:38" ht="15" x14ac:dyDescent="0.25">
      <c r="A69" s="86"/>
      <c r="G69" s="67" t="s">
        <v>185</v>
      </c>
      <c r="H69" s="370">
        <f>H9/H11</f>
        <v>0.80257647762438578</v>
      </c>
      <c r="I69" s="90"/>
      <c r="J69" s="90"/>
      <c r="K69" s="90"/>
      <c r="L69" s="90"/>
      <c r="M69" s="90"/>
      <c r="N69" s="90"/>
      <c r="O69" s="370">
        <f>SUM(O9:R9)/SUM(O11:R11)</f>
        <v>0.2294797260062969</v>
      </c>
      <c r="S69" s="493">
        <f>SUM(S9,T9,AF9)/SUM(S11,T11,AF11)</f>
        <v>0.1285447136615524</v>
      </c>
      <c r="X69" s="90"/>
      <c r="Z69"/>
      <c r="AA69" s="370">
        <f>SUM(AB9:AD9)/SUM(AB11:AD11)</f>
        <v>7.1504658485523273E-2</v>
      </c>
      <c r="AC69"/>
      <c r="AD69"/>
      <c r="AE69"/>
      <c r="AH69" s="370">
        <f>AH9/AH11</f>
        <v>0.41953905261950158</v>
      </c>
      <c r="AI69"/>
      <c r="AJ69"/>
      <c r="AK69"/>
      <c r="AL69"/>
    </row>
    <row r="70" spans="1:38" ht="15" x14ac:dyDescent="0.25">
      <c r="A70" s="86"/>
      <c r="G70" s="360" t="s">
        <v>186</v>
      </c>
      <c r="H70" s="370">
        <f>H10/H11</f>
        <v>0.19742352237561417</v>
      </c>
      <c r="I70" s="90"/>
      <c r="J70" s="90"/>
      <c r="K70" s="90"/>
      <c r="L70" s="90"/>
      <c r="M70" s="90"/>
      <c r="N70" s="90"/>
      <c r="O70" s="370">
        <f>SUM(O10:R10)/SUM(O11:R11)</f>
        <v>0.77052027399370304</v>
      </c>
      <c r="S70" s="493">
        <f>SUM(S10,T10,AF10)/SUM(S11,T11,AF11)</f>
        <v>0.87145528633844749</v>
      </c>
      <c r="X70" s="90"/>
      <c r="Z70"/>
      <c r="AA70" s="370">
        <f>SUM(AB10:AD10)/SUM(AB11:AD11)</f>
        <v>0.92849534151447677</v>
      </c>
      <c r="AC70"/>
      <c r="AD70"/>
      <c r="AE70"/>
      <c r="AH70" s="370">
        <f>AH10/AH11</f>
        <v>0.58046094738049836</v>
      </c>
      <c r="AI70"/>
      <c r="AJ70"/>
      <c r="AK70"/>
      <c r="AL70"/>
    </row>
    <row r="71" spans="1:38" ht="15" x14ac:dyDescent="0.25">
      <c r="G71" s="360" t="s">
        <v>27</v>
      </c>
      <c r="H71" s="494">
        <f>SUM(H69:H70)</f>
        <v>1</v>
      </c>
      <c r="O71" s="494">
        <f>SUM(O69:O70)</f>
        <v>1</v>
      </c>
      <c r="S71" s="494">
        <f>SUM(S69:S70)</f>
        <v>0.99999999999999989</v>
      </c>
      <c r="AA71" s="494">
        <f>SUM(AA69:AA70)</f>
        <v>1</v>
      </c>
      <c r="AH71" s="494">
        <f>SUM(AH69:AH70)</f>
        <v>1</v>
      </c>
      <c r="AI71" s="25"/>
    </row>
    <row r="72" spans="1:38" x14ac:dyDescent="0.2">
      <c r="H72" s="71"/>
      <c r="I72" s="71"/>
      <c r="J72" s="71"/>
      <c r="K72" s="71"/>
      <c r="L72" s="71"/>
      <c r="M72" s="71"/>
      <c r="N72" s="18"/>
      <c r="X72" s="18"/>
      <c r="AA72" s="18"/>
      <c r="AH72" s="71"/>
      <c r="AI72" s="25"/>
    </row>
    <row r="73" spans="1:38" ht="15" x14ac:dyDescent="0.25">
      <c r="G73" s="492" t="s">
        <v>187</v>
      </c>
      <c r="H73" s="92"/>
      <c r="I73" s="92"/>
      <c r="J73" s="92"/>
      <c r="K73" s="92"/>
      <c r="L73" s="92"/>
      <c r="M73" s="92"/>
      <c r="N73" s="91"/>
      <c r="X73" s="91"/>
      <c r="AA73" s="91"/>
      <c r="AH73" s="92"/>
      <c r="AI73" s="25"/>
    </row>
    <row r="74" spans="1:38" ht="15" x14ac:dyDescent="0.25">
      <c r="G74" s="67" t="s">
        <v>185</v>
      </c>
      <c r="H74" s="370">
        <f>H41/H46</f>
        <v>0.80322826708867823</v>
      </c>
      <c r="I74" s="90"/>
      <c r="J74" s="90"/>
      <c r="K74" s="90"/>
      <c r="L74" s="90"/>
      <c r="M74" s="90"/>
      <c r="N74" s="90"/>
      <c r="O74" s="370">
        <f>SUM(O41:R41)/SUM(O46:R46)</f>
        <v>0.22127904783932983</v>
      </c>
      <c r="S74" s="493">
        <f>SUM(S41,T41,AF41)/SUM(S46,T46,AF46)</f>
        <v>0.12871498110911272</v>
      </c>
      <c r="X74" s="90"/>
      <c r="Z74"/>
      <c r="AA74" s="370">
        <f>SUM(AB41:AD41)/SUM(AB46:AD46)</f>
        <v>9.2444348755648845E-2</v>
      </c>
      <c r="AH74" s="370">
        <f>AH41/AH46</f>
        <v>0.41251493189941274</v>
      </c>
      <c r="AI74" s="25"/>
    </row>
    <row r="75" spans="1:38" ht="15" x14ac:dyDescent="0.25">
      <c r="G75" s="360" t="s">
        <v>186</v>
      </c>
      <c r="H75" s="370">
        <f>H45/H46</f>
        <v>0.19677173291132186</v>
      </c>
      <c r="I75" s="90"/>
      <c r="J75" s="90"/>
      <c r="K75" s="90"/>
      <c r="L75" s="90"/>
      <c r="M75" s="90"/>
      <c r="N75" s="90"/>
      <c r="O75" s="370">
        <f>SUM(O45:R45)/SUM(O46:R46)</f>
        <v>0.77872095216067028</v>
      </c>
      <c r="S75" s="493">
        <f>SUM(S45,T45,AF45)/SUM(S46,T46,AF46)</f>
        <v>0.87128501889088728</v>
      </c>
      <c r="X75" s="90"/>
      <c r="Z75"/>
      <c r="AA75" s="370">
        <f>SUM(AB45:AD45)/SUM(AB46:AD46)</f>
        <v>0.90755565124435111</v>
      </c>
      <c r="AH75" s="370">
        <f>AH45/AH46</f>
        <v>0.58748506810058732</v>
      </c>
      <c r="AI75" s="25"/>
    </row>
    <row r="76" spans="1:38" ht="15" x14ac:dyDescent="0.25">
      <c r="G76" s="360" t="s">
        <v>27</v>
      </c>
      <c r="H76" s="494">
        <f>SUM(H74:H75)</f>
        <v>1</v>
      </c>
      <c r="O76" s="494">
        <f>SUM(O74:O75)</f>
        <v>1</v>
      </c>
      <c r="S76" s="494">
        <f>SUM(S74:S75)</f>
        <v>1</v>
      </c>
      <c r="AA76" s="494">
        <f>SUM(AA74:AA75)</f>
        <v>1</v>
      </c>
      <c r="AH76" s="494">
        <f>SUM(AH74:AH75)</f>
        <v>1</v>
      </c>
    </row>
    <row r="79" spans="1:38" x14ac:dyDescent="0.2">
      <c r="AH79" s="18"/>
    </row>
  </sheetData>
  <mergeCells count="7">
    <mergeCell ref="AI3:AI4"/>
    <mergeCell ref="AH3:AH4"/>
    <mergeCell ref="D38:G38"/>
    <mergeCell ref="N2:W2"/>
    <mergeCell ref="X2:Z2"/>
    <mergeCell ref="AA2:AE2"/>
    <mergeCell ref="H2:M2"/>
  </mergeCells>
  <phoneticPr fontId="12" type="noConversion"/>
  <pageMargins left="0.5" right="0.5" top="1.55" bottom="0.45" header="1.05" footer="0.5"/>
  <pageSetup scale="26" fitToHeight="0" pageOrder="overThenDown" orientation="landscape" r:id="rId1"/>
  <headerFooter alignWithMargins="0">
    <oddHeader>&amp;LDocket No. 42959&amp;CLIBERTY UTILITIES (PEACH STATE NATURAL GAS) CORP.
&amp;R&amp;"Aria,Regular"Liberty Exhibit No. ____(GHT-7)
Witness: G. Therrien</oddHeader>
    <oddFooter>&amp;RPage &amp;P of &amp;N</oddFooter>
  </headerFooter>
  <rowBreaks count="1" manualBreakCount="1">
    <brk id="38" min="1" max="19" man="1"/>
  </rowBreaks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X84"/>
  <sheetViews>
    <sheetView workbookViewId="0">
      <selection activeCell="D2" sqref="D2:P2"/>
    </sheetView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10.5703125" style="26" customWidth="1"/>
    <col min="4" max="5" width="10.5703125" style="2" customWidth="1"/>
    <col min="6" max="6" width="11.140625" style="2" bestFit="1" customWidth="1"/>
    <col min="7" max="17" width="10.570312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796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797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3.7288298156937377E-2</v>
      </c>
      <c r="I6" s="103" t="s">
        <v>632</v>
      </c>
      <c r="L6" s="30">
        <f ca="1">INDIRECT(J10&amp;L10&amp;"_CIBS")</f>
        <v>4.2196871928377507E-3</v>
      </c>
      <c r="N6" s="154" t="s">
        <v>12</v>
      </c>
      <c r="O6" s="155" t="s">
        <v>798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9.5759999999999998E-2</v>
      </c>
      <c r="I7" s="103" t="s">
        <v>639</v>
      </c>
      <c r="L7" s="30">
        <f ca="1">INDIRECT(J10&amp;L10&amp;"_ECCRA")</f>
        <v>9.5759999999999998E-2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18.100000000000001</v>
      </c>
      <c r="I8" s="867" t="s">
        <v>766</v>
      </c>
      <c r="J8" s="868"/>
      <c r="L8" s="38">
        <f ca="1">INDIRECT(J10&amp;L10&amp;"_CST")</f>
        <v>25.5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0.27011000000000002</v>
      </c>
      <c r="I9" s="864" t="s">
        <v>767</v>
      </c>
      <c r="J9" s="865"/>
      <c r="K9" s="141"/>
      <c r="L9" s="33">
        <f ca="1">INDIRECT(J10&amp;L10&amp;"_DEL")</f>
        <v>0.36737999999999998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799</v>
      </c>
      <c r="F10" s="35"/>
      <c r="G10" s="36"/>
      <c r="H10" s="36"/>
      <c r="I10" s="36"/>
      <c r="J10" s="35" t="s">
        <v>770</v>
      </c>
      <c r="K10" s="35"/>
      <c r="L10" s="35" t="s">
        <v>799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.75" thickBot="1" x14ac:dyDescent="0.3">
      <c r="A15" s="26">
        <f>1+MAX(A$4:A14)</f>
        <v>12</v>
      </c>
      <c r="B15" s="37" t="s">
        <v>777</v>
      </c>
      <c r="C15" s="308">
        <f>ROUND(G62,1)</f>
        <v>3</v>
      </c>
      <c r="D15" s="39">
        <f t="shared" ref="D15:D24" ca="1" si="0">+$G$8+($C15*$G$9)</f>
        <v>18.910330000000002</v>
      </c>
      <c r="E15" s="40">
        <f ca="1">C15*$G$6</f>
        <v>0.11186489447081213</v>
      </c>
      <c r="F15" s="40">
        <f t="shared" ref="F15:F24" ca="1" si="1">C15*$G$7</f>
        <v>0.28727999999999998</v>
      </c>
      <c r="G15" s="40">
        <f ca="1">+$C15*$G$5</f>
        <v>3.4670999999999998</v>
      </c>
      <c r="H15" s="41">
        <f ca="1">SUM(D15:G15)</f>
        <v>22.776574894470812</v>
      </c>
      <c r="I15" s="39">
        <f ca="1">+$L$8+($C15*$L$9)</f>
        <v>26.602139999999999</v>
      </c>
      <c r="J15" s="40">
        <f ca="1">$C15*$L$6</f>
        <v>1.2659061578513252E-2</v>
      </c>
      <c r="K15" s="40">
        <f ca="1">$C15*$L$7</f>
        <v>0.28727999999999998</v>
      </c>
      <c r="L15" s="40">
        <f ca="1">+$C15*$L$5</f>
        <v>3.4670999999999998</v>
      </c>
      <c r="M15" s="41">
        <f ca="1">SUM(I15:L15)</f>
        <v>30.36917906157851</v>
      </c>
      <c r="N15" s="47">
        <f t="shared" ref="N15:N24" ca="1" si="2">+M15-H15</f>
        <v>7.592604167107698</v>
      </c>
      <c r="O15" s="65">
        <f t="shared" ref="O15:O24" ca="1" si="3">(M15-H15)/H15</f>
        <v>0.33335144560962326</v>
      </c>
      <c r="P15" s="42">
        <f t="shared" ref="P15:P24" ca="1" si="4">+IFERROR(H15/$C15,0)</f>
        <v>7.5921916314902704</v>
      </c>
      <c r="Q15" s="42">
        <f ca="1">+IF(ISERROR(M15/$C15),0,M15/$C15)</f>
        <v>10.123059687192837</v>
      </c>
      <c r="S15" s="50"/>
    </row>
    <row r="16" spans="1:24" ht="15.75" thickBot="1" x14ac:dyDescent="0.3">
      <c r="A16" s="26">
        <f>1+MAX(A$4:A15)</f>
        <v>13</v>
      </c>
      <c r="B16" s="760" t="s">
        <v>778</v>
      </c>
      <c r="C16" s="308">
        <f t="shared" ref="C16:C24" si="5">ROUND(G63,1)</f>
        <v>5.6</v>
      </c>
      <c r="D16" s="39">
        <f t="shared" ca="1" si="0"/>
        <v>19.612616000000003</v>
      </c>
      <c r="E16" s="40">
        <f t="shared" ref="E16:E24" ca="1" si="6">C16*$G$6</f>
        <v>0.20881446967884931</v>
      </c>
      <c r="F16" s="40">
        <f t="shared" ca="1" si="1"/>
        <v>0.53625599999999995</v>
      </c>
      <c r="G16" s="40">
        <f t="shared" ref="G16:G26" ca="1" si="7">+$C16*$G$5</f>
        <v>6.471919999999999</v>
      </c>
      <c r="H16" s="761">
        <f t="shared" ref="H16:H24" ca="1" si="8">SUM(D16:G16)</f>
        <v>26.829606469678851</v>
      </c>
      <c r="I16" s="39">
        <f t="shared" ref="I16:I26" ca="1" si="9">+$L$8+($C16*$L$9)</f>
        <v>27.557327999999998</v>
      </c>
      <c r="J16" s="40">
        <f t="shared" ref="J16:J26" ca="1" si="10">$C16*$L$6</f>
        <v>2.3630248279891401E-2</v>
      </c>
      <c r="K16" s="40">
        <f t="shared" ref="K16:K26" ca="1" si="11">$C16*$L$7</f>
        <v>0.53625599999999995</v>
      </c>
      <c r="L16" s="40">
        <f t="shared" ref="L16:L26" ca="1" si="12">+$C16*$L$5</f>
        <v>6.471919999999999</v>
      </c>
      <c r="M16" s="761">
        <f t="shared" ref="M16:M24" ca="1" si="13">SUM(I16:L16)</f>
        <v>34.58913424827989</v>
      </c>
      <c r="N16" s="762">
        <f t="shared" ca="1" si="2"/>
        <v>7.7595277786010399</v>
      </c>
      <c r="O16" s="763">
        <f t="shared" ca="1" si="3"/>
        <v>0.28921511716433018</v>
      </c>
      <c r="P16" s="764">
        <f t="shared" ca="1" si="4"/>
        <v>4.7910011552997949</v>
      </c>
      <c r="Q16" s="764">
        <f t="shared" ref="Q16:Q24" ca="1" si="14">+IF(ISERROR(M16/$C16),0,M16/$C16)</f>
        <v>6.1766311157642662</v>
      </c>
      <c r="S16" s="50"/>
    </row>
    <row r="17" spans="1:21" ht="15.75" thickBot="1" x14ac:dyDescent="0.3">
      <c r="A17" s="26">
        <f>1+MAX(A$4:A16)</f>
        <v>14</v>
      </c>
      <c r="B17" s="765" t="s">
        <v>779</v>
      </c>
      <c r="C17" s="308">
        <f t="shared" si="5"/>
        <v>7</v>
      </c>
      <c r="D17" s="39">
        <f t="shared" ca="1" si="0"/>
        <v>19.990770000000001</v>
      </c>
      <c r="E17" s="40">
        <f t="shared" ca="1" si="6"/>
        <v>0.26101808709856167</v>
      </c>
      <c r="F17" s="40">
        <f t="shared" ca="1" si="1"/>
        <v>0.67032000000000003</v>
      </c>
      <c r="G17" s="40">
        <f t="shared" ca="1" si="7"/>
        <v>8.0899000000000001</v>
      </c>
      <c r="H17" s="766">
        <f t="shared" ca="1" si="8"/>
        <v>29.012008087098565</v>
      </c>
      <c r="I17" s="39">
        <f t="shared" ca="1" si="9"/>
        <v>28.071660000000001</v>
      </c>
      <c r="J17" s="40">
        <f t="shared" ca="1" si="10"/>
        <v>2.9537810349864253E-2</v>
      </c>
      <c r="K17" s="40">
        <f t="shared" ca="1" si="11"/>
        <v>0.67032000000000003</v>
      </c>
      <c r="L17" s="40">
        <f t="shared" ca="1" si="12"/>
        <v>8.0899000000000001</v>
      </c>
      <c r="M17" s="766">
        <f t="shared" ca="1" si="13"/>
        <v>36.861417810349863</v>
      </c>
      <c r="N17" s="767">
        <f t="shared" ca="1" si="2"/>
        <v>7.8494097232512985</v>
      </c>
      <c r="O17" s="768">
        <f t="shared" ca="1" si="3"/>
        <v>0.27055727062001872</v>
      </c>
      <c r="P17" s="769">
        <f t="shared" ca="1" si="4"/>
        <v>4.1445725838712235</v>
      </c>
      <c r="Q17" s="769">
        <f t="shared" ca="1" si="14"/>
        <v>5.2659168300499806</v>
      </c>
      <c r="S17" s="50"/>
    </row>
    <row r="18" spans="1:21" ht="15.75" thickBot="1" x14ac:dyDescent="0.3">
      <c r="A18" s="26">
        <f>1+MAX(A$4:A17)</f>
        <v>15</v>
      </c>
      <c r="B18" s="760" t="s">
        <v>780</v>
      </c>
      <c r="C18" s="308">
        <f t="shared" si="5"/>
        <v>8.5</v>
      </c>
      <c r="D18" s="39">
        <f t="shared" ca="1" si="0"/>
        <v>20.395935000000001</v>
      </c>
      <c r="E18" s="40">
        <f t="shared" ca="1" si="6"/>
        <v>0.31695053433396769</v>
      </c>
      <c r="F18" s="40">
        <f t="shared" ca="1" si="1"/>
        <v>0.81396000000000002</v>
      </c>
      <c r="G18" s="40">
        <f t="shared" ca="1" si="7"/>
        <v>9.8234499999999993</v>
      </c>
      <c r="H18" s="761">
        <f t="shared" ca="1" si="8"/>
        <v>31.350295534333974</v>
      </c>
      <c r="I18" s="39">
        <f t="shared" ca="1" si="9"/>
        <v>28.622730000000001</v>
      </c>
      <c r="J18" s="40">
        <f t="shared" ca="1" si="10"/>
        <v>3.5867341139120879E-2</v>
      </c>
      <c r="K18" s="40">
        <f t="shared" ca="1" si="11"/>
        <v>0.81396000000000002</v>
      </c>
      <c r="L18" s="40">
        <f t="shared" ca="1" si="12"/>
        <v>9.8234499999999993</v>
      </c>
      <c r="M18" s="761">
        <f t="shared" ca="1" si="13"/>
        <v>39.296007341139124</v>
      </c>
      <c r="N18" s="762">
        <f t="shared" ca="1" si="2"/>
        <v>7.94571180680515</v>
      </c>
      <c r="O18" s="763">
        <f t="shared" ca="1" si="3"/>
        <v>0.25344934302463679</v>
      </c>
      <c r="P18" s="764">
        <f t="shared" ca="1" si="4"/>
        <v>3.6882700628628204</v>
      </c>
      <c r="Q18" s="764">
        <f t="shared" ca="1" si="14"/>
        <v>4.6230596871928382</v>
      </c>
      <c r="S18" s="50"/>
    </row>
    <row r="19" spans="1:21" ht="15.75" thickBot="1" x14ac:dyDescent="0.3">
      <c r="A19" s="26">
        <f>1+MAX(A$4:A18)</f>
        <v>16</v>
      </c>
      <c r="B19" s="765" t="s">
        <v>781</v>
      </c>
      <c r="C19" s="308">
        <f t="shared" si="5"/>
        <v>10.1</v>
      </c>
      <c r="D19" s="39">
        <f t="shared" ca="1" si="0"/>
        <v>20.828111</v>
      </c>
      <c r="E19" s="40">
        <f t="shared" ca="1" si="6"/>
        <v>0.3766118113850675</v>
      </c>
      <c r="F19" s="40">
        <f t="shared" ca="1" si="1"/>
        <v>0.96717599999999992</v>
      </c>
      <c r="G19" s="40">
        <f t="shared" ca="1" si="7"/>
        <v>11.672569999999999</v>
      </c>
      <c r="H19" s="766">
        <f t="shared" ca="1" si="8"/>
        <v>33.844468811385063</v>
      </c>
      <c r="I19" s="39">
        <f t="shared" ca="1" si="9"/>
        <v>29.210538</v>
      </c>
      <c r="J19" s="40">
        <f t="shared" ca="1" si="10"/>
        <v>4.2618840647661284E-2</v>
      </c>
      <c r="K19" s="40">
        <f t="shared" ca="1" si="11"/>
        <v>0.96717599999999992</v>
      </c>
      <c r="L19" s="40">
        <f t="shared" ca="1" si="12"/>
        <v>11.672569999999999</v>
      </c>
      <c r="M19" s="766">
        <f t="shared" ca="1" si="13"/>
        <v>41.892902840647658</v>
      </c>
      <c r="N19" s="767">
        <f t="shared" ca="1" si="2"/>
        <v>8.0484340292625944</v>
      </c>
      <c r="O19" s="768">
        <f t="shared" ca="1" si="3"/>
        <v>0.23780648099742527</v>
      </c>
      <c r="P19" s="769">
        <f t="shared" ca="1" si="4"/>
        <v>3.3509375060777291</v>
      </c>
      <c r="Q19" s="769">
        <f t="shared" ca="1" si="14"/>
        <v>4.1478121624403625</v>
      </c>
      <c r="S19" s="50"/>
    </row>
    <row r="20" spans="1:21" ht="15.75" thickBot="1" x14ac:dyDescent="0.3">
      <c r="A20" s="26">
        <f>1+MAX(A$4:A19)</f>
        <v>17</v>
      </c>
      <c r="B20" s="760" t="s">
        <v>782</v>
      </c>
      <c r="C20" s="308">
        <f t="shared" si="5"/>
        <v>12.2</v>
      </c>
      <c r="D20" s="39">
        <f t="shared" ca="1" si="0"/>
        <v>21.395342000000003</v>
      </c>
      <c r="E20" s="40">
        <f t="shared" ca="1" si="6"/>
        <v>0.45491723751463597</v>
      </c>
      <c r="F20" s="40">
        <f t="shared" ca="1" si="1"/>
        <v>1.168272</v>
      </c>
      <c r="G20" s="40">
        <f t="shared" ca="1" si="7"/>
        <v>14.099539999999999</v>
      </c>
      <c r="H20" s="761">
        <f t="shared" ca="1" si="8"/>
        <v>37.118071237514634</v>
      </c>
      <c r="I20" s="39">
        <f t="shared" ca="1" si="9"/>
        <v>29.982036000000001</v>
      </c>
      <c r="J20" s="40">
        <f t="shared" ca="1" si="10"/>
        <v>5.1480183752620555E-2</v>
      </c>
      <c r="K20" s="40">
        <f t="shared" ca="1" si="11"/>
        <v>1.168272</v>
      </c>
      <c r="L20" s="40">
        <f t="shared" ca="1" si="12"/>
        <v>14.099539999999999</v>
      </c>
      <c r="M20" s="761">
        <f t="shared" ca="1" si="13"/>
        <v>45.301328183752616</v>
      </c>
      <c r="N20" s="762">
        <f t="shared" ca="1" si="2"/>
        <v>8.1832569462379823</v>
      </c>
      <c r="O20" s="763">
        <f t="shared" ca="1" si="3"/>
        <v>0.22046557575349704</v>
      </c>
      <c r="P20" s="764">
        <f t="shared" ca="1" si="4"/>
        <v>3.0424648555339866</v>
      </c>
      <c r="Q20" s="764">
        <f t="shared" ca="1" si="14"/>
        <v>3.713223621619067</v>
      </c>
      <c r="S20" s="50"/>
    </row>
    <row r="21" spans="1:21" ht="15.75" thickBot="1" x14ac:dyDescent="0.3">
      <c r="A21" s="26">
        <f>1+MAX(A$4:A20)</f>
        <v>18</v>
      </c>
      <c r="B21" s="765" t="s">
        <v>783</v>
      </c>
      <c r="C21" s="308">
        <f t="shared" si="5"/>
        <v>14.5</v>
      </c>
      <c r="D21" s="39">
        <f t="shared" ca="1" si="0"/>
        <v>22.016595000000002</v>
      </c>
      <c r="E21" s="40">
        <f t="shared" ca="1" si="6"/>
        <v>0.54068032327559201</v>
      </c>
      <c r="F21" s="40">
        <f t="shared" ca="1" si="1"/>
        <v>1.38852</v>
      </c>
      <c r="G21" s="40">
        <f t="shared" ca="1" si="7"/>
        <v>16.757649999999998</v>
      </c>
      <c r="H21" s="766">
        <f t="shared" ca="1" si="8"/>
        <v>40.703445323275588</v>
      </c>
      <c r="I21" s="39">
        <f t="shared" ca="1" si="9"/>
        <v>30.827010000000001</v>
      </c>
      <c r="J21" s="40">
        <f t="shared" ca="1" si="10"/>
        <v>6.1185464296147386E-2</v>
      </c>
      <c r="K21" s="40">
        <f t="shared" ca="1" si="11"/>
        <v>1.38852</v>
      </c>
      <c r="L21" s="40">
        <f t="shared" ca="1" si="12"/>
        <v>16.757649999999998</v>
      </c>
      <c r="M21" s="766">
        <f t="shared" ca="1" si="13"/>
        <v>49.034365464296151</v>
      </c>
      <c r="N21" s="767">
        <f t="shared" ca="1" si="2"/>
        <v>8.3309201410205631</v>
      </c>
      <c r="O21" s="768">
        <f t="shared" ca="1" si="3"/>
        <v>0.20467358659333598</v>
      </c>
      <c r="P21" s="769">
        <f t="shared" ca="1" si="4"/>
        <v>2.8071341602259028</v>
      </c>
      <c r="Q21" s="769">
        <f t="shared" ca="1" si="14"/>
        <v>3.3816803768480104</v>
      </c>
      <c r="S21" s="50"/>
    </row>
    <row r="22" spans="1:21" ht="15.75" thickBot="1" x14ac:dyDescent="0.3">
      <c r="A22" s="26">
        <f>1+MAX(A$4:A21)</f>
        <v>19</v>
      </c>
      <c r="B22" s="760" t="s">
        <v>784</v>
      </c>
      <c r="C22" s="308">
        <f t="shared" si="5"/>
        <v>16.899999999999999</v>
      </c>
      <c r="D22" s="39">
        <f t="shared" ca="1" si="0"/>
        <v>22.664859</v>
      </c>
      <c r="E22" s="40">
        <f t="shared" ca="1" si="6"/>
        <v>0.63017223885224161</v>
      </c>
      <c r="F22" s="40">
        <f t="shared" ca="1" si="1"/>
        <v>1.6183439999999998</v>
      </c>
      <c r="G22" s="40">
        <f t="shared" ca="1" si="7"/>
        <v>19.531329999999997</v>
      </c>
      <c r="H22" s="761">
        <f t="shared" ca="1" si="8"/>
        <v>44.444705238852237</v>
      </c>
      <c r="I22" s="39">
        <f t="shared" ca="1" si="9"/>
        <v>31.708721999999998</v>
      </c>
      <c r="J22" s="40">
        <f t="shared" ca="1" si="10"/>
        <v>7.1312713558957977E-2</v>
      </c>
      <c r="K22" s="40">
        <f t="shared" ca="1" si="11"/>
        <v>1.6183439999999998</v>
      </c>
      <c r="L22" s="40">
        <f t="shared" ca="1" si="12"/>
        <v>19.531329999999997</v>
      </c>
      <c r="M22" s="761">
        <f t="shared" ca="1" si="13"/>
        <v>52.929708713558952</v>
      </c>
      <c r="N22" s="762">
        <f t="shared" ca="1" si="2"/>
        <v>8.4850034747067156</v>
      </c>
      <c r="O22" s="763">
        <f t="shared" ca="1" si="3"/>
        <v>0.19091145793648731</v>
      </c>
      <c r="P22" s="764">
        <f t="shared" ca="1" si="4"/>
        <v>2.6298642153167004</v>
      </c>
      <c r="Q22" s="764">
        <f t="shared" ca="1" si="14"/>
        <v>3.1319354268378081</v>
      </c>
      <c r="S22" s="50"/>
      <c r="U22" s="50"/>
    </row>
    <row r="23" spans="1:21" ht="15.75" thickBot="1" x14ac:dyDescent="0.3">
      <c r="A23" s="26">
        <f>1+MAX(A$4:A22)</f>
        <v>20</v>
      </c>
      <c r="B23" s="765" t="s">
        <v>785</v>
      </c>
      <c r="C23" s="308">
        <f t="shared" si="5"/>
        <v>21</v>
      </c>
      <c r="D23" s="39">
        <f t="shared" ca="1" si="0"/>
        <v>23.772310000000001</v>
      </c>
      <c r="E23" s="40">
        <f t="shared" ca="1" si="6"/>
        <v>0.78305426129568489</v>
      </c>
      <c r="F23" s="40">
        <f t="shared" ca="1" si="1"/>
        <v>2.0109599999999999</v>
      </c>
      <c r="G23" s="40">
        <f t="shared" ca="1" si="7"/>
        <v>24.2697</v>
      </c>
      <c r="H23" s="766">
        <f t="shared" ca="1" si="8"/>
        <v>50.836024261295691</v>
      </c>
      <c r="I23" s="39">
        <f t="shared" ca="1" si="9"/>
        <v>33.214979999999997</v>
      </c>
      <c r="J23" s="40">
        <f t="shared" ca="1" si="10"/>
        <v>8.8613431049592767E-2</v>
      </c>
      <c r="K23" s="40">
        <f t="shared" ca="1" si="11"/>
        <v>2.0109599999999999</v>
      </c>
      <c r="L23" s="40">
        <f t="shared" ca="1" si="12"/>
        <v>24.2697</v>
      </c>
      <c r="M23" s="766">
        <f t="shared" ca="1" si="13"/>
        <v>59.584253431049589</v>
      </c>
      <c r="N23" s="767">
        <f t="shared" ca="1" si="2"/>
        <v>8.7482291697538983</v>
      </c>
      <c r="O23" s="768">
        <f t="shared" ca="1" si="3"/>
        <v>0.17208720187849966</v>
      </c>
      <c r="P23" s="769">
        <f t="shared" ca="1" si="4"/>
        <v>2.4207630600616996</v>
      </c>
      <c r="Q23" s="769">
        <f t="shared" ca="1" si="14"/>
        <v>2.8373454014785517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308">
        <f t="shared" si="5"/>
        <v>46</v>
      </c>
      <c r="D24" s="39">
        <f t="shared" ca="1" si="0"/>
        <v>30.525060000000003</v>
      </c>
      <c r="E24" s="40">
        <f t="shared" ca="1" si="6"/>
        <v>1.7152617152191194</v>
      </c>
      <c r="F24" s="40">
        <f t="shared" ca="1" si="1"/>
        <v>4.40496</v>
      </c>
      <c r="G24" s="40">
        <f t="shared" ca="1" si="7"/>
        <v>53.162199999999999</v>
      </c>
      <c r="H24" s="761">
        <f t="shared" ca="1" si="8"/>
        <v>89.807481715219126</v>
      </c>
      <c r="I24" s="39">
        <f t="shared" ca="1" si="9"/>
        <v>42.399479999999997</v>
      </c>
      <c r="J24" s="40">
        <f t="shared" ca="1" si="10"/>
        <v>0.19410561087053654</v>
      </c>
      <c r="K24" s="40">
        <f t="shared" ca="1" si="11"/>
        <v>4.40496</v>
      </c>
      <c r="L24" s="40">
        <f t="shared" ca="1" si="12"/>
        <v>53.162199999999999</v>
      </c>
      <c r="M24" s="761">
        <f t="shared" ca="1" si="13"/>
        <v>100.16074561087053</v>
      </c>
      <c r="N24" s="762">
        <f t="shared" ca="1" si="2"/>
        <v>10.353263895651409</v>
      </c>
      <c r="O24" s="763">
        <f t="shared" ca="1" si="3"/>
        <v>0.11528286617012339</v>
      </c>
      <c r="P24" s="764">
        <f t="shared" ca="1" si="4"/>
        <v>1.9523365590265027</v>
      </c>
      <c r="Q24" s="764">
        <f t="shared" ca="1" si="14"/>
        <v>2.1774075132797943</v>
      </c>
      <c r="S24" s="50"/>
    </row>
    <row r="25" spans="1:21" ht="7.5" customHeight="1" thickBot="1" x14ac:dyDescent="0.25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309">
        <f>'Revenue Proof'!J23</f>
        <v>14.494907112446437</v>
      </c>
      <c r="D26" s="39">
        <f ca="1">+$G$8+($C26*$G$9)</f>
        <v>22.015219360142908</v>
      </c>
      <c r="E26" s="40">
        <f ca="1">C26*$G$6</f>
        <v>0.54049041816601495</v>
      </c>
      <c r="F26" s="40">
        <f ca="1">C26*$G$7</f>
        <v>1.3880323050878709</v>
      </c>
      <c r="G26" s="40">
        <f t="shared" ca="1" si="7"/>
        <v>16.751764149854345</v>
      </c>
      <c r="H26" s="127">
        <f ca="1">SUM(D26:G26)</f>
        <v>40.695506233251137</v>
      </c>
      <c r="I26" s="39">
        <f t="shared" ca="1" si="9"/>
        <v>30.825138974970571</v>
      </c>
      <c r="J26" s="40">
        <f t="shared" ca="1" si="10"/>
        <v>6.1163973903763054E-2</v>
      </c>
      <c r="K26" s="40">
        <f t="shared" ca="1" si="11"/>
        <v>1.3880323050878709</v>
      </c>
      <c r="L26" s="40">
        <f t="shared" ca="1" si="12"/>
        <v>16.751764149854345</v>
      </c>
      <c r="M26" s="127">
        <f ca="1">SUM(I26:L26)</f>
        <v>49.026099403816552</v>
      </c>
      <c r="N26" s="128">
        <f ca="1">+M26-H26</f>
        <v>8.3305931705654146</v>
      </c>
      <c r="O26" s="129">
        <f ca="1">(M26-H26)/H26</f>
        <v>0.20470548081691448</v>
      </c>
      <c r="P26" s="130">
        <f ca="1">+IFERROR(H26/$C26,0)</f>
        <v>2.8075727507288999</v>
      </c>
      <c r="Q26" s="130">
        <f ca="1">+IF(ISERROR(M26/$C26),0,M26/$C26)</f>
        <v>3.3822982805953266</v>
      </c>
      <c r="S26" s="50"/>
    </row>
    <row r="59" spans="3:7" ht="13.5" thickBot="1" x14ac:dyDescent="0.25"/>
    <row r="60" spans="3:7" ht="16.5" thickBot="1" x14ac:dyDescent="0.3">
      <c r="C60" s="869">
        <v>2021</v>
      </c>
      <c r="D60" s="870"/>
      <c r="E60" s="870"/>
      <c r="F60" s="870"/>
      <c r="G60" s="871"/>
    </row>
    <row r="61" spans="3:7" ht="30" x14ac:dyDescent="0.25">
      <c r="C61" s="169" t="s">
        <v>788</v>
      </c>
      <c r="D61" s="170" t="s">
        <v>789</v>
      </c>
      <c r="E61" s="171" t="s">
        <v>790</v>
      </c>
      <c r="F61" s="171" t="s">
        <v>791</v>
      </c>
      <c r="G61" s="172" t="s">
        <v>792</v>
      </c>
    </row>
    <row r="62" spans="3:7" ht="15" x14ac:dyDescent="0.25">
      <c r="C62" s="779">
        <v>0</v>
      </c>
      <c r="D62" s="780" t="s">
        <v>777</v>
      </c>
      <c r="E62" s="781">
        <v>166892</v>
      </c>
      <c r="F62" s="781">
        <v>499139</v>
      </c>
      <c r="G62" s="782">
        <f>F62/E62</f>
        <v>2.9907904513098291</v>
      </c>
    </row>
    <row r="63" spans="3:7" ht="15" x14ac:dyDescent="0.25">
      <c r="C63" s="783">
        <v>0.1</v>
      </c>
      <c r="D63" s="784" t="s">
        <v>778</v>
      </c>
      <c r="E63" s="781">
        <v>195360</v>
      </c>
      <c r="F63" s="781">
        <v>1085962</v>
      </c>
      <c r="G63" s="782">
        <f>F63/E63</f>
        <v>5.5587735462735459</v>
      </c>
    </row>
    <row r="64" spans="3:7" ht="15" x14ac:dyDescent="0.25">
      <c r="C64" s="779">
        <v>0.2</v>
      </c>
      <c r="D64" s="780" t="s">
        <v>779</v>
      </c>
      <c r="E64" s="781">
        <v>134190</v>
      </c>
      <c r="F64" s="781">
        <v>939330</v>
      </c>
      <c r="G64" s="782">
        <f t="shared" ref="G64:G72" si="15">F64/E64</f>
        <v>7</v>
      </c>
    </row>
    <row r="65" spans="2:7" ht="15" x14ac:dyDescent="0.25">
      <c r="C65" s="783">
        <v>0.3</v>
      </c>
      <c r="D65" s="784" t="s">
        <v>780</v>
      </c>
      <c r="E65" s="781">
        <v>290626</v>
      </c>
      <c r="F65" s="781">
        <v>2465368</v>
      </c>
      <c r="G65" s="782">
        <f t="shared" si="15"/>
        <v>8.4829574779957753</v>
      </c>
    </row>
    <row r="66" spans="2:7" ht="15" x14ac:dyDescent="0.25">
      <c r="C66" s="779">
        <v>0.4</v>
      </c>
      <c r="D66" s="780" t="s">
        <v>781</v>
      </c>
      <c r="E66" s="781">
        <v>169618</v>
      </c>
      <c r="F66" s="781">
        <v>1708933</v>
      </c>
      <c r="G66" s="782">
        <f t="shared" si="15"/>
        <v>10.075186595762242</v>
      </c>
    </row>
    <row r="67" spans="2:7" ht="15" x14ac:dyDescent="0.25">
      <c r="C67" s="779">
        <v>0.5</v>
      </c>
      <c r="D67" s="780" t="s">
        <v>782</v>
      </c>
      <c r="E67" s="781">
        <v>262656</v>
      </c>
      <c r="F67" s="781">
        <v>3212132</v>
      </c>
      <c r="G67" s="782">
        <f t="shared" si="15"/>
        <v>12.229425560428849</v>
      </c>
    </row>
    <row r="68" spans="2:7" ht="15" x14ac:dyDescent="0.25">
      <c r="C68" s="779">
        <v>0.6</v>
      </c>
      <c r="D68" s="780" t="s">
        <v>783</v>
      </c>
      <c r="E68" s="781">
        <v>212144</v>
      </c>
      <c r="F68" s="781">
        <v>3069064</v>
      </c>
      <c r="G68" s="782">
        <f t="shared" si="15"/>
        <v>14.466890414058376</v>
      </c>
    </row>
    <row r="69" spans="2:7" ht="15" x14ac:dyDescent="0.25">
      <c r="C69" s="783">
        <v>0.7</v>
      </c>
      <c r="D69" s="784" t="s">
        <v>784</v>
      </c>
      <c r="E69" s="781">
        <v>213473</v>
      </c>
      <c r="F69" s="781">
        <v>3605922</v>
      </c>
      <c r="G69" s="782">
        <f t="shared" si="15"/>
        <v>16.891700589770135</v>
      </c>
    </row>
    <row r="70" spans="2:7" ht="15" x14ac:dyDescent="0.25">
      <c r="C70" s="779">
        <v>0.8</v>
      </c>
      <c r="D70" s="780" t="s">
        <v>785</v>
      </c>
      <c r="E70" s="781">
        <v>212396</v>
      </c>
      <c r="F70" s="781">
        <v>4457901</v>
      </c>
      <c r="G70" s="782">
        <f t="shared" si="15"/>
        <v>20.988629729373436</v>
      </c>
    </row>
    <row r="71" spans="2:7" ht="15" x14ac:dyDescent="0.25">
      <c r="C71" s="783">
        <v>0.9</v>
      </c>
      <c r="D71" s="784" t="s">
        <v>786</v>
      </c>
      <c r="E71" s="781">
        <v>221940</v>
      </c>
      <c r="F71" s="781">
        <v>10211281</v>
      </c>
      <c r="G71" s="782">
        <f t="shared" si="15"/>
        <v>46.009196179147516</v>
      </c>
    </row>
    <row r="72" spans="2:7" ht="15.75" thickBot="1" x14ac:dyDescent="0.3">
      <c r="C72" s="166" t="s">
        <v>793</v>
      </c>
      <c r="D72" s="785"/>
      <c r="E72" s="174">
        <f>SUM(E62:E71)</f>
        <v>2079295</v>
      </c>
      <c r="F72" s="174">
        <f>SUM(F62:F71)</f>
        <v>31255032</v>
      </c>
      <c r="G72" s="782">
        <f t="shared" si="15"/>
        <v>15.031552521407496</v>
      </c>
    </row>
    <row r="73" spans="2:7" ht="15" x14ac:dyDescent="0.25">
      <c r="C73"/>
      <c r="D73" s="145" t="s">
        <v>794</v>
      </c>
      <c r="E73" s="168">
        <f>E72/12</f>
        <v>173274.58333333334</v>
      </c>
      <c r="F73"/>
      <c r="G73"/>
    </row>
    <row r="78" spans="2:7" ht="15.75" thickBot="1" x14ac:dyDescent="0.25">
      <c r="B78" s="26" t="s">
        <v>795</v>
      </c>
      <c r="C78" s="467" t="str">
        <f>E10</f>
        <v>RS_2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18.100000000000001</v>
      </c>
      <c r="E79" s="469">
        <f ca="1">L8</f>
        <v>25.5</v>
      </c>
      <c r="F79" s="469">
        <f ca="1">E79-D79</f>
        <v>7.3999999999999986</v>
      </c>
      <c r="G79" s="470">
        <f ca="1">F79/D79</f>
        <v>0.40883977900552476</v>
      </c>
    </row>
    <row r="80" spans="2:7" ht="15" x14ac:dyDescent="0.25">
      <c r="C80" s="471" t="s">
        <v>757</v>
      </c>
      <c r="D80" s="472">
        <f ca="1">D26+E26+F26-D79</f>
        <v>5.8437420833967941</v>
      </c>
      <c r="E80" s="472">
        <f ca="1">I26+J26+K26-E79</f>
        <v>6.7743352539622066</v>
      </c>
      <c r="F80" s="472">
        <f t="shared" ref="F80:F81" ca="1" si="16">E80-D80</f>
        <v>0.93059317056541246</v>
      </c>
      <c r="G80" s="470">
        <f t="shared" ref="G80:G81" ca="1" si="17">F80/D80</f>
        <v>0.15924610588297666</v>
      </c>
    </row>
    <row r="81" spans="3:7" ht="15" x14ac:dyDescent="0.25">
      <c r="C81" s="360" t="s">
        <v>27</v>
      </c>
      <c r="D81" s="469">
        <f ca="1">SUM(D79:D80)</f>
        <v>23.943742083396796</v>
      </c>
      <c r="E81" s="469">
        <f ca="1">SUM(E79:E80)</f>
        <v>32.274335253962207</v>
      </c>
      <c r="F81" s="469">
        <f t="shared" ca="1" si="16"/>
        <v>8.330593170565411</v>
      </c>
      <c r="G81" s="470">
        <f t="shared" ca="1" si="17"/>
        <v>0.34792360949887019</v>
      </c>
    </row>
    <row r="82" spans="3:7" ht="15" x14ac:dyDescent="0.25">
      <c r="C82" s="360" t="s">
        <v>758</v>
      </c>
      <c r="D82" s="473">
        <f ca="1">D79/D81</f>
        <v>0.75593864722386084</v>
      </c>
      <c r="E82" s="473">
        <f ca="1">E79/E81</f>
        <v>0.79010147844546097</v>
      </c>
      <c r="F82" s="470"/>
      <c r="G82" s="470"/>
    </row>
    <row r="83" spans="3:7" ht="15" x14ac:dyDescent="0.25">
      <c r="C83" s="360" t="s">
        <v>759</v>
      </c>
      <c r="D83" s="472">
        <f ca="1">G26</f>
        <v>16.751764149854345</v>
      </c>
      <c r="E83" s="472">
        <f ca="1">L26</f>
        <v>16.751764149854345</v>
      </c>
      <c r="F83" s="472">
        <f t="shared" ref="F83:F84" ca="1" si="18">E83-D83</f>
        <v>0</v>
      </c>
      <c r="G83" s="470">
        <f t="shared" ref="G83:G84" ca="1" si="19">F83/D83</f>
        <v>0</v>
      </c>
    </row>
    <row r="84" spans="3:7" ht="15" x14ac:dyDescent="0.25">
      <c r="C84" s="360" t="s">
        <v>760</v>
      </c>
      <c r="D84" s="469">
        <f ca="1">D81+D83</f>
        <v>40.695506233251137</v>
      </c>
      <c r="E84" s="469">
        <f ca="1">E81+E83</f>
        <v>49.026099403816552</v>
      </c>
      <c r="F84" s="469">
        <f t="shared" ca="1" si="18"/>
        <v>8.3305931705654146</v>
      </c>
      <c r="G84" s="470">
        <f t="shared" ca="1" si="19"/>
        <v>0.20470548081691448</v>
      </c>
    </row>
  </sheetData>
  <mergeCells count="13">
    <mergeCell ref="C60:G60"/>
    <mergeCell ref="D1:P1"/>
    <mergeCell ref="D2:P2"/>
    <mergeCell ref="D5:E5"/>
    <mergeCell ref="D8:E8"/>
    <mergeCell ref="I8:J8"/>
    <mergeCell ref="D9:E9"/>
    <mergeCell ref="I9:J9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X84"/>
  <sheetViews>
    <sheetView workbookViewId="0">
      <selection activeCell="D2" sqref="D2:P2"/>
    </sheetView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10.5703125" style="26" customWidth="1"/>
    <col min="4" max="5" width="10.5703125" style="2" customWidth="1"/>
    <col min="6" max="6" width="11.42578125" style="2" customWidth="1"/>
    <col min="7" max="17" width="10.570312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800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  <c r="G3" s="646"/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645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801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3.7288298156937377E-2</v>
      </c>
      <c r="I6" s="103" t="s">
        <v>632</v>
      </c>
      <c r="L6" s="30">
        <f ca="1">INDIRECT(J10&amp;L10&amp;"_CIBS")</f>
        <v>4.2196871928377507E-3</v>
      </c>
      <c r="N6" s="154" t="s">
        <v>12</v>
      </c>
      <c r="O6" s="155" t="s">
        <v>802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644">
        <f ca="1">INDIRECT(D10&amp;E10&amp;"_ECCRA")</f>
        <v>9.5759999999999998E-2</v>
      </c>
      <c r="I7" s="103" t="s">
        <v>639</v>
      </c>
      <c r="L7" s="30">
        <f ca="1">INDIRECT(J10&amp;L10&amp;"_ECCRA")</f>
        <v>9.5759999999999998E-2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24.6</v>
      </c>
      <c r="I8" s="867" t="s">
        <v>766</v>
      </c>
      <c r="J8" s="868"/>
      <c r="L8" s="38">
        <f ca="1">INDIRECT(J10&amp;L10&amp;"_CST")</f>
        <v>32.950000000000003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0.27011000000000002</v>
      </c>
      <c r="I9" s="864" t="s">
        <v>767</v>
      </c>
      <c r="J9" s="865"/>
      <c r="K9" s="141"/>
      <c r="L9" s="33">
        <f ca="1">INDIRECT(J10&amp;L10&amp;"_DEL")</f>
        <v>0.36737999999999998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803</v>
      </c>
      <c r="F10" s="35"/>
      <c r="G10" s="36"/>
      <c r="H10" s="36"/>
      <c r="I10" s="36"/>
      <c r="J10" s="35" t="s">
        <v>770</v>
      </c>
      <c r="K10" s="35"/>
      <c r="L10" s="35" t="s">
        <v>803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.75" thickBot="1" x14ac:dyDescent="0.3">
      <c r="A15" s="26">
        <f>1+MAX(A$4:A14)</f>
        <v>12</v>
      </c>
      <c r="B15" s="37" t="s">
        <v>777</v>
      </c>
      <c r="C15" s="308">
        <f>ROUND(G62,1)</f>
        <v>3.4</v>
      </c>
      <c r="D15" s="39">
        <f t="shared" ref="D15:D24" ca="1" si="0">+$G$8+($C15*$G$9)</f>
        <v>25.518374000000001</v>
      </c>
      <c r="E15" s="40">
        <f ca="1">C15*$G$6</f>
        <v>0.12678021373358708</v>
      </c>
      <c r="F15" s="40">
        <f t="shared" ref="F15:F24" ca="1" si="1">C15*$G$7</f>
        <v>0.32558399999999998</v>
      </c>
      <c r="G15" s="40">
        <f ca="1">+$C15*$G$5</f>
        <v>3.9293799999999997</v>
      </c>
      <c r="H15" s="41">
        <f ca="1">SUM(D15:G15)</f>
        <v>29.900118213733585</v>
      </c>
      <c r="I15" s="39">
        <f ca="1">+$L$8+($C15*$L$9)</f>
        <v>34.199092</v>
      </c>
      <c r="J15" s="40">
        <f ca="1">$C15*$L$6</f>
        <v>1.4346936455648352E-2</v>
      </c>
      <c r="K15" s="40">
        <f ca="1">$C15*$L$7</f>
        <v>0.32558399999999998</v>
      </c>
      <c r="L15" s="40">
        <f ca="1">+$C15*$L$5</f>
        <v>3.9293799999999997</v>
      </c>
      <c r="M15" s="41">
        <f ca="1">SUM(I15:L15)</f>
        <v>38.468402936455647</v>
      </c>
      <c r="N15" s="47">
        <f t="shared" ref="N15:N24" ca="1" si="2">+M15-H15</f>
        <v>8.568284722722062</v>
      </c>
      <c r="O15" s="65">
        <f t="shared" ref="O15:O24" ca="1" si="3">(M15-H15)/H15</f>
        <v>0.2865635734773288</v>
      </c>
      <c r="P15" s="42">
        <f t="shared" ref="P15:P24" ca="1" si="4">+IFERROR(H15/$C15,0)</f>
        <v>8.7941524158039961</v>
      </c>
      <c r="Q15" s="42">
        <f ca="1">+IF(ISERROR(M15/$C15),0,M15/$C15)</f>
        <v>11.314236157781073</v>
      </c>
      <c r="S15" s="50"/>
    </row>
    <row r="16" spans="1:24" ht="15.75" thickBot="1" x14ac:dyDescent="0.3">
      <c r="A16" s="26">
        <f>1+MAX(A$4:A15)</f>
        <v>13</v>
      </c>
      <c r="B16" s="760" t="s">
        <v>778</v>
      </c>
      <c r="C16" s="308">
        <f t="shared" ref="C16:C24" si="5">ROUND(G63,1)</f>
        <v>7</v>
      </c>
      <c r="D16" s="39">
        <f t="shared" ca="1" si="0"/>
        <v>26.490770000000001</v>
      </c>
      <c r="E16" s="40">
        <f t="shared" ref="E16:E24" ca="1" si="6">C16*$G$6</f>
        <v>0.26101808709856167</v>
      </c>
      <c r="F16" s="40">
        <f t="shared" ca="1" si="1"/>
        <v>0.67032000000000003</v>
      </c>
      <c r="G16" s="40">
        <f t="shared" ref="G16:G26" ca="1" si="7">+$C16*$G$5</f>
        <v>8.0899000000000001</v>
      </c>
      <c r="H16" s="761">
        <f t="shared" ref="H16:H24" ca="1" si="8">SUM(D16:G16)</f>
        <v>35.512008087098565</v>
      </c>
      <c r="I16" s="39">
        <f t="shared" ref="I16:I26" ca="1" si="9">+$L$8+($C16*$L$9)</f>
        <v>35.521660000000004</v>
      </c>
      <c r="J16" s="40">
        <f t="shared" ref="J16:J26" ca="1" si="10">$C16*$L$6</f>
        <v>2.9537810349864253E-2</v>
      </c>
      <c r="K16" s="40">
        <f t="shared" ref="K16:K26" ca="1" si="11">$C16*$L$7</f>
        <v>0.67032000000000003</v>
      </c>
      <c r="L16" s="40">
        <f t="shared" ref="L16:L26" ca="1" si="12">+$C16*$L$5</f>
        <v>8.0899000000000001</v>
      </c>
      <c r="M16" s="761">
        <f t="shared" ref="M16:M24" ca="1" si="13">SUM(I16:L16)</f>
        <v>44.311417810349866</v>
      </c>
      <c r="N16" s="762">
        <f t="shared" ca="1" si="2"/>
        <v>8.7994097232513013</v>
      </c>
      <c r="O16" s="763">
        <f t="shared" ca="1" si="3"/>
        <v>0.24778688103667412</v>
      </c>
      <c r="P16" s="764">
        <f t="shared" ca="1" si="4"/>
        <v>5.0731440124426523</v>
      </c>
      <c r="Q16" s="764">
        <f t="shared" ref="Q16:Q24" ca="1" si="14">+IF(ISERROR(M16/$C16),0,M16/$C16)</f>
        <v>6.3302025443356955</v>
      </c>
      <c r="S16" s="50"/>
    </row>
    <row r="17" spans="1:21" ht="15.75" thickBot="1" x14ac:dyDescent="0.3">
      <c r="A17" s="26">
        <f>1+MAX(A$4:A16)</f>
        <v>14</v>
      </c>
      <c r="B17" s="765" t="s">
        <v>779</v>
      </c>
      <c r="C17" s="308">
        <f t="shared" si="5"/>
        <v>9.6</v>
      </c>
      <c r="D17" s="39">
        <f t="shared" ca="1" si="0"/>
        <v>27.193056000000002</v>
      </c>
      <c r="E17" s="40">
        <f t="shared" ca="1" si="6"/>
        <v>0.35796766230659882</v>
      </c>
      <c r="F17" s="40">
        <f t="shared" ca="1" si="1"/>
        <v>0.91929599999999989</v>
      </c>
      <c r="G17" s="40">
        <f t="shared" ca="1" si="7"/>
        <v>11.094719999999999</v>
      </c>
      <c r="H17" s="766">
        <f t="shared" ca="1" si="8"/>
        <v>39.565039662306603</v>
      </c>
      <c r="I17" s="39">
        <f t="shared" ca="1" si="9"/>
        <v>36.476848000000004</v>
      </c>
      <c r="J17" s="40">
        <f t="shared" ca="1" si="10"/>
        <v>4.0508997051242404E-2</v>
      </c>
      <c r="K17" s="40">
        <f t="shared" ca="1" si="11"/>
        <v>0.91929599999999989</v>
      </c>
      <c r="L17" s="40">
        <f t="shared" ca="1" si="12"/>
        <v>11.094719999999999</v>
      </c>
      <c r="M17" s="766">
        <f t="shared" ca="1" si="13"/>
        <v>48.53137299705125</v>
      </c>
      <c r="N17" s="767">
        <f t="shared" ca="1" si="2"/>
        <v>8.9663333347446468</v>
      </c>
      <c r="O17" s="768">
        <f t="shared" ca="1" si="3"/>
        <v>0.22662262975782693</v>
      </c>
      <c r="P17" s="769">
        <f t="shared" ca="1" si="4"/>
        <v>4.1213582981569381</v>
      </c>
      <c r="Q17" s="769">
        <f t="shared" ca="1" si="14"/>
        <v>5.0553513538595052</v>
      </c>
      <c r="S17" s="50"/>
    </row>
    <row r="18" spans="1:21" ht="15.75" thickBot="1" x14ac:dyDescent="0.3">
      <c r="A18" s="26">
        <f>1+MAX(A$4:A17)</f>
        <v>15</v>
      </c>
      <c r="B18" s="760" t="s">
        <v>780</v>
      </c>
      <c r="C18" s="308">
        <f t="shared" si="5"/>
        <v>13.4</v>
      </c>
      <c r="D18" s="39">
        <f t="shared" ca="1" si="0"/>
        <v>28.219474000000002</v>
      </c>
      <c r="E18" s="40">
        <f t="shared" ca="1" si="6"/>
        <v>0.49966319530296088</v>
      </c>
      <c r="F18" s="40">
        <f t="shared" ca="1" si="1"/>
        <v>1.2831840000000001</v>
      </c>
      <c r="G18" s="40">
        <f t="shared" ca="1" si="7"/>
        <v>15.48638</v>
      </c>
      <c r="H18" s="761">
        <f t="shared" ca="1" si="8"/>
        <v>45.488701195302966</v>
      </c>
      <c r="I18" s="39">
        <f t="shared" ca="1" si="9"/>
        <v>37.872892</v>
      </c>
      <c r="J18" s="40">
        <f t="shared" ca="1" si="10"/>
        <v>5.6543808384025861E-2</v>
      </c>
      <c r="K18" s="40">
        <f t="shared" ca="1" si="11"/>
        <v>1.2831840000000001</v>
      </c>
      <c r="L18" s="40">
        <f t="shared" ca="1" si="12"/>
        <v>15.48638</v>
      </c>
      <c r="M18" s="761">
        <f t="shared" ca="1" si="13"/>
        <v>54.698999808384031</v>
      </c>
      <c r="N18" s="762">
        <f t="shared" ca="1" si="2"/>
        <v>9.2102986130810649</v>
      </c>
      <c r="O18" s="763">
        <f t="shared" ca="1" si="3"/>
        <v>0.20247442488052603</v>
      </c>
      <c r="P18" s="764">
        <f t="shared" ca="1" si="4"/>
        <v>3.3946791936793259</v>
      </c>
      <c r="Q18" s="764">
        <f t="shared" ca="1" si="14"/>
        <v>4.0820149110734354</v>
      </c>
      <c r="S18" s="50"/>
    </row>
    <row r="19" spans="1:21" ht="15.75" thickBot="1" x14ac:dyDescent="0.3">
      <c r="A19" s="26">
        <f>1+MAX(A$4:A18)</f>
        <v>16</v>
      </c>
      <c r="B19" s="765" t="s">
        <v>781</v>
      </c>
      <c r="C19" s="308">
        <f t="shared" si="5"/>
        <v>17.5</v>
      </c>
      <c r="D19" s="39">
        <f t="shared" ca="1" si="0"/>
        <v>29.326925000000003</v>
      </c>
      <c r="E19" s="40">
        <f t="shared" ca="1" si="6"/>
        <v>0.65254521774640406</v>
      </c>
      <c r="F19" s="40">
        <f t="shared" ca="1" si="1"/>
        <v>1.6758</v>
      </c>
      <c r="G19" s="40">
        <f t="shared" ca="1" si="7"/>
        <v>20.22475</v>
      </c>
      <c r="H19" s="766">
        <f t="shared" ca="1" si="8"/>
        <v>51.880020217746406</v>
      </c>
      <c r="I19" s="39">
        <f t="shared" ca="1" si="9"/>
        <v>39.379150000000003</v>
      </c>
      <c r="J19" s="40">
        <f t="shared" ca="1" si="10"/>
        <v>7.3844525874660644E-2</v>
      </c>
      <c r="K19" s="40">
        <f t="shared" ca="1" si="11"/>
        <v>1.6758</v>
      </c>
      <c r="L19" s="40">
        <f t="shared" ca="1" si="12"/>
        <v>20.22475</v>
      </c>
      <c r="M19" s="766">
        <f t="shared" ca="1" si="13"/>
        <v>61.353544525874668</v>
      </c>
      <c r="N19" s="767">
        <f t="shared" ca="1" si="2"/>
        <v>9.4735243081282619</v>
      </c>
      <c r="O19" s="768">
        <f t="shared" ca="1" si="3"/>
        <v>0.18260448373703</v>
      </c>
      <c r="P19" s="769">
        <f t="shared" ca="1" si="4"/>
        <v>2.9645725838712234</v>
      </c>
      <c r="Q19" s="769">
        <f t="shared" ca="1" si="14"/>
        <v>3.5059168300499812</v>
      </c>
      <c r="S19" s="50"/>
    </row>
    <row r="20" spans="1:21" ht="15.75" thickBot="1" x14ac:dyDescent="0.3">
      <c r="A20" s="26">
        <f>1+MAX(A$4:A19)</f>
        <v>17</v>
      </c>
      <c r="B20" s="760" t="s">
        <v>782</v>
      </c>
      <c r="C20" s="308">
        <f t="shared" si="5"/>
        <v>21.4</v>
      </c>
      <c r="D20" s="39">
        <f t="shared" ca="1" si="0"/>
        <v>30.380354000000001</v>
      </c>
      <c r="E20" s="40">
        <f t="shared" ca="1" si="6"/>
        <v>0.79796958055845979</v>
      </c>
      <c r="F20" s="40">
        <f t="shared" ca="1" si="1"/>
        <v>2.049264</v>
      </c>
      <c r="G20" s="40">
        <f t="shared" ca="1" si="7"/>
        <v>24.731979999999997</v>
      </c>
      <c r="H20" s="761">
        <f t="shared" ca="1" si="8"/>
        <v>57.959567580558456</v>
      </c>
      <c r="I20" s="39">
        <f t="shared" ca="1" si="9"/>
        <v>40.811931999999999</v>
      </c>
      <c r="J20" s="40">
        <f t="shared" ca="1" si="10"/>
        <v>9.0301305926727859E-2</v>
      </c>
      <c r="K20" s="40">
        <f t="shared" ca="1" si="11"/>
        <v>2.049264</v>
      </c>
      <c r="L20" s="40">
        <f t="shared" ca="1" si="12"/>
        <v>24.731979999999997</v>
      </c>
      <c r="M20" s="761">
        <f t="shared" ca="1" si="13"/>
        <v>67.683477305926729</v>
      </c>
      <c r="N20" s="762">
        <f t="shared" ca="1" si="2"/>
        <v>9.7239097253682729</v>
      </c>
      <c r="O20" s="763">
        <f t="shared" ca="1" si="3"/>
        <v>0.1677705706111926</v>
      </c>
      <c r="P20" s="764">
        <f t="shared" ca="1" si="4"/>
        <v>2.7083910084373111</v>
      </c>
      <c r="Q20" s="764">
        <f t="shared" ca="1" si="14"/>
        <v>3.1627793133610624</v>
      </c>
      <c r="S20" s="50"/>
    </row>
    <row r="21" spans="1:21" ht="15.75" thickBot="1" x14ac:dyDescent="0.3">
      <c r="A21" s="26">
        <f>1+MAX(A$4:A20)</f>
        <v>18</v>
      </c>
      <c r="B21" s="765" t="s">
        <v>783</v>
      </c>
      <c r="C21" s="308">
        <f t="shared" si="5"/>
        <v>26.4</v>
      </c>
      <c r="D21" s="39">
        <f t="shared" ca="1" si="0"/>
        <v>31.730904000000002</v>
      </c>
      <c r="E21" s="40">
        <f t="shared" ca="1" si="6"/>
        <v>0.98441107134314676</v>
      </c>
      <c r="F21" s="40">
        <f t="shared" ca="1" si="1"/>
        <v>2.5280639999999996</v>
      </c>
      <c r="G21" s="40">
        <f t="shared" ca="1" si="7"/>
        <v>30.510479999999998</v>
      </c>
      <c r="H21" s="766">
        <f t="shared" ca="1" si="8"/>
        <v>65.753859071343143</v>
      </c>
      <c r="I21" s="39">
        <f t="shared" ca="1" si="9"/>
        <v>42.648831999999999</v>
      </c>
      <c r="J21" s="40">
        <f t="shared" ca="1" si="10"/>
        <v>0.11139974189091661</v>
      </c>
      <c r="K21" s="40">
        <f t="shared" ca="1" si="11"/>
        <v>2.5280639999999996</v>
      </c>
      <c r="L21" s="40">
        <f t="shared" ca="1" si="12"/>
        <v>30.510479999999998</v>
      </c>
      <c r="M21" s="766">
        <f t="shared" ca="1" si="13"/>
        <v>75.798775741890907</v>
      </c>
      <c r="N21" s="767">
        <f t="shared" ca="1" si="2"/>
        <v>10.044916670547764</v>
      </c>
      <c r="O21" s="768">
        <f t="shared" ca="1" si="3"/>
        <v>0.15276543175434004</v>
      </c>
      <c r="P21" s="769">
        <f t="shared" ca="1" si="4"/>
        <v>2.4906764799751193</v>
      </c>
      <c r="Q21" s="769">
        <f t="shared" ca="1" si="14"/>
        <v>2.8711657477988983</v>
      </c>
      <c r="S21" s="50"/>
    </row>
    <row r="22" spans="1:21" ht="15.75" thickBot="1" x14ac:dyDescent="0.3">
      <c r="A22" s="26">
        <f>1+MAX(A$4:A21)</f>
        <v>19</v>
      </c>
      <c r="B22" s="760" t="s">
        <v>784</v>
      </c>
      <c r="C22" s="308">
        <f t="shared" si="5"/>
        <v>34.799999999999997</v>
      </c>
      <c r="D22" s="39">
        <f t="shared" ca="1" si="0"/>
        <v>33.999828000000001</v>
      </c>
      <c r="E22" s="40">
        <f t="shared" ca="1" si="6"/>
        <v>1.2976327758614206</v>
      </c>
      <c r="F22" s="40">
        <f t="shared" ca="1" si="1"/>
        <v>3.3324479999999999</v>
      </c>
      <c r="G22" s="40">
        <f t="shared" ca="1" si="7"/>
        <v>40.218359999999997</v>
      </c>
      <c r="H22" s="761">
        <f t="shared" ca="1" si="8"/>
        <v>78.848268775861413</v>
      </c>
      <c r="I22" s="39">
        <f t="shared" ca="1" si="9"/>
        <v>45.734824000000003</v>
      </c>
      <c r="J22" s="40">
        <f t="shared" ca="1" si="10"/>
        <v>0.1468451143107537</v>
      </c>
      <c r="K22" s="40">
        <f t="shared" ca="1" si="11"/>
        <v>3.3324479999999999</v>
      </c>
      <c r="L22" s="40">
        <f t="shared" ca="1" si="12"/>
        <v>40.218359999999997</v>
      </c>
      <c r="M22" s="761">
        <f t="shared" ca="1" si="13"/>
        <v>89.432477114310757</v>
      </c>
      <c r="N22" s="762">
        <f t="shared" ca="1" si="2"/>
        <v>10.584208338449344</v>
      </c>
      <c r="O22" s="763">
        <f t="shared" ca="1" si="3"/>
        <v>0.13423513924619726</v>
      </c>
      <c r="P22" s="764">
        <f t="shared" ca="1" si="4"/>
        <v>2.2657548498810751</v>
      </c>
      <c r="Q22" s="764">
        <f t="shared" ca="1" si="14"/>
        <v>2.5698987676526084</v>
      </c>
      <c r="S22" s="50"/>
      <c r="U22" s="50"/>
    </row>
    <row r="23" spans="1:21" ht="15.75" thickBot="1" x14ac:dyDescent="0.3">
      <c r="A23" s="26">
        <f>1+MAX(A$4:A22)</f>
        <v>20</v>
      </c>
      <c r="B23" s="765" t="s">
        <v>785</v>
      </c>
      <c r="C23" s="308">
        <f t="shared" si="5"/>
        <v>53.7</v>
      </c>
      <c r="D23" s="39">
        <f t="shared" ca="1" si="0"/>
        <v>39.104907000000004</v>
      </c>
      <c r="E23" s="40">
        <f t="shared" ca="1" si="6"/>
        <v>2.0023816110275372</v>
      </c>
      <c r="F23" s="40">
        <f t="shared" ca="1" si="1"/>
        <v>5.1423120000000004</v>
      </c>
      <c r="G23" s="40">
        <f t="shared" ca="1" si="7"/>
        <v>62.06109</v>
      </c>
      <c r="H23" s="766">
        <f t="shared" ca="1" si="8"/>
        <v>108.31069061102755</v>
      </c>
      <c r="I23" s="39">
        <f t="shared" ca="1" si="9"/>
        <v>52.678306000000006</v>
      </c>
      <c r="J23" s="40">
        <f t="shared" ca="1" si="10"/>
        <v>0.22659720225538724</v>
      </c>
      <c r="K23" s="40">
        <f t="shared" ca="1" si="11"/>
        <v>5.1423120000000004</v>
      </c>
      <c r="L23" s="40">
        <f t="shared" ca="1" si="12"/>
        <v>62.06109</v>
      </c>
      <c r="M23" s="766">
        <f t="shared" ca="1" si="13"/>
        <v>120.10830520225539</v>
      </c>
      <c r="N23" s="767">
        <f t="shared" ca="1" si="2"/>
        <v>11.797614591227841</v>
      </c>
      <c r="O23" s="768">
        <f t="shared" ca="1" si="3"/>
        <v>0.10892382390576945</v>
      </c>
      <c r="P23" s="769">
        <f t="shared" ca="1" si="4"/>
        <v>2.0169588568161556</v>
      </c>
      <c r="Q23" s="769">
        <f t="shared" ca="1" si="14"/>
        <v>2.2366537281611802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308">
        <f t="shared" si="5"/>
        <v>150.4</v>
      </c>
      <c r="D24" s="39">
        <f t="shared" ca="1" si="0"/>
        <v>65.224544000000009</v>
      </c>
      <c r="E24" s="40">
        <f t="shared" ca="1" si="6"/>
        <v>5.608160042803382</v>
      </c>
      <c r="F24" s="40">
        <f t="shared" ca="1" si="1"/>
        <v>14.402304000000001</v>
      </c>
      <c r="G24" s="40">
        <f t="shared" ca="1" si="7"/>
        <v>173.81728000000001</v>
      </c>
      <c r="H24" s="761">
        <f t="shared" ca="1" si="8"/>
        <v>259.05228804280341</v>
      </c>
      <c r="I24" s="39">
        <f t="shared" ca="1" si="9"/>
        <v>88.203952000000001</v>
      </c>
      <c r="J24" s="40">
        <f t="shared" ca="1" si="10"/>
        <v>0.63464095380279772</v>
      </c>
      <c r="K24" s="40">
        <f t="shared" ca="1" si="11"/>
        <v>14.402304000000001</v>
      </c>
      <c r="L24" s="40">
        <f t="shared" ca="1" si="12"/>
        <v>173.81728000000001</v>
      </c>
      <c r="M24" s="761">
        <f t="shared" ca="1" si="13"/>
        <v>277.05817695380279</v>
      </c>
      <c r="N24" s="762">
        <f t="shared" ca="1" si="2"/>
        <v>18.005888910999374</v>
      </c>
      <c r="O24" s="763">
        <f t="shared" ca="1" si="3"/>
        <v>6.9506774277261915E-2</v>
      </c>
      <c r="P24" s="764">
        <f t="shared" ca="1" si="4"/>
        <v>1.7224221279441716</v>
      </c>
      <c r="Q24" s="764">
        <f t="shared" ca="1" si="14"/>
        <v>1.8421421340013482</v>
      </c>
      <c r="S24" s="50"/>
    </row>
    <row r="25" spans="1:21" ht="7.5" customHeight="1" thickBot="1" x14ac:dyDescent="0.25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309">
        <f>'Revenue Proof'!K23</f>
        <v>32.86606849398904</v>
      </c>
      <c r="D26" s="39">
        <f ca="1">+$G$8+($C26*$G$9)</f>
        <v>33.477453760911381</v>
      </c>
      <c r="E26" s="40">
        <f ca="1">C26*$G$6</f>
        <v>1.2255197612501891</v>
      </c>
      <c r="F26" s="40">
        <f ca="1">C26*$G$7</f>
        <v>3.1472547189843905</v>
      </c>
      <c r="G26" s="40">
        <f t="shared" ca="1" si="7"/>
        <v>37.983315358503134</v>
      </c>
      <c r="H26" s="127">
        <f ca="1">SUM(D26:G26)</f>
        <v>75.83354359964909</v>
      </c>
      <c r="I26" s="39">
        <f t="shared" ca="1" si="9"/>
        <v>45.024336243321699</v>
      </c>
      <c r="J26" s="40">
        <f t="shared" ca="1" si="10"/>
        <v>0.13868452830301387</v>
      </c>
      <c r="K26" s="40">
        <f t="shared" ca="1" si="11"/>
        <v>3.1472547189843905</v>
      </c>
      <c r="L26" s="40">
        <f t="shared" ca="1" si="12"/>
        <v>37.983315358503134</v>
      </c>
      <c r="M26" s="127">
        <f ca="1">SUM(I26:L26)</f>
        <v>86.293590849112235</v>
      </c>
      <c r="N26" s="128">
        <f ca="1">+M26-H26</f>
        <v>10.460047249463145</v>
      </c>
      <c r="O26" s="129">
        <f ca="1">(M26-H26)/H26</f>
        <v>0.13793430654757832</v>
      </c>
      <c r="P26" s="130">
        <f ca="1">+IFERROR(H26/$C26,0)</f>
        <v>2.3073506225278657</v>
      </c>
      <c r="Q26" s="130">
        <f ca="1">+IF(ISERROR(M26/$C26),0,M26/$C26)</f>
        <v>2.6256134306083703</v>
      </c>
      <c r="S26" s="50"/>
    </row>
    <row r="28" spans="1:21" x14ac:dyDescent="0.2">
      <c r="C28" s="647"/>
    </row>
    <row r="59" spans="3:7" ht="13.5" thickBot="1" x14ac:dyDescent="0.25"/>
    <row r="60" spans="3:7" ht="16.5" thickBot="1" x14ac:dyDescent="0.3">
      <c r="C60" s="869">
        <v>2021</v>
      </c>
      <c r="D60" s="870"/>
      <c r="E60" s="870"/>
      <c r="F60" s="870"/>
      <c r="G60" s="871"/>
    </row>
    <row r="61" spans="3:7" ht="30" x14ac:dyDescent="0.25">
      <c r="C61" s="169" t="s">
        <v>788</v>
      </c>
      <c r="D61" s="170" t="s">
        <v>789</v>
      </c>
      <c r="E61" s="171" t="s">
        <v>790</v>
      </c>
      <c r="F61" s="171" t="s">
        <v>791</v>
      </c>
      <c r="G61" s="172" t="s">
        <v>792</v>
      </c>
    </row>
    <row r="62" spans="3:7" ht="15" x14ac:dyDescent="0.25">
      <c r="C62" s="779">
        <v>0</v>
      </c>
      <c r="D62" s="780" t="s">
        <v>777</v>
      </c>
      <c r="E62" s="781">
        <v>126942</v>
      </c>
      <c r="F62" s="781">
        <v>430350</v>
      </c>
      <c r="G62" s="782">
        <f>F62/E62</f>
        <v>3.3901309259346788</v>
      </c>
    </row>
    <row r="63" spans="3:7" ht="15" x14ac:dyDescent="0.25">
      <c r="C63" s="783">
        <v>0.1</v>
      </c>
      <c r="D63" s="784" t="s">
        <v>778</v>
      </c>
      <c r="E63" s="781">
        <v>120984</v>
      </c>
      <c r="F63" s="781">
        <v>851374</v>
      </c>
      <c r="G63" s="782">
        <f>F63/E63</f>
        <v>7.0370792832110034</v>
      </c>
    </row>
    <row r="64" spans="3:7" ht="15" x14ac:dyDescent="0.25">
      <c r="C64" s="779">
        <v>0.2</v>
      </c>
      <c r="D64" s="780" t="s">
        <v>779</v>
      </c>
      <c r="E64" s="781">
        <v>88841</v>
      </c>
      <c r="F64" s="781">
        <v>854035</v>
      </c>
      <c r="G64" s="782">
        <f t="shared" ref="G64:G72" si="15">F64/E64</f>
        <v>9.6130727929672108</v>
      </c>
    </row>
    <row r="65" spans="2:7" ht="15" x14ac:dyDescent="0.25">
      <c r="C65" s="783">
        <v>0.3</v>
      </c>
      <c r="D65" s="784" t="s">
        <v>780</v>
      </c>
      <c r="E65" s="781">
        <v>165913</v>
      </c>
      <c r="F65" s="781">
        <v>2218517</v>
      </c>
      <c r="G65" s="782">
        <f t="shared" si="15"/>
        <v>13.371568231543037</v>
      </c>
    </row>
    <row r="66" spans="2:7" ht="15" x14ac:dyDescent="0.25">
      <c r="C66" s="779">
        <v>0.4</v>
      </c>
      <c r="D66" s="780" t="s">
        <v>781</v>
      </c>
      <c r="E66" s="781">
        <v>141796</v>
      </c>
      <c r="F66" s="781">
        <v>2479739</v>
      </c>
      <c r="G66" s="782">
        <f t="shared" si="15"/>
        <v>17.488074416767752</v>
      </c>
    </row>
    <row r="67" spans="2:7" ht="15" x14ac:dyDescent="0.25">
      <c r="C67" s="779">
        <v>0.5</v>
      </c>
      <c r="D67" s="780" t="s">
        <v>782</v>
      </c>
      <c r="E67" s="781">
        <v>127364</v>
      </c>
      <c r="F67" s="781">
        <v>2727614</v>
      </c>
      <c r="G67" s="782">
        <f t="shared" si="15"/>
        <v>21.415894601300209</v>
      </c>
    </row>
    <row r="68" spans="2:7" ht="15" x14ac:dyDescent="0.25">
      <c r="C68" s="779">
        <v>0.6</v>
      </c>
      <c r="D68" s="780" t="s">
        <v>783</v>
      </c>
      <c r="E68" s="781">
        <v>127343</v>
      </c>
      <c r="F68" s="781">
        <v>3355510</v>
      </c>
      <c r="G68" s="782">
        <f t="shared" si="15"/>
        <v>26.350172369113338</v>
      </c>
    </row>
    <row r="69" spans="2:7" ht="15" x14ac:dyDescent="0.25">
      <c r="C69" s="783">
        <v>0.7</v>
      </c>
      <c r="D69" s="784" t="s">
        <v>784</v>
      </c>
      <c r="E69" s="781">
        <v>132934</v>
      </c>
      <c r="F69" s="781">
        <v>4627697</v>
      </c>
      <c r="G69" s="782">
        <f t="shared" si="15"/>
        <v>34.811989408277789</v>
      </c>
    </row>
    <row r="70" spans="2:7" ht="15" x14ac:dyDescent="0.25">
      <c r="C70" s="779">
        <v>0.8</v>
      </c>
      <c r="D70" s="780" t="s">
        <v>785</v>
      </c>
      <c r="E70" s="781">
        <v>135433</v>
      </c>
      <c r="F70" s="781">
        <v>7276620</v>
      </c>
      <c r="G70" s="782">
        <f t="shared" si="15"/>
        <v>53.728559509129973</v>
      </c>
    </row>
    <row r="71" spans="2:7" ht="15" x14ac:dyDescent="0.25">
      <c r="C71" s="783">
        <v>0.9</v>
      </c>
      <c r="D71" s="784" t="s">
        <v>786</v>
      </c>
      <c r="E71" s="781">
        <v>131151</v>
      </c>
      <c r="F71" s="781">
        <v>19725677</v>
      </c>
      <c r="G71" s="782">
        <f t="shared" si="15"/>
        <v>150.40432021105443</v>
      </c>
    </row>
    <row r="72" spans="2:7" ht="15.75" thickBot="1" x14ac:dyDescent="0.3">
      <c r="C72" s="166" t="s">
        <v>793</v>
      </c>
      <c r="D72" s="785"/>
      <c r="E72" s="174">
        <f>SUM(E62:E71)</f>
        <v>1298701</v>
      </c>
      <c r="F72" s="174">
        <f>SUM(F62:F71)</f>
        <v>44547133</v>
      </c>
      <c r="G72" s="782">
        <f t="shared" si="15"/>
        <v>34.301300299299072</v>
      </c>
    </row>
    <row r="73" spans="2:7" ht="15" x14ac:dyDescent="0.25">
      <c r="C73"/>
      <c r="D73" s="145" t="s">
        <v>794</v>
      </c>
      <c r="E73" s="168">
        <f>E72/12</f>
        <v>108225.08333333333</v>
      </c>
      <c r="F73"/>
      <c r="G73"/>
    </row>
    <row r="78" spans="2:7" ht="15.75" thickBot="1" x14ac:dyDescent="0.25">
      <c r="B78" s="26" t="s">
        <v>795</v>
      </c>
      <c r="C78" s="467" t="str">
        <f>E10</f>
        <v>RS_3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24.6</v>
      </c>
      <c r="E79" s="469">
        <f ca="1">L8</f>
        <v>32.950000000000003</v>
      </c>
      <c r="F79" s="469">
        <f ca="1">E79-D79</f>
        <v>8.3500000000000014</v>
      </c>
      <c r="G79" s="470">
        <f ca="1">F79/D79</f>
        <v>0.33943089430894313</v>
      </c>
    </row>
    <row r="80" spans="2:7" ht="15" x14ac:dyDescent="0.25">
      <c r="C80" s="471" t="s">
        <v>757</v>
      </c>
      <c r="D80" s="472">
        <f ca="1">D26+E26+F26-D79</f>
        <v>13.250228241145962</v>
      </c>
      <c r="E80" s="472">
        <f ca="1">I26+J26+K26-E79</f>
        <v>15.360275490609105</v>
      </c>
      <c r="F80" s="472">
        <f t="shared" ref="F80:F81" ca="1" si="16">E80-D80</f>
        <v>2.1100472494631433</v>
      </c>
      <c r="G80" s="470">
        <f t="shared" ref="G80:G81" ca="1" si="17">F80/D80</f>
        <v>0.15924610588297711</v>
      </c>
    </row>
    <row r="81" spans="3:7" ht="15" x14ac:dyDescent="0.25">
      <c r="C81" s="360" t="s">
        <v>27</v>
      </c>
      <c r="D81" s="469">
        <f ca="1">SUM(D79:D80)</f>
        <v>37.850228241145963</v>
      </c>
      <c r="E81" s="469">
        <f ca="1">SUM(E79:E80)</f>
        <v>48.310275490609108</v>
      </c>
      <c r="F81" s="469">
        <f t="shared" ca="1" si="16"/>
        <v>10.460047249463145</v>
      </c>
      <c r="G81" s="470">
        <f t="shared" ca="1" si="17"/>
        <v>0.2763536109431517</v>
      </c>
    </row>
    <row r="82" spans="3:7" ht="15" x14ac:dyDescent="0.25">
      <c r="C82" s="360" t="s">
        <v>758</v>
      </c>
      <c r="D82" s="473">
        <f ca="1">D79/D81</f>
        <v>0.64993003062681676</v>
      </c>
      <c r="E82" s="473">
        <f ca="1">E79/E81</f>
        <v>0.68204951566473793</v>
      </c>
      <c r="F82" s="470"/>
      <c r="G82" s="470"/>
    </row>
    <row r="83" spans="3:7" ht="15" x14ac:dyDescent="0.25">
      <c r="C83" s="360" t="s">
        <v>759</v>
      </c>
      <c r="D83" s="472">
        <f ca="1">G26</f>
        <v>37.983315358503134</v>
      </c>
      <c r="E83" s="472">
        <f ca="1">L26</f>
        <v>37.983315358503134</v>
      </c>
      <c r="F83" s="472">
        <f t="shared" ref="F83:F84" ca="1" si="18">E83-D83</f>
        <v>0</v>
      </c>
      <c r="G83" s="470">
        <f t="shared" ref="G83:G84" ca="1" si="19">F83/D83</f>
        <v>0</v>
      </c>
    </row>
    <row r="84" spans="3:7" ht="15" x14ac:dyDescent="0.25">
      <c r="C84" s="360" t="s">
        <v>760</v>
      </c>
      <c r="D84" s="469">
        <f ca="1">D81+D83</f>
        <v>75.83354359964909</v>
      </c>
      <c r="E84" s="469">
        <f ca="1">E81+E83</f>
        <v>86.293590849112235</v>
      </c>
      <c r="F84" s="469">
        <f t="shared" ca="1" si="18"/>
        <v>10.460047249463145</v>
      </c>
      <c r="G84" s="470">
        <f t="shared" ca="1" si="19"/>
        <v>0.13793430654757832</v>
      </c>
    </row>
  </sheetData>
  <mergeCells count="13">
    <mergeCell ref="D9:E9"/>
    <mergeCell ref="I9:J9"/>
    <mergeCell ref="C60:G60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X90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4" width="10.140625" style="2" customWidth="1"/>
    <col min="5" max="5" width="10.140625" style="2" bestFit="1" customWidth="1"/>
    <col min="6" max="6" width="13.140625" style="2" bestFit="1" customWidth="1"/>
    <col min="7" max="7" width="10.140625" style="2" bestFit="1" customWidth="1"/>
    <col min="8" max="8" width="8.85546875" style="2" customWidth="1"/>
    <col min="9" max="9" width="9.140625" style="2" bestFit="1" customWidth="1"/>
    <col min="10" max="11" width="9.140625" style="2" customWidth="1"/>
    <col min="12" max="12" width="8.85546875" style="2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804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805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3.942712439363711E-2</v>
      </c>
      <c r="I6" s="103" t="s">
        <v>632</v>
      </c>
      <c r="L6" s="30">
        <f ca="1">INDIRECT(J10&amp;L10&amp;"_CIBS")</f>
        <v>4.461724993563395E-3</v>
      </c>
      <c r="N6" s="154" t="s">
        <v>12</v>
      </c>
      <c r="O6" s="155" t="s">
        <v>805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9.5759999999999998E-2</v>
      </c>
      <c r="I7" s="103" t="s">
        <v>639</v>
      </c>
      <c r="L7" s="30">
        <f ca="1">INDIRECT(J10&amp;L10&amp;"_ECCRA")</f>
        <v>9.5759999999999998E-2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24.6</v>
      </c>
      <c r="I8" s="867" t="s">
        <v>766</v>
      </c>
      <c r="J8" s="868"/>
      <c r="L8" s="38">
        <f ca="1">INDIRECT(J10&amp;L10&amp;"_CST")</f>
        <v>32.950000000000003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9.5979999999999996E-2</v>
      </c>
      <c r="I9" s="864" t="s">
        <v>767</v>
      </c>
      <c r="J9" s="865"/>
      <c r="K9" s="141"/>
      <c r="L9" s="33">
        <f ca="1">INDIRECT(J10&amp;L10&amp;"_DEL")</f>
        <v>0.1295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806</v>
      </c>
      <c r="F10" s="35"/>
      <c r="G10" s="36"/>
      <c r="H10" s="36"/>
      <c r="I10" s="36"/>
      <c r="J10" s="35" t="s">
        <v>770</v>
      </c>
      <c r="K10" s="35"/>
      <c r="L10" s="35" t="s">
        <v>806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.75" thickBot="1" x14ac:dyDescent="0.3">
      <c r="A15" s="26">
        <f>1+MAX(A$4:A14)</f>
        <v>12</v>
      </c>
      <c r="B15" s="37" t="s">
        <v>777</v>
      </c>
      <c r="C15" s="308">
        <f>ROUND(G62,1)</f>
        <v>53.5</v>
      </c>
      <c r="D15" s="39">
        <f t="shared" ref="D15:D24" ca="1" si="0">+$G$8+($C15*$G$9)</f>
        <v>29.734930000000002</v>
      </c>
      <c r="E15" s="40">
        <f ca="1">C15*$G$6</f>
        <v>2.1093511550595854</v>
      </c>
      <c r="F15" s="40">
        <f t="shared" ref="F15:F24" ca="1" si="1">C15*$G$7</f>
        <v>5.1231599999999995</v>
      </c>
      <c r="G15" s="40">
        <f ca="1">+$C15*$G$5</f>
        <v>61.829949999999997</v>
      </c>
      <c r="H15" s="41">
        <f ca="1">SUM(D15:G15)</f>
        <v>98.797391155059586</v>
      </c>
      <c r="I15" s="39">
        <f ca="1">+$L$8+($C15*$L$9)</f>
        <v>39.878250000000001</v>
      </c>
      <c r="J15" s="40">
        <f ca="1">$C15*$L$6</f>
        <v>0.23870228715564162</v>
      </c>
      <c r="K15" s="40">
        <f ca="1">$C15*$L$7</f>
        <v>5.1231599999999995</v>
      </c>
      <c r="L15" s="40">
        <f ca="1">+$C15*$L$5</f>
        <v>61.829949999999997</v>
      </c>
      <c r="M15" s="41">
        <f ca="1">SUM(I15:L15)</f>
        <v>107.07006228715564</v>
      </c>
      <c r="N15" s="47">
        <f t="shared" ref="N15:N24" ca="1" si="2">+M15-H15</f>
        <v>8.2726711320960504</v>
      </c>
      <c r="O15" s="65">
        <f t="shared" ref="O15:O24" ca="1" si="3">(M15-H15)/H15</f>
        <v>8.3733700205831721E-2</v>
      </c>
      <c r="P15" s="42">
        <f t="shared" ref="P15:P24" ca="1" si="4">+IFERROR(H15/$C15,0)</f>
        <v>1.8466802085057867</v>
      </c>
      <c r="Q15" s="42">
        <f ca="1">+IF(ISERROR(M15/$C15),0,M15/$C15)</f>
        <v>2.0013095754608532</v>
      </c>
      <c r="S15" s="50"/>
    </row>
    <row r="16" spans="1:24" ht="15.75" thickBot="1" x14ac:dyDescent="0.3">
      <c r="A16" s="26">
        <f>1+MAX(A$4:A15)</f>
        <v>13</v>
      </c>
      <c r="B16" s="760" t="s">
        <v>778</v>
      </c>
      <c r="C16" s="308">
        <f t="shared" ref="C16:C24" si="5">ROUND(G63,1)</f>
        <v>55</v>
      </c>
      <c r="D16" s="39">
        <f t="shared" ca="1" si="0"/>
        <v>29.878900000000002</v>
      </c>
      <c r="E16" s="40">
        <f t="shared" ref="E16:E24" ca="1" si="6">C16*$G$6</f>
        <v>2.1684918416500412</v>
      </c>
      <c r="F16" s="40">
        <f t="shared" ca="1" si="1"/>
        <v>5.2667999999999999</v>
      </c>
      <c r="G16" s="40">
        <f t="shared" ref="G16:G26" ca="1" si="7">+$C16*$G$5</f>
        <v>63.563499999999998</v>
      </c>
      <c r="H16" s="761">
        <f t="shared" ref="H16:H24" ca="1" si="8">SUM(D16:G16)</f>
        <v>100.87769184165003</v>
      </c>
      <c r="I16" s="39">
        <f t="shared" ref="I16:I26" ca="1" si="9">+$L$8+($C16*$L$9)</f>
        <v>40.072500000000005</v>
      </c>
      <c r="J16" s="40">
        <f t="shared" ref="J16:J26" ca="1" si="10">$C16*$L$6</f>
        <v>0.24539487464598672</v>
      </c>
      <c r="K16" s="40">
        <f t="shared" ref="K16:K26" ca="1" si="11">$C16*$L$7</f>
        <v>5.2667999999999999</v>
      </c>
      <c r="L16" s="40">
        <f t="shared" ref="L16:L26" ca="1" si="12">+$C16*$L$5</f>
        <v>63.563499999999998</v>
      </c>
      <c r="M16" s="761">
        <f t="shared" ref="M16:M24" ca="1" si="13">SUM(I16:L16)</f>
        <v>109.14819487464598</v>
      </c>
      <c r="N16" s="762">
        <f t="shared" ca="1" si="2"/>
        <v>8.270503032995947</v>
      </c>
      <c r="O16" s="763">
        <f t="shared" ca="1" si="3"/>
        <v>8.1985450717670466E-2</v>
      </c>
      <c r="P16" s="764">
        <f t="shared" ca="1" si="4"/>
        <v>1.8341398516663643</v>
      </c>
      <c r="Q16" s="764">
        <f t="shared" ref="Q16:Q24" ca="1" si="14">+IF(ISERROR(M16/$C16),0,M16/$C16)</f>
        <v>1.9845126340844723</v>
      </c>
      <c r="S16" s="50"/>
    </row>
    <row r="17" spans="1:21" ht="15.75" thickBot="1" x14ac:dyDescent="0.3">
      <c r="A17" s="26">
        <f>1+MAX(A$4:A16)</f>
        <v>14</v>
      </c>
      <c r="B17" s="765" t="s">
        <v>779</v>
      </c>
      <c r="C17" s="308">
        <f t="shared" si="5"/>
        <v>69</v>
      </c>
      <c r="D17" s="39">
        <f t="shared" ca="1" si="0"/>
        <v>31.222619999999999</v>
      </c>
      <c r="E17" s="40">
        <f t="shared" ca="1" si="6"/>
        <v>2.7204715831609607</v>
      </c>
      <c r="F17" s="40">
        <f t="shared" ca="1" si="1"/>
        <v>6.6074399999999995</v>
      </c>
      <c r="G17" s="40">
        <f t="shared" ca="1" si="7"/>
        <v>79.743299999999991</v>
      </c>
      <c r="H17" s="766">
        <f t="shared" ca="1" si="8"/>
        <v>120.29383158316094</v>
      </c>
      <c r="I17" s="39">
        <f t="shared" ca="1" si="9"/>
        <v>41.885500000000008</v>
      </c>
      <c r="J17" s="40">
        <f t="shared" ca="1" si="10"/>
        <v>0.30785902455587427</v>
      </c>
      <c r="K17" s="40">
        <f t="shared" ca="1" si="11"/>
        <v>6.6074399999999995</v>
      </c>
      <c r="L17" s="40">
        <f t="shared" ca="1" si="12"/>
        <v>79.743299999999991</v>
      </c>
      <c r="M17" s="766">
        <f t="shared" ca="1" si="13"/>
        <v>128.54409902455586</v>
      </c>
      <c r="N17" s="767">
        <f t="shared" ca="1" si="2"/>
        <v>8.2502674413949251</v>
      </c>
      <c r="O17" s="768">
        <f t="shared" ca="1" si="3"/>
        <v>6.8584293415671863E-2</v>
      </c>
      <c r="P17" s="769">
        <f t="shared" ca="1" si="4"/>
        <v>1.7433888635240715</v>
      </c>
      <c r="Q17" s="769">
        <f t="shared" ca="1" si="14"/>
        <v>1.8629579568776211</v>
      </c>
      <c r="S17" s="50"/>
    </row>
    <row r="18" spans="1:21" ht="15.75" thickBot="1" x14ac:dyDescent="0.3">
      <c r="A18" s="26">
        <f>1+MAX(A$4:A17)</f>
        <v>15</v>
      </c>
      <c r="B18" s="760" t="s">
        <v>780</v>
      </c>
      <c r="C18" s="308">
        <f t="shared" si="5"/>
        <v>141</v>
      </c>
      <c r="D18" s="39">
        <f t="shared" ca="1" si="0"/>
        <v>38.133180000000003</v>
      </c>
      <c r="E18" s="40">
        <f t="shared" ca="1" si="6"/>
        <v>5.5592245395028321</v>
      </c>
      <c r="F18" s="40">
        <f t="shared" ca="1" si="1"/>
        <v>13.50216</v>
      </c>
      <c r="G18" s="40">
        <f t="shared" ca="1" si="7"/>
        <v>162.9537</v>
      </c>
      <c r="H18" s="761">
        <f t="shared" ca="1" si="8"/>
        <v>220.14826453950283</v>
      </c>
      <c r="I18" s="39">
        <f t="shared" ca="1" si="9"/>
        <v>51.209500000000006</v>
      </c>
      <c r="J18" s="40">
        <f t="shared" ca="1" si="10"/>
        <v>0.62910322409243868</v>
      </c>
      <c r="K18" s="40">
        <f t="shared" ca="1" si="11"/>
        <v>13.50216</v>
      </c>
      <c r="L18" s="40">
        <f t="shared" ca="1" si="12"/>
        <v>162.9537</v>
      </c>
      <c r="M18" s="761">
        <f t="shared" ca="1" si="13"/>
        <v>228.29446322409245</v>
      </c>
      <c r="N18" s="762">
        <f t="shared" ca="1" si="2"/>
        <v>8.1461986845896206</v>
      </c>
      <c r="O18" s="763">
        <f t="shared" ca="1" si="3"/>
        <v>3.70032382568607E-2</v>
      </c>
      <c r="P18" s="764">
        <f t="shared" ca="1" si="4"/>
        <v>1.5613352095000201</v>
      </c>
      <c r="Q18" s="764">
        <f t="shared" ca="1" si="14"/>
        <v>1.6191096682559749</v>
      </c>
      <c r="S18" s="50"/>
    </row>
    <row r="19" spans="1:21" ht="15.75" thickBot="1" x14ac:dyDescent="0.3">
      <c r="A19" s="26">
        <f>1+MAX(A$4:A18)</f>
        <v>16</v>
      </c>
      <c r="B19" s="765" t="s">
        <v>781</v>
      </c>
      <c r="C19" s="308">
        <f t="shared" si="5"/>
        <v>182</v>
      </c>
      <c r="D19" s="39">
        <f t="shared" ca="1" si="0"/>
        <v>42.068359999999998</v>
      </c>
      <c r="E19" s="40">
        <f t="shared" ca="1" si="6"/>
        <v>7.1757366396419542</v>
      </c>
      <c r="F19" s="40">
        <f t="shared" ca="1" si="1"/>
        <v>17.428319999999999</v>
      </c>
      <c r="G19" s="40">
        <f t="shared" ca="1" si="7"/>
        <v>210.3374</v>
      </c>
      <c r="H19" s="766">
        <f t="shared" ca="1" si="8"/>
        <v>277.00981663964194</v>
      </c>
      <c r="I19" s="39">
        <f t="shared" ca="1" si="9"/>
        <v>56.519000000000005</v>
      </c>
      <c r="J19" s="40">
        <f t="shared" ca="1" si="10"/>
        <v>0.81203394882853785</v>
      </c>
      <c r="K19" s="40">
        <f t="shared" ca="1" si="11"/>
        <v>17.428319999999999</v>
      </c>
      <c r="L19" s="40">
        <f t="shared" ca="1" si="12"/>
        <v>210.3374</v>
      </c>
      <c r="M19" s="766">
        <f t="shared" ca="1" si="13"/>
        <v>285.09675394882856</v>
      </c>
      <c r="N19" s="767">
        <f t="shared" ca="1" si="2"/>
        <v>8.0869373091866237</v>
      </c>
      <c r="O19" s="768">
        <f t="shared" ca="1" si="3"/>
        <v>2.9193684928887569E-2</v>
      </c>
      <c r="P19" s="769">
        <f t="shared" ca="1" si="4"/>
        <v>1.5220319595584721</v>
      </c>
      <c r="Q19" s="769">
        <f t="shared" ca="1" si="14"/>
        <v>1.5664656810375195</v>
      </c>
      <c r="S19" s="50"/>
    </row>
    <row r="20" spans="1:21" ht="15.75" thickBot="1" x14ac:dyDescent="0.3">
      <c r="A20" s="26">
        <f>1+MAX(A$4:A19)</f>
        <v>17</v>
      </c>
      <c r="B20" s="760" t="s">
        <v>782</v>
      </c>
      <c r="C20" s="308">
        <f t="shared" si="5"/>
        <v>281</v>
      </c>
      <c r="D20" s="39">
        <f t="shared" ca="1" si="0"/>
        <v>51.57038</v>
      </c>
      <c r="E20" s="40">
        <f t="shared" ca="1" si="6"/>
        <v>11.079021954612028</v>
      </c>
      <c r="F20" s="40">
        <f t="shared" ca="1" si="1"/>
        <v>26.908559999999998</v>
      </c>
      <c r="G20" s="40">
        <f t="shared" ca="1" si="7"/>
        <v>324.75169999999997</v>
      </c>
      <c r="H20" s="761">
        <f t="shared" ca="1" si="8"/>
        <v>414.30966195461201</v>
      </c>
      <c r="I20" s="39">
        <f t="shared" ca="1" si="9"/>
        <v>69.339500000000001</v>
      </c>
      <c r="J20" s="40">
        <f t="shared" ca="1" si="10"/>
        <v>1.2537447231913139</v>
      </c>
      <c r="K20" s="40">
        <f t="shared" ca="1" si="11"/>
        <v>26.908559999999998</v>
      </c>
      <c r="L20" s="40">
        <f t="shared" ca="1" si="12"/>
        <v>324.75169999999997</v>
      </c>
      <c r="M20" s="761">
        <f t="shared" ca="1" si="13"/>
        <v>422.25350472319127</v>
      </c>
      <c r="N20" s="762">
        <f t="shared" ca="1" si="2"/>
        <v>7.943842768579259</v>
      </c>
      <c r="O20" s="763">
        <f t="shared" ca="1" si="3"/>
        <v>1.9173684560244493E-2</v>
      </c>
      <c r="P20" s="764">
        <f t="shared" ca="1" si="4"/>
        <v>1.4744116083794021</v>
      </c>
      <c r="Q20" s="764">
        <f t="shared" ca="1" si="14"/>
        <v>1.5026815114704315</v>
      </c>
      <c r="S20" s="50"/>
    </row>
    <row r="21" spans="1:21" ht="15.75" thickBot="1" x14ac:dyDescent="0.3">
      <c r="A21" s="26">
        <f>1+MAX(A$4:A20)</f>
        <v>18</v>
      </c>
      <c r="B21" s="765" t="s">
        <v>783</v>
      </c>
      <c r="C21" s="308">
        <f t="shared" si="5"/>
        <v>311</v>
      </c>
      <c r="D21" s="39">
        <f t="shared" ca="1" si="0"/>
        <v>54.449780000000004</v>
      </c>
      <c r="E21" s="40">
        <f t="shared" ca="1" si="6"/>
        <v>12.261835686421142</v>
      </c>
      <c r="F21" s="40">
        <f t="shared" ca="1" si="1"/>
        <v>29.781359999999999</v>
      </c>
      <c r="G21" s="40">
        <f t="shared" ca="1" si="7"/>
        <v>359.42269999999996</v>
      </c>
      <c r="H21" s="766">
        <f t="shared" ca="1" si="8"/>
        <v>455.91567568642108</v>
      </c>
      <c r="I21" s="39">
        <f t="shared" ca="1" si="9"/>
        <v>73.224500000000006</v>
      </c>
      <c r="J21" s="40">
        <f t="shared" ca="1" si="10"/>
        <v>1.3875964729982158</v>
      </c>
      <c r="K21" s="40">
        <f t="shared" ca="1" si="11"/>
        <v>29.781359999999999</v>
      </c>
      <c r="L21" s="40">
        <f t="shared" ca="1" si="12"/>
        <v>359.42269999999996</v>
      </c>
      <c r="M21" s="766">
        <f t="shared" ca="1" si="13"/>
        <v>463.81615647299816</v>
      </c>
      <c r="N21" s="767">
        <f t="shared" ca="1" si="2"/>
        <v>7.9004807865770772</v>
      </c>
      <c r="O21" s="768">
        <f t="shared" ca="1" si="3"/>
        <v>1.7328820235632848E-2</v>
      </c>
      <c r="P21" s="769">
        <f t="shared" ca="1" si="4"/>
        <v>1.4659668028502286</v>
      </c>
      <c r="Q21" s="769">
        <f t="shared" ca="1" si="14"/>
        <v>1.4913702780482256</v>
      </c>
      <c r="S21" s="50"/>
    </row>
    <row r="22" spans="1:21" ht="15.75" thickBot="1" x14ac:dyDescent="0.3">
      <c r="A22" s="26">
        <f>1+MAX(A$4:A21)</f>
        <v>19</v>
      </c>
      <c r="B22" s="760" t="s">
        <v>784</v>
      </c>
      <c r="C22" s="308">
        <f t="shared" si="5"/>
        <v>328</v>
      </c>
      <c r="D22" s="39">
        <f t="shared" ca="1" si="0"/>
        <v>56.081440000000001</v>
      </c>
      <c r="E22" s="40">
        <f t="shared" ca="1" si="6"/>
        <v>12.932096801112973</v>
      </c>
      <c r="F22" s="40">
        <f t="shared" ca="1" si="1"/>
        <v>31.409279999999999</v>
      </c>
      <c r="G22" s="40">
        <f t="shared" ca="1" si="7"/>
        <v>379.06959999999998</v>
      </c>
      <c r="H22" s="761">
        <f t="shared" ca="1" si="8"/>
        <v>479.49241680111294</v>
      </c>
      <c r="I22" s="39">
        <f t="shared" ca="1" si="9"/>
        <v>75.426000000000002</v>
      </c>
      <c r="J22" s="40">
        <f t="shared" ca="1" si="10"/>
        <v>1.4634457978887936</v>
      </c>
      <c r="K22" s="40">
        <f t="shared" ca="1" si="11"/>
        <v>31.409279999999999</v>
      </c>
      <c r="L22" s="40">
        <f t="shared" ca="1" si="12"/>
        <v>379.06959999999998</v>
      </c>
      <c r="M22" s="761">
        <f t="shared" ca="1" si="13"/>
        <v>487.36832579788876</v>
      </c>
      <c r="N22" s="762">
        <f t="shared" ca="1" si="2"/>
        <v>7.87590899677582</v>
      </c>
      <c r="O22" s="763">
        <f t="shared" ca="1" si="3"/>
        <v>1.642551314850646E-2</v>
      </c>
      <c r="P22" s="764">
        <f t="shared" ca="1" si="4"/>
        <v>1.461867124393637</v>
      </c>
      <c r="Q22" s="764">
        <f t="shared" ca="1" si="14"/>
        <v>1.485879042066734</v>
      </c>
      <c r="S22" s="50"/>
      <c r="U22" s="50"/>
    </row>
    <row r="23" spans="1:21" ht="15.75" thickBot="1" x14ac:dyDescent="0.3">
      <c r="A23" s="26">
        <f>1+MAX(A$4:A22)</f>
        <v>20</v>
      </c>
      <c r="B23" s="765" t="s">
        <v>785</v>
      </c>
      <c r="C23" s="308">
        <f t="shared" si="5"/>
        <v>349.5</v>
      </c>
      <c r="D23" s="39">
        <f t="shared" ca="1" si="0"/>
        <v>58.145009999999999</v>
      </c>
      <c r="E23" s="40">
        <f t="shared" ca="1" si="6"/>
        <v>13.779779975576171</v>
      </c>
      <c r="F23" s="40">
        <f t="shared" ca="1" si="1"/>
        <v>33.468119999999999</v>
      </c>
      <c r="G23" s="40">
        <f t="shared" ca="1" si="7"/>
        <v>403.91714999999999</v>
      </c>
      <c r="H23" s="766">
        <f t="shared" ca="1" si="8"/>
        <v>509.31005997557617</v>
      </c>
      <c r="I23" s="39">
        <f t="shared" ca="1" si="9"/>
        <v>78.210250000000002</v>
      </c>
      <c r="J23" s="40">
        <f t="shared" ca="1" si="10"/>
        <v>1.5593728852504065</v>
      </c>
      <c r="K23" s="40">
        <f t="shared" ca="1" si="11"/>
        <v>33.468119999999999</v>
      </c>
      <c r="L23" s="40">
        <f t="shared" ca="1" si="12"/>
        <v>403.91714999999999</v>
      </c>
      <c r="M23" s="766">
        <f t="shared" ca="1" si="13"/>
        <v>517.15489288525043</v>
      </c>
      <c r="N23" s="767">
        <f t="shared" ca="1" si="2"/>
        <v>7.8448329096742668</v>
      </c>
      <c r="O23" s="768">
        <f t="shared" ca="1" si="3"/>
        <v>1.5402862668863175E-2</v>
      </c>
      <c r="P23" s="769">
        <f t="shared" ca="1" si="4"/>
        <v>1.4572533904880578</v>
      </c>
      <c r="Q23" s="769">
        <f t="shared" ca="1" si="14"/>
        <v>1.4796992643354805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308">
        <f t="shared" si="5"/>
        <v>465.7</v>
      </c>
      <c r="D24" s="39">
        <f t="shared" ca="1" si="0"/>
        <v>69.297886000000005</v>
      </c>
      <c r="E24" s="40">
        <f t="shared" ca="1" si="6"/>
        <v>18.361211830116801</v>
      </c>
      <c r="F24" s="40">
        <f t="shared" ca="1" si="1"/>
        <v>44.595431999999995</v>
      </c>
      <c r="G24" s="40">
        <f t="shared" ca="1" si="7"/>
        <v>538.20948999999996</v>
      </c>
      <c r="H24" s="761">
        <f t="shared" ca="1" si="8"/>
        <v>670.46401983011674</v>
      </c>
      <c r="I24" s="39">
        <f t="shared" ca="1" si="9"/>
        <v>93.258150000000001</v>
      </c>
      <c r="J24" s="40">
        <f t="shared" ca="1" si="10"/>
        <v>2.0778253295024731</v>
      </c>
      <c r="K24" s="40">
        <f t="shared" ca="1" si="11"/>
        <v>44.595431999999995</v>
      </c>
      <c r="L24" s="40">
        <f t="shared" ca="1" si="12"/>
        <v>538.20948999999996</v>
      </c>
      <c r="M24" s="761">
        <f t="shared" ca="1" si="13"/>
        <v>678.14089732950242</v>
      </c>
      <c r="N24" s="762">
        <f t="shared" ca="1" si="2"/>
        <v>7.6768774993856823</v>
      </c>
      <c r="O24" s="763">
        <f t="shared" ca="1" si="3"/>
        <v>1.1450096160761709E-2</v>
      </c>
      <c r="P24" s="764">
        <f t="shared" ca="1" si="4"/>
        <v>1.4396908306422949</v>
      </c>
      <c r="Q24" s="764">
        <f t="shared" ca="1" si="14"/>
        <v>1.456175429094916</v>
      </c>
      <c r="S24" s="50"/>
    </row>
    <row r="25" spans="1:21" ht="7.5" customHeight="1" thickBot="1" x14ac:dyDescent="0.25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309">
        <f>'Revenue Proof'!L23</f>
        <v>319</v>
      </c>
      <c r="D26" s="39">
        <f ca="1">+$G$8+($C26*$G$9)</f>
        <v>55.217619999999997</v>
      </c>
      <c r="E26" s="40">
        <f ca="1">C26*$G$6</f>
        <v>12.577252681570238</v>
      </c>
      <c r="F26" s="40">
        <f ca="1">C26*$G$7</f>
        <v>30.547439999999998</v>
      </c>
      <c r="G26" s="40">
        <f t="shared" ca="1" si="7"/>
        <v>368.66829999999999</v>
      </c>
      <c r="H26" s="127">
        <f ca="1">SUM(D26:G26)</f>
        <v>467.01061268157025</v>
      </c>
      <c r="I26" s="39">
        <f t="shared" ca="1" si="9"/>
        <v>74.260500000000008</v>
      </c>
      <c r="J26" s="40">
        <f t="shared" ca="1" si="10"/>
        <v>1.4232902729467229</v>
      </c>
      <c r="K26" s="40">
        <f t="shared" ca="1" si="11"/>
        <v>30.547439999999998</v>
      </c>
      <c r="L26" s="40">
        <f t="shared" ca="1" si="12"/>
        <v>368.66829999999999</v>
      </c>
      <c r="M26" s="127">
        <f ca="1">SUM(I26:L26)</f>
        <v>474.89953027294672</v>
      </c>
      <c r="N26" s="128">
        <f ca="1">+M26-H26</f>
        <v>7.8889175913764689</v>
      </c>
      <c r="O26" s="129">
        <f ca="1">(M26-H26)/H26</f>
        <v>1.6892373271944258E-2</v>
      </c>
      <c r="P26" s="130">
        <f ca="1">+IFERROR(H26/$C26,0)</f>
        <v>1.4639831118544522</v>
      </c>
      <c r="Q26" s="130">
        <f ca="1">+IF(ISERROR(M26/$C26),0,M26/$C26)</f>
        <v>1.4887132610437201</v>
      </c>
      <c r="S26" s="50"/>
    </row>
    <row r="27" spans="1:21" x14ac:dyDescent="0.2">
      <c r="C27" s="179"/>
    </row>
    <row r="59" spans="3:7" ht="13.5" thickBot="1" x14ac:dyDescent="0.25"/>
    <row r="60" spans="3:7" ht="16.5" thickBot="1" x14ac:dyDescent="0.3">
      <c r="C60" s="869">
        <v>2021</v>
      </c>
      <c r="D60" s="870"/>
      <c r="E60" s="870"/>
      <c r="F60" s="870"/>
      <c r="G60" s="871"/>
    </row>
    <row r="61" spans="3:7" ht="15" x14ac:dyDescent="0.25">
      <c r="C61" s="180" t="s">
        <v>788</v>
      </c>
      <c r="D61" s="181" t="s">
        <v>789</v>
      </c>
      <c r="E61" s="182" t="s">
        <v>790</v>
      </c>
      <c r="F61" s="182" t="s">
        <v>791</v>
      </c>
      <c r="G61" s="183" t="s">
        <v>792</v>
      </c>
    </row>
    <row r="62" spans="3:7" ht="15" x14ac:dyDescent="0.25">
      <c r="C62" s="779">
        <v>0</v>
      </c>
      <c r="D62" s="780" t="s">
        <v>777</v>
      </c>
      <c r="E62" s="781">
        <v>2</v>
      </c>
      <c r="F62" s="781">
        <v>107</v>
      </c>
      <c r="G62" s="782">
        <f>F62/E62</f>
        <v>53.5</v>
      </c>
    </row>
    <row r="63" spans="3:7" ht="15" x14ac:dyDescent="0.25">
      <c r="C63" s="783">
        <v>0.1</v>
      </c>
      <c r="D63" s="784" t="s">
        <v>778</v>
      </c>
      <c r="E63" s="781">
        <v>2</v>
      </c>
      <c r="F63" s="781">
        <v>110</v>
      </c>
      <c r="G63" s="782">
        <f>F63/E63</f>
        <v>55</v>
      </c>
    </row>
    <row r="64" spans="3:7" ht="15" x14ac:dyDescent="0.25">
      <c r="C64" s="779">
        <v>0.2</v>
      </c>
      <c r="D64" s="780" t="s">
        <v>779</v>
      </c>
      <c r="E64" s="781">
        <v>2</v>
      </c>
      <c r="F64" s="781">
        <v>138</v>
      </c>
      <c r="G64" s="782">
        <f t="shared" ref="G64:G72" si="15">F64/E64</f>
        <v>69</v>
      </c>
    </row>
    <row r="65" spans="2:7" ht="15" x14ac:dyDescent="0.25">
      <c r="C65" s="783">
        <v>0.3</v>
      </c>
      <c r="D65" s="784" t="s">
        <v>780</v>
      </c>
      <c r="E65" s="781">
        <v>2</v>
      </c>
      <c r="F65" s="781">
        <v>282</v>
      </c>
      <c r="G65" s="782">
        <f t="shared" si="15"/>
        <v>141</v>
      </c>
    </row>
    <row r="66" spans="2:7" ht="15" x14ac:dyDescent="0.25">
      <c r="C66" s="779">
        <v>0.4</v>
      </c>
      <c r="D66" s="780" t="s">
        <v>781</v>
      </c>
      <c r="E66" s="781">
        <v>2</v>
      </c>
      <c r="F66" s="781">
        <v>364</v>
      </c>
      <c r="G66" s="782">
        <f t="shared" si="15"/>
        <v>182</v>
      </c>
    </row>
    <row r="67" spans="2:7" ht="15" x14ac:dyDescent="0.25">
      <c r="C67" s="779">
        <v>0.5</v>
      </c>
      <c r="D67" s="780" t="s">
        <v>782</v>
      </c>
      <c r="E67" s="781">
        <v>2</v>
      </c>
      <c r="F67" s="781">
        <v>562</v>
      </c>
      <c r="G67" s="782">
        <f t="shared" si="15"/>
        <v>281</v>
      </c>
    </row>
    <row r="68" spans="2:7" ht="15" x14ac:dyDescent="0.25">
      <c r="C68" s="779">
        <v>0.6</v>
      </c>
      <c r="D68" s="780" t="s">
        <v>783</v>
      </c>
      <c r="E68" s="781">
        <v>2</v>
      </c>
      <c r="F68" s="781">
        <v>622</v>
      </c>
      <c r="G68" s="782">
        <f t="shared" si="15"/>
        <v>311</v>
      </c>
    </row>
    <row r="69" spans="2:7" ht="15" x14ac:dyDescent="0.25">
      <c r="C69" s="783">
        <v>0.7</v>
      </c>
      <c r="D69" s="784" t="s">
        <v>784</v>
      </c>
      <c r="E69" s="781">
        <v>2</v>
      </c>
      <c r="F69" s="781">
        <v>656</v>
      </c>
      <c r="G69" s="782">
        <f t="shared" si="15"/>
        <v>328</v>
      </c>
    </row>
    <row r="70" spans="2:7" ht="15" x14ac:dyDescent="0.25">
      <c r="C70" s="779">
        <v>0.8</v>
      </c>
      <c r="D70" s="780" t="s">
        <v>785</v>
      </c>
      <c r="E70" s="781">
        <v>2</v>
      </c>
      <c r="F70" s="781">
        <v>699</v>
      </c>
      <c r="G70" s="782">
        <f t="shared" si="15"/>
        <v>349.5</v>
      </c>
    </row>
    <row r="71" spans="2:7" ht="15" x14ac:dyDescent="0.25">
      <c r="C71" s="783">
        <v>0.9</v>
      </c>
      <c r="D71" s="784" t="s">
        <v>786</v>
      </c>
      <c r="E71" s="781">
        <v>3</v>
      </c>
      <c r="F71" s="781">
        <v>1397</v>
      </c>
      <c r="G71" s="782">
        <f t="shared" si="15"/>
        <v>465.66666666666669</v>
      </c>
    </row>
    <row r="72" spans="2:7" ht="15.75" thickBot="1" x14ac:dyDescent="0.3">
      <c r="C72" s="166" t="s">
        <v>793</v>
      </c>
      <c r="D72" s="785"/>
      <c r="E72" s="174">
        <f>SUM(E62:E71)</f>
        <v>21</v>
      </c>
      <c r="F72" s="174">
        <f>SUM(F62:F71)</f>
        <v>4937</v>
      </c>
      <c r="G72" s="782">
        <f t="shared" si="15"/>
        <v>235.0952380952381</v>
      </c>
    </row>
    <row r="73" spans="2:7" ht="15" x14ac:dyDescent="0.25">
      <c r="C73"/>
      <c r="D73" s="145" t="s">
        <v>794</v>
      </c>
      <c r="E73" s="168">
        <f>E72/12</f>
        <v>1.75</v>
      </c>
      <c r="F73"/>
      <c r="G73"/>
    </row>
    <row r="77" spans="2:7" ht="15" x14ac:dyDescent="0.25">
      <c r="C77"/>
      <c r="D77"/>
      <c r="E77"/>
      <c r="F77"/>
      <c r="G77"/>
    </row>
    <row r="78" spans="2:7" ht="15.75" thickBot="1" x14ac:dyDescent="0.25">
      <c r="B78" s="26" t="s">
        <v>795</v>
      </c>
      <c r="C78" s="467" t="str">
        <f>E10</f>
        <v>RS_GHP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24.6</v>
      </c>
      <c r="E79" s="469">
        <f ca="1">L8</f>
        <v>32.950000000000003</v>
      </c>
      <c r="F79" s="469">
        <f ca="1">E79-D79</f>
        <v>8.3500000000000014</v>
      </c>
      <c r="G79" s="470">
        <f ca="1">F79/D79</f>
        <v>0.33943089430894313</v>
      </c>
    </row>
    <row r="80" spans="2:7" ht="15" x14ac:dyDescent="0.25">
      <c r="C80" s="471" t="s">
        <v>757</v>
      </c>
      <c r="D80" s="472">
        <f ca="1">D26+E26+F26-D79</f>
        <v>73.74231268157024</v>
      </c>
      <c r="E80" s="472">
        <f ca="1">I26+J26+K26-E79</f>
        <v>73.281230272946729</v>
      </c>
      <c r="F80" s="472">
        <f t="shared" ref="F80:F81" ca="1" si="16">E80-D80</f>
        <v>-0.46108240862351124</v>
      </c>
      <c r="G80" s="470">
        <f t="shared" ref="G80:G81" ca="1" si="17">F80/D80</f>
        <v>-6.2526166030963861E-3</v>
      </c>
    </row>
    <row r="81" spans="3:7" ht="15" x14ac:dyDescent="0.25">
      <c r="C81" s="360" t="s">
        <v>27</v>
      </c>
      <c r="D81" s="469">
        <f ca="1">SUM(D79:D80)</f>
        <v>98.342312681570235</v>
      </c>
      <c r="E81" s="469">
        <f ca="1">SUM(E79:E80)</f>
        <v>106.23123027294673</v>
      </c>
      <c r="F81" s="469">
        <f t="shared" ca="1" si="16"/>
        <v>7.8889175913764973</v>
      </c>
      <c r="G81" s="470">
        <f t="shared" ca="1" si="17"/>
        <v>8.0218955363807645E-2</v>
      </c>
    </row>
    <row r="82" spans="3:7" ht="15" x14ac:dyDescent="0.25">
      <c r="C82" s="360" t="s">
        <v>758</v>
      </c>
      <c r="D82" s="473">
        <f ca="1">D79/D81</f>
        <v>0.25014664928263525</v>
      </c>
      <c r="E82" s="473">
        <f ca="1">E79/E81</f>
        <v>0.31017244096052965</v>
      </c>
      <c r="F82" s="470"/>
      <c r="G82" s="470"/>
    </row>
    <row r="83" spans="3:7" ht="15" x14ac:dyDescent="0.25">
      <c r="C83" s="360" t="s">
        <v>759</v>
      </c>
      <c r="D83" s="472">
        <f ca="1">G26</f>
        <v>368.66829999999999</v>
      </c>
      <c r="E83" s="472">
        <f ca="1">L26</f>
        <v>368.66829999999999</v>
      </c>
      <c r="F83" s="472">
        <f t="shared" ref="F83:F84" ca="1" si="18">E83-D83</f>
        <v>0</v>
      </c>
      <c r="G83" s="470">
        <f t="shared" ref="G83:G84" ca="1" si="19">F83/D83</f>
        <v>0</v>
      </c>
    </row>
    <row r="84" spans="3:7" ht="15" x14ac:dyDescent="0.25">
      <c r="C84" s="360" t="s">
        <v>760</v>
      </c>
      <c r="D84" s="469">
        <f ca="1">D81+D83</f>
        <v>467.01061268157025</v>
      </c>
      <c r="E84" s="469">
        <f ca="1">E81+E83</f>
        <v>474.89953027294672</v>
      </c>
      <c r="F84" s="469">
        <f t="shared" ca="1" si="18"/>
        <v>7.8889175913764689</v>
      </c>
      <c r="G84" s="470">
        <f t="shared" ca="1" si="19"/>
        <v>1.6892373271944258E-2</v>
      </c>
    </row>
    <row r="85" spans="3:7" ht="15" x14ac:dyDescent="0.25">
      <c r="C85"/>
      <c r="D85"/>
      <c r="E85"/>
      <c r="F85"/>
      <c r="G85"/>
    </row>
    <row r="86" spans="3:7" ht="15" x14ac:dyDescent="0.25">
      <c r="C86"/>
      <c r="D86"/>
      <c r="E86"/>
      <c r="F86"/>
      <c r="G86"/>
    </row>
    <row r="87" spans="3:7" ht="15" x14ac:dyDescent="0.25">
      <c r="C87"/>
      <c r="D87"/>
      <c r="E87"/>
      <c r="F87"/>
      <c r="G87"/>
    </row>
    <row r="88" spans="3:7" ht="15" x14ac:dyDescent="0.25">
      <c r="C88"/>
      <c r="D88"/>
      <c r="E88"/>
      <c r="F88"/>
      <c r="G88"/>
    </row>
    <row r="89" spans="3:7" ht="15" x14ac:dyDescent="0.25">
      <c r="C89"/>
      <c r="D89"/>
      <c r="E89"/>
      <c r="F89"/>
      <c r="G89"/>
    </row>
    <row r="90" spans="3:7" ht="15" x14ac:dyDescent="0.25">
      <c r="C90"/>
      <c r="D90"/>
      <c r="E90"/>
      <c r="F90"/>
      <c r="G90"/>
    </row>
  </sheetData>
  <mergeCells count="13">
    <mergeCell ref="D9:E9"/>
    <mergeCell ref="I9:J9"/>
    <mergeCell ref="D1:P1"/>
    <mergeCell ref="D2:P2"/>
    <mergeCell ref="D5:E5"/>
    <mergeCell ref="D8:E8"/>
    <mergeCell ref="I8:J8"/>
    <mergeCell ref="C60:G60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4" width="8.85546875" style="2" customWidth="1"/>
    <col min="5" max="5" width="9.42578125" style="2" bestFit="1" customWidth="1"/>
    <col min="6" max="6" width="13.140625" style="2" bestFit="1" customWidth="1"/>
    <col min="7" max="7" width="10" style="2" bestFit="1" customWidth="1"/>
    <col min="8" max="8" width="8.85546875" style="2" customWidth="1"/>
    <col min="9" max="9" width="9.140625" style="2" bestFit="1" customWidth="1"/>
    <col min="10" max="11" width="9.140625" style="2" customWidth="1"/>
    <col min="12" max="12" width="8.85546875" style="2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807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INDIRECT(D11&amp;E11&amp;"_COG")</f>
        <v>1.1556999999999999</v>
      </c>
      <c r="I5" s="103" t="s">
        <v>759</v>
      </c>
      <c r="L5" s="30">
        <f ca="1">INDIRECT(J11&amp;L11&amp;"_COG")</f>
        <v>1.1556999999999999</v>
      </c>
      <c r="N5" s="152" t="s">
        <v>11</v>
      </c>
      <c r="O5" s="142" t="s">
        <v>805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INDIRECT(D11&amp;E11&amp;"_CIBS")</f>
        <v>3.9427124393637117E-2</v>
      </c>
      <c r="I6" s="103" t="s">
        <v>632</v>
      </c>
      <c r="L6" s="30">
        <f ca="1">INDIRECT(J11&amp;L11&amp;"_CIBS")</f>
        <v>4.461724993563395E-3</v>
      </c>
      <c r="N6" s="154" t="s">
        <v>12</v>
      </c>
      <c r="O6" s="155" t="s">
        <v>805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INDIRECT(D11&amp;E11&amp;"_ECCRA")</f>
        <v>9.5759999999999998E-2</v>
      </c>
      <c r="I7" s="103" t="s">
        <v>639</v>
      </c>
      <c r="L7" s="30">
        <f ca="1">INDIRECT(J11&amp;L11&amp;"_ECCRA")</f>
        <v>9.5759999999999998E-2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INDIRECT(D11&amp;E11&amp;"_CST")</f>
        <v>23.91</v>
      </c>
      <c r="I8" s="867" t="s">
        <v>766</v>
      </c>
      <c r="J8" s="868"/>
      <c r="L8" s="38">
        <f ca="1">INDIRECT(J11&amp;L11&amp;"_CST")</f>
        <v>32.950000000000003</v>
      </c>
      <c r="N8" s="31"/>
      <c r="O8" s="32"/>
    </row>
    <row r="9" spans="1:24" x14ac:dyDescent="0.2">
      <c r="A9" s="26">
        <f>1+MAX(A$4:A8)</f>
        <v>6</v>
      </c>
      <c r="B9" s="161" t="s">
        <v>808</v>
      </c>
      <c r="C9" s="162">
        <v>20</v>
      </c>
      <c r="D9" s="867" t="s">
        <v>809</v>
      </c>
      <c r="E9" s="868"/>
      <c r="G9" s="157">
        <f ca="1">INDIRECT(D11&amp;E11&amp;"_DEL1")</f>
        <v>0</v>
      </c>
      <c r="I9" s="867" t="s">
        <v>809</v>
      </c>
      <c r="J9" s="868"/>
      <c r="L9" s="157">
        <f ca="1">INDIRECT(J11&amp;L11&amp;"_DEL1")</f>
        <v>0.29499999999999998</v>
      </c>
      <c r="N9" s="31"/>
      <c r="O9" s="32"/>
    </row>
    <row r="10" spans="1:24" ht="13.5" thickBot="1" x14ac:dyDescent="0.25">
      <c r="A10" s="26">
        <f>1+MAX(A$4:A9)</f>
        <v>7</v>
      </c>
      <c r="D10" s="864" t="s">
        <v>810</v>
      </c>
      <c r="E10" s="865"/>
      <c r="F10" s="141"/>
      <c r="G10" s="33">
        <f ca="1">INDIRECT(D11&amp;E11&amp;"_DEL2")</f>
        <v>0.27011000000000002</v>
      </c>
      <c r="I10" s="864" t="s">
        <v>810</v>
      </c>
      <c r="J10" s="865"/>
      <c r="K10" s="141"/>
      <c r="L10" s="33">
        <f ca="1">INDIRECT(J11&amp;L11&amp;"_DEL2")</f>
        <v>0.29499999999999998</v>
      </c>
      <c r="O10" s="32"/>
    </row>
    <row r="11" spans="1:24" x14ac:dyDescent="0.2">
      <c r="A11" s="26">
        <f>1+MAX(A$4:A10)</f>
        <v>8</v>
      </c>
      <c r="B11" s="34"/>
      <c r="C11" s="34"/>
      <c r="D11" s="35" t="s">
        <v>768</v>
      </c>
      <c r="E11" s="35" t="s">
        <v>811</v>
      </c>
      <c r="F11" s="35"/>
      <c r="G11" s="36"/>
      <c r="H11" s="36"/>
      <c r="I11" s="36"/>
      <c r="J11" s="35" t="s">
        <v>770</v>
      </c>
      <c r="K11" s="35"/>
      <c r="L11" s="35" t="s">
        <v>811</v>
      </c>
      <c r="M11" s="36"/>
      <c r="N11" s="36"/>
      <c r="O11" s="36"/>
      <c r="P11" s="35"/>
      <c r="Q11" s="35"/>
      <c r="R11" s="35"/>
      <c r="S11" s="35"/>
    </row>
    <row r="12" spans="1:24" ht="13.5" thickBot="1" x14ac:dyDescent="0.25">
      <c r="A12" s="26">
        <f>1+MAX(A$4:A11)</f>
        <v>9</v>
      </c>
    </row>
    <row r="13" spans="1:24" ht="19.5" customHeight="1" thickBot="1" x14ac:dyDescent="0.3">
      <c r="A13" s="26">
        <f>1+MAX(A$4:A12)</f>
        <v>10</v>
      </c>
      <c r="C13" s="49"/>
      <c r="D13" s="861" t="s">
        <v>771</v>
      </c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3"/>
      <c r="R13"/>
      <c r="S13"/>
      <c r="T13"/>
      <c r="U13"/>
      <c r="V13"/>
    </row>
    <row r="14" spans="1:24" ht="15.75" customHeight="1" thickBot="1" x14ac:dyDescent="0.3">
      <c r="A14" s="26">
        <f>1+MAX(A$4:A13)</f>
        <v>11</v>
      </c>
      <c r="C14" s="49"/>
      <c r="D14" s="874" t="s">
        <v>184</v>
      </c>
      <c r="E14" s="876"/>
      <c r="F14" s="876"/>
      <c r="G14" s="876"/>
      <c r="H14" s="875"/>
      <c r="I14" s="874" t="s">
        <v>187</v>
      </c>
      <c r="J14" s="876"/>
      <c r="K14" s="876"/>
      <c r="L14" s="876"/>
      <c r="M14" s="875"/>
      <c r="N14" s="872" t="s">
        <v>686</v>
      </c>
      <c r="O14" s="873"/>
      <c r="P14" s="874" t="s">
        <v>772</v>
      </c>
      <c r="Q14" s="875"/>
      <c r="R14"/>
      <c r="S14"/>
      <c r="T14"/>
      <c r="U14"/>
      <c r="V14"/>
      <c r="W14"/>
      <c r="X14"/>
    </row>
    <row r="15" spans="1:24" ht="39" thickBot="1" x14ac:dyDescent="0.25">
      <c r="A15" s="26">
        <f>1+MAX(A$4:A14)</f>
        <v>12</v>
      </c>
      <c r="B15" s="43" t="s">
        <v>773</v>
      </c>
      <c r="C15" s="213" t="s">
        <v>10</v>
      </c>
      <c r="D15" s="43" t="s">
        <v>774</v>
      </c>
      <c r="E15" s="44" t="s">
        <v>633</v>
      </c>
      <c r="F15" s="44" t="s">
        <v>640</v>
      </c>
      <c r="G15" s="44" t="s">
        <v>643</v>
      </c>
      <c r="H15" s="45" t="s">
        <v>220</v>
      </c>
      <c r="I15" s="43" t="s">
        <v>774</v>
      </c>
      <c r="J15" s="44" t="s">
        <v>633</v>
      </c>
      <c r="K15" s="44" t="s">
        <v>640</v>
      </c>
      <c r="L15" s="44" t="s">
        <v>643</v>
      </c>
      <c r="M15" s="45" t="s">
        <v>220</v>
      </c>
      <c r="N15" s="43" t="s">
        <v>775</v>
      </c>
      <c r="O15" s="64" t="s">
        <v>776</v>
      </c>
      <c r="P15" s="46" t="s">
        <v>684</v>
      </c>
      <c r="Q15" s="46" t="s">
        <v>12</v>
      </c>
    </row>
    <row r="16" spans="1:24" ht="15.75" thickBot="1" x14ac:dyDescent="0.3">
      <c r="A16" s="26">
        <f>1+MAX(A$4:A15)</f>
        <v>13</v>
      </c>
      <c r="B16" s="37" t="s">
        <v>777</v>
      </c>
      <c r="C16" s="308">
        <f>ROUND(G63,1)</f>
        <v>0</v>
      </c>
      <c r="D16" s="211">
        <f ca="1">+$G$8+IF($C16&gt;$C$9,($C$9*$G$9),($C16*$G$9))+IF($C16&gt;$C$9,(($C16-$C$9)*$G$10),0)</f>
        <v>23.91</v>
      </c>
      <c r="E16" s="40">
        <f ca="1">C16*$G$6</f>
        <v>0</v>
      </c>
      <c r="F16" s="40">
        <f t="shared" ref="F16:F25" ca="1" si="0">C16*$G$7</f>
        <v>0</v>
      </c>
      <c r="G16" s="40">
        <f ca="1">+$C16*$G$5</f>
        <v>0</v>
      </c>
      <c r="H16" s="41">
        <f ca="1">SUM(D16:G16)</f>
        <v>23.91</v>
      </c>
      <c r="I16" s="39">
        <f ca="1">+$L$8+IF($C16&gt;$C$9,($C$9*$L$9),($C16*$L$9))+IF($C16&gt;$C$9,(($C16-$C$9)*$L$10),0)</f>
        <v>32.950000000000003</v>
      </c>
      <c r="J16" s="40">
        <f ca="1">$C16*$L$6</f>
        <v>0</v>
      </c>
      <c r="K16" s="40">
        <f ca="1">$C16*$L$7</f>
        <v>0</v>
      </c>
      <c r="L16" s="40">
        <f ca="1">+$C16*$L$5</f>
        <v>0</v>
      </c>
      <c r="M16" s="41">
        <f ca="1">SUM(I16:L16)</f>
        <v>32.950000000000003</v>
      </c>
      <c r="N16" s="47">
        <f t="shared" ref="N16:N25" ca="1" si="1">+M16-H16</f>
        <v>9.0400000000000027</v>
      </c>
      <c r="O16" s="65">
        <f t="shared" ref="O16:O25" ca="1" si="2">(M16-H16)/H16</f>
        <v>0.37808448347971574</v>
      </c>
      <c r="P16" s="42">
        <f t="shared" ref="P16:P25" ca="1" si="3">+IFERROR(H16/$C16,0)</f>
        <v>0</v>
      </c>
      <c r="Q16" s="42">
        <f ca="1">+IF(ISERROR(M16/$C16),0,M16/$C16)</f>
        <v>0</v>
      </c>
      <c r="S16" s="164"/>
      <c r="U16" s="163"/>
      <c r="W16" s="163"/>
      <c r="X16" s="163"/>
    </row>
    <row r="17" spans="1:24" ht="15.75" thickBot="1" x14ac:dyDescent="0.3">
      <c r="A17" s="26">
        <f>1+MAX(A$4:A16)</f>
        <v>14</v>
      </c>
      <c r="B17" s="760" t="s">
        <v>778</v>
      </c>
      <c r="C17" s="308">
        <f t="shared" ref="C17:C25" si="4">ROUND(G64,1)</f>
        <v>0</v>
      </c>
      <c r="D17" s="211">
        <f t="shared" ref="D17:D27" ca="1" si="5">+$G$8+IF($C17&gt;$C$9,($C$9*$G$9),($C17*$G$9))+IF($C17&gt;$C$9,(($C17-$C$9)*$G$10),0)</f>
        <v>23.91</v>
      </c>
      <c r="E17" s="40">
        <f t="shared" ref="E17:E25" ca="1" si="6">C17*$G$6</f>
        <v>0</v>
      </c>
      <c r="F17" s="40">
        <f t="shared" ca="1" si="0"/>
        <v>0</v>
      </c>
      <c r="G17" s="40">
        <f t="shared" ref="G17:G27" ca="1" si="7">+$C17*$G$5</f>
        <v>0</v>
      </c>
      <c r="H17" s="761">
        <f t="shared" ref="H17:H25" ca="1" si="8">SUM(D17:G17)</f>
        <v>23.91</v>
      </c>
      <c r="I17" s="39">
        <f t="shared" ref="I17:I27" ca="1" si="9">+$L$8+IF($C17&gt;$C$9,($C$9*$L$9),($C17*$L$9))+IF($C17&gt;$C$9,(($C17-$C$9)*$L$10),0)</f>
        <v>32.950000000000003</v>
      </c>
      <c r="J17" s="40">
        <f t="shared" ref="J17:J27" ca="1" si="10">$C17*$L$6</f>
        <v>0</v>
      </c>
      <c r="K17" s="40">
        <f t="shared" ref="K17:K27" ca="1" si="11">$C17*$L$7</f>
        <v>0</v>
      </c>
      <c r="L17" s="40">
        <f t="shared" ref="L17:L27" ca="1" si="12">+$C17*$L$5</f>
        <v>0</v>
      </c>
      <c r="M17" s="761">
        <f t="shared" ref="M17:M25" ca="1" si="13">SUM(I17:L17)</f>
        <v>32.950000000000003</v>
      </c>
      <c r="N17" s="762">
        <f t="shared" ca="1" si="1"/>
        <v>9.0400000000000027</v>
      </c>
      <c r="O17" s="763">
        <f t="shared" ca="1" si="2"/>
        <v>0.37808448347971574</v>
      </c>
      <c r="P17" s="764">
        <f t="shared" ca="1" si="3"/>
        <v>0</v>
      </c>
      <c r="Q17" s="764">
        <f t="shared" ref="Q17:Q25" ca="1" si="14">+IF(ISERROR(M17/$C17),0,M17/$C17)</f>
        <v>0</v>
      </c>
      <c r="S17" s="164"/>
      <c r="U17" s="163"/>
      <c r="W17" s="163"/>
      <c r="X17" s="163"/>
    </row>
    <row r="18" spans="1:24" ht="15.75" thickBot="1" x14ac:dyDescent="0.3">
      <c r="A18" s="26">
        <f>1+MAX(A$4:A17)</f>
        <v>15</v>
      </c>
      <c r="B18" s="765" t="s">
        <v>779</v>
      </c>
      <c r="C18" s="308">
        <f t="shared" si="4"/>
        <v>0</v>
      </c>
      <c r="D18" s="211">
        <f t="shared" ca="1" si="5"/>
        <v>23.91</v>
      </c>
      <c r="E18" s="40">
        <f t="shared" ca="1" si="6"/>
        <v>0</v>
      </c>
      <c r="F18" s="40">
        <f t="shared" ca="1" si="0"/>
        <v>0</v>
      </c>
      <c r="G18" s="40">
        <f t="shared" ca="1" si="7"/>
        <v>0</v>
      </c>
      <c r="H18" s="766">
        <f t="shared" ca="1" si="8"/>
        <v>23.91</v>
      </c>
      <c r="I18" s="39">
        <f t="shared" ca="1" si="9"/>
        <v>32.950000000000003</v>
      </c>
      <c r="J18" s="40">
        <f t="shared" ca="1" si="10"/>
        <v>0</v>
      </c>
      <c r="K18" s="40">
        <f t="shared" ca="1" si="11"/>
        <v>0</v>
      </c>
      <c r="L18" s="40">
        <f t="shared" ca="1" si="12"/>
        <v>0</v>
      </c>
      <c r="M18" s="766">
        <f t="shared" ca="1" si="13"/>
        <v>32.950000000000003</v>
      </c>
      <c r="N18" s="767">
        <f t="shared" ca="1" si="1"/>
        <v>9.0400000000000027</v>
      </c>
      <c r="O18" s="768">
        <f t="shared" ca="1" si="2"/>
        <v>0.37808448347971574</v>
      </c>
      <c r="P18" s="769">
        <f t="shared" ca="1" si="3"/>
        <v>0</v>
      </c>
      <c r="Q18" s="769">
        <f t="shared" ca="1" si="14"/>
        <v>0</v>
      </c>
      <c r="S18" s="164"/>
      <c r="U18" s="163"/>
      <c r="W18" s="163"/>
      <c r="X18" s="163"/>
    </row>
    <row r="19" spans="1:24" ht="15.75" thickBot="1" x14ac:dyDescent="0.3">
      <c r="A19" s="26">
        <f>1+MAX(A$4:A18)</f>
        <v>16</v>
      </c>
      <c r="B19" s="760" t="s">
        <v>780</v>
      </c>
      <c r="C19" s="308">
        <f t="shared" si="4"/>
        <v>0</v>
      </c>
      <c r="D19" s="211">
        <f t="shared" ca="1" si="5"/>
        <v>23.91</v>
      </c>
      <c r="E19" s="40">
        <f t="shared" ca="1" si="6"/>
        <v>0</v>
      </c>
      <c r="F19" s="40">
        <f t="shared" ca="1" si="0"/>
        <v>0</v>
      </c>
      <c r="G19" s="40">
        <f t="shared" ca="1" si="7"/>
        <v>0</v>
      </c>
      <c r="H19" s="761">
        <f t="shared" ca="1" si="8"/>
        <v>23.91</v>
      </c>
      <c r="I19" s="39">
        <f t="shared" ca="1" si="9"/>
        <v>32.950000000000003</v>
      </c>
      <c r="J19" s="40">
        <f t="shared" ca="1" si="10"/>
        <v>0</v>
      </c>
      <c r="K19" s="40">
        <f t="shared" ca="1" si="11"/>
        <v>0</v>
      </c>
      <c r="L19" s="40">
        <f t="shared" ca="1" si="12"/>
        <v>0</v>
      </c>
      <c r="M19" s="761">
        <f t="shared" ca="1" si="13"/>
        <v>32.950000000000003</v>
      </c>
      <c r="N19" s="762">
        <f t="shared" ca="1" si="1"/>
        <v>9.0400000000000027</v>
      </c>
      <c r="O19" s="763">
        <f t="shared" ca="1" si="2"/>
        <v>0.37808448347971574</v>
      </c>
      <c r="P19" s="764">
        <f t="shared" ca="1" si="3"/>
        <v>0</v>
      </c>
      <c r="Q19" s="764">
        <f t="shared" ca="1" si="14"/>
        <v>0</v>
      </c>
      <c r="S19" s="164"/>
      <c r="U19" s="163"/>
      <c r="W19" s="163"/>
      <c r="X19" s="163"/>
    </row>
    <row r="20" spans="1:24" ht="15.75" thickBot="1" x14ac:dyDescent="0.3">
      <c r="A20" s="26">
        <f>1+MAX(A$4:A19)</f>
        <v>17</v>
      </c>
      <c r="B20" s="765" t="s">
        <v>781</v>
      </c>
      <c r="C20" s="308">
        <f t="shared" si="4"/>
        <v>0</v>
      </c>
      <c r="D20" s="211">
        <f t="shared" ca="1" si="5"/>
        <v>23.91</v>
      </c>
      <c r="E20" s="40">
        <f t="shared" ca="1" si="6"/>
        <v>0</v>
      </c>
      <c r="F20" s="40">
        <f t="shared" ca="1" si="0"/>
        <v>0</v>
      </c>
      <c r="G20" s="40">
        <f t="shared" ca="1" si="7"/>
        <v>0</v>
      </c>
      <c r="H20" s="766">
        <f t="shared" ca="1" si="8"/>
        <v>23.91</v>
      </c>
      <c r="I20" s="39">
        <f t="shared" ca="1" si="9"/>
        <v>32.950000000000003</v>
      </c>
      <c r="J20" s="40">
        <f t="shared" ca="1" si="10"/>
        <v>0</v>
      </c>
      <c r="K20" s="40">
        <f t="shared" ca="1" si="11"/>
        <v>0</v>
      </c>
      <c r="L20" s="40">
        <f t="shared" ca="1" si="12"/>
        <v>0</v>
      </c>
      <c r="M20" s="766">
        <f t="shared" ca="1" si="13"/>
        <v>32.950000000000003</v>
      </c>
      <c r="N20" s="767">
        <f t="shared" ca="1" si="1"/>
        <v>9.0400000000000027</v>
      </c>
      <c r="O20" s="768">
        <f t="shared" ca="1" si="2"/>
        <v>0.37808448347971574</v>
      </c>
      <c r="P20" s="769">
        <f t="shared" ca="1" si="3"/>
        <v>0</v>
      </c>
      <c r="Q20" s="769">
        <f t="shared" ca="1" si="14"/>
        <v>0</v>
      </c>
      <c r="S20" s="164"/>
      <c r="U20" s="163"/>
      <c r="W20" s="163"/>
      <c r="X20" s="163"/>
    </row>
    <row r="21" spans="1:24" ht="15.75" thickBot="1" x14ac:dyDescent="0.3">
      <c r="A21" s="26">
        <f>1+MAX(A$4:A20)</f>
        <v>18</v>
      </c>
      <c r="B21" s="760" t="s">
        <v>782</v>
      </c>
      <c r="C21" s="308">
        <f t="shared" si="4"/>
        <v>2.2000000000000002</v>
      </c>
      <c r="D21" s="211">
        <f t="shared" ca="1" si="5"/>
        <v>23.91</v>
      </c>
      <c r="E21" s="40">
        <f t="shared" ca="1" si="6"/>
        <v>8.673967366600166E-2</v>
      </c>
      <c r="F21" s="40">
        <f t="shared" ca="1" si="0"/>
        <v>0.21067200000000003</v>
      </c>
      <c r="G21" s="40">
        <f t="shared" ca="1" si="7"/>
        <v>2.5425400000000002</v>
      </c>
      <c r="H21" s="761">
        <f t="shared" ca="1" si="8"/>
        <v>26.749951673666001</v>
      </c>
      <c r="I21" s="39">
        <f t="shared" ca="1" si="9"/>
        <v>33.599000000000004</v>
      </c>
      <c r="J21" s="40">
        <f t="shared" ca="1" si="10"/>
        <v>9.81579498583947E-3</v>
      </c>
      <c r="K21" s="40">
        <f t="shared" ca="1" si="11"/>
        <v>0.21067200000000003</v>
      </c>
      <c r="L21" s="40">
        <f t="shared" ca="1" si="12"/>
        <v>2.5425400000000002</v>
      </c>
      <c r="M21" s="761">
        <f t="shared" ca="1" si="13"/>
        <v>36.362027794985849</v>
      </c>
      <c r="N21" s="762">
        <f t="shared" ca="1" si="1"/>
        <v>9.6120761213198485</v>
      </c>
      <c r="O21" s="763">
        <f t="shared" ca="1" si="2"/>
        <v>0.35933059762431124</v>
      </c>
      <c r="P21" s="764">
        <f t="shared" ca="1" si="3"/>
        <v>12.159068942575454</v>
      </c>
      <c r="Q21" s="764">
        <f t="shared" ca="1" si="14"/>
        <v>16.528194452266295</v>
      </c>
      <c r="S21" s="164"/>
      <c r="U21" s="163"/>
      <c r="W21" s="163"/>
      <c r="X21" s="163"/>
    </row>
    <row r="22" spans="1:24" ht="15.75" thickBot="1" x14ac:dyDescent="0.3">
      <c r="A22" s="26">
        <f>1+MAX(A$4:A21)</f>
        <v>19</v>
      </c>
      <c r="B22" s="765" t="s">
        <v>783</v>
      </c>
      <c r="C22" s="308">
        <f t="shared" si="4"/>
        <v>4.8</v>
      </c>
      <c r="D22" s="211">
        <f t="shared" ca="1" si="5"/>
        <v>23.91</v>
      </c>
      <c r="E22" s="40">
        <f t="shared" ca="1" si="6"/>
        <v>0.18925019708945814</v>
      </c>
      <c r="F22" s="40">
        <f t="shared" ca="1" si="0"/>
        <v>0.45964799999999995</v>
      </c>
      <c r="G22" s="40">
        <f t="shared" ca="1" si="7"/>
        <v>5.5473599999999994</v>
      </c>
      <c r="H22" s="766">
        <f t="shared" ca="1" si="8"/>
        <v>30.10625819708946</v>
      </c>
      <c r="I22" s="39">
        <f t="shared" ca="1" si="9"/>
        <v>34.366</v>
      </c>
      <c r="J22" s="40">
        <f t="shared" ca="1" si="10"/>
        <v>2.1416279969104297E-2</v>
      </c>
      <c r="K22" s="40">
        <f t="shared" ca="1" si="11"/>
        <v>0.45964799999999995</v>
      </c>
      <c r="L22" s="40">
        <f t="shared" ca="1" si="12"/>
        <v>5.5473599999999994</v>
      </c>
      <c r="M22" s="766">
        <f t="shared" ca="1" si="13"/>
        <v>40.394424279969101</v>
      </c>
      <c r="N22" s="767">
        <f t="shared" ca="1" si="1"/>
        <v>10.288166082879641</v>
      </c>
      <c r="O22" s="768">
        <f t="shared" ca="1" si="2"/>
        <v>0.3417284876628825</v>
      </c>
      <c r="P22" s="769">
        <f t="shared" ca="1" si="3"/>
        <v>6.2721371243936375</v>
      </c>
      <c r="Q22" s="769">
        <f t="shared" ca="1" si="14"/>
        <v>8.4155050583268967</v>
      </c>
      <c r="S22" s="164"/>
      <c r="U22" s="163"/>
      <c r="W22" s="163"/>
      <c r="X22" s="163"/>
    </row>
    <row r="23" spans="1:24" ht="15.75" thickBot="1" x14ac:dyDescent="0.3">
      <c r="A23" s="26">
        <f>1+MAX(A$4:A22)</f>
        <v>20</v>
      </c>
      <c r="B23" s="760" t="s">
        <v>784</v>
      </c>
      <c r="C23" s="308">
        <f t="shared" si="4"/>
        <v>9.6</v>
      </c>
      <c r="D23" s="211">
        <f t="shared" ca="1" si="5"/>
        <v>23.91</v>
      </c>
      <c r="E23" s="40">
        <f t="shared" ca="1" si="6"/>
        <v>0.37850039417891629</v>
      </c>
      <c r="F23" s="40">
        <f t="shared" ca="1" si="0"/>
        <v>0.91929599999999989</v>
      </c>
      <c r="G23" s="40">
        <f t="shared" ca="1" si="7"/>
        <v>11.094719999999999</v>
      </c>
      <c r="H23" s="761">
        <f t="shared" ca="1" si="8"/>
        <v>36.302516394178916</v>
      </c>
      <c r="I23" s="39">
        <f t="shared" ca="1" si="9"/>
        <v>35.782000000000004</v>
      </c>
      <c r="J23" s="40">
        <f t="shared" ca="1" si="10"/>
        <v>4.2832559938208593E-2</v>
      </c>
      <c r="K23" s="40">
        <f t="shared" ca="1" si="11"/>
        <v>0.91929599999999989</v>
      </c>
      <c r="L23" s="40">
        <f t="shared" ca="1" si="12"/>
        <v>11.094719999999999</v>
      </c>
      <c r="M23" s="761">
        <f t="shared" ca="1" si="13"/>
        <v>47.838848559938214</v>
      </c>
      <c r="N23" s="762">
        <f t="shared" ca="1" si="1"/>
        <v>11.536332165759298</v>
      </c>
      <c r="O23" s="763">
        <f t="shared" ca="1" si="2"/>
        <v>0.31778326440227544</v>
      </c>
      <c r="P23" s="764">
        <f t="shared" ca="1" si="3"/>
        <v>3.7815121243936374</v>
      </c>
      <c r="Q23" s="764">
        <f t="shared" ca="1" si="14"/>
        <v>4.9832133916602306</v>
      </c>
      <c r="S23" s="164"/>
      <c r="U23" s="163"/>
      <c r="W23" s="163"/>
      <c r="X23" s="163"/>
    </row>
    <row r="24" spans="1:24" ht="15.75" thickBot="1" x14ac:dyDescent="0.3">
      <c r="A24" s="26">
        <f>1+MAX(A$4:A23)</f>
        <v>21</v>
      </c>
      <c r="B24" s="765" t="s">
        <v>785</v>
      </c>
      <c r="C24" s="308">
        <f t="shared" si="4"/>
        <v>84</v>
      </c>
      <c r="D24" s="211">
        <f t="shared" ca="1" si="5"/>
        <v>41.197040000000001</v>
      </c>
      <c r="E24" s="40">
        <f t="shared" ca="1" si="6"/>
        <v>3.3118784490655178</v>
      </c>
      <c r="F24" s="40">
        <f t="shared" ca="1" si="0"/>
        <v>8.0438399999999994</v>
      </c>
      <c r="G24" s="40">
        <f t="shared" ca="1" si="7"/>
        <v>97.078800000000001</v>
      </c>
      <c r="H24" s="766">
        <f t="shared" ca="1" si="8"/>
        <v>149.63155844906552</v>
      </c>
      <c r="I24" s="39">
        <f t="shared" ca="1" si="9"/>
        <v>57.730000000000004</v>
      </c>
      <c r="J24" s="40">
        <f t="shared" ca="1" si="10"/>
        <v>0.37478489945932519</v>
      </c>
      <c r="K24" s="40">
        <f t="shared" ca="1" si="11"/>
        <v>8.0438399999999994</v>
      </c>
      <c r="L24" s="40">
        <f t="shared" ca="1" si="12"/>
        <v>97.078800000000001</v>
      </c>
      <c r="M24" s="766">
        <f t="shared" ca="1" si="13"/>
        <v>163.22742489945932</v>
      </c>
      <c r="N24" s="767">
        <f t="shared" ca="1" si="1"/>
        <v>13.5958664503938</v>
      </c>
      <c r="O24" s="768">
        <f t="shared" ca="1" si="2"/>
        <v>9.0862292629410951E-2</v>
      </c>
      <c r="P24" s="769">
        <f t="shared" ca="1" si="3"/>
        <v>1.7813280767745896</v>
      </c>
      <c r="Q24" s="769">
        <f t="shared" ca="1" si="14"/>
        <v>1.9431836297554681</v>
      </c>
      <c r="S24" s="164"/>
      <c r="U24" s="163"/>
      <c r="W24" s="163"/>
      <c r="X24" s="163"/>
    </row>
    <row r="25" spans="1:24" ht="15" x14ac:dyDescent="0.25">
      <c r="A25" s="26">
        <f>1+MAX(A$4:A24)</f>
        <v>22</v>
      </c>
      <c r="B25" s="760" t="s">
        <v>786</v>
      </c>
      <c r="C25" s="308">
        <f t="shared" si="4"/>
        <v>19.600000000000001</v>
      </c>
      <c r="D25" s="211">
        <f t="shared" ca="1" si="5"/>
        <v>23.91</v>
      </c>
      <c r="E25" s="40">
        <f t="shared" ca="1" si="6"/>
        <v>0.7727716381152876</v>
      </c>
      <c r="F25" s="40">
        <f t="shared" ca="1" si="0"/>
        <v>1.8768960000000001</v>
      </c>
      <c r="G25" s="40">
        <f t="shared" ca="1" si="7"/>
        <v>22.651720000000001</v>
      </c>
      <c r="H25" s="761">
        <f t="shared" ca="1" si="8"/>
        <v>49.211387638115283</v>
      </c>
      <c r="I25" s="39">
        <f t="shared" ca="1" si="9"/>
        <v>38.731999999999999</v>
      </c>
      <c r="J25" s="40">
        <f t="shared" ca="1" si="10"/>
        <v>8.7449809873842543E-2</v>
      </c>
      <c r="K25" s="40">
        <f t="shared" ca="1" si="11"/>
        <v>1.8768960000000001</v>
      </c>
      <c r="L25" s="40">
        <f t="shared" ca="1" si="12"/>
        <v>22.651720000000001</v>
      </c>
      <c r="M25" s="761">
        <f t="shared" ca="1" si="13"/>
        <v>63.348065809873845</v>
      </c>
      <c r="N25" s="762">
        <f t="shared" ca="1" si="1"/>
        <v>14.136678171758561</v>
      </c>
      <c r="O25" s="763">
        <f t="shared" ca="1" si="2"/>
        <v>0.2872643680709665</v>
      </c>
      <c r="P25" s="764">
        <f t="shared" ca="1" si="3"/>
        <v>2.5107850835773102</v>
      </c>
      <c r="Q25" s="764">
        <f t="shared" ca="1" si="14"/>
        <v>3.2320441739731551</v>
      </c>
      <c r="S25" s="164"/>
      <c r="U25" s="163"/>
      <c r="W25" s="163"/>
      <c r="X25" s="163"/>
    </row>
    <row r="26" spans="1:24" ht="7.5" customHeight="1" thickBot="1" x14ac:dyDescent="0.25">
      <c r="A26" s="26">
        <f>1+MAX(A$4:A25)</f>
        <v>23</v>
      </c>
      <c r="B26" s="770"/>
      <c r="C26" s="771"/>
      <c r="D26" s="772"/>
      <c r="E26" s="773"/>
      <c r="F26" s="773"/>
      <c r="G26" s="773"/>
      <c r="H26" s="774"/>
      <c r="I26" s="772"/>
      <c r="J26" s="773"/>
      <c r="K26" s="773"/>
      <c r="L26" s="775"/>
      <c r="M26" s="776"/>
      <c r="N26" s="777"/>
      <c r="O26" s="778"/>
      <c r="P26" s="777"/>
      <c r="Q26" s="776"/>
      <c r="S26" s="163"/>
      <c r="U26" s="163"/>
      <c r="W26" s="163"/>
      <c r="X26" s="163"/>
    </row>
    <row r="27" spans="1:24" ht="15" x14ac:dyDescent="0.25">
      <c r="A27" s="26">
        <f>1+MAX(A$4:A26)</f>
        <v>24</v>
      </c>
      <c r="B27" s="126" t="s">
        <v>787</v>
      </c>
      <c r="C27" s="309">
        <f>'Revenue Proof'!M23</f>
        <v>0.93802813418156927</v>
      </c>
      <c r="D27" s="39">
        <f t="shared" ca="1" si="5"/>
        <v>23.91</v>
      </c>
      <c r="E27" s="40">
        <f ca="1">C27*$G$6</f>
        <v>3.6983751931108061E-2</v>
      </c>
      <c r="F27" s="40">
        <f ca="1">C27*$G$7</f>
        <v>8.9825574129227065E-2</v>
      </c>
      <c r="G27" s="40">
        <f t="shared" ca="1" si="7"/>
        <v>1.0840791146736395</v>
      </c>
      <c r="H27" s="127">
        <f ca="1">SUM(D27:G27)</f>
        <v>25.120888440733971</v>
      </c>
      <c r="I27" s="39">
        <f t="shared" ca="1" si="9"/>
        <v>33.226718299583567</v>
      </c>
      <c r="J27" s="40">
        <f t="shared" ca="1" si="10"/>
        <v>4.185223570943546E-3</v>
      </c>
      <c r="K27" s="40">
        <f t="shared" ca="1" si="11"/>
        <v>8.9825574129227065E-2</v>
      </c>
      <c r="L27" s="40">
        <f t="shared" ca="1" si="12"/>
        <v>1.0840791146736395</v>
      </c>
      <c r="M27" s="127">
        <f ca="1">SUM(I27:L27)</f>
        <v>34.404808211957381</v>
      </c>
      <c r="N27" s="128">
        <f ca="1">+M27-H27</f>
        <v>9.2839197712234096</v>
      </c>
      <c r="O27" s="129">
        <f ca="1">(M27-H27)/H27</f>
        <v>0.3695697225488796</v>
      </c>
      <c r="P27" s="130">
        <f ca="1">+IFERROR(H27/$C27,0)</f>
        <v>26.780527710559532</v>
      </c>
      <c r="Q27" s="130">
        <f ca="1">+IF(ISERROR(M27/$C27),0,M27/$C27)</f>
        <v>36.677799906263601</v>
      </c>
      <c r="S27" s="164"/>
      <c r="U27" s="163"/>
      <c r="W27" s="163"/>
      <c r="X27" s="163"/>
    </row>
    <row r="59" spans="3:7" ht="13.5" thickBot="1" x14ac:dyDescent="0.25"/>
    <row r="60" spans="3:7" ht="16.5" thickBot="1" x14ac:dyDescent="0.3">
      <c r="C60" s="869">
        <v>2021</v>
      </c>
      <c r="D60" s="870"/>
      <c r="E60" s="870"/>
      <c r="F60" s="870"/>
      <c r="G60" s="871"/>
    </row>
    <row r="61" spans="3:7" ht="15" x14ac:dyDescent="0.25">
      <c r="C61" s="180" t="s">
        <v>788</v>
      </c>
      <c r="D61" s="181" t="s">
        <v>789</v>
      </c>
      <c r="E61" s="182" t="s">
        <v>790</v>
      </c>
      <c r="F61" s="182" t="s">
        <v>791</v>
      </c>
      <c r="G61" s="183" t="s">
        <v>792</v>
      </c>
    </row>
    <row r="62" spans="3:7" ht="15" x14ac:dyDescent="0.25">
      <c r="C62" s="779">
        <v>0</v>
      </c>
      <c r="D62" s="780" t="s">
        <v>777</v>
      </c>
      <c r="E62" s="781"/>
      <c r="F62" s="781"/>
      <c r="G62" s="782"/>
    </row>
    <row r="63" spans="3:7" ht="15" x14ac:dyDescent="0.25">
      <c r="C63" s="783">
        <v>0.1</v>
      </c>
      <c r="D63" s="784" t="s">
        <v>778</v>
      </c>
      <c r="E63" s="781"/>
      <c r="F63" s="781"/>
      <c r="G63" s="782"/>
    </row>
    <row r="64" spans="3:7" ht="15" x14ac:dyDescent="0.25">
      <c r="C64" s="779">
        <v>0.2</v>
      </c>
      <c r="D64" s="780" t="s">
        <v>779</v>
      </c>
      <c r="E64" s="781"/>
      <c r="F64" s="781"/>
      <c r="G64" s="782"/>
    </row>
    <row r="65" spans="2:7" ht="15" x14ac:dyDescent="0.25">
      <c r="C65" s="783">
        <v>0.3</v>
      </c>
      <c r="D65" s="784" t="s">
        <v>780</v>
      </c>
      <c r="E65" s="781"/>
      <c r="F65" s="781"/>
      <c r="G65" s="782"/>
    </row>
    <row r="66" spans="2:7" ht="15" x14ac:dyDescent="0.25">
      <c r="C66" s="779">
        <v>0.4</v>
      </c>
      <c r="D66" s="780" t="s">
        <v>781</v>
      </c>
      <c r="E66" s="781"/>
      <c r="F66" s="781"/>
      <c r="G66" s="782"/>
    </row>
    <row r="67" spans="2:7" ht="15" x14ac:dyDescent="0.25">
      <c r="C67" s="779">
        <v>0.5</v>
      </c>
      <c r="D67" s="780" t="s">
        <v>782</v>
      </c>
      <c r="E67" s="781"/>
      <c r="F67" s="781"/>
      <c r="G67" s="782"/>
    </row>
    <row r="68" spans="2:7" ht="15" x14ac:dyDescent="0.25">
      <c r="C68" s="779">
        <v>0.6</v>
      </c>
      <c r="D68" s="780" t="s">
        <v>783</v>
      </c>
      <c r="E68" s="781">
        <v>1378</v>
      </c>
      <c r="F68" s="781">
        <v>2967</v>
      </c>
      <c r="G68" s="782">
        <f>F68/E68</f>
        <v>2.1531204644412192</v>
      </c>
    </row>
    <row r="69" spans="2:7" ht="15" x14ac:dyDescent="0.25">
      <c r="C69" s="783">
        <v>0.7</v>
      </c>
      <c r="D69" s="784" t="s">
        <v>784</v>
      </c>
      <c r="E69" s="781">
        <v>1001</v>
      </c>
      <c r="F69" s="781">
        <v>4821</v>
      </c>
      <c r="G69" s="782">
        <f>F69/E69</f>
        <v>4.8161838161838162</v>
      </c>
    </row>
    <row r="70" spans="2:7" ht="15" x14ac:dyDescent="0.25">
      <c r="C70" s="779">
        <v>0.8</v>
      </c>
      <c r="D70" s="780" t="s">
        <v>785</v>
      </c>
      <c r="E70" s="781">
        <v>754</v>
      </c>
      <c r="F70" s="781">
        <v>7252</v>
      </c>
      <c r="G70" s="782">
        <f>F70/E70</f>
        <v>9.6180371352785148</v>
      </c>
    </row>
    <row r="71" spans="2:7" ht="15" x14ac:dyDescent="0.25">
      <c r="C71" s="783">
        <v>0.9</v>
      </c>
      <c r="D71" s="784" t="s">
        <v>786</v>
      </c>
      <c r="E71" s="781">
        <v>718</v>
      </c>
      <c r="F71" s="781">
        <v>60307</v>
      </c>
      <c r="G71" s="782">
        <f>F71/E71</f>
        <v>83.993036211699163</v>
      </c>
    </row>
    <row r="72" spans="2:7" ht="15.75" thickBot="1" x14ac:dyDescent="0.3">
      <c r="C72" s="166" t="s">
        <v>793</v>
      </c>
      <c r="D72" s="785"/>
      <c r="E72" s="174">
        <f>SUM(E62:E71)</f>
        <v>3851</v>
      </c>
      <c r="F72" s="174">
        <f>SUM(F62:F71)</f>
        <v>75347</v>
      </c>
      <c r="G72" s="782">
        <f>F72/E72</f>
        <v>19.565567385094781</v>
      </c>
    </row>
    <row r="73" spans="2:7" ht="15" x14ac:dyDescent="0.25">
      <c r="C73"/>
      <c r="D73" s="145" t="s">
        <v>794</v>
      </c>
      <c r="E73" s="168">
        <f>E72/12</f>
        <v>320.91666666666669</v>
      </c>
      <c r="F73"/>
      <c r="G73"/>
    </row>
    <row r="78" spans="2:7" ht="15.75" thickBot="1" x14ac:dyDescent="0.25">
      <c r="B78" s="26" t="s">
        <v>795</v>
      </c>
      <c r="C78" s="467" t="str">
        <f>E11</f>
        <v>RS_SG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23.91</v>
      </c>
      <c r="E79" s="469">
        <f ca="1">L8</f>
        <v>32.950000000000003</v>
      </c>
      <c r="F79" s="469">
        <f ca="1">E79-D79</f>
        <v>9.0400000000000027</v>
      </c>
      <c r="G79" s="470">
        <f ca="1">F79/D79</f>
        <v>0.37808448347971574</v>
      </c>
    </row>
    <row r="80" spans="2:7" ht="15" x14ac:dyDescent="0.25">
      <c r="C80" s="471" t="s">
        <v>757</v>
      </c>
      <c r="D80" s="472">
        <f ca="1">D27+E27+F27-D79</f>
        <v>0.12680932606033224</v>
      </c>
      <c r="E80" s="472">
        <f ca="1">I27+J27+K27-E79</f>
        <v>0.3707290972837356</v>
      </c>
      <c r="F80" s="472">
        <f t="shared" ref="F80:F81" ca="1" si="15">E80-D80</f>
        <v>0.24391977122340336</v>
      </c>
      <c r="G80" s="470">
        <f t="shared" ref="G80:G81" ca="1" si="16">F80/D80</f>
        <v>1.9235160283665047</v>
      </c>
    </row>
    <row r="81" spans="3:7" ht="15" x14ac:dyDescent="0.25">
      <c r="C81" s="360" t="s">
        <v>27</v>
      </c>
      <c r="D81" s="469">
        <f ca="1">SUM(D79:D80)</f>
        <v>24.036809326060332</v>
      </c>
      <c r="E81" s="469">
        <f ca="1">SUM(E79:E80)</f>
        <v>33.320729097283738</v>
      </c>
      <c r="F81" s="469">
        <f t="shared" ca="1" si="15"/>
        <v>9.2839197712234061</v>
      </c>
      <c r="G81" s="470">
        <f t="shared" ca="1" si="16"/>
        <v>0.38623760938012375</v>
      </c>
    </row>
    <row r="82" spans="3:7" ht="15" x14ac:dyDescent="0.25">
      <c r="C82" s="360" t="s">
        <v>758</v>
      </c>
      <c r="D82" s="473">
        <f ca="1">D79/D81</f>
        <v>0.99472436943106057</v>
      </c>
      <c r="E82" s="473">
        <f ca="1">E79/E81</f>
        <v>0.98887392000933261</v>
      </c>
      <c r="F82" s="470"/>
      <c r="G82" s="470"/>
    </row>
    <row r="83" spans="3:7" ht="15" x14ac:dyDescent="0.25">
      <c r="C83" s="360" t="s">
        <v>759</v>
      </c>
      <c r="D83" s="472">
        <f ca="1">G27</f>
        <v>1.0840791146736395</v>
      </c>
      <c r="E83" s="472">
        <f ca="1">L27</f>
        <v>1.0840791146736395</v>
      </c>
      <c r="F83" s="472">
        <f t="shared" ref="F83:F84" ca="1" si="17">E83-D83</f>
        <v>0</v>
      </c>
      <c r="G83" s="470">
        <f t="shared" ref="G83:G84" ca="1" si="18">F83/D83</f>
        <v>0</v>
      </c>
    </row>
    <row r="84" spans="3:7" ht="15" x14ac:dyDescent="0.25">
      <c r="C84" s="360" t="s">
        <v>760</v>
      </c>
      <c r="D84" s="469">
        <f ca="1">D81+D83</f>
        <v>25.120888440733971</v>
      </c>
      <c r="E84" s="469">
        <f ca="1">E81+E83</f>
        <v>34.404808211957381</v>
      </c>
      <c r="F84" s="469">
        <f t="shared" ca="1" si="17"/>
        <v>9.2839197712234096</v>
      </c>
      <c r="G84" s="470">
        <f t="shared" ca="1" si="18"/>
        <v>0.3695697225488796</v>
      </c>
    </row>
  </sheetData>
  <mergeCells count="15">
    <mergeCell ref="D9:E9"/>
    <mergeCell ref="I9:J9"/>
    <mergeCell ref="D1:P1"/>
    <mergeCell ref="D2:P2"/>
    <mergeCell ref="D5:E5"/>
    <mergeCell ref="D8:E8"/>
    <mergeCell ref="I8:J8"/>
    <mergeCell ref="C60:G60"/>
    <mergeCell ref="D10:E10"/>
    <mergeCell ref="I10:J10"/>
    <mergeCell ref="D13:Q13"/>
    <mergeCell ref="D14:H14"/>
    <mergeCell ref="I14:M14"/>
    <mergeCell ref="N14:O14"/>
    <mergeCell ref="P14:Q14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4" width="9.5703125" style="2" customWidth="1"/>
    <col min="5" max="5" width="9.5703125" style="2" bestFit="1" customWidth="1"/>
    <col min="6" max="6" width="13.140625" style="2" bestFit="1" customWidth="1"/>
    <col min="7" max="7" width="10.140625" style="2" bestFit="1" customWidth="1"/>
    <col min="8" max="8" width="8.85546875" style="2" customWidth="1"/>
    <col min="9" max="9" width="9.140625" style="2" bestFit="1" customWidth="1"/>
    <col min="10" max="11" width="9.140625" style="2" customWidth="1"/>
    <col min="12" max="12" width="8.85546875" style="2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812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813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2.2310752586127521E-2</v>
      </c>
      <c r="I6" s="103" t="s">
        <v>632</v>
      </c>
      <c r="L6" s="30">
        <f ca="1">INDIRECT(J10&amp;L10&amp;"_CIBS")</f>
        <v>2.5247705474254448E-3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6.2380000000000005E-2</v>
      </c>
      <c r="I7" s="103" t="s">
        <v>639</v>
      </c>
      <c r="L7" s="30">
        <f ca="1">INDIRECT(J10&amp;L10&amp;"_ECCRA")</f>
        <v>6.2380000000000005E-2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30.6</v>
      </c>
      <c r="I8" s="867" t="s">
        <v>766</v>
      </c>
      <c r="J8" s="868"/>
      <c r="L8" s="38">
        <f ca="1">INDIRECT(J10&amp;L10&amp;"_CST")</f>
        <v>45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0.38896999999999998</v>
      </c>
      <c r="I9" s="864" t="s">
        <v>767</v>
      </c>
      <c r="J9" s="865"/>
      <c r="K9" s="141"/>
      <c r="L9" s="33">
        <f ca="1">INDIRECT(J10&amp;L10&amp;"_DEL")</f>
        <v>0.52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69</v>
      </c>
      <c r="F10" s="35"/>
      <c r="G10" s="36"/>
      <c r="H10" s="36"/>
      <c r="I10" s="36"/>
      <c r="J10" s="35" t="s">
        <v>770</v>
      </c>
      <c r="K10" s="35"/>
      <c r="L10" s="35" t="s">
        <v>69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.75" thickBot="1" x14ac:dyDescent="0.3">
      <c r="A15" s="26">
        <f>1+MAX(A$4:A14)</f>
        <v>12</v>
      </c>
      <c r="B15" s="37" t="s">
        <v>777</v>
      </c>
      <c r="C15" s="173">
        <f>ROUND(G62,0)</f>
        <v>2</v>
      </c>
      <c r="D15" s="39">
        <f t="shared" ref="D15:D24" ca="1" si="0">+$G$8+($C15*$G$9)</f>
        <v>31.377940000000002</v>
      </c>
      <c r="E15" s="40">
        <f ca="1">C15*$G$6</f>
        <v>4.4621505172255042E-2</v>
      </c>
      <c r="F15" s="40">
        <f t="shared" ref="F15:F24" ca="1" si="1">C15*$G$7</f>
        <v>0.12476000000000001</v>
      </c>
      <c r="G15" s="40">
        <f ca="1">+$C15*$G$5</f>
        <v>2.3113999999999999</v>
      </c>
      <c r="H15" s="41">
        <f ca="1">SUM(D15:G15)</f>
        <v>33.858721505172255</v>
      </c>
      <c r="I15" s="39">
        <f ca="1">+$L$8+($C15*$L$9)</f>
        <v>46.04</v>
      </c>
      <c r="J15" s="40">
        <f ca="1">$C15*$L$6</f>
        <v>5.0495410948508896E-3</v>
      </c>
      <c r="K15" s="40">
        <f ca="1">$C15*$L$7</f>
        <v>0.12476000000000001</v>
      </c>
      <c r="L15" s="40">
        <f ca="1">+$C15*$L$5</f>
        <v>2.3113999999999999</v>
      </c>
      <c r="M15" s="41">
        <f ca="1">SUM(I15:L15)</f>
        <v>48.481209541094849</v>
      </c>
      <c r="N15" s="47">
        <f t="shared" ref="N15:N24" ca="1" si="2">+M15-H15</f>
        <v>14.622488035922593</v>
      </c>
      <c r="O15" s="65">
        <f t="shared" ref="O15:O24" ca="1" si="3">(M15-H15)/H15</f>
        <v>0.43186769570401123</v>
      </c>
      <c r="P15" s="42">
        <f t="shared" ref="P15:P24" ca="1" si="4">+IFERROR(H15/$C15,0)</f>
        <v>16.929360752586128</v>
      </c>
      <c r="Q15" s="42">
        <f ca="1">+IF(ISERROR(M15/$C15),0,M15/$C15)</f>
        <v>24.240604770547424</v>
      </c>
      <c r="S15" s="50"/>
    </row>
    <row r="16" spans="1:24" ht="15.75" thickBot="1" x14ac:dyDescent="0.3">
      <c r="A16" s="26">
        <f>1+MAX(A$4:A15)</f>
        <v>13</v>
      </c>
      <c r="B16" s="760" t="s">
        <v>778</v>
      </c>
      <c r="C16" s="173">
        <f t="shared" ref="C16:C24" si="5">ROUND(G63,0)</f>
        <v>7</v>
      </c>
      <c r="D16" s="39">
        <f t="shared" ca="1" si="0"/>
        <v>33.322789999999998</v>
      </c>
      <c r="E16" s="40">
        <f t="shared" ref="E16:E24" ca="1" si="6">C16*$G$6</f>
        <v>0.15617526810289264</v>
      </c>
      <c r="F16" s="40">
        <f t="shared" ca="1" si="1"/>
        <v>0.43666000000000005</v>
      </c>
      <c r="G16" s="40">
        <f t="shared" ref="G16:G26" ca="1" si="7">+$C16*$G$5</f>
        <v>8.0899000000000001</v>
      </c>
      <c r="H16" s="761">
        <f t="shared" ref="H16:H24" ca="1" si="8">SUM(D16:G16)</f>
        <v>42.005525268102893</v>
      </c>
      <c r="I16" s="39">
        <f t="shared" ref="I16:I26" ca="1" si="9">+$L$8+($C16*$L$9)</f>
        <v>48.64</v>
      </c>
      <c r="J16" s="40">
        <f t="shared" ref="J16:J26" ca="1" si="10">$C16*$L$6</f>
        <v>1.7673393831978114E-2</v>
      </c>
      <c r="K16" s="40">
        <f t="shared" ref="K16:K26" ca="1" si="11">$C16*$L$7</f>
        <v>0.43666000000000005</v>
      </c>
      <c r="L16" s="40">
        <f t="shared" ref="L16:L26" ca="1" si="12">+$C16*$L$5</f>
        <v>8.0899000000000001</v>
      </c>
      <c r="M16" s="761">
        <f t="shared" ref="M16:M24" ca="1" si="13">SUM(I16:L16)</f>
        <v>57.184233393831981</v>
      </c>
      <c r="N16" s="762">
        <f t="shared" ca="1" si="2"/>
        <v>15.178708125729088</v>
      </c>
      <c r="O16" s="763">
        <f t="shared" ca="1" si="3"/>
        <v>0.36135027544233844</v>
      </c>
      <c r="P16" s="764">
        <f t="shared" ca="1" si="4"/>
        <v>6.0007893240146988</v>
      </c>
      <c r="Q16" s="764">
        <f t="shared" ref="Q16:Q24" ca="1" si="14">+IF(ISERROR(M16/$C16),0,M16/$C16)</f>
        <v>8.169176199118855</v>
      </c>
      <c r="S16" s="50"/>
    </row>
    <row r="17" spans="1:21" ht="15.75" thickBot="1" x14ac:dyDescent="0.3">
      <c r="A17" s="26">
        <f>1+MAX(A$4:A16)</f>
        <v>14</v>
      </c>
      <c r="B17" s="765" t="s">
        <v>779</v>
      </c>
      <c r="C17" s="173">
        <f t="shared" si="5"/>
        <v>16</v>
      </c>
      <c r="D17" s="39">
        <f t="shared" ca="1" si="0"/>
        <v>36.823520000000002</v>
      </c>
      <c r="E17" s="40">
        <f t="shared" ca="1" si="6"/>
        <v>0.35697204137804034</v>
      </c>
      <c r="F17" s="40">
        <f t="shared" ca="1" si="1"/>
        <v>0.99808000000000008</v>
      </c>
      <c r="G17" s="40">
        <f t="shared" ca="1" si="7"/>
        <v>18.491199999999999</v>
      </c>
      <c r="H17" s="766">
        <f t="shared" ca="1" si="8"/>
        <v>56.669772041378046</v>
      </c>
      <c r="I17" s="39">
        <f t="shared" ca="1" si="9"/>
        <v>53.32</v>
      </c>
      <c r="J17" s="40">
        <f t="shared" ca="1" si="10"/>
        <v>4.0396328758807117E-2</v>
      </c>
      <c r="K17" s="40">
        <f t="shared" ca="1" si="11"/>
        <v>0.99808000000000008</v>
      </c>
      <c r="L17" s="40">
        <f t="shared" ca="1" si="12"/>
        <v>18.491199999999999</v>
      </c>
      <c r="M17" s="766">
        <f t="shared" ca="1" si="13"/>
        <v>72.849676328758818</v>
      </c>
      <c r="N17" s="767">
        <f t="shared" ca="1" si="2"/>
        <v>16.179904287380772</v>
      </c>
      <c r="O17" s="768">
        <f t="shared" ca="1" si="3"/>
        <v>0.28551207644821369</v>
      </c>
      <c r="P17" s="769">
        <f t="shared" ca="1" si="4"/>
        <v>3.5418607525861279</v>
      </c>
      <c r="Q17" s="769">
        <f t="shared" ca="1" si="14"/>
        <v>4.5531047705474261</v>
      </c>
      <c r="S17" s="50"/>
    </row>
    <row r="18" spans="1:21" ht="15.75" thickBot="1" x14ac:dyDescent="0.3">
      <c r="A18" s="26">
        <f>1+MAX(A$4:A17)</f>
        <v>15</v>
      </c>
      <c r="B18" s="760" t="s">
        <v>780</v>
      </c>
      <c r="C18" s="173">
        <f t="shared" si="5"/>
        <v>26</v>
      </c>
      <c r="D18" s="39">
        <f t="shared" ca="1" si="0"/>
        <v>40.71322</v>
      </c>
      <c r="E18" s="40">
        <f t="shared" ca="1" si="6"/>
        <v>0.58007956723931553</v>
      </c>
      <c r="F18" s="40">
        <f t="shared" ca="1" si="1"/>
        <v>1.6218800000000002</v>
      </c>
      <c r="G18" s="40">
        <f t="shared" ca="1" si="7"/>
        <v>30.048199999999998</v>
      </c>
      <c r="H18" s="761">
        <f t="shared" ca="1" si="8"/>
        <v>72.963379567239315</v>
      </c>
      <c r="I18" s="39">
        <f t="shared" ca="1" si="9"/>
        <v>58.519999999999996</v>
      </c>
      <c r="J18" s="40">
        <f t="shared" ca="1" si="10"/>
        <v>6.564403423306156E-2</v>
      </c>
      <c r="K18" s="40">
        <f t="shared" ca="1" si="11"/>
        <v>1.6218800000000002</v>
      </c>
      <c r="L18" s="40">
        <f t="shared" ca="1" si="12"/>
        <v>30.048199999999998</v>
      </c>
      <c r="M18" s="761">
        <f t="shared" ca="1" si="13"/>
        <v>90.255724034233054</v>
      </c>
      <c r="N18" s="762">
        <f t="shared" ca="1" si="2"/>
        <v>17.29234446699374</v>
      </c>
      <c r="O18" s="763">
        <f t="shared" ca="1" si="3"/>
        <v>0.23700032221037678</v>
      </c>
      <c r="P18" s="764">
        <f t="shared" ca="1" si="4"/>
        <v>2.8062838295092045</v>
      </c>
      <c r="Q18" s="764">
        <f t="shared" ca="1" si="14"/>
        <v>3.4713740013166561</v>
      </c>
      <c r="S18" s="50"/>
    </row>
    <row r="19" spans="1:21" ht="15.75" thickBot="1" x14ac:dyDescent="0.3">
      <c r="A19" s="26">
        <f>1+MAX(A$4:A18)</f>
        <v>16</v>
      </c>
      <c r="B19" s="765" t="s">
        <v>781</v>
      </c>
      <c r="C19" s="173">
        <f t="shared" si="5"/>
        <v>39</v>
      </c>
      <c r="D19" s="39">
        <f t="shared" ca="1" si="0"/>
        <v>45.769829999999999</v>
      </c>
      <c r="E19" s="40">
        <f t="shared" ca="1" si="6"/>
        <v>0.8701193508589733</v>
      </c>
      <c r="F19" s="40">
        <f t="shared" ca="1" si="1"/>
        <v>2.43282</v>
      </c>
      <c r="G19" s="40">
        <f t="shared" ca="1" si="7"/>
        <v>45.072299999999998</v>
      </c>
      <c r="H19" s="766">
        <f t="shared" ca="1" si="8"/>
        <v>94.145069350858961</v>
      </c>
      <c r="I19" s="39">
        <f t="shared" ca="1" si="9"/>
        <v>65.28</v>
      </c>
      <c r="J19" s="40">
        <f t="shared" ca="1" si="10"/>
        <v>9.846605134959234E-2</v>
      </c>
      <c r="K19" s="40">
        <f t="shared" ca="1" si="11"/>
        <v>2.43282</v>
      </c>
      <c r="L19" s="40">
        <f t="shared" ca="1" si="12"/>
        <v>45.072299999999998</v>
      </c>
      <c r="M19" s="766">
        <f t="shared" ca="1" si="13"/>
        <v>112.8835860513496</v>
      </c>
      <c r="N19" s="767">
        <f t="shared" ca="1" si="2"/>
        <v>18.738516700490635</v>
      </c>
      <c r="O19" s="768">
        <f t="shared" ca="1" si="3"/>
        <v>0.1990387476444051</v>
      </c>
      <c r="P19" s="769">
        <f t="shared" ca="1" si="4"/>
        <v>2.4139761372015118</v>
      </c>
      <c r="Q19" s="769">
        <f t="shared" ca="1" si="14"/>
        <v>2.8944509243935794</v>
      </c>
      <c r="S19" s="50"/>
    </row>
    <row r="20" spans="1:21" ht="15.75" thickBot="1" x14ac:dyDescent="0.3">
      <c r="A20" s="26">
        <f>1+MAX(A$4:A19)</f>
        <v>17</v>
      </c>
      <c r="B20" s="760" t="s">
        <v>782</v>
      </c>
      <c r="C20" s="173">
        <f t="shared" si="5"/>
        <v>57</v>
      </c>
      <c r="D20" s="39">
        <f t="shared" ca="1" si="0"/>
        <v>52.77129</v>
      </c>
      <c r="E20" s="40">
        <f t="shared" ca="1" si="6"/>
        <v>1.2717128974092686</v>
      </c>
      <c r="F20" s="40">
        <f t="shared" ca="1" si="1"/>
        <v>3.5556600000000005</v>
      </c>
      <c r="G20" s="40">
        <f t="shared" ca="1" si="7"/>
        <v>65.874899999999997</v>
      </c>
      <c r="H20" s="761">
        <f t="shared" ca="1" si="8"/>
        <v>123.47356289740927</v>
      </c>
      <c r="I20" s="39">
        <f t="shared" ca="1" si="9"/>
        <v>74.64</v>
      </c>
      <c r="J20" s="40">
        <f t="shared" ca="1" si="10"/>
        <v>0.14391192120325036</v>
      </c>
      <c r="K20" s="40">
        <f t="shared" ca="1" si="11"/>
        <v>3.5556600000000005</v>
      </c>
      <c r="L20" s="40">
        <f t="shared" ca="1" si="12"/>
        <v>65.874899999999997</v>
      </c>
      <c r="M20" s="761">
        <f t="shared" ca="1" si="13"/>
        <v>144.21447192120326</v>
      </c>
      <c r="N20" s="762">
        <f t="shared" ca="1" si="2"/>
        <v>20.740909023793989</v>
      </c>
      <c r="O20" s="763">
        <f t="shared" ca="1" si="3"/>
        <v>0.16797854161726128</v>
      </c>
      <c r="P20" s="764">
        <f t="shared" ca="1" si="4"/>
        <v>2.1662028578492856</v>
      </c>
      <c r="Q20" s="764">
        <f t="shared" ca="1" si="14"/>
        <v>2.5300784547579518</v>
      </c>
      <c r="S20" s="50"/>
    </row>
    <row r="21" spans="1:21" ht="15.75" thickBot="1" x14ac:dyDescent="0.3">
      <c r="A21" s="26">
        <f>1+MAX(A$4:A20)</f>
        <v>18</v>
      </c>
      <c r="B21" s="765" t="s">
        <v>783</v>
      </c>
      <c r="C21" s="173">
        <f t="shared" si="5"/>
        <v>78</v>
      </c>
      <c r="D21" s="39">
        <f t="shared" ca="1" si="0"/>
        <v>60.939660000000003</v>
      </c>
      <c r="E21" s="40">
        <f t="shared" ca="1" si="6"/>
        <v>1.7402387017179466</v>
      </c>
      <c r="F21" s="40">
        <f t="shared" ca="1" si="1"/>
        <v>4.86564</v>
      </c>
      <c r="G21" s="40">
        <f t="shared" ca="1" si="7"/>
        <v>90.144599999999997</v>
      </c>
      <c r="H21" s="766">
        <f t="shared" ca="1" si="8"/>
        <v>157.69013870171796</v>
      </c>
      <c r="I21" s="39">
        <f t="shared" ca="1" si="9"/>
        <v>85.56</v>
      </c>
      <c r="J21" s="40">
        <f t="shared" ca="1" si="10"/>
        <v>0.19693210269918468</v>
      </c>
      <c r="K21" s="40">
        <f t="shared" ca="1" si="11"/>
        <v>4.86564</v>
      </c>
      <c r="L21" s="40">
        <f t="shared" ca="1" si="12"/>
        <v>90.144599999999997</v>
      </c>
      <c r="M21" s="766">
        <f t="shared" ca="1" si="13"/>
        <v>180.76717210269919</v>
      </c>
      <c r="N21" s="767">
        <f t="shared" ca="1" si="2"/>
        <v>23.077033400981236</v>
      </c>
      <c r="O21" s="768">
        <f t="shared" ca="1" si="3"/>
        <v>0.14634417593247906</v>
      </c>
      <c r="P21" s="769">
        <f t="shared" ca="1" si="4"/>
        <v>2.02166844489382</v>
      </c>
      <c r="Q21" s="769">
        <f t="shared" ca="1" si="14"/>
        <v>2.3175278474705023</v>
      </c>
      <c r="S21" s="50"/>
    </row>
    <row r="22" spans="1:21" ht="15.75" thickBot="1" x14ac:dyDescent="0.3">
      <c r="A22" s="26">
        <f>1+MAX(A$4:A21)</f>
        <v>19</v>
      </c>
      <c r="B22" s="760" t="s">
        <v>784</v>
      </c>
      <c r="C22" s="173">
        <f t="shared" si="5"/>
        <v>103</v>
      </c>
      <c r="D22" s="39">
        <f t="shared" ca="1" si="0"/>
        <v>70.663910000000001</v>
      </c>
      <c r="E22" s="40">
        <f t="shared" ca="1" si="6"/>
        <v>2.2980075163711349</v>
      </c>
      <c r="F22" s="40">
        <f t="shared" ca="1" si="1"/>
        <v>6.4251400000000007</v>
      </c>
      <c r="G22" s="40">
        <f t="shared" ca="1" si="7"/>
        <v>119.0371</v>
      </c>
      <c r="H22" s="761">
        <f t="shared" ca="1" si="8"/>
        <v>198.42415751637111</v>
      </c>
      <c r="I22" s="39">
        <f t="shared" ca="1" si="9"/>
        <v>98.56</v>
      </c>
      <c r="J22" s="40">
        <f t="shared" ca="1" si="10"/>
        <v>0.26005136638482079</v>
      </c>
      <c r="K22" s="40">
        <f t="shared" ca="1" si="11"/>
        <v>6.4251400000000007</v>
      </c>
      <c r="L22" s="40">
        <f t="shared" ca="1" si="12"/>
        <v>119.0371</v>
      </c>
      <c r="M22" s="761">
        <f t="shared" ca="1" si="13"/>
        <v>224.28229136638481</v>
      </c>
      <c r="N22" s="762">
        <f t="shared" ca="1" si="2"/>
        <v>25.858133850013701</v>
      </c>
      <c r="O22" s="763">
        <f t="shared" ca="1" si="3"/>
        <v>0.13031746826431787</v>
      </c>
      <c r="P22" s="764">
        <f t="shared" ca="1" si="4"/>
        <v>1.9264481312269039</v>
      </c>
      <c r="Q22" s="764">
        <f t="shared" ca="1" si="14"/>
        <v>2.1774979744309206</v>
      </c>
      <c r="S22" s="50"/>
      <c r="U22" s="50"/>
    </row>
    <row r="23" spans="1:21" ht="15.75" thickBot="1" x14ac:dyDescent="0.3">
      <c r="A23" s="26">
        <f>1+MAX(A$4:A22)</f>
        <v>20</v>
      </c>
      <c r="B23" s="765" t="s">
        <v>785</v>
      </c>
      <c r="C23" s="173">
        <f t="shared" si="5"/>
        <v>136</v>
      </c>
      <c r="D23" s="39">
        <f t="shared" ca="1" si="0"/>
        <v>83.499920000000003</v>
      </c>
      <c r="E23" s="40">
        <f t="shared" ca="1" si="6"/>
        <v>3.0342623517133429</v>
      </c>
      <c r="F23" s="40">
        <f t="shared" ca="1" si="1"/>
        <v>8.4836800000000014</v>
      </c>
      <c r="G23" s="40">
        <f t="shared" ca="1" si="7"/>
        <v>157.17519999999999</v>
      </c>
      <c r="H23" s="766">
        <f t="shared" ca="1" si="8"/>
        <v>252.19306235171334</v>
      </c>
      <c r="I23" s="39">
        <f t="shared" ca="1" si="9"/>
        <v>115.72</v>
      </c>
      <c r="J23" s="40">
        <f t="shared" ca="1" si="10"/>
        <v>0.34336879444986051</v>
      </c>
      <c r="K23" s="40">
        <f t="shared" ca="1" si="11"/>
        <v>8.4836800000000014</v>
      </c>
      <c r="L23" s="40">
        <f t="shared" ca="1" si="12"/>
        <v>157.17519999999999</v>
      </c>
      <c r="M23" s="766">
        <f t="shared" ca="1" si="13"/>
        <v>281.72224879444985</v>
      </c>
      <c r="N23" s="767">
        <f t="shared" ca="1" si="2"/>
        <v>29.529186442736517</v>
      </c>
      <c r="O23" s="768">
        <f t="shared" ca="1" si="3"/>
        <v>0.11708960653943185</v>
      </c>
      <c r="P23" s="769">
        <f t="shared" ca="1" si="4"/>
        <v>1.8543607525861274</v>
      </c>
      <c r="Q23" s="769">
        <f t="shared" ca="1" si="14"/>
        <v>2.0714871234886019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173">
        <f t="shared" si="5"/>
        <v>340</v>
      </c>
      <c r="D24" s="39">
        <f t="shared" ca="1" si="0"/>
        <v>162.84979999999999</v>
      </c>
      <c r="E24" s="40">
        <f t="shared" ca="1" si="6"/>
        <v>7.5856558792833573</v>
      </c>
      <c r="F24" s="40">
        <f t="shared" ca="1" si="1"/>
        <v>21.209200000000003</v>
      </c>
      <c r="G24" s="40">
        <f t="shared" ca="1" si="7"/>
        <v>392.93799999999999</v>
      </c>
      <c r="H24" s="761">
        <f t="shared" ca="1" si="8"/>
        <v>584.58265587928338</v>
      </c>
      <c r="I24" s="39">
        <f t="shared" ca="1" si="9"/>
        <v>221.8</v>
      </c>
      <c r="J24" s="40">
        <f t="shared" ca="1" si="10"/>
        <v>0.85842198612465126</v>
      </c>
      <c r="K24" s="40">
        <f t="shared" ca="1" si="11"/>
        <v>21.209200000000003</v>
      </c>
      <c r="L24" s="40">
        <f t="shared" ca="1" si="12"/>
        <v>392.93799999999999</v>
      </c>
      <c r="M24" s="761">
        <f t="shared" ca="1" si="13"/>
        <v>636.80562198612461</v>
      </c>
      <c r="N24" s="762">
        <f t="shared" ca="1" si="2"/>
        <v>52.222966106841227</v>
      </c>
      <c r="O24" s="763">
        <f t="shared" ca="1" si="3"/>
        <v>8.9333759018716583E-2</v>
      </c>
      <c r="P24" s="764">
        <f t="shared" ca="1" si="4"/>
        <v>1.7193607525861276</v>
      </c>
      <c r="Q24" s="764">
        <f t="shared" ca="1" si="14"/>
        <v>1.8729577117238958</v>
      </c>
      <c r="S24" s="50"/>
    </row>
    <row r="25" spans="1:21" ht="7.5" customHeight="1" thickBot="1" x14ac:dyDescent="0.25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474">
        <f>'Revenue Proof'!O23</f>
        <v>73.270637272617634</v>
      </c>
      <c r="D26" s="39">
        <f ca="1">+$G$8+($C26*$G$9)</f>
        <v>59.100079779930084</v>
      </c>
      <c r="E26" s="40">
        <f ca="1">C26*$G$6</f>
        <v>1.6347230600172655</v>
      </c>
      <c r="F26" s="40">
        <f ca="1">C26*$G$7</f>
        <v>4.5706223530658887</v>
      </c>
      <c r="G26" s="40">
        <f t="shared" ca="1" si="7"/>
        <v>84.678875495964192</v>
      </c>
      <c r="H26" s="127">
        <f ca="1">SUM(D26:G26)</f>
        <v>149.98430068897744</v>
      </c>
      <c r="I26" s="39">
        <f t="shared" ca="1" si="9"/>
        <v>83.100731381761165</v>
      </c>
      <c r="J26" s="40">
        <f t="shared" ca="1" si="10"/>
        <v>0.18499154697699802</v>
      </c>
      <c r="K26" s="40">
        <f t="shared" ca="1" si="11"/>
        <v>4.5706223530658887</v>
      </c>
      <c r="L26" s="40">
        <f t="shared" ca="1" si="12"/>
        <v>84.678875495964192</v>
      </c>
      <c r="M26" s="127">
        <f ca="1">SUM(I26:L26)</f>
        <v>172.53522077776825</v>
      </c>
      <c r="N26" s="128">
        <f ca="1">+M26-H26</f>
        <v>22.550920088790804</v>
      </c>
      <c r="O26" s="129">
        <f ca="1">(M26-H26)/H26</f>
        <v>0.15035520374598849</v>
      </c>
      <c r="P26" s="130">
        <f ca="1">+IFERROR(H26/$C26,0)</f>
        <v>2.0469905308852674</v>
      </c>
      <c r="Q26" s="130">
        <f ca="1">+IF(ISERROR(M26/$C26),0,M26/$C26)</f>
        <v>2.3547662092226309</v>
      </c>
      <c r="S26" s="50"/>
    </row>
    <row r="59" spans="3:7" ht="13.5" thickBot="1" x14ac:dyDescent="0.25"/>
    <row r="60" spans="3:7" ht="16.5" thickBot="1" x14ac:dyDescent="0.3">
      <c r="C60" s="869">
        <v>2021</v>
      </c>
      <c r="D60" s="870"/>
      <c r="E60" s="870"/>
      <c r="F60" s="870"/>
      <c r="G60" s="871"/>
    </row>
    <row r="61" spans="3:7" ht="15" x14ac:dyDescent="0.25">
      <c r="C61" s="180" t="s">
        <v>788</v>
      </c>
      <c r="D61" s="181" t="s">
        <v>789</v>
      </c>
      <c r="E61" s="182" t="s">
        <v>790</v>
      </c>
      <c r="F61" s="182" t="s">
        <v>791</v>
      </c>
      <c r="G61" s="183" t="s">
        <v>792</v>
      </c>
    </row>
    <row r="62" spans="3:7" ht="15" x14ac:dyDescent="0.25">
      <c r="C62" s="779">
        <v>0</v>
      </c>
      <c r="D62" s="780" t="s">
        <v>777</v>
      </c>
      <c r="E62" s="781">
        <v>9084</v>
      </c>
      <c r="F62" s="781">
        <v>15233</v>
      </c>
      <c r="G62" s="782">
        <f>F62/E62</f>
        <v>1.6769044473800088</v>
      </c>
    </row>
    <row r="63" spans="3:7" ht="15" x14ac:dyDescent="0.25">
      <c r="C63" s="783">
        <v>0.1</v>
      </c>
      <c r="D63" s="784" t="s">
        <v>778</v>
      </c>
      <c r="E63" s="781">
        <v>14177</v>
      </c>
      <c r="F63" s="781">
        <v>95552</v>
      </c>
      <c r="G63" s="782">
        <f>F63/E63</f>
        <v>6.7399308739507653</v>
      </c>
    </row>
    <row r="64" spans="3:7" ht="15" x14ac:dyDescent="0.25">
      <c r="C64" s="779">
        <v>0.2</v>
      </c>
      <c r="D64" s="780" t="s">
        <v>779</v>
      </c>
      <c r="E64" s="781">
        <v>11897</v>
      </c>
      <c r="F64" s="781">
        <v>187015</v>
      </c>
      <c r="G64" s="782">
        <f t="shared" ref="G64:G72" si="15">F64/E64</f>
        <v>15.719509119946204</v>
      </c>
    </row>
    <row r="65" spans="2:7" ht="15" x14ac:dyDescent="0.25">
      <c r="C65" s="783">
        <v>0.3</v>
      </c>
      <c r="D65" s="784" t="s">
        <v>780</v>
      </c>
      <c r="E65" s="781">
        <v>10993</v>
      </c>
      <c r="F65" s="781">
        <v>282133</v>
      </c>
      <c r="G65" s="782">
        <f t="shared" si="15"/>
        <v>25.664786682434276</v>
      </c>
    </row>
    <row r="66" spans="2:7" ht="15" x14ac:dyDescent="0.25">
      <c r="C66" s="779">
        <v>0.4</v>
      </c>
      <c r="D66" s="780" t="s">
        <v>781</v>
      </c>
      <c r="E66" s="781">
        <v>12088</v>
      </c>
      <c r="F66" s="781">
        <v>474105</v>
      </c>
      <c r="G66" s="782">
        <f t="shared" si="15"/>
        <v>39.221128391793513</v>
      </c>
    </row>
    <row r="67" spans="2:7" ht="15" x14ac:dyDescent="0.25">
      <c r="C67" s="779">
        <v>0.5</v>
      </c>
      <c r="D67" s="780" t="s">
        <v>782</v>
      </c>
      <c r="E67" s="781">
        <v>11912</v>
      </c>
      <c r="F67" s="781">
        <v>674685</v>
      </c>
      <c r="G67" s="782">
        <f t="shared" si="15"/>
        <v>56.639103425117526</v>
      </c>
    </row>
    <row r="68" spans="2:7" ht="15" x14ac:dyDescent="0.25">
      <c r="C68" s="779">
        <v>0.6</v>
      </c>
      <c r="D68" s="780" t="s">
        <v>783</v>
      </c>
      <c r="E68" s="781">
        <v>11954</v>
      </c>
      <c r="F68" s="781">
        <v>926450</v>
      </c>
      <c r="G68" s="782">
        <f t="shared" si="15"/>
        <v>77.501254810105408</v>
      </c>
    </row>
    <row r="69" spans="2:7" ht="15" x14ac:dyDescent="0.25">
      <c r="C69" s="783">
        <v>0.7</v>
      </c>
      <c r="D69" s="784" t="s">
        <v>784</v>
      </c>
      <c r="E69" s="781">
        <v>11776</v>
      </c>
      <c r="F69" s="781">
        <v>1212530</v>
      </c>
      <c r="G69" s="782">
        <f t="shared" si="15"/>
        <v>102.96620244565217</v>
      </c>
    </row>
    <row r="70" spans="2:7" ht="15" x14ac:dyDescent="0.25">
      <c r="C70" s="779">
        <v>0.8</v>
      </c>
      <c r="D70" s="780" t="s">
        <v>785</v>
      </c>
      <c r="E70" s="781">
        <v>11794</v>
      </c>
      <c r="F70" s="781">
        <v>1609050</v>
      </c>
      <c r="G70" s="782">
        <f t="shared" si="15"/>
        <v>136.42954044429371</v>
      </c>
    </row>
    <row r="71" spans="2:7" ht="15" x14ac:dyDescent="0.25">
      <c r="C71" s="783">
        <v>0.9</v>
      </c>
      <c r="D71" s="784" t="s">
        <v>786</v>
      </c>
      <c r="E71" s="781">
        <v>11878</v>
      </c>
      <c r="F71" s="781">
        <v>4036137</v>
      </c>
      <c r="G71" s="782">
        <f t="shared" si="15"/>
        <v>339.79937699949488</v>
      </c>
    </row>
    <row r="72" spans="2:7" ht="15.75" thickBot="1" x14ac:dyDescent="0.3">
      <c r="C72" s="166" t="s">
        <v>793</v>
      </c>
      <c r="D72" s="785"/>
      <c r="E72" s="174">
        <f>SUM(E62:E71)</f>
        <v>117553</v>
      </c>
      <c r="F72" s="174">
        <f>SUM(F62:F71)</f>
        <v>9512890</v>
      </c>
      <c r="G72" s="782">
        <f t="shared" si="15"/>
        <v>80.92426394902725</v>
      </c>
    </row>
    <row r="73" spans="2:7" ht="15" x14ac:dyDescent="0.25">
      <c r="C73"/>
      <c r="D73" s="145" t="s">
        <v>794</v>
      </c>
      <c r="E73" s="168">
        <f>E72/12</f>
        <v>9796.0833333333339</v>
      </c>
      <c r="F73"/>
      <c r="G73"/>
    </row>
    <row r="78" spans="2:7" ht="15.75" thickBot="1" x14ac:dyDescent="0.25">
      <c r="B78" s="26" t="s">
        <v>795</v>
      </c>
      <c r="C78" s="467" t="str">
        <f>E10</f>
        <v>SGS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30.6</v>
      </c>
      <c r="E79" s="469">
        <f ca="1">L8</f>
        <v>45</v>
      </c>
      <c r="F79" s="469">
        <f ca="1">E79-D79</f>
        <v>14.399999999999999</v>
      </c>
      <c r="G79" s="470">
        <f ca="1">F79/D79</f>
        <v>0.47058823529411759</v>
      </c>
    </row>
    <row r="80" spans="2:7" ht="15" x14ac:dyDescent="0.25">
      <c r="C80" s="471" t="s">
        <v>757</v>
      </c>
      <c r="D80" s="472">
        <f ca="1">D26+E26+F26-D79</f>
        <v>34.705425193013234</v>
      </c>
      <c r="E80" s="472">
        <f ca="1">I26+J26+K26-E79</f>
        <v>42.856345281804053</v>
      </c>
      <c r="F80" s="472">
        <f t="shared" ref="F80:F81" ca="1" si="16">E80-D80</f>
        <v>8.1509200887908193</v>
      </c>
      <c r="G80" s="470">
        <f t="shared" ref="G80:G81" ca="1" si="17">F80/D80</f>
        <v>0.23486011317999159</v>
      </c>
    </row>
    <row r="81" spans="3:7" ht="15" x14ac:dyDescent="0.25">
      <c r="C81" s="360" t="s">
        <v>27</v>
      </c>
      <c r="D81" s="469">
        <f ca="1">SUM(D79:D80)</f>
        <v>65.305425193013235</v>
      </c>
      <c r="E81" s="469">
        <f ca="1">SUM(E79:E80)</f>
        <v>87.856345281804053</v>
      </c>
      <c r="F81" s="469">
        <f t="shared" ca="1" si="16"/>
        <v>22.550920088790818</v>
      </c>
      <c r="G81" s="470">
        <f t="shared" ca="1" si="17"/>
        <v>0.34531465069158529</v>
      </c>
    </row>
    <row r="82" spans="3:7" ht="15" x14ac:dyDescent="0.25">
      <c r="C82" s="360" t="s">
        <v>758</v>
      </c>
      <c r="D82" s="473">
        <f ca="1">D79/D81</f>
        <v>0.46856750276964387</v>
      </c>
      <c r="E82" s="473">
        <f ca="1">E79/E81</f>
        <v>0.51219977174852915</v>
      </c>
      <c r="F82" s="470"/>
      <c r="G82" s="470"/>
    </row>
    <row r="83" spans="3:7" ht="15" x14ac:dyDescent="0.25">
      <c r="C83" s="360" t="s">
        <v>759</v>
      </c>
      <c r="D83" s="472">
        <f ca="1">G26</f>
        <v>84.678875495964192</v>
      </c>
      <c r="E83" s="472">
        <f ca="1">L26</f>
        <v>84.678875495964192</v>
      </c>
      <c r="F83" s="472">
        <f t="shared" ref="F83:F84" ca="1" si="18">E83-D83</f>
        <v>0</v>
      </c>
      <c r="G83" s="470">
        <f t="shared" ref="G83:G84" ca="1" si="19">F83/D83</f>
        <v>0</v>
      </c>
    </row>
    <row r="84" spans="3:7" ht="15" x14ac:dyDescent="0.25">
      <c r="C84" s="360" t="s">
        <v>760</v>
      </c>
      <c r="D84" s="469">
        <f ca="1">D81+D83</f>
        <v>149.98430068897744</v>
      </c>
      <c r="E84" s="469">
        <f ca="1">E81+E83</f>
        <v>172.53522077776825</v>
      </c>
      <c r="F84" s="469">
        <f t="shared" ca="1" si="18"/>
        <v>22.550920088790804</v>
      </c>
      <c r="G84" s="470">
        <f t="shared" ca="1" si="19"/>
        <v>0.15035520374598849</v>
      </c>
    </row>
  </sheetData>
  <mergeCells count="13">
    <mergeCell ref="D9:E9"/>
    <mergeCell ref="I9:J9"/>
    <mergeCell ref="D1:P1"/>
    <mergeCell ref="D2:P2"/>
    <mergeCell ref="D5:E5"/>
    <mergeCell ref="D8:E8"/>
    <mergeCell ref="I8:J8"/>
    <mergeCell ref="C60:G60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4" width="8.85546875" style="2" customWidth="1"/>
    <col min="5" max="5" width="9.5703125" style="2" bestFit="1" customWidth="1"/>
    <col min="6" max="6" width="13.140625" style="2" bestFit="1" customWidth="1"/>
    <col min="7" max="7" width="10.140625" style="2" bestFit="1" customWidth="1"/>
    <col min="8" max="8" width="9" style="2" bestFit="1" customWidth="1"/>
    <col min="9" max="9" width="9.140625" style="2" bestFit="1" customWidth="1"/>
    <col min="10" max="11" width="9.140625" style="2" customWidth="1"/>
    <col min="12" max="12" width="9" style="2" bestFit="1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815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816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1.5877719800370983E-2</v>
      </c>
      <c r="I6" s="103" t="s">
        <v>632</v>
      </c>
      <c r="L6" s="30">
        <f ca="1">INDIRECT(J10&amp;L10&amp;"_CIBS")</f>
        <v>1.7967838223967541E-3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3.4290000000000001E-2</v>
      </c>
      <c r="I7" s="103" t="s">
        <v>639</v>
      </c>
      <c r="L7" s="30">
        <f ca="1">INDIRECT(J10&amp;L10&amp;"_ECCRA")</f>
        <v>3.4290000000000001E-2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45</v>
      </c>
      <c r="I8" s="867" t="s">
        <v>766</v>
      </c>
      <c r="J8" s="868"/>
      <c r="L8" s="38">
        <f ca="1">INDIRECT(J10&amp;L10&amp;"_CST")</f>
        <v>69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0.31190000000000001</v>
      </c>
      <c r="I9" s="864" t="s">
        <v>767</v>
      </c>
      <c r="J9" s="865"/>
      <c r="K9" s="141"/>
      <c r="L9" s="33">
        <f ca="1">INDIRECT(J10&amp;L10&amp;"_DEL")</f>
        <v>0.48499999999999999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817</v>
      </c>
      <c r="F10" s="35"/>
      <c r="G10" s="36"/>
      <c r="H10" s="36"/>
      <c r="I10" s="36"/>
      <c r="J10" s="35" t="s">
        <v>770</v>
      </c>
      <c r="K10" s="35"/>
      <c r="L10" s="35" t="s">
        <v>817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.75" thickBot="1" x14ac:dyDescent="0.3">
      <c r="A15" s="26">
        <f>1+MAX(A$4:A14)</f>
        <v>12</v>
      </c>
      <c r="B15" s="37" t="s">
        <v>777</v>
      </c>
      <c r="C15" s="173">
        <f>ROUND(G62,0)</f>
        <v>60</v>
      </c>
      <c r="D15" s="39">
        <f t="shared" ref="D15:D24" ca="1" si="0">+$G$8+($C15*$G$9)</f>
        <v>63.713999999999999</v>
      </c>
      <c r="E15" s="40">
        <f ca="1">C15*$G$6</f>
        <v>0.95266318802225902</v>
      </c>
      <c r="F15" s="40">
        <f t="shared" ref="F15:F24" ca="1" si="1">C15*$G$7</f>
        <v>2.0573999999999999</v>
      </c>
      <c r="G15" s="40">
        <f ca="1">+$C15*$G$5</f>
        <v>69.341999999999999</v>
      </c>
      <c r="H15" s="41">
        <f ca="1">SUM(D15:G15)</f>
        <v>136.06606318802227</v>
      </c>
      <c r="I15" s="39">
        <f ca="1">+$L$8+($C15*$L$9)</f>
        <v>98.1</v>
      </c>
      <c r="J15" s="40">
        <f ca="1">$C15*$L$6</f>
        <v>0.10780702934380525</v>
      </c>
      <c r="K15" s="40">
        <f ca="1">$C15*$L$7</f>
        <v>2.0573999999999999</v>
      </c>
      <c r="L15" s="40">
        <f ca="1">+$C15*$L$5</f>
        <v>69.341999999999999</v>
      </c>
      <c r="M15" s="41">
        <f ca="1">SUM(I15:L15)</f>
        <v>169.60720702934378</v>
      </c>
      <c r="N15" s="47">
        <f t="shared" ref="N15:N24" ca="1" si="2">+M15-H15</f>
        <v>33.541143841321514</v>
      </c>
      <c r="O15" s="65">
        <f t="shared" ref="O15:O24" ca="1" si="3">(M15-H15)/H15</f>
        <v>0.24650631506088949</v>
      </c>
      <c r="P15" s="42">
        <f t="shared" ref="P15:P24" ca="1" si="4">+IFERROR(H15/$C15,0)</f>
        <v>2.267767719800371</v>
      </c>
      <c r="Q15" s="42">
        <f ca="1">+IF(ISERROR(M15/$C15),0,M15/$C15)</f>
        <v>2.8267867838223966</v>
      </c>
      <c r="S15" s="50"/>
    </row>
    <row r="16" spans="1:24" ht="15.75" thickBot="1" x14ac:dyDescent="0.3">
      <c r="A16" s="26">
        <f>1+MAX(A$4:A15)</f>
        <v>13</v>
      </c>
      <c r="B16" s="760" t="s">
        <v>778</v>
      </c>
      <c r="C16" s="173">
        <f t="shared" ref="C16:C24" si="5">ROUND(G63,0)</f>
        <v>183</v>
      </c>
      <c r="D16" s="39">
        <f t="shared" ca="1" si="0"/>
        <v>102.07769999999999</v>
      </c>
      <c r="E16" s="40">
        <f t="shared" ref="E16:E24" ca="1" si="6">C16*$G$6</f>
        <v>2.9056227234678897</v>
      </c>
      <c r="F16" s="40">
        <f t="shared" ca="1" si="1"/>
        <v>6.2750700000000004</v>
      </c>
      <c r="G16" s="40">
        <f t="shared" ref="G16:G26" ca="1" si="7">+$C16*$G$5</f>
        <v>211.4931</v>
      </c>
      <c r="H16" s="761">
        <f t="shared" ref="H16:H24" ca="1" si="8">SUM(D16:G16)</f>
        <v>322.75149272346789</v>
      </c>
      <c r="I16" s="39">
        <f t="shared" ref="I16:I26" ca="1" si="9">+$L$8+($C16*$L$9)</f>
        <v>157.755</v>
      </c>
      <c r="J16" s="40">
        <f t="shared" ref="J16:J26" ca="1" si="10">$C16*$L$6</f>
        <v>0.32881143949860603</v>
      </c>
      <c r="K16" s="40">
        <f t="shared" ref="K16:K26" ca="1" si="11">$C16*$L$7</f>
        <v>6.2750700000000004</v>
      </c>
      <c r="L16" s="40">
        <f t="shared" ref="L16:L26" ca="1" si="12">+$C16*$L$5</f>
        <v>211.4931</v>
      </c>
      <c r="M16" s="761">
        <f t="shared" ref="M16:M24" ca="1" si="13">SUM(I16:L16)</f>
        <v>375.85198143949856</v>
      </c>
      <c r="N16" s="762">
        <f t="shared" ca="1" si="2"/>
        <v>53.100488716030668</v>
      </c>
      <c r="O16" s="763">
        <f t="shared" ca="1" si="3"/>
        <v>0.16452437839389619</v>
      </c>
      <c r="P16" s="764">
        <f t="shared" ca="1" si="4"/>
        <v>1.7636693591446333</v>
      </c>
      <c r="Q16" s="764">
        <f t="shared" ref="Q16:Q24" ca="1" si="14">+IF(ISERROR(M16/$C16),0,M16/$C16)</f>
        <v>2.0538359641502653</v>
      </c>
      <c r="S16" s="50"/>
    </row>
    <row r="17" spans="1:21" ht="15.75" thickBot="1" x14ac:dyDescent="0.3">
      <c r="A17" s="26">
        <f>1+MAX(A$4:A16)</f>
        <v>14</v>
      </c>
      <c r="B17" s="765" t="s">
        <v>779</v>
      </c>
      <c r="C17" s="173">
        <f t="shared" si="5"/>
        <v>249</v>
      </c>
      <c r="D17" s="39">
        <f t="shared" ca="1" si="0"/>
        <v>122.6631</v>
      </c>
      <c r="E17" s="40">
        <f t="shared" ca="1" si="6"/>
        <v>3.9535522302923747</v>
      </c>
      <c r="F17" s="40">
        <f t="shared" ca="1" si="1"/>
        <v>8.5382099999999994</v>
      </c>
      <c r="G17" s="40">
        <f t="shared" ca="1" si="7"/>
        <v>287.76929999999999</v>
      </c>
      <c r="H17" s="766">
        <f t="shared" ca="1" si="8"/>
        <v>422.92416223029238</v>
      </c>
      <c r="I17" s="39">
        <f t="shared" ca="1" si="9"/>
        <v>189.76499999999999</v>
      </c>
      <c r="J17" s="40">
        <f t="shared" ca="1" si="10"/>
        <v>0.44739917177679178</v>
      </c>
      <c r="K17" s="40">
        <f t="shared" ca="1" si="11"/>
        <v>8.5382099999999994</v>
      </c>
      <c r="L17" s="40">
        <f t="shared" ca="1" si="12"/>
        <v>287.76929999999999</v>
      </c>
      <c r="M17" s="766">
        <f t="shared" ca="1" si="13"/>
        <v>486.51990917177676</v>
      </c>
      <c r="N17" s="767">
        <f t="shared" ca="1" si="2"/>
        <v>63.595746941484379</v>
      </c>
      <c r="O17" s="768">
        <f t="shared" ca="1" si="3"/>
        <v>0.15037151485058678</v>
      </c>
      <c r="P17" s="769">
        <f t="shared" ca="1" si="4"/>
        <v>1.698490611366636</v>
      </c>
      <c r="Q17" s="769">
        <f t="shared" ca="1" si="14"/>
        <v>1.9538952175573363</v>
      </c>
      <c r="S17" s="50"/>
    </row>
    <row r="18" spans="1:21" ht="15.75" thickBot="1" x14ac:dyDescent="0.3">
      <c r="A18" s="26">
        <f>1+MAX(A$4:A17)</f>
        <v>15</v>
      </c>
      <c r="B18" s="760" t="s">
        <v>780</v>
      </c>
      <c r="C18" s="173">
        <f t="shared" si="5"/>
        <v>309</v>
      </c>
      <c r="D18" s="39">
        <f t="shared" ca="1" si="0"/>
        <v>141.37709999999998</v>
      </c>
      <c r="E18" s="40">
        <f t="shared" ca="1" si="6"/>
        <v>4.906215418314634</v>
      </c>
      <c r="F18" s="40">
        <f t="shared" ca="1" si="1"/>
        <v>10.595610000000001</v>
      </c>
      <c r="G18" s="40">
        <f t="shared" ca="1" si="7"/>
        <v>357.11129999999997</v>
      </c>
      <c r="H18" s="761">
        <f t="shared" ca="1" si="8"/>
        <v>513.99022541831459</v>
      </c>
      <c r="I18" s="39">
        <f t="shared" ca="1" si="9"/>
        <v>218.86500000000001</v>
      </c>
      <c r="J18" s="40">
        <f t="shared" ca="1" si="10"/>
        <v>0.55520620112059704</v>
      </c>
      <c r="K18" s="40">
        <f t="shared" ca="1" si="11"/>
        <v>10.595610000000001</v>
      </c>
      <c r="L18" s="40">
        <f t="shared" ca="1" si="12"/>
        <v>357.11129999999997</v>
      </c>
      <c r="M18" s="761">
        <f t="shared" ca="1" si="13"/>
        <v>587.12711620112054</v>
      </c>
      <c r="N18" s="762">
        <f t="shared" ca="1" si="2"/>
        <v>73.136890782805949</v>
      </c>
      <c r="O18" s="763">
        <f t="shared" ca="1" si="3"/>
        <v>0.14229237671452405</v>
      </c>
      <c r="P18" s="764">
        <f t="shared" ca="1" si="4"/>
        <v>1.6633987877615359</v>
      </c>
      <c r="Q18" s="764">
        <f t="shared" ca="1" si="14"/>
        <v>1.900087754696183</v>
      </c>
      <c r="S18" s="50"/>
    </row>
    <row r="19" spans="1:21" ht="15.75" thickBot="1" x14ac:dyDescent="0.3">
      <c r="A19" s="26">
        <f>1+MAX(A$4:A18)</f>
        <v>16</v>
      </c>
      <c r="B19" s="765" t="s">
        <v>781</v>
      </c>
      <c r="C19" s="173">
        <f t="shared" si="5"/>
        <v>371</v>
      </c>
      <c r="D19" s="39">
        <f t="shared" ca="1" si="0"/>
        <v>160.7149</v>
      </c>
      <c r="E19" s="40">
        <f t="shared" ca="1" si="6"/>
        <v>5.8906340459376345</v>
      </c>
      <c r="F19" s="40">
        <f t="shared" ca="1" si="1"/>
        <v>12.721590000000001</v>
      </c>
      <c r="G19" s="40">
        <f t="shared" ca="1" si="7"/>
        <v>428.7647</v>
      </c>
      <c r="H19" s="766">
        <f t="shared" ca="1" si="8"/>
        <v>608.09182404593764</v>
      </c>
      <c r="I19" s="39">
        <f t="shared" ca="1" si="9"/>
        <v>248.935</v>
      </c>
      <c r="J19" s="40">
        <f t="shared" ca="1" si="10"/>
        <v>0.66660679810919576</v>
      </c>
      <c r="K19" s="40">
        <f t="shared" ca="1" si="11"/>
        <v>12.721590000000001</v>
      </c>
      <c r="L19" s="40">
        <f t="shared" ca="1" si="12"/>
        <v>428.7647</v>
      </c>
      <c r="M19" s="766">
        <f t="shared" ca="1" si="13"/>
        <v>691.08789679810923</v>
      </c>
      <c r="N19" s="767">
        <f t="shared" ca="1" si="2"/>
        <v>82.996072752171585</v>
      </c>
      <c r="O19" s="768">
        <f t="shared" ca="1" si="3"/>
        <v>0.13648608560456774</v>
      </c>
      <c r="P19" s="769">
        <f t="shared" ca="1" si="4"/>
        <v>1.6390615203394545</v>
      </c>
      <c r="Q19" s="769">
        <f t="shared" ca="1" si="14"/>
        <v>1.8627706113156584</v>
      </c>
      <c r="S19" s="50"/>
    </row>
    <row r="20" spans="1:21" ht="15.75" thickBot="1" x14ac:dyDescent="0.3">
      <c r="A20" s="26">
        <f>1+MAX(A$4:A19)</f>
        <v>17</v>
      </c>
      <c r="B20" s="760" t="s">
        <v>782</v>
      </c>
      <c r="C20" s="173">
        <f t="shared" si="5"/>
        <v>438</v>
      </c>
      <c r="D20" s="39">
        <f t="shared" ca="1" si="0"/>
        <v>181.6122</v>
      </c>
      <c r="E20" s="40">
        <f t="shared" ca="1" si="6"/>
        <v>6.9544412725624909</v>
      </c>
      <c r="F20" s="40">
        <f t="shared" ca="1" si="1"/>
        <v>15.019020000000001</v>
      </c>
      <c r="G20" s="40">
        <f t="shared" ca="1" si="7"/>
        <v>506.19659999999999</v>
      </c>
      <c r="H20" s="761">
        <f t="shared" ca="1" si="8"/>
        <v>709.78226127256244</v>
      </c>
      <c r="I20" s="39">
        <f t="shared" ca="1" si="9"/>
        <v>281.43</v>
      </c>
      <c r="J20" s="40">
        <f t="shared" ca="1" si="10"/>
        <v>0.7869913142097783</v>
      </c>
      <c r="K20" s="40">
        <f t="shared" ca="1" si="11"/>
        <v>15.019020000000001</v>
      </c>
      <c r="L20" s="40">
        <f t="shared" ca="1" si="12"/>
        <v>506.19659999999999</v>
      </c>
      <c r="M20" s="761">
        <f t="shared" ca="1" si="13"/>
        <v>803.43261131420979</v>
      </c>
      <c r="N20" s="762">
        <f t="shared" ca="1" si="2"/>
        <v>93.650350041647357</v>
      </c>
      <c r="O20" s="763">
        <f t="shared" ca="1" si="3"/>
        <v>0.13194236479472235</v>
      </c>
      <c r="P20" s="764">
        <f t="shared" ca="1" si="4"/>
        <v>1.6205074458277682</v>
      </c>
      <c r="Q20" s="764">
        <f t="shared" ca="1" si="14"/>
        <v>1.8343210303977393</v>
      </c>
      <c r="S20" s="50"/>
    </row>
    <row r="21" spans="1:21" ht="15.75" thickBot="1" x14ac:dyDescent="0.3">
      <c r="A21" s="26">
        <f>1+MAX(A$4:A20)</f>
        <v>18</v>
      </c>
      <c r="B21" s="765" t="s">
        <v>783</v>
      </c>
      <c r="C21" s="173">
        <f t="shared" si="5"/>
        <v>511</v>
      </c>
      <c r="D21" s="39">
        <f t="shared" ca="1" si="0"/>
        <v>204.3809</v>
      </c>
      <c r="E21" s="40">
        <f t="shared" ca="1" si="6"/>
        <v>8.1135148179895733</v>
      </c>
      <c r="F21" s="40">
        <f t="shared" ca="1" si="1"/>
        <v>17.522190000000002</v>
      </c>
      <c r="G21" s="40">
        <f t="shared" ca="1" si="7"/>
        <v>590.56269999999995</v>
      </c>
      <c r="H21" s="766">
        <f t="shared" ca="1" si="8"/>
        <v>820.57930481798951</v>
      </c>
      <c r="I21" s="39">
        <f t="shared" ca="1" si="9"/>
        <v>316.83499999999998</v>
      </c>
      <c r="J21" s="40">
        <f t="shared" ca="1" si="10"/>
        <v>0.91815653324474134</v>
      </c>
      <c r="K21" s="40">
        <f t="shared" ca="1" si="11"/>
        <v>17.522190000000002</v>
      </c>
      <c r="L21" s="40">
        <f t="shared" ca="1" si="12"/>
        <v>590.56269999999995</v>
      </c>
      <c r="M21" s="766">
        <f t="shared" ca="1" si="13"/>
        <v>925.83804653324478</v>
      </c>
      <c r="N21" s="767">
        <f t="shared" ca="1" si="2"/>
        <v>105.25874171525527</v>
      </c>
      <c r="O21" s="768">
        <f t="shared" ca="1" si="3"/>
        <v>0.12827369773675004</v>
      </c>
      <c r="P21" s="769">
        <f t="shared" ca="1" si="4"/>
        <v>1.6058303421095685</v>
      </c>
      <c r="Q21" s="769">
        <f t="shared" ca="1" si="14"/>
        <v>1.8118161380298332</v>
      </c>
      <c r="S21" s="50"/>
    </row>
    <row r="22" spans="1:21" ht="15.75" thickBot="1" x14ac:dyDescent="0.3">
      <c r="A22" s="26">
        <f>1+MAX(A$4:A21)</f>
        <v>19</v>
      </c>
      <c r="B22" s="760" t="s">
        <v>784</v>
      </c>
      <c r="C22" s="173">
        <f t="shared" si="5"/>
        <v>593</v>
      </c>
      <c r="D22" s="39">
        <f t="shared" ca="1" si="0"/>
        <v>229.95670000000001</v>
      </c>
      <c r="E22" s="40">
        <f t="shared" ca="1" si="6"/>
        <v>9.4154878416199939</v>
      </c>
      <c r="F22" s="40">
        <f t="shared" ca="1" si="1"/>
        <v>20.333970000000001</v>
      </c>
      <c r="G22" s="40">
        <f t="shared" ca="1" si="7"/>
        <v>685.33010000000002</v>
      </c>
      <c r="H22" s="761">
        <f t="shared" ca="1" si="8"/>
        <v>945.03625784162</v>
      </c>
      <c r="I22" s="39">
        <f t="shared" ca="1" si="9"/>
        <v>356.60500000000002</v>
      </c>
      <c r="J22" s="40">
        <f t="shared" ca="1" si="10"/>
        <v>1.0654928066812752</v>
      </c>
      <c r="K22" s="40">
        <f t="shared" ca="1" si="11"/>
        <v>20.333970000000001</v>
      </c>
      <c r="L22" s="40">
        <f t="shared" ca="1" si="12"/>
        <v>685.33010000000002</v>
      </c>
      <c r="M22" s="761">
        <f t="shared" ca="1" si="13"/>
        <v>1063.3345628066813</v>
      </c>
      <c r="N22" s="762">
        <f t="shared" ca="1" si="2"/>
        <v>118.29830496506133</v>
      </c>
      <c r="O22" s="763">
        <f t="shared" ca="1" si="3"/>
        <v>0.12517858863451894</v>
      </c>
      <c r="P22" s="764">
        <f t="shared" ca="1" si="4"/>
        <v>1.5936530486367959</v>
      </c>
      <c r="Q22" s="764">
        <f t="shared" ca="1" si="14"/>
        <v>1.7931442880382484</v>
      </c>
      <c r="S22" s="50"/>
      <c r="U22" s="50"/>
    </row>
    <row r="23" spans="1:21" ht="15.75" thickBot="1" x14ac:dyDescent="0.3">
      <c r="A23" s="26">
        <f>1+MAX(A$4:A22)</f>
        <v>20</v>
      </c>
      <c r="B23" s="765" t="s">
        <v>785</v>
      </c>
      <c r="C23" s="173">
        <f t="shared" si="5"/>
        <v>699</v>
      </c>
      <c r="D23" s="39">
        <f t="shared" ca="1" si="0"/>
        <v>263.0181</v>
      </c>
      <c r="E23" s="40">
        <f t="shared" ca="1" si="6"/>
        <v>11.098526140459317</v>
      </c>
      <c r="F23" s="40">
        <f t="shared" ca="1" si="1"/>
        <v>23.968710000000002</v>
      </c>
      <c r="G23" s="40">
        <f t="shared" ca="1" si="7"/>
        <v>807.83429999999998</v>
      </c>
      <c r="H23" s="766">
        <f t="shared" ca="1" si="8"/>
        <v>1105.9196361404593</v>
      </c>
      <c r="I23" s="39">
        <f t="shared" ca="1" si="9"/>
        <v>408.01499999999999</v>
      </c>
      <c r="J23" s="40">
        <f t="shared" ca="1" si="10"/>
        <v>1.2559518918553312</v>
      </c>
      <c r="K23" s="40">
        <f t="shared" ca="1" si="11"/>
        <v>23.968710000000002</v>
      </c>
      <c r="L23" s="40">
        <f t="shared" ca="1" si="12"/>
        <v>807.83429999999998</v>
      </c>
      <c r="M23" s="766">
        <f t="shared" ca="1" si="13"/>
        <v>1241.0739618918553</v>
      </c>
      <c r="N23" s="767">
        <f t="shared" ca="1" si="2"/>
        <v>135.15432575139607</v>
      </c>
      <c r="O23" s="768">
        <f t="shared" ca="1" si="3"/>
        <v>0.12220989783947607</v>
      </c>
      <c r="P23" s="769">
        <f t="shared" ca="1" si="4"/>
        <v>1.5821454022038044</v>
      </c>
      <c r="Q23" s="769">
        <f t="shared" ca="1" si="14"/>
        <v>1.775499230174328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173">
        <f t="shared" si="5"/>
        <v>1107</v>
      </c>
      <c r="D24" s="39">
        <f t="shared" ca="1" si="0"/>
        <v>390.27330000000001</v>
      </c>
      <c r="E24" s="40">
        <f t="shared" ca="1" si="6"/>
        <v>17.576635819010679</v>
      </c>
      <c r="F24" s="40">
        <f t="shared" ca="1" si="1"/>
        <v>37.959029999999998</v>
      </c>
      <c r="G24" s="40">
        <f t="shared" ca="1" si="7"/>
        <v>1279.3598999999999</v>
      </c>
      <c r="H24" s="761">
        <f t="shared" ca="1" si="8"/>
        <v>1725.1688658190105</v>
      </c>
      <c r="I24" s="39">
        <f t="shared" ca="1" si="9"/>
        <v>605.89499999999998</v>
      </c>
      <c r="J24" s="40">
        <f t="shared" ca="1" si="10"/>
        <v>1.9890396913932069</v>
      </c>
      <c r="K24" s="40">
        <f t="shared" ca="1" si="11"/>
        <v>37.959029999999998</v>
      </c>
      <c r="L24" s="40">
        <f t="shared" ca="1" si="12"/>
        <v>1279.3598999999999</v>
      </c>
      <c r="M24" s="761">
        <f t="shared" ca="1" si="13"/>
        <v>1925.2029696913933</v>
      </c>
      <c r="N24" s="762">
        <f t="shared" ca="1" si="2"/>
        <v>200.03410387238273</v>
      </c>
      <c r="O24" s="763">
        <f t="shared" ca="1" si="3"/>
        <v>0.11595044858256127</v>
      </c>
      <c r="P24" s="764">
        <f t="shared" ca="1" si="4"/>
        <v>1.5584181263044359</v>
      </c>
      <c r="Q24" s="764">
        <f t="shared" ca="1" si="14"/>
        <v>1.7391174071286299</v>
      </c>
      <c r="S24" s="50"/>
    </row>
    <row r="25" spans="1:21" ht="7.5" customHeight="1" thickBot="1" x14ac:dyDescent="0.25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474">
        <f>'Revenue Proof'!P23</f>
        <v>415.21415966605957</v>
      </c>
      <c r="D26" s="39">
        <f ca="1">+$G$8+($C26*$G$9)</f>
        <v>174.50529639984399</v>
      </c>
      <c r="E26" s="40">
        <f ca="1">C26*$G$6</f>
        <v>6.5926540843241925</v>
      </c>
      <c r="F26" s="40">
        <f ca="1">C26*$G$7</f>
        <v>14.237693534949184</v>
      </c>
      <c r="G26" s="40">
        <f t="shared" ca="1" si="7"/>
        <v>479.86300432606504</v>
      </c>
      <c r="H26" s="127">
        <f ca="1">SUM(D26:G26)</f>
        <v>675.19864834518239</v>
      </c>
      <c r="I26" s="39">
        <f t="shared" ca="1" si="9"/>
        <v>270.37886743803892</v>
      </c>
      <c r="J26" s="40">
        <f t="shared" ca="1" si="10"/>
        <v>0.7460500849180387</v>
      </c>
      <c r="K26" s="40">
        <f t="shared" ca="1" si="11"/>
        <v>14.237693534949184</v>
      </c>
      <c r="L26" s="40">
        <f t="shared" ca="1" si="12"/>
        <v>479.86300432606504</v>
      </c>
      <c r="M26" s="127">
        <f ca="1">SUM(I26:L26)</f>
        <v>765.22561538397122</v>
      </c>
      <c r="N26" s="128">
        <f ca="1">+M26-H26</f>
        <v>90.026967038788825</v>
      </c>
      <c r="O26" s="129">
        <f ca="1">(M26-H26)/H26</f>
        <v>0.13333404511314167</v>
      </c>
      <c r="P26" s="130">
        <f ca="1">+IFERROR(H26/$C26,0)</f>
        <v>1.6261455266559746</v>
      </c>
      <c r="Q26" s="130">
        <f ca="1">+IF(ISERROR(M26/$C26),0,M26/$C26)</f>
        <v>1.8429660876676559</v>
      </c>
      <c r="S26" s="50"/>
    </row>
    <row r="59" spans="3:7" ht="13.5" thickBot="1" x14ac:dyDescent="0.25"/>
    <row r="60" spans="3:7" ht="16.5" thickBot="1" x14ac:dyDescent="0.3">
      <c r="C60" s="869">
        <v>2021</v>
      </c>
      <c r="D60" s="870"/>
      <c r="E60" s="870"/>
      <c r="F60" s="870"/>
      <c r="G60" s="871"/>
    </row>
    <row r="61" spans="3:7" ht="15" x14ac:dyDescent="0.25">
      <c r="C61" s="180" t="s">
        <v>788</v>
      </c>
      <c r="D61" s="181" t="s">
        <v>789</v>
      </c>
      <c r="E61" s="182" t="s">
        <v>790</v>
      </c>
      <c r="F61" s="182" t="s">
        <v>791</v>
      </c>
      <c r="G61" s="183" t="s">
        <v>792</v>
      </c>
    </row>
    <row r="62" spans="3:7" ht="15" x14ac:dyDescent="0.25">
      <c r="C62" s="779">
        <v>0</v>
      </c>
      <c r="D62" s="780" t="s">
        <v>777</v>
      </c>
      <c r="E62" s="781">
        <v>19372</v>
      </c>
      <c r="F62" s="781">
        <v>1164962</v>
      </c>
      <c r="G62" s="782">
        <f>F62/E62</f>
        <v>60.136382407598596</v>
      </c>
    </row>
    <row r="63" spans="3:7" ht="15" x14ac:dyDescent="0.25">
      <c r="C63" s="783">
        <v>0.1</v>
      </c>
      <c r="D63" s="784" t="s">
        <v>778</v>
      </c>
      <c r="E63" s="781">
        <v>19471</v>
      </c>
      <c r="F63" s="781">
        <v>3561526</v>
      </c>
      <c r="G63" s="782">
        <f>F63/E63</f>
        <v>182.91438549637923</v>
      </c>
    </row>
    <row r="64" spans="3:7" ht="15" x14ac:dyDescent="0.25">
      <c r="C64" s="779">
        <v>0.2</v>
      </c>
      <c r="D64" s="780" t="s">
        <v>779</v>
      </c>
      <c r="E64" s="781">
        <v>19702</v>
      </c>
      <c r="F64" s="781">
        <v>4898406</v>
      </c>
      <c r="G64" s="782">
        <f t="shared" ref="G64:G72" si="15">F64/E64</f>
        <v>248.62480966399352</v>
      </c>
    </row>
    <row r="65" spans="2:7" ht="15" x14ac:dyDescent="0.25">
      <c r="C65" s="783">
        <v>0.3</v>
      </c>
      <c r="D65" s="784" t="s">
        <v>780</v>
      </c>
      <c r="E65" s="781">
        <v>19476</v>
      </c>
      <c r="F65" s="781">
        <v>6021435</v>
      </c>
      <c r="G65" s="782">
        <f t="shared" si="15"/>
        <v>309.17205791743686</v>
      </c>
    </row>
    <row r="66" spans="2:7" ht="15" x14ac:dyDescent="0.25">
      <c r="C66" s="779">
        <v>0.4</v>
      </c>
      <c r="D66" s="780" t="s">
        <v>781</v>
      </c>
      <c r="E66" s="781">
        <v>19418</v>
      </c>
      <c r="F66" s="781">
        <v>7201862</v>
      </c>
      <c r="G66" s="782">
        <f t="shared" si="15"/>
        <v>370.88587908126482</v>
      </c>
    </row>
    <row r="67" spans="2:7" ht="15" x14ac:dyDescent="0.25">
      <c r="C67" s="779">
        <v>0.5</v>
      </c>
      <c r="D67" s="780" t="s">
        <v>782</v>
      </c>
      <c r="E67" s="781">
        <v>19607</v>
      </c>
      <c r="F67" s="781">
        <v>8586886</v>
      </c>
      <c r="G67" s="782">
        <f t="shared" si="15"/>
        <v>437.95001785076761</v>
      </c>
    </row>
    <row r="68" spans="2:7" ht="15" x14ac:dyDescent="0.25">
      <c r="C68" s="779">
        <v>0.6</v>
      </c>
      <c r="D68" s="780" t="s">
        <v>783</v>
      </c>
      <c r="E68" s="781">
        <v>19429</v>
      </c>
      <c r="F68" s="781">
        <v>9923159</v>
      </c>
      <c r="G68" s="782">
        <f t="shared" si="15"/>
        <v>510.73956456842865</v>
      </c>
    </row>
    <row r="69" spans="2:7" ht="15" x14ac:dyDescent="0.25">
      <c r="C69" s="783">
        <v>0.7</v>
      </c>
      <c r="D69" s="784" t="s">
        <v>784</v>
      </c>
      <c r="E69" s="781">
        <v>19643</v>
      </c>
      <c r="F69" s="781">
        <v>11655936</v>
      </c>
      <c r="G69" s="782">
        <f t="shared" si="15"/>
        <v>593.38878989970976</v>
      </c>
    </row>
    <row r="70" spans="2:7" ht="15" x14ac:dyDescent="0.25">
      <c r="C70" s="779">
        <v>0.8</v>
      </c>
      <c r="D70" s="780" t="s">
        <v>785</v>
      </c>
      <c r="E70" s="781">
        <v>19473</v>
      </c>
      <c r="F70" s="781">
        <v>13610899</v>
      </c>
      <c r="G70" s="782">
        <f t="shared" si="15"/>
        <v>698.9626149026858</v>
      </c>
    </row>
    <row r="71" spans="2:7" ht="15" x14ac:dyDescent="0.25">
      <c r="C71" s="783">
        <v>0.9</v>
      </c>
      <c r="D71" s="784" t="s">
        <v>786</v>
      </c>
      <c r="E71" s="781">
        <v>19604</v>
      </c>
      <c r="F71" s="781">
        <v>21692427</v>
      </c>
      <c r="G71" s="782">
        <f t="shared" si="15"/>
        <v>1106.5306570087737</v>
      </c>
    </row>
    <row r="72" spans="2:7" ht="15.75" thickBot="1" x14ac:dyDescent="0.3">
      <c r="C72" s="166" t="s">
        <v>793</v>
      </c>
      <c r="D72" s="785"/>
      <c r="E72" s="174">
        <f>SUM(E62:E71)</f>
        <v>195195</v>
      </c>
      <c r="F72" s="174">
        <f>SUM(F62:F71)</f>
        <v>88317498</v>
      </c>
      <c r="G72" s="782">
        <f t="shared" si="15"/>
        <v>452.45778836548067</v>
      </c>
    </row>
    <row r="73" spans="2:7" ht="15" x14ac:dyDescent="0.25">
      <c r="C73"/>
      <c r="D73" s="145" t="s">
        <v>794</v>
      </c>
      <c r="E73" s="168">
        <f>E72/12</f>
        <v>16266.25</v>
      </c>
      <c r="F73"/>
      <c r="G73"/>
    </row>
    <row r="78" spans="2:7" ht="15.75" thickBot="1" x14ac:dyDescent="0.25">
      <c r="B78" s="26" t="s">
        <v>795</v>
      </c>
      <c r="C78" s="467" t="str">
        <f>E10</f>
        <v>GS_1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45</v>
      </c>
      <c r="E79" s="469">
        <f ca="1">L8</f>
        <v>69</v>
      </c>
      <c r="F79" s="469">
        <f ca="1">E79-D79</f>
        <v>24</v>
      </c>
      <c r="G79" s="470">
        <f ca="1">F79/D79</f>
        <v>0.53333333333333333</v>
      </c>
    </row>
    <row r="80" spans="2:7" ht="15" x14ac:dyDescent="0.25">
      <c r="C80" s="471" t="s">
        <v>757</v>
      </c>
      <c r="D80" s="472">
        <f ca="1">D26+E26+F26-D79</f>
        <v>150.33564401911735</v>
      </c>
      <c r="E80" s="472">
        <f ca="1">I26+J26+K26-E79</f>
        <v>216.36261105790612</v>
      </c>
      <c r="F80" s="472">
        <f t="shared" ref="F80:F81" ca="1" si="16">E80-D80</f>
        <v>66.026967038788769</v>
      </c>
      <c r="G80" s="470">
        <f t="shared" ref="G80:G81" ca="1" si="17">F80/D80</f>
        <v>0.43919702123597837</v>
      </c>
    </row>
    <row r="81" spans="3:7" ht="15" x14ac:dyDescent="0.25">
      <c r="C81" s="360" t="s">
        <v>27</v>
      </c>
      <c r="D81" s="469">
        <f ca="1">SUM(D79:D80)</f>
        <v>195.33564401911735</v>
      </c>
      <c r="E81" s="469">
        <f ca="1">SUM(E79:E80)</f>
        <v>285.36261105790612</v>
      </c>
      <c r="F81" s="469">
        <f t="shared" ca="1" si="16"/>
        <v>90.026967038788769</v>
      </c>
      <c r="G81" s="470">
        <f t="shared" ca="1" si="17"/>
        <v>0.46088345775734557</v>
      </c>
    </row>
    <row r="82" spans="3:7" ht="15" x14ac:dyDescent="0.25">
      <c r="C82" s="360" t="s">
        <v>758</v>
      </c>
      <c r="D82" s="473">
        <f ca="1">D79/D81</f>
        <v>0.23037270143894414</v>
      </c>
      <c r="E82" s="473">
        <f ca="1">E79/E81</f>
        <v>0.24179761933142124</v>
      </c>
      <c r="F82" s="470"/>
      <c r="G82" s="470"/>
    </row>
    <row r="83" spans="3:7" ht="15" x14ac:dyDescent="0.25">
      <c r="C83" s="360" t="s">
        <v>759</v>
      </c>
      <c r="D83" s="472">
        <f ca="1">G26</f>
        <v>479.86300432606504</v>
      </c>
      <c r="E83" s="472">
        <f ca="1">L26</f>
        <v>479.86300432606504</v>
      </c>
      <c r="F83" s="472">
        <f t="shared" ref="F83:F84" ca="1" si="18">E83-D83</f>
        <v>0</v>
      </c>
      <c r="G83" s="470">
        <f t="shared" ref="G83:G84" ca="1" si="19">F83/D83</f>
        <v>0</v>
      </c>
    </row>
    <row r="84" spans="3:7" ht="15" x14ac:dyDescent="0.25">
      <c r="C84" s="360" t="s">
        <v>760</v>
      </c>
      <c r="D84" s="469">
        <f ca="1">D81+D83</f>
        <v>675.19864834518239</v>
      </c>
      <c r="E84" s="469">
        <f ca="1">E81+E83</f>
        <v>765.22561538397122</v>
      </c>
      <c r="F84" s="469">
        <f t="shared" ca="1" si="18"/>
        <v>90.026967038788825</v>
      </c>
      <c r="G84" s="470">
        <f t="shared" ca="1" si="19"/>
        <v>0.13333404511314167</v>
      </c>
    </row>
  </sheetData>
  <mergeCells count="13">
    <mergeCell ref="D9:E9"/>
    <mergeCell ref="I9:J9"/>
    <mergeCell ref="D1:P1"/>
    <mergeCell ref="D2:P2"/>
    <mergeCell ref="D5:E5"/>
    <mergeCell ref="D8:E8"/>
    <mergeCell ref="I8:J8"/>
    <mergeCell ref="C60:G60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8" width="8.85546875" style="2" customWidth="1"/>
    <col min="9" max="9" width="9.140625" style="2" bestFit="1" customWidth="1"/>
    <col min="10" max="11" width="9.140625" style="2" customWidth="1"/>
    <col min="12" max="12" width="8.85546875" style="2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818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819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1.560998319312353E-2</v>
      </c>
      <c r="I6" s="103" t="s">
        <v>632</v>
      </c>
      <c r="L6" s="30">
        <f ca="1">INDIRECT(J10&amp;L10&amp;"_CIBS")</f>
        <v>1.7664857184741516E-3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2.6869999999999998E-2</v>
      </c>
      <c r="I7" s="103" t="s">
        <v>639</v>
      </c>
      <c r="L7" s="30">
        <f ca="1">INDIRECT(J10&amp;L10&amp;"_ECCRA")</f>
        <v>2.6869999999999998E-2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82</v>
      </c>
      <c r="I8" s="867" t="s">
        <v>766</v>
      </c>
      <c r="J8" s="868"/>
      <c r="L8" s="38">
        <f ca="1">INDIRECT(J10&amp;L10&amp;"_CST")</f>
        <v>129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0.26630999999999999</v>
      </c>
      <c r="I9" s="864" t="s">
        <v>767</v>
      </c>
      <c r="J9" s="865"/>
      <c r="K9" s="141"/>
      <c r="L9" s="33">
        <f ca="1">INDIRECT(J10&amp;L10&amp;"_DEL")</f>
        <v>0.41499999999999998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820</v>
      </c>
      <c r="F10" s="35"/>
      <c r="G10" s="36"/>
      <c r="H10" s="36"/>
      <c r="I10" s="36"/>
      <c r="J10" s="35" t="s">
        <v>770</v>
      </c>
      <c r="K10" s="35"/>
      <c r="L10" s="35" t="s">
        <v>820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" x14ac:dyDescent="0.25">
      <c r="A15" s="26">
        <f>1+MAX(A$4:A14)</f>
        <v>12</v>
      </c>
      <c r="B15" s="37" t="s">
        <v>777</v>
      </c>
      <c r="C15" s="212">
        <f>('GS-1'!C15/'GS-1'!$C$26)*$C$26</f>
        <v>222.84332069914737</v>
      </c>
      <c r="D15" s="39">
        <f t="shared" ref="D15:D24" ca="1" si="0">+$G$8+($C15*$G$9)</f>
        <v>141.34540473538993</v>
      </c>
      <c r="E15" s="40">
        <f ca="1">C15*$G$6</f>
        <v>3.4785804908135272</v>
      </c>
      <c r="F15" s="40">
        <f t="shared" ref="F15:F24" ca="1" si="1">C15*$G$7</f>
        <v>5.9878000271860889</v>
      </c>
      <c r="G15" s="40">
        <f ca="1">+$C15*$G$5</f>
        <v>257.54002573200461</v>
      </c>
      <c r="H15" s="41">
        <f ca="1">SUM(D15:G15)</f>
        <v>408.3518109853942</v>
      </c>
      <c r="I15" s="39">
        <f ca="1">+$L$8+($C15*$L$9)</f>
        <v>221.47997809014615</v>
      </c>
      <c r="J15" s="40">
        <f ca="1">$C15*$L$6</f>
        <v>0.39364954347239911</v>
      </c>
      <c r="K15" s="40">
        <f ca="1">$C15*$L$7</f>
        <v>5.9878000271860889</v>
      </c>
      <c r="L15" s="40">
        <f ca="1">+$C15*$L$5</f>
        <v>257.54002573200461</v>
      </c>
      <c r="M15" s="41">
        <f ca="1">SUM(I15:L15)</f>
        <v>485.40145339280923</v>
      </c>
      <c r="N15" s="47">
        <f t="shared" ref="N15:N24" ca="1" si="2">+M15-H15</f>
        <v>77.049642407415035</v>
      </c>
      <c r="O15" s="65">
        <f t="shared" ref="O15:O24" ca="1" si="3">(M15-H15)/H15</f>
        <v>0.18868446357930055</v>
      </c>
      <c r="P15" s="42">
        <f t="shared" ref="P15:P24" ca="1" si="4">+IFERROR(H15/$C15,0)</f>
        <v>1.8324615236581179</v>
      </c>
      <c r="Q15" s="42">
        <f ca="1">+IF(ISERROR(M15/$C15),0,M15/$C15)</f>
        <v>2.1782185432792578</v>
      </c>
      <c r="S15" s="50"/>
    </row>
    <row r="16" spans="1:24" ht="15" x14ac:dyDescent="0.25">
      <c r="A16" s="26">
        <f>1+MAX(A$4:A15)</f>
        <v>13</v>
      </c>
      <c r="B16" s="760" t="s">
        <v>778</v>
      </c>
      <c r="C16" s="781">
        <f>('GS-1'!C16/'GS-1'!$C$26)*$C$26</f>
        <v>679.67212813239939</v>
      </c>
      <c r="D16" s="211">
        <f t="shared" ca="1" si="0"/>
        <v>263.00348444293928</v>
      </c>
      <c r="E16" s="40">
        <f t="shared" ref="E16:E24" ca="1" si="5">C16*$G$6</f>
        <v>10.609670496981257</v>
      </c>
      <c r="F16" s="40">
        <f t="shared" ca="1" si="1"/>
        <v>18.262790082917569</v>
      </c>
      <c r="G16" s="40">
        <f t="shared" ref="G16:G26" ca="1" si="6">+$C16*$G$5</f>
        <v>785.49707848261392</v>
      </c>
      <c r="H16" s="761">
        <f t="shared" ref="H16:H24" ca="1" si="7">SUM(D16:G16)</f>
        <v>1077.373023505452</v>
      </c>
      <c r="I16" s="39">
        <f t="shared" ref="I16:I26" ca="1" si="8">+$L$8+($C16*$L$9)</f>
        <v>411.06393317494576</v>
      </c>
      <c r="J16" s="40">
        <f t="shared" ref="J16:J26" ca="1" si="9">$C16*$L$6</f>
        <v>1.2006311075908171</v>
      </c>
      <c r="K16" s="40">
        <f t="shared" ref="K16:K26" ca="1" si="10">$C16*$L$7</f>
        <v>18.262790082917569</v>
      </c>
      <c r="L16" s="40">
        <f t="shared" ref="L16:L26" ca="1" si="11">+$C16*$L$5</f>
        <v>785.49707848261392</v>
      </c>
      <c r="M16" s="761">
        <f t="shared" ref="M16:M24" ca="1" si="12">SUM(I16:L16)</f>
        <v>1216.024432848068</v>
      </c>
      <c r="N16" s="762">
        <f t="shared" ca="1" si="2"/>
        <v>138.65140934261603</v>
      </c>
      <c r="O16" s="763">
        <f t="shared" ca="1" si="3"/>
        <v>0.12869396793645854</v>
      </c>
      <c r="P16" s="764">
        <f t="shared" ca="1" si="4"/>
        <v>1.5851363899029576</v>
      </c>
      <c r="Q16" s="764">
        <f t="shared" ref="Q16:Q24" ca="1" si="13">+IF(ISERROR(M16/$C16),0,M16/$C16)</f>
        <v>1.7891338816400424</v>
      </c>
      <c r="S16" s="50"/>
    </row>
    <row r="17" spans="1:21" ht="15" x14ac:dyDescent="0.25">
      <c r="A17" s="26">
        <f>1+MAX(A$4:A16)</f>
        <v>14</v>
      </c>
      <c r="B17" s="765" t="s">
        <v>779</v>
      </c>
      <c r="C17" s="781">
        <f>('GS-1'!C17/'GS-1'!$C$26)*$C$26</f>
        <v>924.79978090146142</v>
      </c>
      <c r="D17" s="211">
        <f t="shared" ca="1" si="0"/>
        <v>328.28342965186818</v>
      </c>
      <c r="E17" s="40">
        <f t="shared" ca="1" si="5"/>
        <v>14.436109036876136</v>
      </c>
      <c r="F17" s="40">
        <f t="shared" ca="1" si="1"/>
        <v>24.849370112822267</v>
      </c>
      <c r="G17" s="40">
        <f t="shared" ca="1" si="6"/>
        <v>1068.791106787819</v>
      </c>
      <c r="H17" s="766">
        <f t="shared" ca="1" si="7"/>
        <v>1436.3600155893855</v>
      </c>
      <c r="I17" s="39">
        <f t="shared" ca="1" si="8"/>
        <v>512.79190907410646</v>
      </c>
      <c r="J17" s="40">
        <f t="shared" ca="1" si="9"/>
        <v>1.633645605410456</v>
      </c>
      <c r="K17" s="40">
        <f t="shared" ca="1" si="10"/>
        <v>24.849370112822267</v>
      </c>
      <c r="L17" s="40">
        <f t="shared" ca="1" si="11"/>
        <v>1068.791106787819</v>
      </c>
      <c r="M17" s="766">
        <f t="shared" ca="1" si="12"/>
        <v>1608.0660315801583</v>
      </c>
      <c r="N17" s="767">
        <f t="shared" ca="1" si="2"/>
        <v>171.70601599077281</v>
      </c>
      <c r="O17" s="768">
        <f t="shared" ca="1" si="3"/>
        <v>0.11954246437326245</v>
      </c>
      <c r="P17" s="769">
        <f t="shared" ca="1" si="4"/>
        <v>1.5531578242690258</v>
      </c>
      <c r="Q17" s="769">
        <f t="shared" ca="1" si="13"/>
        <v>1.7388261381427597</v>
      </c>
      <c r="S17" s="50"/>
    </row>
    <row r="18" spans="1:21" ht="15" x14ac:dyDescent="0.25">
      <c r="A18" s="26">
        <f>1+MAX(A$4:A17)</f>
        <v>15</v>
      </c>
      <c r="B18" s="760" t="s">
        <v>780</v>
      </c>
      <c r="C18" s="781">
        <f>('GS-1'!C18/'GS-1'!$C$26)*$C$26</f>
        <v>1147.6431016006088</v>
      </c>
      <c r="D18" s="211">
        <f t="shared" ca="1" si="0"/>
        <v>387.62883438725811</v>
      </c>
      <c r="E18" s="40">
        <f t="shared" ca="1" si="5"/>
        <v>17.914689527689664</v>
      </c>
      <c r="F18" s="40">
        <f t="shared" ca="1" si="1"/>
        <v>30.837170140008357</v>
      </c>
      <c r="G18" s="40">
        <f t="shared" ca="1" si="6"/>
        <v>1326.3311325198235</v>
      </c>
      <c r="H18" s="761">
        <f t="shared" ca="1" si="7"/>
        <v>1762.7118265747797</v>
      </c>
      <c r="I18" s="39">
        <f t="shared" ca="1" si="8"/>
        <v>605.27188716425258</v>
      </c>
      <c r="J18" s="40">
        <f t="shared" ca="1" si="9"/>
        <v>2.0272951488828554</v>
      </c>
      <c r="K18" s="40">
        <f t="shared" ca="1" si="10"/>
        <v>30.837170140008357</v>
      </c>
      <c r="L18" s="40">
        <f t="shared" ca="1" si="11"/>
        <v>1326.3311325198235</v>
      </c>
      <c r="M18" s="761">
        <f t="shared" ca="1" si="12"/>
        <v>1964.4674849729672</v>
      </c>
      <c r="N18" s="762">
        <f t="shared" ca="1" si="2"/>
        <v>201.75565839818751</v>
      </c>
      <c r="O18" s="763">
        <f t="shared" ca="1" si="3"/>
        <v>0.11445753943242656</v>
      </c>
      <c r="P18" s="764">
        <f t="shared" ca="1" si="4"/>
        <v>1.535940767749433</v>
      </c>
      <c r="Q18" s="764">
        <f t="shared" ca="1" si="13"/>
        <v>1.7117407687399853</v>
      </c>
      <c r="S18" s="50"/>
    </row>
    <row r="19" spans="1:21" ht="15" x14ac:dyDescent="0.25">
      <c r="A19" s="26">
        <f>1+MAX(A$4:A18)</f>
        <v>16</v>
      </c>
      <c r="B19" s="765" t="s">
        <v>781</v>
      </c>
      <c r="C19" s="781">
        <f>('GS-1'!C19/'GS-1'!$C$26)*$C$26</f>
        <v>1377.9145329897278</v>
      </c>
      <c r="D19" s="211">
        <f t="shared" ca="1" si="0"/>
        <v>448.95241928049438</v>
      </c>
      <c r="E19" s="40">
        <f t="shared" ca="1" si="5"/>
        <v>21.509222701530309</v>
      </c>
      <c r="F19" s="40">
        <f t="shared" ca="1" si="1"/>
        <v>37.024563501433981</v>
      </c>
      <c r="G19" s="40">
        <f t="shared" ca="1" si="6"/>
        <v>1592.4558257762285</v>
      </c>
      <c r="H19" s="766">
        <f t="shared" ca="1" si="7"/>
        <v>2099.9420312596872</v>
      </c>
      <c r="I19" s="39">
        <f t="shared" ca="1" si="8"/>
        <v>700.83453119073704</v>
      </c>
      <c r="J19" s="40">
        <f t="shared" ca="1" si="9"/>
        <v>2.4340663438043344</v>
      </c>
      <c r="K19" s="40">
        <f t="shared" ca="1" si="10"/>
        <v>37.024563501433981</v>
      </c>
      <c r="L19" s="40">
        <f t="shared" ca="1" si="11"/>
        <v>1592.4558257762285</v>
      </c>
      <c r="M19" s="766">
        <f t="shared" ca="1" si="12"/>
        <v>2332.7489868122038</v>
      </c>
      <c r="N19" s="767">
        <f t="shared" ca="1" si="2"/>
        <v>232.80695555251668</v>
      </c>
      <c r="O19" s="768">
        <f t="shared" ca="1" si="3"/>
        <v>0.11086351531945067</v>
      </c>
      <c r="P19" s="769">
        <f t="shared" ca="1" si="4"/>
        <v>1.5240002053707506</v>
      </c>
      <c r="Q19" s="769">
        <f t="shared" ca="1" si="13"/>
        <v>1.6929562254857169</v>
      </c>
      <c r="S19" s="50"/>
    </row>
    <row r="20" spans="1:21" ht="15" x14ac:dyDescent="0.25">
      <c r="A20" s="26">
        <f>1+MAX(A$4:A19)</f>
        <v>17</v>
      </c>
      <c r="B20" s="760" t="s">
        <v>782</v>
      </c>
      <c r="C20" s="781">
        <f>('GS-1'!C20/'GS-1'!$C$26)*$C$26</f>
        <v>1626.7562411037757</v>
      </c>
      <c r="D20" s="211">
        <f t="shared" ca="1" si="0"/>
        <v>515.22145456834642</v>
      </c>
      <c r="E20" s="40">
        <f t="shared" ca="1" si="5"/>
        <v>25.393637582938748</v>
      </c>
      <c r="F20" s="40">
        <f t="shared" ca="1" si="1"/>
        <v>43.710940198458452</v>
      </c>
      <c r="G20" s="40">
        <f t="shared" ca="1" si="6"/>
        <v>1880.0421878436334</v>
      </c>
      <c r="H20" s="761">
        <f t="shared" ca="1" si="7"/>
        <v>2464.3682201933771</v>
      </c>
      <c r="I20" s="39">
        <f t="shared" ca="1" si="8"/>
        <v>804.10384005806691</v>
      </c>
      <c r="J20" s="40">
        <f t="shared" ca="1" si="9"/>
        <v>2.8736416673485135</v>
      </c>
      <c r="K20" s="40">
        <f t="shared" ca="1" si="10"/>
        <v>43.710940198458452</v>
      </c>
      <c r="L20" s="40">
        <f t="shared" ca="1" si="11"/>
        <v>1880.0421878436334</v>
      </c>
      <c r="M20" s="761">
        <f t="shared" ca="1" si="12"/>
        <v>2730.7306097675073</v>
      </c>
      <c r="N20" s="762">
        <f t="shared" ca="1" si="2"/>
        <v>266.36238957413025</v>
      </c>
      <c r="O20" s="763">
        <f t="shared" ca="1" si="3"/>
        <v>0.10808546685171463</v>
      </c>
      <c r="P20" s="764">
        <f t="shared" ca="1" si="4"/>
        <v>1.5148970435307938</v>
      </c>
      <c r="Q20" s="764">
        <f t="shared" ca="1" si="13"/>
        <v>1.6786353977131021</v>
      </c>
      <c r="S20" s="50"/>
    </row>
    <row r="21" spans="1:21" ht="15" x14ac:dyDescent="0.25">
      <c r="A21" s="26">
        <f>1+MAX(A$4:A20)</f>
        <v>18</v>
      </c>
      <c r="B21" s="765" t="s">
        <v>783</v>
      </c>
      <c r="C21" s="781">
        <f>('GS-1'!C21/'GS-1'!$C$26)*$C$26</f>
        <v>1897.8822812877384</v>
      </c>
      <c r="D21" s="211">
        <f t="shared" ca="1" si="0"/>
        <v>587.42503032973764</v>
      </c>
      <c r="E21" s="40">
        <f t="shared" ca="1" si="5"/>
        <v>29.62591051342854</v>
      </c>
      <c r="F21" s="40">
        <f t="shared" ca="1" si="1"/>
        <v>50.996096898201529</v>
      </c>
      <c r="G21" s="40">
        <f t="shared" ca="1" si="6"/>
        <v>2193.3825524842391</v>
      </c>
      <c r="H21" s="766">
        <f t="shared" ca="1" si="7"/>
        <v>2861.4295902256067</v>
      </c>
      <c r="I21" s="39">
        <f t="shared" ca="1" si="8"/>
        <v>916.62114673441135</v>
      </c>
      <c r="J21" s="40">
        <f t="shared" ca="1" si="9"/>
        <v>3.3525819452399324</v>
      </c>
      <c r="K21" s="40">
        <f t="shared" ca="1" si="10"/>
        <v>50.996096898201529</v>
      </c>
      <c r="L21" s="40">
        <f t="shared" ca="1" si="11"/>
        <v>2193.3825524842391</v>
      </c>
      <c r="M21" s="766">
        <f t="shared" ca="1" si="12"/>
        <v>3164.3523780620917</v>
      </c>
      <c r="N21" s="767">
        <f t="shared" ca="1" si="2"/>
        <v>302.92278783648499</v>
      </c>
      <c r="O21" s="768">
        <f t="shared" ca="1" si="3"/>
        <v>0.10586414178117216</v>
      </c>
      <c r="P21" s="769">
        <f t="shared" ca="1" si="4"/>
        <v>1.5076960349111266</v>
      </c>
      <c r="Q21" s="769">
        <f t="shared" ca="1" si="13"/>
        <v>1.6673069817138693</v>
      </c>
      <c r="S21" s="50"/>
    </row>
    <row r="22" spans="1:21" ht="15" x14ac:dyDescent="0.25">
      <c r="A22" s="26">
        <f>1+MAX(A$4:A21)</f>
        <v>19</v>
      </c>
      <c r="B22" s="760" t="s">
        <v>784</v>
      </c>
      <c r="C22" s="781">
        <f>('GS-1'!C22/'GS-1'!$C$26)*$C$26</f>
        <v>2202.4348195765729</v>
      </c>
      <c r="D22" s="211">
        <f t="shared" ca="1" si="0"/>
        <v>668.53041680143713</v>
      </c>
      <c r="E22" s="40">
        <f t="shared" ca="1" si="5"/>
        <v>34.379970517540357</v>
      </c>
      <c r="F22" s="40">
        <f t="shared" ca="1" si="1"/>
        <v>59.17942360202251</v>
      </c>
      <c r="G22" s="40">
        <f t="shared" ca="1" si="6"/>
        <v>2545.3539209846454</v>
      </c>
      <c r="H22" s="761">
        <f t="shared" ca="1" si="7"/>
        <v>3307.4437319056451</v>
      </c>
      <c r="I22" s="39">
        <f t="shared" ca="1" si="8"/>
        <v>1043.0104501242777</v>
      </c>
      <c r="J22" s="40">
        <f t="shared" ca="1" si="9"/>
        <v>3.8905696546522108</v>
      </c>
      <c r="K22" s="40">
        <f t="shared" ca="1" si="10"/>
        <v>59.17942360202251</v>
      </c>
      <c r="L22" s="40">
        <f t="shared" ca="1" si="11"/>
        <v>2545.3539209846454</v>
      </c>
      <c r="M22" s="761">
        <f t="shared" ca="1" si="12"/>
        <v>3651.4343643655975</v>
      </c>
      <c r="N22" s="762">
        <f t="shared" ca="1" si="2"/>
        <v>343.99063245995239</v>
      </c>
      <c r="O22" s="763">
        <f t="shared" ca="1" si="3"/>
        <v>0.10400498401276076</v>
      </c>
      <c r="P22" s="764">
        <f t="shared" ca="1" si="4"/>
        <v>1.5017215049939661</v>
      </c>
      <c r="Q22" s="764">
        <f t="shared" ca="1" si="13"/>
        <v>1.6579080261124826</v>
      </c>
      <c r="S22" s="50"/>
      <c r="U22" s="50"/>
    </row>
    <row r="23" spans="1:21" ht="15" x14ac:dyDescent="0.25">
      <c r="A23" s="26">
        <f>1+MAX(A$4:A22)</f>
        <v>20</v>
      </c>
      <c r="B23" s="765" t="s">
        <v>785</v>
      </c>
      <c r="C23" s="781">
        <f>('GS-1'!C23/'GS-1'!$C$26)*$C$26</f>
        <v>2596.1246861450668</v>
      </c>
      <c r="D23" s="211">
        <f t="shared" ca="1" si="0"/>
        <v>773.37396516729268</v>
      </c>
      <c r="E23" s="40">
        <f t="shared" ca="1" si="5"/>
        <v>40.525462717977589</v>
      </c>
      <c r="F23" s="40">
        <f t="shared" ca="1" si="1"/>
        <v>69.757870316717941</v>
      </c>
      <c r="G23" s="40">
        <f t="shared" ca="1" si="6"/>
        <v>3000.3412997778537</v>
      </c>
      <c r="H23" s="766">
        <f t="shared" ca="1" si="7"/>
        <v>3883.9985979798421</v>
      </c>
      <c r="I23" s="39">
        <f t="shared" ca="1" si="8"/>
        <v>1206.3917447502026</v>
      </c>
      <c r="J23" s="40">
        <f t="shared" ca="1" si="9"/>
        <v>4.5860171814534496</v>
      </c>
      <c r="K23" s="40">
        <f t="shared" ca="1" si="10"/>
        <v>69.757870316717941</v>
      </c>
      <c r="L23" s="40">
        <f t="shared" ca="1" si="11"/>
        <v>3000.3412997778537</v>
      </c>
      <c r="M23" s="766">
        <f t="shared" ca="1" si="12"/>
        <v>4281.076932026228</v>
      </c>
      <c r="N23" s="767">
        <f t="shared" ca="1" si="2"/>
        <v>397.07833404638586</v>
      </c>
      <c r="O23" s="768">
        <f t="shared" ca="1" si="3"/>
        <v>0.10223441745136456</v>
      </c>
      <c r="P23" s="769">
        <f t="shared" ca="1" si="4"/>
        <v>1.4960755231472003</v>
      </c>
      <c r="Q23" s="769">
        <f t="shared" ca="1" si="13"/>
        <v>1.6490259327193999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781">
        <f>('GS-1'!C24/'GS-1'!$C$26)*$C$26</f>
        <v>4111.4592668992682</v>
      </c>
      <c r="D24" s="211">
        <f t="shared" ca="1" si="0"/>
        <v>1176.9227173679442</v>
      </c>
      <c r="E24" s="40">
        <f t="shared" ca="1" si="5"/>
        <v>64.179810055509563</v>
      </c>
      <c r="F24" s="40">
        <f t="shared" ca="1" si="1"/>
        <v>110.47491050158332</v>
      </c>
      <c r="G24" s="40">
        <f t="shared" ca="1" si="6"/>
        <v>4751.6134747554843</v>
      </c>
      <c r="H24" s="761">
        <f t="shared" ca="1" si="7"/>
        <v>6103.1909126805213</v>
      </c>
      <c r="I24" s="39">
        <f t="shared" ca="1" si="8"/>
        <v>1835.2555957631962</v>
      </c>
      <c r="J24" s="40">
        <f t="shared" ca="1" si="9"/>
        <v>7.2628340770657625</v>
      </c>
      <c r="K24" s="40">
        <f t="shared" ca="1" si="10"/>
        <v>110.47491050158332</v>
      </c>
      <c r="L24" s="40">
        <f t="shared" ca="1" si="11"/>
        <v>4751.6134747554843</v>
      </c>
      <c r="M24" s="761">
        <f t="shared" ca="1" si="12"/>
        <v>6704.6068150973297</v>
      </c>
      <c r="N24" s="762">
        <f t="shared" ca="1" si="2"/>
        <v>601.41590241680842</v>
      </c>
      <c r="O24" s="763">
        <f t="shared" ca="1" si="3"/>
        <v>9.8541223930461413E-2</v>
      </c>
      <c r="P24" s="764">
        <f t="shared" ca="1" si="4"/>
        <v>1.4844342401288957</v>
      </c>
      <c r="Q24" s="764">
        <f t="shared" ca="1" si="13"/>
        <v>1.6307122069954814</v>
      </c>
      <c r="S24" s="50"/>
    </row>
    <row r="25" spans="1:21" ht="7.5" customHeight="1" x14ac:dyDescent="0.2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475">
        <f>'Revenue Proof'!Q23</f>
        <v>1542.1283690215114</v>
      </c>
      <c r="D26" s="39">
        <f ca="1">+$G$8+($C26*$G$9)</f>
        <v>492.68420595411868</v>
      </c>
      <c r="E26" s="40">
        <f ca="1">C26*$G$6</f>
        <v>24.072597922064794</v>
      </c>
      <c r="F26" s="40">
        <f ca="1">C26*$G$7</f>
        <v>41.436989275608006</v>
      </c>
      <c r="G26" s="40">
        <f t="shared" ca="1" si="6"/>
        <v>1782.2377560781606</v>
      </c>
      <c r="H26" s="127">
        <f ca="1">SUM(D26:G26)</f>
        <v>2340.431549229952</v>
      </c>
      <c r="I26" s="39">
        <f t="shared" ca="1" si="8"/>
        <v>768.98327314392725</v>
      </c>
      <c r="J26" s="40">
        <f t="shared" ca="1" si="9"/>
        <v>2.724147739930336</v>
      </c>
      <c r="K26" s="40">
        <f t="shared" ca="1" si="10"/>
        <v>41.436989275608006</v>
      </c>
      <c r="L26" s="40">
        <f t="shared" ca="1" si="11"/>
        <v>1782.2377560781606</v>
      </c>
      <c r="M26" s="127">
        <f ca="1">SUM(I26:L26)</f>
        <v>2595.3821662376263</v>
      </c>
      <c r="N26" s="128">
        <f ca="1">+M26-H26</f>
        <v>254.95061700767428</v>
      </c>
      <c r="O26" s="129">
        <f ca="1">(M26-H26)/H26</f>
        <v>0.10893316537779456</v>
      </c>
      <c r="P26" s="130">
        <f ca="1">+IFERROR(H26/$C26,0)</f>
        <v>1.5176632479142889</v>
      </c>
      <c r="Q26" s="130">
        <f ca="1">+IF(ISERROR(M26/$C26),0,M26/$C26)</f>
        <v>1.6829871094871369</v>
      </c>
      <c r="S26" s="50"/>
    </row>
    <row r="27" spans="1:21" x14ac:dyDescent="0.2">
      <c r="C27" s="34"/>
    </row>
    <row r="78" spans="2:7" ht="15.75" thickBot="1" x14ac:dyDescent="0.25">
      <c r="B78" s="26" t="s">
        <v>795</v>
      </c>
      <c r="C78" s="467" t="str">
        <f>E10</f>
        <v>GS_2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82</v>
      </c>
      <c r="E79" s="469">
        <f ca="1">L8</f>
        <v>129</v>
      </c>
      <c r="F79" s="469">
        <f ca="1">E79-D79</f>
        <v>47</v>
      </c>
      <c r="G79" s="470">
        <f ca="1">F79/D79</f>
        <v>0.57317073170731703</v>
      </c>
    </row>
    <row r="80" spans="2:7" ht="15" x14ac:dyDescent="0.25">
      <c r="C80" s="471" t="s">
        <v>757</v>
      </c>
      <c r="D80" s="472">
        <f ca="1">D26+E26+F26-D79</f>
        <v>476.1937931517914</v>
      </c>
      <c r="E80" s="472">
        <f ca="1">I26+J26+K26-E79</f>
        <v>684.14441015946556</v>
      </c>
      <c r="F80" s="472">
        <f t="shared" ref="F80:F81" ca="1" si="14">E80-D80</f>
        <v>207.95061700767417</v>
      </c>
      <c r="G80" s="470">
        <f t="shared" ref="G80:G81" ca="1" si="15">F80/D80</f>
        <v>0.43669325387739333</v>
      </c>
    </row>
    <row r="81" spans="3:7" ht="15" x14ac:dyDescent="0.25">
      <c r="C81" s="360" t="s">
        <v>27</v>
      </c>
      <c r="D81" s="469">
        <f ca="1">SUM(D79:D80)</f>
        <v>558.1937931517914</v>
      </c>
      <c r="E81" s="469">
        <f ca="1">SUM(E79:E80)</f>
        <v>813.14441015946556</v>
      </c>
      <c r="F81" s="469">
        <f t="shared" ca="1" si="14"/>
        <v>254.95061700767417</v>
      </c>
      <c r="G81" s="470">
        <f t="shared" ca="1" si="15"/>
        <v>0.45674212099012834</v>
      </c>
    </row>
    <row r="82" spans="3:7" ht="15" x14ac:dyDescent="0.25">
      <c r="C82" s="360" t="s">
        <v>758</v>
      </c>
      <c r="D82" s="473">
        <f ca="1">D79/D81</f>
        <v>0.14690238588464827</v>
      </c>
      <c r="E82" s="473">
        <f ca="1">E79/E81</f>
        <v>0.15864340747875502</v>
      </c>
      <c r="F82" s="470"/>
      <c r="G82" s="470"/>
    </row>
    <row r="83" spans="3:7" ht="15" x14ac:dyDescent="0.25">
      <c r="C83" s="360" t="s">
        <v>759</v>
      </c>
      <c r="D83" s="472">
        <f ca="1">G26</f>
        <v>1782.2377560781606</v>
      </c>
      <c r="E83" s="472">
        <f ca="1">L26</f>
        <v>1782.2377560781606</v>
      </c>
      <c r="F83" s="472">
        <f t="shared" ref="F83:F84" ca="1" si="16">E83-D83</f>
        <v>0</v>
      </c>
      <c r="G83" s="470">
        <f t="shared" ref="G83:G84" ca="1" si="17">F83/D83</f>
        <v>0</v>
      </c>
    </row>
    <row r="84" spans="3:7" ht="15" x14ac:dyDescent="0.25">
      <c r="C84" s="360" t="s">
        <v>760</v>
      </c>
      <c r="D84" s="469">
        <f ca="1">D81+D83</f>
        <v>2340.431549229952</v>
      </c>
      <c r="E84" s="469">
        <f ca="1">E81+E83</f>
        <v>2595.3821662376263</v>
      </c>
      <c r="F84" s="469">
        <f t="shared" ca="1" si="16"/>
        <v>254.95061700767428</v>
      </c>
      <c r="G84" s="470">
        <f t="shared" ca="1" si="17"/>
        <v>0.10893316537779456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6" width="8.85546875" style="2" customWidth="1"/>
    <col min="7" max="8" width="9.85546875" style="2" bestFit="1" customWidth="1"/>
    <col min="9" max="9" width="9.140625" style="2" bestFit="1" customWidth="1"/>
    <col min="10" max="11" width="9.140625" style="2" customWidth="1"/>
    <col min="12" max="12" width="9.85546875" style="2" bestFit="1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821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822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1.5283764707259567E-2</v>
      </c>
      <c r="I6" s="103" t="s">
        <v>632</v>
      </c>
      <c r="L6" s="30">
        <f ca="1">INDIRECT(J10&amp;L10&amp;"_CIBS")</f>
        <v>1.729569580304649E-3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2.3629999999999998E-2</v>
      </c>
      <c r="I7" s="103" t="s">
        <v>639</v>
      </c>
      <c r="L7" s="30">
        <f ca="1">INDIRECT(J10&amp;L10&amp;"_ECCRA")</f>
        <v>2.3629999999999998E-2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420</v>
      </c>
      <c r="I8" s="867" t="s">
        <v>766</v>
      </c>
      <c r="J8" s="868"/>
      <c r="L8" s="38">
        <f ca="1">INDIRECT(J10&amp;L10&amp;"_CST")</f>
        <v>525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0.21781</v>
      </c>
      <c r="I9" s="864" t="s">
        <v>767</v>
      </c>
      <c r="J9" s="865"/>
      <c r="K9" s="141"/>
      <c r="L9" s="33">
        <f ca="1">INDIRECT(J10&amp;L10&amp;"_DEL")</f>
        <v>0.35499999999999998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823</v>
      </c>
      <c r="F10" s="35"/>
      <c r="G10" s="36"/>
      <c r="H10" s="36"/>
      <c r="I10" s="36"/>
      <c r="J10" s="35" t="s">
        <v>770</v>
      </c>
      <c r="K10" s="35"/>
      <c r="L10" s="35" t="s">
        <v>823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" x14ac:dyDescent="0.25">
      <c r="A15" s="26">
        <f>1+MAX(A$4:A14)</f>
        <v>12</v>
      </c>
      <c r="B15" s="37" t="s">
        <v>777</v>
      </c>
      <c r="C15" s="212">
        <f>('GS-1'!C15/'GS-1'!$C$26)*$C$26</f>
        <v>1162.9312277035726</v>
      </c>
      <c r="D15" s="39">
        <f t="shared" ref="D15:D24" ca="1" si="0">+$G$8+($C15*$G$9)</f>
        <v>673.29805070611519</v>
      </c>
      <c r="E15" s="40">
        <f ca="1">C15*$G$6</f>
        <v>17.773967254945902</v>
      </c>
      <c r="F15" s="40">
        <f t="shared" ref="F15:F24" ca="1" si="1">C15*$G$7</f>
        <v>27.48006491063542</v>
      </c>
      <c r="G15" s="40">
        <f ca="1">+$C15*$G$5</f>
        <v>1343.9996198570188</v>
      </c>
      <c r="H15" s="41">
        <f ca="1">SUM(D15:G15)</f>
        <v>2062.5517027287151</v>
      </c>
      <c r="I15" s="39">
        <f ca="1">+$L$8+($C15*$L$9)</f>
        <v>937.84058583476826</v>
      </c>
      <c r="J15" s="40">
        <f ca="1">$C15*$L$6</f>
        <v>2.0113704754224382</v>
      </c>
      <c r="K15" s="40">
        <f ca="1">$C15*$L$7</f>
        <v>27.48006491063542</v>
      </c>
      <c r="L15" s="40">
        <f ca="1">+$C15*$L$5</f>
        <v>1343.9996198570188</v>
      </c>
      <c r="M15" s="41">
        <f ca="1">SUM(I15:L15)</f>
        <v>2311.3316410778448</v>
      </c>
      <c r="N15" s="47">
        <f t="shared" ref="N15:N24" ca="1" si="2">+M15-H15</f>
        <v>248.77993834912968</v>
      </c>
      <c r="O15" s="65">
        <f t="shared" ref="O15:O24" ca="1" si="3">(M15-H15)/H15</f>
        <v>0.12061755252971294</v>
      </c>
      <c r="P15" s="42">
        <f t="shared" ref="P15:P24" ca="1" si="4">+IFERROR(H15/$C15,0)</f>
        <v>1.7735801168583401</v>
      </c>
      <c r="Q15" s="42">
        <f ca="1">+IF(ISERROR(M15/$C15),0,M15/$C15)</f>
        <v>1.9875050097691551</v>
      </c>
      <c r="S15" s="50"/>
    </row>
    <row r="16" spans="1:24" ht="15" x14ac:dyDescent="0.25">
      <c r="A16" s="26">
        <f>1+MAX(A$4:A15)</f>
        <v>13</v>
      </c>
      <c r="B16" s="760" t="s">
        <v>778</v>
      </c>
      <c r="C16" s="781">
        <f>('GS-1'!C16/'GS-1'!$C$26)*$C$26</f>
        <v>3546.9402444958964</v>
      </c>
      <c r="D16" s="39">
        <f t="shared" ca="1" si="0"/>
        <v>1192.5590546536512</v>
      </c>
      <c r="E16" s="40">
        <f t="shared" ref="E16:E24" ca="1" si="5">C16*$G$6</f>
        <v>54.210600127585003</v>
      </c>
      <c r="F16" s="40">
        <f t="shared" ca="1" si="1"/>
        <v>83.814197977438027</v>
      </c>
      <c r="G16" s="40">
        <f t="shared" ref="G16:G26" ca="1" si="6">+$C16*$G$5</f>
        <v>4099.1988405639077</v>
      </c>
      <c r="H16" s="761">
        <f t="shared" ref="H16:H24" ca="1" si="7">SUM(D16:G16)</f>
        <v>5429.7826933225815</v>
      </c>
      <c r="I16" s="39">
        <f t="shared" ref="I16:I26" ca="1" si="8">+$L$8+($C16*$L$9)</f>
        <v>1784.1637867960433</v>
      </c>
      <c r="J16" s="40">
        <f t="shared" ref="J16:J26" ca="1" si="9">$C16*$L$6</f>
        <v>6.1346799500384366</v>
      </c>
      <c r="K16" s="40">
        <f t="shared" ref="K16:K26" ca="1" si="10">$C16*$L$7</f>
        <v>83.814197977438027</v>
      </c>
      <c r="L16" s="40">
        <f t="shared" ref="L16:L26" ca="1" si="11">+$C16*$L$5</f>
        <v>4099.1988405639077</v>
      </c>
      <c r="M16" s="761">
        <f t="shared" ref="M16:M24" ca="1" si="12">SUM(I16:L16)</f>
        <v>5973.3115052874273</v>
      </c>
      <c r="N16" s="762">
        <f t="shared" ca="1" si="2"/>
        <v>543.52881196484577</v>
      </c>
      <c r="O16" s="763">
        <f t="shared" ca="1" si="3"/>
        <v>0.10010139312449183</v>
      </c>
      <c r="P16" s="764">
        <f t="shared" ca="1" si="4"/>
        <v>1.5308356834453187</v>
      </c>
      <c r="Q16" s="764">
        <f t="shared" ref="Q16:Q24" ca="1" si="13">+IF(ISERROR(M16/$C16),0,M16/$C16)</f>
        <v>1.6840744680028787</v>
      </c>
      <c r="S16" s="50"/>
    </row>
    <row r="17" spans="1:21" ht="15" x14ac:dyDescent="0.25">
      <c r="A17" s="26">
        <f>1+MAX(A$4:A16)</f>
        <v>14</v>
      </c>
      <c r="B17" s="765" t="s">
        <v>779</v>
      </c>
      <c r="C17" s="781">
        <f>('GS-1'!C17/'GS-1'!$C$26)*$C$26</f>
        <v>4826.1645949698259</v>
      </c>
      <c r="D17" s="39">
        <f t="shared" ca="1" si="0"/>
        <v>1471.1869104303778</v>
      </c>
      <c r="E17" s="40">
        <f t="shared" ca="1" si="5"/>
        <v>73.761964108025481</v>
      </c>
      <c r="F17" s="40">
        <f t="shared" ca="1" si="1"/>
        <v>114.04226937913698</v>
      </c>
      <c r="G17" s="40">
        <f t="shared" ca="1" si="6"/>
        <v>5577.5984224066278</v>
      </c>
      <c r="H17" s="766">
        <f t="shared" ca="1" si="7"/>
        <v>7236.5895663241681</v>
      </c>
      <c r="I17" s="39">
        <f t="shared" ca="1" si="8"/>
        <v>2238.2884312142878</v>
      </c>
      <c r="J17" s="40">
        <f t="shared" ca="1" si="9"/>
        <v>8.3471874730031175</v>
      </c>
      <c r="K17" s="40">
        <f t="shared" ca="1" si="10"/>
        <v>114.04226937913698</v>
      </c>
      <c r="L17" s="40">
        <f t="shared" ca="1" si="11"/>
        <v>5577.5984224066278</v>
      </c>
      <c r="M17" s="766">
        <f t="shared" ca="1" si="12"/>
        <v>7938.2763104730557</v>
      </c>
      <c r="N17" s="767">
        <f t="shared" ca="1" si="2"/>
        <v>701.68674414888756</v>
      </c>
      <c r="O17" s="768">
        <f t="shared" ca="1" si="3"/>
        <v>9.696373377512274E-2</v>
      </c>
      <c r="P17" s="769">
        <f t="shared" ca="1" si="4"/>
        <v>1.4994493917316163</v>
      </c>
      <c r="Q17" s="769">
        <f t="shared" ca="1" si="13"/>
        <v>1.6448416033607505</v>
      </c>
      <c r="S17" s="50"/>
    </row>
    <row r="18" spans="1:21" ht="15" x14ac:dyDescent="0.25">
      <c r="A18" s="26">
        <f>1+MAX(A$4:A17)</f>
        <v>15</v>
      </c>
      <c r="B18" s="760" t="s">
        <v>780</v>
      </c>
      <c r="C18" s="781">
        <f>('GS-1'!C18/'GS-1'!$C$26)*$C$26</f>
        <v>5989.0958226733983</v>
      </c>
      <c r="D18" s="39">
        <f t="shared" ca="1" si="0"/>
        <v>1724.484961136493</v>
      </c>
      <c r="E18" s="40">
        <f t="shared" ca="1" si="5"/>
        <v>91.535931362971382</v>
      </c>
      <c r="F18" s="40">
        <f t="shared" ca="1" si="1"/>
        <v>141.5223342897724</v>
      </c>
      <c r="G18" s="40">
        <f t="shared" ca="1" si="6"/>
        <v>6921.5980422636458</v>
      </c>
      <c r="H18" s="761">
        <f t="shared" ca="1" si="7"/>
        <v>8879.1412690528832</v>
      </c>
      <c r="I18" s="39">
        <f t="shared" ca="1" si="8"/>
        <v>2651.1290170490561</v>
      </c>
      <c r="J18" s="40">
        <f t="shared" ca="1" si="9"/>
        <v>10.358557948425556</v>
      </c>
      <c r="K18" s="40">
        <f t="shared" ca="1" si="10"/>
        <v>141.5223342897724</v>
      </c>
      <c r="L18" s="40">
        <f t="shared" ca="1" si="11"/>
        <v>6921.5980422636458</v>
      </c>
      <c r="M18" s="761">
        <f t="shared" ca="1" si="12"/>
        <v>9724.6079515509009</v>
      </c>
      <c r="N18" s="762">
        <f t="shared" ca="1" si="2"/>
        <v>845.46668249801769</v>
      </c>
      <c r="O18" s="763">
        <f t="shared" ca="1" si="3"/>
        <v>9.5219420085677006E-2</v>
      </c>
      <c r="P18" s="764">
        <f t="shared" ca="1" si="4"/>
        <v>1.4825512117268869</v>
      </c>
      <c r="Q18" s="764">
        <f t="shared" ca="1" si="13"/>
        <v>1.6237188783548389</v>
      </c>
      <c r="S18" s="50"/>
    </row>
    <row r="19" spans="1:21" ht="15" x14ac:dyDescent="0.25">
      <c r="A19" s="26">
        <f>1+MAX(A$4:A18)</f>
        <v>16</v>
      </c>
      <c r="B19" s="765" t="s">
        <v>781</v>
      </c>
      <c r="C19" s="781">
        <f>('GS-1'!C19/'GS-1'!$C$26)*$C$26</f>
        <v>7190.7914246337577</v>
      </c>
      <c r="D19" s="39">
        <f t="shared" ca="1" si="0"/>
        <v>1986.2262801994789</v>
      </c>
      <c r="E19" s="40">
        <f t="shared" ca="1" si="5"/>
        <v>109.90236419308216</v>
      </c>
      <c r="F19" s="40">
        <f t="shared" ca="1" si="1"/>
        <v>169.91840136409567</v>
      </c>
      <c r="G19" s="40">
        <f t="shared" ca="1" si="6"/>
        <v>8310.3976494492326</v>
      </c>
      <c r="H19" s="766">
        <f t="shared" ca="1" si="7"/>
        <v>10576.44469520589</v>
      </c>
      <c r="I19" s="39">
        <f t="shared" ca="1" si="8"/>
        <v>3077.7309557449839</v>
      </c>
      <c r="J19" s="40">
        <f t="shared" ca="1" si="9"/>
        <v>12.436974106362078</v>
      </c>
      <c r="K19" s="40">
        <f t="shared" ca="1" si="10"/>
        <v>169.91840136409567</v>
      </c>
      <c r="L19" s="40">
        <f t="shared" ca="1" si="11"/>
        <v>8310.3976494492326</v>
      </c>
      <c r="M19" s="766">
        <f t="shared" ca="1" si="12"/>
        <v>11570.483980664674</v>
      </c>
      <c r="N19" s="767">
        <f t="shared" ca="1" si="2"/>
        <v>994.03928545878443</v>
      </c>
      <c r="O19" s="768">
        <f t="shared" ca="1" si="3"/>
        <v>9.3986146961971481E-2</v>
      </c>
      <c r="P19" s="769">
        <f t="shared" ca="1" si="4"/>
        <v>1.4708318000955745</v>
      </c>
      <c r="Q19" s="769">
        <f t="shared" ca="1" si="13"/>
        <v>1.6090696138156981</v>
      </c>
      <c r="S19" s="50"/>
    </row>
    <row r="20" spans="1:21" ht="15" x14ac:dyDescent="0.25">
      <c r="A20" s="26">
        <f>1+MAX(A$4:A19)</f>
        <v>17</v>
      </c>
      <c r="B20" s="760" t="s">
        <v>782</v>
      </c>
      <c r="C20" s="781">
        <f>('GS-1'!C20/'GS-1'!$C$26)*$C$26</f>
        <v>8489.3979622360803</v>
      </c>
      <c r="D20" s="39">
        <f t="shared" ca="1" si="0"/>
        <v>2269.0757701546408</v>
      </c>
      <c r="E20" s="40">
        <f t="shared" ca="1" si="5"/>
        <v>129.7499609611051</v>
      </c>
      <c r="F20" s="40">
        <f t="shared" ca="1" si="1"/>
        <v>200.60447384763856</v>
      </c>
      <c r="G20" s="40">
        <f t="shared" ca="1" si="6"/>
        <v>9811.1972249562368</v>
      </c>
      <c r="H20" s="761">
        <f t="shared" ca="1" si="7"/>
        <v>12410.627429919621</v>
      </c>
      <c r="I20" s="39">
        <f t="shared" ca="1" si="8"/>
        <v>3538.7362765938083</v>
      </c>
      <c r="J20" s="40">
        <f t="shared" ca="1" si="9"/>
        <v>14.6830044705838</v>
      </c>
      <c r="K20" s="40">
        <f t="shared" ca="1" si="10"/>
        <v>200.60447384763856</v>
      </c>
      <c r="L20" s="40">
        <f t="shared" ca="1" si="11"/>
        <v>9811.1972249562368</v>
      </c>
      <c r="M20" s="761">
        <f t="shared" ca="1" si="12"/>
        <v>13565.220979868267</v>
      </c>
      <c r="N20" s="762">
        <f t="shared" ca="1" si="2"/>
        <v>1154.5935499486459</v>
      </c>
      <c r="O20" s="763">
        <f t="shared" ca="1" si="3"/>
        <v>9.3032649353822702E-2</v>
      </c>
      <c r="P20" s="764">
        <f t="shared" ca="1" si="4"/>
        <v>1.4618972376046677</v>
      </c>
      <c r="Q20" s="764">
        <f t="shared" ca="1" si="13"/>
        <v>1.5979014107020648</v>
      </c>
      <c r="S20" s="50"/>
    </row>
    <row r="21" spans="1:21" ht="15" x14ac:dyDescent="0.25">
      <c r="A21" s="26">
        <f>1+MAX(A$4:A20)</f>
        <v>18</v>
      </c>
      <c r="B21" s="765" t="s">
        <v>783</v>
      </c>
      <c r="C21" s="781">
        <f>('GS-1'!C21/'GS-1'!$C$26)*$C$26</f>
        <v>9904.2976226087612</v>
      </c>
      <c r="D21" s="39">
        <f t="shared" ca="1" si="0"/>
        <v>2577.2550651804145</v>
      </c>
      <c r="E21" s="40">
        <f t="shared" ca="1" si="5"/>
        <v>151.37495445462261</v>
      </c>
      <c r="F21" s="40">
        <f t="shared" ca="1" si="1"/>
        <v>234.03855282224501</v>
      </c>
      <c r="G21" s="40">
        <f t="shared" ca="1" si="6"/>
        <v>11446.396762448945</v>
      </c>
      <c r="H21" s="766">
        <f t="shared" ca="1" si="7"/>
        <v>14409.065334906227</v>
      </c>
      <c r="I21" s="39">
        <f t="shared" ca="1" si="8"/>
        <v>4041.02565602611</v>
      </c>
      <c r="J21" s="40">
        <f t="shared" ca="1" si="9"/>
        <v>17.130171882347767</v>
      </c>
      <c r="K21" s="40">
        <f t="shared" ca="1" si="10"/>
        <v>234.03855282224501</v>
      </c>
      <c r="L21" s="40">
        <f t="shared" ca="1" si="11"/>
        <v>11446.396762448945</v>
      </c>
      <c r="M21" s="766">
        <f t="shared" ca="1" si="12"/>
        <v>15738.591143179648</v>
      </c>
      <c r="N21" s="767">
        <f t="shared" ca="1" si="2"/>
        <v>1329.5258082734217</v>
      </c>
      <c r="O21" s="768">
        <f t="shared" ca="1" si="3"/>
        <v>9.2270093678638601E-2</v>
      </c>
      <c r="P21" s="769">
        <f t="shared" ca="1" si="4"/>
        <v>1.4548295986193238</v>
      </c>
      <c r="Q21" s="769">
        <f t="shared" ca="1" si="13"/>
        <v>1.5890668619703849</v>
      </c>
      <c r="S21" s="50"/>
    </row>
    <row r="22" spans="1:21" ht="15" x14ac:dyDescent="0.25">
      <c r="A22" s="26">
        <f>1+MAX(A$4:A21)</f>
        <v>19</v>
      </c>
      <c r="B22" s="760" t="s">
        <v>784</v>
      </c>
      <c r="C22" s="781">
        <f>('GS-1'!C22/'GS-1'!$C$26)*$C$26</f>
        <v>11493.636967136976</v>
      </c>
      <c r="D22" s="39">
        <f t="shared" ca="1" si="0"/>
        <v>2923.4290678121047</v>
      </c>
      <c r="E22" s="40">
        <f t="shared" ca="1" si="5"/>
        <v>175.66604303638201</v>
      </c>
      <c r="F22" s="40">
        <f t="shared" ca="1" si="1"/>
        <v>271.59464153344669</v>
      </c>
      <c r="G22" s="40">
        <f t="shared" ca="1" si="6"/>
        <v>13283.196242920203</v>
      </c>
      <c r="H22" s="761">
        <f t="shared" ca="1" si="7"/>
        <v>16653.885995302138</v>
      </c>
      <c r="I22" s="39">
        <f t="shared" ca="1" si="8"/>
        <v>4605.2411233336261</v>
      </c>
      <c r="J22" s="40">
        <f t="shared" ca="1" si="9"/>
        <v>19.879044865425097</v>
      </c>
      <c r="K22" s="40">
        <f t="shared" ca="1" si="10"/>
        <v>271.59464153344669</v>
      </c>
      <c r="L22" s="40">
        <f t="shared" ca="1" si="11"/>
        <v>13283.196242920203</v>
      </c>
      <c r="M22" s="761">
        <f t="shared" ca="1" si="12"/>
        <v>18179.9110526527</v>
      </c>
      <c r="N22" s="762">
        <f t="shared" ca="1" si="2"/>
        <v>1526.0250573505618</v>
      </c>
      <c r="O22" s="763">
        <f t="shared" ca="1" si="3"/>
        <v>9.1631770373655441E-2</v>
      </c>
      <c r="P22" s="764">
        <f t="shared" ca="1" si="4"/>
        <v>1.448965722766391</v>
      </c>
      <c r="Q22" s="764">
        <f t="shared" ca="1" si="13"/>
        <v>1.5817370171542187</v>
      </c>
      <c r="S22" s="50"/>
      <c r="U22" s="50"/>
    </row>
    <row r="23" spans="1:21" ht="15" x14ac:dyDescent="0.25">
      <c r="A23" s="26">
        <f>1+MAX(A$4:A22)</f>
        <v>20</v>
      </c>
      <c r="B23" s="765" t="s">
        <v>785</v>
      </c>
      <c r="C23" s="781">
        <f>('GS-1'!C23/'GS-1'!$C$26)*$C$26</f>
        <v>13548.148802746622</v>
      </c>
      <c r="D23" s="39">
        <f t="shared" ca="1" si="0"/>
        <v>3370.922290726242</v>
      </c>
      <c r="E23" s="40">
        <f t="shared" ca="1" si="5"/>
        <v>207.06671852011979</v>
      </c>
      <c r="F23" s="40">
        <f t="shared" ca="1" si="1"/>
        <v>320.14275620890265</v>
      </c>
      <c r="G23" s="40">
        <f t="shared" ca="1" si="6"/>
        <v>15657.59557133427</v>
      </c>
      <c r="H23" s="766">
        <f t="shared" ca="1" si="7"/>
        <v>19555.727336789532</v>
      </c>
      <c r="I23" s="39">
        <f t="shared" ca="1" si="8"/>
        <v>5334.5928249750505</v>
      </c>
      <c r="J23" s="40">
        <f t="shared" ca="1" si="9"/>
        <v>23.432466038671407</v>
      </c>
      <c r="K23" s="40">
        <f t="shared" ca="1" si="10"/>
        <v>320.14275620890265</v>
      </c>
      <c r="L23" s="40">
        <f t="shared" ca="1" si="11"/>
        <v>15657.59557133427</v>
      </c>
      <c r="M23" s="766">
        <f t="shared" ca="1" si="12"/>
        <v>21335.763618556895</v>
      </c>
      <c r="N23" s="767">
        <f t="shared" ca="1" si="2"/>
        <v>1780.0362817673631</v>
      </c>
      <c r="O23" s="768">
        <f t="shared" ca="1" si="3"/>
        <v>9.1023783013104334E-2</v>
      </c>
      <c r="P23" s="769">
        <f t="shared" ca="1" si="4"/>
        <v>1.4434243099562791</v>
      </c>
      <c r="Q23" s="769">
        <f t="shared" ca="1" si="13"/>
        <v>1.5748102511415794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781">
        <f>('GS-1'!C24/'GS-1'!$C$26)*$C$26</f>
        <v>21456.081151130915</v>
      </c>
      <c r="D24" s="39">
        <f t="shared" ca="1" si="0"/>
        <v>5093.3490355278245</v>
      </c>
      <c r="E24" s="40">
        <f t="shared" ca="1" si="5"/>
        <v>327.92969585375192</v>
      </c>
      <c r="F24" s="40">
        <f t="shared" ca="1" si="1"/>
        <v>507.00719760122348</v>
      </c>
      <c r="G24" s="40">
        <f t="shared" ca="1" si="6"/>
        <v>24796.792986361997</v>
      </c>
      <c r="H24" s="761">
        <f t="shared" ca="1" si="7"/>
        <v>30725.078915344799</v>
      </c>
      <c r="I24" s="39">
        <f t="shared" ca="1" si="8"/>
        <v>8141.9088086514748</v>
      </c>
      <c r="J24" s="40">
        <f t="shared" ca="1" si="9"/>
        <v>37.109785271543984</v>
      </c>
      <c r="K24" s="40">
        <f t="shared" ca="1" si="10"/>
        <v>507.00719760122348</v>
      </c>
      <c r="L24" s="40">
        <f t="shared" ca="1" si="11"/>
        <v>24796.792986361997</v>
      </c>
      <c r="M24" s="761">
        <f t="shared" ca="1" si="12"/>
        <v>33482.818777886241</v>
      </c>
      <c r="N24" s="762">
        <f t="shared" ca="1" si="2"/>
        <v>2757.7398625414426</v>
      </c>
      <c r="O24" s="763">
        <f t="shared" ca="1" si="3"/>
        <v>8.9755338631991768E-2</v>
      </c>
      <c r="P24" s="764">
        <f t="shared" ca="1" si="4"/>
        <v>1.4319986347425484</v>
      </c>
      <c r="Q24" s="764">
        <f t="shared" ca="1" si="13"/>
        <v>1.5605281571244158</v>
      </c>
      <c r="S24" s="50"/>
    </row>
    <row r="25" spans="1:21" ht="7.5" customHeight="1" x14ac:dyDescent="0.2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475">
        <f>'Revenue Proof'!R23</f>
        <v>8047.7585410059646</v>
      </c>
      <c r="D26" s="39">
        <f ca="1">+$G$8+($C26*$G$9)</f>
        <v>2172.8822878165092</v>
      </c>
      <c r="E26" s="40">
        <f ca="1">C26*$G$6</f>
        <v>123.0000479615737</v>
      </c>
      <c r="F26" s="40">
        <f ca="1">C26*$G$7</f>
        <v>190.16853432397093</v>
      </c>
      <c r="G26" s="40">
        <f t="shared" ca="1" si="6"/>
        <v>9300.794545840592</v>
      </c>
      <c r="H26" s="127">
        <f ca="1">SUM(D26:G26)</f>
        <v>11786.845415942646</v>
      </c>
      <c r="I26" s="39">
        <f t="shared" ca="1" si="8"/>
        <v>3381.9542820571173</v>
      </c>
      <c r="J26" s="40">
        <f t="shared" ca="1" si="9"/>
        <v>13.919158362160841</v>
      </c>
      <c r="K26" s="40">
        <f t="shared" ca="1" si="10"/>
        <v>190.16853432397093</v>
      </c>
      <c r="L26" s="40">
        <f t="shared" ca="1" si="11"/>
        <v>9300.794545840592</v>
      </c>
      <c r="M26" s="127">
        <f ca="1">SUM(I26:L26)</f>
        <v>12886.836520583842</v>
      </c>
      <c r="N26" s="128">
        <f ca="1">+M26-H26</f>
        <v>1099.9911046411962</v>
      </c>
      <c r="O26" s="129">
        <f ca="1">(M26-H26)/H26</f>
        <v>9.332362187030728E-2</v>
      </c>
      <c r="P26" s="130">
        <f ca="1">+IFERROR(H26/$C26,0)</f>
        <v>1.4646122092113982</v>
      </c>
      <c r="Q26" s="130">
        <f ca="1">+IF(ISERROR(M26/$C26),0,M26/$C26)</f>
        <v>1.6012951252104783</v>
      </c>
      <c r="S26" s="50"/>
    </row>
    <row r="27" spans="1:21" x14ac:dyDescent="0.2">
      <c r="C27" s="34"/>
    </row>
    <row r="78" spans="2:7" ht="15.75" thickBot="1" x14ac:dyDescent="0.25">
      <c r="B78" s="26" t="s">
        <v>795</v>
      </c>
      <c r="C78" s="467" t="str">
        <f>E10</f>
        <v>GS_3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420</v>
      </c>
      <c r="E79" s="469">
        <f ca="1">L8</f>
        <v>525</v>
      </c>
      <c r="F79" s="469">
        <f ca="1">E79-D79</f>
        <v>105</v>
      </c>
      <c r="G79" s="470">
        <f ca="1">F79/D79</f>
        <v>0.25</v>
      </c>
    </row>
    <row r="80" spans="2:7" ht="15" x14ac:dyDescent="0.25">
      <c r="C80" s="471" t="s">
        <v>757</v>
      </c>
      <c r="D80" s="472">
        <f ca="1">D26+E26+F26-D79</f>
        <v>2066.050870102054</v>
      </c>
      <c r="E80" s="472">
        <f ca="1">I26+J26+K26-E79</f>
        <v>3061.0419747432493</v>
      </c>
      <c r="F80" s="472">
        <f t="shared" ref="F80:F81" ca="1" si="14">E80-D80</f>
        <v>994.99110464119531</v>
      </c>
      <c r="G80" s="470">
        <f t="shared" ref="G80:G81" ca="1" si="15">F80/D80</f>
        <v>0.48159080642193824</v>
      </c>
    </row>
    <row r="81" spans="3:7" ht="15" x14ac:dyDescent="0.25">
      <c r="C81" s="360" t="s">
        <v>27</v>
      </c>
      <c r="D81" s="469">
        <f ca="1">SUM(D79:D80)</f>
        <v>2486.050870102054</v>
      </c>
      <c r="E81" s="469">
        <f ca="1">SUM(E79:E80)</f>
        <v>3586.0419747432493</v>
      </c>
      <c r="F81" s="469">
        <f t="shared" ca="1" si="14"/>
        <v>1099.9911046411953</v>
      </c>
      <c r="G81" s="470">
        <f t="shared" ca="1" si="15"/>
        <v>0.44246524392159359</v>
      </c>
    </row>
    <row r="82" spans="3:7" ht="15" x14ac:dyDescent="0.25">
      <c r="C82" s="360" t="s">
        <v>758</v>
      </c>
      <c r="D82" s="473">
        <f ca="1">D79/D81</f>
        <v>0.16894264113861787</v>
      </c>
      <c r="E82" s="473">
        <f ca="1">E79/E81</f>
        <v>0.14640096342921044</v>
      </c>
      <c r="F82" s="470"/>
      <c r="G82" s="470"/>
    </row>
    <row r="83" spans="3:7" ht="15" x14ac:dyDescent="0.25">
      <c r="C83" s="360" t="s">
        <v>759</v>
      </c>
      <c r="D83" s="472">
        <f ca="1">G26</f>
        <v>9300.794545840592</v>
      </c>
      <c r="E83" s="472">
        <f ca="1">L26</f>
        <v>9300.794545840592</v>
      </c>
      <c r="F83" s="472">
        <f t="shared" ref="F83:F84" ca="1" si="16">E83-D83</f>
        <v>0</v>
      </c>
      <c r="G83" s="470">
        <f t="shared" ref="G83:G84" ca="1" si="17">F83/D83</f>
        <v>0</v>
      </c>
    </row>
    <row r="84" spans="3:7" ht="15" x14ac:dyDescent="0.25">
      <c r="C84" s="360" t="s">
        <v>760</v>
      </c>
      <c r="D84" s="469">
        <f ca="1">D81+D83</f>
        <v>11786.845415942646</v>
      </c>
      <c r="E84" s="469">
        <f ca="1">E81+E83</f>
        <v>12886.836520583842</v>
      </c>
      <c r="F84" s="469">
        <f t="shared" ca="1" si="16"/>
        <v>1099.9911046411962</v>
      </c>
      <c r="G84" s="470">
        <f t="shared" ca="1" si="17"/>
        <v>9.332362187030728E-2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6" width="8.85546875" style="2" customWidth="1"/>
    <col min="7" max="8" width="9.85546875" style="2" customWidth="1"/>
    <col min="9" max="9" width="9.140625" style="2" bestFit="1" customWidth="1"/>
    <col min="10" max="11" width="9.140625" style="2" customWidth="1"/>
    <col min="12" max="12" width="11.42578125" style="2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824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825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1.4676373543602383E-2</v>
      </c>
      <c r="I6" s="103" t="s">
        <v>632</v>
      </c>
      <c r="L6" s="30">
        <f ca="1">INDIRECT(J10&amp;L10&amp;"_CIBS")</f>
        <v>1.6608348608079322E-3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1.856E-2</v>
      </c>
      <c r="I7" s="103" t="s">
        <v>639</v>
      </c>
      <c r="L7" s="30">
        <f ca="1">INDIRECT(J10&amp;L10&amp;"_ECCRA")</f>
        <v>1.856E-2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670</v>
      </c>
      <c r="I8" s="867" t="s">
        <v>766</v>
      </c>
      <c r="J8" s="868"/>
      <c r="L8" s="38">
        <f ca="1">INDIRECT(J10&amp;L10&amp;"_CST")</f>
        <v>995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0.17785000000000001</v>
      </c>
      <c r="I9" s="864" t="s">
        <v>767</v>
      </c>
      <c r="J9" s="865"/>
      <c r="K9" s="141"/>
      <c r="L9" s="33">
        <f ca="1">INDIRECT(J10&amp;L10&amp;"_DEL")</f>
        <v>0.27500000000000002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826</v>
      </c>
      <c r="F10" s="35"/>
      <c r="G10" s="36"/>
      <c r="H10" s="36"/>
      <c r="I10" s="36"/>
      <c r="J10" s="35" t="s">
        <v>770</v>
      </c>
      <c r="K10" s="35"/>
      <c r="L10" s="35" t="s">
        <v>826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" x14ac:dyDescent="0.25">
      <c r="A15" s="26">
        <f>1+MAX(A$4:A14)</f>
        <v>12</v>
      </c>
      <c r="B15" s="37" t="s">
        <v>777</v>
      </c>
      <c r="C15" s="212">
        <f>('GS-1'!C15/'GS-1'!$C$26)*$C$26</f>
        <v>4719.3884250836209</v>
      </c>
      <c r="D15" s="39">
        <f t="shared" ref="D15:D24" ca="1" si="0">+$G$8+($C15*$G$9)</f>
        <v>1509.343231401122</v>
      </c>
      <c r="E15" s="40">
        <f ca="1">C15*$G$6</f>
        <v>69.263507423880569</v>
      </c>
      <c r="F15" s="40">
        <f t="shared" ref="F15:F24" ca="1" si="1">C15*$G$7</f>
        <v>87.591849169552006</v>
      </c>
      <c r="G15" s="40">
        <f ca="1">+$C15*$G$5</f>
        <v>5454.1972028691407</v>
      </c>
      <c r="H15" s="41">
        <f ca="1">SUM(D15:G15)</f>
        <v>7120.3957908636949</v>
      </c>
      <c r="I15" s="39">
        <f ca="1">+$L$8+($C15*$L$9)</f>
        <v>2292.8318168979959</v>
      </c>
      <c r="J15" s="40">
        <f ca="1">$C15*$L$6</f>
        <v>7.8381248180723215</v>
      </c>
      <c r="K15" s="40">
        <f ca="1">$C15*$L$7</f>
        <v>87.591849169552006</v>
      </c>
      <c r="L15" s="40">
        <f ca="1">+$C15*$L$5</f>
        <v>5454.1972028691407</v>
      </c>
      <c r="M15" s="41">
        <f ca="1">SUM(I15:L15)</f>
        <v>7842.4589937547607</v>
      </c>
      <c r="N15" s="47">
        <f t="shared" ref="N15:N24" ca="1" si="2">+M15-H15</f>
        <v>722.06320289106588</v>
      </c>
      <c r="O15" s="65">
        <f t="shared" ref="O15:O24" ca="1" si="3">(M15-H15)/H15</f>
        <v>0.10140773407814743</v>
      </c>
      <c r="P15" s="42">
        <f t="shared" ref="P15:P24" ca="1" si="4">+IFERROR(H15/$C15,0)</f>
        <v>1.5087539209569365</v>
      </c>
      <c r="Q15" s="42">
        <f ca="1">+IF(ISERROR(M15/$C15),0,M15/$C15)</f>
        <v>1.6617532373627</v>
      </c>
      <c r="S15" s="50"/>
    </row>
    <row r="16" spans="1:24" ht="15" x14ac:dyDescent="0.25">
      <c r="A16" s="26">
        <f>1+MAX(A$4:A15)</f>
        <v>13</v>
      </c>
      <c r="B16" s="760" t="s">
        <v>778</v>
      </c>
      <c r="C16" s="781">
        <f>('GS-1'!C16/'GS-1'!$C$26)*$C$26</f>
        <v>14394.134696505043</v>
      </c>
      <c r="D16" s="39">
        <f t="shared" ca="1" si="0"/>
        <v>3229.9968557734219</v>
      </c>
      <c r="E16" s="40">
        <f t="shared" ref="E16:E24" ca="1" si="5">C16*$G$6</f>
        <v>211.25369764283573</v>
      </c>
      <c r="F16" s="40">
        <f t="shared" ca="1" si="1"/>
        <v>267.15513996713361</v>
      </c>
      <c r="G16" s="40">
        <f t="shared" ref="G16:G26" ca="1" si="6">+$C16*$G$5</f>
        <v>16635.301468750877</v>
      </c>
      <c r="H16" s="761">
        <f t="shared" ref="H16:H24" ca="1" si="7">SUM(D16:G16)</f>
        <v>20343.707162134269</v>
      </c>
      <c r="I16" s="39">
        <f t="shared" ref="I16:I26" ca="1" si="8">+$L$8+($C16*$L$9)</f>
        <v>4953.3870415388874</v>
      </c>
      <c r="J16" s="40">
        <f t="shared" ref="J16:J26" ca="1" si="9">$C16*$L$6</f>
        <v>23.906280695120582</v>
      </c>
      <c r="K16" s="40">
        <f t="shared" ref="K16:K26" ca="1" si="10">$C16*$L$7</f>
        <v>267.15513996713361</v>
      </c>
      <c r="L16" s="40">
        <f t="shared" ref="L16:L26" ca="1" si="11">+$C16*$L$5</f>
        <v>16635.301468750877</v>
      </c>
      <c r="M16" s="761">
        <f t="shared" ref="M16:M24" ca="1" si="12">SUM(I16:L16)</f>
        <v>21879.749930952017</v>
      </c>
      <c r="N16" s="762">
        <f t="shared" ca="1" si="2"/>
        <v>1536.0427688177479</v>
      </c>
      <c r="O16" s="763">
        <f t="shared" ca="1" si="3"/>
        <v>7.5504565445022889E-2</v>
      </c>
      <c r="P16" s="764">
        <f t="shared" ca="1" si="4"/>
        <v>1.4133331104004332</v>
      </c>
      <c r="Q16" s="764">
        <f t="shared" ref="Q16:Q24" ca="1" si="13">+IF(ISERROR(M16/$C16),0,M16/$C16)</f>
        <v>1.5200462127302805</v>
      </c>
      <c r="S16" s="50"/>
    </row>
    <row r="17" spans="1:21" ht="15" x14ac:dyDescent="0.25">
      <c r="A17" s="26">
        <f>1+MAX(A$4:A16)</f>
        <v>14</v>
      </c>
      <c r="B17" s="765" t="s">
        <v>779</v>
      </c>
      <c r="C17" s="781">
        <f>('GS-1'!C17/'GS-1'!$C$26)*$C$26</f>
        <v>19585.461964097023</v>
      </c>
      <c r="D17" s="39">
        <f t="shared" ca="1" si="0"/>
        <v>4153.2744103146561</v>
      </c>
      <c r="E17" s="40">
        <f t="shared" ca="1" si="5"/>
        <v>287.44355580910434</v>
      </c>
      <c r="F17" s="40">
        <f t="shared" ca="1" si="1"/>
        <v>363.50617405364073</v>
      </c>
      <c r="G17" s="40">
        <f t="shared" ca="1" si="6"/>
        <v>22634.918391906929</v>
      </c>
      <c r="H17" s="766">
        <f t="shared" ca="1" si="7"/>
        <v>27439.14253208433</v>
      </c>
      <c r="I17" s="39">
        <f t="shared" ca="1" si="8"/>
        <v>6381.002040126682</v>
      </c>
      <c r="J17" s="40">
        <f t="shared" ca="1" si="9"/>
        <v>32.528217995000134</v>
      </c>
      <c r="K17" s="40">
        <f t="shared" ca="1" si="10"/>
        <v>363.50617405364073</v>
      </c>
      <c r="L17" s="40">
        <f t="shared" ca="1" si="11"/>
        <v>22634.918391906929</v>
      </c>
      <c r="M17" s="766">
        <f t="shared" ca="1" si="12"/>
        <v>29411.954824082251</v>
      </c>
      <c r="N17" s="767">
        <f t="shared" ca="1" si="2"/>
        <v>1972.8122919979214</v>
      </c>
      <c r="O17" s="768">
        <f t="shared" ca="1" si="3"/>
        <v>7.1897738411144982E-2</v>
      </c>
      <c r="P17" s="769">
        <f t="shared" ca="1" si="4"/>
        <v>1.4009954211130806</v>
      </c>
      <c r="Q17" s="769">
        <f t="shared" ca="1" si="13"/>
        <v>1.5017238234154806</v>
      </c>
      <c r="S17" s="50"/>
    </row>
    <row r="18" spans="1:21" ht="15" x14ac:dyDescent="0.25">
      <c r="A18" s="26">
        <f>1+MAX(A$4:A17)</f>
        <v>15</v>
      </c>
      <c r="B18" s="760" t="s">
        <v>780</v>
      </c>
      <c r="C18" s="781">
        <f>('GS-1'!C18/'GS-1'!$C$26)*$C$26</f>
        <v>24304.850389180643</v>
      </c>
      <c r="D18" s="39">
        <f t="shared" ca="1" si="0"/>
        <v>4992.6176417157776</v>
      </c>
      <c r="E18" s="40">
        <f t="shared" ca="1" si="5"/>
        <v>356.70706323298486</v>
      </c>
      <c r="F18" s="40">
        <f t="shared" ca="1" si="1"/>
        <v>451.09802322319274</v>
      </c>
      <c r="G18" s="40">
        <f t="shared" ca="1" si="6"/>
        <v>28089.115594776067</v>
      </c>
      <c r="H18" s="761">
        <f t="shared" ca="1" si="7"/>
        <v>33889.538322948021</v>
      </c>
      <c r="I18" s="39">
        <f t="shared" ca="1" si="8"/>
        <v>7678.8338570246769</v>
      </c>
      <c r="J18" s="40">
        <f t="shared" ca="1" si="9"/>
        <v>40.36634281307245</v>
      </c>
      <c r="K18" s="40">
        <f t="shared" ca="1" si="10"/>
        <v>451.09802322319274</v>
      </c>
      <c r="L18" s="40">
        <f t="shared" ca="1" si="11"/>
        <v>28089.115594776067</v>
      </c>
      <c r="M18" s="761">
        <f t="shared" ca="1" si="12"/>
        <v>36259.413817837005</v>
      </c>
      <c r="N18" s="762">
        <f t="shared" ca="1" si="2"/>
        <v>2369.8754948889837</v>
      </c>
      <c r="O18" s="763">
        <f t="shared" ca="1" si="3"/>
        <v>6.9929412206959515E-2</v>
      </c>
      <c r="P18" s="764">
        <f t="shared" ca="1" si="4"/>
        <v>1.394352887604444</v>
      </c>
      <c r="Q18" s="764">
        <f t="shared" ca="1" si="13"/>
        <v>1.4918591654436992</v>
      </c>
      <c r="S18" s="50"/>
    </row>
    <row r="19" spans="1:21" ht="15" x14ac:dyDescent="0.25">
      <c r="A19" s="26">
        <f>1+MAX(A$4:A18)</f>
        <v>16</v>
      </c>
      <c r="B19" s="765" t="s">
        <v>781</v>
      </c>
      <c r="C19" s="781">
        <f>('GS-1'!C19/'GS-1'!$C$26)*$C$26</f>
        <v>29181.551761767052</v>
      </c>
      <c r="D19" s="39">
        <f t="shared" ca="1" si="0"/>
        <v>5859.9389808302703</v>
      </c>
      <c r="E19" s="40">
        <f t="shared" ca="1" si="5"/>
        <v>428.27935423766149</v>
      </c>
      <c r="F19" s="40">
        <f t="shared" ca="1" si="1"/>
        <v>541.60960069839643</v>
      </c>
      <c r="G19" s="40">
        <f t="shared" ca="1" si="6"/>
        <v>33725.119371074179</v>
      </c>
      <c r="H19" s="766">
        <f t="shared" ca="1" si="7"/>
        <v>40554.947306840506</v>
      </c>
      <c r="I19" s="39">
        <f t="shared" ca="1" si="8"/>
        <v>9019.92673448594</v>
      </c>
      <c r="J19" s="40">
        <f t="shared" ca="1" si="9"/>
        <v>48.465738458413853</v>
      </c>
      <c r="K19" s="40">
        <f t="shared" ca="1" si="10"/>
        <v>541.60960069839643</v>
      </c>
      <c r="L19" s="40">
        <f t="shared" ca="1" si="11"/>
        <v>33725.119371074179</v>
      </c>
      <c r="M19" s="766">
        <f t="shared" ca="1" si="12"/>
        <v>43335.121444716933</v>
      </c>
      <c r="N19" s="767">
        <f t="shared" ca="1" si="2"/>
        <v>2780.1741378764273</v>
      </c>
      <c r="O19" s="768">
        <f t="shared" ca="1" si="3"/>
        <v>6.8553267172103763E-2</v>
      </c>
      <c r="P19" s="769">
        <f t="shared" ca="1" si="4"/>
        <v>1.38974608471557</v>
      </c>
      <c r="Q19" s="769">
        <f t="shared" ca="1" si="13"/>
        <v>1.4850177193624616</v>
      </c>
      <c r="S19" s="50"/>
    </row>
    <row r="20" spans="1:21" ht="15" x14ac:dyDescent="0.25">
      <c r="A20" s="26">
        <f>1+MAX(A$4:A19)</f>
        <v>17</v>
      </c>
      <c r="B20" s="760" t="s">
        <v>782</v>
      </c>
      <c r="C20" s="781">
        <f>('GS-1'!C20/'GS-1'!$C$26)*$C$26</f>
        <v>34451.535503110426</v>
      </c>
      <c r="D20" s="39">
        <f t="shared" ca="1" si="0"/>
        <v>6797.2055892281896</v>
      </c>
      <c r="E20" s="40">
        <f t="shared" ca="1" si="5"/>
        <v>505.6236041943281</v>
      </c>
      <c r="F20" s="40">
        <f t="shared" ca="1" si="1"/>
        <v>639.42049893772946</v>
      </c>
      <c r="G20" s="40">
        <f t="shared" ca="1" si="6"/>
        <v>39815.63958094472</v>
      </c>
      <c r="H20" s="761">
        <f t="shared" ca="1" si="7"/>
        <v>47757.889273304965</v>
      </c>
      <c r="I20" s="39">
        <f t="shared" ca="1" si="8"/>
        <v>10469.172263355367</v>
      </c>
      <c r="J20" s="40">
        <f t="shared" ca="1" si="9"/>
        <v>57.218311171927944</v>
      </c>
      <c r="K20" s="40">
        <f t="shared" ca="1" si="10"/>
        <v>639.42049893772946</v>
      </c>
      <c r="L20" s="40">
        <f t="shared" ca="1" si="11"/>
        <v>39815.63958094472</v>
      </c>
      <c r="M20" s="761">
        <f t="shared" ca="1" si="12"/>
        <v>50981.450654409746</v>
      </c>
      <c r="N20" s="762">
        <f t="shared" ca="1" si="2"/>
        <v>3223.5613811047806</v>
      </c>
      <c r="O20" s="763">
        <f t="shared" ca="1" si="3"/>
        <v>6.7497986828045226E-2</v>
      </c>
      <c r="P20" s="764">
        <f t="shared" ca="1" si="4"/>
        <v>1.3862339827783057</v>
      </c>
      <c r="Q20" s="764">
        <f t="shared" ca="1" si="13"/>
        <v>1.4798019858884643</v>
      </c>
      <c r="S20" s="50"/>
    </row>
    <row r="21" spans="1:21" ht="15" x14ac:dyDescent="0.25">
      <c r="A21" s="26">
        <f>1+MAX(A$4:A20)</f>
        <v>18</v>
      </c>
      <c r="B21" s="765" t="s">
        <v>783</v>
      </c>
      <c r="C21" s="781">
        <f>('GS-1'!C21/'GS-1'!$C$26)*$C$26</f>
        <v>40193.458086962171</v>
      </c>
      <c r="D21" s="39">
        <f t="shared" ca="1" si="0"/>
        <v>7818.4065207662225</v>
      </c>
      <c r="E21" s="40">
        <f t="shared" ca="1" si="5"/>
        <v>589.89420489338283</v>
      </c>
      <c r="F21" s="40">
        <f t="shared" ca="1" si="1"/>
        <v>745.9905820940179</v>
      </c>
      <c r="G21" s="40">
        <f t="shared" ca="1" si="6"/>
        <v>46451.57951110218</v>
      </c>
      <c r="H21" s="766">
        <f t="shared" ca="1" si="7"/>
        <v>55605.870818855801</v>
      </c>
      <c r="I21" s="39">
        <f t="shared" ca="1" si="8"/>
        <v>12048.200973914598</v>
      </c>
      <c r="J21" s="40">
        <f t="shared" ca="1" si="9"/>
        <v>66.754696367249281</v>
      </c>
      <c r="K21" s="40">
        <f t="shared" ca="1" si="10"/>
        <v>745.9905820940179</v>
      </c>
      <c r="L21" s="40">
        <f t="shared" ca="1" si="11"/>
        <v>46451.57951110218</v>
      </c>
      <c r="M21" s="766">
        <f t="shared" ca="1" si="12"/>
        <v>59312.525763478043</v>
      </c>
      <c r="N21" s="767">
        <f t="shared" ca="1" si="2"/>
        <v>3706.6549446222416</v>
      </c>
      <c r="O21" s="768">
        <f t="shared" ca="1" si="3"/>
        <v>6.6659417252851016E-2</v>
      </c>
      <c r="P21" s="769">
        <f t="shared" ca="1" si="4"/>
        <v>1.3834557528876337</v>
      </c>
      <c r="Q21" s="769">
        <f t="shared" ca="1" si="13"/>
        <v>1.4756761071702276</v>
      </c>
      <c r="S21" s="50"/>
    </row>
    <row r="22" spans="1:21" ht="15" x14ac:dyDescent="0.25">
      <c r="A22" s="26">
        <f>1+MAX(A$4:A21)</f>
        <v>19</v>
      </c>
      <c r="B22" s="760" t="s">
        <v>784</v>
      </c>
      <c r="C22" s="781">
        <f>('GS-1'!C22/'GS-1'!$C$26)*$C$26</f>
        <v>46643.288934576442</v>
      </c>
      <c r="D22" s="39">
        <f t="shared" ca="1" si="0"/>
        <v>8965.5089370144196</v>
      </c>
      <c r="E22" s="40">
        <f t="shared" ca="1" si="5"/>
        <v>684.55433170601952</v>
      </c>
      <c r="F22" s="40">
        <f t="shared" ca="1" si="1"/>
        <v>865.69944262573881</v>
      </c>
      <c r="G22" s="40">
        <f t="shared" ca="1" si="6"/>
        <v>53905.649021689991</v>
      </c>
      <c r="H22" s="761">
        <f t="shared" ca="1" si="7"/>
        <v>64421.41173303617</v>
      </c>
      <c r="I22" s="39">
        <f t="shared" ca="1" si="8"/>
        <v>13821.904457008523</v>
      </c>
      <c r="J22" s="40">
        <f t="shared" ca="1" si="9"/>
        <v>77.466800285281437</v>
      </c>
      <c r="K22" s="40">
        <f t="shared" ca="1" si="10"/>
        <v>865.69944262573881</v>
      </c>
      <c r="L22" s="40">
        <f t="shared" ca="1" si="11"/>
        <v>53905.649021689991</v>
      </c>
      <c r="M22" s="761">
        <f t="shared" ca="1" si="12"/>
        <v>68670.719721609537</v>
      </c>
      <c r="N22" s="762">
        <f t="shared" ca="1" si="2"/>
        <v>4249.3079885733678</v>
      </c>
      <c r="O22" s="763">
        <f t="shared" ca="1" si="3"/>
        <v>6.5961112528589078E-2</v>
      </c>
      <c r="P22" s="764">
        <f t="shared" ca="1" si="4"/>
        <v>1.3811507122363511</v>
      </c>
      <c r="Q22" s="764">
        <f t="shared" ca="1" si="13"/>
        <v>1.472252949785114</v>
      </c>
      <c r="S22" s="50"/>
      <c r="U22" s="50"/>
    </row>
    <row r="23" spans="1:21" ht="15" x14ac:dyDescent="0.25">
      <c r="A23" s="26">
        <f>1+MAX(A$4:A22)</f>
        <v>20</v>
      </c>
      <c r="B23" s="765" t="s">
        <v>785</v>
      </c>
      <c r="C23" s="781">
        <f>('GS-1'!C23/'GS-1'!$C$26)*$C$26</f>
        <v>54980.87515222418</v>
      </c>
      <c r="D23" s="39">
        <f t="shared" ca="1" si="0"/>
        <v>10448.348645823071</v>
      </c>
      <c r="E23" s="40">
        <f t="shared" ca="1" si="5"/>
        <v>806.91986148820865</v>
      </c>
      <c r="F23" s="40">
        <f t="shared" ca="1" si="1"/>
        <v>1020.4450428252808</v>
      </c>
      <c r="G23" s="40">
        <f t="shared" ca="1" si="6"/>
        <v>63541.397413425482</v>
      </c>
      <c r="H23" s="766">
        <f t="shared" ca="1" si="7"/>
        <v>75817.110963562038</v>
      </c>
      <c r="I23" s="39">
        <f t="shared" ca="1" si="8"/>
        <v>16114.740666861651</v>
      </c>
      <c r="J23" s="40">
        <f t="shared" ca="1" si="9"/>
        <v>91.314154130542548</v>
      </c>
      <c r="K23" s="40">
        <f t="shared" ca="1" si="10"/>
        <v>1020.4450428252808</v>
      </c>
      <c r="L23" s="40">
        <f t="shared" ca="1" si="11"/>
        <v>63541.397413425482</v>
      </c>
      <c r="M23" s="766">
        <f t="shared" ca="1" si="12"/>
        <v>80767.897277242955</v>
      </c>
      <c r="N23" s="767">
        <f t="shared" ca="1" si="2"/>
        <v>4950.7863136809174</v>
      </c>
      <c r="O23" s="768">
        <f t="shared" ca="1" si="3"/>
        <v>6.5299063110704422E-2</v>
      </c>
      <c r="P23" s="769">
        <f t="shared" ca="1" si="4"/>
        <v>1.3789724291155623</v>
      </c>
      <c r="Q23" s="769">
        <f t="shared" ca="1" si="13"/>
        <v>1.4690180367923007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781">
        <f>('GS-1'!C24/'GS-1'!$C$26)*$C$26</f>
        <v>87072.716442792793</v>
      </c>
      <c r="D24" s="39">
        <f t="shared" ca="1" si="0"/>
        <v>16155.882619350699</v>
      </c>
      <c r="E24" s="40">
        <f t="shared" ca="1" si="5"/>
        <v>1277.9117119705963</v>
      </c>
      <c r="F24" s="40">
        <f t="shared" ca="1" si="1"/>
        <v>1616.0696171782342</v>
      </c>
      <c r="G24" s="40">
        <f t="shared" ca="1" si="6"/>
        <v>100629.93839293563</v>
      </c>
      <c r="H24" s="761">
        <f t="shared" ca="1" si="7"/>
        <v>119679.80234143516</v>
      </c>
      <c r="I24" s="39">
        <f t="shared" ca="1" si="8"/>
        <v>24939.99702176802</v>
      </c>
      <c r="J24" s="40">
        <f t="shared" ca="1" si="9"/>
        <v>144.61340289343431</v>
      </c>
      <c r="K24" s="40">
        <f t="shared" ca="1" si="10"/>
        <v>1616.0696171782342</v>
      </c>
      <c r="L24" s="40">
        <f t="shared" ca="1" si="11"/>
        <v>100629.93839293563</v>
      </c>
      <c r="M24" s="761">
        <f t="shared" ca="1" si="12"/>
        <v>127330.61843477532</v>
      </c>
      <c r="N24" s="762">
        <f t="shared" ca="1" si="2"/>
        <v>7650.8160933401523</v>
      </c>
      <c r="O24" s="763">
        <f t="shared" ca="1" si="3"/>
        <v>6.3927379087016678E-2</v>
      </c>
      <c r="P24" s="764">
        <f t="shared" ca="1" si="4"/>
        <v>1.3744810915605854</v>
      </c>
      <c r="Q24" s="764">
        <f t="shared" ca="1" si="13"/>
        <v>1.4623480653487153</v>
      </c>
      <c r="S24" s="50"/>
    </row>
    <row r="25" spans="1:21" ht="7.5" customHeight="1" x14ac:dyDescent="0.2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475">
        <f>'Revenue Proof'!S23</f>
        <v>32659.281650980396</v>
      </c>
      <c r="D26" s="39">
        <f ca="1">+$G$8+($C26*$G$9)</f>
        <v>6478.4532416268639</v>
      </c>
      <c r="E26" s="40">
        <f ca="1">C26*$G$6</f>
        <v>479.31981717550747</v>
      </c>
      <c r="F26" s="40">
        <f ca="1">C26*$G$7</f>
        <v>606.15626744219617</v>
      </c>
      <c r="G26" s="40">
        <f t="shared" ca="1" si="6"/>
        <v>37744.33180403804</v>
      </c>
      <c r="H26" s="127">
        <f ca="1">SUM(D26:G26)</f>
        <v>45308.261130282612</v>
      </c>
      <c r="I26" s="39">
        <f t="shared" ca="1" si="8"/>
        <v>9976.3024540196093</v>
      </c>
      <c r="J26" s="40">
        <f t="shared" ca="1" si="9"/>
        <v>54.241673494893078</v>
      </c>
      <c r="K26" s="40">
        <f t="shared" ca="1" si="10"/>
        <v>606.15626744219617</v>
      </c>
      <c r="L26" s="40">
        <f t="shared" ca="1" si="11"/>
        <v>37744.33180403804</v>
      </c>
      <c r="M26" s="127">
        <f ca="1">SUM(I26:L26)</f>
        <v>48381.032198994741</v>
      </c>
      <c r="N26" s="128">
        <f ca="1">+M26-H26</f>
        <v>3072.7710687121289</v>
      </c>
      <c r="O26" s="129">
        <f ca="1">(M26-H26)/H26</f>
        <v>6.7819223074495477E-2</v>
      </c>
      <c r="P26" s="130">
        <f ca="1">+IFERROR(H26/$C26,0)</f>
        <v>1.387301215454704</v>
      </c>
      <c r="Q26" s="130">
        <f ca="1">+IF(ISERROR(M26/$C26),0,M26/$C26)</f>
        <v>1.4813869060571452</v>
      </c>
      <c r="S26" s="50"/>
    </row>
    <row r="27" spans="1:21" x14ac:dyDescent="0.2">
      <c r="C27" s="34"/>
    </row>
    <row r="78" spans="2:7" ht="15.75" thickBot="1" x14ac:dyDescent="0.25">
      <c r="B78" s="26" t="s">
        <v>795</v>
      </c>
      <c r="C78" s="467" t="str">
        <f>E10</f>
        <v>GS_4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670</v>
      </c>
      <c r="E79" s="469">
        <f ca="1">L8</f>
        <v>995</v>
      </c>
      <c r="F79" s="469">
        <f ca="1">E79-D79</f>
        <v>325</v>
      </c>
      <c r="G79" s="470">
        <f ca="1">F79/D79</f>
        <v>0.48507462686567165</v>
      </c>
    </row>
    <row r="80" spans="2:7" ht="15" x14ac:dyDescent="0.25">
      <c r="C80" s="471" t="s">
        <v>757</v>
      </c>
      <c r="D80" s="472">
        <f ca="1">D26+E26+F26-D79</f>
        <v>6893.9293262445681</v>
      </c>
      <c r="E80" s="472">
        <f ca="1">I26+J26+K26-E79</f>
        <v>9641.7003949566988</v>
      </c>
      <c r="F80" s="472">
        <f t="shared" ref="F80:F81" ca="1" si="14">E80-D80</f>
        <v>2747.7710687121307</v>
      </c>
      <c r="G80" s="470">
        <f t="shared" ref="G80:G81" ca="1" si="15">F80/D80</f>
        <v>0.39857836346705988</v>
      </c>
    </row>
    <row r="81" spans="3:7" ht="15" x14ac:dyDescent="0.25">
      <c r="C81" s="360" t="s">
        <v>27</v>
      </c>
      <c r="D81" s="469">
        <f ca="1">SUM(D79:D80)</f>
        <v>7563.9293262445681</v>
      </c>
      <c r="E81" s="469">
        <f ca="1">SUM(E79:E80)</f>
        <v>10636.700394956699</v>
      </c>
      <c r="F81" s="469">
        <f t="shared" ca="1" si="14"/>
        <v>3072.7710687121307</v>
      </c>
      <c r="G81" s="470">
        <f t="shared" ca="1" si="15"/>
        <v>0.40624005542338104</v>
      </c>
    </row>
    <row r="82" spans="3:7" ht="15" x14ac:dyDescent="0.25">
      <c r="C82" s="360" t="s">
        <v>758</v>
      </c>
      <c r="D82" s="473">
        <f ca="1">D79/D81</f>
        <v>8.8578299862652171E-2</v>
      </c>
      <c r="E82" s="473">
        <f ca="1">E79/E81</f>
        <v>9.3544046842926096E-2</v>
      </c>
      <c r="F82" s="470"/>
      <c r="G82" s="470"/>
    </row>
    <row r="83" spans="3:7" ht="15" x14ac:dyDescent="0.25">
      <c r="C83" s="360" t="s">
        <v>759</v>
      </c>
      <c r="D83" s="472">
        <f ca="1">G26</f>
        <v>37744.33180403804</v>
      </c>
      <c r="E83" s="472">
        <f ca="1">L26</f>
        <v>37744.33180403804</v>
      </c>
      <c r="F83" s="472">
        <f t="shared" ref="F83:F84" ca="1" si="16">E83-D83</f>
        <v>0</v>
      </c>
      <c r="G83" s="470">
        <f t="shared" ref="G83:G84" ca="1" si="17">F83/D83</f>
        <v>0</v>
      </c>
    </row>
    <row r="84" spans="3:7" ht="15" x14ac:dyDescent="0.25">
      <c r="C84" s="360" t="s">
        <v>760</v>
      </c>
      <c r="D84" s="469">
        <f ca="1">D81+D83</f>
        <v>45308.261130282612</v>
      </c>
      <c r="E84" s="469">
        <f ca="1">E81+E83</f>
        <v>48381.032198994741</v>
      </c>
      <c r="F84" s="469">
        <f t="shared" ca="1" si="16"/>
        <v>3072.7710687121289</v>
      </c>
      <c r="G84" s="470">
        <f t="shared" ca="1" si="17"/>
        <v>6.7819223074495477E-2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4" width="10.140625" style="2" customWidth="1"/>
    <col min="5" max="6" width="8.85546875" style="2" customWidth="1"/>
    <col min="7" max="7" width="10.85546875" style="2" customWidth="1"/>
    <col min="8" max="8" width="10.85546875" style="2" bestFit="1" customWidth="1"/>
    <col min="9" max="9" width="13.42578125" style="2" customWidth="1"/>
    <col min="10" max="11" width="9.140625" style="2" customWidth="1"/>
    <col min="12" max="13" width="10.85546875" style="2" bestFit="1" customWidth="1"/>
    <col min="14" max="14" width="11.42578125" style="2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827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828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6.3608755554644082E-3</v>
      </c>
      <c r="I6" s="103" t="s">
        <v>632</v>
      </c>
      <c r="L6" s="30">
        <f ca="1">INDIRECT(J10&amp;L10&amp;"_CIBS")</f>
        <v>7.1982113540449159E-4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1.448E-2</v>
      </c>
      <c r="I7" s="103" t="s">
        <v>639</v>
      </c>
      <c r="L7" s="30">
        <f ca="1">INDIRECT(J10&amp;L10&amp;"_ECCRA")</f>
        <v>1.448E-2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1380</v>
      </c>
      <c r="I8" s="867" t="s">
        <v>766</v>
      </c>
      <c r="J8" s="868"/>
      <c r="L8" s="38">
        <f ca="1">INDIRECT(J10&amp;L10&amp;"_CST")</f>
        <v>2195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0.1188</v>
      </c>
      <c r="I9" s="864" t="s">
        <v>767</v>
      </c>
      <c r="J9" s="865"/>
      <c r="K9" s="141"/>
      <c r="L9" s="33">
        <f ca="1">INDIRECT(J10&amp;L10&amp;"_DEL")</f>
        <v>0.18698826499999999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829</v>
      </c>
      <c r="F10" s="35"/>
      <c r="G10" s="36"/>
      <c r="H10" s="36"/>
      <c r="I10" s="36"/>
      <c r="J10" s="35" t="s">
        <v>770</v>
      </c>
      <c r="K10" s="35"/>
      <c r="L10" s="35" t="s">
        <v>829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" x14ac:dyDescent="0.25">
      <c r="A15" s="26">
        <f>1+MAX(A$4:A14)</f>
        <v>12</v>
      </c>
      <c r="B15" s="37" t="s">
        <v>777</v>
      </c>
      <c r="C15" s="212">
        <f>('GS-1'!C15/'GS-1'!$C$26)*$C$26</f>
        <v>10301.891105786313</v>
      </c>
      <c r="D15" s="39">
        <f t="shared" ref="D15:D24" ca="1" si="0">+$G$8+($C15*$G$9)</f>
        <v>2603.8646633674143</v>
      </c>
      <c r="E15" s="40">
        <f ca="1">C15*$G$6</f>
        <v>65.529047309852359</v>
      </c>
      <c r="F15" s="40">
        <f t="shared" ref="F15:F24" ca="1" si="1">C15*$G$7</f>
        <v>149.17138321178581</v>
      </c>
      <c r="G15" s="40">
        <f ca="1">+$C15*$G$5</f>
        <v>11905.895550957242</v>
      </c>
      <c r="H15" s="41">
        <f ca="1">SUM(D15:G15)</f>
        <v>14724.460644846295</v>
      </c>
      <c r="I15" s="39">
        <f ca="1">+$L$8+($C15*$L$9)</f>
        <v>4121.3327440899138</v>
      </c>
      <c r="J15" s="40">
        <f ca="1">$C15*$L$6</f>
        <v>7.4155189525805376</v>
      </c>
      <c r="K15" s="40">
        <f ca="1">$C15*$L$7</f>
        <v>149.17138321178581</v>
      </c>
      <c r="L15" s="40">
        <f ca="1">+$C15*$L$5</f>
        <v>11905.895550957242</v>
      </c>
      <c r="M15" s="41">
        <f ca="1">SUM(I15:L15)</f>
        <v>16183.815197211523</v>
      </c>
      <c r="N15" s="47">
        <f t="shared" ref="N15:N24" ca="1" si="2">+M15-H15</f>
        <v>1459.3545523652283</v>
      </c>
      <c r="O15" s="65">
        <f t="shared" ref="O15:O24" ca="1" si="3">(M15-H15)/H15</f>
        <v>9.9110900396614299E-2</v>
      </c>
      <c r="P15" s="42">
        <f t="shared" ref="P15:P24" ca="1" si="4">+IFERROR(H15/$C15,0)</f>
        <v>1.4292968634250012</v>
      </c>
      <c r="Q15" s="42">
        <f ca="1">+IF(ISERROR(M15/$C15),0,M15/$C15)</f>
        <v>1.5709557624931096</v>
      </c>
      <c r="S15" s="50"/>
    </row>
    <row r="16" spans="1:24" ht="15" x14ac:dyDescent="0.25">
      <c r="A16" s="26">
        <f>1+MAX(A$4:A15)</f>
        <v>13</v>
      </c>
      <c r="B16" s="760" t="s">
        <v>778</v>
      </c>
      <c r="C16" s="781">
        <f>('GS-1'!C16/'GS-1'!$C$26)*$C$26</f>
        <v>31420.767872648252</v>
      </c>
      <c r="D16" s="39">
        <f t="shared" ca="1" si="0"/>
        <v>5112.7872232706122</v>
      </c>
      <c r="E16" s="40">
        <f t="shared" ref="E16:E24" ca="1" si="5">C16*$G$6</f>
        <v>199.86359429504967</v>
      </c>
      <c r="F16" s="40">
        <f t="shared" ca="1" si="1"/>
        <v>454.97271879594666</v>
      </c>
      <c r="G16" s="40">
        <f t="shared" ref="G16:G26" ca="1" si="6">+$C16*$G$5</f>
        <v>36312.981430419582</v>
      </c>
      <c r="H16" s="761">
        <f t="shared" ref="H16:H24" ca="1" si="7">SUM(D16:G16)</f>
        <v>42080.604966781189</v>
      </c>
      <c r="I16" s="39">
        <f t="shared" ref="I16:I26" ca="1" si="8">+$L$8+($C16*$L$9)</f>
        <v>8070.3148694742367</v>
      </c>
      <c r="J16" s="40">
        <f t="shared" ref="J16:J26" ca="1" si="9">$C16*$L$6</f>
        <v>22.617332805370637</v>
      </c>
      <c r="K16" s="40">
        <f t="shared" ref="K16:K26" ca="1" si="10">$C16*$L$7</f>
        <v>454.97271879594666</v>
      </c>
      <c r="L16" s="40">
        <f t="shared" ref="L16:L26" ca="1" si="11">+$C16*$L$5</f>
        <v>36312.981430419582</v>
      </c>
      <c r="M16" s="761">
        <f t="shared" ref="M16:M24" ca="1" si="12">SUM(I16:L16)</f>
        <v>44860.886351495137</v>
      </c>
      <c r="N16" s="762">
        <f t="shared" ca="1" si="2"/>
        <v>2780.2813847139478</v>
      </c>
      <c r="O16" s="763">
        <f t="shared" ca="1" si="3"/>
        <v>6.6070375815859284E-2</v>
      </c>
      <c r="P16" s="764">
        <f t="shared" ca="1" si="4"/>
        <v>1.3392608715782632</v>
      </c>
      <c r="Q16" s="764">
        <f t="shared" ref="Q16:Q24" ca="1" si="13">+IF(ISERROR(M16/$C16),0,M16/$C16)</f>
        <v>1.4277463406789144</v>
      </c>
      <c r="S16" s="50"/>
    </row>
    <row r="17" spans="1:21" ht="15" x14ac:dyDescent="0.25">
      <c r="A17" s="26">
        <f>1+MAX(A$4:A16)</f>
        <v>14</v>
      </c>
      <c r="B17" s="765" t="s">
        <v>779</v>
      </c>
      <c r="C17" s="781">
        <f>('GS-1'!C17/'GS-1'!$C$26)*$C$26</f>
        <v>42752.848089013198</v>
      </c>
      <c r="D17" s="39">
        <f t="shared" ca="1" si="0"/>
        <v>6459.0383529747678</v>
      </c>
      <c r="E17" s="40">
        <f t="shared" ca="1" si="5"/>
        <v>271.94554633588729</v>
      </c>
      <c r="F17" s="40">
        <f t="shared" ca="1" si="1"/>
        <v>619.06124032891114</v>
      </c>
      <c r="G17" s="40">
        <f t="shared" ca="1" si="6"/>
        <v>49409.466536472552</v>
      </c>
      <c r="H17" s="766">
        <f t="shared" ca="1" si="7"/>
        <v>56759.511676112117</v>
      </c>
      <c r="I17" s="39">
        <f t="shared" ca="1" si="8"/>
        <v>10189.280887973142</v>
      </c>
      <c r="J17" s="40">
        <f t="shared" ca="1" si="9"/>
        <v>30.77440365320923</v>
      </c>
      <c r="K17" s="40">
        <f t="shared" ca="1" si="10"/>
        <v>619.06124032891114</v>
      </c>
      <c r="L17" s="40">
        <f t="shared" ca="1" si="11"/>
        <v>49409.466536472552</v>
      </c>
      <c r="M17" s="766">
        <f t="shared" ca="1" si="12"/>
        <v>60248.583068427812</v>
      </c>
      <c r="N17" s="767">
        <f t="shared" ca="1" si="2"/>
        <v>3489.0713923156945</v>
      </c>
      <c r="O17" s="768">
        <f t="shared" ca="1" si="3"/>
        <v>6.1471131256827037E-2</v>
      </c>
      <c r="P17" s="769">
        <f t="shared" ca="1" si="4"/>
        <v>1.3276194268493287</v>
      </c>
      <c r="Q17" s="769">
        <f t="shared" ca="1" si="13"/>
        <v>1.4092296948962972</v>
      </c>
      <c r="S17" s="50"/>
    </row>
    <row r="18" spans="1:21" ht="15" x14ac:dyDescent="0.25">
      <c r="A18" s="26">
        <f>1+MAX(A$4:A17)</f>
        <v>15</v>
      </c>
      <c r="B18" s="760" t="s">
        <v>780</v>
      </c>
      <c r="C18" s="781">
        <f>('GS-1'!C18/'GS-1'!$C$26)*$C$26</f>
        <v>53054.739194799506</v>
      </c>
      <c r="D18" s="39">
        <f t="shared" ca="1" si="0"/>
        <v>7682.9030163421812</v>
      </c>
      <c r="E18" s="40">
        <f t="shared" ca="1" si="5"/>
        <v>337.47459364573962</v>
      </c>
      <c r="F18" s="40">
        <f t="shared" ca="1" si="1"/>
        <v>768.23262354069686</v>
      </c>
      <c r="G18" s="40">
        <f t="shared" ca="1" si="6"/>
        <v>61315.362087429785</v>
      </c>
      <c r="H18" s="761">
        <f t="shared" ca="1" si="7"/>
        <v>70103.972320958404</v>
      </c>
      <c r="I18" s="39">
        <f t="shared" ca="1" si="8"/>
        <v>12115.613632063056</v>
      </c>
      <c r="J18" s="40">
        <f t="shared" ca="1" si="9"/>
        <v>38.189922605789761</v>
      </c>
      <c r="K18" s="40">
        <f t="shared" ca="1" si="10"/>
        <v>768.23262354069686</v>
      </c>
      <c r="L18" s="40">
        <f t="shared" ca="1" si="11"/>
        <v>61315.362087429785</v>
      </c>
      <c r="M18" s="761">
        <f t="shared" ca="1" si="12"/>
        <v>74237.39826563932</v>
      </c>
      <c r="N18" s="762">
        <f t="shared" ca="1" si="2"/>
        <v>4133.4259446809156</v>
      </c>
      <c r="O18" s="763">
        <f t="shared" ca="1" si="3"/>
        <v>5.896136563783818E-2</v>
      </c>
      <c r="P18" s="764">
        <f t="shared" ca="1" si="4"/>
        <v>1.3213517469864424</v>
      </c>
      <c r="Q18" s="764">
        <f t="shared" ca="1" si="13"/>
        <v>1.3992604504767063</v>
      </c>
      <c r="S18" s="50"/>
    </row>
    <row r="19" spans="1:21" ht="15" x14ac:dyDescent="0.25">
      <c r="A19" s="26">
        <f>1+MAX(A$4:A18)</f>
        <v>16</v>
      </c>
      <c r="B19" s="765" t="s">
        <v>781</v>
      </c>
      <c r="C19" s="781">
        <f>('GS-1'!C19/'GS-1'!$C$26)*$C$26</f>
        <v>63700.026670778701</v>
      </c>
      <c r="D19" s="39">
        <f t="shared" ca="1" si="0"/>
        <v>8947.5631684885102</v>
      </c>
      <c r="E19" s="40">
        <f t="shared" ca="1" si="5"/>
        <v>405.1879425325871</v>
      </c>
      <c r="F19" s="40">
        <f t="shared" ca="1" si="1"/>
        <v>922.37638619287554</v>
      </c>
      <c r="G19" s="40">
        <f t="shared" ca="1" si="6"/>
        <v>73618.12082341894</v>
      </c>
      <c r="H19" s="766">
        <f t="shared" ca="1" si="7"/>
        <v>83893.248320632905</v>
      </c>
      <c r="I19" s="39">
        <f t="shared" ca="1" si="8"/>
        <v>14106.157467622636</v>
      </c>
      <c r="J19" s="40">
        <f t="shared" ca="1" si="9"/>
        <v>45.852625523456318</v>
      </c>
      <c r="K19" s="40">
        <f t="shared" ca="1" si="10"/>
        <v>922.37638619287554</v>
      </c>
      <c r="L19" s="40">
        <f t="shared" ca="1" si="11"/>
        <v>73618.12082341894</v>
      </c>
      <c r="M19" s="766">
        <f t="shared" ca="1" si="12"/>
        <v>88692.507302757906</v>
      </c>
      <c r="N19" s="767">
        <f t="shared" ca="1" si="2"/>
        <v>4799.2589821250003</v>
      </c>
      <c r="O19" s="768">
        <f t="shared" ca="1" si="3"/>
        <v>5.7206736873301627E-2</v>
      </c>
      <c r="P19" s="769">
        <f t="shared" ca="1" si="4"/>
        <v>1.3170049167203488</v>
      </c>
      <c r="Q19" s="769">
        <f t="shared" ca="1" si="13"/>
        <v>1.3923464704520143</v>
      </c>
      <c r="S19" s="50"/>
    </row>
    <row r="20" spans="1:21" ht="15" x14ac:dyDescent="0.25">
      <c r="A20" s="26">
        <f>1+MAX(A$4:A19)</f>
        <v>17</v>
      </c>
      <c r="B20" s="760" t="s">
        <v>782</v>
      </c>
      <c r="C20" s="781">
        <f>('GS-1'!C20/'GS-1'!$C$26)*$C$26</f>
        <v>75203.80507224008</v>
      </c>
      <c r="D20" s="39">
        <f t="shared" ca="1" si="0"/>
        <v>10314.212042582121</v>
      </c>
      <c r="E20" s="40">
        <f t="shared" ca="1" si="5"/>
        <v>478.36204536192218</v>
      </c>
      <c r="F20" s="40">
        <f t="shared" ca="1" si="1"/>
        <v>1088.9510974460363</v>
      </c>
      <c r="G20" s="40">
        <f t="shared" ca="1" si="6"/>
        <v>86913.037521987862</v>
      </c>
      <c r="H20" s="761">
        <f t="shared" ca="1" si="7"/>
        <v>98794.562707377947</v>
      </c>
      <c r="I20" s="39">
        <f t="shared" ca="1" si="8"/>
        <v>16257.229031856372</v>
      </c>
      <c r="J20" s="40">
        <f t="shared" ca="1" si="9"/>
        <v>54.133288353837919</v>
      </c>
      <c r="K20" s="40">
        <f t="shared" ca="1" si="10"/>
        <v>1088.9510974460363</v>
      </c>
      <c r="L20" s="40">
        <f t="shared" ca="1" si="11"/>
        <v>86913.037521987862</v>
      </c>
      <c r="M20" s="761">
        <f t="shared" ca="1" si="12"/>
        <v>104313.35093964411</v>
      </c>
      <c r="N20" s="762">
        <f t="shared" ca="1" si="2"/>
        <v>5518.7882322661608</v>
      </c>
      <c r="O20" s="763">
        <f t="shared" ca="1" si="3"/>
        <v>5.5861254719173116E-2</v>
      </c>
      <c r="P20" s="764">
        <f t="shared" ca="1" si="4"/>
        <v>1.3136910108800586</v>
      </c>
      <c r="Q20" s="764">
        <f t="shared" ca="1" si="13"/>
        <v>1.3870754390611175</v>
      </c>
      <c r="S20" s="50"/>
    </row>
    <row r="21" spans="1:21" ht="15" x14ac:dyDescent="0.25">
      <c r="A21" s="26">
        <f>1+MAX(A$4:A20)</f>
        <v>18</v>
      </c>
      <c r="B21" s="765" t="s">
        <v>783</v>
      </c>
      <c r="C21" s="781">
        <f>('GS-1'!C21/'GS-1'!$C$26)*$C$26</f>
        <v>87737.772584280101</v>
      </c>
      <c r="D21" s="39">
        <f t="shared" ca="1" si="0"/>
        <v>11803.247383012476</v>
      </c>
      <c r="E21" s="40">
        <f t="shared" ca="1" si="5"/>
        <v>558.08905292224256</v>
      </c>
      <c r="F21" s="40">
        <f t="shared" ca="1" si="1"/>
        <v>1270.4429470203759</v>
      </c>
      <c r="G21" s="40">
        <f t="shared" ca="1" si="6"/>
        <v>101398.54377565251</v>
      </c>
      <c r="H21" s="766">
        <f t="shared" ca="1" si="7"/>
        <v>115030.3231586076</v>
      </c>
      <c r="I21" s="39">
        <f t="shared" ca="1" si="8"/>
        <v>18600.933870499102</v>
      </c>
      <c r="J21" s="40">
        <f t="shared" ca="1" si="9"/>
        <v>63.155503079477576</v>
      </c>
      <c r="K21" s="40">
        <f t="shared" ca="1" si="10"/>
        <v>1270.4429470203759</v>
      </c>
      <c r="L21" s="40">
        <f t="shared" ca="1" si="11"/>
        <v>101398.54377565251</v>
      </c>
      <c r="M21" s="766">
        <f t="shared" ca="1" si="12"/>
        <v>121333.07609625146</v>
      </c>
      <c r="N21" s="767">
        <f t="shared" ca="1" si="2"/>
        <v>6302.7529376438615</v>
      </c>
      <c r="O21" s="768">
        <f t="shared" ca="1" si="3"/>
        <v>5.4792099722726313E-2</v>
      </c>
      <c r="P21" s="769">
        <f t="shared" ca="1" si="4"/>
        <v>1.311069562976545</v>
      </c>
      <c r="Q21" s="769">
        <f t="shared" ca="1" si="13"/>
        <v>1.3829058172145869</v>
      </c>
      <c r="S21" s="50"/>
    </row>
    <row r="22" spans="1:21" ht="15" x14ac:dyDescent="0.25">
      <c r="A22" s="26">
        <f>1+MAX(A$4:A21)</f>
        <v>19</v>
      </c>
      <c r="B22" s="760" t="s">
        <v>784</v>
      </c>
      <c r="C22" s="781">
        <f>('GS-1'!C22/'GS-1'!$C$26)*$C$26</f>
        <v>101817.02376218805</v>
      </c>
      <c r="D22" s="39">
        <f t="shared" ca="1" si="0"/>
        <v>13475.862422947941</v>
      </c>
      <c r="E22" s="40">
        <f t="shared" ca="1" si="5"/>
        <v>647.64541757904078</v>
      </c>
      <c r="F22" s="40">
        <f t="shared" ca="1" si="1"/>
        <v>1474.3105040764829</v>
      </c>
      <c r="G22" s="40">
        <f t="shared" ca="1" si="6"/>
        <v>117669.93436196072</v>
      </c>
      <c r="H22" s="761">
        <f t="shared" ca="1" si="7"/>
        <v>133267.75270656418</v>
      </c>
      <c r="I22" s="39">
        <f t="shared" ca="1" si="8"/>
        <v>21233.588620755316</v>
      </c>
      <c r="J22" s="40">
        <f t="shared" ca="1" si="9"/>
        <v>73.290045648004309</v>
      </c>
      <c r="K22" s="40">
        <f t="shared" ca="1" si="10"/>
        <v>1474.3105040764829</v>
      </c>
      <c r="L22" s="40">
        <f t="shared" ca="1" si="11"/>
        <v>117669.93436196072</v>
      </c>
      <c r="M22" s="761">
        <f t="shared" ca="1" si="12"/>
        <v>140451.12353244051</v>
      </c>
      <c r="N22" s="762">
        <f t="shared" ca="1" si="2"/>
        <v>7183.3708258763363</v>
      </c>
      <c r="O22" s="763">
        <f t="shared" ca="1" si="3"/>
        <v>5.3901793044361254E-2</v>
      </c>
      <c r="P22" s="764">
        <f t="shared" ca="1" si="4"/>
        <v>1.3088946011409148</v>
      </c>
      <c r="Q22" s="764">
        <f t="shared" ca="1" si="13"/>
        <v>1.3794463670484942</v>
      </c>
      <c r="S22" s="50"/>
      <c r="U22" s="50"/>
    </row>
    <row r="23" spans="1:21" ht="15" x14ac:dyDescent="0.25">
      <c r="A23" s="26">
        <f>1+MAX(A$4:A22)</f>
        <v>20</v>
      </c>
      <c r="B23" s="765" t="s">
        <v>785</v>
      </c>
      <c r="C23" s="781">
        <f>('GS-1'!C23/'GS-1'!$C$26)*$C$26</f>
        <v>120017.03138241054</v>
      </c>
      <c r="D23" s="39">
        <f t="shared" ca="1" si="0"/>
        <v>15638.023328230372</v>
      </c>
      <c r="E23" s="40">
        <f t="shared" ca="1" si="5"/>
        <v>763.41340115977994</v>
      </c>
      <c r="F23" s="40">
        <f t="shared" ca="1" si="1"/>
        <v>1737.8466144173046</v>
      </c>
      <c r="G23" s="40">
        <f t="shared" ca="1" si="6"/>
        <v>138703.68316865186</v>
      </c>
      <c r="H23" s="766">
        <f t="shared" ca="1" si="7"/>
        <v>156842.9665124593</v>
      </c>
      <c r="I23" s="39">
        <f t="shared" ca="1" si="8"/>
        <v>24636.776468647498</v>
      </c>
      <c r="J23" s="40">
        <f t="shared" ca="1" si="9"/>
        <v>86.390795797563257</v>
      </c>
      <c r="K23" s="40">
        <f t="shared" ca="1" si="10"/>
        <v>1737.8466144173046</v>
      </c>
      <c r="L23" s="40">
        <f t="shared" ca="1" si="11"/>
        <v>138703.68316865186</v>
      </c>
      <c r="M23" s="766">
        <f t="shared" ca="1" si="12"/>
        <v>165164.69704751423</v>
      </c>
      <c r="N23" s="767">
        <f t="shared" ca="1" si="2"/>
        <v>8321.7305350549286</v>
      </c>
      <c r="O23" s="768">
        <f t="shared" ca="1" si="3"/>
        <v>5.3057722128673629E-2</v>
      </c>
      <c r="P23" s="769">
        <f t="shared" ca="1" si="4"/>
        <v>1.3068392436129352</v>
      </c>
      <c r="Q23" s="769">
        <f t="shared" ca="1" si="13"/>
        <v>1.3761771570673964</v>
      </c>
      <c r="S23" s="50"/>
    </row>
    <row r="24" spans="1:21" ht="15" x14ac:dyDescent="0.25">
      <c r="A24" s="26">
        <f>1+MAX(A$4:A23)</f>
        <v>21</v>
      </c>
      <c r="B24" s="760" t="s">
        <v>786</v>
      </c>
      <c r="C24" s="781">
        <f>('GS-1'!C24/'GS-1'!$C$26)*$C$26</f>
        <v>190069.89090175746</v>
      </c>
      <c r="D24" s="39">
        <f t="shared" ca="1" si="0"/>
        <v>23960.303039128787</v>
      </c>
      <c r="E24" s="40">
        <f t="shared" ca="1" si="5"/>
        <v>1209.0109228667759</v>
      </c>
      <c r="F24" s="40">
        <f t="shared" ca="1" si="1"/>
        <v>2752.2120202574479</v>
      </c>
      <c r="G24" s="40">
        <f t="shared" ca="1" si="6"/>
        <v>219663.7729151611</v>
      </c>
      <c r="H24" s="761">
        <f t="shared" ca="1" si="7"/>
        <v>247585.29889741412</v>
      </c>
      <c r="I24" s="39">
        <f t="shared" ca="1" si="8"/>
        <v>37735.839128458909</v>
      </c>
      <c r="J24" s="40">
        <f t="shared" ca="1" si="9"/>
        <v>136.81632467511091</v>
      </c>
      <c r="K24" s="40">
        <f t="shared" ca="1" si="10"/>
        <v>2752.2120202574479</v>
      </c>
      <c r="L24" s="40">
        <f t="shared" ca="1" si="11"/>
        <v>219663.7729151611</v>
      </c>
      <c r="M24" s="761">
        <f t="shared" ca="1" si="12"/>
        <v>260288.64038855257</v>
      </c>
      <c r="N24" s="762">
        <f t="shared" ca="1" si="2"/>
        <v>12703.341491138446</v>
      </c>
      <c r="O24" s="763">
        <f t="shared" ca="1" si="3"/>
        <v>5.130894906810287E-2</v>
      </c>
      <c r="P24" s="764">
        <f t="shared" ca="1" si="4"/>
        <v>1.3026013627028648</v>
      </c>
      <c r="Q24" s="764">
        <f t="shared" ca="1" si="13"/>
        <v>1.3694364696778274</v>
      </c>
      <c r="S24" s="50"/>
    </row>
    <row r="25" spans="1:21" ht="7.5" customHeight="1" x14ac:dyDescent="0.2">
      <c r="A25" s="26">
        <f>1+MAX(A$4:A24)</f>
        <v>22</v>
      </c>
      <c r="B25" s="770"/>
      <c r="C25" s="771"/>
      <c r="D25" s="772"/>
      <c r="E25" s="773"/>
      <c r="F25" s="773"/>
      <c r="G25" s="773"/>
      <c r="H25" s="774"/>
      <c r="I25" s="772"/>
      <c r="J25" s="773"/>
      <c r="K25" s="773"/>
      <c r="L25" s="775"/>
      <c r="M25" s="776"/>
      <c r="N25" s="777"/>
      <c r="O25" s="778"/>
      <c r="P25" s="777"/>
      <c r="Q25" s="776"/>
      <c r="S25" s="50"/>
    </row>
    <row r="26" spans="1:21" ht="15" x14ac:dyDescent="0.25">
      <c r="A26" s="26">
        <f>1+MAX(A$4:A25)</f>
        <v>23</v>
      </c>
      <c r="B26" s="126" t="s">
        <v>787</v>
      </c>
      <c r="C26" s="475">
        <f>'Revenue Proof'!T23</f>
        <v>71291.517641005281</v>
      </c>
      <c r="D26" s="39">
        <f ca="1">+$G$8+($C26*$G$9)</f>
        <v>9849.4322957514269</v>
      </c>
      <c r="E26" s="40">
        <f ca="1">C26*$G$6</f>
        <v>453.47647187463014</v>
      </c>
      <c r="F26" s="40">
        <f ca="1">C26*$G$7</f>
        <v>1032.3011754417564</v>
      </c>
      <c r="G26" s="40">
        <f t="shared" ca="1" si="6"/>
        <v>82391.606937709803</v>
      </c>
      <c r="H26" s="127">
        <f ca="1">SUM(D26:G26)</f>
        <v>93726.816880777624</v>
      </c>
      <c r="I26" s="39">
        <f t="shared" ca="1" si="8"/>
        <v>15525.67719290847</v>
      </c>
      <c r="J26" s="40">
        <f t="shared" ca="1" si="9"/>
        <v>51.317141173057763</v>
      </c>
      <c r="K26" s="40">
        <f t="shared" ca="1" si="10"/>
        <v>1032.3011754417564</v>
      </c>
      <c r="L26" s="40">
        <f t="shared" ca="1" si="11"/>
        <v>82391.606937709803</v>
      </c>
      <c r="M26" s="127">
        <f ca="1">SUM(I26:L26)</f>
        <v>99000.902447233093</v>
      </c>
      <c r="N26" s="128">
        <f ca="1">+M26-H26</f>
        <v>5274.0855664554692</v>
      </c>
      <c r="O26" s="129">
        <f ca="1">(M26-H26)/H26</f>
        <v>5.6270827730810609E-2</v>
      </c>
      <c r="P26" s="130">
        <f ca="1">+IFERROR(H26/$C26,0)</f>
        <v>1.3146980171294329</v>
      </c>
      <c r="Q26" s="130">
        <f ca="1">+IF(ISERROR(M26/$C26),0,M26/$C26)</f>
        <v>1.3886771627693615</v>
      </c>
      <c r="S26" s="50"/>
    </row>
    <row r="27" spans="1:21" x14ac:dyDescent="0.2">
      <c r="C27" s="34"/>
    </row>
    <row r="78" spans="2:7" ht="15.75" thickBot="1" x14ac:dyDescent="0.25">
      <c r="B78" s="26" t="s">
        <v>795</v>
      </c>
      <c r="C78" s="467" t="str">
        <f>E10</f>
        <v>GS_5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1380</v>
      </c>
      <c r="E79" s="469">
        <f ca="1">L8</f>
        <v>2195</v>
      </c>
      <c r="F79" s="469">
        <f ca="1">E79-D79</f>
        <v>815</v>
      </c>
      <c r="G79" s="470">
        <f ca="1">F79/D79</f>
        <v>0.59057971014492749</v>
      </c>
    </row>
    <row r="80" spans="2:7" ht="15" x14ac:dyDescent="0.25">
      <c r="C80" s="471" t="s">
        <v>757</v>
      </c>
      <c r="D80" s="472">
        <f ca="1">D26+E26+F26-D79</f>
        <v>9955.2099430678136</v>
      </c>
      <c r="E80" s="472">
        <f ca="1">I26+J26+K26-E79</f>
        <v>14414.295509523283</v>
      </c>
      <c r="F80" s="472">
        <f t="shared" ref="F80:F81" ca="1" si="14">E80-D80</f>
        <v>4459.0855664554692</v>
      </c>
      <c r="G80" s="470">
        <f t="shared" ref="G80:G81" ca="1" si="15">F80/D80</f>
        <v>0.44791476944798114</v>
      </c>
    </row>
    <row r="81" spans="3:7" ht="15" x14ac:dyDescent="0.25">
      <c r="C81" s="360" t="s">
        <v>27</v>
      </c>
      <c r="D81" s="469">
        <f ca="1">SUM(D79:D80)</f>
        <v>11335.209943067814</v>
      </c>
      <c r="E81" s="469">
        <f ca="1">SUM(E79:E80)</f>
        <v>16609.295509523283</v>
      </c>
      <c r="F81" s="469">
        <f t="shared" ca="1" si="14"/>
        <v>5274.0855664554692</v>
      </c>
      <c r="G81" s="470">
        <f t="shared" ca="1" si="15"/>
        <v>0.46528344803008265</v>
      </c>
    </row>
    <row r="82" spans="3:7" ht="15" x14ac:dyDescent="0.25">
      <c r="C82" s="360" t="s">
        <v>758</v>
      </c>
      <c r="D82" s="473">
        <f ca="1">D79/D81</f>
        <v>0.12174454702922868</v>
      </c>
      <c r="E82" s="473">
        <f ca="1">E79/E81</f>
        <v>0.13215491281622699</v>
      </c>
      <c r="F82" s="470"/>
      <c r="G82" s="470"/>
    </row>
    <row r="83" spans="3:7" ht="15" x14ac:dyDescent="0.25">
      <c r="C83" s="360" t="s">
        <v>759</v>
      </c>
      <c r="D83" s="472">
        <f ca="1">G26</f>
        <v>82391.606937709803</v>
      </c>
      <c r="E83" s="472">
        <f ca="1">L26</f>
        <v>82391.606937709803</v>
      </c>
      <c r="F83" s="472">
        <f t="shared" ref="F83:F84" ca="1" si="16">E83-D83</f>
        <v>0</v>
      </c>
      <c r="G83" s="470">
        <f t="shared" ref="G83:G84" ca="1" si="17">F83/D83</f>
        <v>0</v>
      </c>
    </row>
    <row r="84" spans="3:7" ht="15" x14ac:dyDescent="0.25">
      <c r="C84" s="360" t="s">
        <v>760</v>
      </c>
      <c r="D84" s="469">
        <f ca="1">D81+D83</f>
        <v>93726.816880777624</v>
      </c>
      <c r="E84" s="469">
        <f ca="1">E81+E83</f>
        <v>99000.902447233093</v>
      </c>
      <c r="F84" s="469">
        <f t="shared" ca="1" si="16"/>
        <v>5274.0855664554692</v>
      </c>
      <c r="G84" s="470">
        <f t="shared" ca="1" si="17"/>
        <v>5.6270827730810609E-2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workbookViewId="0"/>
  </sheetViews>
  <sheetFormatPr defaultRowHeight="15" x14ac:dyDescent="0.25"/>
  <sheetData>
    <row r="1" spans="1:1" x14ac:dyDescent="0.25">
      <c r="A1" s="731" t="s">
        <v>188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8" width="8.85546875" style="2" customWidth="1"/>
    <col min="9" max="9" width="9.140625" style="2" bestFit="1" customWidth="1"/>
    <col min="10" max="11" width="9.140625" style="2" customWidth="1"/>
    <col min="12" max="12" width="8.85546875" style="2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830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805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1.560998319312353E-2</v>
      </c>
      <c r="I6" s="103" t="s">
        <v>632</v>
      </c>
      <c r="L6" s="30">
        <f ca="1">INDIRECT(J10&amp;L10&amp;"_CIBS")</f>
        <v>1.7730000000000001E-3</v>
      </c>
      <c r="N6" s="154" t="s">
        <v>12</v>
      </c>
      <c r="O6" s="155" t="s">
        <v>805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3.4290000000000001E-2</v>
      </c>
      <c r="I7" s="103" t="s">
        <v>639</v>
      </c>
      <c r="L7" s="30">
        <f ca="1">INDIRECT(J10&amp;L10&amp;"_ECCRA")</f>
        <v>3.4290000000000001E-2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45</v>
      </c>
      <c r="I8" s="867" t="s">
        <v>766</v>
      </c>
      <c r="J8" s="868"/>
      <c r="L8" s="38">
        <f ca="1">INDIRECT(J10&amp;L10&amp;"_CST")</f>
        <v>55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0.19605</v>
      </c>
      <c r="I9" s="864" t="s">
        <v>767</v>
      </c>
      <c r="J9" s="865"/>
      <c r="K9" s="141"/>
      <c r="L9" s="33">
        <f ca="1">INDIRECT(J10&amp;L10&amp;"_DEL")</f>
        <v>0.27500000000000002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831</v>
      </c>
      <c r="F10" s="35"/>
      <c r="G10" s="36"/>
      <c r="H10" s="36"/>
      <c r="I10" s="36"/>
      <c r="J10" s="35" t="s">
        <v>770</v>
      </c>
      <c r="K10" s="35"/>
      <c r="L10" s="35" t="s">
        <v>831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7.5" customHeight="1" x14ac:dyDescent="0.2">
      <c r="A15" s="26">
        <f>1+MAX(A$4:A14)</f>
        <v>12</v>
      </c>
      <c r="B15" s="770"/>
      <c r="C15" s="771"/>
      <c r="D15" s="772"/>
      <c r="E15" s="773"/>
      <c r="F15" s="773"/>
      <c r="G15" s="773"/>
      <c r="H15" s="774"/>
      <c r="I15" s="772"/>
      <c r="J15" s="773"/>
      <c r="K15" s="773"/>
      <c r="L15" s="775"/>
      <c r="M15" s="776"/>
      <c r="N15" s="777"/>
      <c r="O15" s="778"/>
      <c r="P15" s="777"/>
      <c r="Q15" s="776"/>
      <c r="S15" s="50"/>
    </row>
    <row r="16" spans="1:24" ht="15" x14ac:dyDescent="0.25">
      <c r="A16" s="26">
        <f>1+MAX(A$4:A15)</f>
        <v>13</v>
      </c>
      <c r="B16" s="126" t="s">
        <v>787</v>
      </c>
      <c r="C16" s="159">
        <f>'Revenue Proof'!U23</f>
        <v>331.5</v>
      </c>
      <c r="D16" s="39">
        <f ca="1">+$G$8+($C16*$G$9)</f>
        <v>109.99057500000001</v>
      </c>
      <c r="E16" s="40">
        <f ca="1">C16*$G$6</f>
        <v>5.1747094285204502</v>
      </c>
      <c r="F16" s="40">
        <f ca="1">C16*$G$7</f>
        <v>11.367135000000001</v>
      </c>
      <c r="G16" s="40">
        <f ca="1">+$C16*$G$5</f>
        <v>383.11455000000001</v>
      </c>
      <c r="H16" s="127">
        <f ca="1">SUM(D16:G16)</f>
        <v>509.64696942852049</v>
      </c>
      <c r="I16" s="39">
        <f ca="1">+$L$8+($C16*$L$9)</f>
        <v>146.16250000000002</v>
      </c>
      <c r="J16" s="40">
        <f ca="1">$C16*$L$6</f>
        <v>0.58774950000000004</v>
      </c>
      <c r="K16" s="40">
        <f ca="1">$C16*$L$7</f>
        <v>11.367135000000001</v>
      </c>
      <c r="L16" s="40">
        <f ca="1">+$C16*$L$5</f>
        <v>383.11455000000001</v>
      </c>
      <c r="M16" s="127">
        <f ca="1">SUM(I16:L16)</f>
        <v>541.23193450000008</v>
      </c>
      <c r="N16" s="128">
        <f ca="1">+M16-H16</f>
        <v>31.584965071479587</v>
      </c>
      <c r="O16" s="129">
        <f ca="1">(M16-H16)/H16</f>
        <v>6.1974203647078632E-2</v>
      </c>
      <c r="P16" s="130">
        <f ca="1">+IFERROR(H16/$C16,0)</f>
        <v>1.5373965895279653</v>
      </c>
      <c r="Q16" s="130">
        <f ca="1">+IF(ISERROR(M16/$C16),0,M16/$C16)</f>
        <v>1.6326755188536957</v>
      </c>
      <c r="S16" s="50"/>
    </row>
    <row r="78" spans="2:7" ht="15.75" thickBot="1" x14ac:dyDescent="0.25">
      <c r="B78" s="26" t="s">
        <v>795</v>
      </c>
      <c r="C78" s="467" t="str">
        <f>E10</f>
        <v>CS_GHP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45</v>
      </c>
      <c r="E79" s="469">
        <f ca="1">L8</f>
        <v>55</v>
      </c>
      <c r="F79" s="469">
        <f ca="1">E79-D79</f>
        <v>10</v>
      </c>
      <c r="G79" s="470">
        <f ca="1">F79/D79</f>
        <v>0.22222222222222221</v>
      </c>
    </row>
    <row r="80" spans="2:7" ht="15" x14ac:dyDescent="0.25">
      <c r="C80" s="471" t="s">
        <v>757</v>
      </c>
      <c r="D80" s="472">
        <f ca="1">D16+E16+F16-D79</f>
        <v>81.532419428520456</v>
      </c>
      <c r="E80" s="472">
        <f ca="1">I16+J16+K16-E79</f>
        <v>103.11738450000001</v>
      </c>
      <c r="F80" s="472">
        <f t="shared" ref="F80:F81" ca="1" si="0">E80-D80</f>
        <v>21.584965071479559</v>
      </c>
      <c r="G80" s="470">
        <f t="shared" ref="G80:G81" ca="1" si="1">F80/D80</f>
        <v>0.26474088740127621</v>
      </c>
    </row>
    <row r="81" spans="3:7" ht="15" x14ac:dyDescent="0.25">
      <c r="C81" s="360" t="s">
        <v>27</v>
      </c>
      <c r="D81" s="469">
        <f ca="1">SUM(D79:D80)</f>
        <v>126.53241942852046</v>
      </c>
      <c r="E81" s="469">
        <f ca="1">SUM(E79:E80)</f>
        <v>158.11738450000001</v>
      </c>
      <c r="F81" s="469">
        <f t="shared" ca="1" si="0"/>
        <v>31.584965071479559</v>
      </c>
      <c r="G81" s="470">
        <f t="shared" ca="1" si="1"/>
        <v>0.24961954583759657</v>
      </c>
    </row>
    <row r="82" spans="3:7" ht="15" x14ac:dyDescent="0.25">
      <c r="C82" s="360" t="s">
        <v>758</v>
      </c>
      <c r="D82" s="473">
        <f ca="1">D79/D81</f>
        <v>0.35564008183231643</v>
      </c>
      <c r="E82" s="473">
        <f ca="1">E79/E81</f>
        <v>0.34784283950763173</v>
      </c>
      <c r="F82" s="470"/>
      <c r="G82" s="470"/>
    </row>
    <row r="83" spans="3:7" ht="15" x14ac:dyDescent="0.25">
      <c r="C83" s="360" t="s">
        <v>759</v>
      </c>
      <c r="D83" s="472">
        <f ca="1">G16</f>
        <v>383.11455000000001</v>
      </c>
      <c r="E83" s="472">
        <f ca="1">L16</f>
        <v>383.11455000000001</v>
      </c>
      <c r="F83" s="472">
        <f t="shared" ref="F83:F84" ca="1" si="2">E83-D83</f>
        <v>0</v>
      </c>
      <c r="G83" s="470">
        <f t="shared" ref="G83:G84" ca="1" si="3">F83/D83</f>
        <v>0</v>
      </c>
    </row>
    <row r="84" spans="3:7" ht="15" x14ac:dyDescent="0.25">
      <c r="C84" s="360" t="s">
        <v>760</v>
      </c>
      <c r="D84" s="469">
        <f ca="1">D81+D83</f>
        <v>509.64696942852049</v>
      </c>
      <c r="E84" s="469">
        <f ca="1">E81+E83</f>
        <v>541.23193450000008</v>
      </c>
      <c r="F84" s="469">
        <f t="shared" ca="1" si="2"/>
        <v>31.584965071479587</v>
      </c>
      <c r="G84" s="470">
        <f t="shared" ca="1" si="3"/>
        <v>6.1974203647078632E-2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8" width="8.85546875" style="2" customWidth="1"/>
    <col min="9" max="9" width="9.140625" style="2" bestFit="1" customWidth="1"/>
    <col min="10" max="11" width="9.140625" style="2" customWidth="1"/>
    <col min="12" max="12" width="8.85546875" style="2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832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INDIRECT(D11&amp;E11&amp;"_COG")</f>
        <v>1.1556999999999999</v>
      </c>
      <c r="I5" s="103" t="s">
        <v>759</v>
      </c>
      <c r="L5" s="30">
        <f ca="1">INDIRECT(J11&amp;L11&amp;"_COG")</f>
        <v>1.1556999999999999</v>
      </c>
      <c r="N5" s="152" t="s">
        <v>11</v>
      </c>
      <c r="O5" s="142" t="s">
        <v>805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INDIRECT(D11&amp;E11&amp;"_CIBS")</f>
        <v>1.6570784566088629E-2</v>
      </c>
      <c r="I6" s="103" t="s">
        <v>632</v>
      </c>
      <c r="L6" s="30">
        <f ca="1">INDIRECT(J11&amp;L11&amp;"_CIBS")</f>
        <v>1.8752136961173854E-3</v>
      </c>
      <c r="N6" s="154" t="s">
        <v>12</v>
      </c>
      <c r="O6" s="155" t="s">
        <v>805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INDIRECT(D11&amp;E11&amp;"_ECCRA")</f>
        <v>3.4290000000000001E-2</v>
      </c>
      <c r="I7" s="103" t="s">
        <v>639</v>
      </c>
      <c r="L7" s="30">
        <f ca="1">INDIRECT(J11&amp;L11&amp;"_ECCRA")</f>
        <v>3.4290000000000001E-2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INDIRECT(D11&amp;E11&amp;"_CST")</f>
        <v>45</v>
      </c>
      <c r="I8" s="867" t="s">
        <v>766</v>
      </c>
      <c r="J8" s="868"/>
      <c r="L8" s="38">
        <f ca="1">INDIRECT(J11&amp;L11&amp;"_CST")</f>
        <v>55</v>
      </c>
      <c r="N8" s="31"/>
      <c r="O8" s="32"/>
    </row>
    <row r="9" spans="1:24" x14ac:dyDescent="0.2">
      <c r="A9" s="26">
        <f>1+MAX(A$4:A8)</f>
        <v>6</v>
      </c>
      <c r="B9" s="161" t="s">
        <v>808</v>
      </c>
      <c r="C9" s="162">
        <v>40</v>
      </c>
      <c r="D9" s="867" t="s">
        <v>809</v>
      </c>
      <c r="E9" s="868"/>
      <c r="G9" s="157">
        <f ca="1">INDIRECT(D11&amp;E11&amp;"_DEL1")</f>
        <v>0</v>
      </c>
      <c r="I9" s="867" t="s">
        <v>809</v>
      </c>
      <c r="J9" s="868"/>
      <c r="L9" s="157">
        <f ca="1">INDIRECT(J11&amp;L11&amp;"_DEL1")</f>
        <v>0.29499999999999998</v>
      </c>
      <c r="N9" s="31"/>
      <c r="O9" s="32"/>
    </row>
    <row r="10" spans="1:24" ht="13.5" thickBot="1" x14ac:dyDescent="0.25">
      <c r="A10" s="26">
        <f>1+MAX(A$4:A9)</f>
        <v>7</v>
      </c>
      <c r="D10" s="864" t="s">
        <v>810</v>
      </c>
      <c r="E10" s="865"/>
      <c r="F10" s="141"/>
      <c r="G10" s="33">
        <f ca="1">INDIRECT(D11&amp;E11&amp;"_DEL2")</f>
        <v>0.42315000000000003</v>
      </c>
      <c r="I10" s="864" t="s">
        <v>810</v>
      </c>
      <c r="J10" s="865"/>
      <c r="K10" s="141"/>
      <c r="L10" s="33">
        <f ca="1">INDIRECT(J11&amp;L11&amp;"_DEL2")</f>
        <v>0</v>
      </c>
      <c r="O10" s="32"/>
    </row>
    <row r="11" spans="1:24" x14ac:dyDescent="0.2">
      <c r="A11" s="26">
        <f>1+MAX(A$4:A10)</f>
        <v>8</v>
      </c>
      <c r="B11" s="34"/>
      <c r="C11" s="34"/>
      <c r="D11" s="35" t="s">
        <v>768</v>
      </c>
      <c r="E11" s="35" t="s">
        <v>833</v>
      </c>
      <c r="F11" s="35"/>
      <c r="G11" s="36"/>
      <c r="H11" s="36"/>
      <c r="I11" s="36"/>
      <c r="J11" s="35" t="s">
        <v>770</v>
      </c>
      <c r="K11" s="35"/>
      <c r="L11" s="35" t="s">
        <v>833</v>
      </c>
      <c r="M11" s="36"/>
      <c r="N11" s="36"/>
      <c r="O11" s="36"/>
      <c r="P11" s="35"/>
      <c r="Q11" s="35"/>
      <c r="R11" s="35"/>
      <c r="S11" s="35"/>
    </row>
    <row r="12" spans="1:24" ht="13.5" thickBot="1" x14ac:dyDescent="0.25">
      <c r="A12" s="26">
        <f>1+MAX(A$4:A11)</f>
        <v>9</v>
      </c>
    </row>
    <row r="13" spans="1:24" ht="19.5" customHeight="1" thickBot="1" x14ac:dyDescent="0.3">
      <c r="A13" s="26">
        <f>1+MAX(A$4:A12)</f>
        <v>10</v>
      </c>
      <c r="C13" s="49"/>
      <c r="D13" s="861" t="s">
        <v>771</v>
      </c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3"/>
      <c r="R13"/>
      <c r="S13"/>
      <c r="T13"/>
      <c r="U13"/>
      <c r="V13"/>
    </row>
    <row r="14" spans="1:24" ht="15.75" customHeight="1" thickBot="1" x14ac:dyDescent="0.3">
      <c r="A14" s="26">
        <f>1+MAX(A$4:A13)</f>
        <v>11</v>
      </c>
      <c r="C14" s="49"/>
      <c r="D14" s="874" t="s">
        <v>184</v>
      </c>
      <c r="E14" s="876"/>
      <c r="F14" s="876"/>
      <c r="G14" s="876"/>
      <c r="H14" s="875"/>
      <c r="I14" s="874" t="s">
        <v>187</v>
      </c>
      <c r="J14" s="876"/>
      <c r="K14" s="876"/>
      <c r="L14" s="876"/>
      <c r="M14" s="875"/>
      <c r="N14" s="872" t="s">
        <v>686</v>
      </c>
      <c r="O14" s="873"/>
      <c r="P14" s="874" t="s">
        <v>772</v>
      </c>
      <c r="Q14" s="875"/>
      <c r="R14"/>
      <c r="S14"/>
      <c r="T14"/>
      <c r="U14"/>
      <c r="V14"/>
      <c r="W14"/>
      <c r="X14"/>
    </row>
    <row r="15" spans="1:24" ht="39" thickBot="1" x14ac:dyDescent="0.25">
      <c r="A15" s="26">
        <f>1+MAX(A$4:A14)</f>
        <v>12</v>
      </c>
      <c r="B15" s="43" t="s">
        <v>773</v>
      </c>
      <c r="C15" s="160" t="s">
        <v>10</v>
      </c>
      <c r="D15" s="43" t="s">
        <v>774</v>
      </c>
      <c r="E15" s="44" t="s">
        <v>633</v>
      </c>
      <c r="F15" s="44" t="s">
        <v>640</v>
      </c>
      <c r="G15" s="44" t="s">
        <v>643</v>
      </c>
      <c r="H15" s="45" t="s">
        <v>220</v>
      </c>
      <c r="I15" s="43" t="s">
        <v>774</v>
      </c>
      <c r="J15" s="44" t="s">
        <v>633</v>
      </c>
      <c r="K15" s="44" t="s">
        <v>640</v>
      </c>
      <c r="L15" s="44" t="s">
        <v>643</v>
      </c>
      <c r="M15" s="45" t="s">
        <v>220</v>
      </c>
      <c r="N15" s="43" t="s">
        <v>775</v>
      </c>
      <c r="O15" s="64" t="s">
        <v>776</v>
      </c>
      <c r="P15" s="46" t="s">
        <v>684</v>
      </c>
      <c r="Q15" s="46" t="s">
        <v>12</v>
      </c>
    </row>
    <row r="16" spans="1:24" ht="15.75" thickBot="1" x14ac:dyDescent="0.3">
      <c r="A16" s="26">
        <f>1+MAX(A$4:A15)</f>
        <v>13</v>
      </c>
      <c r="B16" s="37" t="s">
        <v>777</v>
      </c>
      <c r="C16" s="158">
        <f>('RS-SG'!C16/'RS-SG'!$C$27)*$C$27</f>
        <v>0</v>
      </c>
      <c r="D16" s="39">
        <f ca="1">+$G$8+IF($C16&gt;$C$9,($C$9*$G$9),($C16*$G$9))+IF($C16&gt;$C$9,(($C16-$C$9)*$G$10),0)</f>
        <v>45</v>
      </c>
      <c r="E16" s="40">
        <f ca="1">C16*$G$6</f>
        <v>0</v>
      </c>
      <c r="F16" s="40">
        <f t="shared" ref="F16:F25" ca="1" si="0">C16*$G$7</f>
        <v>0</v>
      </c>
      <c r="G16" s="40">
        <f ca="1">+$C16*$G$5</f>
        <v>0</v>
      </c>
      <c r="H16" s="41">
        <f ca="1">SUM(D16:G16)</f>
        <v>45</v>
      </c>
      <c r="I16" s="39">
        <f ca="1">+$L$8+IF($C16&gt;$C$9,($C$9*$L$9),($C16*$L$9))+IF($C16&gt;$C$9,(($C16-$C$9)*$L$10),0)</f>
        <v>55</v>
      </c>
      <c r="J16" s="40">
        <f ca="1">$C16*$L$6</f>
        <v>0</v>
      </c>
      <c r="K16" s="40">
        <f ca="1">$C16*$L$7</f>
        <v>0</v>
      </c>
      <c r="L16" s="40">
        <f ca="1">+$C16*$L$5</f>
        <v>0</v>
      </c>
      <c r="M16" s="41">
        <f ca="1">SUM(I16:L16)</f>
        <v>55</v>
      </c>
      <c r="N16" s="47">
        <f t="shared" ref="N16:N25" ca="1" si="1">+M16-H16</f>
        <v>10</v>
      </c>
      <c r="O16" s="65">
        <f t="shared" ref="O16:O25" ca="1" si="2">(M16-H16)/H16</f>
        <v>0.22222222222222221</v>
      </c>
      <c r="P16" s="42">
        <f t="shared" ref="P16:P25" ca="1" si="3">+IFERROR(H16/$C16,0)</f>
        <v>0</v>
      </c>
      <c r="Q16" s="42">
        <f ca="1">+IF(ISERROR(M16/$C16),0,M16/$C16)</f>
        <v>0</v>
      </c>
      <c r="S16" s="164"/>
      <c r="U16" s="163"/>
      <c r="W16" s="163"/>
      <c r="X16" s="163"/>
    </row>
    <row r="17" spans="1:24" ht="15.75" thickBot="1" x14ac:dyDescent="0.3">
      <c r="A17" s="26">
        <f>1+MAX(A$4:A16)</f>
        <v>14</v>
      </c>
      <c r="B17" s="760" t="s">
        <v>778</v>
      </c>
      <c r="C17" s="158">
        <f>('RS-SG'!C17/'RS-SG'!$C$27)*$C$27</f>
        <v>0</v>
      </c>
      <c r="D17" s="39">
        <f t="shared" ref="D17:D27" ca="1" si="4">+$G$8+IF($C17&gt;$C$9,($C$9*$G$9),($C17*$G$9))+IF($C17&gt;$C$9,(($C17-$C$9)*$G$10),0)</f>
        <v>45</v>
      </c>
      <c r="E17" s="40">
        <f t="shared" ref="E17:E25" ca="1" si="5">C17*$G$6</f>
        <v>0</v>
      </c>
      <c r="F17" s="40">
        <f t="shared" ca="1" si="0"/>
        <v>0</v>
      </c>
      <c r="G17" s="40">
        <f t="shared" ref="G17:G27" ca="1" si="6">+$C17*$G$5</f>
        <v>0</v>
      </c>
      <c r="H17" s="761">
        <f t="shared" ref="H17:H25" ca="1" si="7">SUM(D17:G17)</f>
        <v>45</v>
      </c>
      <c r="I17" s="39">
        <f t="shared" ref="I17:I27" ca="1" si="8">+$L$8+IF($C17&gt;$C$9,($C$9*$L$9),($C17*$L$9))+IF($C17&gt;$C$9,(($C17-$C$9)*$L$10),0)</f>
        <v>55</v>
      </c>
      <c r="J17" s="40">
        <f t="shared" ref="J17:J27" ca="1" si="9">$C17*$L$6</f>
        <v>0</v>
      </c>
      <c r="K17" s="40">
        <f t="shared" ref="K17:K27" ca="1" si="10">$C17*$L$7</f>
        <v>0</v>
      </c>
      <c r="L17" s="40">
        <f t="shared" ref="L17:L27" ca="1" si="11">+$C17*$L$5</f>
        <v>0</v>
      </c>
      <c r="M17" s="761">
        <f t="shared" ref="M17:M25" ca="1" si="12">SUM(I17:L17)</f>
        <v>55</v>
      </c>
      <c r="N17" s="762">
        <f t="shared" ca="1" si="1"/>
        <v>10</v>
      </c>
      <c r="O17" s="763">
        <f t="shared" ca="1" si="2"/>
        <v>0.22222222222222221</v>
      </c>
      <c r="P17" s="764">
        <f t="shared" ca="1" si="3"/>
        <v>0</v>
      </c>
      <c r="Q17" s="764">
        <f t="shared" ref="Q17:Q25" ca="1" si="13">+IF(ISERROR(M17/$C17),0,M17/$C17)</f>
        <v>0</v>
      </c>
      <c r="S17" s="164"/>
      <c r="U17" s="163"/>
      <c r="W17" s="163"/>
      <c r="X17" s="163"/>
    </row>
    <row r="18" spans="1:24" ht="15.75" thickBot="1" x14ac:dyDescent="0.3">
      <c r="A18" s="26">
        <f>1+MAX(A$4:A17)</f>
        <v>15</v>
      </c>
      <c r="B18" s="765" t="s">
        <v>779</v>
      </c>
      <c r="C18" s="158">
        <f>('RS-SG'!C18/'RS-SG'!$C$27)*$C$27</f>
        <v>0</v>
      </c>
      <c r="D18" s="39">
        <f t="shared" ca="1" si="4"/>
        <v>45</v>
      </c>
      <c r="E18" s="40">
        <f t="shared" ca="1" si="5"/>
        <v>0</v>
      </c>
      <c r="F18" s="40">
        <f t="shared" ca="1" si="0"/>
        <v>0</v>
      </c>
      <c r="G18" s="40">
        <f t="shared" ca="1" si="6"/>
        <v>0</v>
      </c>
      <c r="H18" s="766">
        <f t="shared" ca="1" si="7"/>
        <v>45</v>
      </c>
      <c r="I18" s="39">
        <f t="shared" ca="1" si="8"/>
        <v>55</v>
      </c>
      <c r="J18" s="40">
        <f t="shared" ca="1" si="9"/>
        <v>0</v>
      </c>
      <c r="K18" s="40">
        <f t="shared" ca="1" si="10"/>
        <v>0</v>
      </c>
      <c r="L18" s="40">
        <f t="shared" ca="1" si="11"/>
        <v>0</v>
      </c>
      <c r="M18" s="766">
        <f t="shared" ca="1" si="12"/>
        <v>55</v>
      </c>
      <c r="N18" s="767">
        <f t="shared" ca="1" si="1"/>
        <v>10</v>
      </c>
      <c r="O18" s="768">
        <f t="shared" ca="1" si="2"/>
        <v>0.22222222222222221</v>
      </c>
      <c r="P18" s="769">
        <f t="shared" ca="1" si="3"/>
        <v>0</v>
      </c>
      <c r="Q18" s="769">
        <f t="shared" ca="1" si="13"/>
        <v>0</v>
      </c>
      <c r="S18" s="164"/>
      <c r="U18" s="163"/>
      <c r="W18" s="163"/>
      <c r="X18" s="163"/>
    </row>
    <row r="19" spans="1:24" ht="15.75" thickBot="1" x14ac:dyDescent="0.3">
      <c r="A19" s="26">
        <f>1+MAX(A$4:A18)</f>
        <v>16</v>
      </c>
      <c r="B19" s="760" t="s">
        <v>780</v>
      </c>
      <c r="C19" s="158">
        <f>('RS-SG'!C19/'RS-SG'!$C$27)*$C$27</f>
        <v>0</v>
      </c>
      <c r="D19" s="39">
        <f t="shared" ca="1" si="4"/>
        <v>45</v>
      </c>
      <c r="E19" s="40">
        <f t="shared" ca="1" si="5"/>
        <v>0</v>
      </c>
      <c r="F19" s="40">
        <f t="shared" ca="1" si="0"/>
        <v>0</v>
      </c>
      <c r="G19" s="40">
        <f t="shared" ca="1" si="6"/>
        <v>0</v>
      </c>
      <c r="H19" s="761">
        <f t="shared" ca="1" si="7"/>
        <v>45</v>
      </c>
      <c r="I19" s="39">
        <f t="shared" ca="1" si="8"/>
        <v>55</v>
      </c>
      <c r="J19" s="40">
        <f t="shared" ca="1" si="9"/>
        <v>0</v>
      </c>
      <c r="K19" s="40">
        <f t="shared" ca="1" si="10"/>
        <v>0</v>
      </c>
      <c r="L19" s="40">
        <f t="shared" ca="1" si="11"/>
        <v>0</v>
      </c>
      <c r="M19" s="761">
        <f t="shared" ca="1" si="12"/>
        <v>55</v>
      </c>
      <c r="N19" s="762">
        <f t="shared" ca="1" si="1"/>
        <v>10</v>
      </c>
      <c r="O19" s="763">
        <f t="shared" ca="1" si="2"/>
        <v>0.22222222222222221</v>
      </c>
      <c r="P19" s="764">
        <f t="shared" ca="1" si="3"/>
        <v>0</v>
      </c>
      <c r="Q19" s="764">
        <f t="shared" ca="1" si="13"/>
        <v>0</v>
      </c>
      <c r="S19" s="164"/>
      <c r="U19" s="163"/>
      <c r="W19" s="163"/>
      <c r="X19" s="163"/>
    </row>
    <row r="20" spans="1:24" ht="15.75" thickBot="1" x14ac:dyDescent="0.3">
      <c r="A20" s="26">
        <f>1+MAX(A$4:A19)</f>
        <v>17</v>
      </c>
      <c r="B20" s="765" t="s">
        <v>781</v>
      </c>
      <c r="C20" s="158">
        <f>('RS-SG'!C20/'RS-SG'!$C$27)*$C$27</f>
        <v>0</v>
      </c>
      <c r="D20" s="39">
        <f t="shared" ca="1" si="4"/>
        <v>45</v>
      </c>
      <c r="E20" s="40">
        <f t="shared" ca="1" si="5"/>
        <v>0</v>
      </c>
      <c r="F20" s="40">
        <f t="shared" ca="1" si="0"/>
        <v>0</v>
      </c>
      <c r="G20" s="40">
        <f t="shared" ca="1" si="6"/>
        <v>0</v>
      </c>
      <c r="H20" s="766">
        <f t="shared" ca="1" si="7"/>
        <v>45</v>
      </c>
      <c r="I20" s="39">
        <f t="shared" ca="1" si="8"/>
        <v>55</v>
      </c>
      <c r="J20" s="40">
        <f t="shared" ca="1" si="9"/>
        <v>0</v>
      </c>
      <c r="K20" s="40">
        <f t="shared" ca="1" si="10"/>
        <v>0</v>
      </c>
      <c r="L20" s="40">
        <f t="shared" ca="1" si="11"/>
        <v>0</v>
      </c>
      <c r="M20" s="766">
        <f t="shared" ca="1" si="12"/>
        <v>55</v>
      </c>
      <c r="N20" s="767">
        <f t="shared" ca="1" si="1"/>
        <v>10</v>
      </c>
      <c r="O20" s="768">
        <f t="shared" ca="1" si="2"/>
        <v>0.22222222222222221</v>
      </c>
      <c r="P20" s="769">
        <f t="shared" ca="1" si="3"/>
        <v>0</v>
      </c>
      <c r="Q20" s="769">
        <f t="shared" ca="1" si="13"/>
        <v>0</v>
      </c>
      <c r="S20" s="164"/>
      <c r="U20" s="163"/>
      <c r="W20" s="163"/>
      <c r="X20" s="163"/>
    </row>
    <row r="21" spans="1:24" ht="15.75" thickBot="1" x14ac:dyDescent="0.3">
      <c r="A21" s="26">
        <f>1+MAX(A$4:A20)</f>
        <v>18</v>
      </c>
      <c r="B21" s="760" t="s">
        <v>782</v>
      </c>
      <c r="C21" s="158">
        <f>('RS-SG'!C21/'RS-SG'!$C$27)*$C$27</f>
        <v>102.92301520562683</v>
      </c>
      <c r="D21" s="39">
        <f t="shared" ca="1" si="4"/>
        <v>71.625873884260997</v>
      </c>
      <c r="E21" s="40">
        <f t="shared" ca="1" si="5"/>
        <v>1.7055151118647063</v>
      </c>
      <c r="F21" s="40">
        <f t="shared" ca="1" si="0"/>
        <v>3.5292301914009441</v>
      </c>
      <c r="G21" s="40">
        <f t="shared" ca="1" si="6"/>
        <v>118.94812867314292</v>
      </c>
      <c r="H21" s="761">
        <f t="shared" ca="1" si="7"/>
        <v>195.80874786066957</v>
      </c>
      <c r="I21" s="39">
        <f t="shared" ca="1" si="8"/>
        <v>66.8</v>
      </c>
      <c r="J21" s="40">
        <f t="shared" ca="1" si="9"/>
        <v>0.19300264775928935</v>
      </c>
      <c r="K21" s="40">
        <f t="shared" ca="1" si="10"/>
        <v>3.5292301914009441</v>
      </c>
      <c r="L21" s="40">
        <f t="shared" ca="1" si="11"/>
        <v>118.94812867314292</v>
      </c>
      <c r="M21" s="761">
        <f t="shared" ca="1" si="12"/>
        <v>189.47036151230316</v>
      </c>
      <c r="N21" s="762">
        <f t="shared" ca="1" si="1"/>
        <v>-6.3383863483664129</v>
      </c>
      <c r="O21" s="763">
        <f t="shared" ca="1" si="2"/>
        <v>-3.2370292020234864E-2</v>
      </c>
      <c r="P21" s="764">
        <f t="shared" ca="1" si="3"/>
        <v>1.9024777642733173</v>
      </c>
      <c r="Q21" s="764">
        <f t="shared" ca="1" si="13"/>
        <v>1.8408940034817864</v>
      </c>
      <c r="S21" s="164"/>
      <c r="U21" s="163"/>
      <c r="W21" s="163"/>
      <c r="X21" s="163"/>
    </row>
    <row r="22" spans="1:24" ht="15.75" thickBot="1" x14ac:dyDescent="0.3">
      <c r="A22" s="26">
        <f>1+MAX(A$4:A21)</f>
        <v>19</v>
      </c>
      <c r="B22" s="765" t="s">
        <v>783</v>
      </c>
      <c r="C22" s="158">
        <f>('RS-SG'!C22/'RS-SG'!$C$27)*$C$27</f>
        <v>224.55930590318576</v>
      </c>
      <c r="D22" s="39">
        <f t="shared" ca="1" si="4"/>
        <v>123.09627029293306</v>
      </c>
      <c r="E22" s="40">
        <f t="shared" ca="1" si="5"/>
        <v>3.7211238804320859</v>
      </c>
      <c r="F22" s="40">
        <f t="shared" ca="1" si="0"/>
        <v>7.7001385994202396</v>
      </c>
      <c r="G22" s="40">
        <f t="shared" ca="1" si="6"/>
        <v>259.52318983231174</v>
      </c>
      <c r="H22" s="766">
        <f t="shared" ca="1" si="7"/>
        <v>394.04072260509713</v>
      </c>
      <c r="I22" s="39">
        <f t="shared" ca="1" si="8"/>
        <v>66.8</v>
      </c>
      <c r="J22" s="40">
        <f t="shared" ca="1" si="9"/>
        <v>0.42109668602026756</v>
      </c>
      <c r="K22" s="40">
        <f t="shared" ca="1" si="10"/>
        <v>7.7001385994202396</v>
      </c>
      <c r="L22" s="40">
        <f t="shared" ca="1" si="11"/>
        <v>259.52318983231174</v>
      </c>
      <c r="M22" s="766">
        <f t="shared" ca="1" si="12"/>
        <v>334.44442511775225</v>
      </c>
      <c r="N22" s="767">
        <f t="shared" ca="1" si="1"/>
        <v>-59.596297487344884</v>
      </c>
      <c r="O22" s="768">
        <f t="shared" ca="1" si="2"/>
        <v>-0.15124400618631384</v>
      </c>
      <c r="P22" s="769">
        <f t="shared" ca="1" si="3"/>
        <v>1.7547289835985682</v>
      </c>
      <c r="Q22" s="769">
        <f t="shared" ca="1" si="13"/>
        <v>1.4893367423478823</v>
      </c>
      <c r="S22" s="164"/>
      <c r="U22" s="163"/>
      <c r="W22" s="163"/>
      <c r="X22" s="163"/>
    </row>
    <row r="23" spans="1:24" ht="15.75" thickBot="1" x14ac:dyDescent="0.3">
      <c r="A23" s="26">
        <f>1+MAX(A$4:A22)</f>
        <v>20</v>
      </c>
      <c r="B23" s="760" t="s">
        <v>784</v>
      </c>
      <c r="C23" s="158">
        <f>('RS-SG'!C23/'RS-SG'!$C$27)*$C$27</f>
        <v>449.11861180637152</v>
      </c>
      <c r="D23" s="39">
        <f t="shared" ca="1" si="4"/>
        <v>218.11854058586613</v>
      </c>
      <c r="E23" s="40">
        <f t="shared" ca="1" si="5"/>
        <v>7.4422477608641717</v>
      </c>
      <c r="F23" s="40">
        <f t="shared" ca="1" si="0"/>
        <v>15.400277198840479</v>
      </c>
      <c r="G23" s="40">
        <f t="shared" ca="1" si="6"/>
        <v>519.04637966462349</v>
      </c>
      <c r="H23" s="761">
        <f t="shared" ca="1" si="7"/>
        <v>760.00744521019431</v>
      </c>
      <c r="I23" s="39">
        <f t="shared" ca="1" si="8"/>
        <v>66.8</v>
      </c>
      <c r="J23" s="40">
        <f t="shared" ca="1" si="9"/>
        <v>0.84219337204053513</v>
      </c>
      <c r="K23" s="40">
        <f t="shared" ca="1" si="10"/>
        <v>15.400277198840479</v>
      </c>
      <c r="L23" s="40">
        <f t="shared" ca="1" si="11"/>
        <v>519.04637966462349</v>
      </c>
      <c r="M23" s="761">
        <f t="shared" ca="1" si="12"/>
        <v>602.08885023550454</v>
      </c>
      <c r="N23" s="762">
        <f t="shared" ca="1" si="1"/>
        <v>-157.91859497468977</v>
      </c>
      <c r="O23" s="763">
        <f t="shared" ca="1" si="2"/>
        <v>-0.20778558943065936</v>
      </c>
      <c r="P23" s="764">
        <f t="shared" ca="1" si="3"/>
        <v>1.6922198840823286</v>
      </c>
      <c r="Q23" s="764">
        <f t="shared" ca="1" si="13"/>
        <v>1.3406009780219998</v>
      </c>
      <c r="S23" s="164"/>
      <c r="U23" s="163"/>
      <c r="W23" s="163"/>
      <c r="X23" s="163"/>
    </row>
    <row r="24" spans="1:24" ht="15.75" thickBot="1" x14ac:dyDescent="0.3">
      <c r="A24" s="26">
        <f>1+MAX(A$4:A23)</f>
        <v>21</v>
      </c>
      <c r="B24" s="765" t="s">
        <v>785</v>
      </c>
      <c r="C24" s="158">
        <f>('RS-SG'!C24/'RS-SG'!$C$27)*$C$27</f>
        <v>3929.7878533057506</v>
      </c>
      <c r="D24" s="39">
        <f t="shared" ca="1" si="4"/>
        <v>1690.9637301263285</v>
      </c>
      <c r="E24" s="40">
        <f t="shared" ca="1" si="5"/>
        <v>65.119667907561492</v>
      </c>
      <c r="F24" s="40">
        <f t="shared" ca="1" si="0"/>
        <v>134.7524254898542</v>
      </c>
      <c r="G24" s="40">
        <f t="shared" ca="1" si="6"/>
        <v>4541.6558220654561</v>
      </c>
      <c r="H24" s="766">
        <f t="shared" ca="1" si="7"/>
        <v>6432.4916455891998</v>
      </c>
      <c r="I24" s="39">
        <f t="shared" ca="1" si="8"/>
        <v>66.8</v>
      </c>
      <c r="J24" s="40">
        <f t="shared" ca="1" si="9"/>
        <v>7.369192005354682</v>
      </c>
      <c r="K24" s="40">
        <f t="shared" ca="1" si="10"/>
        <v>134.7524254898542</v>
      </c>
      <c r="L24" s="40">
        <f t="shared" ca="1" si="11"/>
        <v>4541.6558220654561</v>
      </c>
      <c r="M24" s="766">
        <f t="shared" ca="1" si="12"/>
        <v>4750.577439560665</v>
      </c>
      <c r="N24" s="767">
        <f t="shared" ca="1" si="1"/>
        <v>-1681.9142060285349</v>
      </c>
      <c r="O24" s="768">
        <f t="shared" ca="1" si="2"/>
        <v>-0.26147165028684244</v>
      </c>
      <c r="P24" s="769">
        <f t="shared" ca="1" si="3"/>
        <v>1.6368546816536589</v>
      </c>
      <c r="Q24" s="769">
        <f t="shared" ca="1" si="13"/>
        <v>1.2088635867619326</v>
      </c>
      <c r="S24" s="164"/>
      <c r="U24" s="163"/>
      <c r="W24" s="163"/>
      <c r="X24" s="163"/>
    </row>
    <row r="25" spans="1:24" ht="15" x14ac:dyDescent="0.25">
      <c r="A25" s="26">
        <f>1+MAX(A$4:A24)</f>
        <v>22</v>
      </c>
      <c r="B25" s="760" t="s">
        <v>786</v>
      </c>
      <c r="C25" s="158">
        <f>('RS-SG'!C25/'RS-SG'!$C$27)*$C$27</f>
        <v>916.95049910467515</v>
      </c>
      <c r="D25" s="39">
        <f t="shared" ca="1" si="4"/>
        <v>416.0816036961433</v>
      </c>
      <c r="E25" s="40">
        <f t="shared" ca="1" si="5"/>
        <v>15.194589178431016</v>
      </c>
      <c r="F25" s="40">
        <f t="shared" ca="1" si="0"/>
        <v>31.442232614299311</v>
      </c>
      <c r="G25" s="40">
        <f t="shared" ca="1" si="6"/>
        <v>1059.7196918152731</v>
      </c>
      <c r="H25" s="761">
        <f t="shared" ca="1" si="7"/>
        <v>1522.4381173041468</v>
      </c>
      <c r="I25" s="39">
        <f t="shared" ca="1" si="8"/>
        <v>66.8</v>
      </c>
      <c r="J25" s="40">
        <f t="shared" ca="1" si="9"/>
        <v>1.7194781345827592</v>
      </c>
      <c r="K25" s="40">
        <f t="shared" ca="1" si="10"/>
        <v>31.442232614299311</v>
      </c>
      <c r="L25" s="40">
        <f t="shared" ca="1" si="11"/>
        <v>1059.7196918152731</v>
      </c>
      <c r="M25" s="761">
        <f t="shared" ca="1" si="12"/>
        <v>1159.6814025641552</v>
      </c>
      <c r="N25" s="762">
        <f t="shared" ca="1" si="1"/>
        <v>-362.75671473999159</v>
      </c>
      <c r="O25" s="763">
        <f t="shared" ca="1" si="2"/>
        <v>-0.23827353678081975</v>
      </c>
      <c r="P25" s="764">
        <f t="shared" ca="1" si="3"/>
        <v>1.6603274863699613</v>
      </c>
      <c r="Q25" s="764">
        <f t="shared" ca="1" si="13"/>
        <v>1.2647153839781824</v>
      </c>
      <c r="S25" s="164"/>
      <c r="U25" s="163"/>
      <c r="W25" s="163"/>
      <c r="X25" s="163"/>
    </row>
    <row r="26" spans="1:24" ht="7.5" customHeight="1" x14ac:dyDescent="0.2">
      <c r="A26" s="26">
        <f>1+MAX(A$4:A25)</f>
        <v>23</v>
      </c>
      <c r="B26" s="770"/>
      <c r="C26" s="770"/>
      <c r="D26" s="772"/>
      <c r="E26" s="773"/>
      <c r="F26" s="773"/>
      <c r="G26" s="773"/>
      <c r="H26" s="774"/>
      <c r="I26" s="772"/>
      <c r="J26" s="773"/>
      <c r="K26" s="773"/>
      <c r="L26" s="775"/>
      <c r="M26" s="776"/>
      <c r="N26" s="777"/>
      <c r="O26" s="778"/>
      <c r="P26" s="777"/>
      <c r="Q26" s="776"/>
      <c r="S26" s="163"/>
      <c r="U26" s="163"/>
      <c r="W26" s="163"/>
      <c r="X26" s="163"/>
    </row>
    <row r="27" spans="1:24" ht="15" x14ac:dyDescent="0.25">
      <c r="A27" s="26">
        <f>1+MAX(A$4:A26)</f>
        <v>24</v>
      </c>
      <c r="B27" s="126" t="s">
        <v>787</v>
      </c>
      <c r="C27" s="475">
        <f>'Revenue Proof'!V23</f>
        <v>43.883947235306998</v>
      </c>
      <c r="D27" s="39">
        <f t="shared" ca="1" si="4"/>
        <v>46.643492272620158</v>
      </c>
      <c r="E27" s="40">
        <f ca="1">C27*$G$6</f>
        <v>0.72719143554587296</v>
      </c>
      <c r="F27" s="40">
        <f ca="1">C27*$G$7</f>
        <v>1.5047805506986771</v>
      </c>
      <c r="G27" s="40">
        <f t="shared" ca="1" si="6"/>
        <v>50.716677819844293</v>
      </c>
      <c r="H27" s="127">
        <f ca="1">SUM(D27:G27)</f>
        <v>99.592142078709003</v>
      </c>
      <c r="I27" s="39">
        <f t="shared" ca="1" si="8"/>
        <v>66.8</v>
      </c>
      <c r="J27" s="40">
        <f t="shared" ca="1" si="9"/>
        <v>8.2291778895340353E-2</v>
      </c>
      <c r="K27" s="40">
        <f t="shared" ca="1" si="10"/>
        <v>1.5047805506986771</v>
      </c>
      <c r="L27" s="40">
        <f t="shared" ca="1" si="11"/>
        <v>50.716677819844293</v>
      </c>
      <c r="M27" s="127">
        <f ca="1">SUM(I27:L27)</f>
        <v>119.10375014943831</v>
      </c>
      <c r="N27" s="128">
        <f ca="1">+M27-H27</f>
        <v>19.511608070729309</v>
      </c>
      <c r="O27" s="129">
        <f ca="1">(M27-H27)/H27</f>
        <v>0.19591513610892136</v>
      </c>
      <c r="P27" s="130">
        <f ca="1">+IFERROR(H27/$C27,0)</f>
        <v>2.2694435745420312</v>
      </c>
      <c r="Q27" s="130">
        <f ca="1">+IF(ISERROR(M27/$C27),0,M27/$C27)</f>
        <v>2.7140619213399502</v>
      </c>
      <c r="S27" s="164"/>
      <c r="U27" s="163"/>
      <c r="W27" s="163"/>
      <c r="X27" s="163"/>
    </row>
    <row r="28" spans="1:24" x14ac:dyDescent="0.2">
      <c r="C28" s="34"/>
    </row>
    <row r="78" spans="2:7" ht="15.75" thickBot="1" x14ac:dyDescent="0.25">
      <c r="B78" s="26" t="s">
        <v>795</v>
      </c>
      <c r="C78" s="467" t="str">
        <f>E11</f>
        <v>CS_SG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45</v>
      </c>
      <c r="E79" s="469">
        <f ca="1">L8</f>
        <v>55</v>
      </c>
      <c r="F79" s="469">
        <f ca="1">E79-D79</f>
        <v>10</v>
      </c>
      <c r="G79" s="470">
        <f ca="1">F79/D79</f>
        <v>0.22222222222222221</v>
      </c>
    </row>
    <row r="80" spans="2:7" ht="15" x14ac:dyDescent="0.25">
      <c r="C80" s="471" t="s">
        <v>757</v>
      </c>
      <c r="D80" s="472">
        <f ca="1">D27+E27+F27-D79</f>
        <v>3.8754642588647101</v>
      </c>
      <c r="E80" s="472">
        <f ca="1">I27+J27+K27-E79</f>
        <v>13.387072329594019</v>
      </c>
      <c r="F80" s="472">
        <f t="shared" ref="F80:F81" ca="1" si="14">E80-D80</f>
        <v>9.5116080707293094</v>
      </c>
      <c r="G80" s="470">
        <f t="shared" ref="G80:G81" ca="1" si="15">F80/D80</f>
        <v>2.454314486057386</v>
      </c>
    </row>
    <row r="81" spans="3:7" ht="15" x14ac:dyDescent="0.25">
      <c r="C81" s="360" t="s">
        <v>27</v>
      </c>
      <c r="D81" s="469">
        <f ca="1">SUM(D79:D80)</f>
        <v>48.87546425886471</v>
      </c>
      <c r="E81" s="469">
        <f ca="1">SUM(E79:E80)</f>
        <v>68.387072329594019</v>
      </c>
      <c r="F81" s="469">
        <f t="shared" ca="1" si="14"/>
        <v>19.511608070729309</v>
      </c>
      <c r="G81" s="470">
        <f t="shared" ca="1" si="15"/>
        <v>0.39921069531713804</v>
      </c>
    </row>
    <row r="82" spans="3:7" ht="15" x14ac:dyDescent="0.25">
      <c r="C82" s="360" t="s">
        <v>758</v>
      </c>
      <c r="D82" s="473">
        <f ca="1">D79/D81</f>
        <v>0.9207073668223662</v>
      </c>
      <c r="E82" s="473">
        <f ca="1">E79/E81</f>
        <v>0.80424557049211687</v>
      </c>
      <c r="F82" s="470"/>
      <c r="G82" s="470"/>
    </row>
    <row r="83" spans="3:7" ht="15" x14ac:dyDescent="0.25">
      <c r="C83" s="360" t="s">
        <v>759</v>
      </c>
      <c r="D83" s="472">
        <f ca="1">G27</f>
        <v>50.716677819844293</v>
      </c>
      <c r="E83" s="472">
        <f ca="1">L27</f>
        <v>50.716677819844293</v>
      </c>
      <c r="F83" s="472">
        <f t="shared" ref="F83:F84" ca="1" si="16">E83-D83</f>
        <v>0</v>
      </c>
      <c r="G83" s="470">
        <f t="shared" ref="G83:G84" ca="1" si="17">F83/D83</f>
        <v>0</v>
      </c>
    </row>
    <row r="84" spans="3:7" ht="15" x14ac:dyDescent="0.25">
      <c r="C84" s="360" t="s">
        <v>760</v>
      </c>
      <c r="D84" s="469">
        <f ca="1">D81+D83</f>
        <v>99.592142078709003</v>
      </c>
      <c r="E84" s="469">
        <f ca="1">E81+E83</f>
        <v>119.10375014943831</v>
      </c>
      <c r="F84" s="469">
        <f t="shared" ca="1" si="16"/>
        <v>19.511608070729309</v>
      </c>
      <c r="G84" s="470">
        <f t="shared" ca="1" si="17"/>
        <v>0.19591513610892136</v>
      </c>
    </row>
  </sheetData>
  <mergeCells count="14">
    <mergeCell ref="D9:E9"/>
    <mergeCell ref="I9:J9"/>
    <mergeCell ref="D1:P1"/>
    <mergeCell ref="D2:P2"/>
    <mergeCell ref="D5:E5"/>
    <mergeCell ref="D8:E8"/>
    <mergeCell ref="I8:J8"/>
    <mergeCell ref="D10:E10"/>
    <mergeCell ref="I10:J10"/>
    <mergeCell ref="D13:Q13"/>
    <mergeCell ref="D14:H14"/>
    <mergeCell ref="I14:M14"/>
    <mergeCell ref="N14:O14"/>
    <mergeCell ref="P14:Q14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8" width="8.85546875" style="2" customWidth="1"/>
    <col min="9" max="9" width="9.140625" style="2" bestFit="1" customWidth="1"/>
    <col min="10" max="11" width="9.140625" style="2" customWidth="1"/>
    <col min="12" max="12" width="8.85546875" style="2" customWidth="1"/>
    <col min="13" max="13" width="10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834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805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1.3380421678373125E-2</v>
      </c>
      <c r="I6" s="103" t="s">
        <v>632</v>
      </c>
      <c r="L6" s="30">
        <f ca="1">INDIRECT(J10&amp;L10&amp;"_CIBS")</f>
        <v>1.5141799648074107E-3</v>
      </c>
      <c r="N6" s="154" t="s">
        <v>12</v>
      </c>
      <c r="O6" s="155" t="s">
        <v>805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2.3709999999999998E-2</v>
      </c>
      <c r="I7" s="103" t="s">
        <v>639</v>
      </c>
      <c r="L7" s="30">
        <f ca="1">INDIRECT(J10&amp;L10&amp;"_ECCRA")</f>
        <v>2.3709999999999998E-2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0</v>
      </c>
      <c r="I8" s="867" t="s">
        <v>766</v>
      </c>
      <c r="J8" s="868"/>
      <c r="L8" s="38">
        <f ca="1">INDIRECT(J10&amp;L10&amp;"_CST")</f>
        <v>0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0.27512999999999999</v>
      </c>
      <c r="I9" s="864" t="s">
        <v>767</v>
      </c>
      <c r="J9" s="865"/>
      <c r="K9" s="141"/>
      <c r="L9" s="33">
        <f ca="1">INDIRECT(J10&amp;L10&amp;"_DEL")</f>
        <v>0.42499999999999999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77</v>
      </c>
      <c r="F10" s="35"/>
      <c r="G10" s="36"/>
      <c r="H10" s="36"/>
      <c r="I10" s="36"/>
      <c r="J10" s="35" t="s">
        <v>770</v>
      </c>
      <c r="K10" s="35"/>
      <c r="L10" s="35" t="s">
        <v>77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" x14ac:dyDescent="0.25">
      <c r="A15" s="26">
        <f>1+MAX(A$4:A14)</f>
        <v>12</v>
      </c>
      <c r="B15" s="126" t="s">
        <v>787</v>
      </c>
      <c r="C15" s="159">
        <f>('Average Use 2021'!C35+'Average Use 2021'!C36)/('Average Use 2021'!B35+'Average Use 2021'!B36)</f>
        <v>1511.9503086419757</v>
      </c>
      <c r="D15" s="39">
        <f ca="1">+$G$8+($C15*$G$9)</f>
        <v>415.98288841666675</v>
      </c>
      <c r="E15" s="40">
        <f ca="1">C15*$G$6</f>
        <v>20.23053268637603</v>
      </c>
      <c r="F15" s="40">
        <f ca="1">C15*$G$7</f>
        <v>35.848341817901243</v>
      </c>
      <c r="G15" s="40">
        <f ca="1">+$C15*$G$5</f>
        <v>1747.3609716975311</v>
      </c>
      <c r="H15" s="127">
        <f ca="1">SUM(D15:G15)</f>
        <v>2219.4227346184753</v>
      </c>
      <c r="I15" s="39">
        <f ca="1">+$L$8+($C15*$L$9)</f>
        <v>642.5788811728396</v>
      </c>
      <c r="J15" s="40">
        <f ca="1">$C15*$L$6</f>
        <v>2.2893648651300604</v>
      </c>
      <c r="K15" s="40">
        <f ca="1">$C15*$L$7</f>
        <v>35.848341817901243</v>
      </c>
      <c r="L15" s="40">
        <f ca="1">+$C15*$L$5</f>
        <v>1747.3609716975311</v>
      </c>
      <c r="M15" s="127">
        <f ca="1">SUM(I15:L15)</f>
        <v>2428.0775595534019</v>
      </c>
      <c r="N15" s="128">
        <f ca="1">+M15-H15</f>
        <v>208.65482493492664</v>
      </c>
      <c r="O15" s="129">
        <f ca="1">(M15-H15)/H15</f>
        <v>9.4013106056965293E-2</v>
      </c>
      <c r="P15" s="130">
        <f ca="1">+IFERROR(H15/$C15,0)</f>
        <v>1.467920421678373</v>
      </c>
      <c r="Q15" s="130">
        <f ca="1">+IF(ISERROR(M15/$C15),0,M15/$C15)</f>
        <v>1.6059241799648072</v>
      </c>
      <c r="S15" s="50"/>
    </row>
    <row r="16" spans="1:24" x14ac:dyDescent="0.2">
      <c r="C16" s="34"/>
    </row>
    <row r="78" spans="2:7" ht="15.75" thickBot="1" x14ac:dyDescent="0.25">
      <c r="B78" s="26" t="s">
        <v>795</v>
      </c>
      <c r="C78" s="467" t="str">
        <f>E10</f>
        <v>CSLS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0</v>
      </c>
      <c r="E79" s="469">
        <f ca="1">L8</f>
        <v>0</v>
      </c>
      <c r="F79" s="469">
        <f ca="1">E79-D79</f>
        <v>0</v>
      </c>
      <c r="G79" s="470" t="e">
        <f ca="1">F79/D79</f>
        <v>#DIV/0!</v>
      </c>
    </row>
    <row r="80" spans="2:7" ht="15" x14ac:dyDescent="0.25">
      <c r="C80" s="471" t="s">
        <v>757</v>
      </c>
      <c r="D80" s="472">
        <f ca="1">D15+E15+F15-D79</f>
        <v>472.06176292094403</v>
      </c>
      <c r="E80" s="472">
        <f ca="1">I15+J15+K15-E79</f>
        <v>680.7165878558709</v>
      </c>
      <c r="F80" s="472">
        <f t="shared" ref="F80:F81" ca="1" si="0">E80-D80</f>
        <v>208.65482493492686</v>
      </c>
      <c r="G80" s="470">
        <f t="shared" ref="G80:G81" ca="1" si="1">F80/D80</f>
        <v>0.44200746877664437</v>
      </c>
    </row>
    <row r="81" spans="3:7" ht="15" x14ac:dyDescent="0.25">
      <c r="C81" s="360" t="s">
        <v>27</v>
      </c>
      <c r="D81" s="469">
        <f ca="1">SUM(D79:D80)</f>
        <v>472.06176292094403</v>
      </c>
      <c r="E81" s="469">
        <f ca="1">SUM(E79:E80)</f>
        <v>680.7165878558709</v>
      </c>
      <c r="F81" s="469">
        <f t="shared" ca="1" si="0"/>
        <v>208.65482493492686</v>
      </c>
      <c r="G81" s="470">
        <f t="shared" ca="1" si="1"/>
        <v>0.44200746877664437</v>
      </c>
    </row>
    <row r="82" spans="3:7" ht="15" x14ac:dyDescent="0.25">
      <c r="C82" s="360" t="s">
        <v>758</v>
      </c>
      <c r="D82" s="473">
        <f ca="1">D79/D81</f>
        <v>0</v>
      </c>
      <c r="E82" s="473">
        <f ca="1">E79/E81</f>
        <v>0</v>
      </c>
      <c r="F82" s="470"/>
      <c r="G82" s="470"/>
    </row>
    <row r="83" spans="3:7" ht="15" x14ac:dyDescent="0.25">
      <c r="C83" s="360" t="s">
        <v>759</v>
      </c>
      <c r="D83" s="472">
        <f ca="1">G15</f>
        <v>1747.3609716975311</v>
      </c>
      <c r="E83" s="472">
        <f ca="1">L15</f>
        <v>1747.3609716975311</v>
      </c>
      <c r="F83" s="472">
        <f t="shared" ref="F83:F84" ca="1" si="2">E83-D83</f>
        <v>0</v>
      </c>
      <c r="G83" s="470">
        <f t="shared" ref="G83:G84" ca="1" si="3">F83/D83</f>
        <v>0</v>
      </c>
    </row>
    <row r="84" spans="3:7" ht="15" x14ac:dyDescent="0.25">
      <c r="C84" s="360" t="s">
        <v>760</v>
      </c>
      <c r="D84" s="469">
        <f ca="1">D81+D83</f>
        <v>2219.4227346184753</v>
      </c>
      <c r="E84" s="469">
        <f ca="1">E81+E83</f>
        <v>2428.0775595534019</v>
      </c>
      <c r="F84" s="469">
        <f t="shared" ca="1" si="2"/>
        <v>208.65482493492664</v>
      </c>
      <c r="G84" s="470">
        <f t="shared" ca="1" si="3"/>
        <v>9.4013106056965293E-2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4" width="11.140625" style="2" customWidth="1"/>
    <col min="5" max="6" width="8.85546875" style="2" customWidth="1"/>
    <col min="7" max="7" width="13" style="2" customWidth="1"/>
    <col min="8" max="8" width="12.140625" style="2" customWidth="1"/>
    <col min="9" max="9" width="11.85546875" style="2" customWidth="1"/>
    <col min="10" max="11" width="9.140625" style="2" customWidth="1"/>
    <col min="12" max="12" width="11.140625" style="2" customWidth="1"/>
    <col min="13" max="13" width="13.140625" style="2" customWidth="1"/>
    <col min="14" max="14" width="9.42578125" style="2" bestFit="1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835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836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7.20689244019675E-3</v>
      </c>
      <c r="I6" s="103" t="s">
        <v>632</v>
      </c>
      <c r="L6" s="30">
        <f ca="1">INDIRECT(J10&amp;L10&amp;"_CIBS")</f>
        <v>8.1555965901328165E-4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5.1999999999999998E-3</v>
      </c>
      <c r="I7" s="103" t="s">
        <v>639</v>
      </c>
      <c r="L7" s="30">
        <f ca="1">INDIRECT(J10&amp;L10&amp;"_ECCRA")</f>
        <v>5.2000000000000006E-3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1380</v>
      </c>
      <c r="I8" s="867" t="s">
        <v>766</v>
      </c>
      <c r="J8" s="868"/>
      <c r="L8" s="38">
        <f ca="1">INDIRECT(J10&amp;L10&amp;"_CST")</f>
        <v>2550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7.8170000000000003E-2</v>
      </c>
      <c r="I9" s="864" t="s">
        <v>767</v>
      </c>
      <c r="J9" s="865"/>
      <c r="K9" s="141"/>
      <c r="L9" s="33">
        <f ca="1">INDIRECT(J10&amp;L10&amp;"_DEL")</f>
        <v>0.10963000000000001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80</v>
      </c>
      <c r="F10" s="35"/>
      <c r="G10" s="36"/>
      <c r="H10" s="36"/>
      <c r="I10" s="36"/>
      <c r="J10" s="35" t="s">
        <v>770</v>
      </c>
      <c r="K10" s="35"/>
      <c r="L10" s="35" t="s">
        <v>80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" x14ac:dyDescent="0.25">
      <c r="A15" s="26">
        <f>1+MAX(A$4:A14)</f>
        <v>12</v>
      </c>
      <c r="B15" s="126" t="s">
        <v>787</v>
      </c>
      <c r="C15" s="475">
        <f>'Revenue Proof'!AB23</f>
        <v>136510.56530228301</v>
      </c>
      <c r="D15" s="39">
        <f ca="1">+$G$8+($C15*$G$9)</f>
        <v>12051.030889679463</v>
      </c>
      <c r="E15" s="40">
        <f ca="1">C15*$G$6</f>
        <v>983.8169610840082</v>
      </c>
      <c r="F15" s="40">
        <f ca="1">C15*$G$7</f>
        <v>709.85493957187157</v>
      </c>
      <c r="G15" s="40">
        <f ca="1">+$C15*$G$5</f>
        <v>157765.26031984846</v>
      </c>
      <c r="H15" s="127">
        <f ca="1">SUM(D15:G15)</f>
        <v>171509.9631101838</v>
      </c>
      <c r="I15" s="39">
        <f ca="1">+$L$8+($C15*$L$9)</f>
        <v>17515.653274089287</v>
      </c>
      <c r="J15" s="40">
        <f ca="1">$C15*$L$6</f>
        <v>111.33251008964025</v>
      </c>
      <c r="K15" s="40">
        <f ca="1">$C15*$L$7</f>
        <v>709.85493957187168</v>
      </c>
      <c r="L15" s="40">
        <f ca="1">+$C15*$L$5</f>
        <v>157765.26031984846</v>
      </c>
      <c r="M15" s="127">
        <f ca="1">SUM(I15:L15)</f>
        <v>176102.10104359925</v>
      </c>
      <c r="N15" s="128">
        <f ca="1">+M15-H15</f>
        <v>4592.1379334154481</v>
      </c>
      <c r="O15" s="129">
        <f ca="1">(M15-H15)/H15</f>
        <v>2.6774759029394132E-2</v>
      </c>
      <c r="P15" s="130">
        <f ca="1">+IFERROR(H15/$C15,0)</f>
        <v>1.2563860000901736</v>
      </c>
      <c r="Q15" s="130">
        <f ca="1">+IF(ISERROR(M15/$C15),0,M15/$C15)</f>
        <v>1.2900254324904925</v>
      </c>
      <c r="S15" s="50"/>
    </row>
    <row r="78" spans="2:7" ht="15.75" thickBot="1" x14ac:dyDescent="0.25">
      <c r="B78" s="26" t="s">
        <v>795</v>
      </c>
      <c r="C78" s="467" t="str">
        <f>E10</f>
        <v>SIS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1380</v>
      </c>
      <c r="E79" s="469">
        <f ca="1">L8</f>
        <v>2550</v>
      </c>
      <c r="F79" s="469">
        <f ca="1">E79-D79</f>
        <v>1170</v>
      </c>
      <c r="G79" s="470">
        <f ca="1">F79/D79</f>
        <v>0.84782608695652173</v>
      </c>
    </row>
    <row r="80" spans="2:7" ht="15" x14ac:dyDescent="0.25">
      <c r="C80" s="471" t="s">
        <v>757</v>
      </c>
      <c r="D80" s="472">
        <f ca="1">D15+E15+F15-D79</f>
        <v>12364.702790335343</v>
      </c>
      <c r="E80" s="472">
        <f ca="1">I15+J15+K15-E79</f>
        <v>15786.8407237508</v>
      </c>
      <c r="F80" s="472">
        <f t="shared" ref="F80:F81" ca="1" si="0">E80-D80</f>
        <v>3422.1379334154572</v>
      </c>
      <c r="G80" s="470">
        <f t="shared" ref="G80:G81" ca="1" si="1">F80/D80</f>
        <v>0.27676669560471057</v>
      </c>
    </row>
    <row r="81" spans="3:7" ht="15" x14ac:dyDescent="0.25">
      <c r="C81" s="360" t="s">
        <v>27</v>
      </c>
      <c r="D81" s="469">
        <f ca="1">SUM(D79:D80)</f>
        <v>13744.702790335343</v>
      </c>
      <c r="E81" s="469">
        <f ca="1">SUM(E79:E80)</f>
        <v>18336.8407237508</v>
      </c>
      <c r="F81" s="469">
        <f t="shared" ca="1" si="0"/>
        <v>4592.1379334154572</v>
      </c>
      <c r="G81" s="470">
        <f t="shared" ca="1" si="1"/>
        <v>0.33410238136574638</v>
      </c>
    </row>
    <row r="82" spans="3:7" ht="15" x14ac:dyDescent="0.25">
      <c r="C82" s="360" t="s">
        <v>758</v>
      </c>
      <c r="D82" s="473">
        <f ca="1">D79/D81</f>
        <v>0.10040231651792092</v>
      </c>
      <c r="E82" s="473">
        <f ca="1">E79/E81</f>
        <v>0.13906430439225617</v>
      </c>
      <c r="F82" s="470"/>
      <c r="G82" s="470"/>
    </row>
    <row r="83" spans="3:7" ht="15" x14ac:dyDescent="0.25">
      <c r="C83" s="360" t="s">
        <v>759</v>
      </c>
      <c r="D83" s="472">
        <f ca="1">G15</f>
        <v>157765.26031984846</v>
      </c>
      <c r="E83" s="472">
        <f ca="1">L15</f>
        <v>157765.26031984846</v>
      </c>
      <c r="F83" s="472">
        <f t="shared" ref="F83:F84" ca="1" si="2">E83-D83</f>
        <v>0</v>
      </c>
      <c r="G83" s="470">
        <f t="shared" ref="G83:G84" ca="1" si="3">F83/D83</f>
        <v>0</v>
      </c>
    </row>
    <row r="84" spans="3:7" ht="15" x14ac:dyDescent="0.25">
      <c r="C84" s="360" t="s">
        <v>760</v>
      </c>
      <c r="D84" s="469">
        <f ca="1">D81+D83</f>
        <v>171509.9631101838</v>
      </c>
      <c r="E84" s="469">
        <f ca="1">E81+E83</f>
        <v>176102.10104359925</v>
      </c>
      <c r="F84" s="469">
        <f t="shared" ca="1" si="2"/>
        <v>4592.1379334154481</v>
      </c>
      <c r="G84" s="470">
        <f t="shared" ca="1" si="3"/>
        <v>2.6774759029394132E-2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4" width="11" style="2" customWidth="1"/>
    <col min="5" max="6" width="8.85546875" style="2" customWidth="1"/>
    <col min="7" max="7" width="12.140625" style="2" customWidth="1"/>
    <col min="8" max="8" width="14.42578125" style="2" customWidth="1"/>
    <col min="9" max="9" width="11.140625" style="2" customWidth="1"/>
    <col min="10" max="11" width="9.140625" style="2" customWidth="1"/>
    <col min="12" max="12" width="14.5703125" style="2" customWidth="1"/>
    <col min="13" max="13" width="13.5703125" style="2" customWidth="1"/>
    <col min="14" max="14" width="12" style="2" customWidth="1"/>
    <col min="15" max="15" width="8.5703125" style="2" bestFit="1" customWidth="1"/>
    <col min="16" max="16" width="10" style="2" customWidth="1"/>
    <col min="17" max="17" width="10.14062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837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838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1.5700337584726239E-3</v>
      </c>
      <c r="I6" s="103" t="s">
        <v>632</v>
      </c>
      <c r="L6" s="30">
        <f ca="1">INDIRECT(J10&amp;L10&amp;"_CIBS")</f>
        <v>1.7767105688402875E-4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5.1999999999999998E-3</v>
      </c>
      <c r="I7" s="103" t="s">
        <v>639</v>
      </c>
      <c r="L7" s="30">
        <f ca="1">INDIRECT(J10&amp;L10&amp;"_ECCRA")</f>
        <v>5.2000000000000006E-3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1580</v>
      </c>
      <c r="I8" s="867" t="s">
        <v>766</v>
      </c>
      <c r="J8" s="868"/>
      <c r="L8" s="38">
        <f ca="1">INDIRECT(J10&amp;L10&amp;"_CST")</f>
        <v>2950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4.0500000000000001E-2</v>
      </c>
      <c r="I9" s="864" t="s">
        <v>767</v>
      </c>
      <c r="J9" s="865"/>
      <c r="K9" s="141"/>
      <c r="L9" s="33">
        <f ca="1">INDIRECT(J10&amp;L10&amp;"_DEL")</f>
        <v>5.6800000000000003E-2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81</v>
      </c>
      <c r="F10" s="35"/>
      <c r="G10" s="36"/>
      <c r="H10" s="36"/>
      <c r="I10" s="36"/>
      <c r="J10" s="35" t="s">
        <v>770</v>
      </c>
      <c r="K10" s="35"/>
      <c r="L10" s="35" t="s">
        <v>81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" x14ac:dyDescent="0.25">
      <c r="A15" s="26">
        <f>1+MAX(A$4:A14)</f>
        <v>12</v>
      </c>
      <c r="B15" s="126" t="s">
        <v>787</v>
      </c>
      <c r="C15" s="475">
        <f>'Revenue Proof'!AC23</f>
        <v>851741.74704702396</v>
      </c>
      <c r="D15" s="39">
        <f ca="1">+$G$8+($C15*$G$9)</f>
        <v>36075.540755404472</v>
      </c>
      <c r="E15" s="40">
        <f ca="1">C15*$G$6</f>
        <v>1337.2632963642779</v>
      </c>
      <c r="F15" s="40">
        <f ca="1">C15*$G$7</f>
        <v>4429.0570846445244</v>
      </c>
      <c r="G15" s="40">
        <f ca="1">+$C15*$G$5</f>
        <v>984357.93706224556</v>
      </c>
      <c r="H15" s="127">
        <f ca="1">SUM(D15:G15)</f>
        <v>1026199.7981986589</v>
      </c>
      <c r="I15" s="39">
        <f ca="1">+$L$8+($C15*$L$9)</f>
        <v>51328.931232270967</v>
      </c>
      <c r="J15" s="40">
        <f ca="1">$C15*$L$6</f>
        <v>151.32985639009382</v>
      </c>
      <c r="K15" s="40">
        <f ca="1">$C15*$L$7</f>
        <v>4429.0570846445253</v>
      </c>
      <c r="L15" s="40">
        <f ca="1">+$C15*$L$5</f>
        <v>984357.93706224556</v>
      </c>
      <c r="M15" s="127">
        <f ca="1">SUM(I15:L15)</f>
        <v>1040267.2552355512</v>
      </c>
      <c r="N15" s="128">
        <f ca="1">+M15-H15</f>
        <v>14067.457036892301</v>
      </c>
      <c r="O15" s="129">
        <f ca="1">(M15-H15)/H15</f>
        <v>1.3708302283420471E-2</v>
      </c>
      <c r="P15" s="130">
        <f ca="1">+IFERROR(H15/$C15,0)</f>
        <v>1.2048250561352409</v>
      </c>
      <c r="Q15" s="130">
        <f ca="1">+IF(ISERROR(M15/$C15),0,M15/$C15)</f>
        <v>1.2213411622033818</v>
      </c>
      <c r="S15" s="50"/>
    </row>
    <row r="78" spans="2:7" ht="15.75" thickBot="1" x14ac:dyDescent="0.25">
      <c r="B78" s="26" t="s">
        <v>795</v>
      </c>
      <c r="C78" s="467" t="str">
        <f>E10</f>
        <v>IS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1580</v>
      </c>
      <c r="E79" s="469">
        <f ca="1">L8</f>
        <v>2950</v>
      </c>
      <c r="F79" s="469">
        <f ca="1">E79-D79</f>
        <v>1370</v>
      </c>
      <c r="G79" s="470">
        <f ca="1">F79/D79</f>
        <v>0.86708860759493667</v>
      </c>
    </row>
    <row r="80" spans="2:7" ht="15" x14ac:dyDescent="0.25">
      <c r="C80" s="471" t="s">
        <v>757</v>
      </c>
      <c r="D80" s="472">
        <f ca="1">D15+E15+F15-D79</f>
        <v>40261.861136413274</v>
      </c>
      <c r="E80" s="472">
        <f ca="1">I15+J15+K15-E79</f>
        <v>52959.31817330559</v>
      </c>
      <c r="F80" s="472">
        <f t="shared" ref="F80:F81" ca="1" si="0">E80-D80</f>
        <v>12697.457036892316</v>
      </c>
      <c r="G80" s="470">
        <f t="shared" ref="G80:G81" ca="1" si="1">F80/D80</f>
        <v>0.31537183524307066</v>
      </c>
    </row>
    <row r="81" spans="3:7" ht="15" x14ac:dyDescent="0.25">
      <c r="C81" s="360" t="s">
        <v>27</v>
      </c>
      <c r="D81" s="469">
        <f ca="1">SUM(D79:D80)</f>
        <v>41841.861136413274</v>
      </c>
      <c r="E81" s="469">
        <f ca="1">SUM(E79:E80)</f>
        <v>55909.31817330559</v>
      </c>
      <c r="F81" s="469">
        <f t="shared" ca="1" si="0"/>
        <v>14067.457036892316</v>
      </c>
      <c r="G81" s="470">
        <f t="shared" ca="1" si="1"/>
        <v>0.3362053373063269</v>
      </c>
    </row>
    <row r="82" spans="3:7" ht="15" x14ac:dyDescent="0.25">
      <c r="C82" s="360" t="s">
        <v>758</v>
      </c>
      <c r="D82" s="473">
        <f ca="1">D79/D81</f>
        <v>3.7761226606265609E-2</v>
      </c>
      <c r="E82" s="473">
        <f ca="1">E79/E81</f>
        <v>5.2764013162451766E-2</v>
      </c>
      <c r="F82" s="470"/>
      <c r="G82" s="470"/>
    </row>
    <row r="83" spans="3:7" ht="15" x14ac:dyDescent="0.25">
      <c r="C83" s="360" t="s">
        <v>759</v>
      </c>
      <c r="D83" s="472">
        <f ca="1">G15</f>
        <v>984357.93706224556</v>
      </c>
      <c r="E83" s="472">
        <f ca="1">L15</f>
        <v>984357.93706224556</v>
      </c>
      <c r="F83" s="472">
        <f t="shared" ref="F83:F84" ca="1" si="2">E83-D83</f>
        <v>0</v>
      </c>
      <c r="G83" s="470">
        <f t="shared" ref="G83:G84" ca="1" si="3">F83/D83</f>
        <v>0</v>
      </c>
    </row>
    <row r="84" spans="3:7" ht="15" x14ac:dyDescent="0.25">
      <c r="C84" s="360" t="s">
        <v>760</v>
      </c>
      <c r="D84" s="469">
        <f ca="1">D81+D83</f>
        <v>1026199.7981986589</v>
      </c>
      <c r="E84" s="469">
        <f ca="1">E81+E83</f>
        <v>1040267.2552355512</v>
      </c>
      <c r="F84" s="469">
        <f t="shared" ca="1" si="2"/>
        <v>14067.457036892301</v>
      </c>
      <c r="G84" s="470">
        <f t="shared" ca="1" si="3"/>
        <v>1.3708302283420471E-2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11" style="26" customWidth="1"/>
    <col min="4" max="4" width="12.140625" style="2" customWidth="1"/>
    <col min="5" max="6" width="8.85546875" style="2" customWidth="1"/>
    <col min="7" max="7" width="12.140625" style="2" customWidth="1"/>
    <col min="8" max="8" width="13.5703125" style="2" customWidth="1"/>
    <col min="9" max="9" width="11.85546875" style="2" customWidth="1"/>
    <col min="10" max="11" width="9.140625" style="2" customWidth="1"/>
    <col min="12" max="12" width="14.85546875" style="2" customWidth="1"/>
    <col min="13" max="13" width="13.5703125" style="2" customWidth="1"/>
    <col min="14" max="14" width="11.42578125" style="2" customWidth="1"/>
    <col min="15" max="15" width="8.5703125" style="2" bestFit="1" customWidth="1"/>
    <col min="16" max="16" width="10.42578125" style="2" customWidth="1"/>
    <col min="17" max="17" width="11.570312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839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1.1556999999999999</v>
      </c>
      <c r="I5" s="103" t="s">
        <v>759</v>
      </c>
      <c r="L5" s="30">
        <f ca="1">INDIRECT(J10&amp;L10&amp;"_COG")</f>
        <v>1.1556999999999999</v>
      </c>
      <c r="N5" s="152" t="s">
        <v>11</v>
      </c>
      <c r="O5" s="142" t="s">
        <v>840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0</v>
      </c>
      <c r="I6" s="103" t="s">
        <v>632</v>
      </c>
      <c r="L6" s="30">
        <f ca="1">INDIRECT(J10&amp;L10&amp;"_CIBS")</f>
        <v>0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0</v>
      </c>
      <c r="I7" s="103" t="s">
        <v>639</v>
      </c>
      <c r="L7" s="30">
        <f ca="1">INDIRECT(J10&amp;L10&amp;"_ECCRA")</f>
        <v>0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1720</v>
      </c>
      <c r="I8" s="867" t="s">
        <v>766</v>
      </c>
      <c r="J8" s="868"/>
      <c r="L8" s="38">
        <f ca="1">INDIRECT(J10&amp;L10&amp;"_CST")</f>
        <v>3250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1.0500000000000001E-2</v>
      </c>
      <c r="I9" s="864" t="s">
        <v>767</v>
      </c>
      <c r="J9" s="865"/>
      <c r="K9" s="141"/>
      <c r="L9" s="33">
        <f ca="1">INDIRECT(J10&amp;L10&amp;"_DEL")</f>
        <v>1.473E-2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82</v>
      </c>
      <c r="F10" s="35"/>
      <c r="G10" s="36"/>
      <c r="H10" s="36"/>
      <c r="I10" s="36"/>
      <c r="J10" s="35" t="s">
        <v>770</v>
      </c>
      <c r="K10" s="35"/>
      <c r="L10" s="35" t="s">
        <v>82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" x14ac:dyDescent="0.25">
      <c r="A15" s="26">
        <f>1+MAX(A$4:A14)</f>
        <v>12</v>
      </c>
      <c r="B15" s="126" t="s">
        <v>787</v>
      </c>
      <c r="C15" s="476">
        <f>IS!C15</f>
        <v>851741.74704702396</v>
      </c>
      <c r="D15" s="39">
        <f ca="1">+$G$8+($C15*$G$9)</f>
        <v>10663.288343993752</v>
      </c>
      <c r="E15" s="40">
        <f ca="1">C15*$G$6</f>
        <v>0</v>
      </c>
      <c r="F15" s="40">
        <f ca="1">C15*$G$7</f>
        <v>0</v>
      </c>
      <c r="G15" s="40">
        <f ca="1">+$C15*$G$5</f>
        <v>984357.93706224556</v>
      </c>
      <c r="H15" s="127">
        <f ca="1">SUM(D15:G15)</f>
        <v>995021.22540623927</v>
      </c>
      <c r="I15" s="39">
        <f ca="1">+$L$8+($C15*$L$9)</f>
        <v>15796.155934002663</v>
      </c>
      <c r="J15" s="40">
        <f ca="1">$C15*$L$6</f>
        <v>0</v>
      </c>
      <c r="K15" s="40">
        <f ca="1">$C15*$L$7</f>
        <v>0</v>
      </c>
      <c r="L15" s="40">
        <f ca="1">+$C15*$L$5</f>
        <v>984357.93706224556</v>
      </c>
      <c r="M15" s="127">
        <f ca="1">SUM(I15:L15)</f>
        <v>1000154.0929962483</v>
      </c>
      <c r="N15" s="128">
        <f ca="1">+M15-H15</f>
        <v>5132.867590009002</v>
      </c>
      <c r="O15" s="129">
        <f ca="1">(M15-H15)/H15</f>
        <v>5.1585508519312196E-3</v>
      </c>
      <c r="P15" s="130">
        <f ca="1">+IFERROR(H15/$C15,0)</f>
        <v>1.1682193914481276</v>
      </c>
      <c r="Q15" s="130">
        <f ca="1">+IF(ISERROR(M15/$C15),0,M15/$C15)</f>
        <v>1.1742457105851247</v>
      </c>
      <c r="S15" s="50"/>
    </row>
    <row r="16" spans="1:24" x14ac:dyDescent="0.2">
      <c r="C16" s="34"/>
    </row>
    <row r="78" spans="2:7" ht="15.75" thickBot="1" x14ac:dyDescent="0.25">
      <c r="B78" s="26" t="s">
        <v>795</v>
      </c>
      <c r="C78" s="467" t="str">
        <f>E10</f>
        <v>ISLV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1720</v>
      </c>
      <c r="E79" s="469">
        <f ca="1">L8</f>
        <v>3250</v>
      </c>
      <c r="F79" s="469">
        <f ca="1">E79-D79</f>
        <v>1530</v>
      </c>
      <c r="G79" s="470">
        <f ca="1">F79/D79</f>
        <v>0.88953488372093026</v>
      </c>
    </row>
    <row r="80" spans="2:7" ht="15" x14ac:dyDescent="0.25">
      <c r="C80" s="471" t="s">
        <v>757</v>
      </c>
      <c r="D80" s="472">
        <f ca="1">D15+E15+F15-D79</f>
        <v>8943.2883439937523</v>
      </c>
      <c r="E80" s="472">
        <f ca="1">I15+J15+K15-E79</f>
        <v>12546.155934002663</v>
      </c>
      <c r="F80" s="472">
        <f t="shared" ref="F80:F81" ca="1" si="0">E80-D80</f>
        <v>3602.8675900089111</v>
      </c>
      <c r="G80" s="470">
        <f t="shared" ref="G80:G81" ca="1" si="1">F80/D80</f>
        <v>0.4028571428571428</v>
      </c>
    </row>
    <row r="81" spans="3:7" ht="15" x14ac:dyDescent="0.25">
      <c r="C81" s="360" t="s">
        <v>27</v>
      </c>
      <c r="D81" s="469">
        <f ca="1">SUM(D79:D80)</f>
        <v>10663.288343993752</v>
      </c>
      <c r="E81" s="469">
        <f ca="1">SUM(E79:E80)</f>
        <v>15796.155934002663</v>
      </c>
      <c r="F81" s="469">
        <f t="shared" ca="1" si="0"/>
        <v>5132.8675900089111</v>
      </c>
      <c r="G81" s="470">
        <f t="shared" ca="1" si="1"/>
        <v>0.48135879143698401</v>
      </c>
    </row>
    <row r="82" spans="3:7" ht="15" x14ac:dyDescent="0.25">
      <c r="C82" s="360" t="s">
        <v>758</v>
      </c>
      <c r="D82" s="473">
        <f ca="1">D79/D81</f>
        <v>0.16130108691741551</v>
      </c>
      <c r="E82" s="473">
        <f ca="1">E79/E81</f>
        <v>0.20574625963295787</v>
      </c>
      <c r="F82" s="470"/>
      <c r="G82" s="470"/>
    </row>
    <row r="83" spans="3:7" ht="15" x14ac:dyDescent="0.25">
      <c r="C83" s="360" t="s">
        <v>759</v>
      </c>
      <c r="D83" s="472">
        <f ca="1">G15</f>
        <v>984357.93706224556</v>
      </c>
      <c r="E83" s="472">
        <f ca="1">L15</f>
        <v>984357.93706224556</v>
      </c>
      <c r="F83" s="472">
        <f t="shared" ref="F83:F84" ca="1" si="2">E83-D83</f>
        <v>0</v>
      </c>
      <c r="G83" s="470">
        <f t="shared" ref="G83:G84" ca="1" si="3">F83/D83</f>
        <v>0</v>
      </c>
    </row>
    <row r="84" spans="3:7" ht="15" x14ac:dyDescent="0.25">
      <c r="C84" s="360" t="s">
        <v>760</v>
      </c>
      <c r="D84" s="469">
        <f ca="1">D81+D83</f>
        <v>995021.22540623927</v>
      </c>
      <c r="E84" s="469">
        <f ca="1">E81+E83</f>
        <v>1000154.0929962483</v>
      </c>
      <c r="F84" s="469">
        <f t="shared" ca="1" si="2"/>
        <v>5132.867590009002</v>
      </c>
      <c r="G84" s="470">
        <f t="shared" ca="1" si="3"/>
        <v>5.1585508519312196E-3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X84"/>
  <sheetViews>
    <sheetView workbookViewId="0"/>
  </sheetViews>
  <sheetFormatPr defaultRowHeight="12.75" x14ac:dyDescent="0.2"/>
  <cols>
    <col min="1" max="1" width="4.85546875" style="26" bestFit="1" customWidth="1"/>
    <col min="2" max="2" width="16.85546875" style="26" bestFit="1" customWidth="1"/>
    <col min="3" max="3" width="9.140625" style="26" customWidth="1"/>
    <col min="4" max="4" width="10.5703125" style="2" customWidth="1"/>
    <col min="5" max="6" width="8.85546875" style="2" customWidth="1"/>
    <col min="7" max="7" width="9.85546875" style="2" customWidth="1"/>
    <col min="8" max="8" width="10.85546875" style="2" customWidth="1"/>
    <col min="9" max="9" width="12.85546875" style="2" customWidth="1"/>
    <col min="10" max="11" width="9.140625" style="2" customWidth="1"/>
    <col min="12" max="12" width="10.85546875" style="2" customWidth="1"/>
    <col min="13" max="13" width="10" style="2" customWidth="1"/>
    <col min="14" max="14" width="12.140625" style="2" customWidth="1"/>
    <col min="15" max="15" width="8.5703125" style="2" bestFit="1" customWidth="1"/>
    <col min="16" max="17" width="8.85546875" style="2" customWidth="1"/>
    <col min="18" max="18" width="6.85546875" style="2" bestFit="1" customWidth="1"/>
    <col min="19" max="20" width="8.140625" style="2" bestFit="1" customWidth="1"/>
    <col min="21" max="22" width="8.5703125" style="2" bestFit="1" customWidth="1"/>
    <col min="23" max="256" width="9" style="2"/>
    <col min="257" max="257" width="4.85546875" style="2" bestFit="1" customWidth="1"/>
    <col min="258" max="260" width="9.5703125" style="2" customWidth="1"/>
    <col min="261" max="262" width="11" style="2" bestFit="1" customWidth="1"/>
    <col min="263" max="263" width="9.5703125" style="2" bestFit="1" customWidth="1"/>
    <col min="264" max="265" width="11" style="2" bestFit="1" customWidth="1"/>
    <col min="266" max="266" width="9.5703125" style="2" bestFit="1" customWidth="1"/>
    <col min="267" max="267" width="10" style="2" bestFit="1" customWidth="1"/>
    <col min="268" max="269" width="9.5703125" style="2" bestFit="1" customWidth="1"/>
    <col min="270" max="270" width="10" style="2" bestFit="1" customWidth="1"/>
    <col min="271" max="271" width="9.5703125" style="2" bestFit="1" customWidth="1"/>
    <col min="272" max="272" width="10.5703125" style="2" bestFit="1" customWidth="1"/>
    <col min="273" max="273" width="9" style="2"/>
    <col min="274" max="274" width="9.85546875" style="2" bestFit="1" customWidth="1"/>
    <col min="275" max="275" width="9.42578125" style="2" bestFit="1" customWidth="1"/>
    <col min="276" max="276" width="9.85546875" style="2" bestFit="1" customWidth="1"/>
    <col min="277" max="277" width="9" style="2" bestFit="1" customWidth="1"/>
    <col min="278" max="278" width="10.5703125" style="2" bestFit="1" customWidth="1"/>
    <col min="279" max="512" width="9" style="2"/>
    <col min="513" max="513" width="4.85546875" style="2" bestFit="1" customWidth="1"/>
    <col min="514" max="516" width="9.5703125" style="2" customWidth="1"/>
    <col min="517" max="518" width="11" style="2" bestFit="1" customWidth="1"/>
    <col min="519" max="519" width="9.5703125" style="2" bestFit="1" customWidth="1"/>
    <col min="520" max="521" width="11" style="2" bestFit="1" customWidth="1"/>
    <col min="522" max="522" width="9.5703125" style="2" bestFit="1" customWidth="1"/>
    <col min="523" max="523" width="10" style="2" bestFit="1" customWidth="1"/>
    <col min="524" max="525" width="9.5703125" style="2" bestFit="1" customWidth="1"/>
    <col min="526" max="526" width="10" style="2" bestFit="1" customWidth="1"/>
    <col min="527" max="527" width="9.5703125" style="2" bestFit="1" customWidth="1"/>
    <col min="528" max="528" width="10.5703125" style="2" bestFit="1" customWidth="1"/>
    <col min="529" max="529" width="9" style="2"/>
    <col min="530" max="530" width="9.85546875" style="2" bestFit="1" customWidth="1"/>
    <col min="531" max="531" width="9.42578125" style="2" bestFit="1" customWidth="1"/>
    <col min="532" max="532" width="9.85546875" style="2" bestFit="1" customWidth="1"/>
    <col min="533" max="533" width="9" style="2" bestFit="1" customWidth="1"/>
    <col min="534" max="534" width="10.5703125" style="2" bestFit="1" customWidth="1"/>
    <col min="535" max="768" width="9" style="2"/>
    <col min="769" max="769" width="4.85546875" style="2" bestFit="1" customWidth="1"/>
    <col min="770" max="772" width="9.5703125" style="2" customWidth="1"/>
    <col min="773" max="774" width="11" style="2" bestFit="1" customWidth="1"/>
    <col min="775" max="775" width="9.5703125" style="2" bestFit="1" customWidth="1"/>
    <col min="776" max="777" width="11" style="2" bestFit="1" customWidth="1"/>
    <col min="778" max="778" width="9.5703125" style="2" bestFit="1" customWidth="1"/>
    <col min="779" max="779" width="10" style="2" bestFit="1" customWidth="1"/>
    <col min="780" max="781" width="9.5703125" style="2" bestFit="1" customWidth="1"/>
    <col min="782" max="782" width="10" style="2" bestFit="1" customWidth="1"/>
    <col min="783" max="783" width="9.5703125" style="2" bestFit="1" customWidth="1"/>
    <col min="784" max="784" width="10.5703125" style="2" bestFit="1" customWidth="1"/>
    <col min="785" max="785" width="9" style="2"/>
    <col min="786" max="786" width="9.85546875" style="2" bestFit="1" customWidth="1"/>
    <col min="787" max="787" width="9.42578125" style="2" bestFit="1" customWidth="1"/>
    <col min="788" max="788" width="9.85546875" style="2" bestFit="1" customWidth="1"/>
    <col min="789" max="789" width="9" style="2" bestFit="1" customWidth="1"/>
    <col min="790" max="790" width="10.5703125" style="2" bestFit="1" customWidth="1"/>
    <col min="791" max="1024" width="9" style="2"/>
    <col min="1025" max="1025" width="4.85546875" style="2" bestFit="1" customWidth="1"/>
    <col min="1026" max="1028" width="9.5703125" style="2" customWidth="1"/>
    <col min="1029" max="1030" width="11" style="2" bestFit="1" customWidth="1"/>
    <col min="1031" max="1031" width="9.5703125" style="2" bestFit="1" customWidth="1"/>
    <col min="1032" max="1033" width="11" style="2" bestFit="1" customWidth="1"/>
    <col min="1034" max="1034" width="9.5703125" style="2" bestFit="1" customWidth="1"/>
    <col min="1035" max="1035" width="10" style="2" bestFit="1" customWidth="1"/>
    <col min="1036" max="1037" width="9.5703125" style="2" bestFit="1" customWidth="1"/>
    <col min="1038" max="1038" width="10" style="2" bestFit="1" customWidth="1"/>
    <col min="1039" max="1039" width="9.5703125" style="2" bestFit="1" customWidth="1"/>
    <col min="1040" max="1040" width="10.5703125" style="2" bestFit="1" customWidth="1"/>
    <col min="1041" max="1041" width="9" style="2"/>
    <col min="1042" max="1042" width="9.85546875" style="2" bestFit="1" customWidth="1"/>
    <col min="1043" max="1043" width="9.42578125" style="2" bestFit="1" customWidth="1"/>
    <col min="1044" max="1044" width="9.85546875" style="2" bestFit="1" customWidth="1"/>
    <col min="1045" max="1045" width="9" style="2" bestFit="1" customWidth="1"/>
    <col min="1046" max="1046" width="10.5703125" style="2" bestFit="1" customWidth="1"/>
    <col min="1047" max="1280" width="9" style="2"/>
    <col min="1281" max="1281" width="4.85546875" style="2" bestFit="1" customWidth="1"/>
    <col min="1282" max="1284" width="9.5703125" style="2" customWidth="1"/>
    <col min="1285" max="1286" width="11" style="2" bestFit="1" customWidth="1"/>
    <col min="1287" max="1287" width="9.5703125" style="2" bestFit="1" customWidth="1"/>
    <col min="1288" max="1289" width="11" style="2" bestFit="1" customWidth="1"/>
    <col min="1290" max="1290" width="9.5703125" style="2" bestFit="1" customWidth="1"/>
    <col min="1291" max="1291" width="10" style="2" bestFit="1" customWidth="1"/>
    <col min="1292" max="1293" width="9.5703125" style="2" bestFit="1" customWidth="1"/>
    <col min="1294" max="1294" width="10" style="2" bestFit="1" customWidth="1"/>
    <col min="1295" max="1295" width="9.5703125" style="2" bestFit="1" customWidth="1"/>
    <col min="1296" max="1296" width="10.5703125" style="2" bestFit="1" customWidth="1"/>
    <col min="1297" max="1297" width="9" style="2"/>
    <col min="1298" max="1298" width="9.85546875" style="2" bestFit="1" customWidth="1"/>
    <col min="1299" max="1299" width="9.42578125" style="2" bestFit="1" customWidth="1"/>
    <col min="1300" max="1300" width="9.85546875" style="2" bestFit="1" customWidth="1"/>
    <col min="1301" max="1301" width="9" style="2" bestFit="1" customWidth="1"/>
    <col min="1302" max="1302" width="10.5703125" style="2" bestFit="1" customWidth="1"/>
    <col min="1303" max="1536" width="9" style="2"/>
    <col min="1537" max="1537" width="4.85546875" style="2" bestFit="1" customWidth="1"/>
    <col min="1538" max="1540" width="9.5703125" style="2" customWidth="1"/>
    <col min="1541" max="1542" width="11" style="2" bestFit="1" customWidth="1"/>
    <col min="1543" max="1543" width="9.5703125" style="2" bestFit="1" customWidth="1"/>
    <col min="1544" max="1545" width="11" style="2" bestFit="1" customWidth="1"/>
    <col min="1546" max="1546" width="9.5703125" style="2" bestFit="1" customWidth="1"/>
    <col min="1547" max="1547" width="10" style="2" bestFit="1" customWidth="1"/>
    <col min="1548" max="1549" width="9.5703125" style="2" bestFit="1" customWidth="1"/>
    <col min="1550" max="1550" width="10" style="2" bestFit="1" customWidth="1"/>
    <col min="1551" max="1551" width="9.5703125" style="2" bestFit="1" customWidth="1"/>
    <col min="1552" max="1552" width="10.5703125" style="2" bestFit="1" customWidth="1"/>
    <col min="1553" max="1553" width="9" style="2"/>
    <col min="1554" max="1554" width="9.85546875" style="2" bestFit="1" customWidth="1"/>
    <col min="1555" max="1555" width="9.42578125" style="2" bestFit="1" customWidth="1"/>
    <col min="1556" max="1556" width="9.85546875" style="2" bestFit="1" customWidth="1"/>
    <col min="1557" max="1557" width="9" style="2" bestFit="1" customWidth="1"/>
    <col min="1558" max="1558" width="10.5703125" style="2" bestFit="1" customWidth="1"/>
    <col min="1559" max="1792" width="9" style="2"/>
    <col min="1793" max="1793" width="4.85546875" style="2" bestFit="1" customWidth="1"/>
    <col min="1794" max="1796" width="9.5703125" style="2" customWidth="1"/>
    <col min="1797" max="1798" width="11" style="2" bestFit="1" customWidth="1"/>
    <col min="1799" max="1799" width="9.5703125" style="2" bestFit="1" customWidth="1"/>
    <col min="1800" max="1801" width="11" style="2" bestFit="1" customWidth="1"/>
    <col min="1802" max="1802" width="9.5703125" style="2" bestFit="1" customWidth="1"/>
    <col min="1803" max="1803" width="10" style="2" bestFit="1" customWidth="1"/>
    <col min="1804" max="1805" width="9.5703125" style="2" bestFit="1" customWidth="1"/>
    <col min="1806" max="1806" width="10" style="2" bestFit="1" customWidth="1"/>
    <col min="1807" max="1807" width="9.5703125" style="2" bestFit="1" customWidth="1"/>
    <col min="1808" max="1808" width="10.5703125" style="2" bestFit="1" customWidth="1"/>
    <col min="1809" max="1809" width="9" style="2"/>
    <col min="1810" max="1810" width="9.85546875" style="2" bestFit="1" customWidth="1"/>
    <col min="1811" max="1811" width="9.42578125" style="2" bestFit="1" customWidth="1"/>
    <col min="1812" max="1812" width="9.85546875" style="2" bestFit="1" customWidth="1"/>
    <col min="1813" max="1813" width="9" style="2" bestFit="1" customWidth="1"/>
    <col min="1814" max="1814" width="10.5703125" style="2" bestFit="1" customWidth="1"/>
    <col min="1815" max="2048" width="9" style="2"/>
    <col min="2049" max="2049" width="4.85546875" style="2" bestFit="1" customWidth="1"/>
    <col min="2050" max="2052" width="9.5703125" style="2" customWidth="1"/>
    <col min="2053" max="2054" width="11" style="2" bestFit="1" customWidth="1"/>
    <col min="2055" max="2055" width="9.5703125" style="2" bestFit="1" customWidth="1"/>
    <col min="2056" max="2057" width="11" style="2" bestFit="1" customWidth="1"/>
    <col min="2058" max="2058" width="9.5703125" style="2" bestFit="1" customWidth="1"/>
    <col min="2059" max="2059" width="10" style="2" bestFit="1" customWidth="1"/>
    <col min="2060" max="2061" width="9.5703125" style="2" bestFit="1" customWidth="1"/>
    <col min="2062" max="2062" width="10" style="2" bestFit="1" customWidth="1"/>
    <col min="2063" max="2063" width="9.5703125" style="2" bestFit="1" customWidth="1"/>
    <col min="2064" max="2064" width="10.5703125" style="2" bestFit="1" customWidth="1"/>
    <col min="2065" max="2065" width="9" style="2"/>
    <col min="2066" max="2066" width="9.85546875" style="2" bestFit="1" customWidth="1"/>
    <col min="2067" max="2067" width="9.42578125" style="2" bestFit="1" customWidth="1"/>
    <col min="2068" max="2068" width="9.85546875" style="2" bestFit="1" customWidth="1"/>
    <col min="2069" max="2069" width="9" style="2" bestFit="1" customWidth="1"/>
    <col min="2070" max="2070" width="10.5703125" style="2" bestFit="1" customWidth="1"/>
    <col min="2071" max="2304" width="9" style="2"/>
    <col min="2305" max="2305" width="4.85546875" style="2" bestFit="1" customWidth="1"/>
    <col min="2306" max="2308" width="9.5703125" style="2" customWidth="1"/>
    <col min="2309" max="2310" width="11" style="2" bestFit="1" customWidth="1"/>
    <col min="2311" max="2311" width="9.5703125" style="2" bestFit="1" customWidth="1"/>
    <col min="2312" max="2313" width="11" style="2" bestFit="1" customWidth="1"/>
    <col min="2314" max="2314" width="9.5703125" style="2" bestFit="1" customWidth="1"/>
    <col min="2315" max="2315" width="10" style="2" bestFit="1" customWidth="1"/>
    <col min="2316" max="2317" width="9.5703125" style="2" bestFit="1" customWidth="1"/>
    <col min="2318" max="2318" width="10" style="2" bestFit="1" customWidth="1"/>
    <col min="2319" max="2319" width="9.5703125" style="2" bestFit="1" customWidth="1"/>
    <col min="2320" max="2320" width="10.5703125" style="2" bestFit="1" customWidth="1"/>
    <col min="2321" max="2321" width="9" style="2"/>
    <col min="2322" max="2322" width="9.85546875" style="2" bestFit="1" customWidth="1"/>
    <col min="2323" max="2323" width="9.42578125" style="2" bestFit="1" customWidth="1"/>
    <col min="2324" max="2324" width="9.85546875" style="2" bestFit="1" customWidth="1"/>
    <col min="2325" max="2325" width="9" style="2" bestFit="1" customWidth="1"/>
    <col min="2326" max="2326" width="10.5703125" style="2" bestFit="1" customWidth="1"/>
    <col min="2327" max="2560" width="9" style="2"/>
    <col min="2561" max="2561" width="4.85546875" style="2" bestFit="1" customWidth="1"/>
    <col min="2562" max="2564" width="9.5703125" style="2" customWidth="1"/>
    <col min="2565" max="2566" width="11" style="2" bestFit="1" customWidth="1"/>
    <col min="2567" max="2567" width="9.5703125" style="2" bestFit="1" customWidth="1"/>
    <col min="2568" max="2569" width="11" style="2" bestFit="1" customWidth="1"/>
    <col min="2570" max="2570" width="9.5703125" style="2" bestFit="1" customWidth="1"/>
    <col min="2571" max="2571" width="10" style="2" bestFit="1" customWidth="1"/>
    <col min="2572" max="2573" width="9.5703125" style="2" bestFit="1" customWidth="1"/>
    <col min="2574" max="2574" width="10" style="2" bestFit="1" customWidth="1"/>
    <col min="2575" max="2575" width="9.5703125" style="2" bestFit="1" customWidth="1"/>
    <col min="2576" max="2576" width="10.5703125" style="2" bestFit="1" customWidth="1"/>
    <col min="2577" max="2577" width="9" style="2"/>
    <col min="2578" max="2578" width="9.85546875" style="2" bestFit="1" customWidth="1"/>
    <col min="2579" max="2579" width="9.42578125" style="2" bestFit="1" customWidth="1"/>
    <col min="2580" max="2580" width="9.85546875" style="2" bestFit="1" customWidth="1"/>
    <col min="2581" max="2581" width="9" style="2" bestFit="1" customWidth="1"/>
    <col min="2582" max="2582" width="10.5703125" style="2" bestFit="1" customWidth="1"/>
    <col min="2583" max="2816" width="9" style="2"/>
    <col min="2817" max="2817" width="4.85546875" style="2" bestFit="1" customWidth="1"/>
    <col min="2818" max="2820" width="9.5703125" style="2" customWidth="1"/>
    <col min="2821" max="2822" width="11" style="2" bestFit="1" customWidth="1"/>
    <col min="2823" max="2823" width="9.5703125" style="2" bestFit="1" customWidth="1"/>
    <col min="2824" max="2825" width="11" style="2" bestFit="1" customWidth="1"/>
    <col min="2826" max="2826" width="9.5703125" style="2" bestFit="1" customWidth="1"/>
    <col min="2827" max="2827" width="10" style="2" bestFit="1" customWidth="1"/>
    <col min="2828" max="2829" width="9.5703125" style="2" bestFit="1" customWidth="1"/>
    <col min="2830" max="2830" width="10" style="2" bestFit="1" customWidth="1"/>
    <col min="2831" max="2831" width="9.5703125" style="2" bestFit="1" customWidth="1"/>
    <col min="2832" max="2832" width="10.5703125" style="2" bestFit="1" customWidth="1"/>
    <col min="2833" max="2833" width="9" style="2"/>
    <col min="2834" max="2834" width="9.85546875" style="2" bestFit="1" customWidth="1"/>
    <col min="2835" max="2835" width="9.42578125" style="2" bestFit="1" customWidth="1"/>
    <col min="2836" max="2836" width="9.85546875" style="2" bestFit="1" customWidth="1"/>
    <col min="2837" max="2837" width="9" style="2" bestFit="1" customWidth="1"/>
    <col min="2838" max="2838" width="10.5703125" style="2" bestFit="1" customWidth="1"/>
    <col min="2839" max="3072" width="9" style="2"/>
    <col min="3073" max="3073" width="4.85546875" style="2" bestFit="1" customWidth="1"/>
    <col min="3074" max="3076" width="9.5703125" style="2" customWidth="1"/>
    <col min="3077" max="3078" width="11" style="2" bestFit="1" customWidth="1"/>
    <col min="3079" max="3079" width="9.5703125" style="2" bestFit="1" customWidth="1"/>
    <col min="3080" max="3081" width="11" style="2" bestFit="1" customWidth="1"/>
    <col min="3082" max="3082" width="9.5703125" style="2" bestFit="1" customWidth="1"/>
    <col min="3083" max="3083" width="10" style="2" bestFit="1" customWidth="1"/>
    <col min="3084" max="3085" width="9.5703125" style="2" bestFit="1" customWidth="1"/>
    <col min="3086" max="3086" width="10" style="2" bestFit="1" customWidth="1"/>
    <col min="3087" max="3087" width="9.5703125" style="2" bestFit="1" customWidth="1"/>
    <col min="3088" max="3088" width="10.5703125" style="2" bestFit="1" customWidth="1"/>
    <col min="3089" max="3089" width="9" style="2"/>
    <col min="3090" max="3090" width="9.85546875" style="2" bestFit="1" customWidth="1"/>
    <col min="3091" max="3091" width="9.42578125" style="2" bestFit="1" customWidth="1"/>
    <col min="3092" max="3092" width="9.85546875" style="2" bestFit="1" customWidth="1"/>
    <col min="3093" max="3093" width="9" style="2" bestFit="1" customWidth="1"/>
    <col min="3094" max="3094" width="10.5703125" style="2" bestFit="1" customWidth="1"/>
    <col min="3095" max="3328" width="9" style="2"/>
    <col min="3329" max="3329" width="4.85546875" style="2" bestFit="1" customWidth="1"/>
    <col min="3330" max="3332" width="9.5703125" style="2" customWidth="1"/>
    <col min="3333" max="3334" width="11" style="2" bestFit="1" customWidth="1"/>
    <col min="3335" max="3335" width="9.5703125" style="2" bestFit="1" customWidth="1"/>
    <col min="3336" max="3337" width="11" style="2" bestFit="1" customWidth="1"/>
    <col min="3338" max="3338" width="9.5703125" style="2" bestFit="1" customWidth="1"/>
    <col min="3339" max="3339" width="10" style="2" bestFit="1" customWidth="1"/>
    <col min="3340" max="3341" width="9.5703125" style="2" bestFit="1" customWidth="1"/>
    <col min="3342" max="3342" width="10" style="2" bestFit="1" customWidth="1"/>
    <col min="3343" max="3343" width="9.5703125" style="2" bestFit="1" customWidth="1"/>
    <col min="3344" max="3344" width="10.5703125" style="2" bestFit="1" customWidth="1"/>
    <col min="3345" max="3345" width="9" style="2"/>
    <col min="3346" max="3346" width="9.85546875" style="2" bestFit="1" customWidth="1"/>
    <col min="3347" max="3347" width="9.42578125" style="2" bestFit="1" customWidth="1"/>
    <col min="3348" max="3348" width="9.85546875" style="2" bestFit="1" customWidth="1"/>
    <col min="3349" max="3349" width="9" style="2" bestFit="1" customWidth="1"/>
    <col min="3350" max="3350" width="10.5703125" style="2" bestFit="1" customWidth="1"/>
    <col min="3351" max="3584" width="9" style="2"/>
    <col min="3585" max="3585" width="4.85546875" style="2" bestFit="1" customWidth="1"/>
    <col min="3586" max="3588" width="9.5703125" style="2" customWidth="1"/>
    <col min="3589" max="3590" width="11" style="2" bestFit="1" customWidth="1"/>
    <col min="3591" max="3591" width="9.5703125" style="2" bestFit="1" customWidth="1"/>
    <col min="3592" max="3593" width="11" style="2" bestFit="1" customWidth="1"/>
    <col min="3594" max="3594" width="9.5703125" style="2" bestFit="1" customWidth="1"/>
    <col min="3595" max="3595" width="10" style="2" bestFit="1" customWidth="1"/>
    <col min="3596" max="3597" width="9.5703125" style="2" bestFit="1" customWidth="1"/>
    <col min="3598" max="3598" width="10" style="2" bestFit="1" customWidth="1"/>
    <col min="3599" max="3599" width="9.5703125" style="2" bestFit="1" customWidth="1"/>
    <col min="3600" max="3600" width="10.5703125" style="2" bestFit="1" customWidth="1"/>
    <col min="3601" max="3601" width="9" style="2"/>
    <col min="3602" max="3602" width="9.85546875" style="2" bestFit="1" customWidth="1"/>
    <col min="3603" max="3603" width="9.42578125" style="2" bestFit="1" customWidth="1"/>
    <col min="3604" max="3604" width="9.85546875" style="2" bestFit="1" customWidth="1"/>
    <col min="3605" max="3605" width="9" style="2" bestFit="1" customWidth="1"/>
    <col min="3606" max="3606" width="10.5703125" style="2" bestFit="1" customWidth="1"/>
    <col min="3607" max="3840" width="9" style="2"/>
    <col min="3841" max="3841" width="4.85546875" style="2" bestFit="1" customWidth="1"/>
    <col min="3842" max="3844" width="9.5703125" style="2" customWidth="1"/>
    <col min="3845" max="3846" width="11" style="2" bestFit="1" customWidth="1"/>
    <col min="3847" max="3847" width="9.5703125" style="2" bestFit="1" customWidth="1"/>
    <col min="3848" max="3849" width="11" style="2" bestFit="1" customWidth="1"/>
    <col min="3850" max="3850" width="9.5703125" style="2" bestFit="1" customWidth="1"/>
    <col min="3851" max="3851" width="10" style="2" bestFit="1" customWidth="1"/>
    <col min="3852" max="3853" width="9.5703125" style="2" bestFit="1" customWidth="1"/>
    <col min="3854" max="3854" width="10" style="2" bestFit="1" customWidth="1"/>
    <col min="3855" max="3855" width="9.5703125" style="2" bestFit="1" customWidth="1"/>
    <col min="3856" max="3856" width="10.5703125" style="2" bestFit="1" customWidth="1"/>
    <col min="3857" max="3857" width="9" style="2"/>
    <col min="3858" max="3858" width="9.85546875" style="2" bestFit="1" customWidth="1"/>
    <col min="3859" max="3859" width="9.42578125" style="2" bestFit="1" customWidth="1"/>
    <col min="3860" max="3860" width="9.85546875" style="2" bestFit="1" customWidth="1"/>
    <col min="3861" max="3861" width="9" style="2" bestFit="1" customWidth="1"/>
    <col min="3862" max="3862" width="10.5703125" style="2" bestFit="1" customWidth="1"/>
    <col min="3863" max="4096" width="9" style="2"/>
    <col min="4097" max="4097" width="4.85546875" style="2" bestFit="1" customWidth="1"/>
    <col min="4098" max="4100" width="9.5703125" style="2" customWidth="1"/>
    <col min="4101" max="4102" width="11" style="2" bestFit="1" customWidth="1"/>
    <col min="4103" max="4103" width="9.5703125" style="2" bestFit="1" customWidth="1"/>
    <col min="4104" max="4105" width="11" style="2" bestFit="1" customWidth="1"/>
    <col min="4106" max="4106" width="9.5703125" style="2" bestFit="1" customWidth="1"/>
    <col min="4107" max="4107" width="10" style="2" bestFit="1" customWidth="1"/>
    <col min="4108" max="4109" width="9.5703125" style="2" bestFit="1" customWidth="1"/>
    <col min="4110" max="4110" width="10" style="2" bestFit="1" customWidth="1"/>
    <col min="4111" max="4111" width="9.5703125" style="2" bestFit="1" customWidth="1"/>
    <col min="4112" max="4112" width="10.5703125" style="2" bestFit="1" customWidth="1"/>
    <col min="4113" max="4113" width="9" style="2"/>
    <col min="4114" max="4114" width="9.85546875" style="2" bestFit="1" customWidth="1"/>
    <col min="4115" max="4115" width="9.42578125" style="2" bestFit="1" customWidth="1"/>
    <col min="4116" max="4116" width="9.85546875" style="2" bestFit="1" customWidth="1"/>
    <col min="4117" max="4117" width="9" style="2" bestFit="1" customWidth="1"/>
    <col min="4118" max="4118" width="10.5703125" style="2" bestFit="1" customWidth="1"/>
    <col min="4119" max="4352" width="9" style="2"/>
    <col min="4353" max="4353" width="4.85546875" style="2" bestFit="1" customWidth="1"/>
    <col min="4354" max="4356" width="9.5703125" style="2" customWidth="1"/>
    <col min="4357" max="4358" width="11" style="2" bestFit="1" customWidth="1"/>
    <col min="4359" max="4359" width="9.5703125" style="2" bestFit="1" customWidth="1"/>
    <col min="4360" max="4361" width="11" style="2" bestFit="1" customWidth="1"/>
    <col min="4362" max="4362" width="9.5703125" style="2" bestFit="1" customWidth="1"/>
    <col min="4363" max="4363" width="10" style="2" bestFit="1" customWidth="1"/>
    <col min="4364" max="4365" width="9.5703125" style="2" bestFit="1" customWidth="1"/>
    <col min="4366" max="4366" width="10" style="2" bestFit="1" customWidth="1"/>
    <col min="4367" max="4367" width="9.5703125" style="2" bestFit="1" customWidth="1"/>
    <col min="4368" max="4368" width="10.5703125" style="2" bestFit="1" customWidth="1"/>
    <col min="4369" max="4369" width="9" style="2"/>
    <col min="4370" max="4370" width="9.85546875" style="2" bestFit="1" customWidth="1"/>
    <col min="4371" max="4371" width="9.42578125" style="2" bestFit="1" customWidth="1"/>
    <col min="4372" max="4372" width="9.85546875" style="2" bestFit="1" customWidth="1"/>
    <col min="4373" max="4373" width="9" style="2" bestFit="1" customWidth="1"/>
    <col min="4374" max="4374" width="10.5703125" style="2" bestFit="1" customWidth="1"/>
    <col min="4375" max="4608" width="9" style="2"/>
    <col min="4609" max="4609" width="4.85546875" style="2" bestFit="1" customWidth="1"/>
    <col min="4610" max="4612" width="9.5703125" style="2" customWidth="1"/>
    <col min="4613" max="4614" width="11" style="2" bestFit="1" customWidth="1"/>
    <col min="4615" max="4615" width="9.5703125" style="2" bestFit="1" customWidth="1"/>
    <col min="4616" max="4617" width="11" style="2" bestFit="1" customWidth="1"/>
    <col min="4618" max="4618" width="9.5703125" style="2" bestFit="1" customWidth="1"/>
    <col min="4619" max="4619" width="10" style="2" bestFit="1" customWidth="1"/>
    <col min="4620" max="4621" width="9.5703125" style="2" bestFit="1" customWidth="1"/>
    <col min="4622" max="4622" width="10" style="2" bestFit="1" customWidth="1"/>
    <col min="4623" max="4623" width="9.5703125" style="2" bestFit="1" customWidth="1"/>
    <col min="4624" max="4624" width="10.5703125" style="2" bestFit="1" customWidth="1"/>
    <col min="4625" max="4625" width="9" style="2"/>
    <col min="4626" max="4626" width="9.85546875" style="2" bestFit="1" customWidth="1"/>
    <col min="4627" max="4627" width="9.42578125" style="2" bestFit="1" customWidth="1"/>
    <col min="4628" max="4628" width="9.85546875" style="2" bestFit="1" customWidth="1"/>
    <col min="4629" max="4629" width="9" style="2" bestFit="1" customWidth="1"/>
    <col min="4630" max="4630" width="10.5703125" style="2" bestFit="1" customWidth="1"/>
    <col min="4631" max="4864" width="9" style="2"/>
    <col min="4865" max="4865" width="4.85546875" style="2" bestFit="1" customWidth="1"/>
    <col min="4866" max="4868" width="9.5703125" style="2" customWidth="1"/>
    <col min="4869" max="4870" width="11" style="2" bestFit="1" customWidth="1"/>
    <col min="4871" max="4871" width="9.5703125" style="2" bestFit="1" customWidth="1"/>
    <col min="4872" max="4873" width="11" style="2" bestFit="1" customWidth="1"/>
    <col min="4874" max="4874" width="9.5703125" style="2" bestFit="1" customWidth="1"/>
    <col min="4875" max="4875" width="10" style="2" bestFit="1" customWidth="1"/>
    <col min="4876" max="4877" width="9.5703125" style="2" bestFit="1" customWidth="1"/>
    <col min="4878" max="4878" width="10" style="2" bestFit="1" customWidth="1"/>
    <col min="4879" max="4879" width="9.5703125" style="2" bestFit="1" customWidth="1"/>
    <col min="4880" max="4880" width="10.5703125" style="2" bestFit="1" customWidth="1"/>
    <col min="4881" max="4881" width="9" style="2"/>
    <col min="4882" max="4882" width="9.85546875" style="2" bestFit="1" customWidth="1"/>
    <col min="4883" max="4883" width="9.42578125" style="2" bestFit="1" customWidth="1"/>
    <col min="4884" max="4884" width="9.85546875" style="2" bestFit="1" customWidth="1"/>
    <col min="4885" max="4885" width="9" style="2" bestFit="1" customWidth="1"/>
    <col min="4886" max="4886" width="10.5703125" style="2" bestFit="1" customWidth="1"/>
    <col min="4887" max="5120" width="9" style="2"/>
    <col min="5121" max="5121" width="4.85546875" style="2" bestFit="1" customWidth="1"/>
    <col min="5122" max="5124" width="9.5703125" style="2" customWidth="1"/>
    <col min="5125" max="5126" width="11" style="2" bestFit="1" customWidth="1"/>
    <col min="5127" max="5127" width="9.5703125" style="2" bestFit="1" customWidth="1"/>
    <col min="5128" max="5129" width="11" style="2" bestFit="1" customWidth="1"/>
    <col min="5130" max="5130" width="9.5703125" style="2" bestFit="1" customWidth="1"/>
    <col min="5131" max="5131" width="10" style="2" bestFit="1" customWidth="1"/>
    <col min="5132" max="5133" width="9.5703125" style="2" bestFit="1" customWidth="1"/>
    <col min="5134" max="5134" width="10" style="2" bestFit="1" customWidth="1"/>
    <col min="5135" max="5135" width="9.5703125" style="2" bestFit="1" customWidth="1"/>
    <col min="5136" max="5136" width="10.5703125" style="2" bestFit="1" customWidth="1"/>
    <col min="5137" max="5137" width="9" style="2"/>
    <col min="5138" max="5138" width="9.85546875" style="2" bestFit="1" customWidth="1"/>
    <col min="5139" max="5139" width="9.42578125" style="2" bestFit="1" customWidth="1"/>
    <col min="5140" max="5140" width="9.85546875" style="2" bestFit="1" customWidth="1"/>
    <col min="5141" max="5141" width="9" style="2" bestFit="1" customWidth="1"/>
    <col min="5142" max="5142" width="10.5703125" style="2" bestFit="1" customWidth="1"/>
    <col min="5143" max="5376" width="9" style="2"/>
    <col min="5377" max="5377" width="4.85546875" style="2" bestFit="1" customWidth="1"/>
    <col min="5378" max="5380" width="9.5703125" style="2" customWidth="1"/>
    <col min="5381" max="5382" width="11" style="2" bestFit="1" customWidth="1"/>
    <col min="5383" max="5383" width="9.5703125" style="2" bestFit="1" customWidth="1"/>
    <col min="5384" max="5385" width="11" style="2" bestFit="1" customWidth="1"/>
    <col min="5386" max="5386" width="9.5703125" style="2" bestFit="1" customWidth="1"/>
    <col min="5387" max="5387" width="10" style="2" bestFit="1" customWidth="1"/>
    <col min="5388" max="5389" width="9.5703125" style="2" bestFit="1" customWidth="1"/>
    <col min="5390" max="5390" width="10" style="2" bestFit="1" customWidth="1"/>
    <col min="5391" max="5391" width="9.5703125" style="2" bestFit="1" customWidth="1"/>
    <col min="5392" max="5392" width="10.5703125" style="2" bestFit="1" customWidth="1"/>
    <col min="5393" max="5393" width="9" style="2"/>
    <col min="5394" max="5394" width="9.85546875" style="2" bestFit="1" customWidth="1"/>
    <col min="5395" max="5395" width="9.42578125" style="2" bestFit="1" customWidth="1"/>
    <col min="5396" max="5396" width="9.85546875" style="2" bestFit="1" customWidth="1"/>
    <col min="5397" max="5397" width="9" style="2" bestFit="1" customWidth="1"/>
    <col min="5398" max="5398" width="10.5703125" style="2" bestFit="1" customWidth="1"/>
    <col min="5399" max="5632" width="9" style="2"/>
    <col min="5633" max="5633" width="4.85546875" style="2" bestFit="1" customWidth="1"/>
    <col min="5634" max="5636" width="9.5703125" style="2" customWidth="1"/>
    <col min="5637" max="5638" width="11" style="2" bestFit="1" customWidth="1"/>
    <col min="5639" max="5639" width="9.5703125" style="2" bestFit="1" customWidth="1"/>
    <col min="5640" max="5641" width="11" style="2" bestFit="1" customWidth="1"/>
    <col min="5642" max="5642" width="9.5703125" style="2" bestFit="1" customWidth="1"/>
    <col min="5643" max="5643" width="10" style="2" bestFit="1" customWidth="1"/>
    <col min="5644" max="5645" width="9.5703125" style="2" bestFit="1" customWidth="1"/>
    <col min="5646" max="5646" width="10" style="2" bestFit="1" customWidth="1"/>
    <col min="5647" max="5647" width="9.5703125" style="2" bestFit="1" customWidth="1"/>
    <col min="5648" max="5648" width="10.5703125" style="2" bestFit="1" customWidth="1"/>
    <col min="5649" max="5649" width="9" style="2"/>
    <col min="5650" max="5650" width="9.85546875" style="2" bestFit="1" customWidth="1"/>
    <col min="5651" max="5651" width="9.42578125" style="2" bestFit="1" customWidth="1"/>
    <col min="5652" max="5652" width="9.85546875" style="2" bestFit="1" customWidth="1"/>
    <col min="5653" max="5653" width="9" style="2" bestFit="1" customWidth="1"/>
    <col min="5654" max="5654" width="10.5703125" style="2" bestFit="1" customWidth="1"/>
    <col min="5655" max="5888" width="9" style="2"/>
    <col min="5889" max="5889" width="4.85546875" style="2" bestFit="1" customWidth="1"/>
    <col min="5890" max="5892" width="9.5703125" style="2" customWidth="1"/>
    <col min="5893" max="5894" width="11" style="2" bestFit="1" customWidth="1"/>
    <col min="5895" max="5895" width="9.5703125" style="2" bestFit="1" customWidth="1"/>
    <col min="5896" max="5897" width="11" style="2" bestFit="1" customWidth="1"/>
    <col min="5898" max="5898" width="9.5703125" style="2" bestFit="1" customWidth="1"/>
    <col min="5899" max="5899" width="10" style="2" bestFit="1" customWidth="1"/>
    <col min="5900" max="5901" width="9.5703125" style="2" bestFit="1" customWidth="1"/>
    <col min="5902" max="5902" width="10" style="2" bestFit="1" customWidth="1"/>
    <col min="5903" max="5903" width="9.5703125" style="2" bestFit="1" customWidth="1"/>
    <col min="5904" max="5904" width="10.5703125" style="2" bestFit="1" customWidth="1"/>
    <col min="5905" max="5905" width="9" style="2"/>
    <col min="5906" max="5906" width="9.85546875" style="2" bestFit="1" customWidth="1"/>
    <col min="5907" max="5907" width="9.42578125" style="2" bestFit="1" customWidth="1"/>
    <col min="5908" max="5908" width="9.85546875" style="2" bestFit="1" customWidth="1"/>
    <col min="5909" max="5909" width="9" style="2" bestFit="1" customWidth="1"/>
    <col min="5910" max="5910" width="10.5703125" style="2" bestFit="1" customWidth="1"/>
    <col min="5911" max="6144" width="9" style="2"/>
    <col min="6145" max="6145" width="4.85546875" style="2" bestFit="1" customWidth="1"/>
    <col min="6146" max="6148" width="9.5703125" style="2" customWidth="1"/>
    <col min="6149" max="6150" width="11" style="2" bestFit="1" customWidth="1"/>
    <col min="6151" max="6151" width="9.5703125" style="2" bestFit="1" customWidth="1"/>
    <col min="6152" max="6153" width="11" style="2" bestFit="1" customWidth="1"/>
    <col min="6154" max="6154" width="9.5703125" style="2" bestFit="1" customWidth="1"/>
    <col min="6155" max="6155" width="10" style="2" bestFit="1" customWidth="1"/>
    <col min="6156" max="6157" width="9.5703125" style="2" bestFit="1" customWidth="1"/>
    <col min="6158" max="6158" width="10" style="2" bestFit="1" customWidth="1"/>
    <col min="6159" max="6159" width="9.5703125" style="2" bestFit="1" customWidth="1"/>
    <col min="6160" max="6160" width="10.5703125" style="2" bestFit="1" customWidth="1"/>
    <col min="6161" max="6161" width="9" style="2"/>
    <col min="6162" max="6162" width="9.85546875" style="2" bestFit="1" customWidth="1"/>
    <col min="6163" max="6163" width="9.42578125" style="2" bestFit="1" customWidth="1"/>
    <col min="6164" max="6164" width="9.85546875" style="2" bestFit="1" customWidth="1"/>
    <col min="6165" max="6165" width="9" style="2" bestFit="1" customWidth="1"/>
    <col min="6166" max="6166" width="10.5703125" style="2" bestFit="1" customWidth="1"/>
    <col min="6167" max="6400" width="9" style="2"/>
    <col min="6401" max="6401" width="4.85546875" style="2" bestFit="1" customWidth="1"/>
    <col min="6402" max="6404" width="9.5703125" style="2" customWidth="1"/>
    <col min="6405" max="6406" width="11" style="2" bestFit="1" customWidth="1"/>
    <col min="6407" max="6407" width="9.5703125" style="2" bestFit="1" customWidth="1"/>
    <col min="6408" max="6409" width="11" style="2" bestFit="1" customWidth="1"/>
    <col min="6410" max="6410" width="9.5703125" style="2" bestFit="1" customWidth="1"/>
    <col min="6411" max="6411" width="10" style="2" bestFit="1" customWidth="1"/>
    <col min="6412" max="6413" width="9.5703125" style="2" bestFit="1" customWidth="1"/>
    <col min="6414" max="6414" width="10" style="2" bestFit="1" customWidth="1"/>
    <col min="6415" max="6415" width="9.5703125" style="2" bestFit="1" customWidth="1"/>
    <col min="6416" max="6416" width="10.5703125" style="2" bestFit="1" customWidth="1"/>
    <col min="6417" max="6417" width="9" style="2"/>
    <col min="6418" max="6418" width="9.85546875" style="2" bestFit="1" customWidth="1"/>
    <col min="6419" max="6419" width="9.42578125" style="2" bestFit="1" customWidth="1"/>
    <col min="6420" max="6420" width="9.85546875" style="2" bestFit="1" customWidth="1"/>
    <col min="6421" max="6421" width="9" style="2" bestFit="1" customWidth="1"/>
    <col min="6422" max="6422" width="10.5703125" style="2" bestFit="1" customWidth="1"/>
    <col min="6423" max="6656" width="9" style="2"/>
    <col min="6657" max="6657" width="4.85546875" style="2" bestFit="1" customWidth="1"/>
    <col min="6658" max="6660" width="9.5703125" style="2" customWidth="1"/>
    <col min="6661" max="6662" width="11" style="2" bestFit="1" customWidth="1"/>
    <col min="6663" max="6663" width="9.5703125" style="2" bestFit="1" customWidth="1"/>
    <col min="6664" max="6665" width="11" style="2" bestFit="1" customWidth="1"/>
    <col min="6666" max="6666" width="9.5703125" style="2" bestFit="1" customWidth="1"/>
    <col min="6667" max="6667" width="10" style="2" bestFit="1" customWidth="1"/>
    <col min="6668" max="6669" width="9.5703125" style="2" bestFit="1" customWidth="1"/>
    <col min="6670" max="6670" width="10" style="2" bestFit="1" customWidth="1"/>
    <col min="6671" max="6671" width="9.5703125" style="2" bestFit="1" customWidth="1"/>
    <col min="6672" max="6672" width="10.5703125" style="2" bestFit="1" customWidth="1"/>
    <col min="6673" max="6673" width="9" style="2"/>
    <col min="6674" max="6674" width="9.85546875" style="2" bestFit="1" customWidth="1"/>
    <col min="6675" max="6675" width="9.42578125" style="2" bestFit="1" customWidth="1"/>
    <col min="6676" max="6676" width="9.85546875" style="2" bestFit="1" customWidth="1"/>
    <col min="6677" max="6677" width="9" style="2" bestFit="1" customWidth="1"/>
    <col min="6678" max="6678" width="10.5703125" style="2" bestFit="1" customWidth="1"/>
    <col min="6679" max="6912" width="9" style="2"/>
    <col min="6913" max="6913" width="4.85546875" style="2" bestFit="1" customWidth="1"/>
    <col min="6914" max="6916" width="9.5703125" style="2" customWidth="1"/>
    <col min="6917" max="6918" width="11" style="2" bestFit="1" customWidth="1"/>
    <col min="6919" max="6919" width="9.5703125" style="2" bestFit="1" customWidth="1"/>
    <col min="6920" max="6921" width="11" style="2" bestFit="1" customWidth="1"/>
    <col min="6922" max="6922" width="9.5703125" style="2" bestFit="1" customWidth="1"/>
    <col min="6923" max="6923" width="10" style="2" bestFit="1" customWidth="1"/>
    <col min="6924" max="6925" width="9.5703125" style="2" bestFit="1" customWidth="1"/>
    <col min="6926" max="6926" width="10" style="2" bestFit="1" customWidth="1"/>
    <col min="6927" max="6927" width="9.5703125" style="2" bestFit="1" customWidth="1"/>
    <col min="6928" max="6928" width="10.5703125" style="2" bestFit="1" customWidth="1"/>
    <col min="6929" max="6929" width="9" style="2"/>
    <col min="6930" max="6930" width="9.85546875" style="2" bestFit="1" customWidth="1"/>
    <col min="6931" max="6931" width="9.42578125" style="2" bestFit="1" customWidth="1"/>
    <col min="6932" max="6932" width="9.85546875" style="2" bestFit="1" customWidth="1"/>
    <col min="6933" max="6933" width="9" style="2" bestFit="1" customWidth="1"/>
    <col min="6934" max="6934" width="10.5703125" style="2" bestFit="1" customWidth="1"/>
    <col min="6935" max="7168" width="9" style="2"/>
    <col min="7169" max="7169" width="4.85546875" style="2" bestFit="1" customWidth="1"/>
    <col min="7170" max="7172" width="9.5703125" style="2" customWidth="1"/>
    <col min="7173" max="7174" width="11" style="2" bestFit="1" customWidth="1"/>
    <col min="7175" max="7175" width="9.5703125" style="2" bestFit="1" customWidth="1"/>
    <col min="7176" max="7177" width="11" style="2" bestFit="1" customWidth="1"/>
    <col min="7178" max="7178" width="9.5703125" style="2" bestFit="1" customWidth="1"/>
    <col min="7179" max="7179" width="10" style="2" bestFit="1" customWidth="1"/>
    <col min="7180" max="7181" width="9.5703125" style="2" bestFit="1" customWidth="1"/>
    <col min="7182" max="7182" width="10" style="2" bestFit="1" customWidth="1"/>
    <col min="7183" max="7183" width="9.5703125" style="2" bestFit="1" customWidth="1"/>
    <col min="7184" max="7184" width="10.5703125" style="2" bestFit="1" customWidth="1"/>
    <col min="7185" max="7185" width="9" style="2"/>
    <col min="7186" max="7186" width="9.85546875" style="2" bestFit="1" customWidth="1"/>
    <col min="7187" max="7187" width="9.42578125" style="2" bestFit="1" customWidth="1"/>
    <col min="7188" max="7188" width="9.85546875" style="2" bestFit="1" customWidth="1"/>
    <col min="7189" max="7189" width="9" style="2" bestFit="1" customWidth="1"/>
    <col min="7190" max="7190" width="10.5703125" style="2" bestFit="1" customWidth="1"/>
    <col min="7191" max="7424" width="9" style="2"/>
    <col min="7425" max="7425" width="4.85546875" style="2" bestFit="1" customWidth="1"/>
    <col min="7426" max="7428" width="9.5703125" style="2" customWidth="1"/>
    <col min="7429" max="7430" width="11" style="2" bestFit="1" customWidth="1"/>
    <col min="7431" max="7431" width="9.5703125" style="2" bestFit="1" customWidth="1"/>
    <col min="7432" max="7433" width="11" style="2" bestFit="1" customWidth="1"/>
    <col min="7434" max="7434" width="9.5703125" style="2" bestFit="1" customWidth="1"/>
    <col min="7435" max="7435" width="10" style="2" bestFit="1" customWidth="1"/>
    <col min="7436" max="7437" width="9.5703125" style="2" bestFit="1" customWidth="1"/>
    <col min="7438" max="7438" width="10" style="2" bestFit="1" customWidth="1"/>
    <col min="7439" max="7439" width="9.5703125" style="2" bestFit="1" customWidth="1"/>
    <col min="7440" max="7440" width="10.5703125" style="2" bestFit="1" customWidth="1"/>
    <col min="7441" max="7441" width="9" style="2"/>
    <col min="7442" max="7442" width="9.85546875" style="2" bestFit="1" customWidth="1"/>
    <col min="7443" max="7443" width="9.42578125" style="2" bestFit="1" customWidth="1"/>
    <col min="7444" max="7444" width="9.85546875" style="2" bestFit="1" customWidth="1"/>
    <col min="7445" max="7445" width="9" style="2" bestFit="1" customWidth="1"/>
    <col min="7446" max="7446" width="10.5703125" style="2" bestFit="1" customWidth="1"/>
    <col min="7447" max="7680" width="9" style="2"/>
    <col min="7681" max="7681" width="4.85546875" style="2" bestFit="1" customWidth="1"/>
    <col min="7682" max="7684" width="9.5703125" style="2" customWidth="1"/>
    <col min="7685" max="7686" width="11" style="2" bestFit="1" customWidth="1"/>
    <col min="7687" max="7687" width="9.5703125" style="2" bestFit="1" customWidth="1"/>
    <col min="7688" max="7689" width="11" style="2" bestFit="1" customWidth="1"/>
    <col min="7690" max="7690" width="9.5703125" style="2" bestFit="1" customWidth="1"/>
    <col min="7691" max="7691" width="10" style="2" bestFit="1" customWidth="1"/>
    <col min="7692" max="7693" width="9.5703125" style="2" bestFit="1" customWidth="1"/>
    <col min="7694" max="7694" width="10" style="2" bestFit="1" customWidth="1"/>
    <col min="7695" max="7695" width="9.5703125" style="2" bestFit="1" customWidth="1"/>
    <col min="7696" max="7696" width="10.5703125" style="2" bestFit="1" customWidth="1"/>
    <col min="7697" max="7697" width="9" style="2"/>
    <col min="7698" max="7698" width="9.85546875" style="2" bestFit="1" customWidth="1"/>
    <col min="7699" max="7699" width="9.42578125" style="2" bestFit="1" customWidth="1"/>
    <col min="7700" max="7700" width="9.85546875" style="2" bestFit="1" customWidth="1"/>
    <col min="7701" max="7701" width="9" style="2" bestFit="1" customWidth="1"/>
    <col min="7702" max="7702" width="10.5703125" style="2" bestFit="1" customWidth="1"/>
    <col min="7703" max="7936" width="9" style="2"/>
    <col min="7937" max="7937" width="4.85546875" style="2" bestFit="1" customWidth="1"/>
    <col min="7938" max="7940" width="9.5703125" style="2" customWidth="1"/>
    <col min="7941" max="7942" width="11" style="2" bestFit="1" customWidth="1"/>
    <col min="7943" max="7943" width="9.5703125" style="2" bestFit="1" customWidth="1"/>
    <col min="7944" max="7945" width="11" style="2" bestFit="1" customWidth="1"/>
    <col min="7946" max="7946" width="9.5703125" style="2" bestFit="1" customWidth="1"/>
    <col min="7947" max="7947" width="10" style="2" bestFit="1" customWidth="1"/>
    <col min="7948" max="7949" width="9.5703125" style="2" bestFit="1" customWidth="1"/>
    <col min="7950" max="7950" width="10" style="2" bestFit="1" customWidth="1"/>
    <col min="7951" max="7951" width="9.5703125" style="2" bestFit="1" customWidth="1"/>
    <col min="7952" max="7952" width="10.5703125" style="2" bestFit="1" customWidth="1"/>
    <col min="7953" max="7953" width="9" style="2"/>
    <col min="7954" max="7954" width="9.85546875" style="2" bestFit="1" customWidth="1"/>
    <col min="7955" max="7955" width="9.42578125" style="2" bestFit="1" customWidth="1"/>
    <col min="7956" max="7956" width="9.85546875" style="2" bestFit="1" customWidth="1"/>
    <col min="7957" max="7957" width="9" style="2" bestFit="1" customWidth="1"/>
    <col min="7958" max="7958" width="10.5703125" style="2" bestFit="1" customWidth="1"/>
    <col min="7959" max="8192" width="9" style="2"/>
    <col min="8193" max="8193" width="4.85546875" style="2" bestFit="1" customWidth="1"/>
    <col min="8194" max="8196" width="9.5703125" style="2" customWidth="1"/>
    <col min="8197" max="8198" width="11" style="2" bestFit="1" customWidth="1"/>
    <col min="8199" max="8199" width="9.5703125" style="2" bestFit="1" customWidth="1"/>
    <col min="8200" max="8201" width="11" style="2" bestFit="1" customWidth="1"/>
    <col min="8202" max="8202" width="9.5703125" style="2" bestFit="1" customWidth="1"/>
    <col min="8203" max="8203" width="10" style="2" bestFit="1" customWidth="1"/>
    <col min="8204" max="8205" width="9.5703125" style="2" bestFit="1" customWidth="1"/>
    <col min="8206" max="8206" width="10" style="2" bestFit="1" customWidth="1"/>
    <col min="8207" max="8207" width="9.5703125" style="2" bestFit="1" customWidth="1"/>
    <col min="8208" max="8208" width="10.5703125" style="2" bestFit="1" customWidth="1"/>
    <col min="8209" max="8209" width="9" style="2"/>
    <col min="8210" max="8210" width="9.85546875" style="2" bestFit="1" customWidth="1"/>
    <col min="8211" max="8211" width="9.42578125" style="2" bestFit="1" customWidth="1"/>
    <col min="8212" max="8212" width="9.85546875" style="2" bestFit="1" customWidth="1"/>
    <col min="8213" max="8213" width="9" style="2" bestFit="1" customWidth="1"/>
    <col min="8214" max="8214" width="10.5703125" style="2" bestFit="1" customWidth="1"/>
    <col min="8215" max="8448" width="9" style="2"/>
    <col min="8449" max="8449" width="4.85546875" style="2" bestFit="1" customWidth="1"/>
    <col min="8450" max="8452" width="9.5703125" style="2" customWidth="1"/>
    <col min="8453" max="8454" width="11" style="2" bestFit="1" customWidth="1"/>
    <col min="8455" max="8455" width="9.5703125" style="2" bestFit="1" customWidth="1"/>
    <col min="8456" max="8457" width="11" style="2" bestFit="1" customWidth="1"/>
    <col min="8458" max="8458" width="9.5703125" style="2" bestFit="1" customWidth="1"/>
    <col min="8459" max="8459" width="10" style="2" bestFit="1" customWidth="1"/>
    <col min="8460" max="8461" width="9.5703125" style="2" bestFit="1" customWidth="1"/>
    <col min="8462" max="8462" width="10" style="2" bestFit="1" customWidth="1"/>
    <col min="8463" max="8463" width="9.5703125" style="2" bestFit="1" customWidth="1"/>
    <col min="8464" max="8464" width="10.5703125" style="2" bestFit="1" customWidth="1"/>
    <col min="8465" max="8465" width="9" style="2"/>
    <col min="8466" max="8466" width="9.85546875" style="2" bestFit="1" customWidth="1"/>
    <col min="8467" max="8467" width="9.42578125" style="2" bestFit="1" customWidth="1"/>
    <col min="8468" max="8468" width="9.85546875" style="2" bestFit="1" customWidth="1"/>
    <col min="8469" max="8469" width="9" style="2" bestFit="1" customWidth="1"/>
    <col min="8470" max="8470" width="10.5703125" style="2" bestFit="1" customWidth="1"/>
    <col min="8471" max="8704" width="9" style="2"/>
    <col min="8705" max="8705" width="4.85546875" style="2" bestFit="1" customWidth="1"/>
    <col min="8706" max="8708" width="9.5703125" style="2" customWidth="1"/>
    <col min="8709" max="8710" width="11" style="2" bestFit="1" customWidth="1"/>
    <col min="8711" max="8711" width="9.5703125" style="2" bestFit="1" customWidth="1"/>
    <col min="8712" max="8713" width="11" style="2" bestFit="1" customWidth="1"/>
    <col min="8714" max="8714" width="9.5703125" style="2" bestFit="1" customWidth="1"/>
    <col min="8715" max="8715" width="10" style="2" bestFit="1" customWidth="1"/>
    <col min="8716" max="8717" width="9.5703125" style="2" bestFit="1" customWidth="1"/>
    <col min="8718" max="8718" width="10" style="2" bestFit="1" customWidth="1"/>
    <col min="8719" max="8719" width="9.5703125" style="2" bestFit="1" customWidth="1"/>
    <col min="8720" max="8720" width="10.5703125" style="2" bestFit="1" customWidth="1"/>
    <col min="8721" max="8721" width="9" style="2"/>
    <col min="8722" max="8722" width="9.85546875" style="2" bestFit="1" customWidth="1"/>
    <col min="8723" max="8723" width="9.42578125" style="2" bestFit="1" customWidth="1"/>
    <col min="8724" max="8724" width="9.85546875" style="2" bestFit="1" customWidth="1"/>
    <col min="8725" max="8725" width="9" style="2" bestFit="1" customWidth="1"/>
    <col min="8726" max="8726" width="10.5703125" style="2" bestFit="1" customWidth="1"/>
    <col min="8727" max="8960" width="9" style="2"/>
    <col min="8961" max="8961" width="4.85546875" style="2" bestFit="1" customWidth="1"/>
    <col min="8962" max="8964" width="9.5703125" style="2" customWidth="1"/>
    <col min="8965" max="8966" width="11" style="2" bestFit="1" customWidth="1"/>
    <col min="8967" max="8967" width="9.5703125" style="2" bestFit="1" customWidth="1"/>
    <col min="8968" max="8969" width="11" style="2" bestFit="1" customWidth="1"/>
    <col min="8970" max="8970" width="9.5703125" style="2" bestFit="1" customWidth="1"/>
    <col min="8971" max="8971" width="10" style="2" bestFit="1" customWidth="1"/>
    <col min="8972" max="8973" width="9.5703125" style="2" bestFit="1" customWidth="1"/>
    <col min="8974" max="8974" width="10" style="2" bestFit="1" customWidth="1"/>
    <col min="8975" max="8975" width="9.5703125" style="2" bestFit="1" customWidth="1"/>
    <col min="8976" max="8976" width="10.5703125" style="2" bestFit="1" customWidth="1"/>
    <col min="8977" max="8977" width="9" style="2"/>
    <col min="8978" max="8978" width="9.85546875" style="2" bestFit="1" customWidth="1"/>
    <col min="8979" max="8979" width="9.42578125" style="2" bestFit="1" customWidth="1"/>
    <col min="8980" max="8980" width="9.85546875" style="2" bestFit="1" customWidth="1"/>
    <col min="8981" max="8981" width="9" style="2" bestFit="1" customWidth="1"/>
    <col min="8982" max="8982" width="10.5703125" style="2" bestFit="1" customWidth="1"/>
    <col min="8983" max="9216" width="9" style="2"/>
    <col min="9217" max="9217" width="4.85546875" style="2" bestFit="1" customWidth="1"/>
    <col min="9218" max="9220" width="9.5703125" style="2" customWidth="1"/>
    <col min="9221" max="9222" width="11" style="2" bestFit="1" customWidth="1"/>
    <col min="9223" max="9223" width="9.5703125" style="2" bestFit="1" customWidth="1"/>
    <col min="9224" max="9225" width="11" style="2" bestFit="1" customWidth="1"/>
    <col min="9226" max="9226" width="9.5703125" style="2" bestFit="1" customWidth="1"/>
    <col min="9227" max="9227" width="10" style="2" bestFit="1" customWidth="1"/>
    <col min="9228" max="9229" width="9.5703125" style="2" bestFit="1" customWidth="1"/>
    <col min="9230" max="9230" width="10" style="2" bestFit="1" customWidth="1"/>
    <col min="9231" max="9231" width="9.5703125" style="2" bestFit="1" customWidth="1"/>
    <col min="9232" max="9232" width="10.5703125" style="2" bestFit="1" customWidth="1"/>
    <col min="9233" max="9233" width="9" style="2"/>
    <col min="9234" max="9234" width="9.85546875" style="2" bestFit="1" customWidth="1"/>
    <col min="9235" max="9235" width="9.42578125" style="2" bestFit="1" customWidth="1"/>
    <col min="9236" max="9236" width="9.85546875" style="2" bestFit="1" customWidth="1"/>
    <col min="9237" max="9237" width="9" style="2" bestFit="1" customWidth="1"/>
    <col min="9238" max="9238" width="10.5703125" style="2" bestFit="1" customWidth="1"/>
    <col min="9239" max="9472" width="9" style="2"/>
    <col min="9473" max="9473" width="4.85546875" style="2" bestFit="1" customWidth="1"/>
    <col min="9474" max="9476" width="9.5703125" style="2" customWidth="1"/>
    <col min="9477" max="9478" width="11" style="2" bestFit="1" customWidth="1"/>
    <col min="9479" max="9479" width="9.5703125" style="2" bestFit="1" customWidth="1"/>
    <col min="9480" max="9481" width="11" style="2" bestFit="1" customWidth="1"/>
    <col min="9482" max="9482" width="9.5703125" style="2" bestFit="1" customWidth="1"/>
    <col min="9483" max="9483" width="10" style="2" bestFit="1" customWidth="1"/>
    <col min="9484" max="9485" width="9.5703125" style="2" bestFit="1" customWidth="1"/>
    <col min="9486" max="9486" width="10" style="2" bestFit="1" customWidth="1"/>
    <col min="9487" max="9487" width="9.5703125" style="2" bestFit="1" customWidth="1"/>
    <col min="9488" max="9488" width="10.5703125" style="2" bestFit="1" customWidth="1"/>
    <col min="9489" max="9489" width="9" style="2"/>
    <col min="9490" max="9490" width="9.85546875" style="2" bestFit="1" customWidth="1"/>
    <col min="9491" max="9491" width="9.42578125" style="2" bestFit="1" customWidth="1"/>
    <col min="9492" max="9492" width="9.85546875" style="2" bestFit="1" customWidth="1"/>
    <col min="9493" max="9493" width="9" style="2" bestFit="1" customWidth="1"/>
    <col min="9494" max="9494" width="10.5703125" style="2" bestFit="1" customWidth="1"/>
    <col min="9495" max="9728" width="9" style="2"/>
    <col min="9729" max="9729" width="4.85546875" style="2" bestFit="1" customWidth="1"/>
    <col min="9730" max="9732" width="9.5703125" style="2" customWidth="1"/>
    <col min="9733" max="9734" width="11" style="2" bestFit="1" customWidth="1"/>
    <col min="9735" max="9735" width="9.5703125" style="2" bestFit="1" customWidth="1"/>
    <col min="9736" max="9737" width="11" style="2" bestFit="1" customWidth="1"/>
    <col min="9738" max="9738" width="9.5703125" style="2" bestFit="1" customWidth="1"/>
    <col min="9739" max="9739" width="10" style="2" bestFit="1" customWidth="1"/>
    <col min="9740" max="9741" width="9.5703125" style="2" bestFit="1" customWidth="1"/>
    <col min="9742" max="9742" width="10" style="2" bestFit="1" customWidth="1"/>
    <col min="9743" max="9743" width="9.5703125" style="2" bestFit="1" customWidth="1"/>
    <col min="9744" max="9744" width="10.5703125" style="2" bestFit="1" customWidth="1"/>
    <col min="9745" max="9745" width="9" style="2"/>
    <col min="9746" max="9746" width="9.85546875" style="2" bestFit="1" customWidth="1"/>
    <col min="9747" max="9747" width="9.42578125" style="2" bestFit="1" customWidth="1"/>
    <col min="9748" max="9748" width="9.85546875" style="2" bestFit="1" customWidth="1"/>
    <col min="9749" max="9749" width="9" style="2" bestFit="1" customWidth="1"/>
    <col min="9750" max="9750" width="10.5703125" style="2" bestFit="1" customWidth="1"/>
    <col min="9751" max="9984" width="9" style="2"/>
    <col min="9985" max="9985" width="4.85546875" style="2" bestFit="1" customWidth="1"/>
    <col min="9986" max="9988" width="9.5703125" style="2" customWidth="1"/>
    <col min="9989" max="9990" width="11" style="2" bestFit="1" customWidth="1"/>
    <col min="9991" max="9991" width="9.5703125" style="2" bestFit="1" customWidth="1"/>
    <col min="9992" max="9993" width="11" style="2" bestFit="1" customWidth="1"/>
    <col min="9994" max="9994" width="9.5703125" style="2" bestFit="1" customWidth="1"/>
    <col min="9995" max="9995" width="10" style="2" bestFit="1" customWidth="1"/>
    <col min="9996" max="9997" width="9.5703125" style="2" bestFit="1" customWidth="1"/>
    <col min="9998" max="9998" width="10" style="2" bestFit="1" customWidth="1"/>
    <col min="9999" max="9999" width="9.5703125" style="2" bestFit="1" customWidth="1"/>
    <col min="10000" max="10000" width="10.5703125" style="2" bestFit="1" customWidth="1"/>
    <col min="10001" max="10001" width="9" style="2"/>
    <col min="10002" max="10002" width="9.85546875" style="2" bestFit="1" customWidth="1"/>
    <col min="10003" max="10003" width="9.42578125" style="2" bestFit="1" customWidth="1"/>
    <col min="10004" max="10004" width="9.85546875" style="2" bestFit="1" customWidth="1"/>
    <col min="10005" max="10005" width="9" style="2" bestFit="1" customWidth="1"/>
    <col min="10006" max="10006" width="10.5703125" style="2" bestFit="1" customWidth="1"/>
    <col min="10007" max="10240" width="9" style="2"/>
    <col min="10241" max="10241" width="4.85546875" style="2" bestFit="1" customWidth="1"/>
    <col min="10242" max="10244" width="9.5703125" style="2" customWidth="1"/>
    <col min="10245" max="10246" width="11" style="2" bestFit="1" customWidth="1"/>
    <col min="10247" max="10247" width="9.5703125" style="2" bestFit="1" customWidth="1"/>
    <col min="10248" max="10249" width="11" style="2" bestFit="1" customWidth="1"/>
    <col min="10250" max="10250" width="9.5703125" style="2" bestFit="1" customWidth="1"/>
    <col min="10251" max="10251" width="10" style="2" bestFit="1" customWidth="1"/>
    <col min="10252" max="10253" width="9.5703125" style="2" bestFit="1" customWidth="1"/>
    <col min="10254" max="10254" width="10" style="2" bestFit="1" customWidth="1"/>
    <col min="10255" max="10255" width="9.5703125" style="2" bestFit="1" customWidth="1"/>
    <col min="10256" max="10256" width="10.5703125" style="2" bestFit="1" customWidth="1"/>
    <col min="10257" max="10257" width="9" style="2"/>
    <col min="10258" max="10258" width="9.85546875" style="2" bestFit="1" customWidth="1"/>
    <col min="10259" max="10259" width="9.42578125" style="2" bestFit="1" customWidth="1"/>
    <col min="10260" max="10260" width="9.85546875" style="2" bestFit="1" customWidth="1"/>
    <col min="10261" max="10261" width="9" style="2" bestFit="1" customWidth="1"/>
    <col min="10262" max="10262" width="10.5703125" style="2" bestFit="1" customWidth="1"/>
    <col min="10263" max="10496" width="9" style="2"/>
    <col min="10497" max="10497" width="4.85546875" style="2" bestFit="1" customWidth="1"/>
    <col min="10498" max="10500" width="9.5703125" style="2" customWidth="1"/>
    <col min="10501" max="10502" width="11" style="2" bestFit="1" customWidth="1"/>
    <col min="10503" max="10503" width="9.5703125" style="2" bestFit="1" customWidth="1"/>
    <col min="10504" max="10505" width="11" style="2" bestFit="1" customWidth="1"/>
    <col min="10506" max="10506" width="9.5703125" style="2" bestFit="1" customWidth="1"/>
    <col min="10507" max="10507" width="10" style="2" bestFit="1" customWidth="1"/>
    <col min="10508" max="10509" width="9.5703125" style="2" bestFit="1" customWidth="1"/>
    <col min="10510" max="10510" width="10" style="2" bestFit="1" customWidth="1"/>
    <col min="10511" max="10511" width="9.5703125" style="2" bestFit="1" customWidth="1"/>
    <col min="10512" max="10512" width="10.5703125" style="2" bestFit="1" customWidth="1"/>
    <col min="10513" max="10513" width="9" style="2"/>
    <col min="10514" max="10514" width="9.85546875" style="2" bestFit="1" customWidth="1"/>
    <col min="10515" max="10515" width="9.42578125" style="2" bestFit="1" customWidth="1"/>
    <col min="10516" max="10516" width="9.85546875" style="2" bestFit="1" customWidth="1"/>
    <col min="10517" max="10517" width="9" style="2" bestFit="1" customWidth="1"/>
    <col min="10518" max="10518" width="10.5703125" style="2" bestFit="1" customWidth="1"/>
    <col min="10519" max="10752" width="9" style="2"/>
    <col min="10753" max="10753" width="4.85546875" style="2" bestFit="1" customWidth="1"/>
    <col min="10754" max="10756" width="9.5703125" style="2" customWidth="1"/>
    <col min="10757" max="10758" width="11" style="2" bestFit="1" customWidth="1"/>
    <col min="10759" max="10759" width="9.5703125" style="2" bestFit="1" customWidth="1"/>
    <col min="10760" max="10761" width="11" style="2" bestFit="1" customWidth="1"/>
    <col min="10762" max="10762" width="9.5703125" style="2" bestFit="1" customWidth="1"/>
    <col min="10763" max="10763" width="10" style="2" bestFit="1" customWidth="1"/>
    <col min="10764" max="10765" width="9.5703125" style="2" bestFit="1" customWidth="1"/>
    <col min="10766" max="10766" width="10" style="2" bestFit="1" customWidth="1"/>
    <col min="10767" max="10767" width="9.5703125" style="2" bestFit="1" customWidth="1"/>
    <col min="10768" max="10768" width="10.5703125" style="2" bestFit="1" customWidth="1"/>
    <col min="10769" max="10769" width="9" style="2"/>
    <col min="10770" max="10770" width="9.85546875" style="2" bestFit="1" customWidth="1"/>
    <col min="10771" max="10771" width="9.42578125" style="2" bestFit="1" customWidth="1"/>
    <col min="10772" max="10772" width="9.85546875" style="2" bestFit="1" customWidth="1"/>
    <col min="10773" max="10773" width="9" style="2" bestFit="1" customWidth="1"/>
    <col min="10774" max="10774" width="10.5703125" style="2" bestFit="1" customWidth="1"/>
    <col min="10775" max="11008" width="9" style="2"/>
    <col min="11009" max="11009" width="4.85546875" style="2" bestFit="1" customWidth="1"/>
    <col min="11010" max="11012" width="9.5703125" style="2" customWidth="1"/>
    <col min="11013" max="11014" width="11" style="2" bestFit="1" customWidth="1"/>
    <col min="11015" max="11015" width="9.5703125" style="2" bestFit="1" customWidth="1"/>
    <col min="11016" max="11017" width="11" style="2" bestFit="1" customWidth="1"/>
    <col min="11018" max="11018" width="9.5703125" style="2" bestFit="1" customWidth="1"/>
    <col min="11019" max="11019" width="10" style="2" bestFit="1" customWidth="1"/>
    <col min="11020" max="11021" width="9.5703125" style="2" bestFit="1" customWidth="1"/>
    <col min="11022" max="11022" width="10" style="2" bestFit="1" customWidth="1"/>
    <col min="11023" max="11023" width="9.5703125" style="2" bestFit="1" customWidth="1"/>
    <col min="11024" max="11024" width="10.5703125" style="2" bestFit="1" customWidth="1"/>
    <col min="11025" max="11025" width="9" style="2"/>
    <col min="11026" max="11026" width="9.85546875" style="2" bestFit="1" customWidth="1"/>
    <col min="11027" max="11027" width="9.42578125" style="2" bestFit="1" customWidth="1"/>
    <col min="11028" max="11028" width="9.85546875" style="2" bestFit="1" customWidth="1"/>
    <col min="11029" max="11029" width="9" style="2" bestFit="1" customWidth="1"/>
    <col min="11030" max="11030" width="10.5703125" style="2" bestFit="1" customWidth="1"/>
    <col min="11031" max="11264" width="9" style="2"/>
    <col min="11265" max="11265" width="4.85546875" style="2" bestFit="1" customWidth="1"/>
    <col min="11266" max="11268" width="9.5703125" style="2" customWidth="1"/>
    <col min="11269" max="11270" width="11" style="2" bestFit="1" customWidth="1"/>
    <col min="11271" max="11271" width="9.5703125" style="2" bestFit="1" customWidth="1"/>
    <col min="11272" max="11273" width="11" style="2" bestFit="1" customWidth="1"/>
    <col min="11274" max="11274" width="9.5703125" style="2" bestFit="1" customWidth="1"/>
    <col min="11275" max="11275" width="10" style="2" bestFit="1" customWidth="1"/>
    <col min="11276" max="11277" width="9.5703125" style="2" bestFit="1" customWidth="1"/>
    <col min="11278" max="11278" width="10" style="2" bestFit="1" customWidth="1"/>
    <col min="11279" max="11279" width="9.5703125" style="2" bestFit="1" customWidth="1"/>
    <col min="11280" max="11280" width="10.5703125" style="2" bestFit="1" customWidth="1"/>
    <col min="11281" max="11281" width="9" style="2"/>
    <col min="11282" max="11282" width="9.85546875" style="2" bestFit="1" customWidth="1"/>
    <col min="11283" max="11283" width="9.42578125" style="2" bestFit="1" customWidth="1"/>
    <col min="11284" max="11284" width="9.85546875" style="2" bestFit="1" customWidth="1"/>
    <col min="11285" max="11285" width="9" style="2" bestFit="1" customWidth="1"/>
    <col min="11286" max="11286" width="10.5703125" style="2" bestFit="1" customWidth="1"/>
    <col min="11287" max="11520" width="9" style="2"/>
    <col min="11521" max="11521" width="4.85546875" style="2" bestFit="1" customWidth="1"/>
    <col min="11522" max="11524" width="9.5703125" style="2" customWidth="1"/>
    <col min="11525" max="11526" width="11" style="2" bestFit="1" customWidth="1"/>
    <col min="11527" max="11527" width="9.5703125" style="2" bestFit="1" customWidth="1"/>
    <col min="11528" max="11529" width="11" style="2" bestFit="1" customWidth="1"/>
    <col min="11530" max="11530" width="9.5703125" style="2" bestFit="1" customWidth="1"/>
    <col min="11531" max="11531" width="10" style="2" bestFit="1" customWidth="1"/>
    <col min="11532" max="11533" width="9.5703125" style="2" bestFit="1" customWidth="1"/>
    <col min="11534" max="11534" width="10" style="2" bestFit="1" customWidth="1"/>
    <col min="11535" max="11535" width="9.5703125" style="2" bestFit="1" customWidth="1"/>
    <col min="11536" max="11536" width="10.5703125" style="2" bestFit="1" customWidth="1"/>
    <col min="11537" max="11537" width="9" style="2"/>
    <col min="11538" max="11538" width="9.85546875" style="2" bestFit="1" customWidth="1"/>
    <col min="11539" max="11539" width="9.42578125" style="2" bestFit="1" customWidth="1"/>
    <col min="11540" max="11540" width="9.85546875" style="2" bestFit="1" customWidth="1"/>
    <col min="11541" max="11541" width="9" style="2" bestFit="1" customWidth="1"/>
    <col min="11542" max="11542" width="10.5703125" style="2" bestFit="1" customWidth="1"/>
    <col min="11543" max="11776" width="9" style="2"/>
    <col min="11777" max="11777" width="4.85546875" style="2" bestFit="1" customWidth="1"/>
    <col min="11778" max="11780" width="9.5703125" style="2" customWidth="1"/>
    <col min="11781" max="11782" width="11" style="2" bestFit="1" customWidth="1"/>
    <col min="11783" max="11783" width="9.5703125" style="2" bestFit="1" customWidth="1"/>
    <col min="11784" max="11785" width="11" style="2" bestFit="1" customWidth="1"/>
    <col min="11786" max="11786" width="9.5703125" style="2" bestFit="1" customWidth="1"/>
    <col min="11787" max="11787" width="10" style="2" bestFit="1" customWidth="1"/>
    <col min="11788" max="11789" width="9.5703125" style="2" bestFit="1" customWidth="1"/>
    <col min="11790" max="11790" width="10" style="2" bestFit="1" customWidth="1"/>
    <col min="11791" max="11791" width="9.5703125" style="2" bestFit="1" customWidth="1"/>
    <col min="11792" max="11792" width="10.5703125" style="2" bestFit="1" customWidth="1"/>
    <col min="11793" max="11793" width="9" style="2"/>
    <col min="11794" max="11794" width="9.85546875" style="2" bestFit="1" customWidth="1"/>
    <col min="11795" max="11795" width="9.42578125" style="2" bestFit="1" customWidth="1"/>
    <col min="11796" max="11796" width="9.85546875" style="2" bestFit="1" customWidth="1"/>
    <col min="11797" max="11797" width="9" style="2" bestFit="1" customWidth="1"/>
    <col min="11798" max="11798" width="10.5703125" style="2" bestFit="1" customWidth="1"/>
    <col min="11799" max="12032" width="9" style="2"/>
    <col min="12033" max="12033" width="4.85546875" style="2" bestFit="1" customWidth="1"/>
    <col min="12034" max="12036" width="9.5703125" style="2" customWidth="1"/>
    <col min="12037" max="12038" width="11" style="2" bestFit="1" customWidth="1"/>
    <col min="12039" max="12039" width="9.5703125" style="2" bestFit="1" customWidth="1"/>
    <col min="12040" max="12041" width="11" style="2" bestFit="1" customWidth="1"/>
    <col min="12042" max="12042" width="9.5703125" style="2" bestFit="1" customWidth="1"/>
    <col min="12043" max="12043" width="10" style="2" bestFit="1" customWidth="1"/>
    <col min="12044" max="12045" width="9.5703125" style="2" bestFit="1" customWidth="1"/>
    <col min="12046" max="12046" width="10" style="2" bestFit="1" customWidth="1"/>
    <col min="12047" max="12047" width="9.5703125" style="2" bestFit="1" customWidth="1"/>
    <col min="12048" max="12048" width="10.5703125" style="2" bestFit="1" customWidth="1"/>
    <col min="12049" max="12049" width="9" style="2"/>
    <col min="12050" max="12050" width="9.85546875" style="2" bestFit="1" customWidth="1"/>
    <col min="12051" max="12051" width="9.42578125" style="2" bestFit="1" customWidth="1"/>
    <col min="12052" max="12052" width="9.85546875" style="2" bestFit="1" customWidth="1"/>
    <col min="12053" max="12053" width="9" style="2" bestFit="1" customWidth="1"/>
    <col min="12054" max="12054" width="10.5703125" style="2" bestFit="1" customWidth="1"/>
    <col min="12055" max="12288" width="9" style="2"/>
    <col min="12289" max="12289" width="4.85546875" style="2" bestFit="1" customWidth="1"/>
    <col min="12290" max="12292" width="9.5703125" style="2" customWidth="1"/>
    <col min="12293" max="12294" width="11" style="2" bestFit="1" customWidth="1"/>
    <col min="12295" max="12295" width="9.5703125" style="2" bestFit="1" customWidth="1"/>
    <col min="12296" max="12297" width="11" style="2" bestFit="1" customWidth="1"/>
    <col min="12298" max="12298" width="9.5703125" style="2" bestFit="1" customWidth="1"/>
    <col min="12299" max="12299" width="10" style="2" bestFit="1" customWidth="1"/>
    <col min="12300" max="12301" width="9.5703125" style="2" bestFit="1" customWidth="1"/>
    <col min="12302" max="12302" width="10" style="2" bestFit="1" customWidth="1"/>
    <col min="12303" max="12303" width="9.5703125" style="2" bestFit="1" customWidth="1"/>
    <col min="12304" max="12304" width="10.5703125" style="2" bestFit="1" customWidth="1"/>
    <col min="12305" max="12305" width="9" style="2"/>
    <col min="12306" max="12306" width="9.85546875" style="2" bestFit="1" customWidth="1"/>
    <col min="12307" max="12307" width="9.42578125" style="2" bestFit="1" customWidth="1"/>
    <col min="12308" max="12308" width="9.85546875" style="2" bestFit="1" customWidth="1"/>
    <col min="12309" max="12309" width="9" style="2" bestFit="1" customWidth="1"/>
    <col min="12310" max="12310" width="10.5703125" style="2" bestFit="1" customWidth="1"/>
    <col min="12311" max="12544" width="9" style="2"/>
    <col min="12545" max="12545" width="4.85546875" style="2" bestFit="1" customWidth="1"/>
    <col min="12546" max="12548" width="9.5703125" style="2" customWidth="1"/>
    <col min="12549" max="12550" width="11" style="2" bestFit="1" customWidth="1"/>
    <col min="12551" max="12551" width="9.5703125" style="2" bestFit="1" customWidth="1"/>
    <col min="12552" max="12553" width="11" style="2" bestFit="1" customWidth="1"/>
    <col min="12554" max="12554" width="9.5703125" style="2" bestFit="1" customWidth="1"/>
    <col min="12555" max="12555" width="10" style="2" bestFit="1" customWidth="1"/>
    <col min="12556" max="12557" width="9.5703125" style="2" bestFit="1" customWidth="1"/>
    <col min="12558" max="12558" width="10" style="2" bestFit="1" customWidth="1"/>
    <col min="12559" max="12559" width="9.5703125" style="2" bestFit="1" customWidth="1"/>
    <col min="12560" max="12560" width="10.5703125" style="2" bestFit="1" customWidth="1"/>
    <col min="12561" max="12561" width="9" style="2"/>
    <col min="12562" max="12562" width="9.85546875" style="2" bestFit="1" customWidth="1"/>
    <col min="12563" max="12563" width="9.42578125" style="2" bestFit="1" customWidth="1"/>
    <col min="12564" max="12564" width="9.85546875" style="2" bestFit="1" customWidth="1"/>
    <col min="12565" max="12565" width="9" style="2" bestFit="1" customWidth="1"/>
    <col min="12566" max="12566" width="10.5703125" style="2" bestFit="1" customWidth="1"/>
    <col min="12567" max="12800" width="9" style="2"/>
    <col min="12801" max="12801" width="4.85546875" style="2" bestFit="1" customWidth="1"/>
    <col min="12802" max="12804" width="9.5703125" style="2" customWidth="1"/>
    <col min="12805" max="12806" width="11" style="2" bestFit="1" customWidth="1"/>
    <col min="12807" max="12807" width="9.5703125" style="2" bestFit="1" customWidth="1"/>
    <col min="12808" max="12809" width="11" style="2" bestFit="1" customWidth="1"/>
    <col min="12810" max="12810" width="9.5703125" style="2" bestFit="1" customWidth="1"/>
    <col min="12811" max="12811" width="10" style="2" bestFit="1" customWidth="1"/>
    <col min="12812" max="12813" width="9.5703125" style="2" bestFit="1" customWidth="1"/>
    <col min="12814" max="12814" width="10" style="2" bestFit="1" customWidth="1"/>
    <col min="12815" max="12815" width="9.5703125" style="2" bestFit="1" customWidth="1"/>
    <col min="12816" max="12816" width="10.5703125" style="2" bestFit="1" customWidth="1"/>
    <col min="12817" max="12817" width="9" style="2"/>
    <col min="12818" max="12818" width="9.85546875" style="2" bestFit="1" customWidth="1"/>
    <col min="12819" max="12819" width="9.42578125" style="2" bestFit="1" customWidth="1"/>
    <col min="12820" max="12820" width="9.85546875" style="2" bestFit="1" customWidth="1"/>
    <col min="12821" max="12821" width="9" style="2" bestFit="1" customWidth="1"/>
    <col min="12822" max="12822" width="10.5703125" style="2" bestFit="1" customWidth="1"/>
    <col min="12823" max="13056" width="9" style="2"/>
    <col min="13057" max="13057" width="4.85546875" style="2" bestFit="1" customWidth="1"/>
    <col min="13058" max="13060" width="9.5703125" style="2" customWidth="1"/>
    <col min="13061" max="13062" width="11" style="2" bestFit="1" customWidth="1"/>
    <col min="13063" max="13063" width="9.5703125" style="2" bestFit="1" customWidth="1"/>
    <col min="13064" max="13065" width="11" style="2" bestFit="1" customWidth="1"/>
    <col min="13066" max="13066" width="9.5703125" style="2" bestFit="1" customWidth="1"/>
    <col min="13067" max="13067" width="10" style="2" bestFit="1" customWidth="1"/>
    <col min="13068" max="13069" width="9.5703125" style="2" bestFit="1" customWidth="1"/>
    <col min="13070" max="13070" width="10" style="2" bestFit="1" customWidth="1"/>
    <col min="13071" max="13071" width="9.5703125" style="2" bestFit="1" customWidth="1"/>
    <col min="13072" max="13072" width="10.5703125" style="2" bestFit="1" customWidth="1"/>
    <col min="13073" max="13073" width="9" style="2"/>
    <col min="13074" max="13074" width="9.85546875" style="2" bestFit="1" customWidth="1"/>
    <col min="13075" max="13075" width="9.42578125" style="2" bestFit="1" customWidth="1"/>
    <col min="13076" max="13076" width="9.85546875" style="2" bestFit="1" customWidth="1"/>
    <col min="13077" max="13077" width="9" style="2" bestFit="1" customWidth="1"/>
    <col min="13078" max="13078" width="10.5703125" style="2" bestFit="1" customWidth="1"/>
    <col min="13079" max="13312" width="9" style="2"/>
    <col min="13313" max="13313" width="4.85546875" style="2" bestFit="1" customWidth="1"/>
    <col min="13314" max="13316" width="9.5703125" style="2" customWidth="1"/>
    <col min="13317" max="13318" width="11" style="2" bestFit="1" customWidth="1"/>
    <col min="13319" max="13319" width="9.5703125" style="2" bestFit="1" customWidth="1"/>
    <col min="13320" max="13321" width="11" style="2" bestFit="1" customWidth="1"/>
    <col min="13322" max="13322" width="9.5703125" style="2" bestFit="1" customWidth="1"/>
    <col min="13323" max="13323" width="10" style="2" bestFit="1" customWidth="1"/>
    <col min="13324" max="13325" width="9.5703125" style="2" bestFit="1" customWidth="1"/>
    <col min="13326" max="13326" width="10" style="2" bestFit="1" customWidth="1"/>
    <col min="13327" max="13327" width="9.5703125" style="2" bestFit="1" customWidth="1"/>
    <col min="13328" max="13328" width="10.5703125" style="2" bestFit="1" customWidth="1"/>
    <col min="13329" max="13329" width="9" style="2"/>
    <col min="13330" max="13330" width="9.85546875" style="2" bestFit="1" customWidth="1"/>
    <col min="13331" max="13331" width="9.42578125" style="2" bestFit="1" customWidth="1"/>
    <col min="13332" max="13332" width="9.85546875" style="2" bestFit="1" customWidth="1"/>
    <col min="13333" max="13333" width="9" style="2" bestFit="1" customWidth="1"/>
    <col min="13334" max="13334" width="10.5703125" style="2" bestFit="1" customWidth="1"/>
    <col min="13335" max="13568" width="9" style="2"/>
    <col min="13569" max="13569" width="4.85546875" style="2" bestFit="1" customWidth="1"/>
    <col min="13570" max="13572" width="9.5703125" style="2" customWidth="1"/>
    <col min="13573" max="13574" width="11" style="2" bestFit="1" customWidth="1"/>
    <col min="13575" max="13575" width="9.5703125" style="2" bestFit="1" customWidth="1"/>
    <col min="13576" max="13577" width="11" style="2" bestFit="1" customWidth="1"/>
    <col min="13578" max="13578" width="9.5703125" style="2" bestFit="1" customWidth="1"/>
    <col min="13579" max="13579" width="10" style="2" bestFit="1" customWidth="1"/>
    <col min="13580" max="13581" width="9.5703125" style="2" bestFit="1" customWidth="1"/>
    <col min="13582" max="13582" width="10" style="2" bestFit="1" customWidth="1"/>
    <col min="13583" max="13583" width="9.5703125" style="2" bestFit="1" customWidth="1"/>
    <col min="13584" max="13584" width="10.5703125" style="2" bestFit="1" customWidth="1"/>
    <col min="13585" max="13585" width="9" style="2"/>
    <col min="13586" max="13586" width="9.85546875" style="2" bestFit="1" customWidth="1"/>
    <col min="13587" max="13587" width="9.42578125" style="2" bestFit="1" customWidth="1"/>
    <col min="13588" max="13588" width="9.85546875" style="2" bestFit="1" customWidth="1"/>
    <col min="13589" max="13589" width="9" style="2" bestFit="1" customWidth="1"/>
    <col min="13590" max="13590" width="10.5703125" style="2" bestFit="1" customWidth="1"/>
    <col min="13591" max="13824" width="9" style="2"/>
    <col min="13825" max="13825" width="4.85546875" style="2" bestFit="1" customWidth="1"/>
    <col min="13826" max="13828" width="9.5703125" style="2" customWidth="1"/>
    <col min="13829" max="13830" width="11" style="2" bestFit="1" customWidth="1"/>
    <col min="13831" max="13831" width="9.5703125" style="2" bestFit="1" customWidth="1"/>
    <col min="13832" max="13833" width="11" style="2" bestFit="1" customWidth="1"/>
    <col min="13834" max="13834" width="9.5703125" style="2" bestFit="1" customWidth="1"/>
    <col min="13835" max="13835" width="10" style="2" bestFit="1" customWidth="1"/>
    <col min="13836" max="13837" width="9.5703125" style="2" bestFit="1" customWidth="1"/>
    <col min="13838" max="13838" width="10" style="2" bestFit="1" customWidth="1"/>
    <col min="13839" max="13839" width="9.5703125" style="2" bestFit="1" customWidth="1"/>
    <col min="13840" max="13840" width="10.5703125" style="2" bestFit="1" customWidth="1"/>
    <col min="13841" max="13841" width="9" style="2"/>
    <col min="13842" max="13842" width="9.85546875" style="2" bestFit="1" customWidth="1"/>
    <col min="13843" max="13843" width="9.42578125" style="2" bestFit="1" customWidth="1"/>
    <col min="13844" max="13844" width="9.85546875" style="2" bestFit="1" customWidth="1"/>
    <col min="13845" max="13845" width="9" style="2" bestFit="1" customWidth="1"/>
    <col min="13846" max="13846" width="10.5703125" style="2" bestFit="1" customWidth="1"/>
    <col min="13847" max="14080" width="9" style="2"/>
    <col min="14081" max="14081" width="4.85546875" style="2" bestFit="1" customWidth="1"/>
    <col min="14082" max="14084" width="9.5703125" style="2" customWidth="1"/>
    <col min="14085" max="14086" width="11" style="2" bestFit="1" customWidth="1"/>
    <col min="14087" max="14087" width="9.5703125" style="2" bestFit="1" customWidth="1"/>
    <col min="14088" max="14089" width="11" style="2" bestFit="1" customWidth="1"/>
    <col min="14090" max="14090" width="9.5703125" style="2" bestFit="1" customWidth="1"/>
    <col min="14091" max="14091" width="10" style="2" bestFit="1" customWidth="1"/>
    <col min="14092" max="14093" width="9.5703125" style="2" bestFit="1" customWidth="1"/>
    <col min="14094" max="14094" width="10" style="2" bestFit="1" customWidth="1"/>
    <col min="14095" max="14095" width="9.5703125" style="2" bestFit="1" customWidth="1"/>
    <col min="14096" max="14096" width="10.5703125" style="2" bestFit="1" customWidth="1"/>
    <col min="14097" max="14097" width="9" style="2"/>
    <col min="14098" max="14098" width="9.85546875" style="2" bestFit="1" customWidth="1"/>
    <col min="14099" max="14099" width="9.42578125" style="2" bestFit="1" customWidth="1"/>
    <col min="14100" max="14100" width="9.85546875" style="2" bestFit="1" customWidth="1"/>
    <col min="14101" max="14101" width="9" style="2" bestFit="1" customWidth="1"/>
    <col min="14102" max="14102" width="10.5703125" style="2" bestFit="1" customWidth="1"/>
    <col min="14103" max="14336" width="9" style="2"/>
    <col min="14337" max="14337" width="4.85546875" style="2" bestFit="1" customWidth="1"/>
    <col min="14338" max="14340" width="9.5703125" style="2" customWidth="1"/>
    <col min="14341" max="14342" width="11" style="2" bestFit="1" customWidth="1"/>
    <col min="14343" max="14343" width="9.5703125" style="2" bestFit="1" customWidth="1"/>
    <col min="14344" max="14345" width="11" style="2" bestFit="1" customWidth="1"/>
    <col min="14346" max="14346" width="9.5703125" style="2" bestFit="1" customWidth="1"/>
    <col min="14347" max="14347" width="10" style="2" bestFit="1" customWidth="1"/>
    <col min="14348" max="14349" width="9.5703125" style="2" bestFit="1" customWidth="1"/>
    <col min="14350" max="14350" width="10" style="2" bestFit="1" customWidth="1"/>
    <col min="14351" max="14351" width="9.5703125" style="2" bestFit="1" customWidth="1"/>
    <col min="14352" max="14352" width="10.5703125" style="2" bestFit="1" customWidth="1"/>
    <col min="14353" max="14353" width="9" style="2"/>
    <col min="14354" max="14354" width="9.85546875" style="2" bestFit="1" customWidth="1"/>
    <col min="14355" max="14355" width="9.42578125" style="2" bestFit="1" customWidth="1"/>
    <col min="14356" max="14356" width="9.85546875" style="2" bestFit="1" customWidth="1"/>
    <col min="14357" max="14357" width="9" style="2" bestFit="1" customWidth="1"/>
    <col min="14358" max="14358" width="10.5703125" style="2" bestFit="1" customWidth="1"/>
    <col min="14359" max="14592" width="9" style="2"/>
    <col min="14593" max="14593" width="4.85546875" style="2" bestFit="1" customWidth="1"/>
    <col min="14594" max="14596" width="9.5703125" style="2" customWidth="1"/>
    <col min="14597" max="14598" width="11" style="2" bestFit="1" customWidth="1"/>
    <col min="14599" max="14599" width="9.5703125" style="2" bestFit="1" customWidth="1"/>
    <col min="14600" max="14601" width="11" style="2" bestFit="1" customWidth="1"/>
    <col min="14602" max="14602" width="9.5703125" style="2" bestFit="1" customWidth="1"/>
    <col min="14603" max="14603" width="10" style="2" bestFit="1" customWidth="1"/>
    <col min="14604" max="14605" width="9.5703125" style="2" bestFit="1" customWidth="1"/>
    <col min="14606" max="14606" width="10" style="2" bestFit="1" customWidth="1"/>
    <col min="14607" max="14607" width="9.5703125" style="2" bestFit="1" customWidth="1"/>
    <col min="14608" max="14608" width="10.5703125" style="2" bestFit="1" customWidth="1"/>
    <col min="14609" max="14609" width="9" style="2"/>
    <col min="14610" max="14610" width="9.85546875" style="2" bestFit="1" customWidth="1"/>
    <col min="14611" max="14611" width="9.42578125" style="2" bestFit="1" customWidth="1"/>
    <col min="14612" max="14612" width="9.85546875" style="2" bestFit="1" customWidth="1"/>
    <col min="14613" max="14613" width="9" style="2" bestFit="1" customWidth="1"/>
    <col min="14614" max="14614" width="10.5703125" style="2" bestFit="1" customWidth="1"/>
    <col min="14615" max="14848" width="9" style="2"/>
    <col min="14849" max="14849" width="4.85546875" style="2" bestFit="1" customWidth="1"/>
    <col min="14850" max="14852" width="9.5703125" style="2" customWidth="1"/>
    <col min="14853" max="14854" width="11" style="2" bestFit="1" customWidth="1"/>
    <col min="14855" max="14855" width="9.5703125" style="2" bestFit="1" customWidth="1"/>
    <col min="14856" max="14857" width="11" style="2" bestFit="1" customWidth="1"/>
    <col min="14858" max="14858" width="9.5703125" style="2" bestFit="1" customWidth="1"/>
    <col min="14859" max="14859" width="10" style="2" bestFit="1" customWidth="1"/>
    <col min="14860" max="14861" width="9.5703125" style="2" bestFit="1" customWidth="1"/>
    <col min="14862" max="14862" width="10" style="2" bestFit="1" customWidth="1"/>
    <col min="14863" max="14863" width="9.5703125" style="2" bestFit="1" customWidth="1"/>
    <col min="14864" max="14864" width="10.5703125" style="2" bestFit="1" customWidth="1"/>
    <col min="14865" max="14865" width="9" style="2"/>
    <col min="14866" max="14866" width="9.85546875" style="2" bestFit="1" customWidth="1"/>
    <col min="14867" max="14867" width="9.42578125" style="2" bestFit="1" customWidth="1"/>
    <col min="14868" max="14868" width="9.85546875" style="2" bestFit="1" customWidth="1"/>
    <col min="14869" max="14869" width="9" style="2" bestFit="1" customWidth="1"/>
    <col min="14870" max="14870" width="10.5703125" style="2" bestFit="1" customWidth="1"/>
    <col min="14871" max="15104" width="9" style="2"/>
    <col min="15105" max="15105" width="4.85546875" style="2" bestFit="1" customWidth="1"/>
    <col min="15106" max="15108" width="9.5703125" style="2" customWidth="1"/>
    <col min="15109" max="15110" width="11" style="2" bestFit="1" customWidth="1"/>
    <col min="15111" max="15111" width="9.5703125" style="2" bestFit="1" customWidth="1"/>
    <col min="15112" max="15113" width="11" style="2" bestFit="1" customWidth="1"/>
    <col min="15114" max="15114" width="9.5703125" style="2" bestFit="1" customWidth="1"/>
    <col min="15115" max="15115" width="10" style="2" bestFit="1" customWidth="1"/>
    <col min="15116" max="15117" width="9.5703125" style="2" bestFit="1" customWidth="1"/>
    <col min="15118" max="15118" width="10" style="2" bestFit="1" customWidth="1"/>
    <col min="15119" max="15119" width="9.5703125" style="2" bestFit="1" customWidth="1"/>
    <col min="15120" max="15120" width="10.5703125" style="2" bestFit="1" customWidth="1"/>
    <col min="15121" max="15121" width="9" style="2"/>
    <col min="15122" max="15122" width="9.85546875" style="2" bestFit="1" customWidth="1"/>
    <col min="15123" max="15123" width="9.42578125" style="2" bestFit="1" customWidth="1"/>
    <col min="15124" max="15124" width="9.85546875" style="2" bestFit="1" customWidth="1"/>
    <col min="15125" max="15125" width="9" style="2" bestFit="1" customWidth="1"/>
    <col min="15126" max="15126" width="10.5703125" style="2" bestFit="1" customWidth="1"/>
    <col min="15127" max="15360" width="9" style="2"/>
    <col min="15361" max="15361" width="4.85546875" style="2" bestFit="1" customWidth="1"/>
    <col min="15362" max="15364" width="9.5703125" style="2" customWidth="1"/>
    <col min="15365" max="15366" width="11" style="2" bestFit="1" customWidth="1"/>
    <col min="15367" max="15367" width="9.5703125" style="2" bestFit="1" customWidth="1"/>
    <col min="15368" max="15369" width="11" style="2" bestFit="1" customWidth="1"/>
    <col min="15370" max="15370" width="9.5703125" style="2" bestFit="1" customWidth="1"/>
    <col min="15371" max="15371" width="10" style="2" bestFit="1" customWidth="1"/>
    <col min="15372" max="15373" width="9.5703125" style="2" bestFit="1" customWidth="1"/>
    <col min="15374" max="15374" width="10" style="2" bestFit="1" customWidth="1"/>
    <col min="15375" max="15375" width="9.5703125" style="2" bestFit="1" customWidth="1"/>
    <col min="15376" max="15376" width="10.5703125" style="2" bestFit="1" customWidth="1"/>
    <col min="15377" max="15377" width="9" style="2"/>
    <col min="15378" max="15378" width="9.85546875" style="2" bestFit="1" customWidth="1"/>
    <col min="15379" max="15379" width="9.42578125" style="2" bestFit="1" customWidth="1"/>
    <col min="15380" max="15380" width="9.85546875" style="2" bestFit="1" customWidth="1"/>
    <col min="15381" max="15381" width="9" style="2" bestFit="1" customWidth="1"/>
    <col min="15382" max="15382" width="10.5703125" style="2" bestFit="1" customWidth="1"/>
    <col min="15383" max="15616" width="9" style="2"/>
    <col min="15617" max="15617" width="4.85546875" style="2" bestFit="1" customWidth="1"/>
    <col min="15618" max="15620" width="9.5703125" style="2" customWidth="1"/>
    <col min="15621" max="15622" width="11" style="2" bestFit="1" customWidth="1"/>
    <col min="15623" max="15623" width="9.5703125" style="2" bestFit="1" customWidth="1"/>
    <col min="15624" max="15625" width="11" style="2" bestFit="1" customWidth="1"/>
    <col min="15626" max="15626" width="9.5703125" style="2" bestFit="1" customWidth="1"/>
    <col min="15627" max="15627" width="10" style="2" bestFit="1" customWidth="1"/>
    <col min="15628" max="15629" width="9.5703125" style="2" bestFit="1" customWidth="1"/>
    <col min="15630" max="15630" width="10" style="2" bestFit="1" customWidth="1"/>
    <col min="15631" max="15631" width="9.5703125" style="2" bestFit="1" customWidth="1"/>
    <col min="15632" max="15632" width="10.5703125" style="2" bestFit="1" customWidth="1"/>
    <col min="15633" max="15633" width="9" style="2"/>
    <col min="15634" max="15634" width="9.85546875" style="2" bestFit="1" customWidth="1"/>
    <col min="15635" max="15635" width="9.42578125" style="2" bestFit="1" customWidth="1"/>
    <col min="15636" max="15636" width="9.85546875" style="2" bestFit="1" customWidth="1"/>
    <col min="15637" max="15637" width="9" style="2" bestFit="1" customWidth="1"/>
    <col min="15638" max="15638" width="10.5703125" style="2" bestFit="1" customWidth="1"/>
    <col min="15639" max="15872" width="9" style="2"/>
    <col min="15873" max="15873" width="4.85546875" style="2" bestFit="1" customWidth="1"/>
    <col min="15874" max="15876" width="9.5703125" style="2" customWidth="1"/>
    <col min="15877" max="15878" width="11" style="2" bestFit="1" customWidth="1"/>
    <col min="15879" max="15879" width="9.5703125" style="2" bestFit="1" customWidth="1"/>
    <col min="15880" max="15881" width="11" style="2" bestFit="1" customWidth="1"/>
    <col min="15882" max="15882" width="9.5703125" style="2" bestFit="1" customWidth="1"/>
    <col min="15883" max="15883" width="10" style="2" bestFit="1" customWidth="1"/>
    <col min="15884" max="15885" width="9.5703125" style="2" bestFit="1" customWidth="1"/>
    <col min="15886" max="15886" width="10" style="2" bestFit="1" customWidth="1"/>
    <col min="15887" max="15887" width="9.5703125" style="2" bestFit="1" customWidth="1"/>
    <col min="15888" max="15888" width="10.5703125" style="2" bestFit="1" customWidth="1"/>
    <col min="15889" max="15889" width="9" style="2"/>
    <col min="15890" max="15890" width="9.85546875" style="2" bestFit="1" customWidth="1"/>
    <col min="15891" max="15891" width="9.42578125" style="2" bestFit="1" customWidth="1"/>
    <col min="15892" max="15892" width="9.85546875" style="2" bestFit="1" customWidth="1"/>
    <col min="15893" max="15893" width="9" style="2" bestFit="1" customWidth="1"/>
    <col min="15894" max="15894" width="10.5703125" style="2" bestFit="1" customWidth="1"/>
    <col min="15895" max="16128" width="9" style="2"/>
    <col min="16129" max="16129" width="4.85546875" style="2" bestFit="1" customWidth="1"/>
    <col min="16130" max="16132" width="9.5703125" style="2" customWidth="1"/>
    <col min="16133" max="16134" width="11" style="2" bestFit="1" customWidth="1"/>
    <col min="16135" max="16135" width="9.5703125" style="2" bestFit="1" customWidth="1"/>
    <col min="16136" max="16137" width="11" style="2" bestFit="1" customWidth="1"/>
    <col min="16138" max="16138" width="9.5703125" style="2" bestFit="1" customWidth="1"/>
    <col min="16139" max="16139" width="10" style="2" bestFit="1" customWidth="1"/>
    <col min="16140" max="16141" width="9.5703125" style="2" bestFit="1" customWidth="1"/>
    <col min="16142" max="16142" width="10" style="2" bestFit="1" customWidth="1"/>
    <col min="16143" max="16143" width="9.5703125" style="2" bestFit="1" customWidth="1"/>
    <col min="16144" max="16144" width="10.5703125" style="2" bestFit="1" customWidth="1"/>
    <col min="16145" max="16145" width="9" style="2"/>
    <col min="16146" max="16146" width="9.85546875" style="2" bestFit="1" customWidth="1"/>
    <col min="16147" max="16147" width="9.42578125" style="2" bestFit="1" customWidth="1"/>
    <col min="16148" max="16148" width="9.85546875" style="2" bestFit="1" customWidth="1"/>
    <col min="16149" max="16149" width="9" style="2" bestFit="1" customWidth="1"/>
    <col min="16150" max="16150" width="10.5703125" style="2" bestFit="1" customWidth="1"/>
    <col min="16151" max="16384" width="9" style="2"/>
  </cols>
  <sheetData>
    <row r="1" spans="1:24" ht="15.75" x14ac:dyDescent="0.25">
      <c r="D1" s="866" t="s">
        <v>841</v>
      </c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4" ht="15.75" x14ac:dyDescent="0.25">
      <c r="D2" s="866" t="s">
        <v>762</v>
      </c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4" ht="13.5" thickBot="1" x14ac:dyDescent="0.25">
      <c r="A3" s="48" t="s">
        <v>115</v>
      </c>
    </row>
    <row r="4" spans="1:24" x14ac:dyDescent="0.2">
      <c r="A4" s="26">
        <v>1</v>
      </c>
      <c r="D4" s="27" t="s">
        <v>184</v>
      </c>
      <c r="E4" s="28"/>
      <c r="F4" s="28"/>
      <c r="G4" s="29"/>
      <c r="I4" s="27" t="s">
        <v>187</v>
      </c>
      <c r="J4" s="28"/>
      <c r="K4" s="28"/>
      <c r="L4" s="29"/>
      <c r="N4" s="759" t="s">
        <v>763</v>
      </c>
      <c r="O4" s="119"/>
      <c r="P4" s="119"/>
      <c r="Q4" s="151"/>
    </row>
    <row r="5" spans="1:24" ht="14.25" customHeight="1" x14ac:dyDescent="0.2">
      <c r="A5" s="26">
        <f>1+MAX(A4:A$4)</f>
        <v>2</v>
      </c>
      <c r="D5" s="867" t="s">
        <v>759</v>
      </c>
      <c r="E5" s="868"/>
      <c r="G5" s="30">
        <f ca="1">INDIRECT(D10&amp;E10&amp;"_COG")</f>
        <v>1.1499215</v>
      </c>
      <c r="I5" s="103" t="s">
        <v>759</v>
      </c>
      <c r="L5" s="30">
        <f ca="1">INDIRECT(J10&amp;L10&amp;"_COG")</f>
        <v>1.1499215</v>
      </c>
      <c r="N5" s="152" t="s">
        <v>11</v>
      </c>
      <c r="O5" s="142" t="s">
        <v>842</v>
      </c>
      <c r="Q5" s="153"/>
    </row>
    <row r="6" spans="1:24" ht="14.25" customHeight="1" x14ac:dyDescent="0.2">
      <c r="A6" s="26">
        <f>1+MAX(A$4:A5)</f>
        <v>3</v>
      </c>
      <c r="D6" s="103" t="s">
        <v>632</v>
      </c>
      <c r="G6" s="30">
        <f ca="1">INDIRECT(D10&amp;E10&amp;"_CIBS")</f>
        <v>6.0499352110486666E-3</v>
      </c>
      <c r="I6" s="103" t="s">
        <v>632</v>
      </c>
      <c r="L6" s="30">
        <f ca="1">INDIRECT(J10&amp;L10&amp;"_CIBS")</f>
        <v>6.8463393046568023E-4</v>
      </c>
      <c r="N6" s="154" t="s">
        <v>12</v>
      </c>
      <c r="O6" s="155" t="s">
        <v>814</v>
      </c>
      <c r="P6" s="120"/>
      <c r="Q6" s="156"/>
    </row>
    <row r="7" spans="1:24" x14ac:dyDescent="0.2">
      <c r="A7" s="26">
        <f>1+MAX(A$4:A6)</f>
        <v>4</v>
      </c>
      <c r="D7" s="103" t="s">
        <v>639</v>
      </c>
      <c r="G7" s="30">
        <f ca="1">INDIRECT(D10&amp;E10&amp;"_ECCRA")</f>
        <v>5.1999999999999998E-3</v>
      </c>
      <c r="I7" s="103" t="s">
        <v>639</v>
      </c>
      <c r="L7" s="30">
        <f ca="1">INDIRECT(J10&amp;L10&amp;"_ECCRA")</f>
        <v>5.2000000000000006E-3</v>
      </c>
      <c r="N7" s="31"/>
      <c r="O7" s="32"/>
    </row>
    <row r="8" spans="1:24" x14ac:dyDescent="0.2">
      <c r="A8" s="26">
        <f>1+MAX(A$4:A7)</f>
        <v>5</v>
      </c>
      <c r="D8" s="867" t="s">
        <v>766</v>
      </c>
      <c r="E8" s="868"/>
      <c r="G8" s="38">
        <f ca="1">INDIRECT(D10&amp;E10&amp;"_CST")</f>
        <v>420</v>
      </c>
      <c r="I8" s="867" t="s">
        <v>766</v>
      </c>
      <c r="J8" s="868"/>
      <c r="L8" s="38">
        <f ca="1">INDIRECT(J10&amp;L10&amp;"_CST")</f>
        <v>695</v>
      </c>
      <c r="N8" s="31"/>
      <c r="O8" s="32"/>
    </row>
    <row r="9" spans="1:24" ht="13.5" thickBot="1" x14ac:dyDescent="0.25">
      <c r="A9" s="26">
        <f>1+MAX(A$4:A8)</f>
        <v>6</v>
      </c>
      <c r="D9" s="864" t="s">
        <v>767</v>
      </c>
      <c r="E9" s="865"/>
      <c r="F9" s="141"/>
      <c r="G9" s="33">
        <f ca="1">INDIRECT(D10&amp;E10&amp;"_DEL")</f>
        <v>0.17054</v>
      </c>
      <c r="I9" s="864" t="s">
        <v>767</v>
      </c>
      <c r="J9" s="865"/>
      <c r="K9" s="141"/>
      <c r="L9" s="33">
        <f ca="1">INDIRECT(J10&amp;L10&amp;"_DEL")</f>
        <v>0.23916999999999999</v>
      </c>
      <c r="O9" s="32"/>
    </row>
    <row r="10" spans="1:24" x14ac:dyDescent="0.2">
      <c r="A10" s="26">
        <f>1+MAX(A$4:A9)</f>
        <v>7</v>
      </c>
      <c r="B10" s="34"/>
      <c r="C10" s="34"/>
      <c r="D10" s="35" t="s">
        <v>768</v>
      </c>
      <c r="E10" s="35" t="s">
        <v>84</v>
      </c>
      <c r="F10" s="35"/>
      <c r="G10" s="36"/>
      <c r="H10" s="36"/>
      <c r="I10" s="36"/>
      <c r="J10" s="35" t="s">
        <v>770</v>
      </c>
      <c r="K10" s="35"/>
      <c r="L10" s="35" t="s">
        <v>84</v>
      </c>
      <c r="M10" s="36"/>
      <c r="N10" s="36"/>
      <c r="O10" s="36"/>
      <c r="P10" s="35"/>
      <c r="Q10" s="35"/>
      <c r="R10" s="35"/>
      <c r="S10" s="35"/>
    </row>
    <row r="11" spans="1:24" ht="13.5" thickBot="1" x14ac:dyDescent="0.25">
      <c r="A11" s="26">
        <f>1+MAX(A$4:A10)</f>
        <v>8</v>
      </c>
    </row>
    <row r="12" spans="1:24" ht="19.5" customHeight="1" thickBot="1" x14ac:dyDescent="0.3">
      <c r="A12" s="26">
        <f>1+MAX(A$4:A11)</f>
        <v>9</v>
      </c>
      <c r="C12" s="49"/>
      <c r="D12" s="861" t="s">
        <v>771</v>
      </c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3"/>
      <c r="R12"/>
      <c r="S12"/>
      <c r="T12"/>
      <c r="U12"/>
      <c r="V12"/>
    </row>
    <row r="13" spans="1:24" ht="15.75" customHeight="1" thickBot="1" x14ac:dyDescent="0.3">
      <c r="A13" s="26">
        <f>1+MAX(A$4:A12)</f>
        <v>10</v>
      </c>
      <c r="C13" s="49"/>
      <c r="D13" s="874" t="s">
        <v>184</v>
      </c>
      <c r="E13" s="876"/>
      <c r="F13" s="876"/>
      <c r="G13" s="876"/>
      <c r="H13" s="875"/>
      <c r="I13" s="874" t="s">
        <v>187</v>
      </c>
      <c r="J13" s="876"/>
      <c r="K13" s="876"/>
      <c r="L13" s="876"/>
      <c r="M13" s="875"/>
      <c r="N13" s="872" t="s">
        <v>686</v>
      </c>
      <c r="O13" s="873"/>
      <c r="P13" s="874" t="s">
        <v>772</v>
      </c>
      <c r="Q13" s="875"/>
      <c r="R13"/>
      <c r="S13"/>
      <c r="T13"/>
      <c r="U13"/>
      <c r="V13"/>
      <c r="W13"/>
      <c r="X13"/>
    </row>
    <row r="14" spans="1:24" ht="39" thickBot="1" x14ac:dyDescent="0.25">
      <c r="A14" s="26">
        <f>1+MAX(A$4:A13)</f>
        <v>11</v>
      </c>
      <c r="B14" s="43" t="s">
        <v>773</v>
      </c>
      <c r="C14" s="64" t="s">
        <v>10</v>
      </c>
      <c r="D14" s="43" t="s">
        <v>774</v>
      </c>
      <c r="E14" s="44" t="s">
        <v>633</v>
      </c>
      <c r="F14" s="44" t="s">
        <v>640</v>
      </c>
      <c r="G14" s="44" t="s">
        <v>643</v>
      </c>
      <c r="H14" s="45" t="s">
        <v>220</v>
      </c>
      <c r="I14" s="43" t="s">
        <v>774</v>
      </c>
      <c r="J14" s="44" t="s">
        <v>633</v>
      </c>
      <c r="K14" s="44" t="s">
        <v>640</v>
      </c>
      <c r="L14" s="44" t="s">
        <v>643</v>
      </c>
      <c r="M14" s="45" t="s">
        <v>220</v>
      </c>
      <c r="N14" s="43" t="s">
        <v>775</v>
      </c>
      <c r="O14" s="64" t="s">
        <v>776</v>
      </c>
      <c r="P14" s="46" t="s">
        <v>684</v>
      </c>
      <c r="Q14" s="46" t="s">
        <v>12</v>
      </c>
    </row>
    <row r="15" spans="1:24" ht="15" x14ac:dyDescent="0.25">
      <c r="A15" s="26">
        <f>1+MAX(A$4:A14)</f>
        <v>12</v>
      </c>
      <c r="B15" s="126" t="s">
        <v>787</v>
      </c>
      <c r="C15" s="475">
        <f>'Revenue Proof'!AF23</f>
        <v>14647.329102853333</v>
      </c>
      <c r="D15" s="39">
        <f ca="1">+$G$8+($C15*$G$9)</f>
        <v>2917.9555052006076</v>
      </c>
      <c r="E15" s="40">
        <f ca="1">C15*$G$6</f>
        <v>88.61539208717025</v>
      </c>
      <c r="F15" s="40">
        <f ca="1">C15*$G$7</f>
        <v>76.166111334837325</v>
      </c>
      <c r="G15" s="40">
        <f ca="1">+$C15*$G$5</f>
        <v>16843.278652946759</v>
      </c>
      <c r="H15" s="127">
        <f ca="1">SUM(D15:G15)</f>
        <v>19926.015661569374</v>
      </c>
      <c r="I15" s="39">
        <f ca="1">+$L$8+($C15*$L$9)</f>
        <v>4198.2017015294314</v>
      </c>
      <c r="J15" s="40">
        <f ca="1">$C15*$L$6</f>
        <v>10.028058494510823</v>
      </c>
      <c r="K15" s="40">
        <f ca="1">$C15*$L$7</f>
        <v>76.166111334837339</v>
      </c>
      <c r="L15" s="40">
        <f ca="1">+$C15*$L$5</f>
        <v>16843.278652946759</v>
      </c>
      <c r="M15" s="127">
        <f ca="1">SUM(I15:L15)</f>
        <v>21127.674524305541</v>
      </c>
      <c r="N15" s="128">
        <f ca="1">+M15-H15</f>
        <v>1201.6588627361671</v>
      </c>
      <c r="O15" s="129">
        <f ca="1">(M15-H15)/H15</f>
        <v>6.0306028216858501E-2</v>
      </c>
      <c r="P15" s="130">
        <f ca="1">+IFERROR(H15/$C15,0)</f>
        <v>1.3603856048873608</v>
      </c>
      <c r="Q15" s="130">
        <f ca="1">+IF(ISERROR(M15/$C15),0,M15/$C15)</f>
        <v>1.4424250575615061</v>
      </c>
      <c r="S15" s="50"/>
    </row>
    <row r="78" spans="2:7" ht="15.75" thickBot="1" x14ac:dyDescent="0.25">
      <c r="B78" s="26" t="s">
        <v>795</v>
      </c>
      <c r="C78" s="467" t="str">
        <f>E10</f>
        <v>WHS</v>
      </c>
      <c r="D78" s="468" t="s">
        <v>684</v>
      </c>
      <c r="E78" s="468" t="s">
        <v>12</v>
      </c>
      <c r="F78" s="468" t="s">
        <v>686</v>
      </c>
      <c r="G78" s="468" t="s">
        <v>687</v>
      </c>
    </row>
    <row r="79" spans="2:7" ht="15" x14ac:dyDescent="0.25">
      <c r="C79" s="360" t="s">
        <v>185</v>
      </c>
      <c r="D79" s="469">
        <f ca="1">G8</f>
        <v>420</v>
      </c>
      <c r="E79" s="469">
        <f ca="1">L8</f>
        <v>695</v>
      </c>
      <c r="F79" s="469">
        <f ca="1">E79-D79</f>
        <v>275</v>
      </c>
      <c r="G79" s="470">
        <f ca="1">F79/D79</f>
        <v>0.65476190476190477</v>
      </c>
    </row>
    <row r="80" spans="2:7" ht="15" x14ac:dyDescent="0.25">
      <c r="C80" s="471" t="s">
        <v>757</v>
      </c>
      <c r="D80" s="472">
        <f ca="1">D15+E15+F15-D79</f>
        <v>2662.7370086226151</v>
      </c>
      <c r="E80" s="472">
        <f ca="1">I15+J15+K15-E79</f>
        <v>3589.3958713587799</v>
      </c>
      <c r="F80" s="472">
        <f t="shared" ref="F80:F81" ca="1" si="0">E80-D80</f>
        <v>926.65886273616479</v>
      </c>
      <c r="G80" s="470">
        <f t="shared" ref="G80:G81" ca="1" si="1">F80/D80</f>
        <v>0.34800990850219504</v>
      </c>
    </row>
    <row r="81" spans="3:7" ht="15" x14ac:dyDescent="0.25">
      <c r="C81" s="360" t="s">
        <v>27</v>
      </c>
      <c r="D81" s="469">
        <f ca="1">SUM(D79:D80)</f>
        <v>3082.7370086226151</v>
      </c>
      <c r="E81" s="469">
        <f ca="1">SUM(E79:E80)</f>
        <v>4284.3958713587799</v>
      </c>
      <c r="F81" s="469">
        <f t="shared" ca="1" si="0"/>
        <v>1201.6588627361648</v>
      </c>
      <c r="G81" s="470">
        <f t="shared" ca="1" si="1"/>
        <v>0.38980258756262604</v>
      </c>
    </row>
    <row r="82" spans="3:7" ht="15" x14ac:dyDescent="0.25">
      <c r="C82" s="360" t="s">
        <v>758</v>
      </c>
      <c r="D82" s="473">
        <f ca="1">D79/D81</f>
        <v>0.13624256588389888</v>
      </c>
      <c r="E82" s="473">
        <f ca="1">E79/E81</f>
        <v>0.16221656935253823</v>
      </c>
      <c r="F82" s="470"/>
      <c r="G82" s="470"/>
    </row>
    <row r="83" spans="3:7" ht="15" x14ac:dyDescent="0.25">
      <c r="C83" s="360" t="s">
        <v>759</v>
      </c>
      <c r="D83" s="472">
        <f ca="1">G15</f>
        <v>16843.278652946759</v>
      </c>
      <c r="E83" s="472">
        <f ca="1">L15</f>
        <v>16843.278652946759</v>
      </c>
      <c r="F83" s="472">
        <f t="shared" ref="F83:F84" ca="1" si="2">E83-D83</f>
        <v>0</v>
      </c>
      <c r="G83" s="470">
        <f t="shared" ref="G83:G84" ca="1" si="3">F83/D83</f>
        <v>0</v>
      </c>
    </row>
    <row r="84" spans="3:7" ht="15" x14ac:dyDescent="0.25">
      <c r="C84" s="360" t="s">
        <v>760</v>
      </c>
      <c r="D84" s="469">
        <f ca="1">D81+D83</f>
        <v>19926.015661569374</v>
      </c>
      <c r="E84" s="469">
        <f ca="1">E81+E83</f>
        <v>21127.674524305541</v>
      </c>
      <c r="F84" s="469">
        <f t="shared" ca="1" si="2"/>
        <v>1201.6588627361671</v>
      </c>
      <c r="G84" s="470">
        <f t="shared" ca="1" si="3"/>
        <v>6.0306028216858501E-2</v>
      </c>
    </row>
  </sheetData>
  <mergeCells count="12">
    <mergeCell ref="D9:E9"/>
    <mergeCell ref="I9:J9"/>
    <mergeCell ref="D1:P1"/>
    <mergeCell ref="D2:P2"/>
    <mergeCell ref="D5:E5"/>
    <mergeCell ref="D8:E8"/>
    <mergeCell ref="I8:J8"/>
    <mergeCell ref="D12:Q12"/>
    <mergeCell ref="D13:H13"/>
    <mergeCell ref="I13:M13"/>
    <mergeCell ref="N13:O13"/>
    <mergeCell ref="P13:Q13"/>
  </mergeCells>
  <pageMargins left="0.75" right="0.75" top="1.25" bottom="0.5" header="0.75" footer="0.5"/>
  <pageSetup scale="77" orientation="landscape" r:id="rId1"/>
  <headerFooter alignWithMargins="0">
    <oddHeader>&amp;LDocket No. 42959&amp;C
LIBERTY UTILITIES (PEACH STATE NATURAL GAS) CORP.
&amp;RLiberty Exhibit No. ____ (GHT-10)
Witness: G. Therrien</oddHeader>
    <oddFooter>&amp;RPage &amp;P of &amp;N</oddFooter>
  </headerFooter>
  <customProperties>
    <customPr name="EpmWorksheetKeyString_GU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59999389629810485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H10918"/>
  <sheetViews>
    <sheetView topLeftCell="A965" workbookViewId="0">
      <selection activeCell="J1" sqref="J1:K1"/>
    </sheetView>
  </sheetViews>
  <sheetFormatPr defaultColWidth="9.140625" defaultRowHeight="15" x14ac:dyDescent="0.25"/>
  <cols>
    <col min="1" max="1" width="10" bestFit="1" customWidth="1"/>
    <col min="2" max="2" width="21.42578125" style="176" bestFit="1" customWidth="1"/>
    <col min="3" max="3" width="19.140625" style="191" bestFit="1" customWidth="1"/>
    <col min="4" max="4" width="16.42578125" style="191" bestFit="1" customWidth="1"/>
    <col min="5" max="5" width="17.140625" bestFit="1" customWidth="1"/>
    <col min="6" max="6" width="14.140625" bestFit="1" customWidth="1"/>
    <col min="7" max="7" width="15.42578125" bestFit="1" customWidth="1"/>
    <col min="8" max="8" width="12.85546875" bestFit="1" customWidth="1"/>
  </cols>
  <sheetData>
    <row r="1" spans="1:8" x14ac:dyDescent="0.25">
      <c r="A1" s="786" t="s">
        <v>843</v>
      </c>
      <c r="B1" s="787" t="s">
        <v>844</v>
      </c>
      <c r="C1" s="788" t="s">
        <v>845</v>
      </c>
      <c r="D1" s="787" t="s">
        <v>846</v>
      </c>
      <c r="E1" s="175" t="s">
        <v>847</v>
      </c>
      <c r="F1" s="175" t="s">
        <v>848</v>
      </c>
      <c r="G1" s="175" t="s">
        <v>849</v>
      </c>
      <c r="H1" s="175" t="s">
        <v>850</v>
      </c>
    </row>
    <row r="2" spans="1:8" x14ac:dyDescent="0.25">
      <c r="A2" s="789" t="s">
        <v>851</v>
      </c>
      <c r="B2" s="328">
        <v>0</v>
      </c>
      <c r="C2" s="329">
        <v>0</v>
      </c>
      <c r="D2" s="330">
        <v>67249</v>
      </c>
      <c r="E2" s="176">
        <f>C2</f>
        <v>0</v>
      </c>
      <c r="F2" s="176">
        <f>D2</f>
        <v>67249</v>
      </c>
      <c r="G2" s="177">
        <f>$E$984-E2</f>
        <v>7669111.3000000063</v>
      </c>
      <c r="H2" s="177">
        <f>$F$984-F2</f>
        <v>1246471</v>
      </c>
    </row>
    <row r="3" spans="1:8" x14ac:dyDescent="0.25">
      <c r="A3" s="789" t="s">
        <v>851</v>
      </c>
      <c r="B3" s="328">
        <v>1</v>
      </c>
      <c r="C3" s="329">
        <v>2636.2999999999997</v>
      </c>
      <c r="D3" s="330">
        <v>15455</v>
      </c>
      <c r="E3" s="176">
        <f>E2+C3</f>
        <v>2636.2999999999997</v>
      </c>
      <c r="F3" s="176">
        <f>F2+D3</f>
        <v>82704</v>
      </c>
      <c r="G3" s="177">
        <f t="shared" ref="G3:G66" si="0">$E$984-E3</f>
        <v>7666475.0000000065</v>
      </c>
      <c r="H3" s="177">
        <f t="shared" ref="H3:H66" si="1">$F$984-F3</f>
        <v>1231016</v>
      </c>
    </row>
    <row r="4" spans="1:8" x14ac:dyDescent="0.25">
      <c r="A4" s="789" t="s">
        <v>851</v>
      </c>
      <c r="B4" s="328">
        <v>2</v>
      </c>
      <c r="C4" s="329">
        <v>4183.8999999999851</v>
      </c>
      <c r="D4" s="330">
        <v>13380</v>
      </c>
      <c r="E4" s="176">
        <f t="shared" ref="E4:F19" si="2">E3+C4</f>
        <v>6820.1999999999844</v>
      </c>
      <c r="F4" s="176">
        <f t="shared" si="2"/>
        <v>96084</v>
      </c>
      <c r="G4" s="177">
        <f t="shared" si="0"/>
        <v>7662291.1000000061</v>
      </c>
      <c r="H4" s="177">
        <f t="shared" si="1"/>
        <v>1217636</v>
      </c>
    </row>
    <row r="5" spans="1:8" x14ac:dyDescent="0.25">
      <c r="A5" s="789" t="s">
        <v>851</v>
      </c>
      <c r="B5" s="328">
        <v>3</v>
      </c>
      <c r="C5" s="329">
        <v>5362.2000000000435</v>
      </c>
      <c r="D5" s="330">
        <v>12561</v>
      </c>
      <c r="E5" s="176">
        <f t="shared" si="2"/>
        <v>12182.400000000027</v>
      </c>
      <c r="F5" s="176">
        <f t="shared" si="2"/>
        <v>108645</v>
      </c>
      <c r="G5" s="177">
        <f t="shared" si="0"/>
        <v>7656928.900000006</v>
      </c>
      <c r="H5" s="177">
        <f t="shared" si="1"/>
        <v>1205075</v>
      </c>
    </row>
    <row r="6" spans="1:8" x14ac:dyDescent="0.25">
      <c r="A6" s="789" t="s">
        <v>851</v>
      </c>
      <c r="B6" s="328">
        <v>4</v>
      </c>
      <c r="C6" s="329">
        <v>7584.50000000003</v>
      </c>
      <c r="D6" s="330">
        <v>14356</v>
      </c>
      <c r="E6" s="176">
        <f t="shared" si="2"/>
        <v>19766.900000000056</v>
      </c>
      <c r="F6" s="176">
        <f t="shared" si="2"/>
        <v>123001</v>
      </c>
      <c r="G6" s="177">
        <f t="shared" si="0"/>
        <v>7649344.400000006</v>
      </c>
      <c r="H6" s="177">
        <f t="shared" si="1"/>
        <v>1190719</v>
      </c>
    </row>
    <row r="7" spans="1:8" x14ac:dyDescent="0.25">
      <c r="A7" s="789" t="s">
        <v>851</v>
      </c>
      <c r="B7" s="328">
        <v>5</v>
      </c>
      <c r="C7" s="329">
        <v>8710.4000000000233</v>
      </c>
      <c r="D7" s="330">
        <v>13043</v>
      </c>
      <c r="E7" s="176">
        <f t="shared" si="2"/>
        <v>28477.300000000079</v>
      </c>
      <c r="F7" s="176">
        <f t="shared" si="2"/>
        <v>136044</v>
      </c>
      <c r="G7" s="177">
        <f t="shared" si="0"/>
        <v>7640634.0000000065</v>
      </c>
      <c r="H7" s="177">
        <f t="shared" si="1"/>
        <v>1177676</v>
      </c>
    </row>
    <row r="8" spans="1:8" x14ac:dyDescent="0.25">
      <c r="A8" s="789" t="s">
        <v>851</v>
      </c>
      <c r="B8" s="328">
        <v>6</v>
      </c>
      <c r="C8" s="329">
        <v>10653.800000000045</v>
      </c>
      <c r="D8" s="330">
        <v>13521</v>
      </c>
      <c r="E8" s="176">
        <f t="shared" si="2"/>
        <v>39131.100000000122</v>
      </c>
      <c r="F8" s="176">
        <f t="shared" si="2"/>
        <v>149565</v>
      </c>
      <c r="G8" s="177">
        <f t="shared" si="0"/>
        <v>7629980.2000000058</v>
      </c>
      <c r="H8" s="177">
        <f t="shared" si="1"/>
        <v>1164155</v>
      </c>
    </row>
    <row r="9" spans="1:8" x14ac:dyDescent="0.25">
      <c r="A9" s="789" t="s">
        <v>851</v>
      </c>
      <c r="B9" s="328">
        <v>7</v>
      </c>
      <c r="C9" s="329">
        <v>12362.300000000005</v>
      </c>
      <c r="D9" s="330">
        <v>13937</v>
      </c>
      <c r="E9" s="176">
        <f t="shared" si="2"/>
        <v>51493.400000000125</v>
      </c>
      <c r="F9" s="176">
        <f t="shared" si="2"/>
        <v>163502</v>
      </c>
      <c r="G9" s="177">
        <f t="shared" si="0"/>
        <v>7617617.900000006</v>
      </c>
      <c r="H9" s="177">
        <f t="shared" si="1"/>
        <v>1150218</v>
      </c>
    </row>
    <row r="10" spans="1:8" x14ac:dyDescent="0.25">
      <c r="A10" s="789" t="s">
        <v>851</v>
      </c>
      <c r="B10" s="328">
        <v>8</v>
      </c>
      <c r="C10" s="329">
        <v>13486.899999999969</v>
      </c>
      <c r="D10" s="330">
        <v>13372</v>
      </c>
      <c r="E10" s="176">
        <f t="shared" si="2"/>
        <v>64980.30000000009</v>
      </c>
      <c r="F10" s="176">
        <f t="shared" si="2"/>
        <v>176874</v>
      </c>
      <c r="G10" s="177">
        <f t="shared" si="0"/>
        <v>7604131.0000000065</v>
      </c>
      <c r="H10" s="177">
        <f t="shared" si="1"/>
        <v>1136846</v>
      </c>
    </row>
    <row r="11" spans="1:8" x14ac:dyDescent="0.25">
      <c r="A11" s="789" t="s">
        <v>851</v>
      </c>
      <c r="B11" s="328">
        <v>9</v>
      </c>
      <c r="C11" s="329">
        <v>13907.299999999865</v>
      </c>
      <c r="D11" s="330">
        <v>12408</v>
      </c>
      <c r="E11" s="176">
        <f t="shared" si="2"/>
        <v>78887.599999999948</v>
      </c>
      <c r="F11" s="176">
        <f t="shared" si="2"/>
        <v>189282</v>
      </c>
      <c r="G11" s="177">
        <f t="shared" si="0"/>
        <v>7590223.7000000067</v>
      </c>
      <c r="H11" s="177">
        <f t="shared" si="1"/>
        <v>1124438</v>
      </c>
    </row>
    <row r="12" spans="1:8" x14ac:dyDescent="0.25">
      <c r="A12" s="789" t="s">
        <v>851</v>
      </c>
      <c r="B12" s="328">
        <v>10</v>
      </c>
      <c r="C12" s="329">
        <v>13663.999999999915</v>
      </c>
      <c r="D12" s="330">
        <v>11938</v>
      </c>
      <c r="E12" s="176">
        <f t="shared" si="2"/>
        <v>92551.59999999986</v>
      </c>
      <c r="F12" s="176">
        <f t="shared" si="2"/>
        <v>201220</v>
      </c>
      <c r="G12" s="177">
        <f t="shared" si="0"/>
        <v>7576559.7000000067</v>
      </c>
      <c r="H12" s="177">
        <f t="shared" si="1"/>
        <v>1112500</v>
      </c>
    </row>
    <row r="13" spans="1:8" x14ac:dyDescent="0.25">
      <c r="A13" s="789" t="s">
        <v>851</v>
      </c>
      <c r="B13" s="328">
        <v>11</v>
      </c>
      <c r="C13" s="329">
        <v>15758.199999999964</v>
      </c>
      <c r="D13" s="330">
        <v>12874</v>
      </c>
      <c r="E13" s="176">
        <f t="shared" si="2"/>
        <v>108309.79999999983</v>
      </c>
      <c r="F13" s="176">
        <f t="shared" si="2"/>
        <v>214094</v>
      </c>
      <c r="G13" s="177">
        <f t="shared" si="0"/>
        <v>7560801.5000000065</v>
      </c>
      <c r="H13" s="177">
        <f t="shared" si="1"/>
        <v>1099626</v>
      </c>
    </row>
    <row r="14" spans="1:8" x14ac:dyDescent="0.25">
      <c r="A14" s="789" t="s">
        <v>851</v>
      </c>
      <c r="B14" s="328">
        <v>12</v>
      </c>
      <c r="C14" s="329">
        <v>15886.700000000013</v>
      </c>
      <c r="D14" s="330">
        <v>11473</v>
      </c>
      <c r="E14" s="176">
        <f t="shared" si="2"/>
        <v>124196.49999999984</v>
      </c>
      <c r="F14" s="176">
        <f t="shared" si="2"/>
        <v>225567</v>
      </c>
      <c r="G14" s="177">
        <f t="shared" si="0"/>
        <v>7544914.8000000063</v>
      </c>
      <c r="H14" s="177">
        <f t="shared" si="1"/>
        <v>1088153</v>
      </c>
    </row>
    <row r="15" spans="1:8" x14ac:dyDescent="0.25">
      <c r="A15" s="789" t="s">
        <v>851</v>
      </c>
      <c r="B15" s="328">
        <v>13</v>
      </c>
      <c r="C15" s="329">
        <v>17852.499999999978</v>
      </c>
      <c r="D15" s="330">
        <v>11788</v>
      </c>
      <c r="E15" s="176">
        <f t="shared" si="2"/>
        <v>142048.99999999983</v>
      </c>
      <c r="F15" s="176">
        <f t="shared" si="2"/>
        <v>237355</v>
      </c>
      <c r="G15" s="177">
        <f t="shared" si="0"/>
        <v>7527062.3000000063</v>
      </c>
      <c r="H15" s="177">
        <f t="shared" si="1"/>
        <v>1076365</v>
      </c>
    </row>
    <row r="16" spans="1:8" x14ac:dyDescent="0.25">
      <c r="A16" s="789" t="s">
        <v>851</v>
      </c>
      <c r="B16" s="328">
        <v>14</v>
      </c>
      <c r="C16" s="329">
        <v>18246.09999999998</v>
      </c>
      <c r="D16" s="330">
        <v>11054</v>
      </c>
      <c r="E16" s="176">
        <f t="shared" si="2"/>
        <v>160295.0999999998</v>
      </c>
      <c r="F16" s="176">
        <f t="shared" si="2"/>
        <v>248409</v>
      </c>
      <c r="G16" s="177">
        <f t="shared" si="0"/>
        <v>7508816.2000000067</v>
      </c>
      <c r="H16" s="177">
        <f t="shared" si="1"/>
        <v>1065311</v>
      </c>
    </row>
    <row r="17" spans="1:8" x14ac:dyDescent="0.25">
      <c r="A17" s="789" t="s">
        <v>851</v>
      </c>
      <c r="B17" s="328">
        <v>15</v>
      </c>
      <c r="C17" s="329">
        <v>19960.599999999926</v>
      </c>
      <c r="D17" s="330">
        <v>11080</v>
      </c>
      <c r="E17" s="176">
        <f t="shared" si="2"/>
        <v>180255.69999999972</v>
      </c>
      <c r="F17" s="176">
        <f t="shared" si="2"/>
        <v>259489</v>
      </c>
      <c r="G17" s="177">
        <f t="shared" si="0"/>
        <v>7488855.6000000071</v>
      </c>
      <c r="H17" s="177">
        <f t="shared" si="1"/>
        <v>1054231</v>
      </c>
    </row>
    <row r="18" spans="1:8" x14ac:dyDescent="0.25">
      <c r="A18" s="789" t="s">
        <v>851</v>
      </c>
      <c r="B18" s="328">
        <v>16</v>
      </c>
      <c r="C18" s="329">
        <v>20491.700000000012</v>
      </c>
      <c r="D18" s="330">
        <v>10320</v>
      </c>
      <c r="E18" s="176">
        <f t="shared" si="2"/>
        <v>200747.39999999973</v>
      </c>
      <c r="F18" s="176">
        <f t="shared" si="2"/>
        <v>269809</v>
      </c>
      <c r="G18" s="177">
        <f t="shared" si="0"/>
        <v>7468363.9000000069</v>
      </c>
      <c r="H18" s="177">
        <f t="shared" si="1"/>
        <v>1043911</v>
      </c>
    </row>
    <row r="19" spans="1:8" x14ac:dyDescent="0.25">
      <c r="A19" s="789" t="s">
        <v>851</v>
      </c>
      <c r="B19" s="328">
        <v>17</v>
      </c>
      <c r="C19" s="329">
        <v>18500.200000000124</v>
      </c>
      <c r="D19" s="330">
        <v>8898</v>
      </c>
      <c r="E19" s="176">
        <f t="shared" si="2"/>
        <v>219247.59999999986</v>
      </c>
      <c r="F19" s="176">
        <f t="shared" si="2"/>
        <v>278707</v>
      </c>
      <c r="G19" s="177">
        <f t="shared" si="0"/>
        <v>7449863.7000000067</v>
      </c>
      <c r="H19" s="177">
        <f t="shared" si="1"/>
        <v>1035013</v>
      </c>
    </row>
    <row r="20" spans="1:8" x14ac:dyDescent="0.25">
      <c r="A20" s="789" t="s">
        <v>851</v>
      </c>
      <c r="B20" s="328">
        <v>18</v>
      </c>
      <c r="C20" s="329">
        <v>22409.700000000059</v>
      </c>
      <c r="D20" s="330">
        <v>10928</v>
      </c>
      <c r="E20" s="176">
        <f t="shared" ref="E20:F35" si="3">E19+C20</f>
        <v>241657.29999999993</v>
      </c>
      <c r="F20" s="176">
        <f t="shared" si="3"/>
        <v>289635</v>
      </c>
      <c r="G20" s="177">
        <f t="shared" si="0"/>
        <v>7427454.0000000065</v>
      </c>
      <c r="H20" s="177">
        <f t="shared" si="1"/>
        <v>1024085</v>
      </c>
    </row>
    <row r="21" spans="1:8" x14ac:dyDescent="0.25">
      <c r="A21" s="789" t="s">
        <v>851</v>
      </c>
      <c r="B21" s="328">
        <v>19</v>
      </c>
      <c r="C21" s="329">
        <v>26185.599999999908</v>
      </c>
      <c r="D21" s="330">
        <v>11826</v>
      </c>
      <c r="E21" s="176">
        <f t="shared" si="3"/>
        <v>267842.89999999985</v>
      </c>
      <c r="F21" s="176">
        <f t="shared" si="3"/>
        <v>301461</v>
      </c>
      <c r="G21" s="177">
        <f t="shared" si="0"/>
        <v>7401268.4000000069</v>
      </c>
      <c r="H21" s="177">
        <f t="shared" si="1"/>
        <v>1012259</v>
      </c>
    </row>
    <row r="22" spans="1:8" x14ac:dyDescent="0.25">
      <c r="A22" s="789" t="s">
        <v>851</v>
      </c>
      <c r="B22" s="328">
        <v>20</v>
      </c>
      <c r="C22" s="329">
        <v>29003.299999999967</v>
      </c>
      <c r="D22" s="330">
        <v>12314</v>
      </c>
      <c r="E22" s="176">
        <f t="shared" si="3"/>
        <v>296846.19999999984</v>
      </c>
      <c r="F22" s="176">
        <f t="shared" si="3"/>
        <v>313775</v>
      </c>
      <c r="G22" s="177">
        <f t="shared" si="0"/>
        <v>7372265.1000000061</v>
      </c>
      <c r="H22" s="177">
        <f t="shared" si="1"/>
        <v>999945</v>
      </c>
    </row>
    <row r="23" spans="1:8" x14ac:dyDescent="0.25">
      <c r="A23" s="789" t="s">
        <v>851</v>
      </c>
      <c r="B23" s="328">
        <v>21</v>
      </c>
      <c r="C23" s="329">
        <v>30082.800000000065</v>
      </c>
      <c r="D23" s="330">
        <v>12350</v>
      </c>
      <c r="E23" s="176">
        <f t="shared" si="3"/>
        <v>326928.99999999988</v>
      </c>
      <c r="F23" s="176">
        <f t="shared" si="3"/>
        <v>326125</v>
      </c>
      <c r="G23" s="177">
        <f t="shared" si="0"/>
        <v>7342182.3000000063</v>
      </c>
      <c r="H23" s="177">
        <f t="shared" si="1"/>
        <v>987595</v>
      </c>
    </row>
    <row r="24" spans="1:8" x14ac:dyDescent="0.25">
      <c r="A24" s="789" t="s">
        <v>851</v>
      </c>
      <c r="B24" s="328">
        <v>22</v>
      </c>
      <c r="C24" s="329">
        <v>33125.300000000214</v>
      </c>
      <c r="D24" s="330">
        <v>12852</v>
      </c>
      <c r="E24" s="176">
        <f t="shared" si="3"/>
        <v>360054.3000000001</v>
      </c>
      <c r="F24" s="176">
        <f t="shared" si="3"/>
        <v>338977</v>
      </c>
      <c r="G24" s="177">
        <f t="shared" si="0"/>
        <v>7309057.0000000065</v>
      </c>
      <c r="H24" s="177">
        <f t="shared" si="1"/>
        <v>974743</v>
      </c>
    </row>
    <row r="25" spans="1:8" x14ac:dyDescent="0.25">
      <c r="A25" s="789" t="s">
        <v>851</v>
      </c>
      <c r="B25" s="328">
        <v>23</v>
      </c>
      <c r="C25" s="329">
        <v>32566.000000000218</v>
      </c>
      <c r="D25" s="330">
        <v>11954</v>
      </c>
      <c r="E25" s="176">
        <f t="shared" si="3"/>
        <v>392620.30000000034</v>
      </c>
      <c r="F25" s="176">
        <f t="shared" si="3"/>
        <v>350931</v>
      </c>
      <c r="G25" s="177">
        <f t="shared" si="0"/>
        <v>7276491.0000000056</v>
      </c>
      <c r="H25" s="177">
        <f t="shared" si="1"/>
        <v>962789</v>
      </c>
    </row>
    <row r="26" spans="1:8" x14ac:dyDescent="0.25">
      <c r="A26" s="789" t="s">
        <v>851</v>
      </c>
      <c r="B26" s="328">
        <v>24</v>
      </c>
      <c r="C26" s="329">
        <v>30630.299999999996</v>
      </c>
      <c r="D26" s="330">
        <v>10936</v>
      </c>
      <c r="E26" s="176">
        <f t="shared" si="3"/>
        <v>423250.60000000033</v>
      </c>
      <c r="F26" s="176">
        <f t="shared" si="3"/>
        <v>361867</v>
      </c>
      <c r="G26" s="177">
        <f t="shared" si="0"/>
        <v>7245860.7000000058</v>
      </c>
      <c r="H26" s="177">
        <f t="shared" si="1"/>
        <v>951853</v>
      </c>
    </row>
    <row r="27" spans="1:8" x14ac:dyDescent="0.25">
      <c r="A27" s="789" t="s">
        <v>851</v>
      </c>
      <c r="B27" s="328">
        <v>25</v>
      </c>
      <c r="C27" s="329">
        <v>34231.399999999929</v>
      </c>
      <c r="D27" s="330">
        <v>11726</v>
      </c>
      <c r="E27" s="176">
        <f t="shared" si="3"/>
        <v>457482.00000000023</v>
      </c>
      <c r="F27" s="176">
        <f t="shared" si="3"/>
        <v>373593</v>
      </c>
      <c r="G27" s="177">
        <f t="shared" si="0"/>
        <v>7211629.3000000063</v>
      </c>
      <c r="H27" s="177">
        <f t="shared" si="1"/>
        <v>940127</v>
      </c>
    </row>
    <row r="28" spans="1:8" x14ac:dyDescent="0.25">
      <c r="A28" s="789" t="s">
        <v>851</v>
      </c>
      <c r="B28" s="328">
        <v>26</v>
      </c>
      <c r="C28" s="329">
        <v>39826.89999999955</v>
      </c>
      <c r="D28" s="330">
        <v>12838</v>
      </c>
      <c r="E28" s="176">
        <f t="shared" si="3"/>
        <v>497308.89999999979</v>
      </c>
      <c r="F28" s="176">
        <f t="shared" si="3"/>
        <v>386431</v>
      </c>
      <c r="G28" s="177">
        <f t="shared" si="0"/>
        <v>7171802.4000000069</v>
      </c>
      <c r="H28" s="177">
        <f t="shared" si="1"/>
        <v>927289</v>
      </c>
    </row>
    <row r="29" spans="1:8" x14ac:dyDescent="0.25">
      <c r="A29" s="789" t="s">
        <v>851</v>
      </c>
      <c r="B29" s="328">
        <v>27</v>
      </c>
      <c r="C29" s="329">
        <v>41172.999999999527</v>
      </c>
      <c r="D29" s="330">
        <v>12829</v>
      </c>
      <c r="E29" s="176">
        <f t="shared" si="3"/>
        <v>538481.89999999932</v>
      </c>
      <c r="F29" s="176">
        <f t="shared" si="3"/>
        <v>399260</v>
      </c>
      <c r="G29" s="177">
        <f t="shared" si="0"/>
        <v>7130629.4000000069</v>
      </c>
      <c r="H29" s="177">
        <f t="shared" si="1"/>
        <v>914460</v>
      </c>
    </row>
    <row r="30" spans="1:8" x14ac:dyDescent="0.25">
      <c r="A30" s="789" t="s">
        <v>851</v>
      </c>
      <c r="B30" s="328">
        <v>28</v>
      </c>
      <c r="C30" s="329">
        <v>41577.499999999658</v>
      </c>
      <c r="D30" s="330">
        <v>12457</v>
      </c>
      <c r="E30" s="176">
        <f t="shared" si="3"/>
        <v>580059.39999999898</v>
      </c>
      <c r="F30" s="176">
        <f t="shared" si="3"/>
        <v>411717</v>
      </c>
      <c r="G30" s="177">
        <f t="shared" si="0"/>
        <v>7089051.9000000078</v>
      </c>
      <c r="H30" s="177">
        <f t="shared" si="1"/>
        <v>902003</v>
      </c>
    </row>
    <row r="31" spans="1:8" x14ac:dyDescent="0.25">
      <c r="A31" s="789" t="s">
        <v>851</v>
      </c>
      <c r="B31" s="328">
        <v>29</v>
      </c>
      <c r="C31" s="329">
        <v>45545.499999999593</v>
      </c>
      <c r="D31" s="330">
        <v>13101</v>
      </c>
      <c r="E31" s="176">
        <f t="shared" si="3"/>
        <v>625604.89999999851</v>
      </c>
      <c r="F31" s="176">
        <f t="shared" si="3"/>
        <v>424818</v>
      </c>
      <c r="G31" s="177">
        <f t="shared" si="0"/>
        <v>7043506.4000000078</v>
      </c>
      <c r="H31" s="177">
        <f t="shared" si="1"/>
        <v>888902</v>
      </c>
    </row>
    <row r="32" spans="1:8" x14ac:dyDescent="0.25">
      <c r="A32" s="789" t="s">
        <v>851</v>
      </c>
      <c r="B32" s="328">
        <v>30</v>
      </c>
      <c r="C32" s="329">
        <v>46766.89999999987</v>
      </c>
      <c r="D32" s="330">
        <v>12894</v>
      </c>
      <c r="E32" s="176">
        <f t="shared" si="3"/>
        <v>672371.79999999842</v>
      </c>
      <c r="F32" s="176">
        <f t="shared" si="3"/>
        <v>437712</v>
      </c>
      <c r="G32" s="177">
        <f t="shared" si="0"/>
        <v>6996739.5000000075</v>
      </c>
      <c r="H32" s="177">
        <f t="shared" si="1"/>
        <v>876008</v>
      </c>
    </row>
    <row r="33" spans="1:8" x14ac:dyDescent="0.25">
      <c r="A33" s="789" t="s">
        <v>851</v>
      </c>
      <c r="B33" s="328">
        <v>31</v>
      </c>
      <c r="C33" s="329">
        <v>42955.600000000188</v>
      </c>
      <c r="D33" s="330">
        <v>11885</v>
      </c>
      <c r="E33" s="176">
        <f t="shared" si="3"/>
        <v>715327.39999999863</v>
      </c>
      <c r="F33" s="176">
        <f t="shared" si="3"/>
        <v>449597</v>
      </c>
      <c r="G33" s="177">
        <f t="shared" si="0"/>
        <v>6953783.9000000078</v>
      </c>
      <c r="H33" s="177">
        <f t="shared" si="1"/>
        <v>864123</v>
      </c>
    </row>
    <row r="34" spans="1:8" x14ac:dyDescent="0.25">
      <c r="A34" s="789" t="s">
        <v>851</v>
      </c>
      <c r="B34" s="328">
        <v>32</v>
      </c>
      <c r="C34" s="329">
        <v>42842.700000000419</v>
      </c>
      <c r="D34" s="330">
        <v>11535</v>
      </c>
      <c r="E34" s="176">
        <f t="shared" si="3"/>
        <v>758170.09999999905</v>
      </c>
      <c r="F34" s="176">
        <f t="shared" si="3"/>
        <v>461132</v>
      </c>
      <c r="G34" s="177">
        <f t="shared" si="0"/>
        <v>6910941.2000000076</v>
      </c>
      <c r="H34" s="177">
        <f t="shared" si="1"/>
        <v>852588</v>
      </c>
    </row>
    <row r="35" spans="1:8" x14ac:dyDescent="0.25">
      <c r="A35" s="789" t="s">
        <v>851</v>
      </c>
      <c r="B35" s="328">
        <v>33</v>
      </c>
      <c r="C35" s="329">
        <v>48558.900000000656</v>
      </c>
      <c r="D35" s="330">
        <v>12700</v>
      </c>
      <c r="E35" s="176">
        <f t="shared" si="3"/>
        <v>806728.99999999965</v>
      </c>
      <c r="F35" s="176">
        <f t="shared" si="3"/>
        <v>473832</v>
      </c>
      <c r="G35" s="177">
        <f t="shared" si="0"/>
        <v>6862382.3000000063</v>
      </c>
      <c r="H35" s="177">
        <f t="shared" si="1"/>
        <v>839888</v>
      </c>
    </row>
    <row r="36" spans="1:8" x14ac:dyDescent="0.25">
      <c r="A36" s="789" t="s">
        <v>851</v>
      </c>
      <c r="B36" s="328">
        <v>34</v>
      </c>
      <c r="C36" s="329">
        <v>49549.400000000554</v>
      </c>
      <c r="D36" s="330">
        <v>12555</v>
      </c>
      <c r="E36" s="176">
        <f t="shared" ref="E36:F51" si="4">E35+C36</f>
        <v>856278.40000000026</v>
      </c>
      <c r="F36" s="176">
        <f t="shared" si="4"/>
        <v>486387</v>
      </c>
      <c r="G36" s="177">
        <f t="shared" si="0"/>
        <v>6812832.900000006</v>
      </c>
      <c r="H36" s="177">
        <f t="shared" si="1"/>
        <v>827333</v>
      </c>
    </row>
    <row r="37" spans="1:8" x14ac:dyDescent="0.25">
      <c r="A37" s="789" t="s">
        <v>851</v>
      </c>
      <c r="B37" s="328">
        <v>35</v>
      </c>
      <c r="C37" s="329">
        <v>47245.600000000522</v>
      </c>
      <c r="D37" s="330">
        <v>11587</v>
      </c>
      <c r="E37" s="176">
        <f t="shared" si="4"/>
        <v>903524.00000000081</v>
      </c>
      <c r="F37" s="176">
        <f t="shared" si="4"/>
        <v>497974</v>
      </c>
      <c r="G37" s="177">
        <f t="shared" si="0"/>
        <v>6765587.3000000054</v>
      </c>
      <c r="H37" s="177">
        <f t="shared" si="1"/>
        <v>815746</v>
      </c>
    </row>
    <row r="38" spans="1:8" x14ac:dyDescent="0.25">
      <c r="A38" s="789" t="s">
        <v>851</v>
      </c>
      <c r="B38" s="328">
        <v>36</v>
      </c>
      <c r="C38" s="329">
        <v>49542.500000000276</v>
      </c>
      <c r="D38" s="330">
        <v>11718</v>
      </c>
      <c r="E38" s="176">
        <f t="shared" si="4"/>
        <v>953066.50000000105</v>
      </c>
      <c r="F38" s="176">
        <f t="shared" si="4"/>
        <v>509692</v>
      </c>
      <c r="G38" s="177">
        <f t="shared" si="0"/>
        <v>6716044.8000000054</v>
      </c>
      <c r="H38" s="177">
        <f t="shared" si="1"/>
        <v>804028</v>
      </c>
    </row>
    <row r="39" spans="1:8" x14ac:dyDescent="0.25">
      <c r="A39" s="789" t="s">
        <v>851</v>
      </c>
      <c r="B39" s="328">
        <v>37</v>
      </c>
      <c r="C39" s="329">
        <v>48972.6</v>
      </c>
      <c r="D39" s="330">
        <v>11343</v>
      </c>
      <c r="E39" s="176">
        <f t="shared" si="4"/>
        <v>1002039.100000001</v>
      </c>
      <c r="F39" s="176">
        <f t="shared" si="4"/>
        <v>521035</v>
      </c>
      <c r="G39" s="177">
        <f t="shared" si="0"/>
        <v>6667072.2000000048</v>
      </c>
      <c r="H39" s="177">
        <f t="shared" si="1"/>
        <v>792685</v>
      </c>
    </row>
    <row r="40" spans="1:8" x14ac:dyDescent="0.25">
      <c r="A40" s="789" t="s">
        <v>851</v>
      </c>
      <c r="B40" s="328">
        <v>38</v>
      </c>
      <c r="C40" s="329">
        <v>51119.499999999789</v>
      </c>
      <c r="D40" s="330">
        <v>11623</v>
      </c>
      <c r="E40" s="176">
        <f t="shared" si="4"/>
        <v>1053158.6000000008</v>
      </c>
      <c r="F40" s="176">
        <f t="shared" si="4"/>
        <v>532658</v>
      </c>
      <c r="G40" s="177">
        <f t="shared" si="0"/>
        <v>6615952.7000000058</v>
      </c>
      <c r="H40" s="177">
        <f t="shared" si="1"/>
        <v>781062</v>
      </c>
    </row>
    <row r="41" spans="1:8" x14ac:dyDescent="0.25">
      <c r="A41" s="789" t="s">
        <v>851</v>
      </c>
      <c r="B41" s="328">
        <v>39</v>
      </c>
      <c r="C41" s="329">
        <v>49995.399999999638</v>
      </c>
      <c r="D41" s="330">
        <v>11089</v>
      </c>
      <c r="E41" s="176">
        <f t="shared" si="4"/>
        <v>1103154.0000000005</v>
      </c>
      <c r="F41" s="176">
        <f t="shared" si="4"/>
        <v>543747</v>
      </c>
      <c r="G41" s="177">
        <f t="shared" si="0"/>
        <v>6565957.3000000063</v>
      </c>
      <c r="H41" s="177">
        <f t="shared" si="1"/>
        <v>769973</v>
      </c>
    </row>
    <row r="42" spans="1:8" x14ac:dyDescent="0.25">
      <c r="A42" s="789" t="s">
        <v>851</v>
      </c>
      <c r="B42" s="328">
        <v>40</v>
      </c>
      <c r="C42" s="329">
        <v>58133.499999999178</v>
      </c>
      <c r="D42" s="330">
        <v>12750</v>
      </c>
      <c r="E42" s="176">
        <f t="shared" si="4"/>
        <v>1161287.4999999995</v>
      </c>
      <c r="F42" s="176">
        <f t="shared" si="4"/>
        <v>556497</v>
      </c>
      <c r="G42" s="177">
        <f t="shared" si="0"/>
        <v>6507823.8000000063</v>
      </c>
      <c r="H42" s="177">
        <f t="shared" si="1"/>
        <v>757223</v>
      </c>
    </row>
    <row r="43" spans="1:8" x14ac:dyDescent="0.25">
      <c r="A43" s="789" t="s">
        <v>851</v>
      </c>
      <c r="B43" s="328">
        <v>41</v>
      </c>
      <c r="C43" s="329">
        <v>66212.499999999214</v>
      </c>
      <c r="D43" s="330">
        <v>14466</v>
      </c>
      <c r="E43" s="176">
        <f t="shared" si="4"/>
        <v>1227499.9999999988</v>
      </c>
      <c r="F43" s="176">
        <f t="shared" si="4"/>
        <v>570963</v>
      </c>
      <c r="G43" s="177">
        <f t="shared" si="0"/>
        <v>6441611.3000000073</v>
      </c>
      <c r="H43" s="177">
        <f t="shared" si="1"/>
        <v>742757</v>
      </c>
    </row>
    <row r="44" spans="1:8" x14ac:dyDescent="0.25">
      <c r="A44" s="789" t="s">
        <v>851</v>
      </c>
      <c r="B44" s="328">
        <v>42</v>
      </c>
      <c r="C44" s="329">
        <v>64264.299999999661</v>
      </c>
      <c r="D44" s="330">
        <v>13775</v>
      </c>
      <c r="E44" s="176">
        <f t="shared" si="4"/>
        <v>1291764.2999999984</v>
      </c>
      <c r="F44" s="176">
        <f t="shared" si="4"/>
        <v>584738</v>
      </c>
      <c r="G44" s="177">
        <f t="shared" si="0"/>
        <v>6377347.0000000075</v>
      </c>
      <c r="H44" s="177">
        <f t="shared" si="1"/>
        <v>728982</v>
      </c>
    </row>
    <row r="45" spans="1:8" x14ac:dyDescent="0.25">
      <c r="A45" s="789" t="s">
        <v>851</v>
      </c>
      <c r="B45" s="328">
        <v>43</v>
      </c>
      <c r="C45" s="329">
        <v>64905.999999999862</v>
      </c>
      <c r="D45" s="330">
        <v>13689</v>
      </c>
      <c r="E45" s="176">
        <f t="shared" si="4"/>
        <v>1356670.2999999982</v>
      </c>
      <c r="F45" s="176">
        <f t="shared" si="4"/>
        <v>598427</v>
      </c>
      <c r="G45" s="177">
        <f t="shared" si="0"/>
        <v>6312441.0000000084</v>
      </c>
      <c r="H45" s="177">
        <f t="shared" si="1"/>
        <v>715293</v>
      </c>
    </row>
    <row r="46" spans="1:8" x14ac:dyDescent="0.25">
      <c r="A46" s="789" t="s">
        <v>851</v>
      </c>
      <c r="B46" s="328">
        <v>44</v>
      </c>
      <c r="C46" s="329">
        <v>59918.600000000275</v>
      </c>
      <c r="D46" s="330">
        <v>12549</v>
      </c>
      <c r="E46" s="176">
        <f t="shared" si="4"/>
        <v>1416588.8999999985</v>
      </c>
      <c r="F46" s="176">
        <f t="shared" si="4"/>
        <v>610976</v>
      </c>
      <c r="G46" s="177">
        <f t="shared" si="0"/>
        <v>6252522.4000000078</v>
      </c>
      <c r="H46" s="177">
        <f t="shared" si="1"/>
        <v>702744</v>
      </c>
    </row>
    <row r="47" spans="1:8" x14ac:dyDescent="0.25">
      <c r="A47" s="789" t="s">
        <v>851</v>
      </c>
      <c r="B47" s="328">
        <v>45</v>
      </c>
      <c r="C47" s="329">
        <v>60063.80000000057</v>
      </c>
      <c r="D47" s="330">
        <v>12561</v>
      </c>
      <c r="E47" s="176">
        <f t="shared" si="4"/>
        <v>1476652.699999999</v>
      </c>
      <c r="F47" s="176">
        <f t="shared" si="4"/>
        <v>623537</v>
      </c>
      <c r="G47" s="177">
        <f t="shared" si="0"/>
        <v>6192458.6000000071</v>
      </c>
      <c r="H47" s="177">
        <f t="shared" si="1"/>
        <v>690183</v>
      </c>
    </row>
    <row r="48" spans="1:8" x14ac:dyDescent="0.25">
      <c r="A48" s="789" t="s">
        <v>851</v>
      </c>
      <c r="B48" s="328">
        <v>46</v>
      </c>
      <c r="C48" s="329">
        <v>57585.500000000517</v>
      </c>
      <c r="D48" s="330">
        <v>12174</v>
      </c>
      <c r="E48" s="176">
        <f t="shared" si="4"/>
        <v>1534238.1999999995</v>
      </c>
      <c r="F48" s="176">
        <f t="shared" si="4"/>
        <v>635711</v>
      </c>
      <c r="G48" s="177">
        <f t="shared" si="0"/>
        <v>6134873.1000000071</v>
      </c>
      <c r="H48" s="177">
        <f t="shared" si="1"/>
        <v>678009</v>
      </c>
    </row>
    <row r="49" spans="1:8" x14ac:dyDescent="0.25">
      <c r="A49" s="789" t="s">
        <v>851</v>
      </c>
      <c r="B49" s="328">
        <v>47</v>
      </c>
      <c r="C49" s="329">
        <v>58956.200000000426</v>
      </c>
      <c r="D49" s="330">
        <v>12068</v>
      </c>
      <c r="E49" s="176">
        <f t="shared" si="4"/>
        <v>1593194.4</v>
      </c>
      <c r="F49" s="176">
        <f t="shared" si="4"/>
        <v>647779</v>
      </c>
      <c r="G49" s="177">
        <f t="shared" si="0"/>
        <v>6075916.900000006</v>
      </c>
      <c r="H49" s="177">
        <f t="shared" si="1"/>
        <v>665941</v>
      </c>
    </row>
    <row r="50" spans="1:8" x14ac:dyDescent="0.25">
      <c r="A50" s="789" t="s">
        <v>851</v>
      </c>
      <c r="B50" s="328">
        <v>48</v>
      </c>
      <c r="C50" s="329">
        <v>61010.500000000204</v>
      </c>
      <c r="D50" s="330">
        <v>12460</v>
      </c>
      <c r="E50" s="176">
        <f t="shared" si="4"/>
        <v>1654204.9000000001</v>
      </c>
      <c r="F50" s="176">
        <f t="shared" si="4"/>
        <v>660239</v>
      </c>
      <c r="G50" s="177">
        <f t="shared" si="0"/>
        <v>6014906.400000006</v>
      </c>
      <c r="H50" s="177">
        <f t="shared" si="1"/>
        <v>653481</v>
      </c>
    </row>
    <row r="51" spans="1:8" x14ac:dyDescent="0.25">
      <c r="A51" s="789" t="s">
        <v>851</v>
      </c>
      <c r="B51" s="328">
        <v>49</v>
      </c>
      <c r="C51" s="329">
        <v>63634</v>
      </c>
      <c r="D51" s="330">
        <v>13131</v>
      </c>
      <c r="E51" s="176">
        <f t="shared" si="4"/>
        <v>1717838.9000000001</v>
      </c>
      <c r="F51" s="176">
        <f t="shared" si="4"/>
        <v>673370</v>
      </c>
      <c r="G51" s="177">
        <f t="shared" si="0"/>
        <v>5951272.400000006</v>
      </c>
      <c r="H51" s="177">
        <f t="shared" si="1"/>
        <v>640350</v>
      </c>
    </row>
    <row r="52" spans="1:8" x14ac:dyDescent="0.25">
      <c r="A52" s="789" t="s">
        <v>851</v>
      </c>
      <c r="B52" s="328">
        <v>50</v>
      </c>
      <c r="C52" s="329">
        <v>60716.399999999769</v>
      </c>
      <c r="D52" s="330">
        <v>12049</v>
      </c>
      <c r="E52" s="176">
        <f t="shared" ref="E52:F67" si="5">E51+C52</f>
        <v>1778555.2999999998</v>
      </c>
      <c r="F52" s="176">
        <f t="shared" si="5"/>
        <v>685419</v>
      </c>
      <c r="G52" s="177">
        <f t="shared" si="0"/>
        <v>5890556.0000000065</v>
      </c>
      <c r="H52" s="177">
        <f t="shared" si="1"/>
        <v>628301</v>
      </c>
    </row>
    <row r="53" spans="1:8" x14ac:dyDescent="0.25">
      <c r="A53" s="789" t="s">
        <v>851</v>
      </c>
      <c r="B53" s="328">
        <v>51</v>
      </c>
      <c r="C53" s="329">
        <v>60553.499999999643</v>
      </c>
      <c r="D53" s="330">
        <v>11897</v>
      </c>
      <c r="E53" s="176">
        <f t="shared" si="5"/>
        <v>1839108.7999999993</v>
      </c>
      <c r="F53" s="176">
        <f t="shared" si="5"/>
        <v>697316</v>
      </c>
      <c r="G53" s="177">
        <f t="shared" si="0"/>
        <v>5830002.5000000075</v>
      </c>
      <c r="H53" s="177">
        <f t="shared" si="1"/>
        <v>616404</v>
      </c>
    </row>
    <row r="54" spans="1:8" x14ac:dyDescent="0.25">
      <c r="A54" s="789" t="s">
        <v>851</v>
      </c>
      <c r="B54" s="328">
        <v>52</v>
      </c>
      <c r="C54" s="329">
        <v>66319.999999999636</v>
      </c>
      <c r="D54" s="330">
        <v>12703</v>
      </c>
      <c r="E54" s="176">
        <f t="shared" si="5"/>
        <v>1905428.7999999989</v>
      </c>
      <c r="F54" s="176">
        <f t="shared" si="5"/>
        <v>710019</v>
      </c>
      <c r="G54" s="177">
        <f t="shared" si="0"/>
        <v>5763682.5000000075</v>
      </c>
      <c r="H54" s="177">
        <f t="shared" si="1"/>
        <v>603701</v>
      </c>
    </row>
    <row r="55" spans="1:8" x14ac:dyDescent="0.25">
      <c r="A55" s="789" t="s">
        <v>851</v>
      </c>
      <c r="B55" s="328">
        <v>53</v>
      </c>
      <c r="C55" s="329">
        <v>59826.499999999796</v>
      </c>
      <c r="D55" s="330">
        <v>11428</v>
      </c>
      <c r="E55" s="176">
        <f t="shared" si="5"/>
        <v>1965255.2999999986</v>
      </c>
      <c r="F55" s="176">
        <f t="shared" si="5"/>
        <v>721447</v>
      </c>
      <c r="G55" s="177">
        <f t="shared" si="0"/>
        <v>5703856.0000000075</v>
      </c>
      <c r="H55" s="177">
        <f t="shared" si="1"/>
        <v>592273</v>
      </c>
    </row>
    <row r="56" spans="1:8" x14ac:dyDescent="0.25">
      <c r="A56" s="789" t="s">
        <v>851</v>
      </c>
      <c r="B56" s="328">
        <v>54</v>
      </c>
      <c r="C56" s="329">
        <v>66113.599999999817</v>
      </c>
      <c r="D56" s="330">
        <v>12293</v>
      </c>
      <c r="E56" s="176">
        <f t="shared" si="5"/>
        <v>2031368.8999999985</v>
      </c>
      <c r="F56" s="176">
        <f t="shared" si="5"/>
        <v>733740</v>
      </c>
      <c r="G56" s="177">
        <f t="shared" si="0"/>
        <v>5637742.4000000078</v>
      </c>
      <c r="H56" s="177">
        <f t="shared" si="1"/>
        <v>579980</v>
      </c>
    </row>
    <row r="57" spans="1:8" x14ac:dyDescent="0.25">
      <c r="A57" s="789" t="s">
        <v>851</v>
      </c>
      <c r="B57" s="328">
        <v>55</v>
      </c>
      <c r="C57" s="329">
        <v>73111.700000000143</v>
      </c>
      <c r="D57" s="330">
        <v>13238</v>
      </c>
      <c r="E57" s="176">
        <f t="shared" si="5"/>
        <v>2104480.5999999987</v>
      </c>
      <c r="F57" s="176">
        <f t="shared" si="5"/>
        <v>746978</v>
      </c>
      <c r="G57" s="177">
        <f t="shared" si="0"/>
        <v>5564630.7000000076</v>
      </c>
      <c r="H57" s="177">
        <f t="shared" si="1"/>
        <v>566742</v>
      </c>
    </row>
    <row r="58" spans="1:8" x14ac:dyDescent="0.25">
      <c r="A58" s="789" t="s">
        <v>851</v>
      </c>
      <c r="B58" s="328">
        <v>56</v>
      </c>
      <c r="C58" s="329">
        <v>71221.600000000268</v>
      </c>
      <c r="D58" s="330">
        <v>12719</v>
      </c>
      <c r="E58" s="176">
        <f t="shared" si="5"/>
        <v>2175702.1999999988</v>
      </c>
      <c r="F58" s="176">
        <f t="shared" si="5"/>
        <v>759697</v>
      </c>
      <c r="G58" s="177">
        <f t="shared" si="0"/>
        <v>5493409.1000000071</v>
      </c>
      <c r="H58" s="177">
        <f t="shared" si="1"/>
        <v>554023</v>
      </c>
    </row>
    <row r="59" spans="1:8" x14ac:dyDescent="0.25">
      <c r="A59" s="789" t="s">
        <v>851</v>
      </c>
      <c r="B59" s="328">
        <v>57</v>
      </c>
      <c r="C59" s="329">
        <v>71741.500000000407</v>
      </c>
      <c r="D59" s="330">
        <v>12445</v>
      </c>
      <c r="E59" s="176">
        <f t="shared" si="5"/>
        <v>2247443.6999999993</v>
      </c>
      <c r="F59" s="176">
        <f t="shared" si="5"/>
        <v>772142</v>
      </c>
      <c r="G59" s="177">
        <f t="shared" si="0"/>
        <v>5421667.6000000071</v>
      </c>
      <c r="H59" s="177">
        <f t="shared" si="1"/>
        <v>541578</v>
      </c>
    </row>
    <row r="60" spans="1:8" x14ac:dyDescent="0.25">
      <c r="A60" s="789" t="s">
        <v>851</v>
      </c>
      <c r="B60" s="328">
        <v>58</v>
      </c>
      <c r="C60" s="329">
        <v>73129.500000000247</v>
      </c>
      <c r="D60" s="330">
        <v>12528</v>
      </c>
      <c r="E60" s="176">
        <f t="shared" si="5"/>
        <v>2320573.1999999997</v>
      </c>
      <c r="F60" s="176">
        <f t="shared" si="5"/>
        <v>784670</v>
      </c>
      <c r="G60" s="177">
        <f t="shared" si="0"/>
        <v>5348538.1000000071</v>
      </c>
      <c r="H60" s="177">
        <f t="shared" si="1"/>
        <v>529050</v>
      </c>
    </row>
    <row r="61" spans="1:8" x14ac:dyDescent="0.25">
      <c r="A61" s="789" t="s">
        <v>851</v>
      </c>
      <c r="B61" s="328">
        <v>59</v>
      </c>
      <c r="C61" s="329">
        <v>70333.800000000309</v>
      </c>
      <c r="D61" s="330">
        <v>11754</v>
      </c>
      <c r="E61" s="176">
        <f t="shared" si="5"/>
        <v>2390907</v>
      </c>
      <c r="F61" s="176">
        <f t="shared" si="5"/>
        <v>796424</v>
      </c>
      <c r="G61" s="177">
        <f t="shared" si="0"/>
        <v>5278204.3000000063</v>
      </c>
      <c r="H61" s="177">
        <f t="shared" si="1"/>
        <v>517296</v>
      </c>
    </row>
    <row r="62" spans="1:8" x14ac:dyDescent="0.25">
      <c r="A62" s="789" t="s">
        <v>851</v>
      </c>
      <c r="B62" s="328">
        <v>60</v>
      </c>
      <c r="C62" s="329">
        <v>67570.300000000207</v>
      </c>
      <c r="D62" s="330">
        <v>11203</v>
      </c>
      <c r="E62" s="176">
        <f t="shared" si="5"/>
        <v>2458477.3000000003</v>
      </c>
      <c r="F62" s="176">
        <f t="shared" si="5"/>
        <v>807627</v>
      </c>
      <c r="G62" s="177">
        <f t="shared" si="0"/>
        <v>5210634.0000000056</v>
      </c>
      <c r="H62" s="177">
        <f t="shared" si="1"/>
        <v>506093</v>
      </c>
    </row>
    <row r="63" spans="1:8" x14ac:dyDescent="0.25">
      <c r="A63" s="789" t="s">
        <v>851</v>
      </c>
      <c r="B63" s="328">
        <v>61</v>
      </c>
      <c r="C63" s="329">
        <v>69811.699999999837</v>
      </c>
      <c r="D63" s="330">
        <v>11663</v>
      </c>
      <c r="E63" s="176">
        <f t="shared" si="5"/>
        <v>2528289</v>
      </c>
      <c r="F63" s="176">
        <f t="shared" si="5"/>
        <v>819290</v>
      </c>
      <c r="G63" s="177">
        <f t="shared" si="0"/>
        <v>5140822.3000000063</v>
      </c>
      <c r="H63" s="177">
        <f t="shared" si="1"/>
        <v>494430</v>
      </c>
    </row>
    <row r="64" spans="1:8" x14ac:dyDescent="0.25">
      <c r="A64" s="789" t="s">
        <v>851</v>
      </c>
      <c r="B64" s="328">
        <v>62</v>
      </c>
      <c r="C64" s="329">
        <v>75847.499999999534</v>
      </c>
      <c r="D64" s="330">
        <v>12583</v>
      </c>
      <c r="E64" s="176">
        <f t="shared" si="5"/>
        <v>2604136.4999999995</v>
      </c>
      <c r="F64" s="176">
        <f t="shared" si="5"/>
        <v>831873</v>
      </c>
      <c r="G64" s="177">
        <f t="shared" si="0"/>
        <v>5064974.8000000063</v>
      </c>
      <c r="H64" s="177">
        <f t="shared" si="1"/>
        <v>481847</v>
      </c>
    </row>
    <row r="65" spans="1:8" x14ac:dyDescent="0.25">
      <c r="A65" s="789" t="s">
        <v>851</v>
      </c>
      <c r="B65" s="328">
        <v>63</v>
      </c>
      <c r="C65" s="329">
        <v>72784.299999999741</v>
      </c>
      <c r="D65" s="330">
        <v>11953</v>
      </c>
      <c r="E65" s="176">
        <f t="shared" si="5"/>
        <v>2676920.7999999993</v>
      </c>
      <c r="F65" s="176">
        <f t="shared" si="5"/>
        <v>843826</v>
      </c>
      <c r="G65" s="177">
        <f t="shared" si="0"/>
        <v>4992190.5000000075</v>
      </c>
      <c r="H65" s="177">
        <f t="shared" si="1"/>
        <v>469894</v>
      </c>
    </row>
    <row r="66" spans="1:8" x14ac:dyDescent="0.25">
      <c r="A66" s="789" t="s">
        <v>851</v>
      </c>
      <c r="B66" s="328">
        <v>64</v>
      </c>
      <c r="C66" s="329">
        <v>80235.600000000108</v>
      </c>
      <c r="D66" s="330">
        <v>12937</v>
      </c>
      <c r="E66" s="176">
        <f t="shared" si="5"/>
        <v>2757156.3999999994</v>
      </c>
      <c r="F66" s="176">
        <f t="shared" si="5"/>
        <v>856763</v>
      </c>
      <c r="G66" s="177">
        <f t="shared" si="0"/>
        <v>4911954.9000000069</v>
      </c>
      <c r="H66" s="177">
        <f t="shared" si="1"/>
        <v>456957</v>
      </c>
    </row>
    <row r="67" spans="1:8" x14ac:dyDescent="0.25">
      <c r="A67" s="789" t="s">
        <v>851</v>
      </c>
      <c r="B67" s="328">
        <v>65</v>
      </c>
      <c r="C67" s="329">
        <v>83120.199999999939</v>
      </c>
      <c r="D67" s="330">
        <v>13264</v>
      </c>
      <c r="E67" s="176">
        <f t="shared" si="5"/>
        <v>2840276.5999999992</v>
      </c>
      <c r="F67" s="176">
        <f t="shared" si="5"/>
        <v>870027</v>
      </c>
      <c r="G67" s="177">
        <f t="shared" ref="G67:G130" si="6">$E$984-E67</f>
        <v>4828834.7000000067</v>
      </c>
      <c r="H67" s="177">
        <f t="shared" ref="H67:H130" si="7">$F$984-F67</f>
        <v>443693</v>
      </c>
    </row>
    <row r="68" spans="1:8" x14ac:dyDescent="0.25">
      <c r="A68" s="789" t="s">
        <v>851</v>
      </c>
      <c r="B68" s="328">
        <v>66</v>
      </c>
      <c r="C68" s="329">
        <v>85050.200000000244</v>
      </c>
      <c r="D68" s="330">
        <v>13358</v>
      </c>
      <c r="E68" s="176">
        <f t="shared" ref="E68:F83" si="8">E67+C68</f>
        <v>2925326.7999999993</v>
      </c>
      <c r="F68" s="176">
        <f t="shared" si="8"/>
        <v>883385</v>
      </c>
      <c r="G68" s="177">
        <f t="shared" si="6"/>
        <v>4743784.5000000075</v>
      </c>
      <c r="H68" s="177">
        <f t="shared" si="7"/>
        <v>430335</v>
      </c>
    </row>
    <row r="69" spans="1:8" x14ac:dyDescent="0.25">
      <c r="A69" s="789" t="s">
        <v>851</v>
      </c>
      <c r="B69" s="328">
        <v>67</v>
      </c>
      <c r="C69" s="329">
        <v>81857.200000000244</v>
      </c>
      <c r="D69" s="330">
        <v>12871</v>
      </c>
      <c r="E69" s="176">
        <f t="shared" si="8"/>
        <v>3007183.9999999995</v>
      </c>
      <c r="F69" s="176">
        <f t="shared" si="8"/>
        <v>896256</v>
      </c>
      <c r="G69" s="177">
        <f t="shared" si="6"/>
        <v>4661927.3000000063</v>
      </c>
      <c r="H69" s="177">
        <f t="shared" si="7"/>
        <v>417464</v>
      </c>
    </row>
    <row r="70" spans="1:8" x14ac:dyDescent="0.25">
      <c r="A70" s="789" t="s">
        <v>851</v>
      </c>
      <c r="B70" s="328">
        <v>68</v>
      </c>
      <c r="C70" s="329">
        <v>80490.60000000018</v>
      </c>
      <c r="D70" s="330">
        <v>12426</v>
      </c>
      <c r="E70" s="176">
        <f t="shared" si="8"/>
        <v>3087674.5999999996</v>
      </c>
      <c r="F70" s="176">
        <f t="shared" si="8"/>
        <v>908682</v>
      </c>
      <c r="G70" s="177">
        <f t="shared" si="6"/>
        <v>4581436.7000000067</v>
      </c>
      <c r="H70" s="177">
        <f t="shared" si="7"/>
        <v>405038</v>
      </c>
    </row>
    <row r="71" spans="1:8" x14ac:dyDescent="0.25">
      <c r="A71" s="789" t="s">
        <v>851</v>
      </c>
      <c r="B71" s="328">
        <v>69</v>
      </c>
      <c r="C71" s="329">
        <v>89568.900000000038</v>
      </c>
      <c r="D71" s="330">
        <v>13690</v>
      </c>
      <c r="E71" s="176">
        <f t="shared" si="8"/>
        <v>3177243.4999999995</v>
      </c>
      <c r="F71" s="176">
        <f t="shared" si="8"/>
        <v>922372</v>
      </c>
      <c r="G71" s="177">
        <f t="shared" si="6"/>
        <v>4491867.8000000063</v>
      </c>
      <c r="H71" s="177">
        <f t="shared" si="7"/>
        <v>391348</v>
      </c>
    </row>
    <row r="72" spans="1:8" x14ac:dyDescent="0.25">
      <c r="A72" s="789" t="s">
        <v>851</v>
      </c>
      <c r="B72" s="328">
        <v>70</v>
      </c>
      <c r="C72" s="329">
        <v>90032.399999999936</v>
      </c>
      <c r="D72" s="330">
        <v>13843</v>
      </c>
      <c r="E72" s="176">
        <f t="shared" si="8"/>
        <v>3267275.8999999994</v>
      </c>
      <c r="F72" s="176">
        <f t="shared" si="8"/>
        <v>936215</v>
      </c>
      <c r="G72" s="177">
        <f t="shared" si="6"/>
        <v>4401835.4000000069</v>
      </c>
      <c r="H72" s="177">
        <f t="shared" si="7"/>
        <v>377505</v>
      </c>
    </row>
    <row r="73" spans="1:8" x14ac:dyDescent="0.25">
      <c r="A73" s="789" t="s">
        <v>851</v>
      </c>
      <c r="B73" s="328">
        <v>71</v>
      </c>
      <c r="C73" s="329">
        <v>84440.8</v>
      </c>
      <c r="D73" s="330">
        <v>12637</v>
      </c>
      <c r="E73" s="176">
        <f t="shared" si="8"/>
        <v>3351716.6999999993</v>
      </c>
      <c r="F73" s="176">
        <f t="shared" si="8"/>
        <v>948852</v>
      </c>
      <c r="G73" s="177">
        <f t="shared" si="6"/>
        <v>4317394.6000000071</v>
      </c>
      <c r="H73" s="177">
        <f t="shared" si="7"/>
        <v>364868</v>
      </c>
    </row>
    <row r="74" spans="1:8" x14ac:dyDescent="0.25">
      <c r="A74" s="789" t="s">
        <v>851</v>
      </c>
      <c r="B74" s="328">
        <v>72</v>
      </c>
      <c r="C74" s="329">
        <v>86913.699999999691</v>
      </c>
      <c r="D74" s="330">
        <v>12779</v>
      </c>
      <c r="E74" s="176">
        <f t="shared" si="8"/>
        <v>3438630.399999999</v>
      </c>
      <c r="F74" s="176">
        <f t="shared" si="8"/>
        <v>961631</v>
      </c>
      <c r="G74" s="177">
        <f t="shared" si="6"/>
        <v>4230480.9000000078</v>
      </c>
      <c r="H74" s="177">
        <f t="shared" si="7"/>
        <v>352089</v>
      </c>
    </row>
    <row r="75" spans="1:8" x14ac:dyDescent="0.25">
      <c r="A75" s="789" t="s">
        <v>851</v>
      </c>
      <c r="B75" s="328">
        <v>73</v>
      </c>
      <c r="C75" s="329">
        <v>89709.999999999738</v>
      </c>
      <c r="D75" s="330">
        <v>13141</v>
      </c>
      <c r="E75" s="176">
        <f t="shared" si="8"/>
        <v>3528340.3999999985</v>
      </c>
      <c r="F75" s="176">
        <f t="shared" si="8"/>
        <v>974772</v>
      </c>
      <c r="G75" s="177">
        <f t="shared" si="6"/>
        <v>4140770.9000000078</v>
      </c>
      <c r="H75" s="177">
        <f t="shared" si="7"/>
        <v>338948</v>
      </c>
    </row>
    <row r="76" spans="1:8" x14ac:dyDescent="0.25">
      <c r="A76" s="789" t="s">
        <v>851</v>
      </c>
      <c r="B76" s="328">
        <v>74</v>
      </c>
      <c r="C76" s="329">
        <v>83866.500000000015</v>
      </c>
      <c r="D76" s="330">
        <v>12093</v>
      </c>
      <c r="E76" s="176">
        <f t="shared" si="8"/>
        <v>3612206.8999999985</v>
      </c>
      <c r="F76" s="176">
        <f t="shared" si="8"/>
        <v>986865</v>
      </c>
      <c r="G76" s="177">
        <f t="shared" si="6"/>
        <v>4056904.4000000078</v>
      </c>
      <c r="H76" s="177">
        <f t="shared" si="7"/>
        <v>326855</v>
      </c>
    </row>
    <row r="77" spans="1:8" x14ac:dyDescent="0.25">
      <c r="A77" s="789" t="s">
        <v>851</v>
      </c>
      <c r="B77" s="328">
        <v>75</v>
      </c>
      <c r="C77" s="329">
        <v>82435.199999999939</v>
      </c>
      <c r="D77" s="330">
        <v>11863</v>
      </c>
      <c r="E77" s="176">
        <f t="shared" si="8"/>
        <v>3694642.0999999982</v>
      </c>
      <c r="F77" s="176">
        <f t="shared" si="8"/>
        <v>998728</v>
      </c>
      <c r="G77" s="177">
        <f t="shared" si="6"/>
        <v>3974469.2000000081</v>
      </c>
      <c r="H77" s="177">
        <f t="shared" si="7"/>
        <v>314992</v>
      </c>
    </row>
    <row r="78" spans="1:8" x14ac:dyDescent="0.25">
      <c r="A78" s="789" t="s">
        <v>851</v>
      </c>
      <c r="B78" s="328">
        <v>76</v>
      </c>
      <c r="C78" s="329">
        <v>87637.100000000049</v>
      </c>
      <c r="D78" s="330">
        <v>12551</v>
      </c>
      <c r="E78" s="176">
        <f t="shared" si="8"/>
        <v>3782279.1999999983</v>
      </c>
      <c r="F78" s="176">
        <f t="shared" si="8"/>
        <v>1011279</v>
      </c>
      <c r="G78" s="177">
        <f t="shared" si="6"/>
        <v>3886832.100000008</v>
      </c>
      <c r="H78" s="177">
        <f t="shared" si="7"/>
        <v>302441</v>
      </c>
    </row>
    <row r="79" spans="1:8" x14ac:dyDescent="0.25">
      <c r="A79" s="789" t="s">
        <v>851</v>
      </c>
      <c r="B79" s="328">
        <v>77</v>
      </c>
      <c r="C79" s="329">
        <v>88535.600000000122</v>
      </c>
      <c r="D79" s="330">
        <v>12444</v>
      </c>
      <c r="E79" s="176">
        <f t="shared" si="8"/>
        <v>3870814.7999999984</v>
      </c>
      <c r="F79" s="176">
        <f t="shared" si="8"/>
        <v>1023723</v>
      </c>
      <c r="G79" s="177">
        <f t="shared" si="6"/>
        <v>3798296.5000000079</v>
      </c>
      <c r="H79" s="177">
        <f t="shared" si="7"/>
        <v>289997</v>
      </c>
    </row>
    <row r="80" spans="1:8" x14ac:dyDescent="0.25">
      <c r="A80" s="789" t="s">
        <v>851</v>
      </c>
      <c r="B80" s="328">
        <v>78</v>
      </c>
      <c r="C80" s="329">
        <v>86761.000000000073</v>
      </c>
      <c r="D80" s="330">
        <v>12099</v>
      </c>
      <c r="E80" s="176">
        <f t="shared" si="8"/>
        <v>3957575.7999999984</v>
      </c>
      <c r="F80" s="176">
        <f t="shared" si="8"/>
        <v>1035822</v>
      </c>
      <c r="G80" s="177">
        <f t="shared" si="6"/>
        <v>3711535.5000000079</v>
      </c>
      <c r="H80" s="177">
        <f t="shared" si="7"/>
        <v>277898</v>
      </c>
    </row>
    <row r="81" spans="1:8" x14ac:dyDescent="0.25">
      <c r="A81" s="789" t="s">
        <v>851</v>
      </c>
      <c r="B81" s="328">
        <v>79</v>
      </c>
      <c r="C81" s="329">
        <v>92661.000000000146</v>
      </c>
      <c r="D81" s="330">
        <v>12596</v>
      </c>
      <c r="E81" s="176">
        <f t="shared" si="8"/>
        <v>4050236.7999999984</v>
      </c>
      <c r="F81" s="176">
        <f t="shared" si="8"/>
        <v>1048418</v>
      </c>
      <c r="G81" s="177">
        <f t="shared" si="6"/>
        <v>3618874.5000000079</v>
      </c>
      <c r="H81" s="177">
        <f t="shared" si="7"/>
        <v>265302</v>
      </c>
    </row>
    <row r="82" spans="1:8" x14ac:dyDescent="0.25">
      <c r="A82" s="789" t="s">
        <v>851</v>
      </c>
      <c r="B82" s="328">
        <v>80</v>
      </c>
      <c r="C82" s="329">
        <v>83593.599999999948</v>
      </c>
      <c r="D82" s="330">
        <v>11248</v>
      </c>
      <c r="E82" s="176">
        <f t="shared" si="8"/>
        <v>4133830.3999999985</v>
      </c>
      <c r="F82" s="176">
        <f t="shared" si="8"/>
        <v>1059666</v>
      </c>
      <c r="G82" s="177">
        <f t="shared" si="6"/>
        <v>3535280.9000000078</v>
      </c>
      <c r="H82" s="177">
        <f t="shared" si="7"/>
        <v>254054</v>
      </c>
    </row>
    <row r="83" spans="1:8" x14ac:dyDescent="0.25">
      <c r="A83" s="789" t="s">
        <v>851</v>
      </c>
      <c r="B83" s="328">
        <v>81</v>
      </c>
      <c r="C83" s="329">
        <v>87406.299999999959</v>
      </c>
      <c r="D83" s="330">
        <v>11696</v>
      </c>
      <c r="E83" s="176">
        <f t="shared" si="8"/>
        <v>4221236.6999999983</v>
      </c>
      <c r="F83" s="176">
        <f t="shared" si="8"/>
        <v>1071362</v>
      </c>
      <c r="G83" s="177">
        <f t="shared" si="6"/>
        <v>3447874.600000008</v>
      </c>
      <c r="H83" s="177">
        <f t="shared" si="7"/>
        <v>242358</v>
      </c>
    </row>
    <row r="84" spans="1:8" x14ac:dyDescent="0.25">
      <c r="A84" s="789" t="s">
        <v>851</v>
      </c>
      <c r="B84" s="328">
        <v>82</v>
      </c>
      <c r="C84" s="329">
        <v>78774.89999999998</v>
      </c>
      <c r="D84" s="330">
        <v>10538</v>
      </c>
      <c r="E84" s="176">
        <f t="shared" ref="E84:F99" si="9">E83+C84</f>
        <v>4300011.5999999987</v>
      </c>
      <c r="F84" s="176">
        <f t="shared" si="9"/>
        <v>1081900</v>
      </c>
      <c r="G84" s="177">
        <f t="shared" si="6"/>
        <v>3369099.7000000076</v>
      </c>
      <c r="H84" s="177">
        <f t="shared" si="7"/>
        <v>231820</v>
      </c>
    </row>
    <row r="85" spans="1:8" x14ac:dyDescent="0.25">
      <c r="A85" s="789" t="s">
        <v>851</v>
      </c>
      <c r="B85" s="328">
        <v>83</v>
      </c>
      <c r="C85" s="329">
        <v>82334.199999999852</v>
      </c>
      <c r="D85" s="330">
        <v>10716</v>
      </c>
      <c r="E85" s="176">
        <f t="shared" si="9"/>
        <v>4382345.7999999989</v>
      </c>
      <c r="F85" s="176">
        <f t="shared" si="9"/>
        <v>1092616</v>
      </c>
      <c r="G85" s="177">
        <f t="shared" si="6"/>
        <v>3286765.5000000075</v>
      </c>
      <c r="H85" s="177">
        <f t="shared" si="7"/>
        <v>221104</v>
      </c>
    </row>
    <row r="86" spans="1:8" x14ac:dyDescent="0.25">
      <c r="A86" s="789" t="s">
        <v>851</v>
      </c>
      <c r="B86" s="328">
        <v>84</v>
      </c>
      <c r="C86" s="329">
        <v>83811.999999999913</v>
      </c>
      <c r="D86" s="330">
        <v>10899</v>
      </c>
      <c r="E86" s="176">
        <f t="shared" si="9"/>
        <v>4466157.7999999989</v>
      </c>
      <c r="F86" s="176">
        <f t="shared" si="9"/>
        <v>1103515</v>
      </c>
      <c r="G86" s="177">
        <f t="shared" si="6"/>
        <v>3202953.5000000075</v>
      </c>
      <c r="H86" s="177">
        <f t="shared" si="7"/>
        <v>210205</v>
      </c>
    </row>
    <row r="87" spans="1:8" x14ac:dyDescent="0.25">
      <c r="A87" s="789" t="s">
        <v>851</v>
      </c>
      <c r="B87" s="328">
        <v>85</v>
      </c>
      <c r="C87" s="329">
        <v>78904.800000000032</v>
      </c>
      <c r="D87" s="330">
        <v>10107</v>
      </c>
      <c r="E87" s="176">
        <f t="shared" si="9"/>
        <v>4545062.5999999987</v>
      </c>
      <c r="F87" s="176">
        <f t="shared" si="9"/>
        <v>1113622</v>
      </c>
      <c r="G87" s="177">
        <f t="shared" si="6"/>
        <v>3124048.7000000076</v>
      </c>
      <c r="H87" s="177">
        <f t="shared" si="7"/>
        <v>200098</v>
      </c>
    </row>
    <row r="88" spans="1:8" x14ac:dyDescent="0.25">
      <c r="A88" s="789" t="s">
        <v>851</v>
      </c>
      <c r="B88" s="328">
        <v>86</v>
      </c>
      <c r="C88" s="329">
        <v>76956.699999999939</v>
      </c>
      <c r="D88" s="330">
        <v>9763</v>
      </c>
      <c r="E88" s="176">
        <f t="shared" si="9"/>
        <v>4622019.2999999989</v>
      </c>
      <c r="F88" s="176">
        <f t="shared" si="9"/>
        <v>1123385</v>
      </c>
      <c r="G88" s="177">
        <f t="shared" si="6"/>
        <v>3047092.0000000075</v>
      </c>
      <c r="H88" s="177">
        <f t="shared" si="7"/>
        <v>190335</v>
      </c>
    </row>
    <row r="89" spans="1:8" x14ac:dyDescent="0.25">
      <c r="A89" s="789" t="s">
        <v>851</v>
      </c>
      <c r="B89" s="328">
        <v>87</v>
      </c>
      <c r="C89" s="329">
        <v>69457.700000000099</v>
      </c>
      <c r="D89" s="330">
        <v>8724</v>
      </c>
      <c r="E89" s="176">
        <f t="shared" si="9"/>
        <v>4691476.9999999991</v>
      </c>
      <c r="F89" s="176">
        <f t="shared" si="9"/>
        <v>1132109</v>
      </c>
      <c r="G89" s="177">
        <f t="shared" si="6"/>
        <v>2977634.3000000073</v>
      </c>
      <c r="H89" s="177">
        <f t="shared" si="7"/>
        <v>181611</v>
      </c>
    </row>
    <row r="90" spans="1:8" x14ac:dyDescent="0.25">
      <c r="A90" s="789" t="s">
        <v>851</v>
      </c>
      <c r="B90" s="328">
        <v>88</v>
      </c>
      <c r="C90" s="329">
        <v>69045.30000000009</v>
      </c>
      <c r="D90" s="330">
        <v>8575</v>
      </c>
      <c r="E90" s="176">
        <f t="shared" si="9"/>
        <v>4760522.2999999989</v>
      </c>
      <c r="F90" s="176">
        <f t="shared" si="9"/>
        <v>1140684</v>
      </c>
      <c r="G90" s="177">
        <f t="shared" si="6"/>
        <v>2908589.0000000075</v>
      </c>
      <c r="H90" s="177">
        <f t="shared" si="7"/>
        <v>173036</v>
      </c>
    </row>
    <row r="91" spans="1:8" x14ac:dyDescent="0.25">
      <c r="A91" s="789" t="s">
        <v>851</v>
      </c>
      <c r="B91" s="328">
        <v>89</v>
      </c>
      <c r="C91" s="329">
        <v>68580.999999999985</v>
      </c>
      <c r="D91" s="330">
        <v>8496</v>
      </c>
      <c r="E91" s="176">
        <f t="shared" si="9"/>
        <v>4829103.2999999989</v>
      </c>
      <c r="F91" s="176">
        <f t="shared" si="9"/>
        <v>1149180</v>
      </c>
      <c r="G91" s="177">
        <f t="shared" si="6"/>
        <v>2840008.0000000075</v>
      </c>
      <c r="H91" s="177">
        <f t="shared" si="7"/>
        <v>164540</v>
      </c>
    </row>
    <row r="92" spans="1:8" x14ac:dyDescent="0.25">
      <c r="A92" s="789" t="s">
        <v>851</v>
      </c>
      <c r="B92" s="328">
        <v>90</v>
      </c>
      <c r="C92" s="329">
        <v>65574.799999999814</v>
      </c>
      <c r="D92" s="330">
        <v>7859</v>
      </c>
      <c r="E92" s="176">
        <f t="shared" si="9"/>
        <v>4894678.0999999987</v>
      </c>
      <c r="F92" s="176">
        <f t="shared" si="9"/>
        <v>1157039</v>
      </c>
      <c r="G92" s="177">
        <f t="shared" si="6"/>
        <v>2774433.2000000076</v>
      </c>
      <c r="H92" s="177">
        <f t="shared" si="7"/>
        <v>156681</v>
      </c>
    </row>
    <row r="93" spans="1:8" x14ac:dyDescent="0.25">
      <c r="A93" s="789" t="s">
        <v>851</v>
      </c>
      <c r="B93" s="328">
        <v>91</v>
      </c>
      <c r="C93" s="329">
        <v>71947.199999999968</v>
      </c>
      <c r="D93" s="330">
        <v>8582</v>
      </c>
      <c r="E93" s="176">
        <f t="shared" si="9"/>
        <v>4966625.2999999989</v>
      </c>
      <c r="F93" s="176">
        <f t="shared" si="9"/>
        <v>1165621</v>
      </c>
      <c r="G93" s="177">
        <f t="shared" si="6"/>
        <v>2702486.0000000075</v>
      </c>
      <c r="H93" s="177">
        <f t="shared" si="7"/>
        <v>148099</v>
      </c>
    </row>
    <row r="94" spans="1:8" x14ac:dyDescent="0.25">
      <c r="A94" s="789" t="s">
        <v>851</v>
      </c>
      <c r="B94" s="328">
        <v>92</v>
      </c>
      <c r="C94" s="329">
        <v>75616.19999999991</v>
      </c>
      <c r="D94" s="330">
        <v>8960</v>
      </c>
      <c r="E94" s="176">
        <f t="shared" si="9"/>
        <v>5042241.4999999991</v>
      </c>
      <c r="F94" s="176">
        <f t="shared" si="9"/>
        <v>1174581</v>
      </c>
      <c r="G94" s="177">
        <f t="shared" si="6"/>
        <v>2626869.8000000073</v>
      </c>
      <c r="H94" s="177">
        <f t="shared" si="7"/>
        <v>139139</v>
      </c>
    </row>
    <row r="95" spans="1:8" x14ac:dyDescent="0.25">
      <c r="A95" s="789" t="s">
        <v>851</v>
      </c>
      <c r="B95" s="328">
        <v>93</v>
      </c>
      <c r="C95" s="329">
        <v>68027.699999999793</v>
      </c>
      <c r="D95" s="330">
        <v>7943</v>
      </c>
      <c r="E95" s="176">
        <f t="shared" si="9"/>
        <v>5110269.1999999993</v>
      </c>
      <c r="F95" s="176">
        <f t="shared" si="9"/>
        <v>1182524</v>
      </c>
      <c r="G95" s="177">
        <f t="shared" si="6"/>
        <v>2558842.1000000071</v>
      </c>
      <c r="H95" s="177">
        <f t="shared" si="7"/>
        <v>131196</v>
      </c>
    </row>
    <row r="96" spans="1:8" x14ac:dyDescent="0.25">
      <c r="A96" s="789" t="s">
        <v>851</v>
      </c>
      <c r="B96" s="328">
        <v>94</v>
      </c>
      <c r="C96" s="329">
        <v>64017.399999999943</v>
      </c>
      <c r="D96" s="330">
        <v>7374</v>
      </c>
      <c r="E96" s="176">
        <f t="shared" si="9"/>
        <v>5174286.5999999996</v>
      </c>
      <c r="F96" s="176">
        <f t="shared" si="9"/>
        <v>1189898</v>
      </c>
      <c r="G96" s="177">
        <f t="shared" si="6"/>
        <v>2494824.7000000067</v>
      </c>
      <c r="H96" s="177">
        <f t="shared" si="7"/>
        <v>123822</v>
      </c>
    </row>
    <row r="97" spans="1:8" x14ac:dyDescent="0.25">
      <c r="A97" s="789" t="s">
        <v>851</v>
      </c>
      <c r="B97" s="328">
        <v>95</v>
      </c>
      <c r="C97" s="329">
        <v>53903.600000000006</v>
      </c>
      <c r="D97" s="330">
        <v>6147</v>
      </c>
      <c r="E97" s="176">
        <f t="shared" si="9"/>
        <v>5228190.1999999993</v>
      </c>
      <c r="F97" s="176">
        <f t="shared" si="9"/>
        <v>1196045</v>
      </c>
      <c r="G97" s="177">
        <f t="shared" si="6"/>
        <v>2440921.1000000071</v>
      </c>
      <c r="H97" s="177">
        <f t="shared" si="7"/>
        <v>117675</v>
      </c>
    </row>
    <row r="98" spans="1:8" x14ac:dyDescent="0.25">
      <c r="A98" s="789" t="s">
        <v>851</v>
      </c>
      <c r="B98" s="328">
        <v>96</v>
      </c>
      <c r="C98" s="329">
        <v>51595.400000000154</v>
      </c>
      <c r="D98" s="330">
        <v>5870</v>
      </c>
      <c r="E98" s="176">
        <f t="shared" si="9"/>
        <v>5279785.5999999996</v>
      </c>
      <c r="F98" s="176">
        <f t="shared" si="9"/>
        <v>1201915</v>
      </c>
      <c r="G98" s="177">
        <f t="shared" si="6"/>
        <v>2389325.7000000067</v>
      </c>
      <c r="H98" s="177">
        <f t="shared" si="7"/>
        <v>111805</v>
      </c>
    </row>
    <row r="99" spans="1:8" x14ac:dyDescent="0.25">
      <c r="A99" s="789" t="s">
        <v>851</v>
      </c>
      <c r="B99" s="328">
        <v>97</v>
      </c>
      <c r="C99" s="329">
        <v>49029.300000000105</v>
      </c>
      <c r="D99" s="330">
        <v>5454</v>
      </c>
      <c r="E99" s="176">
        <f t="shared" si="9"/>
        <v>5328814.8999999994</v>
      </c>
      <c r="F99" s="176">
        <f t="shared" si="9"/>
        <v>1207369</v>
      </c>
      <c r="G99" s="177">
        <f t="shared" si="6"/>
        <v>2340296.4000000069</v>
      </c>
      <c r="H99" s="177">
        <f t="shared" si="7"/>
        <v>106351</v>
      </c>
    </row>
    <row r="100" spans="1:8" x14ac:dyDescent="0.25">
      <c r="A100" s="789" t="s">
        <v>851</v>
      </c>
      <c r="B100" s="328">
        <v>98</v>
      </c>
      <c r="C100" s="329">
        <v>46901.100000000108</v>
      </c>
      <c r="D100" s="330">
        <v>4996</v>
      </c>
      <c r="E100" s="176">
        <f t="shared" ref="E100:F115" si="10">E99+C100</f>
        <v>5375716</v>
      </c>
      <c r="F100" s="176">
        <f t="shared" si="10"/>
        <v>1212365</v>
      </c>
      <c r="G100" s="177">
        <f t="shared" si="6"/>
        <v>2293395.3000000063</v>
      </c>
      <c r="H100" s="177">
        <f t="shared" si="7"/>
        <v>101355</v>
      </c>
    </row>
    <row r="101" spans="1:8" x14ac:dyDescent="0.25">
      <c r="A101" s="789" t="s">
        <v>851</v>
      </c>
      <c r="B101" s="328">
        <v>99</v>
      </c>
      <c r="C101" s="329">
        <v>41762.000000000065</v>
      </c>
      <c r="D101" s="330">
        <v>4334</v>
      </c>
      <c r="E101" s="176">
        <f t="shared" si="10"/>
        <v>5417478</v>
      </c>
      <c r="F101" s="176">
        <f t="shared" si="10"/>
        <v>1216699</v>
      </c>
      <c r="G101" s="177">
        <f t="shared" si="6"/>
        <v>2251633.3000000063</v>
      </c>
      <c r="H101" s="177">
        <f t="shared" si="7"/>
        <v>97021</v>
      </c>
    </row>
    <row r="102" spans="1:8" x14ac:dyDescent="0.25">
      <c r="A102" s="789" t="s">
        <v>851</v>
      </c>
      <c r="B102" s="328">
        <v>100</v>
      </c>
      <c r="C102" s="329">
        <v>38301.600000000035</v>
      </c>
      <c r="D102" s="330">
        <v>3910</v>
      </c>
      <c r="E102" s="176">
        <f t="shared" si="10"/>
        <v>5455779.5999999996</v>
      </c>
      <c r="F102" s="176">
        <f t="shared" si="10"/>
        <v>1220609</v>
      </c>
      <c r="G102" s="177">
        <f t="shared" si="6"/>
        <v>2213331.7000000067</v>
      </c>
      <c r="H102" s="177">
        <f t="shared" si="7"/>
        <v>93111</v>
      </c>
    </row>
    <row r="103" spans="1:8" x14ac:dyDescent="0.25">
      <c r="A103" s="789" t="s">
        <v>851</v>
      </c>
      <c r="B103" s="328">
        <v>101</v>
      </c>
      <c r="C103" s="329">
        <v>35669.299999999996</v>
      </c>
      <c r="D103" s="330">
        <v>3581</v>
      </c>
      <c r="E103" s="176">
        <f t="shared" si="10"/>
        <v>5491448.8999999994</v>
      </c>
      <c r="F103" s="176">
        <f t="shared" si="10"/>
        <v>1224190</v>
      </c>
      <c r="G103" s="177">
        <f t="shared" si="6"/>
        <v>2177662.4000000069</v>
      </c>
      <c r="H103" s="177">
        <f t="shared" si="7"/>
        <v>89530</v>
      </c>
    </row>
    <row r="104" spans="1:8" x14ac:dyDescent="0.25">
      <c r="A104" s="789" t="s">
        <v>851</v>
      </c>
      <c r="B104" s="328">
        <v>102</v>
      </c>
      <c r="C104" s="329">
        <v>30824.299999999996</v>
      </c>
      <c r="D104" s="330">
        <v>2998</v>
      </c>
      <c r="E104" s="176">
        <f t="shared" si="10"/>
        <v>5522273.1999999993</v>
      </c>
      <c r="F104" s="176">
        <f t="shared" si="10"/>
        <v>1227188</v>
      </c>
      <c r="G104" s="177">
        <f t="shared" si="6"/>
        <v>2146838.1000000071</v>
      </c>
      <c r="H104" s="177">
        <f t="shared" si="7"/>
        <v>86532</v>
      </c>
    </row>
    <row r="105" spans="1:8" x14ac:dyDescent="0.25">
      <c r="A105" s="789" t="s">
        <v>851</v>
      </c>
      <c r="B105" s="328">
        <v>103</v>
      </c>
      <c r="C105" s="329">
        <v>31021.299999999988</v>
      </c>
      <c r="D105" s="330">
        <v>2989</v>
      </c>
      <c r="E105" s="176">
        <f t="shared" si="10"/>
        <v>5553294.4999999991</v>
      </c>
      <c r="F105" s="176">
        <f t="shared" si="10"/>
        <v>1230177</v>
      </c>
      <c r="G105" s="177">
        <f t="shared" si="6"/>
        <v>2115816.8000000073</v>
      </c>
      <c r="H105" s="177">
        <f t="shared" si="7"/>
        <v>83543</v>
      </c>
    </row>
    <row r="106" spans="1:8" x14ac:dyDescent="0.25">
      <c r="A106" s="789" t="s">
        <v>851</v>
      </c>
      <c r="B106" s="328">
        <v>104</v>
      </c>
      <c r="C106" s="329">
        <v>26416.700000000004</v>
      </c>
      <c r="D106" s="330">
        <v>2473</v>
      </c>
      <c r="E106" s="176">
        <f t="shared" si="10"/>
        <v>5579711.1999999993</v>
      </c>
      <c r="F106" s="176">
        <f t="shared" si="10"/>
        <v>1232650</v>
      </c>
      <c r="G106" s="177">
        <f t="shared" si="6"/>
        <v>2089400.1000000071</v>
      </c>
      <c r="H106" s="177">
        <f t="shared" si="7"/>
        <v>81070</v>
      </c>
    </row>
    <row r="107" spans="1:8" x14ac:dyDescent="0.25">
      <c r="A107" s="789" t="s">
        <v>851</v>
      </c>
      <c r="B107" s="328">
        <v>105</v>
      </c>
      <c r="C107" s="329">
        <v>26262.200000000012</v>
      </c>
      <c r="D107" s="330">
        <v>2514</v>
      </c>
      <c r="E107" s="176">
        <f t="shared" si="10"/>
        <v>5605973.3999999994</v>
      </c>
      <c r="F107" s="176">
        <f t="shared" si="10"/>
        <v>1235164</v>
      </c>
      <c r="G107" s="177">
        <f t="shared" si="6"/>
        <v>2063137.9000000069</v>
      </c>
      <c r="H107" s="177">
        <f t="shared" si="7"/>
        <v>78556</v>
      </c>
    </row>
    <row r="108" spans="1:8" x14ac:dyDescent="0.25">
      <c r="A108" s="789" t="s">
        <v>851</v>
      </c>
      <c r="B108" s="328">
        <v>106</v>
      </c>
      <c r="C108" s="329">
        <v>25036.700000000012</v>
      </c>
      <c r="D108" s="330">
        <v>2219</v>
      </c>
      <c r="E108" s="176">
        <f t="shared" si="10"/>
        <v>5631010.0999999996</v>
      </c>
      <c r="F108" s="176">
        <f t="shared" si="10"/>
        <v>1237383</v>
      </c>
      <c r="G108" s="177">
        <f t="shared" si="6"/>
        <v>2038101.2000000067</v>
      </c>
      <c r="H108" s="177">
        <f t="shared" si="7"/>
        <v>76337</v>
      </c>
    </row>
    <row r="109" spans="1:8" x14ac:dyDescent="0.25">
      <c r="A109" s="789" t="s">
        <v>851</v>
      </c>
      <c r="B109" s="328">
        <v>107</v>
      </c>
      <c r="C109" s="329">
        <v>24093.399999999998</v>
      </c>
      <c r="D109" s="330">
        <v>2127</v>
      </c>
      <c r="E109" s="176">
        <f t="shared" si="10"/>
        <v>5655103.5</v>
      </c>
      <c r="F109" s="176">
        <f t="shared" si="10"/>
        <v>1239510</v>
      </c>
      <c r="G109" s="177">
        <f t="shared" si="6"/>
        <v>2014007.8000000063</v>
      </c>
      <c r="H109" s="177">
        <f t="shared" si="7"/>
        <v>74210</v>
      </c>
    </row>
    <row r="110" spans="1:8" x14ac:dyDescent="0.25">
      <c r="A110" s="789" t="s">
        <v>851</v>
      </c>
      <c r="B110" s="328">
        <v>108</v>
      </c>
      <c r="C110" s="329">
        <v>21082.600000000002</v>
      </c>
      <c r="D110" s="330">
        <v>1841</v>
      </c>
      <c r="E110" s="176">
        <f t="shared" si="10"/>
        <v>5676186.0999999996</v>
      </c>
      <c r="F110" s="176">
        <f t="shared" si="10"/>
        <v>1241351</v>
      </c>
      <c r="G110" s="177">
        <f t="shared" si="6"/>
        <v>1992925.2000000067</v>
      </c>
      <c r="H110" s="177">
        <f t="shared" si="7"/>
        <v>72369</v>
      </c>
    </row>
    <row r="111" spans="1:8" x14ac:dyDescent="0.25">
      <c r="A111" s="789" t="s">
        <v>851</v>
      </c>
      <c r="B111" s="328">
        <v>109</v>
      </c>
      <c r="C111" s="329">
        <v>21056.100000000006</v>
      </c>
      <c r="D111" s="330">
        <v>1857</v>
      </c>
      <c r="E111" s="176">
        <f t="shared" si="10"/>
        <v>5697242.1999999993</v>
      </c>
      <c r="F111" s="176">
        <f t="shared" si="10"/>
        <v>1243208</v>
      </c>
      <c r="G111" s="177">
        <f t="shared" si="6"/>
        <v>1971869.1000000071</v>
      </c>
      <c r="H111" s="177">
        <f t="shared" si="7"/>
        <v>70512</v>
      </c>
    </row>
    <row r="112" spans="1:8" x14ac:dyDescent="0.25">
      <c r="A112" s="789" t="s">
        <v>851</v>
      </c>
      <c r="B112" s="328">
        <v>110</v>
      </c>
      <c r="C112" s="329">
        <v>16389.899999999987</v>
      </c>
      <c r="D112" s="330">
        <v>1423</v>
      </c>
      <c r="E112" s="176">
        <f t="shared" si="10"/>
        <v>5713632.0999999996</v>
      </c>
      <c r="F112" s="176">
        <f t="shared" si="10"/>
        <v>1244631</v>
      </c>
      <c r="G112" s="177">
        <f t="shared" si="6"/>
        <v>1955479.2000000067</v>
      </c>
      <c r="H112" s="177">
        <f t="shared" si="7"/>
        <v>69089</v>
      </c>
    </row>
    <row r="113" spans="1:8" x14ac:dyDescent="0.25">
      <c r="A113" s="789" t="s">
        <v>851</v>
      </c>
      <c r="B113" s="328">
        <v>111</v>
      </c>
      <c r="C113" s="329">
        <v>15308.399999999992</v>
      </c>
      <c r="D113" s="330">
        <v>1324</v>
      </c>
      <c r="E113" s="176">
        <f t="shared" si="10"/>
        <v>5728940.5</v>
      </c>
      <c r="F113" s="176">
        <f t="shared" si="10"/>
        <v>1245955</v>
      </c>
      <c r="G113" s="177">
        <f t="shared" si="6"/>
        <v>1940170.8000000063</v>
      </c>
      <c r="H113" s="177">
        <f t="shared" si="7"/>
        <v>67765</v>
      </c>
    </row>
    <row r="114" spans="1:8" x14ac:dyDescent="0.25">
      <c r="A114" s="789" t="s">
        <v>851</v>
      </c>
      <c r="B114" s="328">
        <v>112</v>
      </c>
      <c r="C114" s="329">
        <v>15988.499999999995</v>
      </c>
      <c r="D114" s="330">
        <v>1268</v>
      </c>
      <c r="E114" s="176">
        <f t="shared" si="10"/>
        <v>5744929</v>
      </c>
      <c r="F114" s="176">
        <f t="shared" si="10"/>
        <v>1247223</v>
      </c>
      <c r="G114" s="177">
        <f t="shared" si="6"/>
        <v>1924182.3000000063</v>
      </c>
      <c r="H114" s="177">
        <f t="shared" si="7"/>
        <v>66497</v>
      </c>
    </row>
    <row r="115" spans="1:8" x14ac:dyDescent="0.25">
      <c r="A115" s="789" t="s">
        <v>851</v>
      </c>
      <c r="B115" s="328">
        <v>113</v>
      </c>
      <c r="C115" s="329">
        <v>15344.200000000003</v>
      </c>
      <c r="D115" s="330">
        <v>1276</v>
      </c>
      <c r="E115" s="176">
        <f t="shared" si="10"/>
        <v>5760273.2000000002</v>
      </c>
      <c r="F115" s="176">
        <f t="shared" si="10"/>
        <v>1248499</v>
      </c>
      <c r="G115" s="177">
        <f t="shared" si="6"/>
        <v>1908838.1000000061</v>
      </c>
      <c r="H115" s="177">
        <f t="shared" si="7"/>
        <v>65221</v>
      </c>
    </row>
    <row r="116" spans="1:8" x14ac:dyDescent="0.25">
      <c r="A116" s="789" t="s">
        <v>851</v>
      </c>
      <c r="B116" s="328">
        <v>114</v>
      </c>
      <c r="C116" s="329">
        <v>16282.400000000001</v>
      </c>
      <c r="D116" s="330">
        <v>1375</v>
      </c>
      <c r="E116" s="176">
        <f t="shared" ref="E116:F131" si="11">E115+C116</f>
        <v>5776555.6000000006</v>
      </c>
      <c r="F116" s="176">
        <f t="shared" si="11"/>
        <v>1249874</v>
      </c>
      <c r="G116" s="177">
        <f t="shared" si="6"/>
        <v>1892555.7000000058</v>
      </c>
      <c r="H116" s="177">
        <f t="shared" si="7"/>
        <v>63846</v>
      </c>
    </row>
    <row r="117" spans="1:8" x14ac:dyDescent="0.25">
      <c r="A117" s="789" t="s">
        <v>851</v>
      </c>
      <c r="B117" s="328">
        <v>115</v>
      </c>
      <c r="C117" s="329">
        <v>17679.600000000002</v>
      </c>
      <c r="D117" s="330">
        <v>1404</v>
      </c>
      <c r="E117" s="176">
        <f t="shared" si="11"/>
        <v>5794235.2000000002</v>
      </c>
      <c r="F117" s="176">
        <f t="shared" si="11"/>
        <v>1251278</v>
      </c>
      <c r="G117" s="177">
        <f t="shared" si="6"/>
        <v>1874876.1000000061</v>
      </c>
      <c r="H117" s="177">
        <f t="shared" si="7"/>
        <v>62442</v>
      </c>
    </row>
    <row r="118" spans="1:8" x14ac:dyDescent="0.25">
      <c r="A118" s="789" t="s">
        <v>851</v>
      </c>
      <c r="B118" s="328">
        <v>116</v>
      </c>
      <c r="C118" s="329">
        <v>15637.400000000007</v>
      </c>
      <c r="D118" s="330">
        <v>1246</v>
      </c>
      <c r="E118" s="176">
        <f t="shared" si="11"/>
        <v>5809872.6000000006</v>
      </c>
      <c r="F118" s="176">
        <f t="shared" si="11"/>
        <v>1252524</v>
      </c>
      <c r="G118" s="177">
        <f t="shared" si="6"/>
        <v>1859238.7000000058</v>
      </c>
      <c r="H118" s="177">
        <f t="shared" si="7"/>
        <v>61196</v>
      </c>
    </row>
    <row r="119" spans="1:8" x14ac:dyDescent="0.25">
      <c r="A119" s="789" t="s">
        <v>851</v>
      </c>
      <c r="B119" s="328">
        <v>117</v>
      </c>
      <c r="C119" s="329">
        <v>14133.700000000004</v>
      </c>
      <c r="D119" s="330">
        <v>1096</v>
      </c>
      <c r="E119" s="176">
        <f t="shared" si="11"/>
        <v>5824006.3000000007</v>
      </c>
      <c r="F119" s="176">
        <f t="shared" si="11"/>
        <v>1253620</v>
      </c>
      <c r="G119" s="177">
        <f t="shared" si="6"/>
        <v>1845105.0000000056</v>
      </c>
      <c r="H119" s="177">
        <f t="shared" si="7"/>
        <v>60100</v>
      </c>
    </row>
    <row r="120" spans="1:8" x14ac:dyDescent="0.25">
      <c r="A120" s="789" t="s">
        <v>851</v>
      </c>
      <c r="B120" s="328">
        <v>118</v>
      </c>
      <c r="C120" s="329">
        <v>15078.300000000003</v>
      </c>
      <c r="D120" s="330">
        <v>1226</v>
      </c>
      <c r="E120" s="176">
        <f t="shared" si="11"/>
        <v>5839084.6000000006</v>
      </c>
      <c r="F120" s="176">
        <f t="shared" si="11"/>
        <v>1254846</v>
      </c>
      <c r="G120" s="177">
        <f t="shared" si="6"/>
        <v>1830026.7000000058</v>
      </c>
      <c r="H120" s="177">
        <f t="shared" si="7"/>
        <v>58874</v>
      </c>
    </row>
    <row r="121" spans="1:8" x14ac:dyDescent="0.25">
      <c r="A121" s="789" t="s">
        <v>851</v>
      </c>
      <c r="B121" s="328">
        <v>119</v>
      </c>
      <c r="C121" s="329">
        <v>16034.900000000003</v>
      </c>
      <c r="D121" s="330">
        <v>1254</v>
      </c>
      <c r="E121" s="176">
        <f t="shared" si="11"/>
        <v>5855119.5000000009</v>
      </c>
      <c r="F121" s="176">
        <f t="shared" si="11"/>
        <v>1256100</v>
      </c>
      <c r="G121" s="177">
        <f t="shared" si="6"/>
        <v>1813991.8000000054</v>
      </c>
      <c r="H121" s="177">
        <f t="shared" si="7"/>
        <v>57620</v>
      </c>
    </row>
    <row r="122" spans="1:8" x14ac:dyDescent="0.25">
      <c r="A122" s="789" t="s">
        <v>851</v>
      </c>
      <c r="B122" s="328">
        <v>120</v>
      </c>
      <c r="C122" s="329">
        <v>13656.500000000007</v>
      </c>
      <c r="D122" s="330">
        <v>1055</v>
      </c>
      <c r="E122" s="176">
        <f t="shared" si="11"/>
        <v>5868776.0000000009</v>
      </c>
      <c r="F122" s="176">
        <f t="shared" si="11"/>
        <v>1257155</v>
      </c>
      <c r="G122" s="177">
        <f t="shared" si="6"/>
        <v>1800335.3000000054</v>
      </c>
      <c r="H122" s="177">
        <f t="shared" si="7"/>
        <v>56565</v>
      </c>
    </row>
    <row r="123" spans="1:8" x14ac:dyDescent="0.25">
      <c r="A123" s="789" t="s">
        <v>851</v>
      </c>
      <c r="B123" s="328">
        <v>121</v>
      </c>
      <c r="C123" s="329">
        <v>13658.099999999993</v>
      </c>
      <c r="D123" s="330">
        <v>996</v>
      </c>
      <c r="E123" s="176">
        <f t="shared" si="11"/>
        <v>5882434.1000000006</v>
      </c>
      <c r="F123" s="176">
        <f t="shared" si="11"/>
        <v>1258151</v>
      </c>
      <c r="G123" s="177">
        <f t="shared" si="6"/>
        <v>1786677.2000000058</v>
      </c>
      <c r="H123" s="177">
        <f t="shared" si="7"/>
        <v>55569</v>
      </c>
    </row>
    <row r="124" spans="1:8" x14ac:dyDescent="0.25">
      <c r="A124" s="789" t="s">
        <v>851</v>
      </c>
      <c r="B124" s="328">
        <v>122</v>
      </c>
      <c r="C124" s="329">
        <v>15484.599999999991</v>
      </c>
      <c r="D124" s="330">
        <v>1181</v>
      </c>
      <c r="E124" s="176">
        <f t="shared" si="11"/>
        <v>5897918.7000000002</v>
      </c>
      <c r="F124" s="176">
        <f t="shared" si="11"/>
        <v>1259332</v>
      </c>
      <c r="G124" s="177">
        <f t="shared" si="6"/>
        <v>1771192.6000000061</v>
      </c>
      <c r="H124" s="177">
        <f t="shared" si="7"/>
        <v>54388</v>
      </c>
    </row>
    <row r="125" spans="1:8" x14ac:dyDescent="0.25">
      <c r="A125" s="789" t="s">
        <v>851</v>
      </c>
      <c r="B125" s="328">
        <v>123</v>
      </c>
      <c r="C125" s="329">
        <v>14515.199999999999</v>
      </c>
      <c r="D125" s="330">
        <v>1049</v>
      </c>
      <c r="E125" s="176">
        <f t="shared" si="11"/>
        <v>5912433.9000000004</v>
      </c>
      <c r="F125" s="176">
        <f t="shared" si="11"/>
        <v>1260381</v>
      </c>
      <c r="G125" s="177">
        <f t="shared" si="6"/>
        <v>1756677.400000006</v>
      </c>
      <c r="H125" s="177">
        <f t="shared" si="7"/>
        <v>53339</v>
      </c>
    </row>
    <row r="126" spans="1:8" x14ac:dyDescent="0.25">
      <c r="A126" s="789" t="s">
        <v>851</v>
      </c>
      <c r="B126" s="328">
        <v>124</v>
      </c>
      <c r="C126" s="329">
        <v>12274.900000000003</v>
      </c>
      <c r="D126" s="330">
        <v>920</v>
      </c>
      <c r="E126" s="176">
        <f t="shared" si="11"/>
        <v>5924708.8000000007</v>
      </c>
      <c r="F126" s="176">
        <f t="shared" si="11"/>
        <v>1261301</v>
      </c>
      <c r="G126" s="177">
        <f t="shared" si="6"/>
        <v>1744402.5000000056</v>
      </c>
      <c r="H126" s="177">
        <f t="shared" si="7"/>
        <v>52419</v>
      </c>
    </row>
    <row r="127" spans="1:8" x14ac:dyDescent="0.25">
      <c r="A127" s="789" t="s">
        <v>851</v>
      </c>
      <c r="B127" s="328">
        <v>125</v>
      </c>
      <c r="C127" s="329">
        <v>14115.4</v>
      </c>
      <c r="D127" s="330">
        <v>1034</v>
      </c>
      <c r="E127" s="176">
        <f t="shared" si="11"/>
        <v>5938824.2000000011</v>
      </c>
      <c r="F127" s="176">
        <f t="shared" si="11"/>
        <v>1262335</v>
      </c>
      <c r="G127" s="177">
        <f t="shared" si="6"/>
        <v>1730287.1000000052</v>
      </c>
      <c r="H127" s="177">
        <f t="shared" si="7"/>
        <v>51385</v>
      </c>
    </row>
    <row r="128" spans="1:8" x14ac:dyDescent="0.25">
      <c r="A128" s="789" t="s">
        <v>851</v>
      </c>
      <c r="B128" s="328">
        <v>126</v>
      </c>
      <c r="C128" s="329">
        <v>11584.8</v>
      </c>
      <c r="D128" s="330">
        <v>832</v>
      </c>
      <c r="E128" s="176">
        <f t="shared" si="11"/>
        <v>5950409.0000000009</v>
      </c>
      <c r="F128" s="176">
        <f t="shared" si="11"/>
        <v>1263167</v>
      </c>
      <c r="G128" s="177">
        <f t="shared" si="6"/>
        <v>1718702.3000000054</v>
      </c>
      <c r="H128" s="177">
        <f t="shared" si="7"/>
        <v>50553</v>
      </c>
    </row>
    <row r="129" spans="1:8" x14ac:dyDescent="0.25">
      <c r="A129" s="789" t="s">
        <v>851</v>
      </c>
      <c r="B129" s="328">
        <v>127</v>
      </c>
      <c r="C129" s="329">
        <v>12953.500000000005</v>
      </c>
      <c r="D129" s="330">
        <v>918</v>
      </c>
      <c r="E129" s="176">
        <f t="shared" si="11"/>
        <v>5963362.5000000009</v>
      </c>
      <c r="F129" s="176">
        <f t="shared" si="11"/>
        <v>1264085</v>
      </c>
      <c r="G129" s="177">
        <f t="shared" si="6"/>
        <v>1705748.8000000054</v>
      </c>
      <c r="H129" s="177">
        <f t="shared" si="7"/>
        <v>49635</v>
      </c>
    </row>
    <row r="130" spans="1:8" x14ac:dyDescent="0.25">
      <c r="A130" s="789" t="s">
        <v>851</v>
      </c>
      <c r="B130" s="328">
        <v>128</v>
      </c>
      <c r="C130" s="329">
        <v>9472.7999999999975</v>
      </c>
      <c r="D130" s="330">
        <v>615</v>
      </c>
      <c r="E130" s="176">
        <f t="shared" si="11"/>
        <v>5972835.3000000007</v>
      </c>
      <c r="F130" s="176">
        <f t="shared" si="11"/>
        <v>1264700</v>
      </c>
      <c r="G130" s="177">
        <f t="shared" si="6"/>
        <v>1696276.0000000056</v>
      </c>
      <c r="H130" s="177">
        <f t="shared" si="7"/>
        <v>49020</v>
      </c>
    </row>
    <row r="131" spans="1:8" x14ac:dyDescent="0.25">
      <c r="A131" s="789" t="s">
        <v>851</v>
      </c>
      <c r="B131" s="328">
        <v>129</v>
      </c>
      <c r="C131" s="329">
        <v>12134.800000000003</v>
      </c>
      <c r="D131" s="330">
        <v>842</v>
      </c>
      <c r="E131" s="176">
        <f t="shared" si="11"/>
        <v>5984970.1000000006</v>
      </c>
      <c r="F131" s="176">
        <f t="shared" si="11"/>
        <v>1265542</v>
      </c>
      <c r="G131" s="177">
        <f t="shared" ref="G131:G194" si="12">$E$984-E131</f>
        <v>1684141.2000000058</v>
      </c>
      <c r="H131" s="177">
        <f t="shared" ref="H131:H194" si="13">$F$984-F131</f>
        <v>48178</v>
      </c>
    </row>
    <row r="132" spans="1:8" x14ac:dyDescent="0.25">
      <c r="A132" s="789" t="s">
        <v>851</v>
      </c>
      <c r="B132" s="328">
        <v>130</v>
      </c>
      <c r="C132" s="329">
        <v>8065.8000000000029</v>
      </c>
      <c r="D132" s="330">
        <v>590</v>
      </c>
      <c r="E132" s="176">
        <f t="shared" ref="E132:F147" si="14">E131+C132</f>
        <v>5993035.9000000004</v>
      </c>
      <c r="F132" s="176">
        <f t="shared" si="14"/>
        <v>1266132</v>
      </c>
      <c r="G132" s="177">
        <f t="shared" si="12"/>
        <v>1676075.400000006</v>
      </c>
      <c r="H132" s="177">
        <f t="shared" si="13"/>
        <v>47588</v>
      </c>
    </row>
    <row r="133" spans="1:8" x14ac:dyDescent="0.25">
      <c r="A133" s="789" t="s">
        <v>851</v>
      </c>
      <c r="B133" s="328">
        <v>131</v>
      </c>
      <c r="C133" s="329">
        <v>8654.9999999999982</v>
      </c>
      <c r="D133" s="330">
        <v>584</v>
      </c>
      <c r="E133" s="176">
        <f t="shared" si="14"/>
        <v>6001690.9000000004</v>
      </c>
      <c r="F133" s="176">
        <f t="shared" si="14"/>
        <v>1266716</v>
      </c>
      <c r="G133" s="177">
        <f t="shared" si="12"/>
        <v>1667420.400000006</v>
      </c>
      <c r="H133" s="177">
        <f t="shared" si="13"/>
        <v>47004</v>
      </c>
    </row>
    <row r="134" spans="1:8" x14ac:dyDescent="0.25">
      <c r="A134" s="789" t="s">
        <v>851</v>
      </c>
      <c r="B134" s="328">
        <v>132</v>
      </c>
      <c r="C134" s="329">
        <v>11358.300000000001</v>
      </c>
      <c r="D134" s="330">
        <v>744</v>
      </c>
      <c r="E134" s="176">
        <f t="shared" si="14"/>
        <v>6013049.2000000002</v>
      </c>
      <c r="F134" s="176">
        <f t="shared" si="14"/>
        <v>1267460</v>
      </c>
      <c r="G134" s="177">
        <f t="shared" si="12"/>
        <v>1656062.1000000061</v>
      </c>
      <c r="H134" s="177">
        <f t="shared" si="13"/>
        <v>46260</v>
      </c>
    </row>
    <row r="135" spans="1:8" x14ac:dyDescent="0.25">
      <c r="A135" s="789" t="s">
        <v>851</v>
      </c>
      <c r="B135" s="328">
        <v>133</v>
      </c>
      <c r="C135" s="329">
        <v>8515.6000000000022</v>
      </c>
      <c r="D135" s="330">
        <v>594</v>
      </c>
      <c r="E135" s="176">
        <f t="shared" si="14"/>
        <v>6021564.7999999998</v>
      </c>
      <c r="F135" s="176">
        <f t="shared" si="14"/>
        <v>1268054</v>
      </c>
      <c r="G135" s="177">
        <f t="shared" si="12"/>
        <v>1647546.5000000065</v>
      </c>
      <c r="H135" s="177">
        <f t="shared" si="13"/>
        <v>45666</v>
      </c>
    </row>
    <row r="136" spans="1:8" x14ac:dyDescent="0.25">
      <c r="A136" s="789" t="s">
        <v>851</v>
      </c>
      <c r="B136" s="328">
        <v>134</v>
      </c>
      <c r="C136" s="329">
        <v>10452.499999999996</v>
      </c>
      <c r="D136" s="330">
        <v>658</v>
      </c>
      <c r="E136" s="176">
        <f t="shared" si="14"/>
        <v>6032017.2999999998</v>
      </c>
      <c r="F136" s="176">
        <f t="shared" si="14"/>
        <v>1268712</v>
      </c>
      <c r="G136" s="177">
        <f t="shared" si="12"/>
        <v>1637094.0000000065</v>
      </c>
      <c r="H136" s="177">
        <f t="shared" si="13"/>
        <v>45008</v>
      </c>
    </row>
    <row r="137" spans="1:8" x14ac:dyDescent="0.25">
      <c r="A137" s="789" t="s">
        <v>851</v>
      </c>
      <c r="B137" s="328">
        <v>135</v>
      </c>
      <c r="C137" s="329">
        <v>7963.5999999999985</v>
      </c>
      <c r="D137" s="330">
        <v>520</v>
      </c>
      <c r="E137" s="176">
        <f t="shared" si="14"/>
        <v>6039980.8999999994</v>
      </c>
      <c r="F137" s="176">
        <f t="shared" si="14"/>
        <v>1269232</v>
      </c>
      <c r="G137" s="177">
        <f t="shared" si="12"/>
        <v>1629130.4000000069</v>
      </c>
      <c r="H137" s="177">
        <f t="shared" si="13"/>
        <v>44488</v>
      </c>
    </row>
    <row r="138" spans="1:8" x14ac:dyDescent="0.25">
      <c r="A138" s="789" t="s">
        <v>851</v>
      </c>
      <c r="B138" s="328">
        <v>136</v>
      </c>
      <c r="C138" s="329">
        <v>8298.1</v>
      </c>
      <c r="D138" s="330">
        <v>521</v>
      </c>
      <c r="E138" s="176">
        <f t="shared" si="14"/>
        <v>6048278.9999999991</v>
      </c>
      <c r="F138" s="176">
        <f t="shared" si="14"/>
        <v>1269753</v>
      </c>
      <c r="G138" s="177">
        <f t="shared" si="12"/>
        <v>1620832.3000000073</v>
      </c>
      <c r="H138" s="177">
        <f t="shared" si="13"/>
        <v>43967</v>
      </c>
    </row>
    <row r="139" spans="1:8" x14ac:dyDescent="0.25">
      <c r="A139" s="789" t="s">
        <v>851</v>
      </c>
      <c r="B139" s="328">
        <v>137</v>
      </c>
      <c r="C139" s="329">
        <v>8354.1999999999989</v>
      </c>
      <c r="D139" s="330">
        <v>563</v>
      </c>
      <c r="E139" s="176">
        <f t="shared" si="14"/>
        <v>6056633.1999999993</v>
      </c>
      <c r="F139" s="176">
        <f t="shared" si="14"/>
        <v>1270316</v>
      </c>
      <c r="G139" s="177">
        <f t="shared" si="12"/>
        <v>1612478.1000000071</v>
      </c>
      <c r="H139" s="177">
        <f t="shared" si="13"/>
        <v>43404</v>
      </c>
    </row>
    <row r="140" spans="1:8" x14ac:dyDescent="0.25">
      <c r="A140" s="789" t="s">
        <v>851</v>
      </c>
      <c r="B140" s="328">
        <v>138</v>
      </c>
      <c r="C140" s="329">
        <v>7585.4000000000005</v>
      </c>
      <c r="D140" s="330">
        <v>493</v>
      </c>
      <c r="E140" s="176">
        <f t="shared" si="14"/>
        <v>6064218.5999999996</v>
      </c>
      <c r="F140" s="176">
        <f t="shared" si="14"/>
        <v>1270809</v>
      </c>
      <c r="G140" s="177">
        <f t="shared" si="12"/>
        <v>1604892.7000000067</v>
      </c>
      <c r="H140" s="177">
        <f t="shared" si="13"/>
        <v>42911</v>
      </c>
    </row>
    <row r="141" spans="1:8" x14ac:dyDescent="0.25">
      <c r="A141" s="789" t="s">
        <v>851</v>
      </c>
      <c r="B141" s="328">
        <v>139</v>
      </c>
      <c r="C141" s="329">
        <v>10278.600000000002</v>
      </c>
      <c r="D141" s="330">
        <v>638</v>
      </c>
      <c r="E141" s="176">
        <f t="shared" si="14"/>
        <v>6074497.1999999993</v>
      </c>
      <c r="F141" s="176">
        <f t="shared" si="14"/>
        <v>1271447</v>
      </c>
      <c r="G141" s="177">
        <f t="shared" si="12"/>
        <v>1594614.1000000071</v>
      </c>
      <c r="H141" s="177">
        <f t="shared" si="13"/>
        <v>42273</v>
      </c>
    </row>
    <row r="142" spans="1:8" x14ac:dyDescent="0.25">
      <c r="A142" s="789" t="s">
        <v>851</v>
      </c>
      <c r="B142" s="328">
        <v>140</v>
      </c>
      <c r="C142" s="329">
        <v>9645.1999999999989</v>
      </c>
      <c r="D142" s="330">
        <v>590</v>
      </c>
      <c r="E142" s="176">
        <f t="shared" si="14"/>
        <v>6084142.3999999994</v>
      </c>
      <c r="F142" s="176">
        <f t="shared" si="14"/>
        <v>1272037</v>
      </c>
      <c r="G142" s="177">
        <f t="shared" si="12"/>
        <v>1584968.9000000069</v>
      </c>
      <c r="H142" s="177">
        <f t="shared" si="13"/>
        <v>41683</v>
      </c>
    </row>
    <row r="143" spans="1:8" x14ac:dyDescent="0.25">
      <c r="A143" s="789" t="s">
        <v>851</v>
      </c>
      <c r="B143" s="328">
        <v>141</v>
      </c>
      <c r="C143" s="329">
        <v>11262.500000000002</v>
      </c>
      <c r="D143" s="330">
        <v>715</v>
      </c>
      <c r="E143" s="176">
        <f t="shared" si="14"/>
        <v>6095404.8999999994</v>
      </c>
      <c r="F143" s="176">
        <f t="shared" si="14"/>
        <v>1272752</v>
      </c>
      <c r="G143" s="177">
        <f t="shared" si="12"/>
        <v>1573706.4000000069</v>
      </c>
      <c r="H143" s="177">
        <f t="shared" si="13"/>
        <v>40968</v>
      </c>
    </row>
    <row r="144" spans="1:8" x14ac:dyDescent="0.25">
      <c r="A144" s="789" t="s">
        <v>851</v>
      </c>
      <c r="B144" s="328">
        <v>142</v>
      </c>
      <c r="C144" s="329">
        <v>9075.8000000000011</v>
      </c>
      <c r="D144" s="330">
        <v>561</v>
      </c>
      <c r="E144" s="176">
        <f t="shared" si="14"/>
        <v>6104480.6999999993</v>
      </c>
      <c r="F144" s="176">
        <f t="shared" si="14"/>
        <v>1273313</v>
      </c>
      <c r="G144" s="177">
        <f t="shared" si="12"/>
        <v>1564630.6000000071</v>
      </c>
      <c r="H144" s="177">
        <f t="shared" si="13"/>
        <v>40407</v>
      </c>
    </row>
    <row r="145" spans="1:8" x14ac:dyDescent="0.25">
      <c r="A145" s="789" t="s">
        <v>851</v>
      </c>
      <c r="B145" s="328">
        <v>143</v>
      </c>
      <c r="C145" s="329">
        <v>11431.399999999996</v>
      </c>
      <c r="D145" s="330">
        <v>639</v>
      </c>
      <c r="E145" s="176">
        <f t="shared" si="14"/>
        <v>6115912.0999999996</v>
      </c>
      <c r="F145" s="176">
        <f t="shared" si="14"/>
        <v>1273952</v>
      </c>
      <c r="G145" s="177">
        <f t="shared" si="12"/>
        <v>1553199.2000000067</v>
      </c>
      <c r="H145" s="177">
        <f t="shared" si="13"/>
        <v>39768</v>
      </c>
    </row>
    <row r="146" spans="1:8" x14ac:dyDescent="0.25">
      <c r="A146" s="789" t="s">
        <v>851</v>
      </c>
      <c r="B146" s="328">
        <v>144</v>
      </c>
      <c r="C146" s="329">
        <v>9640.3000000000029</v>
      </c>
      <c r="D146" s="330">
        <v>580</v>
      </c>
      <c r="E146" s="176">
        <f t="shared" si="14"/>
        <v>6125552.3999999994</v>
      </c>
      <c r="F146" s="176">
        <f t="shared" si="14"/>
        <v>1274532</v>
      </c>
      <c r="G146" s="177">
        <f t="shared" si="12"/>
        <v>1543558.9000000069</v>
      </c>
      <c r="H146" s="177">
        <f t="shared" si="13"/>
        <v>39188</v>
      </c>
    </row>
    <row r="147" spans="1:8" x14ac:dyDescent="0.25">
      <c r="A147" s="789" t="s">
        <v>851</v>
      </c>
      <c r="B147" s="328">
        <v>145</v>
      </c>
      <c r="C147" s="329">
        <v>8837.0000000000018</v>
      </c>
      <c r="D147" s="330">
        <v>573</v>
      </c>
      <c r="E147" s="176">
        <f t="shared" si="14"/>
        <v>6134389.3999999994</v>
      </c>
      <c r="F147" s="176">
        <f t="shared" si="14"/>
        <v>1275105</v>
      </c>
      <c r="G147" s="177">
        <f t="shared" si="12"/>
        <v>1534721.9000000069</v>
      </c>
      <c r="H147" s="177">
        <f t="shared" si="13"/>
        <v>38615</v>
      </c>
    </row>
    <row r="148" spans="1:8" x14ac:dyDescent="0.25">
      <c r="A148" s="789" t="s">
        <v>851</v>
      </c>
      <c r="B148" s="328">
        <v>146</v>
      </c>
      <c r="C148" s="329">
        <v>8605.0000000000018</v>
      </c>
      <c r="D148" s="330">
        <v>536</v>
      </c>
      <c r="E148" s="176">
        <f t="shared" ref="E148:F163" si="15">E147+C148</f>
        <v>6142994.3999999994</v>
      </c>
      <c r="F148" s="176">
        <f t="shared" si="15"/>
        <v>1275641</v>
      </c>
      <c r="G148" s="177">
        <f t="shared" si="12"/>
        <v>1526116.9000000069</v>
      </c>
      <c r="H148" s="177">
        <f t="shared" si="13"/>
        <v>38079</v>
      </c>
    </row>
    <row r="149" spans="1:8" x14ac:dyDescent="0.25">
      <c r="A149" s="789" t="s">
        <v>851</v>
      </c>
      <c r="B149" s="328">
        <v>147</v>
      </c>
      <c r="C149" s="329">
        <v>7195.9</v>
      </c>
      <c r="D149" s="330">
        <v>466</v>
      </c>
      <c r="E149" s="176">
        <f t="shared" si="15"/>
        <v>6150190.2999999998</v>
      </c>
      <c r="F149" s="176">
        <f t="shared" si="15"/>
        <v>1276107</v>
      </c>
      <c r="G149" s="177">
        <f t="shared" si="12"/>
        <v>1518921.0000000065</v>
      </c>
      <c r="H149" s="177">
        <f t="shared" si="13"/>
        <v>37613</v>
      </c>
    </row>
    <row r="150" spans="1:8" x14ac:dyDescent="0.25">
      <c r="A150" s="789" t="s">
        <v>851</v>
      </c>
      <c r="B150" s="328">
        <v>148</v>
      </c>
      <c r="C150" s="329">
        <v>9170.4999999999982</v>
      </c>
      <c r="D150" s="330">
        <v>549</v>
      </c>
      <c r="E150" s="176">
        <f t="shared" si="15"/>
        <v>6159360.7999999998</v>
      </c>
      <c r="F150" s="176">
        <f t="shared" si="15"/>
        <v>1276656</v>
      </c>
      <c r="G150" s="177">
        <f t="shared" si="12"/>
        <v>1509750.5000000065</v>
      </c>
      <c r="H150" s="177">
        <f t="shared" si="13"/>
        <v>37064</v>
      </c>
    </row>
    <row r="151" spans="1:8" x14ac:dyDescent="0.25">
      <c r="A151" s="789" t="s">
        <v>851</v>
      </c>
      <c r="B151" s="328">
        <v>149</v>
      </c>
      <c r="C151" s="329">
        <v>8191.6000000000013</v>
      </c>
      <c r="D151" s="330">
        <v>473</v>
      </c>
      <c r="E151" s="176">
        <f t="shared" si="15"/>
        <v>6167552.3999999994</v>
      </c>
      <c r="F151" s="176">
        <f t="shared" si="15"/>
        <v>1277129</v>
      </c>
      <c r="G151" s="177">
        <f t="shared" si="12"/>
        <v>1501558.9000000069</v>
      </c>
      <c r="H151" s="177">
        <f t="shared" si="13"/>
        <v>36591</v>
      </c>
    </row>
    <row r="152" spans="1:8" x14ac:dyDescent="0.25">
      <c r="A152" s="789" t="s">
        <v>851</v>
      </c>
      <c r="B152" s="328">
        <v>150</v>
      </c>
      <c r="C152" s="329">
        <v>8103.2999999999993</v>
      </c>
      <c r="D152" s="330">
        <v>528</v>
      </c>
      <c r="E152" s="176">
        <f t="shared" si="15"/>
        <v>6175655.6999999993</v>
      </c>
      <c r="F152" s="176">
        <f t="shared" si="15"/>
        <v>1277657</v>
      </c>
      <c r="G152" s="177">
        <f t="shared" si="12"/>
        <v>1493455.6000000071</v>
      </c>
      <c r="H152" s="177">
        <f t="shared" si="13"/>
        <v>36063</v>
      </c>
    </row>
    <row r="153" spans="1:8" x14ac:dyDescent="0.25">
      <c r="A153" s="789" t="s">
        <v>851</v>
      </c>
      <c r="B153" s="328">
        <v>151</v>
      </c>
      <c r="C153" s="329">
        <v>10875.800000000003</v>
      </c>
      <c r="D153" s="330">
        <v>667</v>
      </c>
      <c r="E153" s="176">
        <f t="shared" si="15"/>
        <v>6186531.4999999991</v>
      </c>
      <c r="F153" s="176">
        <f t="shared" si="15"/>
        <v>1278324</v>
      </c>
      <c r="G153" s="177">
        <f t="shared" si="12"/>
        <v>1482579.8000000073</v>
      </c>
      <c r="H153" s="177">
        <f t="shared" si="13"/>
        <v>35396</v>
      </c>
    </row>
    <row r="154" spans="1:8" x14ac:dyDescent="0.25">
      <c r="A154" s="789" t="s">
        <v>851</v>
      </c>
      <c r="B154" s="328">
        <v>152</v>
      </c>
      <c r="C154" s="329">
        <v>5017.7000000000007</v>
      </c>
      <c r="D154" s="330">
        <v>267</v>
      </c>
      <c r="E154" s="176">
        <f t="shared" si="15"/>
        <v>6191549.1999999993</v>
      </c>
      <c r="F154" s="176">
        <f t="shared" si="15"/>
        <v>1278591</v>
      </c>
      <c r="G154" s="177">
        <f t="shared" si="12"/>
        <v>1477562.1000000071</v>
      </c>
      <c r="H154" s="177">
        <f t="shared" si="13"/>
        <v>35129</v>
      </c>
    </row>
    <row r="155" spans="1:8" x14ac:dyDescent="0.25">
      <c r="A155" s="789" t="s">
        <v>851</v>
      </c>
      <c r="B155" s="328">
        <v>153</v>
      </c>
      <c r="C155" s="329">
        <v>5970.5999999999995</v>
      </c>
      <c r="D155" s="330">
        <v>371</v>
      </c>
      <c r="E155" s="176">
        <f t="shared" si="15"/>
        <v>6197519.7999999989</v>
      </c>
      <c r="F155" s="176">
        <f t="shared" si="15"/>
        <v>1278962</v>
      </c>
      <c r="G155" s="177">
        <f t="shared" si="12"/>
        <v>1471591.5000000075</v>
      </c>
      <c r="H155" s="177">
        <f t="shared" si="13"/>
        <v>34758</v>
      </c>
    </row>
    <row r="156" spans="1:8" x14ac:dyDescent="0.25">
      <c r="A156" s="789" t="s">
        <v>851</v>
      </c>
      <c r="B156" s="328">
        <v>154</v>
      </c>
      <c r="C156" s="329">
        <v>8316.5999999999985</v>
      </c>
      <c r="D156" s="330">
        <v>441</v>
      </c>
      <c r="E156" s="176">
        <f t="shared" si="15"/>
        <v>6205836.3999999985</v>
      </c>
      <c r="F156" s="176">
        <f t="shared" si="15"/>
        <v>1279403</v>
      </c>
      <c r="G156" s="177">
        <f t="shared" si="12"/>
        <v>1463274.9000000078</v>
      </c>
      <c r="H156" s="177">
        <f t="shared" si="13"/>
        <v>34317</v>
      </c>
    </row>
    <row r="157" spans="1:8" x14ac:dyDescent="0.25">
      <c r="A157" s="789" t="s">
        <v>851</v>
      </c>
      <c r="B157" s="328">
        <v>155</v>
      </c>
      <c r="C157" s="329">
        <v>7596.8</v>
      </c>
      <c r="D157" s="330">
        <v>418</v>
      </c>
      <c r="E157" s="176">
        <f t="shared" si="15"/>
        <v>6213433.1999999983</v>
      </c>
      <c r="F157" s="176">
        <f t="shared" si="15"/>
        <v>1279821</v>
      </c>
      <c r="G157" s="177">
        <f t="shared" si="12"/>
        <v>1455678.100000008</v>
      </c>
      <c r="H157" s="177">
        <f t="shared" si="13"/>
        <v>33899</v>
      </c>
    </row>
    <row r="158" spans="1:8" x14ac:dyDescent="0.25">
      <c r="A158" s="789" t="s">
        <v>851</v>
      </c>
      <c r="B158" s="328">
        <v>156</v>
      </c>
      <c r="C158" s="329">
        <v>8271.6999999999989</v>
      </c>
      <c r="D158" s="330">
        <v>522</v>
      </c>
      <c r="E158" s="176">
        <f t="shared" si="15"/>
        <v>6221704.8999999985</v>
      </c>
      <c r="F158" s="176">
        <f t="shared" si="15"/>
        <v>1280343</v>
      </c>
      <c r="G158" s="177">
        <f t="shared" si="12"/>
        <v>1447406.4000000078</v>
      </c>
      <c r="H158" s="177">
        <f t="shared" si="13"/>
        <v>33377</v>
      </c>
    </row>
    <row r="159" spans="1:8" x14ac:dyDescent="0.25">
      <c r="A159" s="789" t="s">
        <v>851</v>
      </c>
      <c r="B159" s="328">
        <v>157</v>
      </c>
      <c r="C159" s="329">
        <v>8479.5</v>
      </c>
      <c r="D159" s="330">
        <v>464</v>
      </c>
      <c r="E159" s="176">
        <f t="shared" si="15"/>
        <v>6230184.3999999985</v>
      </c>
      <c r="F159" s="176">
        <f t="shared" si="15"/>
        <v>1280807</v>
      </c>
      <c r="G159" s="177">
        <f t="shared" si="12"/>
        <v>1438926.9000000078</v>
      </c>
      <c r="H159" s="177">
        <f t="shared" si="13"/>
        <v>32913</v>
      </c>
    </row>
    <row r="160" spans="1:8" x14ac:dyDescent="0.25">
      <c r="A160" s="789" t="s">
        <v>851</v>
      </c>
      <c r="B160" s="328">
        <v>158</v>
      </c>
      <c r="C160" s="329">
        <v>9173.8000000000011</v>
      </c>
      <c r="D160" s="330">
        <v>572</v>
      </c>
      <c r="E160" s="176">
        <f t="shared" si="15"/>
        <v>6239358.1999999983</v>
      </c>
      <c r="F160" s="176">
        <f t="shared" si="15"/>
        <v>1281379</v>
      </c>
      <c r="G160" s="177">
        <f t="shared" si="12"/>
        <v>1429753.100000008</v>
      </c>
      <c r="H160" s="177">
        <f t="shared" si="13"/>
        <v>32341</v>
      </c>
    </row>
    <row r="161" spans="1:8" x14ac:dyDescent="0.25">
      <c r="A161" s="789" t="s">
        <v>851</v>
      </c>
      <c r="B161" s="328">
        <v>159</v>
      </c>
      <c r="C161" s="329">
        <v>5882.7</v>
      </c>
      <c r="D161" s="330">
        <v>305</v>
      </c>
      <c r="E161" s="176">
        <f t="shared" si="15"/>
        <v>6245240.8999999985</v>
      </c>
      <c r="F161" s="176">
        <f t="shared" si="15"/>
        <v>1281684</v>
      </c>
      <c r="G161" s="177">
        <f t="shared" si="12"/>
        <v>1423870.4000000078</v>
      </c>
      <c r="H161" s="177">
        <f t="shared" si="13"/>
        <v>32036</v>
      </c>
    </row>
    <row r="162" spans="1:8" x14ac:dyDescent="0.25">
      <c r="A162" s="789" t="s">
        <v>851</v>
      </c>
      <c r="B162" s="328">
        <v>160</v>
      </c>
      <c r="C162" s="329">
        <v>7676.3</v>
      </c>
      <c r="D162" s="330">
        <v>444</v>
      </c>
      <c r="E162" s="176">
        <f t="shared" si="15"/>
        <v>6252917.1999999983</v>
      </c>
      <c r="F162" s="176">
        <f t="shared" si="15"/>
        <v>1282128</v>
      </c>
      <c r="G162" s="177">
        <f t="shared" si="12"/>
        <v>1416194.100000008</v>
      </c>
      <c r="H162" s="177">
        <f t="shared" si="13"/>
        <v>31592</v>
      </c>
    </row>
    <row r="163" spans="1:8" x14ac:dyDescent="0.25">
      <c r="A163" s="789" t="s">
        <v>851</v>
      </c>
      <c r="B163" s="328">
        <v>161</v>
      </c>
      <c r="C163" s="329">
        <v>6112.3</v>
      </c>
      <c r="D163" s="330">
        <v>329</v>
      </c>
      <c r="E163" s="176">
        <f t="shared" si="15"/>
        <v>6259029.4999999981</v>
      </c>
      <c r="F163" s="176">
        <f t="shared" si="15"/>
        <v>1282457</v>
      </c>
      <c r="G163" s="177">
        <f t="shared" si="12"/>
        <v>1410081.8000000082</v>
      </c>
      <c r="H163" s="177">
        <f t="shared" si="13"/>
        <v>31263</v>
      </c>
    </row>
    <row r="164" spans="1:8" x14ac:dyDescent="0.25">
      <c r="A164" s="789" t="s">
        <v>851</v>
      </c>
      <c r="B164" s="328">
        <v>162</v>
      </c>
      <c r="C164" s="329">
        <v>5021.4000000000005</v>
      </c>
      <c r="D164" s="330">
        <v>293</v>
      </c>
      <c r="E164" s="176">
        <f t="shared" ref="E164:F179" si="16">E163+C164</f>
        <v>6264050.8999999985</v>
      </c>
      <c r="F164" s="176">
        <f t="shared" si="16"/>
        <v>1282750</v>
      </c>
      <c r="G164" s="177">
        <f t="shared" si="12"/>
        <v>1405060.4000000078</v>
      </c>
      <c r="H164" s="177">
        <f t="shared" si="13"/>
        <v>30970</v>
      </c>
    </row>
    <row r="165" spans="1:8" x14ac:dyDescent="0.25">
      <c r="A165" s="789" t="s">
        <v>851</v>
      </c>
      <c r="B165" s="328">
        <v>163</v>
      </c>
      <c r="C165" s="329">
        <v>7492.2</v>
      </c>
      <c r="D165" s="330">
        <v>432</v>
      </c>
      <c r="E165" s="176">
        <f t="shared" si="16"/>
        <v>6271543.0999999987</v>
      </c>
      <c r="F165" s="176">
        <f t="shared" si="16"/>
        <v>1283182</v>
      </c>
      <c r="G165" s="177">
        <f t="shared" si="12"/>
        <v>1397568.2000000076</v>
      </c>
      <c r="H165" s="177">
        <f t="shared" si="13"/>
        <v>30538</v>
      </c>
    </row>
    <row r="166" spans="1:8" x14ac:dyDescent="0.25">
      <c r="A166" s="789" t="s">
        <v>851</v>
      </c>
      <c r="B166" s="328">
        <v>164</v>
      </c>
      <c r="C166" s="329">
        <v>5572</v>
      </c>
      <c r="D166" s="330">
        <v>309</v>
      </c>
      <c r="E166" s="176">
        <f t="shared" si="16"/>
        <v>6277115.0999999987</v>
      </c>
      <c r="F166" s="176">
        <f t="shared" si="16"/>
        <v>1283491</v>
      </c>
      <c r="G166" s="177">
        <f t="shared" si="12"/>
        <v>1391996.2000000076</v>
      </c>
      <c r="H166" s="177">
        <f t="shared" si="13"/>
        <v>30229</v>
      </c>
    </row>
    <row r="167" spans="1:8" x14ac:dyDescent="0.25">
      <c r="A167" s="789" t="s">
        <v>851</v>
      </c>
      <c r="B167" s="328">
        <v>165</v>
      </c>
      <c r="C167" s="329">
        <v>6599.0000000000009</v>
      </c>
      <c r="D167" s="330">
        <v>385</v>
      </c>
      <c r="E167" s="176">
        <f t="shared" si="16"/>
        <v>6283714.0999999987</v>
      </c>
      <c r="F167" s="176">
        <f t="shared" si="16"/>
        <v>1283876</v>
      </c>
      <c r="G167" s="177">
        <f t="shared" si="12"/>
        <v>1385397.2000000076</v>
      </c>
      <c r="H167" s="177">
        <f t="shared" si="13"/>
        <v>29844</v>
      </c>
    </row>
    <row r="168" spans="1:8" x14ac:dyDescent="0.25">
      <c r="A168" s="789" t="s">
        <v>851</v>
      </c>
      <c r="B168" s="328">
        <v>166</v>
      </c>
      <c r="C168" s="329">
        <v>4311.4999999999991</v>
      </c>
      <c r="D168" s="330">
        <v>231</v>
      </c>
      <c r="E168" s="176">
        <f t="shared" si="16"/>
        <v>6288025.5999999987</v>
      </c>
      <c r="F168" s="176">
        <f t="shared" si="16"/>
        <v>1284107</v>
      </c>
      <c r="G168" s="177">
        <f t="shared" si="12"/>
        <v>1381085.7000000076</v>
      </c>
      <c r="H168" s="177">
        <f t="shared" si="13"/>
        <v>29613</v>
      </c>
    </row>
    <row r="169" spans="1:8" x14ac:dyDescent="0.25">
      <c r="A169" s="789" t="s">
        <v>851</v>
      </c>
      <c r="B169" s="328">
        <v>167</v>
      </c>
      <c r="C169" s="329">
        <v>4173.8999999999996</v>
      </c>
      <c r="D169" s="330">
        <v>181</v>
      </c>
      <c r="E169" s="176">
        <f t="shared" si="16"/>
        <v>6292199.4999999991</v>
      </c>
      <c r="F169" s="176">
        <f t="shared" si="16"/>
        <v>1284288</v>
      </c>
      <c r="G169" s="177">
        <f t="shared" si="12"/>
        <v>1376911.8000000073</v>
      </c>
      <c r="H169" s="177">
        <f t="shared" si="13"/>
        <v>29432</v>
      </c>
    </row>
    <row r="170" spans="1:8" x14ac:dyDescent="0.25">
      <c r="A170" s="789" t="s">
        <v>851</v>
      </c>
      <c r="B170" s="328">
        <v>168</v>
      </c>
      <c r="C170" s="329">
        <v>7215.2</v>
      </c>
      <c r="D170" s="330">
        <v>385</v>
      </c>
      <c r="E170" s="176">
        <f t="shared" si="16"/>
        <v>6299414.6999999993</v>
      </c>
      <c r="F170" s="176">
        <f t="shared" si="16"/>
        <v>1284673</v>
      </c>
      <c r="G170" s="177">
        <f t="shared" si="12"/>
        <v>1369696.6000000071</v>
      </c>
      <c r="H170" s="177">
        <f t="shared" si="13"/>
        <v>29047</v>
      </c>
    </row>
    <row r="171" spans="1:8" x14ac:dyDescent="0.25">
      <c r="A171" s="789" t="s">
        <v>851</v>
      </c>
      <c r="B171" s="328">
        <v>169</v>
      </c>
      <c r="C171" s="329">
        <v>5233.8</v>
      </c>
      <c r="D171" s="330">
        <v>259</v>
      </c>
      <c r="E171" s="176">
        <f t="shared" si="16"/>
        <v>6304648.4999999991</v>
      </c>
      <c r="F171" s="176">
        <f t="shared" si="16"/>
        <v>1284932</v>
      </c>
      <c r="G171" s="177">
        <f t="shared" si="12"/>
        <v>1364462.8000000073</v>
      </c>
      <c r="H171" s="177">
        <f t="shared" si="13"/>
        <v>28788</v>
      </c>
    </row>
    <row r="172" spans="1:8" x14ac:dyDescent="0.25">
      <c r="A172" s="789" t="s">
        <v>851</v>
      </c>
      <c r="B172" s="328">
        <v>170</v>
      </c>
      <c r="C172" s="329">
        <v>5604.7000000000007</v>
      </c>
      <c r="D172" s="330">
        <v>298</v>
      </c>
      <c r="E172" s="176">
        <f t="shared" si="16"/>
        <v>6310253.1999999993</v>
      </c>
      <c r="F172" s="176">
        <f t="shared" si="16"/>
        <v>1285230</v>
      </c>
      <c r="G172" s="177">
        <f t="shared" si="12"/>
        <v>1358858.1000000071</v>
      </c>
      <c r="H172" s="177">
        <f t="shared" si="13"/>
        <v>28490</v>
      </c>
    </row>
    <row r="173" spans="1:8" x14ac:dyDescent="0.25">
      <c r="A173" s="789" t="s">
        <v>851</v>
      </c>
      <c r="B173" s="328">
        <v>171</v>
      </c>
      <c r="C173" s="329">
        <v>7518.5000000000027</v>
      </c>
      <c r="D173" s="330">
        <v>366</v>
      </c>
      <c r="E173" s="176">
        <f t="shared" si="16"/>
        <v>6317771.6999999993</v>
      </c>
      <c r="F173" s="176">
        <f t="shared" si="16"/>
        <v>1285596</v>
      </c>
      <c r="G173" s="177">
        <f t="shared" si="12"/>
        <v>1351339.6000000071</v>
      </c>
      <c r="H173" s="177">
        <f t="shared" si="13"/>
        <v>28124</v>
      </c>
    </row>
    <row r="174" spans="1:8" x14ac:dyDescent="0.25">
      <c r="A174" s="789" t="s">
        <v>851</v>
      </c>
      <c r="B174" s="328">
        <v>172</v>
      </c>
      <c r="C174" s="329">
        <v>6189.8</v>
      </c>
      <c r="D174" s="330">
        <v>318</v>
      </c>
      <c r="E174" s="176">
        <f t="shared" si="16"/>
        <v>6323961.4999999991</v>
      </c>
      <c r="F174" s="176">
        <f t="shared" si="16"/>
        <v>1285914</v>
      </c>
      <c r="G174" s="177">
        <f t="shared" si="12"/>
        <v>1345149.8000000073</v>
      </c>
      <c r="H174" s="177">
        <f t="shared" si="13"/>
        <v>27806</v>
      </c>
    </row>
    <row r="175" spans="1:8" x14ac:dyDescent="0.25">
      <c r="A175" s="789" t="s">
        <v>851</v>
      </c>
      <c r="B175" s="328">
        <v>173</v>
      </c>
      <c r="C175" s="329">
        <v>5708.9</v>
      </c>
      <c r="D175" s="330">
        <v>306</v>
      </c>
      <c r="E175" s="176">
        <f t="shared" si="16"/>
        <v>6329670.3999999994</v>
      </c>
      <c r="F175" s="176">
        <f t="shared" si="16"/>
        <v>1286220</v>
      </c>
      <c r="G175" s="177">
        <f t="shared" si="12"/>
        <v>1339440.9000000069</v>
      </c>
      <c r="H175" s="177">
        <f t="shared" si="13"/>
        <v>27500</v>
      </c>
    </row>
    <row r="176" spans="1:8" x14ac:dyDescent="0.25">
      <c r="A176" s="789" t="s">
        <v>851</v>
      </c>
      <c r="B176" s="328">
        <v>174</v>
      </c>
      <c r="C176" s="329">
        <v>5918.3000000000011</v>
      </c>
      <c r="D176" s="330">
        <v>289</v>
      </c>
      <c r="E176" s="176">
        <f t="shared" si="16"/>
        <v>6335588.6999999993</v>
      </c>
      <c r="F176" s="176">
        <f t="shared" si="16"/>
        <v>1286509</v>
      </c>
      <c r="G176" s="177">
        <f t="shared" si="12"/>
        <v>1333522.6000000071</v>
      </c>
      <c r="H176" s="177">
        <f t="shared" si="13"/>
        <v>27211</v>
      </c>
    </row>
    <row r="177" spans="1:8" x14ac:dyDescent="0.25">
      <c r="A177" s="789" t="s">
        <v>851</v>
      </c>
      <c r="B177" s="328">
        <v>175</v>
      </c>
      <c r="C177" s="329">
        <v>5073.2</v>
      </c>
      <c r="D177" s="330">
        <v>234</v>
      </c>
      <c r="E177" s="176">
        <f t="shared" si="16"/>
        <v>6340661.8999999994</v>
      </c>
      <c r="F177" s="176">
        <f t="shared" si="16"/>
        <v>1286743</v>
      </c>
      <c r="G177" s="177">
        <f t="shared" si="12"/>
        <v>1328449.4000000069</v>
      </c>
      <c r="H177" s="177">
        <f t="shared" si="13"/>
        <v>26977</v>
      </c>
    </row>
    <row r="178" spans="1:8" x14ac:dyDescent="0.25">
      <c r="A178" s="789" t="s">
        <v>851</v>
      </c>
      <c r="B178" s="328">
        <v>176</v>
      </c>
      <c r="C178" s="329">
        <v>7739.5999999999995</v>
      </c>
      <c r="D178" s="330">
        <v>442</v>
      </c>
      <c r="E178" s="176">
        <f t="shared" si="16"/>
        <v>6348401.4999999991</v>
      </c>
      <c r="F178" s="176">
        <f t="shared" si="16"/>
        <v>1287185</v>
      </c>
      <c r="G178" s="177">
        <f t="shared" si="12"/>
        <v>1320709.8000000073</v>
      </c>
      <c r="H178" s="177">
        <f t="shared" si="13"/>
        <v>26535</v>
      </c>
    </row>
    <row r="179" spans="1:8" x14ac:dyDescent="0.25">
      <c r="A179" s="789" t="s">
        <v>851</v>
      </c>
      <c r="B179" s="328">
        <v>177</v>
      </c>
      <c r="C179" s="329">
        <v>6018.1</v>
      </c>
      <c r="D179" s="330">
        <v>324</v>
      </c>
      <c r="E179" s="176">
        <f t="shared" si="16"/>
        <v>6354419.5999999987</v>
      </c>
      <c r="F179" s="176">
        <f t="shared" si="16"/>
        <v>1287509</v>
      </c>
      <c r="G179" s="177">
        <f t="shared" si="12"/>
        <v>1314691.7000000076</v>
      </c>
      <c r="H179" s="177">
        <f t="shared" si="13"/>
        <v>26211</v>
      </c>
    </row>
    <row r="180" spans="1:8" x14ac:dyDescent="0.25">
      <c r="A180" s="789" t="s">
        <v>851</v>
      </c>
      <c r="B180" s="328">
        <v>178</v>
      </c>
      <c r="C180" s="329">
        <v>5163.3999999999996</v>
      </c>
      <c r="D180" s="330">
        <v>279</v>
      </c>
      <c r="E180" s="176">
        <f t="shared" ref="E180:F195" si="17">E179+C180</f>
        <v>6359582.9999999991</v>
      </c>
      <c r="F180" s="176">
        <f t="shared" si="17"/>
        <v>1287788</v>
      </c>
      <c r="G180" s="177">
        <f t="shared" si="12"/>
        <v>1309528.3000000073</v>
      </c>
      <c r="H180" s="177">
        <f t="shared" si="13"/>
        <v>25932</v>
      </c>
    </row>
    <row r="181" spans="1:8" x14ac:dyDescent="0.25">
      <c r="A181" s="789" t="s">
        <v>851</v>
      </c>
      <c r="B181" s="328">
        <v>179</v>
      </c>
      <c r="C181" s="329">
        <v>4835.6000000000004</v>
      </c>
      <c r="D181" s="330">
        <v>212</v>
      </c>
      <c r="E181" s="176">
        <f t="shared" si="17"/>
        <v>6364418.5999999987</v>
      </c>
      <c r="F181" s="176">
        <f t="shared" si="17"/>
        <v>1288000</v>
      </c>
      <c r="G181" s="177">
        <f t="shared" si="12"/>
        <v>1304692.7000000076</v>
      </c>
      <c r="H181" s="177">
        <f t="shared" si="13"/>
        <v>25720</v>
      </c>
    </row>
    <row r="182" spans="1:8" x14ac:dyDescent="0.25">
      <c r="A182" s="789" t="s">
        <v>851</v>
      </c>
      <c r="B182" s="328">
        <v>180</v>
      </c>
      <c r="C182" s="329">
        <v>4502.7999999999993</v>
      </c>
      <c r="D182" s="330">
        <v>227</v>
      </c>
      <c r="E182" s="176">
        <f t="shared" si="17"/>
        <v>6368921.3999999985</v>
      </c>
      <c r="F182" s="176">
        <f t="shared" si="17"/>
        <v>1288227</v>
      </c>
      <c r="G182" s="177">
        <f t="shared" si="12"/>
        <v>1300189.9000000078</v>
      </c>
      <c r="H182" s="177">
        <f t="shared" si="13"/>
        <v>25493</v>
      </c>
    </row>
    <row r="183" spans="1:8" x14ac:dyDescent="0.25">
      <c r="A183" s="789" t="s">
        <v>851</v>
      </c>
      <c r="B183" s="328">
        <v>181</v>
      </c>
      <c r="C183" s="329">
        <v>5974.2</v>
      </c>
      <c r="D183" s="330">
        <v>304</v>
      </c>
      <c r="E183" s="176">
        <f t="shared" si="17"/>
        <v>6374895.5999999987</v>
      </c>
      <c r="F183" s="176">
        <f t="shared" si="17"/>
        <v>1288531</v>
      </c>
      <c r="G183" s="177">
        <f t="shared" si="12"/>
        <v>1294215.7000000076</v>
      </c>
      <c r="H183" s="177">
        <f t="shared" si="13"/>
        <v>25189</v>
      </c>
    </row>
    <row r="184" spans="1:8" x14ac:dyDescent="0.25">
      <c r="A184" s="789" t="s">
        <v>851</v>
      </c>
      <c r="B184" s="328">
        <v>182</v>
      </c>
      <c r="C184" s="329">
        <v>4553.7000000000007</v>
      </c>
      <c r="D184" s="330">
        <v>201</v>
      </c>
      <c r="E184" s="176">
        <f t="shared" si="17"/>
        <v>6379449.2999999989</v>
      </c>
      <c r="F184" s="176">
        <f t="shared" si="17"/>
        <v>1288732</v>
      </c>
      <c r="G184" s="177">
        <f t="shared" si="12"/>
        <v>1289662.0000000075</v>
      </c>
      <c r="H184" s="177">
        <f t="shared" si="13"/>
        <v>24988</v>
      </c>
    </row>
    <row r="185" spans="1:8" x14ac:dyDescent="0.25">
      <c r="A185" s="789" t="s">
        <v>851</v>
      </c>
      <c r="B185" s="328">
        <v>183</v>
      </c>
      <c r="C185" s="329">
        <v>5306</v>
      </c>
      <c r="D185" s="330">
        <v>268</v>
      </c>
      <c r="E185" s="176">
        <f t="shared" si="17"/>
        <v>6384755.2999999989</v>
      </c>
      <c r="F185" s="176">
        <f t="shared" si="17"/>
        <v>1289000</v>
      </c>
      <c r="G185" s="177">
        <f t="shared" si="12"/>
        <v>1284356.0000000075</v>
      </c>
      <c r="H185" s="177">
        <f t="shared" si="13"/>
        <v>24720</v>
      </c>
    </row>
    <row r="186" spans="1:8" x14ac:dyDescent="0.25">
      <c r="A186" s="789" t="s">
        <v>851</v>
      </c>
      <c r="B186" s="328">
        <v>184</v>
      </c>
      <c r="C186" s="329">
        <v>4599.4000000000005</v>
      </c>
      <c r="D186" s="330">
        <v>225</v>
      </c>
      <c r="E186" s="176">
        <f t="shared" si="17"/>
        <v>6389354.6999999993</v>
      </c>
      <c r="F186" s="176">
        <f t="shared" si="17"/>
        <v>1289225</v>
      </c>
      <c r="G186" s="177">
        <f t="shared" si="12"/>
        <v>1279756.6000000071</v>
      </c>
      <c r="H186" s="177">
        <f t="shared" si="13"/>
        <v>24495</v>
      </c>
    </row>
    <row r="187" spans="1:8" x14ac:dyDescent="0.25">
      <c r="A187" s="789" t="s">
        <v>851</v>
      </c>
      <c r="B187" s="328">
        <v>185</v>
      </c>
      <c r="C187" s="329">
        <v>4257.6000000000004</v>
      </c>
      <c r="D187" s="330">
        <v>206</v>
      </c>
      <c r="E187" s="176">
        <f t="shared" si="17"/>
        <v>6393612.2999999989</v>
      </c>
      <c r="F187" s="176">
        <f t="shared" si="17"/>
        <v>1289431</v>
      </c>
      <c r="G187" s="177">
        <f t="shared" si="12"/>
        <v>1275499.0000000075</v>
      </c>
      <c r="H187" s="177">
        <f t="shared" si="13"/>
        <v>24289</v>
      </c>
    </row>
    <row r="188" spans="1:8" x14ac:dyDescent="0.25">
      <c r="A188" s="789" t="s">
        <v>851</v>
      </c>
      <c r="B188" s="328">
        <v>186</v>
      </c>
      <c r="C188" s="329">
        <v>4280.6000000000004</v>
      </c>
      <c r="D188" s="330">
        <v>194</v>
      </c>
      <c r="E188" s="176">
        <f t="shared" si="17"/>
        <v>6397892.8999999985</v>
      </c>
      <c r="F188" s="176">
        <f t="shared" si="17"/>
        <v>1289625</v>
      </c>
      <c r="G188" s="177">
        <f t="shared" si="12"/>
        <v>1271218.4000000078</v>
      </c>
      <c r="H188" s="177">
        <f t="shared" si="13"/>
        <v>24095</v>
      </c>
    </row>
    <row r="189" spans="1:8" x14ac:dyDescent="0.25">
      <c r="A189" s="789" t="s">
        <v>851</v>
      </c>
      <c r="B189" s="328">
        <v>187</v>
      </c>
      <c r="C189" s="329">
        <v>4299.5999999999985</v>
      </c>
      <c r="D189" s="330">
        <v>208</v>
      </c>
      <c r="E189" s="176">
        <f t="shared" si="17"/>
        <v>6402192.4999999981</v>
      </c>
      <c r="F189" s="176">
        <f t="shared" si="17"/>
        <v>1289833</v>
      </c>
      <c r="G189" s="177">
        <f t="shared" si="12"/>
        <v>1266918.8000000082</v>
      </c>
      <c r="H189" s="177">
        <f t="shared" si="13"/>
        <v>23887</v>
      </c>
    </row>
    <row r="190" spans="1:8" x14ac:dyDescent="0.25">
      <c r="A190" s="789" t="s">
        <v>851</v>
      </c>
      <c r="B190" s="328">
        <v>188</v>
      </c>
      <c r="C190" s="329">
        <v>3948.8</v>
      </c>
      <c r="D190" s="330">
        <v>196</v>
      </c>
      <c r="E190" s="176">
        <f t="shared" si="17"/>
        <v>6406141.299999998</v>
      </c>
      <c r="F190" s="176">
        <f t="shared" si="17"/>
        <v>1290029</v>
      </c>
      <c r="G190" s="177">
        <f t="shared" si="12"/>
        <v>1262970.0000000084</v>
      </c>
      <c r="H190" s="177">
        <f t="shared" si="13"/>
        <v>23691</v>
      </c>
    </row>
    <row r="191" spans="1:8" x14ac:dyDescent="0.25">
      <c r="A191" s="789" t="s">
        <v>851</v>
      </c>
      <c r="B191" s="328">
        <v>189</v>
      </c>
      <c r="C191" s="329">
        <v>5290.9</v>
      </c>
      <c r="D191" s="330">
        <v>233</v>
      </c>
      <c r="E191" s="176">
        <f t="shared" si="17"/>
        <v>6411432.1999999983</v>
      </c>
      <c r="F191" s="176">
        <f t="shared" si="17"/>
        <v>1290262</v>
      </c>
      <c r="G191" s="177">
        <f t="shared" si="12"/>
        <v>1257679.100000008</v>
      </c>
      <c r="H191" s="177">
        <f t="shared" si="13"/>
        <v>23458</v>
      </c>
    </row>
    <row r="192" spans="1:8" x14ac:dyDescent="0.25">
      <c r="A192" s="789" t="s">
        <v>851</v>
      </c>
      <c r="B192" s="328">
        <v>190</v>
      </c>
      <c r="C192" s="329">
        <v>5504.9999999999982</v>
      </c>
      <c r="D192" s="330">
        <v>292</v>
      </c>
      <c r="E192" s="176">
        <f t="shared" si="17"/>
        <v>6416937.1999999983</v>
      </c>
      <c r="F192" s="176">
        <f t="shared" si="17"/>
        <v>1290554</v>
      </c>
      <c r="G192" s="177">
        <f t="shared" si="12"/>
        <v>1252174.100000008</v>
      </c>
      <c r="H192" s="177">
        <f t="shared" si="13"/>
        <v>23166</v>
      </c>
    </row>
    <row r="193" spans="1:8" x14ac:dyDescent="0.25">
      <c r="A193" s="789" t="s">
        <v>851</v>
      </c>
      <c r="B193" s="328">
        <v>191</v>
      </c>
      <c r="C193" s="329">
        <v>5532.3</v>
      </c>
      <c r="D193" s="330">
        <v>270</v>
      </c>
      <c r="E193" s="176">
        <f t="shared" si="17"/>
        <v>6422469.4999999981</v>
      </c>
      <c r="F193" s="176">
        <f t="shared" si="17"/>
        <v>1290824</v>
      </c>
      <c r="G193" s="177">
        <f t="shared" si="12"/>
        <v>1246641.8000000082</v>
      </c>
      <c r="H193" s="177">
        <f t="shared" si="13"/>
        <v>22896</v>
      </c>
    </row>
    <row r="194" spans="1:8" x14ac:dyDescent="0.25">
      <c r="A194" s="789" t="s">
        <v>851</v>
      </c>
      <c r="B194" s="328">
        <v>192</v>
      </c>
      <c r="C194" s="329">
        <v>4795.2</v>
      </c>
      <c r="D194" s="330">
        <v>225</v>
      </c>
      <c r="E194" s="176">
        <f t="shared" si="17"/>
        <v>6427264.6999999983</v>
      </c>
      <c r="F194" s="176">
        <f t="shared" si="17"/>
        <v>1291049</v>
      </c>
      <c r="G194" s="177">
        <f t="shared" si="12"/>
        <v>1241846.600000008</v>
      </c>
      <c r="H194" s="177">
        <f t="shared" si="13"/>
        <v>22671</v>
      </c>
    </row>
    <row r="195" spans="1:8" x14ac:dyDescent="0.25">
      <c r="A195" s="789" t="s">
        <v>851</v>
      </c>
      <c r="B195" s="328">
        <v>193</v>
      </c>
      <c r="C195" s="329">
        <v>5595.0999999999995</v>
      </c>
      <c r="D195" s="330">
        <v>276</v>
      </c>
      <c r="E195" s="176">
        <f t="shared" si="17"/>
        <v>6432859.799999998</v>
      </c>
      <c r="F195" s="176">
        <f t="shared" si="17"/>
        <v>1291325</v>
      </c>
      <c r="G195" s="177">
        <f t="shared" ref="G195:G258" si="18">$E$984-E195</f>
        <v>1236251.5000000084</v>
      </c>
      <c r="H195" s="177">
        <f t="shared" ref="H195:H258" si="19">$F$984-F195</f>
        <v>22395</v>
      </c>
    </row>
    <row r="196" spans="1:8" x14ac:dyDescent="0.25">
      <c r="A196" s="789" t="s">
        <v>851</v>
      </c>
      <c r="B196" s="328">
        <v>194</v>
      </c>
      <c r="C196" s="329">
        <v>2326.1</v>
      </c>
      <c r="D196" s="330">
        <v>114</v>
      </c>
      <c r="E196" s="176">
        <f t="shared" ref="E196:F211" si="20">E195+C196</f>
        <v>6435185.8999999976</v>
      </c>
      <c r="F196" s="176">
        <f t="shared" si="20"/>
        <v>1291439</v>
      </c>
      <c r="G196" s="177">
        <f t="shared" si="18"/>
        <v>1233925.4000000088</v>
      </c>
      <c r="H196" s="177">
        <f t="shared" si="19"/>
        <v>22281</v>
      </c>
    </row>
    <row r="197" spans="1:8" x14ac:dyDescent="0.25">
      <c r="A197" s="789" t="s">
        <v>851</v>
      </c>
      <c r="B197" s="328">
        <v>195</v>
      </c>
      <c r="C197" s="329">
        <v>4287.1999999999989</v>
      </c>
      <c r="D197" s="330">
        <v>218</v>
      </c>
      <c r="E197" s="176">
        <f t="shared" si="20"/>
        <v>6439473.0999999978</v>
      </c>
      <c r="F197" s="176">
        <f t="shared" si="20"/>
        <v>1291657</v>
      </c>
      <c r="G197" s="177">
        <f t="shared" si="18"/>
        <v>1229638.2000000086</v>
      </c>
      <c r="H197" s="177">
        <f t="shared" si="19"/>
        <v>22063</v>
      </c>
    </row>
    <row r="198" spans="1:8" x14ac:dyDescent="0.25">
      <c r="A198" s="789" t="s">
        <v>851</v>
      </c>
      <c r="B198" s="328">
        <v>196</v>
      </c>
      <c r="C198" s="329">
        <v>3721.9000000000005</v>
      </c>
      <c r="D198" s="330">
        <v>199</v>
      </c>
      <c r="E198" s="176">
        <f t="shared" si="20"/>
        <v>6443194.9999999981</v>
      </c>
      <c r="F198" s="176">
        <f t="shared" si="20"/>
        <v>1291856</v>
      </c>
      <c r="G198" s="177">
        <f t="shared" si="18"/>
        <v>1225916.3000000082</v>
      </c>
      <c r="H198" s="177">
        <f t="shared" si="19"/>
        <v>21864</v>
      </c>
    </row>
    <row r="199" spans="1:8" x14ac:dyDescent="0.25">
      <c r="A199" s="789" t="s">
        <v>851</v>
      </c>
      <c r="B199" s="328">
        <v>197</v>
      </c>
      <c r="C199" s="329">
        <v>3739.2999999999997</v>
      </c>
      <c r="D199" s="330">
        <v>159</v>
      </c>
      <c r="E199" s="176">
        <f t="shared" si="20"/>
        <v>6446934.299999998</v>
      </c>
      <c r="F199" s="176">
        <f t="shared" si="20"/>
        <v>1292015</v>
      </c>
      <c r="G199" s="177">
        <f t="shared" si="18"/>
        <v>1222177.0000000084</v>
      </c>
      <c r="H199" s="177">
        <f t="shared" si="19"/>
        <v>21705</v>
      </c>
    </row>
    <row r="200" spans="1:8" x14ac:dyDescent="0.25">
      <c r="A200" s="789" t="s">
        <v>851</v>
      </c>
      <c r="B200" s="328">
        <v>198</v>
      </c>
      <c r="C200" s="329">
        <v>5145.6999999999989</v>
      </c>
      <c r="D200" s="330">
        <v>236</v>
      </c>
      <c r="E200" s="176">
        <f t="shared" si="20"/>
        <v>6452079.9999999981</v>
      </c>
      <c r="F200" s="176">
        <f t="shared" si="20"/>
        <v>1292251</v>
      </c>
      <c r="G200" s="177">
        <f t="shared" si="18"/>
        <v>1217031.3000000082</v>
      </c>
      <c r="H200" s="177">
        <f t="shared" si="19"/>
        <v>21469</v>
      </c>
    </row>
    <row r="201" spans="1:8" x14ac:dyDescent="0.25">
      <c r="A201" s="789" t="s">
        <v>851</v>
      </c>
      <c r="B201" s="328">
        <v>199</v>
      </c>
      <c r="C201" s="329">
        <v>4972.3</v>
      </c>
      <c r="D201" s="330">
        <v>227</v>
      </c>
      <c r="E201" s="176">
        <f t="shared" si="20"/>
        <v>6457052.299999998</v>
      </c>
      <c r="F201" s="176">
        <f t="shared" si="20"/>
        <v>1292478</v>
      </c>
      <c r="G201" s="177">
        <f t="shared" si="18"/>
        <v>1212059.0000000084</v>
      </c>
      <c r="H201" s="177">
        <f t="shared" si="19"/>
        <v>21242</v>
      </c>
    </row>
    <row r="202" spans="1:8" x14ac:dyDescent="0.25">
      <c r="A202" s="789" t="s">
        <v>851</v>
      </c>
      <c r="B202" s="328">
        <v>200</v>
      </c>
      <c r="C202" s="329">
        <v>4200.0999999999995</v>
      </c>
      <c r="D202" s="330">
        <v>205</v>
      </c>
      <c r="E202" s="176">
        <f t="shared" si="20"/>
        <v>6461252.3999999976</v>
      </c>
      <c r="F202" s="176">
        <f t="shared" si="20"/>
        <v>1292683</v>
      </c>
      <c r="G202" s="177">
        <f t="shared" si="18"/>
        <v>1207858.9000000088</v>
      </c>
      <c r="H202" s="177">
        <f t="shared" si="19"/>
        <v>21037</v>
      </c>
    </row>
    <row r="203" spans="1:8" x14ac:dyDescent="0.25">
      <c r="A203" s="789" t="s">
        <v>851</v>
      </c>
      <c r="B203" s="328">
        <v>201</v>
      </c>
      <c r="C203" s="329">
        <v>4222</v>
      </c>
      <c r="D203" s="330">
        <v>195</v>
      </c>
      <c r="E203" s="176">
        <f t="shared" si="20"/>
        <v>6465474.3999999976</v>
      </c>
      <c r="F203" s="176">
        <f t="shared" si="20"/>
        <v>1292878</v>
      </c>
      <c r="G203" s="177">
        <f t="shared" si="18"/>
        <v>1203636.9000000088</v>
      </c>
      <c r="H203" s="177">
        <f t="shared" si="19"/>
        <v>20842</v>
      </c>
    </row>
    <row r="204" spans="1:8" x14ac:dyDescent="0.25">
      <c r="A204" s="789" t="s">
        <v>851</v>
      </c>
      <c r="B204" s="328">
        <v>202</v>
      </c>
      <c r="C204" s="329">
        <v>5052.8999999999996</v>
      </c>
      <c r="D204" s="330">
        <v>211</v>
      </c>
      <c r="E204" s="176">
        <f t="shared" si="20"/>
        <v>6470527.299999998</v>
      </c>
      <c r="F204" s="176">
        <f t="shared" si="20"/>
        <v>1293089</v>
      </c>
      <c r="G204" s="177">
        <f t="shared" si="18"/>
        <v>1198584.0000000084</v>
      </c>
      <c r="H204" s="177">
        <f t="shared" si="19"/>
        <v>20631</v>
      </c>
    </row>
    <row r="205" spans="1:8" x14ac:dyDescent="0.25">
      <c r="A205" s="789" t="s">
        <v>851</v>
      </c>
      <c r="B205" s="328">
        <v>203</v>
      </c>
      <c r="C205" s="329">
        <v>3654.2999999999997</v>
      </c>
      <c r="D205" s="330">
        <v>174</v>
      </c>
      <c r="E205" s="176">
        <f t="shared" si="20"/>
        <v>6474181.5999999978</v>
      </c>
      <c r="F205" s="176">
        <f t="shared" si="20"/>
        <v>1293263</v>
      </c>
      <c r="G205" s="177">
        <f t="shared" si="18"/>
        <v>1194929.7000000086</v>
      </c>
      <c r="H205" s="177">
        <f t="shared" si="19"/>
        <v>20457</v>
      </c>
    </row>
    <row r="206" spans="1:8" x14ac:dyDescent="0.25">
      <c r="A206" s="789" t="s">
        <v>851</v>
      </c>
      <c r="B206" s="328">
        <v>204</v>
      </c>
      <c r="C206" s="329">
        <v>3060.7000000000003</v>
      </c>
      <c r="D206" s="330">
        <v>167</v>
      </c>
      <c r="E206" s="176">
        <f t="shared" si="20"/>
        <v>6477242.299999998</v>
      </c>
      <c r="F206" s="176">
        <f t="shared" si="20"/>
        <v>1293430</v>
      </c>
      <c r="G206" s="177">
        <f t="shared" si="18"/>
        <v>1191869.0000000084</v>
      </c>
      <c r="H206" s="177">
        <f t="shared" si="19"/>
        <v>20290</v>
      </c>
    </row>
    <row r="207" spans="1:8" x14ac:dyDescent="0.25">
      <c r="A207" s="789" t="s">
        <v>851</v>
      </c>
      <c r="B207" s="328">
        <v>205</v>
      </c>
      <c r="C207" s="329">
        <v>5533.1999999999989</v>
      </c>
      <c r="D207" s="330">
        <v>255</v>
      </c>
      <c r="E207" s="176">
        <f t="shared" si="20"/>
        <v>6482775.4999999981</v>
      </c>
      <c r="F207" s="176">
        <f t="shared" si="20"/>
        <v>1293685</v>
      </c>
      <c r="G207" s="177">
        <f t="shared" si="18"/>
        <v>1186335.8000000082</v>
      </c>
      <c r="H207" s="177">
        <f t="shared" si="19"/>
        <v>20035</v>
      </c>
    </row>
    <row r="208" spans="1:8" x14ac:dyDescent="0.25">
      <c r="A208" s="789" t="s">
        <v>851</v>
      </c>
      <c r="B208" s="328">
        <v>206</v>
      </c>
      <c r="C208" s="329">
        <v>4533.2999999999993</v>
      </c>
      <c r="D208" s="330">
        <v>206</v>
      </c>
      <c r="E208" s="176">
        <f t="shared" si="20"/>
        <v>6487308.799999998</v>
      </c>
      <c r="F208" s="176">
        <f t="shared" si="20"/>
        <v>1293891</v>
      </c>
      <c r="G208" s="177">
        <f t="shared" si="18"/>
        <v>1181802.5000000084</v>
      </c>
      <c r="H208" s="177">
        <f t="shared" si="19"/>
        <v>19829</v>
      </c>
    </row>
    <row r="209" spans="1:8" x14ac:dyDescent="0.25">
      <c r="A209" s="789" t="s">
        <v>851</v>
      </c>
      <c r="B209" s="328">
        <v>207</v>
      </c>
      <c r="C209" s="329">
        <v>3522.5000000000005</v>
      </c>
      <c r="D209" s="330">
        <v>161</v>
      </c>
      <c r="E209" s="176">
        <f t="shared" si="20"/>
        <v>6490831.299999998</v>
      </c>
      <c r="F209" s="176">
        <f t="shared" si="20"/>
        <v>1294052</v>
      </c>
      <c r="G209" s="177">
        <f t="shared" si="18"/>
        <v>1178280.0000000084</v>
      </c>
      <c r="H209" s="177">
        <f t="shared" si="19"/>
        <v>19668</v>
      </c>
    </row>
    <row r="210" spans="1:8" x14ac:dyDescent="0.25">
      <c r="A210" s="789" t="s">
        <v>851</v>
      </c>
      <c r="B210" s="328">
        <v>208</v>
      </c>
      <c r="C210" s="329">
        <v>4162.5</v>
      </c>
      <c r="D210" s="330">
        <v>187</v>
      </c>
      <c r="E210" s="176">
        <f t="shared" si="20"/>
        <v>6494993.799999998</v>
      </c>
      <c r="F210" s="176">
        <f t="shared" si="20"/>
        <v>1294239</v>
      </c>
      <c r="G210" s="177">
        <f t="shared" si="18"/>
        <v>1174117.5000000084</v>
      </c>
      <c r="H210" s="177">
        <f t="shared" si="19"/>
        <v>19481</v>
      </c>
    </row>
    <row r="211" spans="1:8" x14ac:dyDescent="0.25">
      <c r="A211" s="789" t="s">
        <v>851</v>
      </c>
      <c r="B211" s="328">
        <v>209</v>
      </c>
      <c r="C211" s="329">
        <v>5435.7</v>
      </c>
      <c r="D211" s="330">
        <v>238</v>
      </c>
      <c r="E211" s="176">
        <f t="shared" si="20"/>
        <v>6500429.4999999981</v>
      </c>
      <c r="F211" s="176">
        <f t="shared" si="20"/>
        <v>1294477</v>
      </c>
      <c r="G211" s="177">
        <f t="shared" si="18"/>
        <v>1168681.8000000082</v>
      </c>
      <c r="H211" s="177">
        <f t="shared" si="19"/>
        <v>19243</v>
      </c>
    </row>
    <row r="212" spans="1:8" x14ac:dyDescent="0.25">
      <c r="A212" s="789" t="s">
        <v>851</v>
      </c>
      <c r="B212" s="328">
        <v>210</v>
      </c>
      <c r="C212" s="329">
        <v>2099.8000000000002</v>
      </c>
      <c r="D212" s="330">
        <v>82</v>
      </c>
      <c r="E212" s="176">
        <f t="shared" ref="E212:F227" si="21">E211+C212</f>
        <v>6502529.299999998</v>
      </c>
      <c r="F212" s="176">
        <f t="shared" si="21"/>
        <v>1294559</v>
      </c>
      <c r="G212" s="177">
        <f t="shared" si="18"/>
        <v>1166582.0000000084</v>
      </c>
      <c r="H212" s="177">
        <f t="shared" si="19"/>
        <v>19161</v>
      </c>
    </row>
    <row r="213" spans="1:8" x14ac:dyDescent="0.25">
      <c r="A213" s="789" t="s">
        <v>851</v>
      </c>
      <c r="B213" s="328">
        <v>211</v>
      </c>
      <c r="C213" s="329">
        <v>2532.3000000000002</v>
      </c>
      <c r="D213" s="330">
        <v>116</v>
      </c>
      <c r="E213" s="176">
        <f t="shared" si="21"/>
        <v>6505061.5999999978</v>
      </c>
      <c r="F213" s="176">
        <f t="shared" si="21"/>
        <v>1294675</v>
      </c>
      <c r="G213" s="177">
        <f t="shared" si="18"/>
        <v>1164049.7000000086</v>
      </c>
      <c r="H213" s="177">
        <f t="shared" si="19"/>
        <v>19045</v>
      </c>
    </row>
    <row r="214" spans="1:8" x14ac:dyDescent="0.25">
      <c r="A214" s="789" t="s">
        <v>851</v>
      </c>
      <c r="B214" s="328">
        <v>212</v>
      </c>
      <c r="C214" s="329">
        <v>4241.2000000000007</v>
      </c>
      <c r="D214" s="330">
        <v>174</v>
      </c>
      <c r="E214" s="176">
        <f t="shared" si="21"/>
        <v>6509302.799999998</v>
      </c>
      <c r="F214" s="176">
        <f t="shared" si="21"/>
        <v>1294849</v>
      </c>
      <c r="G214" s="177">
        <f t="shared" si="18"/>
        <v>1159808.5000000084</v>
      </c>
      <c r="H214" s="177">
        <f t="shared" si="19"/>
        <v>18871</v>
      </c>
    </row>
    <row r="215" spans="1:8" x14ac:dyDescent="0.25">
      <c r="A215" s="789" t="s">
        <v>851</v>
      </c>
      <c r="B215" s="328">
        <v>213</v>
      </c>
      <c r="C215" s="329">
        <v>4472.5</v>
      </c>
      <c r="D215" s="330">
        <v>188</v>
      </c>
      <c r="E215" s="176">
        <f t="shared" si="21"/>
        <v>6513775.299999998</v>
      </c>
      <c r="F215" s="176">
        <f t="shared" si="21"/>
        <v>1295037</v>
      </c>
      <c r="G215" s="177">
        <f t="shared" si="18"/>
        <v>1155336.0000000084</v>
      </c>
      <c r="H215" s="177">
        <f t="shared" si="19"/>
        <v>18683</v>
      </c>
    </row>
    <row r="216" spans="1:8" x14ac:dyDescent="0.25">
      <c r="A216" s="789" t="s">
        <v>851</v>
      </c>
      <c r="B216" s="328">
        <v>214</v>
      </c>
      <c r="C216" s="329">
        <v>1926</v>
      </c>
      <c r="D216" s="330">
        <v>78</v>
      </c>
      <c r="E216" s="176">
        <f t="shared" si="21"/>
        <v>6515701.299999998</v>
      </c>
      <c r="F216" s="176">
        <f t="shared" si="21"/>
        <v>1295115</v>
      </c>
      <c r="G216" s="177">
        <f t="shared" si="18"/>
        <v>1153410.0000000084</v>
      </c>
      <c r="H216" s="177">
        <f t="shared" si="19"/>
        <v>18605</v>
      </c>
    </row>
    <row r="217" spans="1:8" x14ac:dyDescent="0.25">
      <c r="A217" s="789" t="s">
        <v>851</v>
      </c>
      <c r="B217" s="328">
        <v>215</v>
      </c>
      <c r="C217" s="329">
        <v>3868.7</v>
      </c>
      <c r="D217" s="330">
        <v>162</v>
      </c>
      <c r="E217" s="176">
        <f t="shared" si="21"/>
        <v>6519569.9999999981</v>
      </c>
      <c r="F217" s="176">
        <f t="shared" si="21"/>
        <v>1295277</v>
      </c>
      <c r="G217" s="177">
        <f t="shared" si="18"/>
        <v>1149541.3000000082</v>
      </c>
      <c r="H217" s="177">
        <f t="shared" si="19"/>
        <v>18443</v>
      </c>
    </row>
    <row r="218" spans="1:8" x14ac:dyDescent="0.25">
      <c r="A218" s="789" t="s">
        <v>851</v>
      </c>
      <c r="B218" s="328">
        <v>216</v>
      </c>
      <c r="C218" s="329">
        <v>1726.5</v>
      </c>
      <c r="D218" s="330">
        <v>73</v>
      </c>
      <c r="E218" s="176">
        <f t="shared" si="21"/>
        <v>6521296.4999999981</v>
      </c>
      <c r="F218" s="176">
        <f t="shared" si="21"/>
        <v>1295350</v>
      </c>
      <c r="G218" s="177">
        <f t="shared" si="18"/>
        <v>1147814.8000000082</v>
      </c>
      <c r="H218" s="177">
        <f t="shared" si="19"/>
        <v>18370</v>
      </c>
    </row>
    <row r="219" spans="1:8" x14ac:dyDescent="0.25">
      <c r="A219" s="789" t="s">
        <v>851</v>
      </c>
      <c r="B219" s="328">
        <v>217</v>
      </c>
      <c r="C219" s="329">
        <v>1953.1</v>
      </c>
      <c r="D219" s="330">
        <v>73</v>
      </c>
      <c r="E219" s="176">
        <f t="shared" si="21"/>
        <v>6523249.5999999978</v>
      </c>
      <c r="F219" s="176">
        <f t="shared" si="21"/>
        <v>1295423</v>
      </c>
      <c r="G219" s="177">
        <f t="shared" si="18"/>
        <v>1145861.7000000086</v>
      </c>
      <c r="H219" s="177">
        <f t="shared" si="19"/>
        <v>18297</v>
      </c>
    </row>
    <row r="220" spans="1:8" x14ac:dyDescent="0.25">
      <c r="A220" s="789" t="s">
        <v>851</v>
      </c>
      <c r="B220" s="328">
        <v>218</v>
      </c>
      <c r="C220" s="329">
        <v>4793.2999999999984</v>
      </c>
      <c r="D220" s="330">
        <v>201</v>
      </c>
      <c r="E220" s="176">
        <f t="shared" si="21"/>
        <v>6528042.8999999976</v>
      </c>
      <c r="F220" s="176">
        <f t="shared" si="21"/>
        <v>1295624</v>
      </c>
      <c r="G220" s="177">
        <f t="shared" si="18"/>
        <v>1141068.4000000088</v>
      </c>
      <c r="H220" s="177">
        <f t="shared" si="19"/>
        <v>18096</v>
      </c>
    </row>
    <row r="221" spans="1:8" x14ac:dyDescent="0.25">
      <c r="A221" s="789" t="s">
        <v>851</v>
      </c>
      <c r="B221" s="328">
        <v>219</v>
      </c>
      <c r="C221" s="329">
        <v>3061.7000000000003</v>
      </c>
      <c r="D221" s="330">
        <v>118</v>
      </c>
      <c r="E221" s="176">
        <f t="shared" si="21"/>
        <v>6531104.5999999978</v>
      </c>
      <c r="F221" s="176">
        <f t="shared" si="21"/>
        <v>1295742</v>
      </c>
      <c r="G221" s="177">
        <f t="shared" si="18"/>
        <v>1138006.7000000086</v>
      </c>
      <c r="H221" s="177">
        <f t="shared" si="19"/>
        <v>17978</v>
      </c>
    </row>
    <row r="222" spans="1:8" x14ac:dyDescent="0.25">
      <c r="A222" s="789" t="s">
        <v>851</v>
      </c>
      <c r="B222" s="328">
        <v>220</v>
      </c>
      <c r="C222" s="329">
        <v>3299.4999999999995</v>
      </c>
      <c r="D222" s="330">
        <v>150</v>
      </c>
      <c r="E222" s="176">
        <f t="shared" si="21"/>
        <v>6534404.0999999978</v>
      </c>
      <c r="F222" s="176">
        <f t="shared" si="21"/>
        <v>1295892</v>
      </c>
      <c r="G222" s="177">
        <f t="shared" si="18"/>
        <v>1134707.2000000086</v>
      </c>
      <c r="H222" s="177">
        <f t="shared" si="19"/>
        <v>17828</v>
      </c>
    </row>
    <row r="223" spans="1:8" x14ac:dyDescent="0.25">
      <c r="A223" s="789" t="s">
        <v>851</v>
      </c>
      <c r="B223" s="328">
        <v>221</v>
      </c>
      <c r="C223" s="329">
        <v>4858.6000000000004</v>
      </c>
      <c r="D223" s="330">
        <v>187</v>
      </c>
      <c r="E223" s="176">
        <f t="shared" si="21"/>
        <v>6539262.6999999974</v>
      </c>
      <c r="F223" s="176">
        <f t="shared" si="21"/>
        <v>1296079</v>
      </c>
      <c r="G223" s="177">
        <f t="shared" si="18"/>
        <v>1129848.6000000089</v>
      </c>
      <c r="H223" s="177">
        <f t="shared" si="19"/>
        <v>17641</v>
      </c>
    </row>
    <row r="224" spans="1:8" x14ac:dyDescent="0.25">
      <c r="A224" s="789" t="s">
        <v>851</v>
      </c>
      <c r="B224" s="328">
        <v>222</v>
      </c>
      <c r="C224" s="329">
        <v>2662.2</v>
      </c>
      <c r="D224" s="330">
        <v>110</v>
      </c>
      <c r="E224" s="176">
        <f t="shared" si="21"/>
        <v>6541924.8999999976</v>
      </c>
      <c r="F224" s="176">
        <f t="shared" si="21"/>
        <v>1296189</v>
      </c>
      <c r="G224" s="177">
        <f t="shared" si="18"/>
        <v>1127186.4000000088</v>
      </c>
      <c r="H224" s="177">
        <f t="shared" si="19"/>
        <v>17531</v>
      </c>
    </row>
    <row r="225" spans="1:8" x14ac:dyDescent="0.25">
      <c r="A225" s="789" t="s">
        <v>851</v>
      </c>
      <c r="B225" s="328">
        <v>223</v>
      </c>
      <c r="C225" s="329">
        <v>4013.2000000000007</v>
      </c>
      <c r="D225" s="330">
        <v>151</v>
      </c>
      <c r="E225" s="176">
        <f t="shared" si="21"/>
        <v>6545938.0999999978</v>
      </c>
      <c r="F225" s="176">
        <f t="shared" si="21"/>
        <v>1296340</v>
      </c>
      <c r="G225" s="177">
        <f t="shared" si="18"/>
        <v>1123173.2000000086</v>
      </c>
      <c r="H225" s="177">
        <f t="shared" si="19"/>
        <v>17380</v>
      </c>
    </row>
    <row r="226" spans="1:8" x14ac:dyDescent="0.25">
      <c r="A226" s="789" t="s">
        <v>851</v>
      </c>
      <c r="B226" s="328">
        <v>224</v>
      </c>
      <c r="C226" s="329">
        <v>1566.8</v>
      </c>
      <c r="D226" s="330">
        <v>54</v>
      </c>
      <c r="E226" s="176">
        <f t="shared" si="21"/>
        <v>6547504.8999999976</v>
      </c>
      <c r="F226" s="176">
        <f t="shared" si="21"/>
        <v>1296394</v>
      </c>
      <c r="G226" s="177">
        <f t="shared" si="18"/>
        <v>1121606.4000000088</v>
      </c>
      <c r="H226" s="177">
        <f t="shared" si="19"/>
        <v>17326</v>
      </c>
    </row>
    <row r="227" spans="1:8" x14ac:dyDescent="0.25">
      <c r="A227" s="789" t="s">
        <v>851</v>
      </c>
      <c r="B227" s="328">
        <v>225</v>
      </c>
      <c r="C227" s="329">
        <v>4272.0999999999995</v>
      </c>
      <c r="D227" s="330">
        <v>178</v>
      </c>
      <c r="E227" s="176">
        <f t="shared" si="21"/>
        <v>6551776.9999999972</v>
      </c>
      <c r="F227" s="176">
        <f t="shared" si="21"/>
        <v>1296572</v>
      </c>
      <c r="G227" s="177">
        <f t="shared" si="18"/>
        <v>1117334.3000000091</v>
      </c>
      <c r="H227" s="177">
        <f t="shared" si="19"/>
        <v>17148</v>
      </c>
    </row>
    <row r="228" spans="1:8" x14ac:dyDescent="0.25">
      <c r="A228" s="789" t="s">
        <v>851</v>
      </c>
      <c r="B228" s="328">
        <v>226</v>
      </c>
      <c r="C228" s="329">
        <v>2709.7000000000003</v>
      </c>
      <c r="D228" s="330">
        <v>130</v>
      </c>
      <c r="E228" s="176">
        <f t="shared" ref="E228:F243" si="22">E227+C228</f>
        <v>6554486.6999999974</v>
      </c>
      <c r="F228" s="176">
        <f t="shared" si="22"/>
        <v>1296702</v>
      </c>
      <c r="G228" s="177">
        <f t="shared" si="18"/>
        <v>1114624.6000000089</v>
      </c>
      <c r="H228" s="177">
        <f t="shared" si="19"/>
        <v>17018</v>
      </c>
    </row>
    <row r="229" spans="1:8" x14ac:dyDescent="0.25">
      <c r="A229" s="789" t="s">
        <v>851</v>
      </c>
      <c r="B229" s="328">
        <v>227</v>
      </c>
      <c r="C229" s="329">
        <v>2723.5</v>
      </c>
      <c r="D229" s="330">
        <v>95</v>
      </c>
      <c r="E229" s="176">
        <f t="shared" si="22"/>
        <v>6557210.1999999974</v>
      </c>
      <c r="F229" s="176">
        <f t="shared" si="22"/>
        <v>1296797</v>
      </c>
      <c r="G229" s="177">
        <f t="shared" si="18"/>
        <v>1111901.1000000089</v>
      </c>
      <c r="H229" s="177">
        <f t="shared" si="19"/>
        <v>16923</v>
      </c>
    </row>
    <row r="230" spans="1:8" x14ac:dyDescent="0.25">
      <c r="A230" s="789" t="s">
        <v>851</v>
      </c>
      <c r="B230" s="328">
        <v>228</v>
      </c>
      <c r="C230" s="329">
        <v>4787.0000000000009</v>
      </c>
      <c r="D230" s="330">
        <v>171</v>
      </c>
      <c r="E230" s="176">
        <f t="shared" si="22"/>
        <v>6561997.1999999974</v>
      </c>
      <c r="F230" s="176">
        <f t="shared" si="22"/>
        <v>1296968</v>
      </c>
      <c r="G230" s="177">
        <f t="shared" si="18"/>
        <v>1107114.1000000089</v>
      </c>
      <c r="H230" s="177">
        <f t="shared" si="19"/>
        <v>16752</v>
      </c>
    </row>
    <row r="231" spans="1:8" x14ac:dyDescent="0.25">
      <c r="A231" s="789" t="s">
        <v>851</v>
      </c>
      <c r="B231" s="328">
        <v>229</v>
      </c>
      <c r="C231" s="329">
        <v>3894.2</v>
      </c>
      <c r="D231" s="330">
        <v>141</v>
      </c>
      <c r="E231" s="176">
        <f t="shared" si="22"/>
        <v>6565891.3999999976</v>
      </c>
      <c r="F231" s="176">
        <f t="shared" si="22"/>
        <v>1297109</v>
      </c>
      <c r="G231" s="177">
        <f t="shared" si="18"/>
        <v>1103219.9000000088</v>
      </c>
      <c r="H231" s="177">
        <f t="shared" si="19"/>
        <v>16611</v>
      </c>
    </row>
    <row r="232" spans="1:8" x14ac:dyDescent="0.25">
      <c r="A232" s="789" t="s">
        <v>851</v>
      </c>
      <c r="B232" s="328">
        <v>230</v>
      </c>
      <c r="C232" s="329">
        <v>3221.7999999999997</v>
      </c>
      <c r="D232" s="330">
        <v>111</v>
      </c>
      <c r="E232" s="176">
        <f t="shared" si="22"/>
        <v>6569113.1999999974</v>
      </c>
      <c r="F232" s="176">
        <f t="shared" si="22"/>
        <v>1297220</v>
      </c>
      <c r="G232" s="177">
        <f t="shared" si="18"/>
        <v>1099998.1000000089</v>
      </c>
      <c r="H232" s="177">
        <f t="shared" si="19"/>
        <v>16500</v>
      </c>
    </row>
    <row r="233" spans="1:8" x14ac:dyDescent="0.25">
      <c r="A233" s="789" t="s">
        <v>851</v>
      </c>
      <c r="B233" s="328">
        <v>231</v>
      </c>
      <c r="C233" s="329">
        <v>1616.8999999999999</v>
      </c>
      <c r="D233" s="330">
        <v>66</v>
      </c>
      <c r="E233" s="176">
        <f t="shared" si="22"/>
        <v>6570730.0999999978</v>
      </c>
      <c r="F233" s="176">
        <f t="shared" si="22"/>
        <v>1297286</v>
      </c>
      <c r="G233" s="177">
        <f t="shared" si="18"/>
        <v>1098381.2000000086</v>
      </c>
      <c r="H233" s="177">
        <f t="shared" si="19"/>
        <v>16434</v>
      </c>
    </row>
    <row r="234" spans="1:8" x14ac:dyDescent="0.25">
      <c r="A234" s="789" t="s">
        <v>851</v>
      </c>
      <c r="B234" s="328">
        <v>232</v>
      </c>
      <c r="C234" s="329">
        <v>2552.4</v>
      </c>
      <c r="D234" s="330">
        <v>87</v>
      </c>
      <c r="E234" s="176">
        <f t="shared" si="22"/>
        <v>6573282.4999999981</v>
      </c>
      <c r="F234" s="176">
        <f t="shared" si="22"/>
        <v>1297373</v>
      </c>
      <c r="G234" s="177">
        <f t="shared" si="18"/>
        <v>1095828.8000000082</v>
      </c>
      <c r="H234" s="177">
        <f t="shared" si="19"/>
        <v>16347</v>
      </c>
    </row>
    <row r="235" spans="1:8" x14ac:dyDescent="0.25">
      <c r="A235" s="789" t="s">
        <v>851</v>
      </c>
      <c r="B235" s="328">
        <v>233</v>
      </c>
      <c r="C235" s="329">
        <v>3960</v>
      </c>
      <c r="D235" s="330">
        <v>168</v>
      </c>
      <c r="E235" s="176">
        <f t="shared" si="22"/>
        <v>6577242.4999999981</v>
      </c>
      <c r="F235" s="176">
        <f t="shared" si="22"/>
        <v>1297541</v>
      </c>
      <c r="G235" s="177">
        <f t="shared" si="18"/>
        <v>1091868.8000000082</v>
      </c>
      <c r="H235" s="177">
        <f t="shared" si="19"/>
        <v>16179</v>
      </c>
    </row>
    <row r="236" spans="1:8" x14ac:dyDescent="0.25">
      <c r="A236" s="789" t="s">
        <v>851</v>
      </c>
      <c r="B236" s="328">
        <v>234</v>
      </c>
      <c r="C236" s="329">
        <v>5146.7</v>
      </c>
      <c r="D236" s="330">
        <v>180</v>
      </c>
      <c r="E236" s="176">
        <f t="shared" si="22"/>
        <v>6582389.1999999983</v>
      </c>
      <c r="F236" s="176">
        <f t="shared" si="22"/>
        <v>1297721</v>
      </c>
      <c r="G236" s="177">
        <f t="shared" si="18"/>
        <v>1086722.100000008</v>
      </c>
      <c r="H236" s="177">
        <f t="shared" si="19"/>
        <v>15999</v>
      </c>
    </row>
    <row r="237" spans="1:8" x14ac:dyDescent="0.25">
      <c r="A237" s="789" t="s">
        <v>851</v>
      </c>
      <c r="B237" s="328">
        <v>235</v>
      </c>
      <c r="C237" s="329">
        <v>3054.0999999999995</v>
      </c>
      <c r="D237" s="330">
        <v>115</v>
      </c>
      <c r="E237" s="176">
        <f t="shared" si="22"/>
        <v>6585443.299999998</v>
      </c>
      <c r="F237" s="176">
        <f t="shared" si="22"/>
        <v>1297836</v>
      </c>
      <c r="G237" s="177">
        <f t="shared" si="18"/>
        <v>1083668.0000000084</v>
      </c>
      <c r="H237" s="177">
        <f t="shared" si="19"/>
        <v>15884</v>
      </c>
    </row>
    <row r="238" spans="1:8" x14ac:dyDescent="0.25">
      <c r="A238" s="789" t="s">
        <v>851</v>
      </c>
      <c r="B238" s="328">
        <v>236</v>
      </c>
      <c r="C238" s="329">
        <v>2125.5</v>
      </c>
      <c r="D238" s="330">
        <v>70</v>
      </c>
      <c r="E238" s="176">
        <f t="shared" si="22"/>
        <v>6587568.799999998</v>
      </c>
      <c r="F238" s="176">
        <f t="shared" si="22"/>
        <v>1297906</v>
      </c>
      <c r="G238" s="177">
        <f t="shared" si="18"/>
        <v>1081542.5000000084</v>
      </c>
      <c r="H238" s="177">
        <f t="shared" si="19"/>
        <v>15814</v>
      </c>
    </row>
    <row r="239" spans="1:8" x14ac:dyDescent="0.25">
      <c r="A239" s="789" t="s">
        <v>851</v>
      </c>
      <c r="B239" s="328">
        <v>237</v>
      </c>
      <c r="C239" s="329">
        <v>2608.9000000000005</v>
      </c>
      <c r="D239" s="330">
        <v>90</v>
      </c>
      <c r="E239" s="176">
        <f t="shared" si="22"/>
        <v>6590177.6999999983</v>
      </c>
      <c r="F239" s="176">
        <f t="shared" si="22"/>
        <v>1297996</v>
      </c>
      <c r="G239" s="177">
        <f t="shared" si="18"/>
        <v>1078933.600000008</v>
      </c>
      <c r="H239" s="177">
        <f t="shared" si="19"/>
        <v>15724</v>
      </c>
    </row>
    <row r="240" spans="1:8" x14ac:dyDescent="0.25">
      <c r="A240" s="789" t="s">
        <v>851</v>
      </c>
      <c r="B240" s="328">
        <v>238</v>
      </c>
      <c r="C240" s="329">
        <v>3568.8999999999996</v>
      </c>
      <c r="D240" s="330">
        <v>143</v>
      </c>
      <c r="E240" s="176">
        <f t="shared" si="22"/>
        <v>6593746.5999999987</v>
      </c>
      <c r="F240" s="176">
        <f t="shared" si="22"/>
        <v>1298139</v>
      </c>
      <c r="G240" s="177">
        <f t="shared" si="18"/>
        <v>1075364.7000000076</v>
      </c>
      <c r="H240" s="177">
        <f t="shared" si="19"/>
        <v>15581</v>
      </c>
    </row>
    <row r="241" spans="1:8" x14ac:dyDescent="0.25">
      <c r="A241" s="789" t="s">
        <v>851</v>
      </c>
      <c r="B241" s="328">
        <v>239</v>
      </c>
      <c r="C241" s="329">
        <v>3344.1</v>
      </c>
      <c r="D241" s="330">
        <v>150</v>
      </c>
      <c r="E241" s="176">
        <f t="shared" si="22"/>
        <v>6597090.6999999983</v>
      </c>
      <c r="F241" s="176">
        <f t="shared" si="22"/>
        <v>1298289</v>
      </c>
      <c r="G241" s="177">
        <f t="shared" si="18"/>
        <v>1072020.600000008</v>
      </c>
      <c r="H241" s="177">
        <f t="shared" si="19"/>
        <v>15431</v>
      </c>
    </row>
    <row r="242" spans="1:8" x14ac:dyDescent="0.25">
      <c r="A242" s="789" t="s">
        <v>851</v>
      </c>
      <c r="B242" s="328">
        <v>240</v>
      </c>
      <c r="C242" s="329">
        <v>3119.2</v>
      </c>
      <c r="D242" s="330">
        <v>116</v>
      </c>
      <c r="E242" s="176">
        <f t="shared" si="22"/>
        <v>6600209.8999999985</v>
      </c>
      <c r="F242" s="176">
        <f t="shared" si="22"/>
        <v>1298405</v>
      </c>
      <c r="G242" s="177">
        <f t="shared" si="18"/>
        <v>1068901.4000000078</v>
      </c>
      <c r="H242" s="177">
        <f t="shared" si="19"/>
        <v>15315</v>
      </c>
    </row>
    <row r="243" spans="1:8" x14ac:dyDescent="0.25">
      <c r="A243" s="789" t="s">
        <v>851</v>
      </c>
      <c r="B243" s="328">
        <v>241</v>
      </c>
      <c r="C243" s="329">
        <v>3373.2</v>
      </c>
      <c r="D243" s="330">
        <v>105</v>
      </c>
      <c r="E243" s="176">
        <f t="shared" si="22"/>
        <v>6603583.0999999987</v>
      </c>
      <c r="F243" s="176">
        <f t="shared" si="22"/>
        <v>1298510</v>
      </c>
      <c r="G243" s="177">
        <f t="shared" si="18"/>
        <v>1065528.2000000076</v>
      </c>
      <c r="H243" s="177">
        <f t="shared" si="19"/>
        <v>15210</v>
      </c>
    </row>
    <row r="244" spans="1:8" x14ac:dyDescent="0.25">
      <c r="A244" s="789" t="s">
        <v>851</v>
      </c>
      <c r="B244" s="328">
        <v>242</v>
      </c>
      <c r="C244" s="329">
        <v>3143.7</v>
      </c>
      <c r="D244" s="330">
        <v>126</v>
      </c>
      <c r="E244" s="176">
        <f t="shared" ref="E244:F259" si="23">E243+C244</f>
        <v>6606726.7999999989</v>
      </c>
      <c r="F244" s="176">
        <f t="shared" si="23"/>
        <v>1298636</v>
      </c>
      <c r="G244" s="177">
        <f t="shared" si="18"/>
        <v>1062384.5000000075</v>
      </c>
      <c r="H244" s="177">
        <f t="shared" si="19"/>
        <v>15084</v>
      </c>
    </row>
    <row r="245" spans="1:8" x14ac:dyDescent="0.25">
      <c r="A245" s="789" t="s">
        <v>851</v>
      </c>
      <c r="B245" s="328">
        <v>243</v>
      </c>
      <c r="C245" s="329">
        <v>3401.2000000000003</v>
      </c>
      <c r="D245" s="330">
        <v>144</v>
      </c>
      <c r="E245" s="176">
        <f t="shared" si="23"/>
        <v>6610127.9999999991</v>
      </c>
      <c r="F245" s="176">
        <f t="shared" si="23"/>
        <v>1298780</v>
      </c>
      <c r="G245" s="177">
        <f t="shared" si="18"/>
        <v>1058983.3000000073</v>
      </c>
      <c r="H245" s="177">
        <f t="shared" si="19"/>
        <v>14940</v>
      </c>
    </row>
    <row r="246" spans="1:8" x14ac:dyDescent="0.25">
      <c r="A246" s="789" t="s">
        <v>851</v>
      </c>
      <c r="B246" s="328">
        <v>244</v>
      </c>
      <c r="C246" s="329">
        <v>2682.8</v>
      </c>
      <c r="D246" s="330">
        <v>88</v>
      </c>
      <c r="E246" s="176">
        <f t="shared" si="23"/>
        <v>6612810.7999999989</v>
      </c>
      <c r="F246" s="176">
        <f t="shared" si="23"/>
        <v>1298868</v>
      </c>
      <c r="G246" s="177">
        <f t="shared" si="18"/>
        <v>1056300.5000000075</v>
      </c>
      <c r="H246" s="177">
        <f t="shared" si="19"/>
        <v>14852</v>
      </c>
    </row>
    <row r="247" spans="1:8" x14ac:dyDescent="0.25">
      <c r="A247" s="789" t="s">
        <v>851</v>
      </c>
      <c r="B247" s="328">
        <v>245</v>
      </c>
      <c r="C247" s="329">
        <v>2693.1</v>
      </c>
      <c r="D247" s="330">
        <v>91</v>
      </c>
      <c r="E247" s="176">
        <f t="shared" si="23"/>
        <v>6615503.8999999985</v>
      </c>
      <c r="F247" s="176">
        <f t="shared" si="23"/>
        <v>1298959</v>
      </c>
      <c r="G247" s="177">
        <f t="shared" si="18"/>
        <v>1053607.4000000078</v>
      </c>
      <c r="H247" s="177">
        <f t="shared" si="19"/>
        <v>14761</v>
      </c>
    </row>
    <row r="248" spans="1:8" x14ac:dyDescent="0.25">
      <c r="A248" s="789" t="s">
        <v>851</v>
      </c>
      <c r="B248" s="328">
        <v>246</v>
      </c>
      <c r="C248" s="329">
        <v>3442.2999999999997</v>
      </c>
      <c r="D248" s="330">
        <v>126</v>
      </c>
      <c r="E248" s="176">
        <f t="shared" si="23"/>
        <v>6618946.1999999983</v>
      </c>
      <c r="F248" s="176">
        <f t="shared" si="23"/>
        <v>1299085</v>
      </c>
      <c r="G248" s="177">
        <f t="shared" si="18"/>
        <v>1050165.100000008</v>
      </c>
      <c r="H248" s="177">
        <f t="shared" si="19"/>
        <v>14635</v>
      </c>
    </row>
    <row r="249" spans="1:8" x14ac:dyDescent="0.25">
      <c r="A249" s="789" t="s">
        <v>851</v>
      </c>
      <c r="B249" s="328">
        <v>247</v>
      </c>
      <c r="C249" s="329">
        <v>2714.7999999999993</v>
      </c>
      <c r="D249" s="330">
        <v>96</v>
      </c>
      <c r="E249" s="176">
        <f t="shared" si="23"/>
        <v>6621660.9999999981</v>
      </c>
      <c r="F249" s="176">
        <f t="shared" si="23"/>
        <v>1299181</v>
      </c>
      <c r="G249" s="177">
        <f t="shared" si="18"/>
        <v>1047450.3000000082</v>
      </c>
      <c r="H249" s="177">
        <f t="shared" si="19"/>
        <v>14539</v>
      </c>
    </row>
    <row r="250" spans="1:8" x14ac:dyDescent="0.25">
      <c r="A250" s="789" t="s">
        <v>851</v>
      </c>
      <c r="B250" s="328">
        <v>248</v>
      </c>
      <c r="C250" s="329">
        <v>3223.2</v>
      </c>
      <c r="D250" s="330">
        <v>144</v>
      </c>
      <c r="E250" s="176">
        <f t="shared" si="23"/>
        <v>6624884.1999999983</v>
      </c>
      <c r="F250" s="176">
        <f t="shared" si="23"/>
        <v>1299325</v>
      </c>
      <c r="G250" s="177">
        <f t="shared" si="18"/>
        <v>1044227.100000008</v>
      </c>
      <c r="H250" s="177">
        <f t="shared" si="19"/>
        <v>14395</v>
      </c>
    </row>
    <row r="251" spans="1:8" x14ac:dyDescent="0.25">
      <c r="A251" s="789" t="s">
        <v>851</v>
      </c>
      <c r="B251" s="328">
        <v>249</v>
      </c>
      <c r="C251" s="329">
        <v>1741.7</v>
      </c>
      <c r="D251" s="330">
        <v>44</v>
      </c>
      <c r="E251" s="176">
        <f t="shared" si="23"/>
        <v>6626625.8999999985</v>
      </c>
      <c r="F251" s="176">
        <f t="shared" si="23"/>
        <v>1299369</v>
      </c>
      <c r="G251" s="177">
        <f t="shared" si="18"/>
        <v>1042485.4000000078</v>
      </c>
      <c r="H251" s="177">
        <f t="shared" si="19"/>
        <v>14351</v>
      </c>
    </row>
    <row r="252" spans="1:8" x14ac:dyDescent="0.25">
      <c r="A252" s="789" t="s">
        <v>851</v>
      </c>
      <c r="B252" s="328">
        <v>250</v>
      </c>
      <c r="C252" s="329">
        <v>2000.0000000000002</v>
      </c>
      <c r="D252" s="330">
        <v>56</v>
      </c>
      <c r="E252" s="176">
        <f t="shared" si="23"/>
        <v>6628625.8999999985</v>
      </c>
      <c r="F252" s="176">
        <f t="shared" si="23"/>
        <v>1299425</v>
      </c>
      <c r="G252" s="177">
        <f t="shared" si="18"/>
        <v>1040485.4000000078</v>
      </c>
      <c r="H252" s="177">
        <f t="shared" si="19"/>
        <v>14295</v>
      </c>
    </row>
    <row r="253" spans="1:8" x14ac:dyDescent="0.25">
      <c r="A253" s="789" t="s">
        <v>851</v>
      </c>
      <c r="B253" s="328">
        <v>251</v>
      </c>
      <c r="C253" s="329">
        <v>2760.4</v>
      </c>
      <c r="D253" s="330">
        <v>92</v>
      </c>
      <c r="E253" s="176">
        <f t="shared" si="23"/>
        <v>6631386.2999999989</v>
      </c>
      <c r="F253" s="176">
        <f t="shared" si="23"/>
        <v>1299517</v>
      </c>
      <c r="G253" s="177">
        <f t="shared" si="18"/>
        <v>1037725.0000000075</v>
      </c>
      <c r="H253" s="177">
        <f t="shared" si="19"/>
        <v>14203</v>
      </c>
    </row>
    <row r="254" spans="1:8" x14ac:dyDescent="0.25">
      <c r="A254" s="789" t="s">
        <v>851</v>
      </c>
      <c r="B254" s="328">
        <v>252</v>
      </c>
      <c r="C254" s="329">
        <v>2772.3999999999996</v>
      </c>
      <c r="D254" s="330">
        <v>97</v>
      </c>
      <c r="E254" s="176">
        <f t="shared" si="23"/>
        <v>6634158.6999999993</v>
      </c>
      <c r="F254" s="176">
        <f t="shared" si="23"/>
        <v>1299614</v>
      </c>
      <c r="G254" s="177">
        <f t="shared" si="18"/>
        <v>1034952.6000000071</v>
      </c>
      <c r="H254" s="177">
        <f t="shared" si="19"/>
        <v>14106</v>
      </c>
    </row>
    <row r="255" spans="1:8" x14ac:dyDescent="0.25">
      <c r="A255" s="789" t="s">
        <v>851</v>
      </c>
      <c r="B255" s="328">
        <v>253</v>
      </c>
      <c r="C255" s="329">
        <v>4303.1000000000004</v>
      </c>
      <c r="D255" s="330">
        <v>143</v>
      </c>
      <c r="E255" s="176">
        <f t="shared" si="23"/>
        <v>6638461.7999999989</v>
      </c>
      <c r="F255" s="176">
        <f t="shared" si="23"/>
        <v>1299757</v>
      </c>
      <c r="G255" s="177">
        <f t="shared" si="18"/>
        <v>1030649.5000000075</v>
      </c>
      <c r="H255" s="177">
        <f t="shared" si="19"/>
        <v>13963</v>
      </c>
    </row>
    <row r="256" spans="1:8" x14ac:dyDescent="0.25">
      <c r="A256" s="789" t="s">
        <v>851</v>
      </c>
      <c r="B256" s="328">
        <v>254</v>
      </c>
      <c r="C256" s="329">
        <v>4317.5999999999995</v>
      </c>
      <c r="D256" s="330">
        <v>119</v>
      </c>
      <c r="E256" s="176">
        <f t="shared" si="23"/>
        <v>6642779.3999999985</v>
      </c>
      <c r="F256" s="176">
        <f t="shared" si="23"/>
        <v>1299876</v>
      </c>
      <c r="G256" s="177">
        <f t="shared" si="18"/>
        <v>1026331.9000000078</v>
      </c>
      <c r="H256" s="177">
        <f t="shared" si="19"/>
        <v>13844</v>
      </c>
    </row>
    <row r="257" spans="1:8" x14ac:dyDescent="0.25">
      <c r="A257" s="789" t="s">
        <v>851</v>
      </c>
      <c r="B257" s="328">
        <v>255</v>
      </c>
      <c r="C257" s="329">
        <v>2548.9</v>
      </c>
      <c r="D257" s="330">
        <v>88</v>
      </c>
      <c r="E257" s="176">
        <f t="shared" si="23"/>
        <v>6645328.2999999989</v>
      </c>
      <c r="F257" s="176">
        <f t="shared" si="23"/>
        <v>1299964</v>
      </c>
      <c r="G257" s="177">
        <f t="shared" si="18"/>
        <v>1023783.0000000075</v>
      </c>
      <c r="H257" s="177">
        <f t="shared" si="19"/>
        <v>13756</v>
      </c>
    </row>
    <row r="258" spans="1:8" x14ac:dyDescent="0.25">
      <c r="A258" s="789" t="s">
        <v>851</v>
      </c>
      <c r="B258" s="328">
        <v>256</v>
      </c>
      <c r="C258" s="329">
        <v>3328.3000000000006</v>
      </c>
      <c r="D258" s="330">
        <v>101</v>
      </c>
      <c r="E258" s="176">
        <f t="shared" si="23"/>
        <v>6648656.5999999987</v>
      </c>
      <c r="F258" s="176">
        <f t="shared" si="23"/>
        <v>1300065</v>
      </c>
      <c r="G258" s="177">
        <f t="shared" si="18"/>
        <v>1020454.7000000076</v>
      </c>
      <c r="H258" s="177">
        <f t="shared" si="19"/>
        <v>13655</v>
      </c>
    </row>
    <row r="259" spans="1:8" x14ac:dyDescent="0.25">
      <c r="A259" s="789" t="s">
        <v>851</v>
      </c>
      <c r="B259" s="328">
        <v>257</v>
      </c>
      <c r="C259" s="329">
        <v>1799.8999999999996</v>
      </c>
      <c r="D259" s="330">
        <v>66</v>
      </c>
      <c r="E259" s="176">
        <f t="shared" si="23"/>
        <v>6650456.4999999991</v>
      </c>
      <c r="F259" s="176">
        <f t="shared" si="23"/>
        <v>1300131</v>
      </c>
      <c r="G259" s="177">
        <f t="shared" ref="G259:G322" si="24">$E$984-E259</f>
        <v>1018654.8000000073</v>
      </c>
      <c r="H259" s="177">
        <f t="shared" ref="H259:H322" si="25">$F$984-F259</f>
        <v>13589</v>
      </c>
    </row>
    <row r="260" spans="1:8" x14ac:dyDescent="0.25">
      <c r="A260" s="789" t="s">
        <v>851</v>
      </c>
      <c r="B260" s="328">
        <v>258</v>
      </c>
      <c r="C260" s="329">
        <v>2323.3000000000002</v>
      </c>
      <c r="D260" s="330">
        <v>69</v>
      </c>
      <c r="E260" s="176">
        <f t="shared" ref="E260:F275" si="26">E259+C260</f>
        <v>6652779.7999999989</v>
      </c>
      <c r="F260" s="176">
        <f t="shared" si="26"/>
        <v>1300200</v>
      </c>
      <c r="G260" s="177">
        <f t="shared" si="24"/>
        <v>1016331.5000000075</v>
      </c>
      <c r="H260" s="177">
        <f t="shared" si="25"/>
        <v>13520</v>
      </c>
    </row>
    <row r="261" spans="1:8" x14ac:dyDescent="0.25">
      <c r="A261" s="789" t="s">
        <v>851</v>
      </c>
      <c r="B261" s="328">
        <v>259</v>
      </c>
      <c r="C261" s="329">
        <v>2330.6</v>
      </c>
      <c r="D261" s="330">
        <v>67</v>
      </c>
      <c r="E261" s="176">
        <f t="shared" si="26"/>
        <v>6655110.3999999985</v>
      </c>
      <c r="F261" s="176">
        <f t="shared" si="26"/>
        <v>1300267</v>
      </c>
      <c r="G261" s="177">
        <f t="shared" si="24"/>
        <v>1014000.9000000078</v>
      </c>
      <c r="H261" s="177">
        <f t="shared" si="25"/>
        <v>13453</v>
      </c>
    </row>
    <row r="262" spans="1:8" x14ac:dyDescent="0.25">
      <c r="A262" s="789" t="s">
        <v>851</v>
      </c>
      <c r="B262" s="328">
        <v>260</v>
      </c>
      <c r="C262" s="329">
        <v>1820.8</v>
      </c>
      <c r="D262" s="330">
        <v>66</v>
      </c>
      <c r="E262" s="176">
        <f t="shared" si="26"/>
        <v>6656931.1999999983</v>
      </c>
      <c r="F262" s="176">
        <f t="shared" si="26"/>
        <v>1300333</v>
      </c>
      <c r="G262" s="177">
        <f t="shared" si="24"/>
        <v>1012180.100000008</v>
      </c>
      <c r="H262" s="177">
        <f t="shared" si="25"/>
        <v>13387</v>
      </c>
    </row>
    <row r="263" spans="1:8" x14ac:dyDescent="0.25">
      <c r="A263" s="789" t="s">
        <v>851</v>
      </c>
      <c r="B263" s="328">
        <v>261</v>
      </c>
      <c r="C263" s="329">
        <v>3652.3999999999996</v>
      </c>
      <c r="D263" s="330">
        <v>128</v>
      </c>
      <c r="E263" s="176">
        <f t="shared" si="26"/>
        <v>6660583.5999999987</v>
      </c>
      <c r="F263" s="176">
        <f t="shared" si="26"/>
        <v>1300461</v>
      </c>
      <c r="G263" s="177">
        <f t="shared" si="24"/>
        <v>1008527.7000000076</v>
      </c>
      <c r="H263" s="177">
        <f t="shared" si="25"/>
        <v>13259</v>
      </c>
    </row>
    <row r="264" spans="1:8" x14ac:dyDescent="0.25">
      <c r="A264" s="789" t="s">
        <v>851</v>
      </c>
      <c r="B264" s="328">
        <v>262</v>
      </c>
      <c r="C264" s="329">
        <v>2618.9</v>
      </c>
      <c r="D264" s="330">
        <v>80</v>
      </c>
      <c r="E264" s="176">
        <f t="shared" si="26"/>
        <v>6663202.4999999991</v>
      </c>
      <c r="F264" s="176">
        <f t="shared" si="26"/>
        <v>1300541</v>
      </c>
      <c r="G264" s="177">
        <f t="shared" si="24"/>
        <v>1005908.8000000073</v>
      </c>
      <c r="H264" s="177">
        <f t="shared" si="25"/>
        <v>13179</v>
      </c>
    </row>
    <row r="265" spans="1:8" x14ac:dyDescent="0.25">
      <c r="A265" s="789" t="s">
        <v>851</v>
      </c>
      <c r="B265" s="328">
        <v>263</v>
      </c>
      <c r="C265" s="329">
        <v>3417.4</v>
      </c>
      <c r="D265" s="330">
        <v>125</v>
      </c>
      <c r="E265" s="176">
        <f t="shared" si="26"/>
        <v>6666619.8999999994</v>
      </c>
      <c r="F265" s="176">
        <f t="shared" si="26"/>
        <v>1300666</v>
      </c>
      <c r="G265" s="177">
        <f t="shared" si="24"/>
        <v>1002491.4000000069</v>
      </c>
      <c r="H265" s="177">
        <f t="shared" si="25"/>
        <v>13054</v>
      </c>
    </row>
    <row r="266" spans="1:8" x14ac:dyDescent="0.25">
      <c r="A266" s="789" t="s">
        <v>851</v>
      </c>
      <c r="B266" s="328">
        <v>264</v>
      </c>
      <c r="C266" s="329">
        <v>2374.3000000000002</v>
      </c>
      <c r="D266" s="330">
        <v>71</v>
      </c>
      <c r="E266" s="176">
        <f t="shared" si="26"/>
        <v>6668994.1999999993</v>
      </c>
      <c r="F266" s="176">
        <f t="shared" si="26"/>
        <v>1300737</v>
      </c>
      <c r="G266" s="177">
        <f t="shared" si="24"/>
        <v>1000117.1000000071</v>
      </c>
      <c r="H266" s="177">
        <f t="shared" si="25"/>
        <v>12983</v>
      </c>
    </row>
    <row r="267" spans="1:8" x14ac:dyDescent="0.25">
      <c r="A267" s="789" t="s">
        <v>851</v>
      </c>
      <c r="B267" s="328">
        <v>265</v>
      </c>
      <c r="C267" s="329">
        <v>1324.4</v>
      </c>
      <c r="D267" s="330">
        <v>40</v>
      </c>
      <c r="E267" s="176">
        <f t="shared" si="26"/>
        <v>6670318.5999999996</v>
      </c>
      <c r="F267" s="176">
        <f t="shared" si="26"/>
        <v>1300777</v>
      </c>
      <c r="G267" s="177">
        <f t="shared" si="24"/>
        <v>998792.70000000671</v>
      </c>
      <c r="H267" s="177">
        <f t="shared" si="25"/>
        <v>12943</v>
      </c>
    </row>
    <row r="268" spans="1:8" x14ac:dyDescent="0.25">
      <c r="A268" s="789" t="s">
        <v>851</v>
      </c>
      <c r="B268" s="328">
        <v>266</v>
      </c>
      <c r="C268" s="329">
        <v>3721.4</v>
      </c>
      <c r="D268" s="330">
        <v>117</v>
      </c>
      <c r="E268" s="176">
        <f t="shared" si="26"/>
        <v>6674040</v>
      </c>
      <c r="F268" s="176">
        <f t="shared" si="26"/>
        <v>1300894</v>
      </c>
      <c r="G268" s="177">
        <f t="shared" si="24"/>
        <v>995071.30000000633</v>
      </c>
      <c r="H268" s="177">
        <f t="shared" si="25"/>
        <v>12826</v>
      </c>
    </row>
    <row r="269" spans="1:8" x14ac:dyDescent="0.25">
      <c r="A269" s="789" t="s">
        <v>851</v>
      </c>
      <c r="B269" s="328">
        <v>267</v>
      </c>
      <c r="C269" s="329">
        <v>1334.4</v>
      </c>
      <c r="D269" s="330">
        <v>30</v>
      </c>
      <c r="E269" s="176">
        <f t="shared" si="26"/>
        <v>6675374.4000000004</v>
      </c>
      <c r="F269" s="176">
        <f t="shared" si="26"/>
        <v>1300924</v>
      </c>
      <c r="G269" s="177">
        <f t="shared" si="24"/>
        <v>993736.90000000596</v>
      </c>
      <c r="H269" s="177">
        <f t="shared" si="25"/>
        <v>12796</v>
      </c>
    </row>
    <row r="270" spans="1:8" x14ac:dyDescent="0.25">
      <c r="A270" s="789" t="s">
        <v>851</v>
      </c>
      <c r="B270" s="328">
        <v>268</v>
      </c>
      <c r="C270" s="329">
        <v>3216.7</v>
      </c>
      <c r="D270" s="330">
        <v>113</v>
      </c>
      <c r="E270" s="176">
        <f t="shared" si="26"/>
        <v>6678591.1000000006</v>
      </c>
      <c r="F270" s="176">
        <f t="shared" si="26"/>
        <v>1301037</v>
      </c>
      <c r="G270" s="177">
        <f t="shared" si="24"/>
        <v>990520.20000000577</v>
      </c>
      <c r="H270" s="177">
        <f t="shared" si="25"/>
        <v>12683</v>
      </c>
    </row>
    <row r="271" spans="1:8" x14ac:dyDescent="0.25">
      <c r="A271" s="789" t="s">
        <v>851</v>
      </c>
      <c r="B271" s="328">
        <v>269</v>
      </c>
      <c r="C271" s="329">
        <v>2150.9</v>
      </c>
      <c r="D271" s="330">
        <v>67</v>
      </c>
      <c r="E271" s="176">
        <f t="shared" si="26"/>
        <v>6680742.0000000009</v>
      </c>
      <c r="F271" s="176">
        <f t="shared" si="26"/>
        <v>1301104</v>
      </c>
      <c r="G271" s="177">
        <f t="shared" si="24"/>
        <v>988369.3000000054</v>
      </c>
      <c r="H271" s="177">
        <f t="shared" si="25"/>
        <v>12616</v>
      </c>
    </row>
    <row r="272" spans="1:8" x14ac:dyDescent="0.25">
      <c r="A272" s="789" t="s">
        <v>851</v>
      </c>
      <c r="B272" s="328">
        <v>270</v>
      </c>
      <c r="C272" s="329">
        <v>1888.7000000000003</v>
      </c>
      <c r="D272" s="330">
        <v>49</v>
      </c>
      <c r="E272" s="176">
        <f t="shared" si="26"/>
        <v>6682630.7000000011</v>
      </c>
      <c r="F272" s="176">
        <f t="shared" si="26"/>
        <v>1301153</v>
      </c>
      <c r="G272" s="177">
        <f t="shared" si="24"/>
        <v>986480.60000000522</v>
      </c>
      <c r="H272" s="177">
        <f t="shared" si="25"/>
        <v>12567</v>
      </c>
    </row>
    <row r="273" spans="1:8" x14ac:dyDescent="0.25">
      <c r="A273" s="789" t="s">
        <v>851</v>
      </c>
      <c r="B273" s="328">
        <v>271</v>
      </c>
      <c r="C273" s="329">
        <v>1625.8</v>
      </c>
      <c r="D273" s="330">
        <v>46</v>
      </c>
      <c r="E273" s="176">
        <f t="shared" si="26"/>
        <v>6684256.5000000009</v>
      </c>
      <c r="F273" s="176">
        <f t="shared" si="26"/>
        <v>1301199</v>
      </c>
      <c r="G273" s="177">
        <f t="shared" si="24"/>
        <v>984854.8000000054</v>
      </c>
      <c r="H273" s="177">
        <f t="shared" si="25"/>
        <v>12521</v>
      </c>
    </row>
    <row r="274" spans="1:8" x14ac:dyDescent="0.25">
      <c r="A274" s="789" t="s">
        <v>851</v>
      </c>
      <c r="B274" s="328">
        <v>272</v>
      </c>
      <c r="C274" s="329">
        <v>2991.8</v>
      </c>
      <c r="D274" s="330">
        <v>95</v>
      </c>
      <c r="E274" s="176">
        <f t="shared" si="26"/>
        <v>6687248.3000000007</v>
      </c>
      <c r="F274" s="176">
        <f t="shared" si="26"/>
        <v>1301294</v>
      </c>
      <c r="G274" s="177">
        <f t="shared" si="24"/>
        <v>981863.00000000559</v>
      </c>
      <c r="H274" s="177">
        <f t="shared" si="25"/>
        <v>12426</v>
      </c>
    </row>
    <row r="275" spans="1:8" x14ac:dyDescent="0.25">
      <c r="A275" s="789" t="s">
        <v>851</v>
      </c>
      <c r="B275" s="328">
        <v>273</v>
      </c>
      <c r="C275" s="329">
        <v>3275.3999999999996</v>
      </c>
      <c r="D275" s="330">
        <v>105</v>
      </c>
      <c r="E275" s="176">
        <f t="shared" si="26"/>
        <v>6690523.7000000011</v>
      </c>
      <c r="F275" s="176">
        <f t="shared" si="26"/>
        <v>1301399</v>
      </c>
      <c r="G275" s="177">
        <f t="shared" si="24"/>
        <v>978587.60000000522</v>
      </c>
      <c r="H275" s="177">
        <f t="shared" si="25"/>
        <v>12321</v>
      </c>
    </row>
    <row r="276" spans="1:8" x14ac:dyDescent="0.25">
      <c r="A276" s="789" t="s">
        <v>851</v>
      </c>
      <c r="B276" s="328">
        <v>274</v>
      </c>
      <c r="C276" s="329">
        <v>3562.2000000000003</v>
      </c>
      <c r="D276" s="330">
        <v>105</v>
      </c>
      <c r="E276" s="176">
        <f t="shared" ref="E276:F291" si="27">E275+C276</f>
        <v>6694085.9000000013</v>
      </c>
      <c r="F276" s="176">
        <f t="shared" si="27"/>
        <v>1301504</v>
      </c>
      <c r="G276" s="177">
        <f t="shared" si="24"/>
        <v>975025.40000000503</v>
      </c>
      <c r="H276" s="177">
        <f t="shared" si="25"/>
        <v>12216</v>
      </c>
    </row>
    <row r="277" spans="1:8" x14ac:dyDescent="0.25">
      <c r="A277" s="789" t="s">
        <v>851</v>
      </c>
      <c r="B277" s="328">
        <v>275</v>
      </c>
      <c r="C277" s="329">
        <v>1649.9</v>
      </c>
      <c r="D277" s="330">
        <v>54</v>
      </c>
      <c r="E277" s="176">
        <f t="shared" si="27"/>
        <v>6695735.8000000017</v>
      </c>
      <c r="F277" s="176">
        <f t="shared" si="27"/>
        <v>1301558</v>
      </c>
      <c r="G277" s="177">
        <f t="shared" si="24"/>
        <v>973375.50000000466</v>
      </c>
      <c r="H277" s="177">
        <f t="shared" si="25"/>
        <v>12162</v>
      </c>
    </row>
    <row r="278" spans="1:8" x14ac:dyDescent="0.25">
      <c r="A278" s="789" t="s">
        <v>851</v>
      </c>
      <c r="B278" s="328">
        <v>276</v>
      </c>
      <c r="C278" s="329">
        <v>1932.3000000000002</v>
      </c>
      <c r="D278" s="330">
        <v>48</v>
      </c>
      <c r="E278" s="176">
        <f t="shared" si="27"/>
        <v>6697668.1000000015</v>
      </c>
      <c r="F278" s="176">
        <f t="shared" si="27"/>
        <v>1301606</v>
      </c>
      <c r="G278" s="177">
        <f t="shared" si="24"/>
        <v>971443.20000000484</v>
      </c>
      <c r="H278" s="177">
        <f t="shared" si="25"/>
        <v>12114</v>
      </c>
    </row>
    <row r="279" spans="1:8" x14ac:dyDescent="0.25">
      <c r="A279" s="789" t="s">
        <v>851</v>
      </c>
      <c r="B279" s="328">
        <v>277</v>
      </c>
      <c r="C279" s="329">
        <v>1939</v>
      </c>
      <c r="D279" s="330">
        <v>85</v>
      </c>
      <c r="E279" s="176">
        <f t="shared" si="27"/>
        <v>6699607.1000000015</v>
      </c>
      <c r="F279" s="176">
        <f t="shared" si="27"/>
        <v>1301691</v>
      </c>
      <c r="G279" s="177">
        <f t="shared" si="24"/>
        <v>969504.20000000484</v>
      </c>
      <c r="H279" s="177">
        <f t="shared" si="25"/>
        <v>12029</v>
      </c>
    </row>
    <row r="280" spans="1:8" x14ac:dyDescent="0.25">
      <c r="A280" s="789" t="s">
        <v>851</v>
      </c>
      <c r="B280" s="328">
        <v>278</v>
      </c>
      <c r="C280" s="329">
        <v>1390.5</v>
      </c>
      <c r="D280" s="330">
        <v>36</v>
      </c>
      <c r="E280" s="176">
        <f t="shared" si="27"/>
        <v>6700997.6000000015</v>
      </c>
      <c r="F280" s="176">
        <f t="shared" si="27"/>
        <v>1301727</v>
      </c>
      <c r="G280" s="177">
        <f t="shared" si="24"/>
        <v>968113.70000000484</v>
      </c>
      <c r="H280" s="177">
        <f t="shared" si="25"/>
        <v>11993</v>
      </c>
    </row>
    <row r="281" spans="1:8" x14ac:dyDescent="0.25">
      <c r="A281" s="789" t="s">
        <v>851</v>
      </c>
      <c r="B281" s="328">
        <v>279</v>
      </c>
      <c r="C281" s="329">
        <v>1116</v>
      </c>
      <c r="D281" s="330">
        <v>30</v>
      </c>
      <c r="E281" s="176">
        <f t="shared" si="27"/>
        <v>6702113.6000000015</v>
      </c>
      <c r="F281" s="176">
        <f t="shared" si="27"/>
        <v>1301757</v>
      </c>
      <c r="G281" s="177">
        <f t="shared" si="24"/>
        <v>966997.70000000484</v>
      </c>
      <c r="H281" s="177">
        <f t="shared" si="25"/>
        <v>11963</v>
      </c>
    </row>
    <row r="282" spans="1:8" x14ac:dyDescent="0.25">
      <c r="A282" s="789" t="s">
        <v>851</v>
      </c>
      <c r="B282" s="328">
        <v>280</v>
      </c>
      <c r="C282" s="329">
        <v>2240</v>
      </c>
      <c r="D282" s="330">
        <v>56</v>
      </c>
      <c r="E282" s="176">
        <f t="shared" si="27"/>
        <v>6704353.6000000015</v>
      </c>
      <c r="F282" s="176">
        <f t="shared" si="27"/>
        <v>1301813</v>
      </c>
      <c r="G282" s="177">
        <f t="shared" si="24"/>
        <v>964757.70000000484</v>
      </c>
      <c r="H282" s="177">
        <f t="shared" si="25"/>
        <v>11907</v>
      </c>
    </row>
    <row r="283" spans="1:8" x14ac:dyDescent="0.25">
      <c r="A283" s="789" t="s">
        <v>851</v>
      </c>
      <c r="B283" s="328">
        <v>281</v>
      </c>
      <c r="C283" s="329">
        <v>1405.5</v>
      </c>
      <c r="D283" s="330">
        <v>33</v>
      </c>
      <c r="E283" s="176">
        <f t="shared" si="27"/>
        <v>6705759.1000000015</v>
      </c>
      <c r="F283" s="176">
        <f t="shared" si="27"/>
        <v>1301846</v>
      </c>
      <c r="G283" s="177">
        <f t="shared" si="24"/>
        <v>963352.20000000484</v>
      </c>
      <c r="H283" s="177">
        <f t="shared" si="25"/>
        <v>11874</v>
      </c>
    </row>
    <row r="284" spans="1:8" x14ac:dyDescent="0.25">
      <c r="A284" s="789" t="s">
        <v>851</v>
      </c>
      <c r="B284" s="328">
        <v>282</v>
      </c>
      <c r="C284" s="329">
        <v>2817.9</v>
      </c>
      <c r="D284" s="330">
        <v>71</v>
      </c>
      <c r="E284" s="176">
        <f t="shared" si="27"/>
        <v>6708577.0000000019</v>
      </c>
      <c r="F284" s="176">
        <f t="shared" si="27"/>
        <v>1301917</v>
      </c>
      <c r="G284" s="177">
        <f t="shared" si="24"/>
        <v>960534.30000000447</v>
      </c>
      <c r="H284" s="177">
        <f t="shared" si="25"/>
        <v>11803</v>
      </c>
    </row>
    <row r="285" spans="1:8" x14ac:dyDescent="0.25">
      <c r="A285" s="789" t="s">
        <v>851</v>
      </c>
      <c r="B285" s="328">
        <v>283</v>
      </c>
      <c r="C285" s="329">
        <v>1131.6999999999998</v>
      </c>
      <c r="D285" s="330">
        <v>25</v>
      </c>
      <c r="E285" s="176">
        <f t="shared" si="27"/>
        <v>6709708.700000002</v>
      </c>
      <c r="F285" s="176">
        <f t="shared" si="27"/>
        <v>1301942</v>
      </c>
      <c r="G285" s="177">
        <f t="shared" si="24"/>
        <v>959402.60000000428</v>
      </c>
      <c r="H285" s="177">
        <f t="shared" si="25"/>
        <v>11778</v>
      </c>
    </row>
    <row r="286" spans="1:8" x14ac:dyDescent="0.25">
      <c r="A286" s="789" t="s">
        <v>851</v>
      </c>
      <c r="B286" s="328">
        <v>284</v>
      </c>
      <c r="C286" s="329">
        <v>2839.5</v>
      </c>
      <c r="D286" s="330">
        <v>96</v>
      </c>
      <c r="E286" s="176">
        <f t="shared" si="27"/>
        <v>6712548.200000002</v>
      </c>
      <c r="F286" s="176">
        <f t="shared" si="27"/>
        <v>1302038</v>
      </c>
      <c r="G286" s="177">
        <f t="shared" si="24"/>
        <v>956563.10000000428</v>
      </c>
      <c r="H286" s="177">
        <f t="shared" si="25"/>
        <v>11682</v>
      </c>
    </row>
    <row r="287" spans="1:8" x14ac:dyDescent="0.25">
      <c r="A287" s="789" t="s">
        <v>851</v>
      </c>
      <c r="B287" s="328">
        <v>285</v>
      </c>
      <c r="C287" s="329">
        <v>2279.3000000000002</v>
      </c>
      <c r="D287" s="330">
        <v>55</v>
      </c>
      <c r="E287" s="176">
        <f t="shared" si="27"/>
        <v>6714827.5000000019</v>
      </c>
      <c r="F287" s="176">
        <f t="shared" si="27"/>
        <v>1302093</v>
      </c>
      <c r="G287" s="177">
        <f t="shared" si="24"/>
        <v>954283.80000000447</v>
      </c>
      <c r="H287" s="177">
        <f t="shared" si="25"/>
        <v>11627</v>
      </c>
    </row>
    <row r="288" spans="1:8" x14ac:dyDescent="0.25">
      <c r="A288" s="789" t="s">
        <v>851</v>
      </c>
      <c r="B288" s="328">
        <v>286</v>
      </c>
      <c r="C288" s="329">
        <v>1715.9</v>
      </c>
      <c r="D288" s="330">
        <v>53</v>
      </c>
      <c r="E288" s="176">
        <f t="shared" si="27"/>
        <v>6716543.4000000022</v>
      </c>
      <c r="F288" s="176">
        <f t="shared" si="27"/>
        <v>1302146</v>
      </c>
      <c r="G288" s="177">
        <f t="shared" si="24"/>
        <v>952567.9000000041</v>
      </c>
      <c r="H288" s="177">
        <f t="shared" si="25"/>
        <v>11574</v>
      </c>
    </row>
    <row r="289" spans="1:8" x14ac:dyDescent="0.25">
      <c r="A289" s="789" t="s">
        <v>851</v>
      </c>
      <c r="B289" s="328">
        <v>287</v>
      </c>
      <c r="C289" s="329">
        <v>1721.3000000000002</v>
      </c>
      <c r="D289" s="330">
        <v>62</v>
      </c>
      <c r="E289" s="176">
        <f t="shared" si="27"/>
        <v>6718264.700000002</v>
      </c>
      <c r="F289" s="176">
        <f t="shared" si="27"/>
        <v>1302208</v>
      </c>
      <c r="G289" s="177">
        <f t="shared" si="24"/>
        <v>950846.60000000428</v>
      </c>
      <c r="H289" s="177">
        <f t="shared" si="25"/>
        <v>11512</v>
      </c>
    </row>
    <row r="290" spans="1:8" x14ac:dyDescent="0.25">
      <c r="A290" s="789" t="s">
        <v>851</v>
      </c>
      <c r="B290" s="328">
        <v>288</v>
      </c>
      <c r="C290" s="329">
        <v>2303.1</v>
      </c>
      <c r="D290" s="330">
        <v>74</v>
      </c>
      <c r="E290" s="176">
        <f t="shared" si="27"/>
        <v>6720567.8000000017</v>
      </c>
      <c r="F290" s="176">
        <f t="shared" si="27"/>
        <v>1302282</v>
      </c>
      <c r="G290" s="177">
        <f t="shared" si="24"/>
        <v>948543.50000000466</v>
      </c>
      <c r="H290" s="177">
        <f t="shared" si="25"/>
        <v>11438</v>
      </c>
    </row>
    <row r="291" spans="1:8" x14ac:dyDescent="0.25">
      <c r="A291" s="789" t="s">
        <v>851</v>
      </c>
      <c r="B291" s="328">
        <v>289</v>
      </c>
      <c r="C291" s="329">
        <v>2023.7</v>
      </c>
      <c r="D291" s="330">
        <v>42</v>
      </c>
      <c r="E291" s="176">
        <f t="shared" si="27"/>
        <v>6722591.5000000019</v>
      </c>
      <c r="F291" s="176">
        <f t="shared" si="27"/>
        <v>1302324</v>
      </c>
      <c r="G291" s="177">
        <f t="shared" si="24"/>
        <v>946519.80000000447</v>
      </c>
      <c r="H291" s="177">
        <f t="shared" si="25"/>
        <v>11396</v>
      </c>
    </row>
    <row r="292" spans="1:8" x14ac:dyDescent="0.25">
      <c r="A292" s="789" t="s">
        <v>851</v>
      </c>
      <c r="B292" s="328">
        <v>290</v>
      </c>
      <c r="C292" s="329">
        <v>1450.7000000000003</v>
      </c>
      <c r="D292" s="330">
        <v>48</v>
      </c>
      <c r="E292" s="176">
        <f t="shared" ref="E292:F307" si="28">E291+C292</f>
        <v>6724042.200000002</v>
      </c>
      <c r="F292" s="176">
        <f t="shared" si="28"/>
        <v>1302372</v>
      </c>
      <c r="G292" s="177">
        <f t="shared" si="24"/>
        <v>945069.10000000428</v>
      </c>
      <c r="H292" s="177">
        <f t="shared" si="25"/>
        <v>11348</v>
      </c>
    </row>
    <row r="293" spans="1:8" x14ac:dyDescent="0.25">
      <c r="A293" s="789" t="s">
        <v>851</v>
      </c>
      <c r="B293" s="328">
        <v>291</v>
      </c>
      <c r="C293" s="329">
        <v>1163.6999999999998</v>
      </c>
      <c r="D293" s="330">
        <v>36</v>
      </c>
      <c r="E293" s="176">
        <f t="shared" si="28"/>
        <v>6725205.9000000022</v>
      </c>
      <c r="F293" s="176">
        <f t="shared" si="28"/>
        <v>1302408</v>
      </c>
      <c r="G293" s="177">
        <f t="shared" si="24"/>
        <v>943905.4000000041</v>
      </c>
      <c r="H293" s="177">
        <f t="shared" si="25"/>
        <v>11312</v>
      </c>
    </row>
    <row r="294" spans="1:8" x14ac:dyDescent="0.25">
      <c r="A294" s="789" t="s">
        <v>851</v>
      </c>
      <c r="B294" s="328">
        <v>292</v>
      </c>
      <c r="C294" s="329">
        <v>2920.1</v>
      </c>
      <c r="D294" s="330">
        <v>66</v>
      </c>
      <c r="E294" s="176">
        <f t="shared" si="28"/>
        <v>6728126.0000000019</v>
      </c>
      <c r="F294" s="176">
        <f t="shared" si="28"/>
        <v>1302474</v>
      </c>
      <c r="G294" s="177">
        <f t="shared" si="24"/>
        <v>940985.30000000447</v>
      </c>
      <c r="H294" s="177">
        <f t="shared" si="25"/>
        <v>11246</v>
      </c>
    </row>
    <row r="295" spans="1:8" x14ac:dyDescent="0.25">
      <c r="A295" s="789" t="s">
        <v>851</v>
      </c>
      <c r="B295" s="328">
        <v>293</v>
      </c>
      <c r="C295" s="329">
        <v>1172.5</v>
      </c>
      <c r="D295" s="330">
        <v>24</v>
      </c>
      <c r="E295" s="176">
        <f t="shared" si="28"/>
        <v>6729298.5000000019</v>
      </c>
      <c r="F295" s="176">
        <f t="shared" si="28"/>
        <v>1302498</v>
      </c>
      <c r="G295" s="177">
        <f t="shared" si="24"/>
        <v>939812.80000000447</v>
      </c>
      <c r="H295" s="177">
        <f t="shared" si="25"/>
        <v>11222</v>
      </c>
    </row>
    <row r="296" spans="1:8" x14ac:dyDescent="0.25">
      <c r="A296" s="789" t="s">
        <v>851</v>
      </c>
      <c r="B296" s="328">
        <v>294</v>
      </c>
      <c r="C296" s="329">
        <v>882</v>
      </c>
      <c r="D296" s="330">
        <v>24</v>
      </c>
      <c r="E296" s="176">
        <f t="shared" si="28"/>
        <v>6730180.5000000019</v>
      </c>
      <c r="F296" s="176">
        <f t="shared" si="28"/>
        <v>1302522</v>
      </c>
      <c r="G296" s="177">
        <f t="shared" si="24"/>
        <v>938930.80000000447</v>
      </c>
      <c r="H296" s="177">
        <f t="shared" si="25"/>
        <v>11198</v>
      </c>
    </row>
    <row r="297" spans="1:8" x14ac:dyDescent="0.25">
      <c r="A297" s="789" t="s">
        <v>851</v>
      </c>
      <c r="B297" s="328">
        <v>295</v>
      </c>
      <c r="C297" s="329">
        <v>2949.3</v>
      </c>
      <c r="D297" s="330">
        <v>81</v>
      </c>
      <c r="E297" s="176">
        <f t="shared" si="28"/>
        <v>6733129.8000000017</v>
      </c>
      <c r="F297" s="176">
        <f t="shared" si="28"/>
        <v>1302603</v>
      </c>
      <c r="G297" s="177">
        <f t="shared" si="24"/>
        <v>935981.50000000466</v>
      </c>
      <c r="H297" s="177">
        <f t="shared" si="25"/>
        <v>11117</v>
      </c>
    </row>
    <row r="298" spans="1:8" x14ac:dyDescent="0.25">
      <c r="A298" s="789" t="s">
        <v>851</v>
      </c>
      <c r="B298" s="328">
        <v>296</v>
      </c>
      <c r="C298" s="329">
        <v>2073.2000000000003</v>
      </c>
      <c r="D298" s="330">
        <v>61</v>
      </c>
      <c r="E298" s="176">
        <f t="shared" si="28"/>
        <v>6735203.0000000019</v>
      </c>
      <c r="F298" s="176">
        <f t="shared" si="28"/>
        <v>1302664</v>
      </c>
      <c r="G298" s="177">
        <f t="shared" si="24"/>
        <v>933908.30000000447</v>
      </c>
      <c r="H298" s="177">
        <f t="shared" si="25"/>
        <v>11056</v>
      </c>
    </row>
    <row r="299" spans="1:8" x14ac:dyDescent="0.25">
      <c r="A299" s="789" t="s">
        <v>851</v>
      </c>
      <c r="B299" s="328">
        <v>297</v>
      </c>
      <c r="C299" s="329">
        <v>2970.2000000000003</v>
      </c>
      <c r="D299" s="330">
        <v>87</v>
      </c>
      <c r="E299" s="176">
        <f t="shared" si="28"/>
        <v>6738173.200000002</v>
      </c>
      <c r="F299" s="176">
        <f t="shared" si="28"/>
        <v>1302751</v>
      </c>
      <c r="G299" s="177">
        <f t="shared" si="24"/>
        <v>930938.10000000428</v>
      </c>
      <c r="H299" s="177">
        <f t="shared" si="25"/>
        <v>10969</v>
      </c>
    </row>
    <row r="300" spans="1:8" x14ac:dyDescent="0.25">
      <c r="A300" s="789" t="s">
        <v>851</v>
      </c>
      <c r="B300" s="328">
        <v>298</v>
      </c>
      <c r="C300" s="329">
        <v>2382.5</v>
      </c>
      <c r="D300" s="330">
        <v>65</v>
      </c>
      <c r="E300" s="176">
        <f t="shared" si="28"/>
        <v>6740555.700000002</v>
      </c>
      <c r="F300" s="176">
        <f t="shared" si="28"/>
        <v>1302816</v>
      </c>
      <c r="G300" s="177">
        <f t="shared" si="24"/>
        <v>928555.60000000428</v>
      </c>
      <c r="H300" s="177">
        <f t="shared" si="25"/>
        <v>10904</v>
      </c>
    </row>
    <row r="301" spans="1:8" x14ac:dyDescent="0.25">
      <c r="A301" s="789" t="s">
        <v>851</v>
      </c>
      <c r="B301" s="328">
        <v>299</v>
      </c>
      <c r="C301" s="329">
        <v>597.70000000000005</v>
      </c>
      <c r="D301" s="330">
        <v>12</v>
      </c>
      <c r="E301" s="176">
        <f t="shared" si="28"/>
        <v>6741153.4000000022</v>
      </c>
      <c r="F301" s="176">
        <f t="shared" si="28"/>
        <v>1302828</v>
      </c>
      <c r="G301" s="177">
        <f t="shared" si="24"/>
        <v>927957.9000000041</v>
      </c>
      <c r="H301" s="177">
        <f t="shared" si="25"/>
        <v>10892</v>
      </c>
    </row>
    <row r="302" spans="1:8" x14ac:dyDescent="0.25">
      <c r="A302" s="789" t="s">
        <v>851</v>
      </c>
      <c r="B302" s="328">
        <v>300</v>
      </c>
      <c r="C302" s="329">
        <v>4498.2</v>
      </c>
      <c r="D302" s="330">
        <v>126</v>
      </c>
      <c r="E302" s="176">
        <f t="shared" si="28"/>
        <v>6745651.6000000024</v>
      </c>
      <c r="F302" s="176">
        <f t="shared" si="28"/>
        <v>1302954</v>
      </c>
      <c r="G302" s="177">
        <f t="shared" si="24"/>
        <v>923459.70000000391</v>
      </c>
      <c r="H302" s="177">
        <f t="shared" si="25"/>
        <v>10766</v>
      </c>
    </row>
    <row r="303" spans="1:8" x14ac:dyDescent="0.25">
      <c r="A303" s="789" t="s">
        <v>851</v>
      </c>
      <c r="B303" s="328">
        <v>301</v>
      </c>
      <c r="C303" s="329">
        <v>1504.1999999999998</v>
      </c>
      <c r="D303" s="330">
        <v>30</v>
      </c>
      <c r="E303" s="176">
        <f t="shared" si="28"/>
        <v>6747155.8000000026</v>
      </c>
      <c r="F303" s="176">
        <f t="shared" si="28"/>
        <v>1302984</v>
      </c>
      <c r="G303" s="177">
        <f t="shared" si="24"/>
        <v>921955.50000000373</v>
      </c>
      <c r="H303" s="177">
        <f t="shared" si="25"/>
        <v>10736</v>
      </c>
    </row>
    <row r="304" spans="1:8" x14ac:dyDescent="0.25">
      <c r="A304" s="789" t="s">
        <v>851</v>
      </c>
      <c r="B304" s="328">
        <v>302</v>
      </c>
      <c r="C304" s="329">
        <v>2719.3999999999996</v>
      </c>
      <c r="D304" s="330">
        <v>64</v>
      </c>
      <c r="E304" s="176">
        <f t="shared" si="28"/>
        <v>6749875.200000003</v>
      </c>
      <c r="F304" s="176">
        <f t="shared" si="28"/>
        <v>1303048</v>
      </c>
      <c r="G304" s="177">
        <f t="shared" si="24"/>
        <v>919236.10000000335</v>
      </c>
      <c r="H304" s="177">
        <f t="shared" si="25"/>
        <v>10672</v>
      </c>
    </row>
    <row r="305" spans="1:8" x14ac:dyDescent="0.25">
      <c r="A305" s="789" t="s">
        <v>851</v>
      </c>
      <c r="B305" s="328">
        <v>303</v>
      </c>
      <c r="C305" s="329">
        <v>1816.6</v>
      </c>
      <c r="D305" s="330">
        <v>46</v>
      </c>
      <c r="E305" s="176">
        <f t="shared" si="28"/>
        <v>6751691.8000000026</v>
      </c>
      <c r="F305" s="176">
        <f t="shared" si="28"/>
        <v>1303094</v>
      </c>
      <c r="G305" s="177">
        <f t="shared" si="24"/>
        <v>917419.50000000373</v>
      </c>
      <c r="H305" s="177">
        <f t="shared" si="25"/>
        <v>10626</v>
      </c>
    </row>
    <row r="306" spans="1:8" x14ac:dyDescent="0.25">
      <c r="A306" s="789" t="s">
        <v>851</v>
      </c>
      <c r="B306" s="328">
        <v>304</v>
      </c>
      <c r="C306" s="329">
        <v>1519.8999999999999</v>
      </c>
      <c r="D306" s="330">
        <v>36</v>
      </c>
      <c r="E306" s="176">
        <f t="shared" si="28"/>
        <v>6753211.700000003</v>
      </c>
      <c r="F306" s="176">
        <f t="shared" si="28"/>
        <v>1303130</v>
      </c>
      <c r="G306" s="177">
        <f t="shared" si="24"/>
        <v>915899.60000000335</v>
      </c>
      <c r="H306" s="177">
        <f t="shared" si="25"/>
        <v>10590</v>
      </c>
    </row>
    <row r="307" spans="1:8" x14ac:dyDescent="0.25">
      <c r="A307" s="789" t="s">
        <v>851</v>
      </c>
      <c r="B307" s="328">
        <v>305</v>
      </c>
      <c r="C307" s="329">
        <v>2134.8999999999996</v>
      </c>
      <c r="D307" s="330">
        <v>55</v>
      </c>
      <c r="E307" s="176">
        <f t="shared" si="28"/>
        <v>6755346.6000000034</v>
      </c>
      <c r="F307" s="176">
        <f t="shared" si="28"/>
        <v>1303185</v>
      </c>
      <c r="G307" s="177">
        <f t="shared" si="24"/>
        <v>913764.70000000298</v>
      </c>
      <c r="H307" s="177">
        <f t="shared" si="25"/>
        <v>10535</v>
      </c>
    </row>
    <row r="308" spans="1:8" x14ac:dyDescent="0.25">
      <c r="A308" s="789" t="s">
        <v>851</v>
      </c>
      <c r="B308" s="328">
        <v>306</v>
      </c>
      <c r="C308" s="329">
        <v>917.40000000000009</v>
      </c>
      <c r="D308" s="330">
        <v>18</v>
      </c>
      <c r="E308" s="176">
        <f t="shared" ref="E308:F323" si="29">E307+C308</f>
        <v>6756264.0000000037</v>
      </c>
      <c r="F308" s="176">
        <f t="shared" si="29"/>
        <v>1303203</v>
      </c>
      <c r="G308" s="177">
        <f t="shared" si="24"/>
        <v>912847.30000000261</v>
      </c>
      <c r="H308" s="177">
        <f t="shared" si="25"/>
        <v>10517</v>
      </c>
    </row>
    <row r="309" spans="1:8" x14ac:dyDescent="0.25">
      <c r="A309" s="789" t="s">
        <v>851</v>
      </c>
      <c r="B309" s="328">
        <v>307</v>
      </c>
      <c r="C309" s="329">
        <v>2763.2</v>
      </c>
      <c r="D309" s="330">
        <v>65</v>
      </c>
      <c r="E309" s="176">
        <f t="shared" si="29"/>
        <v>6759027.2000000039</v>
      </c>
      <c r="F309" s="176">
        <f t="shared" si="29"/>
        <v>1303268</v>
      </c>
      <c r="G309" s="177">
        <f t="shared" si="24"/>
        <v>910084.10000000242</v>
      </c>
      <c r="H309" s="177">
        <f t="shared" si="25"/>
        <v>10452</v>
      </c>
    </row>
    <row r="310" spans="1:8" x14ac:dyDescent="0.25">
      <c r="A310" s="789" t="s">
        <v>851</v>
      </c>
      <c r="B310" s="328">
        <v>308</v>
      </c>
      <c r="C310" s="329">
        <v>1231.0999999999999</v>
      </c>
      <c r="D310" s="330">
        <v>41</v>
      </c>
      <c r="E310" s="176">
        <f t="shared" si="29"/>
        <v>6760258.3000000035</v>
      </c>
      <c r="F310" s="176">
        <f t="shared" si="29"/>
        <v>1303309</v>
      </c>
      <c r="G310" s="177">
        <f t="shared" si="24"/>
        <v>908853.00000000279</v>
      </c>
      <c r="H310" s="177">
        <f t="shared" si="25"/>
        <v>10411</v>
      </c>
    </row>
    <row r="311" spans="1:8" x14ac:dyDescent="0.25">
      <c r="A311" s="789" t="s">
        <v>851</v>
      </c>
      <c r="B311" s="328">
        <v>309</v>
      </c>
      <c r="C311" s="329">
        <v>1545.3</v>
      </c>
      <c r="D311" s="330">
        <v>42</v>
      </c>
      <c r="E311" s="176">
        <f t="shared" si="29"/>
        <v>6761803.6000000034</v>
      </c>
      <c r="F311" s="176">
        <f t="shared" si="29"/>
        <v>1303351</v>
      </c>
      <c r="G311" s="177">
        <f t="shared" si="24"/>
        <v>907307.70000000298</v>
      </c>
      <c r="H311" s="177">
        <f t="shared" si="25"/>
        <v>10369</v>
      </c>
    </row>
    <row r="312" spans="1:8" x14ac:dyDescent="0.25">
      <c r="A312" s="789" t="s">
        <v>851</v>
      </c>
      <c r="B312" s="328">
        <v>310</v>
      </c>
      <c r="C312" s="329">
        <v>930.5</v>
      </c>
      <c r="D312" s="330">
        <v>30</v>
      </c>
      <c r="E312" s="176">
        <f t="shared" si="29"/>
        <v>6762734.1000000034</v>
      </c>
      <c r="F312" s="176">
        <f t="shared" si="29"/>
        <v>1303381</v>
      </c>
      <c r="G312" s="177">
        <f t="shared" si="24"/>
        <v>906377.20000000298</v>
      </c>
      <c r="H312" s="177">
        <f t="shared" si="25"/>
        <v>10339</v>
      </c>
    </row>
    <row r="313" spans="1:8" x14ac:dyDescent="0.25">
      <c r="A313" s="789" t="s">
        <v>851</v>
      </c>
      <c r="B313" s="328">
        <v>311</v>
      </c>
      <c r="C313" s="329">
        <v>2176.6999999999998</v>
      </c>
      <c r="D313" s="330">
        <v>54</v>
      </c>
      <c r="E313" s="176">
        <f t="shared" si="29"/>
        <v>6764910.8000000035</v>
      </c>
      <c r="F313" s="176">
        <f t="shared" si="29"/>
        <v>1303435</v>
      </c>
      <c r="G313" s="177">
        <f t="shared" si="24"/>
        <v>904200.50000000279</v>
      </c>
      <c r="H313" s="177">
        <f t="shared" si="25"/>
        <v>10285</v>
      </c>
    </row>
    <row r="314" spans="1:8" x14ac:dyDescent="0.25">
      <c r="A314" s="789" t="s">
        <v>851</v>
      </c>
      <c r="B314" s="328">
        <v>312</v>
      </c>
      <c r="C314" s="329">
        <v>1247.5999999999999</v>
      </c>
      <c r="D314" s="330">
        <v>26</v>
      </c>
      <c r="E314" s="176">
        <f t="shared" si="29"/>
        <v>6766158.4000000032</v>
      </c>
      <c r="F314" s="176">
        <f t="shared" si="29"/>
        <v>1303461</v>
      </c>
      <c r="G314" s="177">
        <f t="shared" si="24"/>
        <v>902952.90000000317</v>
      </c>
      <c r="H314" s="177">
        <f t="shared" si="25"/>
        <v>10259</v>
      </c>
    </row>
    <row r="315" spans="1:8" x14ac:dyDescent="0.25">
      <c r="A315" s="789" t="s">
        <v>851</v>
      </c>
      <c r="B315" s="328">
        <v>313</v>
      </c>
      <c r="C315" s="329">
        <v>1251.5999999999999</v>
      </c>
      <c r="D315" s="330">
        <v>19</v>
      </c>
      <c r="E315" s="176">
        <f t="shared" si="29"/>
        <v>6767410.0000000028</v>
      </c>
      <c r="F315" s="176">
        <f t="shared" si="29"/>
        <v>1303480</v>
      </c>
      <c r="G315" s="177">
        <f t="shared" si="24"/>
        <v>901701.30000000354</v>
      </c>
      <c r="H315" s="177">
        <f t="shared" si="25"/>
        <v>10240</v>
      </c>
    </row>
    <row r="316" spans="1:8" x14ac:dyDescent="0.25">
      <c r="A316" s="789" t="s">
        <v>851</v>
      </c>
      <c r="B316" s="328">
        <v>314</v>
      </c>
      <c r="C316" s="329">
        <v>628.09999999999991</v>
      </c>
      <c r="D316" s="330">
        <v>12</v>
      </c>
      <c r="E316" s="176">
        <f t="shared" si="29"/>
        <v>6768038.1000000024</v>
      </c>
      <c r="F316" s="176">
        <f t="shared" si="29"/>
        <v>1303492</v>
      </c>
      <c r="G316" s="177">
        <f t="shared" si="24"/>
        <v>901073.20000000391</v>
      </c>
      <c r="H316" s="177">
        <f t="shared" si="25"/>
        <v>10228</v>
      </c>
    </row>
    <row r="317" spans="1:8" x14ac:dyDescent="0.25">
      <c r="A317" s="789" t="s">
        <v>851</v>
      </c>
      <c r="B317" s="328">
        <v>315</v>
      </c>
      <c r="C317" s="329">
        <v>1260.8</v>
      </c>
      <c r="D317" s="330">
        <v>30</v>
      </c>
      <c r="E317" s="176">
        <f t="shared" si="29"/>
        <v>6769298.9000000022</v>
      </c>
      <c r="F317" s="176">
        <f t="shared" si="29"/>
        <v>1303522</v>
      </c>
      <c r="G317" s="177">
        <f t="shared" si="24"/>
        <v>899812.4000000041</v>
      </c>
      <c r="H317" s="177">
        <f t="shared" si="25"/>
        <v>10198</v>
      </c>
    </row>
    <row r="318" spans="1:8" x14ac:dyDescent="0.25">
      <c r="A318" s="789" t="s">
        <v>851</v>
      </c>
      <c r="B318" s="328">
        <v>316</v>
      </c>
      <c r="C318" s="329">
        <v>3159.2000000000003</v>
      </c>
      <c r="D318" s="330">
        <v>94</v>
      </c>
      <c r="E318" s="176">
        <f t="shared" si="29"/>
        <v>6772458.1000000024</v>
      </c>
      <c r="F318" s="176">
        <f t="shared" si="29"/>
        <v>1303616</v>
      </c>
      <c r="G318" s="177">
        <f t="shared" si="24"/>
        <v>896653.20000000391</v>
      </c>
      <c r="H318" s="177">
        <f t="shared" si="25"/>
        <v>10104</v>
      </c>
    </row>
    <row r="319" spans="1:8" x14ac:dyDescent="0.25">
      <c r="A319" s="789" t="s">
        <v>851</v>
      </c>
      <c r="B319" s="328">
        <v>317</v>
      </c>
      <c r="C319" s="329">
        <v>950.4</v>
      </c>
      <c r="D319" s="330">
        <v>30</v>
      </c>
      <c r="E319" s="176">
        <f t="shared" si="29"/>
        <v>6773408.5000000028</v>
      </c>
      <c r="F319" s="176">
        <f t="shared" si="29"/>
        <v>1303646</v>
      </c>
      <c r="G319" s="177">
        <f t="shared" si="24"/>
        <v>895702.80000000354</v>
      </c>
      <c r="H319" s="177">
        <f t="shared" si="25"/>
        <v>10074</v>
      </c>
    </row>
    <row r="320" spans="1:8" x14ac:dyDescent="0.25">
      <c r="A320" s="789" t="s">
        <v>851</v>
      </c>
      <c r="B320" s="328">
        <v>318</v>
      </c>
      <c r="C320" s="329">
        <v>2225.6999999999998</v>
      </c>
      <c r="D320" s="330">
        <v>60</v>
      </c>
      <c r="E320" s="176">
        <f t="shared" si="29"/>
        <v>6775634.200000003</v>
      </c>
      <c r="F320" s="176">
        <f t="shared" si="29"/>
        <v>1303706</v>
      </c>
      <c r="G320" s="177">
        <f t="shared" si="24"/>
        <v>893477.10000000335</v>
      </c>
      <c r="H320" s="177">
        <f t="shared" si="25"/>
        <v>10014</v>
      </c>
    </row>
    <row r="321" spans="1:8" x14ac:dyDescent="0.25">
      <c r="A321" s="789" t="s">
        <v>851</v>
      </c>
      <c r="B321" s="328">
        <v>319</v>
      </c>
      <c r="C321" s="329">
        <v>1275.4000000000001</v>
      </c>
      <c r="D321" s="330">
        <v>24</v>
      </c>
      <c r="E321" s="176">
        <f t="shared" si="29"/>
        <v>6776909.6000000034</v>
      </c>
      <c r="F321" s="176">
        <f t="shared" si="29"/>
        <v>1303730</v>
      </c>
      <c r="G321" s="177">
        <f t="shared" si="24"/>
        <v>892201.70000000298</v>
      </c>
      <c r="H321" s="177">
        <f t="shared" si="25"/>
        <v>9990</v>
      </c>
    </row>
    <row r="322" spans="1:8" x14ac:dyDescent="0.25">
      <c r="A322" s="789" t="s">
        <v>851</v>
      </c>
      <c r="B322" s="328">
        <v>320</v>
      </c>
      <c r="C322" s="329">
        <v>3198.7</v>
      </c>
      <c r="D322" s="330">
        <v>66</v>
      </c>
      <c r="E322" s="176">
        <f t="shared" si="29"/>
        <v>6780108.3000000035</v>
      </c>
      <c r="F322" s="176">
        <f t="shared" si="29"/>
        <v>1303796</v>
      </c>
      <c r="G322" s="177">
        <f t="shared" si="24"/>
        <v>889003.00000000279</v>
      </c>
      <c r="H322" s="177">
        <f t="shared" si="25"/>
        <v>9924</v>
      </c>
    </row>
    <row r="323" spans="1:8" x14ac:dyDescent="0.25">
      <c r="A323" s="789" t="s">
        <v>851</v>
      </c>
      <c r="B323" s="328">
        <v>321</v>
      </c>
      <c r="C323" s="329">
        <v>3528.6</v>
      </c>
      <c r="D323" s="330">
        <v>92</v>
      </c>
      <c r="E323" s="176">
        <f t="shared" si="29"/>
        <v>6783636.9000000032</v>
      </c>
      <c r="F323" s="176">
        <f t="shared" si="29"/>
        <v>1303888</v>
      </c>
      <c r="G323" s="177">
        <f t="shared" ref="G323:G386" si="30">$E$984-E323</f>
        <v>885474.40000000317</v>
      </c>
      <c r="H323" s="177">
        <f t="shared" ref="H323:H386" si="31">$F$984-F323</f>
        <v>9832</v>
      </c>
    </row>
    <row r="324" spans="1:8" x14ac:dyDescent="0.25">
      <c r="A324" s="789" t="s">
        <v>851</v>
      </c>
      <c r="B324" s="328">
        <v>322</v>
      </c>
      <c r="C324" s="329">
        <v>1610.4</v>
      </c>
      <c r="D324" s="330">
        <v>42</v>
      </c>
      <c r="E324" s="176">
        <f t="shared" ref="E324:F339" si="32">E323+C324</f>
        <v>6785247.3000000035</v>
      </c>
      <c r="F324" s="176">
        <f t="shared" si="32"/>
        <v>1303930</v>
      </c>
      <c r="G324" s="177">
        <f t="shared" si="30"/>
        <v>883864.00000000279</v>
      </c>
      <c r="H324" s="177">
        <f t="shared" si="31"/>
        <v>9790</v>
      </c>
    </row>
    <row r="325" spans="1:8" x14ac:dyDescent="0.25">
      <c r="A325" s="789" t="s">
        <v>851</v>
      </c>
      <c r="B325" s="328">
        <v>323</v>
      </c>
      <c r="C325" s="329">
        <v>969.3</v>
      </c>
      <c r="D325" s="330">
        <v>18</v>
      </c>
      <c r="E325" s="176">
        <f t="shared" si="32"/>
        <v>6786216.6000000034</v>
      </c>
      <c r="F325" s="176">
        <f t="shared" si="32"/>
        <v>1303948</v>
      </c>
      <c r="G325" s="177">
        <f t="shared" si="30"/>
        <v>882894.70000000298</v>
      </c>
      <c r="H325" s="177">
        <f t="shared" si="31"/>
        <v>9772</v>
      </c>
    </row>
    <row r="326" spans="1:8" x14ac:dyDescent="0.25">
      <c r="A326" s="789" t="s">
        <v>851</v>
      </c>
      <c r="B326" s="328">
        <v>324</v>
      </c>
      <c r="C326" s="329">
        <v>1620.5999999999997</v>
      </c>
      <c r="D326" s="330">
        <v>49</v>
      </c>
      <c r="E326" s="176">
        <f t="shared" si="32"/>
        <v>6787837.200000003</v>
      </c>
      <c r="F326" s="176">
        <f t="shared" si="32"/>
        <v>1303997</v>
      </c>
      <c r="G326" s="177">
        <f t="shared" si="30"/>
        <v>881274.10000000335</v>
      </c>
      <c r="H326" s="177">
        <f t="shared" si="31"/>
        <v>9723</v>
      </c>
    </row>
    <row r="327" spans="1:8" x14ac:dyDescent="0.25">
      <c r="A327" s="789" t="s">
        <v>851</v>
      </c>
      <c r="B327" s="328">
        <v>325</v>
      </c>
      <c r="C327" s="329">
        <v>1949.8000000000002</v>
      </c>
      <c r="D327" s="330">
        <v>54</v>
      </c>
      <c r="E327" s="176">
        <f t="shared" si="32"/>
        <v>6789787.0000000028</v>
      </c>
      <c r="F327" s="176">
        <f t="shared" si="32"/>
        <v>1304051</v>
      </c>
      <c r="G327" s="177">
        <f t="shared" si="30"/>
        <v>879324.30000000354</v>
      </c>
      <c r="H327" s="177">
        <f t="shared" si="31"/>
        <v>9669</v>
      </c>
    </row>
    <row r="328" spans="1:8" x14ac:dyDescent="0.25">
      <c r="A328" s="789" t="s">
        <v>851</v>
      </c>
      <c r="B328" s="328">
        <v>326</v>
      </c>
      <c r="C328" s="329">
        <v>2934.6000000000004</v>
      </c>
      <c r="D328" s="330">
        <v>66</v>
      </c>
      <c r="E328" s="176">
        <f t="shared" si="32"/>
        <v>6792721.6000000024</v>
      </c>
      <c r="F328" s="176">
        <f t="shared" si="32"/>
        <v>1304117</v>
      </c>
      <c r="G328" s="177">
        <f t="shared" si="30"/>
        <v>876389.70000000391</v>
      </c>
      <c r="H328" s="177">
        <f t="shared" si="31"/>
        <v>9603</v>
      </c>
    </row>
    <row r="329" spans="1:8" x14ac:dyDescent="0.25">
      <c r="A329" s="789" t="s">
        <v>851</v>
      </c>
      <c r="B329" s="328">
        <v>327</v>
      </c>
      <c r="C329" s="329">
        <v>2615.1</v>
      </c>
      <c r="D329" s="330">
        <v>66</v>
      </c>
      <c r="E329" s="176">
        <f t="shared" si="32"/>
        <v>6795336.700000002</v>
      </c>
      <c r="F329" s="176">
        <f t="shared" si="32"/>
        <v>1304183</v>
      </c>
      <c r="G329" s="177">
        <f t="shared" si="30"/>
        <v>873774.60000000428</v>
      </c>
      <c r="H329" s="177">
        <f t="shared" si="31"/>
        <v>9537</v>
      </c>
    </row>
    <row r="330" spans="1:8" x14ac:dyDescent="0.25">
      <c r="A330" s="789" t="s">
        <v>851</v>
      </c>
      <c r="B330" s="328">
        <v>328</v>
      </c>
      <c r="C330" s="329">
        <v>2296.3000000000002</v>
      </c>
      <c r="D330" s="330">
        <v>66</v>
      </c>
      <c r="E330" s="176">
        <f t="shared" si="32"/>
        <v>6797633.0000000019</v>
      </c>
      <c r="F330" s="176">
        <f t="shared" si="32"/>
        <v>1304249</v>
      </c>
      <c r="G330" s="177">
        <f t="shared" si="30"/>
        <v>871478.30000000447</v>
      </c>
      <c r="H330" s="177">
        <f t="shared" si="31"/>
        <v>9471</v>
      </c>
    </row>
    <row r="331" spans="1:8" x14ac:dyDescent="0.25">
      <c r="A331" s="789" t="s">
        <v>851</v>
      </c>
      <c r="B331" s="328">
        <v>329</v>
      </c>
      <c r="C331" s="329">
        <v>658.2</v>
      </c>
      <c r="D331" s="330">
        <v>18</v>
      </c>
      <c r="E331" s="176">
        <f t="shared" si="32"/>
        <v>6798291.200000002</v>
      </c>
      <c r="F331" s="176">
        <f t="shared" si="32"/>
        <v>1304267</v>
      </c>
      <c r="G331" s="177">
        <f t="shared" si="30"/>
        <v>870820.10000000428</v>
      </c>
      <c r="H331" s="177">
        <f t="shared" si="31"/>
        <v>9453</v>
      </c>
    </row>
    <row r="332" spans="1:8" x14ac:dyDescent="0.25">
      <c r="A332" s="789" t="s">
        <v>851</v>
      </c>
      <c r="B332" s="328">
        <v>330</v>
      </c>
      <c r="C332" s="329">
        <v>990.2</v>
      </c>
      <c r="D332" s="330">
        <v>18</v>
      </c>
      <c r="E332" s="176">
        <f t="shared" si="32"/>
        <v>6799281.4000000022</v>
      </c>
      <c r="F332" s="176">
        <f t="shared" si="32"/>
        <v>1304285</v>
      </c>
      <c r="G332" s="177">
        <f t="shared" si="30"/>
        <v>869829.9000000041</v>
      </c>
      <c r="H332" s="177">
        <f t="shared" si="31"/>
        <v>9435</v>
      </c>
    </row>
    <row r="333" spans="1:8" x14ac:dyDescent="0.25">
      <c r="A333" s="789" t="s">
        <v>851</v>
      </c>
      <c r="B333" s="328">
        <v>331</v>
      </c>
      <c r="C333" s="329">
        <v>1985.3999999999999</v>
      </c>
      <c r="D333" s="330">
        <v>39</v>
      </c>
      <c r="E333" s="176">
        <f t="shared" si="32"/>
        <v>6801266.8000000026</v>
      </c>
      <c r="F333" s="176">
        <f t="shared" si="32"/>
        <v>1304324</v>
      </c>
      <c r="G333" s="177">
        <f t="shared" si="30"/>
        <v>867844.50000000373</v>
      </c>
      <c r="H333" s="177">
        <f t="shared" si="31"/>
        <v>9396</v>
      </c>
    </row>
    <row r="334" spans="1:8" x14ac:dyDescent="0.25">
      <c r="A334" s="789" t="s">
        <v>851</v>
      </c>
      <c r="B334" s="328">
        <v>332</v>
      </c>
      <c r="C334" s="329">
        <v>995.5</v>
      </c>
      <c r="D334" s="330">
        <v>30</v>
      </c>
      <c r="E334" s="176">
        <f t="shared" si="32"/>
        <v>6802262.3000000026</v>
      </c>
      <c r="F334" s="176">
        <f t="shared" si="32"/>
        <v>1304354</v>
      </c>
      <c r="G334" s="177">
        <f t="shared" si="30"/>
        <v>866849.00000000373</v>
      </c>
      <c r="H334" s="177">
        <f t="shared" si="31"/>
        <v>9366</v>
      </c>
    </row>
    <row r="335" spans="1:8" x14ac:dyDescent="0.25">
      <c r="A335" s="789" t="s">
        <v>851</v>
      </c>
      <c r="B335" s="328">
        <v>333</v>
      </c>
      <c r="C335" s="329">
        <v>332.7</v>
      </c>
      <c r="D335" s="330">
        <v>12</v>
      </c>
      <c r="E335" s="176">
        <f t="shared" si="32"/>
        <v>6802595.0000000028</v>
      </c>
      <c r="F335" s="176">
        <f t="shared" si="32"/>
        <v>1304366</v>
      </c>
      <c r="G335" s="177">
        <f t="shared" si="30"/>
        <v>866516.30000000354</v>
      </c>
      <c r="H335" s="177">
        <f t="shared" si="31"/>
        <v>9354</v>
      </c>
    </row>
    <row r="336" spans="1:8" x14ac:dyDescent="0.25">
      <c r="A336" s="789" t="s">
        <v>851</v>
      </c>
      <c r="B336" s="328">
        <v>334</v>
      </c>
      <c r="C336" s="329">
        <v>2337.6999999999998</v>
      </c>
      <c r="D336" s="330">
        <v>58</v>
      </c>
      <c r="E336" s="176">
        <f t="shared" si="32"/>
        <v>6804932.700000003</v>
      </c>
      <c r="F336" s="176">
        <f t="shared" si="32"/>
        <v>1304424</v>
      </c>
      <c r="G336" s="177">
        <f t="shared" si="30"/>
        <v>864178.60000000335</v>
      </c>
      <c r="H336" s="177">
        <f t="shared" si="31"/>
        <v>9296</v>
      </c>
    </row>
    <row r="337" spans="1:8" x14ac:dyDescent="0.25">
      <c r="A337" s="789" t="s">
        <v>851</v>
      </c>
      <c r="B337" s="328">
        <v>335</v>
      </c>
      <c r="C337" s="329">
        <v>2679.6000000000004</v>
      </c>
      <c r="D337" s="330">
        <v>55</v>
      </c>
      <c r="E337" s="176">
        <f t="shared" si="32"/>
        <v>6807612.3000000026</v>
      </c>
      <c r="F337" s="176">
        <f t="shared" si="32"/>
        <v>1304479</v>
      </c>
      <c r="G337" s="177">
        <f t="shared" si="30"/>
        <v>861499.00000000373</v>
      </c>
      <c r="H337" s="177">
        <f t="shared" si="31"/>
        <v>9241</v>
      </c>
    </row>
    <row r="338" spans="1:8" x14ac:dyDescent="0.25">
      <c r="A338" s="789" t="s">
        <v>851</v>
      </c>
      <c r="B338" s="328">
        <v>336</v>
      </c>
      <c r="C338" s="329">
        <v>2016.1</v>
      </c>
      <c r="D338" s="330">
        <v>51</v>
      </c>
      <c r="E338" s="176">
        <f t="shared" si="32"/>
        <v>6809628.4000000022</v>
      </c>
      <c r="F338" s="176">
        <f t="shared" si="32"/>
        <v>1304530</v>
      </c>
      <c r="G338" s="177">
        <f t="shared" si="30"/>
        <v>859482.9000000041</v>
      </c>
      <c r="H338" s="177">
        <f t="shared" si="31"/>
        <v>9190</v>
      </c>
    </row>
    <row r="339" spans="1:8" x14ac:dyDescent="0.25">
      <c r="A339" s="789" t="s">
        <v>851</v>
      </c>
      <c r="B339" s="328">
        <v>337</v>
      </c>
      <c r="C339" s="329">
        <v>1348.1</v>
      </c>
      <c r="D339" s="330">
        <v>30</v>
      </c>
      <c r="E339" s="176">
        <f t="shared" si="32"/>
        <v>6810976.5000000019</v>
      </c>
      <c r="F339" s="176">
        <f t="shared" si="32"/>
        <v>1304560</v>
      </c>
      <c r="G339" s="177">
        <f t="shared" si="30"/>
        <v>858134.80000000447</v>
      </c>
      <c r="H339" s="177">
        <f t="shared" si="31"/>
        <v>9160</v>
      </c>
    </row>
    <row r="340" spans="1:8" x14ac:dyDescent="0.25">
      <c r="A340" s="789" t="s">
        <v>851</v>
      </c>
      <c r="B340" s="328">
        <v>338</v>
      </c>
      <c r="C340" s="329">
        <v>3041.4999999999995</v>
      </c>
      <c r="D340" s="330">
        <v>77</v>
      </c>
      <c r="E340" s="176">
        <f t="shared" ref="E340:F355" si="33">E339+C340</f>
        <v>6814018.0000000019</v>
      </c>
      <c r="F340" s="176">
        <f t="shared" si="33"/>
        <v>1304637</v>
      </c>
      <c r="G340" s="177">
        <f t="shared" si="30"/>
        <v>855093.30000000447</v>
      </c>
      <c r="H340" s="177">
        <f t="shared" si="31"/>
        <v>9083</v>
      </c>
    </row>
    <row r="341" spans="1:8" x14ac:dyDescent="0.25">
      <c r="A341" s="789" t="s">
        <v>851</v>
      </c>
      <c r="B341" s="328">
        <v>339</v>
      </c>
      <c r="C341" s="329">
        <v>2711.4</v>
      </c>
      <c r="D341" s="330">
        <v>66</v>
      </c>
      <c r="E341" s="176">
        <f t="shared" si="33"/>
        <v>6816729.4000000022</v>
      </c>
      <c r="F341" s="176">
        <f t="shared" si="33"/>
        <v>1304703</v>
      </c>
      <c r="G341" s="177">
        <f t="shared" si="30"/>
        <v>852381.9000000041</v>
      </c>
      <c r="H341" s="177">
        <f t="shared" si="31"/>
        <v>9017</v>
      </c>
    </row>
    <row r="342" spans="1:8" x14ac:dyDescent="0.25">
      <c r="A342" s="789" t="s">
        <v>851</v>
      </c>
      <c r="B342" s="328">
        <v>340</v>
      </c>
      <c r="C342" s="329">
        <v>1700.5</v>
      </c>
      <c r="D342" s="330">
        <v>56</v>
      </c>
      <c r="E342" s="176">
        <f t="shared" si="33"/>
        <v>6818429.9000000022</v>
      </c>
      <c r="F342" s="176">
        <f t="shared" si="33"/>
        <v>1304759</v>
      </c>
      <c r="G342" s="177">
        <f t="shared" si="30"/>
        <v>850681.4000000041</v>
      </c>
      <c r="H342" s="177">
        <f t="shared" si="31"/>
        <v>8961</v>
      </c>
    </row>
    <row r="343" spans="1:8" x14ac:dyDescent="0.25">
      <c r="A343" s="789" t="s">
        <v>851</v>
      </c>
      <c r="B343" s="328">
        <v>341</v>
      </c>
      <c r="C343" s="329">
        <v>2046</v>
      </c>
      <c r="D343" s="330">
        <v>53</v>
      </c>
      <c r="E343" s="176">
        <f t="shared" si="33"/>
        <v>6820475.9000000022</v>
      </c>
      <c r="F343" s="176">
        <f t="shared" si="33"/>
        <v>1304812</v>
      </c>
      <c r="G343" s="177">
        <f t="shared" si="30"/>
        <v>848635.4000000041</v>
      </c>
      <c r="H343" s="177">
        <f t="shared" si="31"/>
        <v>8908</v>
      </c>
    </row>
    <row r="344" spans="1:8" x14ac:dyDescent="0.25">
      <c r="A344" s="789" t="s">
        <v>851</v>
      </c>
      <c r="B344" s="328">
        <v>342</v>
      </c>
      <c r="C344" s="329">
        <v>1708.5000000000002</v>
      </c>
      <c r="D344" s="330">
        <v>38</v>
      </c>
      <c r="E344" s="176">
        <f t="shared" si="33"/>
        <v>6822184.4000000022</v>
      </c>
      <c r="F344" s="176">
        <f t="shared" si="33"/>
        <v>1304850</v>
      </c>
      <c r="G344" s="177">
        <f t="shared" si="30"/>
        <v>846926.9000000041</v>
      </c>
      <c r="H344" s="177">
        <f t="shared" si="31"/>
        <v>8870</v>
      </c>
    </row>
    <row r="345" spans="1:8" x14ac:dyDescent="0.25">
      <c r="A345" s="789" t="s">
        <v>851</v>
      </c>
      <c r="B345" s="328">
        <v>343</v>
      </c>
      <c r="C345" s="329">
        <v>1028.2</v>
      </c>
      <c r="D345" s="330">
        <v>30</v>
      </c>
      <c r="E345" s="176">
        <f t="shared" si="33"/>
        <v>6823212.6000000024</v>
      </c>
      <c r="F345" s="176">
        <f t="shared" si="33"/>
        <v>1304880</v>
      </c>
      <c r="G345" s="177">
        <f t="shared" si="30"/>
        <v>845898.70000000391</v>
      </c>
      <c r="H345" s="177">
        <f t="shared" si="31"/>
        <v>8840</v>
      </c>
    </row>
    <row r="346" spans="1:8" x14ac:dyDescent="0.25">
      <c r="A346" s="789" t="s">
        <v>851</v>
      </c>
      <c r="B346" s="328">
        <v>344</v>
      </c>
      <c r="C346" s="329">
        <v>1720.3</v>
      </c>
      <c r="D346" s="330">
        <v>42</v>
      </c>
      <c r="E346" s="176">
        <f t="shared" si="33"/>
        <v>6824932.9000000022</v>
      </c>
      <c r="F346" s="176">
        <f t="shared" si="33"/>
        <v>1304922</v>
      </c>
      <c r="G346" s="177">
        <f t="shared" si="30"/>
        <v>844178.4000000041</v>
      </c>
      <c r="H346" s="177">
        <f t="shared" si="31"/>
        <v>8798</v>
      </c>
    </row>
    <row r="347" spans="1:8" x14ac:dyDescent="0.25">
      <c r="A347" s="789" t="s">
        <v>851</v>
      </c>
      <c r="B347" s="328">
        <v>345</v>
      </c>
      <c r="C347" s="329">
        <v>1379.9999999999998</v>
      </c>
      <c r="D347" s="330">
        <v>25</v>
      </c>
      <c r="E347" s="176">
        <f t="shared" si="33"/>
        <v>6826312.9000000022</v>
      </c>
      <c r="F347" s="176">
        <f t="shared" si="33"/>
        <v>1304947</v>
      </c>
      <c r="G347" s="177">
        <f t="shared" si="30"/>
        <v>842798.4000000041</v>
      </c>
      <c r="H347" s="177">
        <f t="shared" si="31"/>
        <v>8773</v>
      </c>
    </row>
    <row r="348" spans="1:8" x14ac:dyDescent="0.25">
      <c r="A348" s="789" t="s">
        <v>851</v>
      </c>
      <c r="B348" s="328">
        <v>346</v>
      </c>
      <c r="C348" s="329">
        <v>1383.6</v>
      </c>
      <c r="D348" s="330">
        <v>24</v>
      </c>
      <c r="E348" s="176">
        <f t="shared" si="33"/>
        <v>6827696.5000000019</v>
      </c>
      <c r="F348" s="176">
        <f t="shared" si="33"/>
        <v>1304971</v>
      </c>
      <c r="G348" s="177">
        <f t="shared" si="30"/>
        <v>841414.80000000447</v>
      </c>
      <c r="H348" s="177">
        <f t="shared" si="31"/>
        <v>8749</v>
      </c>
    </row>
    <row r="349" spans="1:8" x14ac:dyDescent="0.25">
      <c r="A349" s="789" t="s">
        <v>851</v>
      </c>
      <c r="B349" s="328">
        <v>347</v>
      </c>
      <c r="C349" s="329">
        <v>2430.1999999999998</v>
      </c>
      <c r="D349" s="330">
        <v>46</v>
      </c>
      <c r="E349" s="176">
        <f t="shared" si="33"/>
        <v>6830126.700000002</v>
      </c>
      <c r="F349" s="176">
        <f t="shared" si="33"/>
        <v>1305017</v>
      </c>
      <c r="G349" s="177">
        <f t="shared" si="30"/>
        <v>838984.60000000428</v>
      </c>
      <c r="H349" s="177">
        <f t="shared" si="31"/>
        <v>8703</v>
      </c>
    </row>
    <row r="350" spans="1:8" x14ac:dyDescent="0.25">
      <c r="A350" s="789" t="s">
        <v>851</v>
      </c>
      <c r="B350" s="328">
        <v>348</v>
      </c>
      <c r="C350" s="329">
        <v>1392.2</v>
      </c>
      <c r="D350" s="330">
        <v>30</v>
      </c>
      <c r="E350" s="176">
        <f t="shared" si="33"/>
        <v>6831518.9000000022</v>
      </c>
      <c r="F350" s="176">
        <f t="shared" si="33"/>
        <v>1305047</v>
      </c>
      <c r="G350" s="177">
        <f t="shared" si="30"/>
        <v>837592.4000000041</v>
      </c>
      <c r="H350" s="177">
        <f t="shared" si="31"/>
        <v>8673</v>
      </c>
    </row>
    <row r="351" spans="1:8" x14ac:dyDescent="0.25">
      <c r="A351" s="789" t="s">
        <v>851</v>
      </c>
      <c r="B351" s="328">
        <v>349</v>
      </c>
      <c r="C351" s="329">
        <v>697.5</v>
      </c>
      <c r="D351" s="330">
        <v>24</v>
      </c>
      <c r="E351" s="176">
        <f t="shared" si="33"/>
        <v>6832216.4000000022</v>
      </c>
      <c r="F351" s="176">
        <f t="shared" si="33"/>
        <v>1305071</v>
      </c>
      <c r="G351" s="177">
        <f t="shared" si="30"/>
        <v>836894.9000000041</v>
      </c>
      <c r="H351" s="177">
        <f t="shared" si="31"/>
        <v>8649</v>
      </c>
    </row>
    <row r="352" spans="1:8" x14ac:dyDescent="0.25">
      <c r="A352" s="789" t="s">
        <v>851</v>
      </c>
      <c r="B352" s="328">
        <v>350</v>
      </c>
      <c r="C352" s="329">
        <v>2099.0000000000005</v>
      </c>
      <c r="D352" s="330">
        <v>42</v>
      </c>
      <c r="E352" s="176">
        <f t="shared" si="33"/>
        <v>6834315.4000000022</v>
      </c>
      <c r="F352" s="176">
        <f t="shared" si="33"/>
        <v>1305113</v>
      </c>
      <c r="G352" s="177">
        <f t="shared" si="30"/>
        <v>834795.9000000041</v>
      </c>
      <c r="H352" s="177">
        <f t="shared" si="31"/>
        <v>8607</v>
      </c>
    </row>
    <row r="353" spans="1:8" x14ac:dyDescent="0.25">
      <c r="A353" s="789" t="s">
        <v>851</v>
      </c>
      <c r="B353" s="328">
        <v>351</v>
      </c>
      <c r="C353" s="329">
        <v>2457.4</v>
      </c>
      <c r="D353" s="330">
        <v>46</v>
      </c>
      <c r="E353" s="176">
        <f t="shared" si="33"/>
        <v>6836772.8000000026</v>
      </c>
      <c r="F353" s="176">
        <f t="shared" si="33"/>
        <v>1305159</v>
      </c>
      <c r="G353" s="177">
        <f t="shared" si="30"/>
        <v>832338.50000000373</v>
      </c>
      <c r="H353" s="177">
        <f t="shared" si="31"/>
        <v>8561</v>
      </c>
    </row>
    <row r="354" spans="1:8" x14ac:dyDescent="0.25">
      <c r="A354" s="789" t="s">
        <v>851</v>
      </c>
      <c r="B354" s="328">
        <v>352</v>
      </c>
      <c r="C354" s="329">
        <v>2817.3999999999996</v>
      </c>
      <c r="D354" s="330">
        <v>65</v>
      </c>
      <c r="E354" s="176">
        <f t="shared" si="33"/>
        <v>6839590.200000003</v>
      </c>
      <c r="F354" s="176">
        <f t="shared" si="33"/>
        <v>1305224</v>
      </c>
      <c r="G354" s="177">
        <f t="shared" si="30"/>
        <v>829521.10000000335</v>
      </c>
      <c r="H354" s="177">
        <f t="shared" si="31"/>
        <v>8496</v>
      </c>
    </row>
    <row r="355" spans="1:8" x14ac:dyDescent="0.25">
      <c r="A355" s="789" t="s">
        <v>851</v>
      </c>
      <c r="B355" s="328">
        <v>353</v>
      </c>
      <c r="C355" s="329">
        <v>1765.4</v>
      </c>
      <c r="D355" s="330">
        <v>30</v>
      </c>
      <c r="E355" s="176">
        <f t="shared" si="33"/>
        <v>6841355.6000000034</v>
      </c>
      <c r="F355" s="176">
        <f t="shared" si="33"/>
        <v>1305254</v>
      </c>
      <c r="G355" s="177">
        <f t="shared" si="30"/>
        <v>827755.70000000298</v>
      </c>
      <c r="H355" s="177">
        <f t="shared" si="31"/>
        <v>8466</v>
      </c>
    </row>
    <row r="356" spans="1:8" x14ac:dyDescent="0.25">
      <c r="A356" s="789" t="s">
        <v>851</v>
      </c>
      <c r="B356" s="328">
        <v>354</v>
      </c>
      <c r="C356" s="329">
        <v>2122.4999999999995</v>
      </c>
      <c r="D356" s="330">
        <v>36</v>
      </c>
      <c r="E356" s="176">
        <f t="shared" ref="E356:F371" si="34">E355+C356</f>
        <v>6843478.1000000034</v>
      </c>
      <c r="F356" s="176">
        <f t="shared" si="34"/>
        <v>1305290</v>
      </c>
      <c r="G356" s="177">
        <f t="shared" si="30"/>
        <v>825633.20000000298</v>
      </c>
      <c r="H356" s="177">
        <f t="shared" si="31"/>
        <v>8430</v>
      </c>
    </row>
    <row r="357" spans="1:8" x14ac:dyDescent="0.25">
      <c r="A357" s="789" t="s">
        <v>851</v>
      </c>
      <c r="B357" s="328">
        <v>355</v>
      </c>
      <c r="C357" s="329">
        <v>1419.7999999999997</v>
      </c>
      <c r="D357" s="330">
        <v>36</v>
      </c>
      <c r="E357" s="176">
        <f t="shared" si="34"/>
        <v>6844897.9000000032</v>
      </c>
      <c r="F357" s="176">
        <f t="shared" si="34"/>
        <v>1305326</v>
      </c>
      <c r="G357" s="177">
        <f t="shared" si="30"/>
        <v>824213.40000000317</v>
      </c>
      <c r="H357" s="177">
        <f t="shared" si="31"/>
        <v>8394</v>
      </c>
    </row>
    <row r="358" spans="1:8" x14ac:dyDescent="0.25">
      <c r="A358" s="789" t="s">
        <v>851</v>
      </c>
      <c r="B358" s="328">
        <v>356</v>
      </c>
      <c r="C358" s="329">
        <v>1780.3</v>
      </c>
      <c r="D358" s="330">
        <v>36</v>
      </c>
      <c r="E358" s="176">
        <f t="shared" si="34"/>
        <v>6846678.200000003</v>
      </c>
      <c r="F358" s="176">
        <f t="shared" si="34"/>
        <v>1305362</v>
      </c>
      <c r="G358" s="177">
        <f t="shared" si="30"/>
        <v>822433.10000000335</v>
      </c>
      <c r="H358" s="177">
        <f t="shared" si="31"/>
        <v>8358</v>
      </c>
    </row>
    <row r="359" spans="1:8" x14ac:dyDescent="0.25">
      <c r="A359" s="789" t="s">
        <v>851</v>
      </c>
      <c r="B359" s="328">
        <v>357</v>
      </c>
      <c r="C359" s="329">
        <v>713.6</v>
      </c>
      <c r="D359" s="330">
        <v>12</v>
      </c>
      <c r="E359" s="176">
        <f t="shared" si="34"/>
        <v>6847391.8000000026</v>
      </c>
      <c r="F359" s="176">
        <f t="shared" si="34"/>
        <v>1305374</v>
      </c>
      <c r="G359" s="177">
        <f t="shared" si="30"/>
        <v>821719.50000000373</v>
      </c>
      <c r="H359" s="177">
        <f t="shared" si="31"/>
        <v>8346</v>
      </c>
    </row>
    <row r="360" spans="1:8" x14ac:dyDescent="0.25">
      <c r="A360" s="789" t="s">
        <v>851</v>
      </c>
      <c r="B360" s="328">
        <v>358</v>
      </c>
      <c r="C360" s="329">
        <v>1432.1999999999998</v>
      </c>
      <c r="D360" s="330">
        <v>24</v>
      </c>
      <c r="E360" s="176">
        <f t="shared" si="34"/>
        <v>6848824.0000000028</v>
      </c>
      <c r="F360" s="176">
        <f t="shared" si="34"/>
        <v>1305398</v>
      </c>
      <c r="G360" s="177">
        <f t="shared" si="30"/>
        <v>820287.30000000354</v>
      </c>
      <c r="H360" s="177">
        <f t="shared" si="31"/>
        <v>8322</v>
      </c>
    </row>
    <row r="361" spans="1:8" x14ac:dyDescent="0.25">
      <c r="A361" s="789" t="s">
        <v>851</v>
      </c>
      <c r="B361" s="328">
        <v>359</v>
      </c>
      <c r="C361" s="329">
        <v>1435.6999999999998</v>
      </c>
      <c r="D361" s="330">
        <v>38</v>
      </c>
      <c r="E361" s="176">
        <f t="shared" si="34"/>
        <v>6850259.700000003</v>
      </c>
      <c r="F361" s="176">
        <f t="shared" si="34"/>
        <v>1305436</v>
      </c>
      <c r="G361" s="177">
        <f t="shared" si="30"/>
        <v>818851.60000000335</v>
      </c>
      <c r="H361" s="177">
        <f t="shared" si="31"/>
        <v>8284</v>
      </c>
    </row>
    <row r="362" spans="1:8" x14ac:dyDescent="0.25">
      <c r="A362" s="789" t="s">
        <v>851</v>
      </c>
      <c r="B362" s="328">
        <v>360</v>
      </c>
      <c r="C362" s="329">
        <v>1080</v>
      </c>
      <c r="D362" s="330">
        <v>23</v>
      </c>
      <c r="E362" s="176">
        <f t="shared" si="34"/>
        <v>6851339.700000003</v>
      </c>
      <c r="F362" s="176">
        <f t="shared" si="34"/>
        <v>1305459</v>
      </c>
      <c r="G362" s="177">
        <f t="shared" si="30"/>
        <v>817771.60000000335</v>
      </c>
      <c r="H362" s="177">
        <f t="shared" si="31"/>
        <v>8261</v>
      </c>
    </row>
    <row r="363" spans="1:8" x14ac:dyDescent="0.25">
      <c r="A363" s="789" t="s">
        <v>851</v>
      </c>
      <c r="B363" s="328">
        <v>362</v>
      </c>
      <c r="C363" s="329">
        <v>1085.5</v>
      </c>
      <c r="D363" s="330">
        <v>18</v>
      </c>
      <c r="E363" s="176">
        <f t="shared" si="34"/>
        <v>6852425.200000003</v>
      </c>
      <c r="F363" s="176">
        <f t="shared" si="34"/>
        <v>1305477</v>
      </c>
      <c r="G363" s="177">
        <f t="shared" si="30"/>
        <v>816686.10000000335</v>
      </c>
      <c r="H363" s="177">
        <f t="shared" si="31"/>
        <v>8243</v>
      </c>
    </row>
    <row r="364" spans="1:8" x14ac:dyDescent="0.25">
      <c r="A364" s="789" t="s">
        <v>851</v>
      </c>
      <c r="B364" s="328">
        <v>363</v>
      </c>
      <c r="C364" s="329">
        <v>2540.7999999999997</v>
      </c>
      <c r="D364" s="330">
        <v>54</v>
      </c>
      <c r="E364" s="176">
        <f t="shared" si="34"/>
        <v>6854966.0000000028</v>
      </c>
      <c r="F364" s="176">
        <f t="shared" si="34"/>
        <v>1305531</v>
      </c>
      <c r="G364" s="177">
        <f t="shared" si="30"/>
        <v>814145.30000000354</v>
      </c>
      <c r="H364" s="177">
        <f t="shared" si="31"/>
        <v>8189</v>
      </c>
    </row>
    <row r="365" spans="1:8" x14ac:dyDescent="0.25">
      <c r="A365" s="789" t="s">
        <v>851</v>
      </c>
      <c r="B365" s="328">
        <v>364</v>
      </c>
      <c r="C365" s="329">
        <v>2183.6999999999998</v>
      </c>
      <c r="D365" s="330">
        <v>42</v>
      </c>
      <c r="E365" s="176">
        <f t="shared" si="34"/>
        <v>6857149.700000003</v>
      </c>
      <c r="F365" s="176">
        <f t="shared" si="34"/>
        <v>1305573</v>
      </c>
      <c r="G365" s="177">
        <f t="shared" si="30"/>
        <v>811961.60000000335</v>
      </c>
      <c r="H365" s="177">
        <f t="shared" si="31"/>
        <v>8147</v>
      </c>
    </row>
    <row r="366" spans="1:8" x14ac:dyDescent="0.25">
      <c r="A366" s="789" t="s">
        <v>851</v>
      </c>
      <c r="B366" s="328">
        <v>365</v>
      </c>
      <c r="C366" s="329">
        <v>1460.1999999999998</v>
      </c>
      <c r="D366" s="330">
        <v>24</v>
      </c>
      <c r="E366" s="176">
        <f t="shared" si="34"/>
        <v>6858609.9000000032</v>
      </c>
      <c r="F366" s="176">
        <f t="shared" si="34"/>
        <v>1305597</v>
      </c>
      <c r="G366" s="177">
        <f t="shared" si="30"/>
        <v>810501.40000000317</v>
      </c>
      <c r="H366" s="177">
        <f t="shared" si="31"/>
        <v>8123</v>
      </c>
    </row>
    <row r="367" spans="1:8" x14ac:dyDescent="0.25">
      <c r="A367" s="789" t="s">
        <v>851</v>
      </c>
      <c r="B367" s="328">
        <v>366</v>
      </c>
      <c r="C367" s="329">
        <v>2195.7999999999997</v>
      </c>
      <c r="D367" s="330">
        <v>48</v>
      </c>
      <c r="E367" s="176">
        <f t="shared" si="34"/>
        <v>6860805.700000003</v>
      </c>
      <c r="F367" s="176">
        <f t="shared" si="34"/>
        <v>1305645</v>
      </c>
      <c r="G367" s="177">
        <f t="shared" si="30"/>
        <v>808305.60000000335</v>
      </c>
      <c r="H367" s="177">
        <f t="shared" si="31"/>
        <v>8075</v>
      </c>
    </row>
    <row r="368" spans="1:8" x14ac:dyDescent="0.25">
      <c r="A368" s="789" t="s">
        <v>851</v>
      </c>
      <c r="B368" s="328">
        <v>367</v>
      </c>
      <c r="C368" s="329">
        <v>367.2</v>
      </c>
      <c r="D368" s="330">
        <v>12</v>
      </c>
      <c r="E368" s="176">
        <f t="shared" si="34"/>
        <v>6861172.9000000032</v>
      </c>
      <c r="F368" s="176">
        <f t="shared" si="34"/>
        <v>1305657</v>
      </c>
      <c r="G368" s="177">
        <f t="shared" si="30"/>
        <v>807938.40000000317</v>
      </c>
      <c r="H368" s="177">
        <f t="shared" si="31"/>
        <v>8063</v>
      </c>
    </row>
    <row r="369" spans="1:8" x14ac:dyDescent="0.25">
      <c r="A369" s="789" t="s">
        <v>851</v>
      </c>
      <c r="B369" s="328">
        <v>368</v>
      </c>
      <c r="C369" s="329">
        <v>2576</v>
      </c>
      <c r="D369" s="330">
        <v>51</v>
      </c>
      <c r="E369" s="176">
        <f t="shared" si="34"/>
        <v>6863748.9000000032</v>
      </c>
      <c r="F369" s="176">
        <f t="shared" si="34"/>
        <v>1305708</v>
      </c>
      <c r="G369" s="177">
        <f t="shared" si="30"/>
        <v>805362.40000000317</v>
      </c>
      <c r="H369" s="177">
        <f t="shared" si="31"/>
        <v>8012</v>
      </c>
    </row>
    <row r="370" spans="1:8" x14ac:dyDescent="0.25">
      <c r="A370" s="789" t="s">
        <v>851</v>
      </c>
      <c r="B370" s="328">
        <v>369</v>
      </c>
      <c r="C370" s="329">
        <v>1107.3</v>
      </c>
      <c r="D370" s="330">
        <v>24</v>
      </c>
      <c r="E370" s="176">
        <f t="shared" si="34"/>
        <v>6864856.200000003</v>
      </c>
      <c r="F370" s="176">
        <f t="shared" si="34"/>
        <v>1305732</v>
      </c>
      <c r="G370" s="177">
        <f t="shared" si="30"/>
        <v>804255.10000000335</v>
      </c>
      <c r="H370" s="177">
        <f t="shared" si="31"/>
        <v>7988</v>
      </c>
    </row>
    <row r="371" spans="1:8" x14ac:dyDescent="0.25">
      <c r="A371" s="789" t="s">
        <v>851</v>
      </c>
      <c r="B371" s="328">
        <v>370</v>
      </c>
      <c r="C371" s="329">
        <v>370.1</v>
      </c>
      <c r="D371" s="330">
        <v>6</v>
      </c>
      <c r="E371" s="176">
        <f t="shared" si="34"/>
        <v>6865226.3000000026</v>
      </c>
      <c r="F371" s="176">
        <f t="shared" si="34"/>
        <v>1305738</v>
      </c>
      <c r="G371" s="177">
        <f t="shared" si="30"/>
        <v>803885.00000000373</v>
      </c>
      <c r="H371" s="177">
        <f t="shared" si="31"/>
        <v>7982</v>
      </c>
    </row>
    <row r="372" spans="1:8" x14ac:dyDescent="0.25">
      <c r="A372" s="789" t="s">
        <v>851</v>
      </c>
      <c r="B372" s="328">
        <v>371</v>
      </c>
      <c r="C372" s="329">
        <v>1484</v>
      </c>
      <c r="D372" s="330">
        <v>30</v>
      </c>
      <c r="E372" s="176">
        <f t="shared" ref="E372:F387" si="35">E371+C372</f>
        <v>6866710.3000000026</v>
      </c>
      <c r="F372" s="176">
        <f t="shared" si="35"/>
        <v>1305768</v>
      </c>
      <c r="G372" s="177">
        <f t="shared" si="30"/>
        <v>802401.00000000373</v>
      </c>
      <c r="H372" s="177">
        <f t="shared" si="31"/>
        <v>7952</v>
      </c>
    </row>
    <row r="373" spans="1:8" x14ac:dyDescent="0.25">
      <c r="A373" s="789" t="s">
        <v>851</v>
      </c>
      <c r="B373" s="328">
        <v>372</v>
      </c>
      <c r="C373" s="329">
        <v>743.9</v>
      </c>
      <c r="D373" s="330">
        <v>18</v>
      </c>
      <c r="E373" s="176">
        <f t="shared" si="35"/>
        <v>6867454.200000003</v>
      </c>
      <c r="F373" s="176">
        <f t="shared" si="35"/>
        <v>1305786</v>
      </c>
      <c r="G373" s="177">
        <f t="shared" si="30"/>
        <v>801657.10000000335</v>
      </c>
      <c r="H373" s="177">
        <f t="shared" si="31"/>
        <v>7934</v>
      </c>
    </row>
    <row r="374" spans="1:8" x14ac:dyDescent="0.25">
      <c r="A374" s="789" t="s">
        <v>851</v>
      </c>
      <c r="B374" s="328">
        <v>373</v>
      </c>
      <c r="C374" s="329">
        <v>2610.1999999999998</v>
      </c>
      <c r="D374" s="330">
        <v>54</v>
      </c>
      <c r="E374" s="176">
        <f t="shared" si="35"/>
        <v>6870064.4000000032</v>
      </c>
      <c r="F374" s="176">
        <f t="shared" si="35"/>
        <v>1305840</v>
      </c>
      <c r="G374" s="177">
        <f t="shared" si="30"/>
        <v>799046.90000000317</v>
      </c>
      <c r="H374" s="177">
        <f t="shared" si="31"/>
        <v>7880</v>
      </c>
    </row>
    <row r="375" spans="1:8" x14ac:dyDescent="0.25">
      <c r="A375" s="789" t="s">
        <v>851</v>
      </c>
      <c r="B375" s="328">
        <v>374</v>
      </c>
      <c r="C375" s="329">
        <v>1869.6</v>
      </c>
      <c r="D375" s="330">
        <v>41</v>
      </c>
      <c r="E375" s="176">
        <f t="shared" si="35"/>
        <v>6871934.0000000028</v>
      </c>
      <c r="F375" s="176">
        <f t="shared" si="35"/>
        <v>1305881</v>
      </c>
      <c r="G375" s="177">
        <f t="shared" si="30"/>
        <v>797177.30000000354</v>
      </c>
      <c r="H375" s="177">
        <f t="shared" si="31"/>
        <v>7839</v>
      </c>
    </row>
    <row r="376" spans="1:8" x14ac:dyDescent="0.25">
      <c r="A376" s="789" t="s">
        <v>851</v>
      </c>
      <c r="B376" s="328">
        <v>375</v>
      </c>
      <c r="C376" s="329">
        <v>1500.2999999999997</v>
      </c>
      <c r="D376" s="330">
        <v>35</v>
      </c>
      <c r="E376" s="176">
        <f t="shared" si="35"/>
        <v>6873434.3000000026</v>
      </c>
      <c r="F376" s="176">
        <f t="shared" si="35"/>
        <v>1305916</v>
      </c>
      <c r="G376" s="177">
        <f t="shared" si="30"/>
        <v>795677.00000000373</v>
      </c>
      <c r="H376" s="177">
        <f t="shared" si="31"/>
        <v>7804</v>
      </c>
    </row>
    <row r="377" spans="1:8" x14ac:dyDescent="0.25">
      <c r="A377" s="789" t="s">
        <v>851</v>
      </c>
      <c r="B377" s="328">
        <v>376</v>
      </c>
      <c r="C377" s="329">
        <v>752</v>
      </c>
      <c r="D377" s="330">
        <v>12</v>
      </c>
      <c r="E377" s="176">
        <f t="shared" si="35"/>
        <v>6874186.3000000026</v>
      </c>
      <c r="F377" s="176">
        <f t="shared" si="35"/>
        <v>1305928</v>
      </c>
      <c r="G377" s="177">
        <f t="shared" si="30"/>
        <v>794925.00000000373</v>
      </c>
      <c r="H377" s="177">
        <f t="shared" si="31"/>
        <v>7792</v>
      </c>
    </row>
    <row r="378" spans="1:8" x14ac:dyDescent="0.25">
      <c r="A378" s="789" t="s">
        <v>851</v>
      </c>
      <c r="B378" s="328">
        <v>377</v>
      </c>
      <c r="C378" s="329">
        <v>376.5</v>
      </c>
      <c r="D378" s="330">
        <v>6</v>
      </c>
      <c r="E378" s="176">
        <f t="shared" si="35"/>
        <v>6874562.8000000026</v>
      </c>
      <c r="F378" s="176">
        <f t="shared" si="35"/>
        <v>1305934</v>
      </c>
      <c r="G378" s="177">
        <f t="shared" si="30"/>
        <v>794548.50000000373</v>
      </c>
      <c r="H378" s="177">
        <f t="shared" si="31"/>
        <v>7786</v>
      </c>
    </row>
    <row r="379" spans="1:8" x14ac:dyDescent="0.25">
      <c r="A379" s="789" t="s">
        <v>851</v>
      </c>
      <c r="B379" s="328">
        <v>378</v>
      </c>
      <c r="C379" s="329">
        <v>2266.5</v>
      </c>
      <c r="D379" s="330">
        <v>42</v>
      </c>
      <c r="E379" s="176">
        <f t="shared" si="35"/>
        <v>6876829.3000000026</v>
      </c>
      <c r="F379" s="176">
        <f t="shared" si="35"/>
        <v>1305976</v>
      </c>
      <c r="G379" s="177">
        <f t="shared" si="30"/>
        <v>792282.00000000373</v>
      </c>
      <c r="H379" s="177">
        <f t="shared" si="31"/>
        <v>7744</v>
      </c>
    </row>
    <row r="380" spans="1:8" x14ac:dyDescent="0.25">
      <c r="A380" s="789" t="s">
        <v>851</v>
      </c>
      <c r="B380" s="328">
        <v>379</v>
      </c>
      <c r="C380" s="329">
        <v>379.1</v>
      </c>
      <c r="D380" s="330">
        <v>6</v>
      </c>
      <c r="E380" s="176">
        <f t="shared" si="35"/>
        <v>6877208.4000000022</v>
      </c>
      <c r="F380" s="176">
        <f t="shared" si="35"/>
        <v>1305982</v>
      </c>
      <c r="G380" s="177">
        <f t="shared" si="30"/>
        <v>791902.9000000041</v>
      </c>
      <c r="H380" s="177">
        <f t="shared" si="31"/>
        <v>7738</v>
      </c>
    </row>
    <row r="381" spans="1:8" x14ac:dyDescent="0.25">
      <c r="A381" s="789" t="s">
        <v>851</v>
      </c>
      <c r="B381" s="328">
        <v>380</v>
      </c>
      <c r="C381" s="329">
        <v>2659.2000000000003</v>
      </c>
      <c r="D381" s="330">
        <v>62</v>
      </c>
      <c r="E381" s="176">
        <f t="shared" si="35"/>
        <v>6879867.6000000024</v>
      </c>
      <c r="F381" s="176">
        <f t="shared" si="35"/>
        <v>1306044</v>
      </c>
      <c r="G381" s="177">
        <f t="shared" si="30"/>
        <v>789243.70000000391</v>
      </c>
      <c r="H381" s="177">
        <f t="shared" si="31"/>
        <v>7676</v>
      </c>
    </row>
    <row r="382" spans="1:8" x14ac:dyDescent="0.25">
      <c r="A382" s="789" t="s">
        <v>851</v>
      </c>
      <c r="B382" s="328">
        <v>381</v>
      </c>
      <c r="C382" s="329">
        <v>1904.5</v>
      </c>
      <c r="D382" s="330">
        <v>33</v>
      </c>
      <c r="E382" s="176">
        <f t="shared" si="35"/>
        <v>6881772.1000000024</v>
      </c>
      <c r="F382" s="176">
        <f t="shared" si="35"/>
        <v>1306077</v>
      </c>
      <c r="G382" s="177">
        <f t="shared" si="30"/>
        <v>787339.20000000391</v>
      </c>
      <c r="H382" s="177">
        <f t="shared" si="31"/>
        <v>7643</v>
      </c>
    </row>
    <row r="383" spans="1:8" x14ac:dyDescent="0.25">
      <c r="A383" s="789" t="s">
        <v>851</v>
      </c>
      <c r="B383" s="328">
        <v>382</v>
      </c>
      <c r="C383" s="329">
        <v>1145.7</v>
      </c>
      <c r="D383" s="330">
        <v>20</v>
      </c>
      <c r="E383" s="176">
        <f t="shared" si="35"/>
        <v>6882917.8000000026</v>
      </c>
      <c r="F383" s="176">
        <f t="shared" si="35"/>
        <v>1306097</v>
      </c>
      <c r="G383" s="177">
        <f t="shared" si="30"/>
        <v>786193.50000000373</v>
      </c>
      <c r="H383" s="177">
        <f t="shared" si="31"/>
        <v>7623</v>
      </c>
    </row>
    <row r="384" spans="1:8" x14ac:dyDescent="0.25">
      <c r="A384" s="789" t="s">
        <v>851</v>
      </c>
      <c r="B384" s="328">
        <v>383</v>
      </c>
      <c r="C384" s="329">
        <v>1914</v>
      </c>
      <c r="D384" s="330">
        <v>28</v>
      </c>
      <c r="E384" s="176">
        <f t="shared" si="35"/>
        <v>6884831.8000000026</v>
      </c>
      <c r="F384" s="176">
        <f t="shared" si="35"/>
        <v>1306125</v>
      </c>
      <c r="G384" s="177">
        <f t="shared" si="30"/>
        <v>784279.50000000373</v>
      </c>
      <c r="H384" s="177">
        <f t="shared" si="31"/>
        <v>7595</v>
      </c>
    </row>
    <row r="385" spans="1:8" x14ac:dyDescent="0.25">
      <c r="A385" s="789" t="s">
        <v>851</v>
      </c>
      <c r="B385" s="328">
        <v>384</v>
      </c>
      <c r="C385" s="329">
        <v>1152.4000000000001</v>
      </c>
      <c r="D385" s="330">
        <v>36</v>
      </c>
      <c r="E385" s="176">
        <f t="shared" si="35"/>
        <v>6885984.200000003</v>
      </c>
      <c r="F385" s="176">
        <f t="shared" si="35"/>
        <v>1306161</v>
      </c>
      <c r="G385" s="177">
        <f t="shared" si="30"/>
        <v>783127.10000000335</v>
      </c>
      <c r="H385" s="177">
        <f t="shared" si="31"/>
        <v>7559</v>
      </c>
    </row>
    <row r="386" spans="1:8" x14ac:dyDescent="0.25">
      <c r="A386" s="789" t="s">
        <v>851</v>
      </c>
      <c r="B386" s="328">
        <v>385</v>
      </c>
      <c r="C386" s="329">
        <v>2693.8</v>
      </c>
      <c r="D386" s="330">
        <v>51</v>
      </c>
      <c r="E386" s="176">
        <f t="shared" si="35"/>
        <v>6888678.0000000028</v>
      </c>
      <c r="F386" s="176">
        <f t="shared" si="35"/>
        <v>1306212</v>
      </c>
      <c r="G386" s="177">
        <f t="shared" si="30"/>
        <v>780433.30000000354</v>
      </c>
      <c r="H386" s="177">
        <f t="shared" si="31"/>
        <v>7508</v>
      </c>
    </row>
    <row r="387" spans="1:8" x14ac:dyDescent="0.25">
      <c r="A387" s="789" t="s">
        <v>851</v>
      </c>
      <c r="B387" s="328">
        <v>386</v>
      </c>
      <c r="C387" s="329">
        <v>3860.2999999999997</v>
      </c>
      <c r="D387" s="330">
        <v>86</v>
      </c>
      <c r="E387" s="176">
        <f t="shared" si="35"/>
        <v>6892538.3000000026</v>
      </c>
      <c r="F387" s="176">
        <f t="shared" si="35"/>
        <v>1306298</v>
      </c>
      <c r="G387" s="177">
        <f t="shared" ref="G387:G450" si="36">$E$984-E387</f>
        <v>776573.00000000373</v>
      </c>
      <c r="H387" s="177">
        <f t="shared" ref="H387:H450" si="37">$F$984-F387</f>
        <v>7422</v>
      </c>
    </row>
    <row r="388" spans="1:8" x14ac:dyDescent="0.25">
      <c r="A388" s="789" t="s">
        <v>851</v>
      </c>
      <c r="B388" s="328">
        <v>387</v>
      </c>
      <c r="C388" s="329">
        <v>1548.3</v>
      </c>
      <c r="D388" s="330">
        <v>24</v>
      </c>
      <c r="E388" s="176">
        <f t="shared" ref="E388:F403" si="38">E387+C388</f>
        <v>6894086.6000000024</v>
      </c>
      <c r="F388" s="176">
        <f t="shared" si="38"/>
        <v>1306322</v>
      </c>
      <c r="G388" s="177">
        <f t="shared" si="36"/>
        <v>775024.70000000391</v>
      </c>
      <c r="H388" s="177">
        <f t="shared" si="37"/>
        <v>7398</v>
      </c>
    </row>
    <row r="389" spans="1:8" x14ac:dyDescent="0.25">
      <c r="A389" s="789" t="s">
        <v>851</v>
      </c>
      <c r="B389" s="328">
        <v>388</v>
      </c>
      <c r="C389" s="329">
        <v>1552.1999999999998</v>
      </c>
      <c r="D389" s="330">
        <v>30</v>
      </c>
      <c r="E389" s="176">
        <f t="shared" si="38"/>
        <v>6895638.8000000026</v>
      </c>
      <c r="F389" s="176">
        <f t="shared" si="38"/>
        <v>1306352</v>
      </c>
      <c r="G389" s="177">
        <f t="shared" si="36"/>
        <v>773472.50000000373</v>
      </c>
      <c r="H389" s="177">
        <f t="shared" si="37"/>
        <v>7368</v>
      </c>
    </row>
    <row r="390" spans="1:8" x14ac:dyDescent="0.25">
      <c r="A390" s="789" t="s">
        <v>851</v>
      </c>
      <c r="B390" s="328">
        <v>389</v>
      </c>
      <c r="C390" s="329">
        <v>388.9</v>
      </c>
      <c r="D390" s="330">
        <v>4</v>
      </c>
      <c r="E390" s="176">
        <f t="shared" si="38"/>
        <v>6896027.700000003</v>
      </c>
      <c r="F390" s="176">
        <f t="shared" si="38"/>
        <v>1306356</v>
      </c>
      <c r="G390" s="177">
        <f t="shared" si="36"/>
        <v>773083.60000000335</v>
      </c>
      <c r="H390" s="177">
        <f t="shared" si="37"/>
        <v>7364</v>
      </c>
    </row>
    <row r="391" spans="1:8" x14ac:dyDescent="0.25">
      <c r="A391" s="789" t="s">
        <v>851</v>
      </c>
      <c r="B391" s="328">
        <v>390</v>
      </c>
      <c r="C391" s="329">
        <v>779.6</v>
      </c>
      <c r="D391" s="330">
        <v>12</v>
      </c>
      <c r="E391" s="176">
        <f t="shared" si="38"/>
        <v>6896807.3000000026</v>
      </c>
      <c r="F391" s="176">
        <f t="shared" si="38"/>
        <v>1306368</v>
      </c>
      <c r="G391" s="177">
        <f t="shared" si="36"/>
        <v>772304.00000000373</v>
      </c>
      <c r="H391" s="177">
        <f t="shared" si="37"/>
        <v>7352</v>
      </c>
    </row>
    <row r="392" spans="1:8" x14ac:dyDescent="0.25">
      <c r="A392" s="789" t="s">
        <v>851</v>
      </c>
      <c r="B392" s="328">
        <v>391</v>
      </c>
      <c r="C392" s="329">
        <v>2345.9</v>
      </c>
      <c r="D392" s="330">
        <v>48</v>
      </c>
      <c r="E392" s="176">
        <f t="shared" si="38"/>
        <v>6899153.200000003</v>
      </c>
      <c r="F392" s="176">
        <f t="shared" si="38"/>
        <v>1306416</v>
      </c>
      <c r="G392" s="177">
        <f t="shared" si="36"/>
        <v>769958.10000000335</v>
      </c>
      <c r="H392" s="177">
        <f t="shared" si="37"/>
        <v>7304</v>
      </c>
    </row>
    <row r="393" spans="1:8" x14ac:dyDescent="0.25">
      <c r="A393" s="789" t="s">
        <v>851</v>
      </c>
      <c r="B393" s="328">
        <v>393</v>
      </c>
      <c r="C393" s="329">
        <v>1571.5</v>
      </c>
      <c r="D393" s="330">
        <v>21</v>
      </c>
      <c r="E393" s="176">
        <f t="shared" si="38"/>
        <v>6900724.700000003</v>
      </c>
      <c r="F393" s="176">
        <f t="shared" si="38"/>
        <v>1306437</v>
      </c>
      <c r="G393" s="177">
        <f t="shared" si="36"/>
        <v>768386.60000000335</v>
      </c>
      <c r="H393" s="177">
        <f t="shared" si="37"/>
        <v>7283</v>
      </c>
    </row>
    <row r="394" spans="1:8" x14ac:dyDescent="0.25">
      <c r="A394" s="789" t="s">
        <v>851</v>
      </c>
      <c r="B394" s="328">
        <v>394</v>
      </c>
      <c r="C394" s="329">
        <v>788.5</v>
      </c>
      <c r="D394" s="330">
        <v>17</v>
      </c>
      <c r="E394" s="176">
        <f t="shared" si="38"/>
        <v>6901513.200000003</v>
      </c>
      <c r="F394" s="176">
        <f t="shared" si="38"/>
        <v>1306454</v>
      </c>
      <c r="G394" s="177">
        <f t="shared" si="36"/>
        <v>767598.10000000335</v>
      </c>
      <c r="H394" s="177">
        <f t="shared" si="37"/>
        <v>7266</v>
      </c>
    </row>
    <row r="395" spans="1:8" x14ac:dyDescent="0.25">
      <c r="A395" s="789" t="s">
        <v>851</v>
      </c>
      <c r="B395" s="328">
        <v>395</v>
      </c>
      <c r="C395" s="329">
        <v>790.4</v>
      </c>
      <c r="D395" s="330">
        <v>12</v>
      </c>
      <c r="E395" s="176">
        <f t="shared" si="38"/>
        <v>6902303.6000000034</v>
      </c>
      <c r="F395" s="176">
        <f t="shared" si="38"/>
        <v>1306466</v>
      </c>
      <c r="G395" s="177">
        <f t="shared" si="36"/>
        <v>766807.70000000298</v>
      </c>
      <c r="H395" s="177">
        <f t="shared" si="37"/>
        <v>7254</v>
      </c>
    </row>
    <row r="396" spans="1:8" x14ac:dyDescent="0.25">
      <c r="A396" s="789" t="s">
        <v>851</v>
      </c>
      <c r="B396" s="328">
        <v>396</v>
      </c>
      <c r="C396" s="329">
        <v>791.4</v>
      </c>
      <c r="D396" s="330">
        <v>19</v>
      </c>
      <c r="E396" s="176">
        <f t="shared" si="38"/>
        <v>6903095.0000000037</v>
      </c>
      <c r="F396" s="176">
        <f t="shared" si="38"/>
        <v>1306485</v>
      </c>
      <c r="G396" s="177">
        <f t="shared" si="36"/>
        <v>766016.30000000261</v>
      </c>
      <c r="H396" s="177">
        <f t="shared" si="37"/>
        <v>7235</v>
      </c>
    </row>
    <row r="397" spans="1:8" x14ac:dyDescent="0.25">
      <c r="A397" s="789" t="s">
        <v>851</v>
      </c>
      <c r="B397" s="328">
        <v>397</v>
      </c>
      <c r="C397" s="329">
        <v>794.2</v>
      </c>
      <c r="D397" s="330">
        <v>17</v>
      </c>
      <c r="E397" s="176">
        <f t="shared" si="38"/>
        <v>6903889.2000000039</v>
      </c>
      <c r="F397" s="176">
        <f t="shared" si="38"/>
        <v>1306502</v>
      </c>
      <c r="G397" s="177">
        <f t="shared" si="36"/>
        <v>765222.10000000242</v>
      </c>
      <c r="H397" s="177">
        <f t="shared" si="37"/>
        <v>7218</v>
      </c>
    </row>
    <row r="398" spans="1:8" x14ac:dyDescent="0.25">
      <c r="A398" s="789" t="s">
        <v>851</v>
      </c>
      <c r="B398" s="328">
        <v>398</v>
      </c>
      <c r="C398" s="329">
        <v>1591.8999999999999</v>
      </c>
      <c r="D398" s="330">
        <v>24</v>
      </c>
      <c r="E398" s="176">
        <f t="shared" si="38"/>
        <v>6905481.1000000043</v>
      </c>
      <c r="F398" s="176">
        <f t="shared" si="38"/>
        <v>1306526</v>
      </c>
      <c r="G398" s="177">
        <f t="shared" si="36"/>
        <v>763630.20000000205</v>
      </c>
      <c r="H398" s="177">
        <f t="shared" si="37"/>
        <v>7194</v>
      </c>
    </row>
    <row r="399" spans="1:8" x14ac:dyDescent="0.25">
      <c r="A399" s="789" t="s">
        <v>851</v>
      </c>
      <c r="B399" s="328">
        <v>399</v>
      </c>
      <c r="C399" s="329">
        <v>797.6</v>
      </c>
      <c r="D399" s="330">
        <v>12</v>
      </c>
      <c r="E399" s="176">
        <f t="shared" si="38"/>
        <v>6906278.7000000039</v>
      </c>
      <c r="F399" s="176">
        <f t="shared" si="38"/>
        <v>1306538</v>
      </c>
      <c r="G399" s="177">
        <f t="shared" si="36"/>
        <v>762832.60000000242</v>
      </c>
      <c r="H399" s="177">
        <f t="shared" si="37"/>
        <v>7182</v>
      </c>
    </row>
    <row r="400" spans="1:8" x14ac:dyDescent="0.25">
      <c r="A400" s="789" t="s">
        <v>851</v>
      </c>
      <c r="B400" s="328">
        <v>400</v>
      </c>
      <c r="C400" s="329">
        <v>1199</v>
      </c>
      <c r="D400" s="330">
        <v>18</v>
      </c>
      <c r="E400" s="176">
        <f t="shared" si="38"/>
        <v>6907477.7000000039</v>
      </c>
      <c r="F400" s="176">
        <f t="shared" si="38"/>
        <v>1306556</v>
      </c>
      <c r="G400" s="177">
        <f t="shared" si="36"/>
        <v>761633.60000000242</v>
      </c>
      <c r="H400" s="177">
        <f t="shared" si="37"/>
        <v>7164</v>
      </c>
    </row>
    <row r="401" spans="1:8" x14ac:dyDescent="0.25">
      <c r="A401" s="789" t="s">
        <v>851</v>
      </c>
      <c r="B401" s="328">
        <v>401</v>
      </c>
      <c r="C401" s="329">
        <v>801.8</v>
      </c>
      <c r="D401" s="330">
        <v>22</v>
      </c>
      <c r="E401" s="176">
        <f t="shared" si="38"/>
        <v>6908279.5000000037</v>
      </c>
      <c r="F401" s="176">
        <f t="shared" si="38"/>
        <v>1306578</v>
      </c>
      <c r="G401" s="177">
        <f t="shared" si="36"/>
        <v>760831.80000000261</v>
      </c>
      <c r="H401" s="177">
        <f t="shared" si="37"/>
        <v>7142</v>
      </c>
    </row>
    <row r="402" spans="1:8" x14ac:dyDescent="0.25">
      <c r="A402" s="789" t="s">
        <v>851</v>
      </c>
      <c r="B402" s="328">
        <v>402</v>
      </c>
      <c r="C402" s="329">
        <v>803.9</v>
      </c>
      <c r="D402" s="330">
        <v>12</v>
      </c>
      <c r="E402" s="176">
        <f t="shared" si="38"/>
        <v>6909083.4000000041</v>
      </c>
      <c r="F402" s="176">
        <f t="shared" si="38"/>
        <v>1306590</v>
      </c>
      <c r="G402" s="177">
        <f t="shared" si="36"/>
        <v>760027.90000000224</v>
      </c>
      <c r="H402" s="177">
        <f t="shared" si="37"/>
        <v>7130</v>
      </c>
    </row>
    <row r="403" spans="1:8" x14ac:dyDescent="0.25">
      <c r="A403" s="789" t="s">
        <v>851</v>
      </c>
      <c r="B403" s="328">
        <v>403</v>
      </c>
      <c r="C403" s="329">
        <v>403</v>
      </c>
      <c r="D403" s="330">
        <v>12</v>
      </c>
      <c r="E403" s="176">
        <f t="shared" si="38"/>
        <v>6909486.4000000041</v>
      </c>
      <c r="F403" s="176">
        <f t="shared" si="38"/>
        <v>1306602</v>
      </c>
      <c r="G403" s="177">
        <f t="shared" si="36"/>
        <v>759624.90000000224</v>
      </c>
      <c r="H403" s="177">
        <f t="shared" si="37"/>
        <v>7118</v>
      </c>
    </row>
    <row r="404" spans="1:8" x14ac:dyDescent="0.25">
      <c r="A404" s="789" t="s">
        <v>851</v>
      </c>
      <c r="B404" s="328">
        <v>404</v>
      </c>
      <c r="C404" s="329">
        <v>807.2</v>
      </c>
      <c r="D404" s="330">
        <v>18</v>
      </c>
      <c r="E404" s="176">
        <f t="shared" ref="E404:F419" si="39">E403+C404</f>
        <v>6910293.6000000043</v>
      </c>
      <c r="F404" s="176">
        <f t="shared" si="39"/>
        <v>1306620</v>
      </c>
      <c r="G404" s="177">
        <f t="shared" si="36"/>
        <v>758817.70000000205</v>
      </c>
      <c r="H404" s="177">
        <f t="shared" si="37"/>
        <v>7100</v>
      </c>
    </row>
    <row r="405" spans="1:8" x14ac:dyDescent="0.25">
      <c r="A405" s="789" t="s">
        <v>851</v>
      </c>
      <c r="B405" s="328">
        <v>405</v>
      </c>
      <c r="C405" s="329">
        <v>2428.7000000000003</v>
      </c>
      <c r="D405" s="330">
        <v>48</v>
      </c>
      <c r="E405" s="176">
        <f t="shared" si="39"/>
        <v>6912722.3000000045</v>
      </c>
      <c r="F405" s="176">
        <f t="shared" si="39"/>
        <v>1306668</v>
      </c>
      <c r="G405" s="177">
        <f t="shared" si="36"/>
        <v>756389.00000000186</v>
      </c>
      <c r="H405" s="177">
        <f t="shared" si="37"/>
        <v>7052</v>
      </c>
    </row>
    <row r="406" spans="1:8" x14ac:dyDescent="0.25">
      <c r="A406" s="789" t="s">
        <v>851</v>
      </c>
      <c r="B406" s="328">
        <v>406</v>
      </c>
      <c r="C406" s="329">
        <v>1624.1</v>
      </c>
      <c r="D406" s="330">
        <v>30</v>
      </c>
      <c r="E406" s="176">
        <f t="shared" si="39"/>
        <v>6914346.4000000041</v>
      </c>
      <c r="F406" s="176">
        <f t="shared" si="39"/>
        <v>1306698</v>
      </c>
      <c r="G406" s="177">
        <f t="shared" si="36"/>
        <v>754764.90000000224</v>
      </c>
      <c r="H406" s="177">
        <f t="shared" si="37"/>
        <v>7022</v>
      </c>
    </row>
    <row r="407" spans="1:8" x14ac:dyDescent="0.25">
      <c r="A407" s="789" t="s">
        <v>851</v>
      </c>
      <c r="B407" s="328">
        <v>407</v>
      </c>
      <c r="C407" s="329">
        <v>406.5</v>
      </c>
      <c r="D407" s="330">
        <v>6</v>
      </c>
      <c r="E407" s="176">
        <f t="shared" si="39"/>
        <v>6914752.9000000041</v>
      </c>
      <c r="F407" s="176">
        <f t="shared" si="39"/>
        <v>1306704</v>
      </c>
      <c r="G407" s="177">
        <f t="shared" si="36"/>
        <v>754358.40000000224</v>
      </c>
      <c r="H407" s="177">
        <f t="shared" si="37"/>
        <v>7016</v>
      </c>
    </row>
    <row r="408" spans="1:8" x14ac:dyDescent="0.25">
      <c r="A408" s="789" t="s">
        <v>851</v>
      </c>
      <c r="B408" s="328">
        <v>408</v>
      </c>
      <c r="C408" s="329">
        <v>1224.3</v>
      </c>
      <c r="D408" s="330">
        <v>34</v>
      </c>
      <c r="E408" s="176">
        <f t="shared" si="39"/>
        <v>6915977.2000000039</v>
      </c>
      <c r="F408" s="176">
        <f t="shared" si="39"/>
        <v>1306738</v>
      </c>
      <c r="G408" s="177">
        <f t="shared" si="36"/>
        <v>753134.10000000242</v>
      </c>
      <c r="H408" s="177">
        <f t="shared" si="37"/>
        <v>6982</v>
      </c>
    </row>
    <row r="409" spans="1:8" x14ac:dyDescent="0.25">
      <c r="A409" s="789" t="s">
        <v>851</v>
      </c>
      <c r="B409" s="328">
        <v>409</v>
      </c>
      <c r="C409" s="329">
        <v>408.5</v>
      </c>
      <c r="D409" s="330">
        <v>8</v>
      </c>
      <c r="E409" s="176">
        <f t="shared" si="39"/>
        <v>6916385.7000000039</v>
      </c>
      <c r="F409" s="176">
        <f t="shared" si="39"/>
        <v>1306746</v>
      </c>
      <c r="G409" s="177">
        <f t="shared" si="36"/>
        <v>752725.60000000242</v>
      </c>
      <c r="H409" s="177">
        <f t="shared" si="37"/>
        <v>6974</v>
      </c>
    </row>
    <row r="410" spans="1:8" x14ac:dyDescent="0.25">
      <c r="A410" s="789" t="s">
        <v>851</v>
      </c>
      <c r="B410" s="328">
        <v>410</v>
      </c>
      <c r="C410" s="329">
        <v>1230.2</v>
      </c>
      <c r="D410" s="330">
        <v>15</v>
      </c>
      <c r="E410" s="176">
        <f t="shared" si="39"/>
        <v>6917615.9000000041</v>
      </c>
      <c r="F410" s="176">
        <f t="shared" si="39"/>
        <v>1306761</v>
      </c>
      <c r="G410" s="177">
        <f t="shared" si="36"/>
        <v>751495.40000000224</v>
      </c>
      <c r="H410" s="177">
        <f t="shared" si="37"/>
        <v>6959</v>
      </c>
    </row>
    <row r="411" spans="1:8" x14ac:dyDescent="0.25">
      <c r="A411" s="789" t="s">
        <v>851</v>
      </c>
      <c r="B411" s="328">
        <v>413</v>
      </c>
      <c r="C411" s="329">
        <v>826.2</v>
      </c>
      <c r="D411" s="330">
        <v>12</v>
      </c>
      <c r="E411" s="176">
        <f t="shared" si="39"/>
        <v>6918442.1000000043</v>
      </c>
      <c r="F411" s="176">
        <f t="shared" si="39"/>
        <v>1306773</v>
      </c>
      <c r="G411" s="177">
        <f t="shared" si="36"/>
        <v>750669.20000000205</v>
      </c>
      <c r="H411" s="177">
        <f t="shared" si="37"/>
        <v>6947</v>
      </c>
    </row>
    <row r="412" spans="1:8" x14ac:dyDescent="0.25">
      <c r="A412" s="789" t="s">
        <v>851</v>
      </c>
      <c r="B412" s="328">
        <v>414</v>
      </c>
      <c r="C412" s="329">
        <v>2483.6999999999998</v>
      </c>
      <c r="D412" s="330">
        <v>51</v>
      </c>
      <c r="E412" s="176">
        <f t="shared" si="39"/>
        <v>6920925.8000000045</v>
      </c>
      <c r="F412" s="176">
        <f t="shared" si="39"/>
        <v>1306824</v>
      </c>
      <c r="G412" s="177">
        <f t="shared" si="36"/>
        <v>748185.50000000186</v>
      </c>
      <c r="H412" s="177">
        <f t="shared" si="37"/>
        <v>6896</v>
      </c>
    </row>
    <row r="413" spans="1:8" x14ac:dyDescent="0.25">
      <c r="A413" s="789" t="s">
        <v>851</v>
      </c>
      <c r="B413" s="328">
        <v>415</v>
      </c>
      <c r="C413" s="329">
        <v>414.8</v>
      </c>
      <c r="D413" s="330">
        <v>6</v>
      </c>
      <c r="E413" s="176">
        <f t="shared" si="39"/>
        <v>6921340.6000000043</v>
      </c>
      <c r="F413" s="176">
        <f t="shared" si="39"/>
        <v>1306830</v>
      </c>
      <c r="G413" s="177">
        <f t="shared" si="36"/>
        <v>747770.70000000205</v>
      </c>
      <c r="H413" s="177">
        <f t="shared" si="37"/>
        <v>6890</v>
      </c>
    </row>
    <row r="414" spans="1:8" x14ac:dyDescent="0.25">
      <c r="A414" s="789" t="s">
        <v>851</v>
      </c>
      <c r="B414" s="328">
        <v>416</v>
      </c>
      <c r="C414" s="329">
        <v>2912.1</v>
      </c>
      <c r="D414" s="330">
        <v>60</v>
      </c>
      <c r="E414" s="176">
        <f t="shared" si="39"/>
        <v>6924252.7000000039</v>
      </c>
      <c r="F414" s="176">
        <f t="shared" si="39"/>
        <v>1306890</v>
      </c>
      <c r="G414" s="177">
        <f t="shared" si="36"/>
        <v>744858.60000000242</v>
      </c>
      <c r="H414" s="177">
        <f t="shared" si="37"/>
        <v>6830</v>
      </c>
    </row>
    <row r="415" spans="1:8" x14ac:dyDescent="0.25">
      <c r="A415" s="789" t="s">
        <v>851</v>
      </c>
      <c r="B415" s="328">
        <v>417</v>
      </c>
      <c r="C415" s="329">
        <v>833.4</v>
      </c>
      <c r="D415" s="330">
        <v>18</v>
      </c>
      <c r="E415" s="176">
        <f t="shared" si="39"/>
        <v>6925086.1000000043</v>
      </c>
      <c r="F415" s="176">
        <f t="shared" si="39"/>
        <v>1306908</v>
      </c>
      <c r="G415" s="177">
        <f t="shared" si="36"/>
        <v>744025.20000000205</v>
      </c>
      <c r="H415" s="177">
        <f t="shared" si="37"/>
        <v>6812</v>
      </c>
    </row>
    <row r="416" spans="1:8" x14ac:dyDescent="0.25">
      <c r="A416" s="789" t="s">
        <v>851</v>
      </c>
      <c r="B416" s="328">
        <v>418</v>
      </c>
      <c r="C416" s="329">
        <v>2088.4</v>
      </c>
      <c r="D416" s="330">
        <v>35</v>
      </c>
      <c r="E416" s="176">
        <f t="shared" si="39"/>
        <v>6927174.5000000047</v>
      </c>
      <c r="F416" s="176">
        <f t="shared" si="39"/>
        <v>1306943</v>
      </c>
      <c r="G416" s="177">
        <f t="shared" si="36"/>
        <v>741936.80000000168</v>
      </c>
      <c r="H416" s="177">
        <f t="shared" si="37"/>
        <v>6777</v>
      </c>
    </row>
    <row r="417" spans="1:8" x14ac:dyDescent="0.25">
      <c r="A417" s="789" t="s">
        <v>851</v>
      </c>
      <c r="B417" s="328">
        <v>420</v>
      </c>
      <c r="C417" s="329">
        <v>419.9</v>
      </c>
      <c r="D417" s="330">
        <v>6</v>
      </c>
      <c r="E417" s="176">
        <f t="shared" si="39"/>
        <v>6927594.400000005</v>
      </c>
      <c r="F417" s="176">
        <f t="shared" si="39"/>
        <v>1306949</v>
      </c>
      <c r="G417" s="177">
        <f t="shared" si="36"/>
        <v>741516.9000000013</v>
      </c>
      <c r="H417" s="177">
        <f t="shared" si="37"/>
        <v>6771</v>
      </c>
    </row>
    <row r="418" spans="1:8" x14ac:dyDescent="0.25">
      <c r="A418" s="789" t="s">
        <v>851</v>
      </c>
      <c r="B418" s="328">
        <v>421</v>
      </c>
      <c r="C418" s="329">
        <v>420.8</v>
      </c>
      <c r="D418" s="330">
        <v>6</v>
      </c>
      <c r="E418" s="176">
        <f t="shared" si="39"/>
        <v>6928015.2000000048</v>
      </c>
      <c r="F418" s="176">
        <f t="shared" si="39"/>
        <v>1306955</v>
      </c>
      <c r="G418" s="177">
        <f t="shared" si="36"/>
        <v>741096.10000000149</v>
      </c>
      <c r="H418" s="177">
        <f t="shared" si="37"/>
        <v>6765</v>
      </c>
    </row>
    <row r="419" spans="1:8" x14ac:dyDescent="0.25">
      <c r="A419" s="789" t="s">
        <v>851</v>
      </c>
      <c r="B419" s="328">
        <v>422</v>
      </c>
      <c r="C419" s="329">
        <v>2108.9</v>
      </c>
      <c r="D419" s="330">
        <v>42</v>
      </c>
      <c r="E419" s="176">
        <f t="shared" si="39"/>
        <v>6930124.1000000052</v>
      </c>
      <c r="F419" s="176">
        <f t="shared" si="39"/>
        <v>1306997</v>
      </c>
      <c r="G419" s="177">
        <f t="shared" si="36"/>
        <v>738987.20000000112</v>
      </c>
      <c r="H419" s="177">
        <f t="shared" si="37"/>
        <v>6723</v>
      </c>
    </row>
    <row r="420" spans="1:8" x14ac:dyDescent="0.25">
      <c r="A420" s="789" t="s">
        <v>851</v>
      </c>
      <c r="B420" s="328">
        <v>423</v>
      </c>
      <c r="C420" s="329">
        <v>1270</v>
      </c>
      <c r="D420" s="330">
        <v>24</v>
      </c>
      <c r="E420" s="176">
        <f t="shared" ref="E420:F435" si="40">E419+C420</f>
        <v>6931394.1000000052</v>
      </c>
      <c r="F420" s="176">
        <f t="shared" si="40"/>
        <v>1307021</v>
      </c>
      <c r="G420" s="177">
        <f t="shared" si="36"/>
        <v>737717.20000000112</v>
      </c>
      <c r="H420" s="177">
        <f t="shared" si="37"/>
        <v>6699</v>
      </c>
    </row>
    <row r="421" spans="1:8" x14ac:dyDescent="0.25">
      <c r="A421" s="789" t="s">
        <v>851</v>
      </c>
      <c r="B421" s="328">
        <v>424</v>
      </c>
      <c r="C421" s="329">
        <v>1271.5</v>
      </c>
      <c r="D421" s="330">
        <v>27</v>
      </c>
      <c r="E421" s="176">
        <f t="shared" si="40"/>
        <v>6932665.6000000052</v>
      </c>
      <c r="F421" s="176">
        <f t="shared" si="40"/>
        <v>1307048</v>
      </c>
      <c r="G421" s="177">
        <f t="shared" si="36"/>
        <v>736445.70000000112</v>
      </c>
      <c r="H421" s="177">
        <f t="shared" si="37"/>
        <v>6672</v>
      </c>
    </row>
    <row r="422" spans="1:8" x14ac:dyDescent="0.25">
      <c r="A422" s="789" t="s">
        <v>851</v>
      </c>
      <c r="B422" s="328">
        <v>425</v>
      </c>
      <c r="C422" s="329">
        <v>1700.2</v>
      </c>
      <c r="D422" s="330">
        <v>27</v>
      </c>
      <c r="E422" s="176">
        <f t="shared" si="40"/>
        <v>6934365.8000000054</v>
      </c>
      <c r="F422" s="176">
        <f t="shared" si="40"/>
        <v>1307075</v>
      </c>
      <c r="G422" s="177">
        <f t="shared" si="36"/>
        <v>734745.50000000093</v>
      </c>
      <c r="H422" s="177">
        <f t="shared" si="37"/>
        <v>6645</v>
      </c>
    </row>
    <row r="423" spans="1:8" x14ac:dyDescent="0.25">
      <c r="A423" s="789" t="s">
        <v>851</v>
      </c>
      <c r="B423" s="328">
        <v>426</v>
      </c>
      <c r="C423" s="329">
        <v>1704.1</v>
      </c>
      <c r="D423" s="330">
        <v>24</v>
      </c>
      <c r="E423" s="176">
        <f t="shared" si="40"/>
        <v>6936069.900000005</v>
      </c>
      <c r="F423" s="176">
        <f t="shared" si="40"/>
        <v>1307099</v>
      </c>
      <c r="G423" s="177">
        <f t="shared" si="36"/>
        <v>733041.4000000013</v>
      </c>
      <c r="H423" s="177">
        <f t="shared" si="37"/>
        <v>6621</v>
      </c>
    </row>
    <row r="424" spans="1:8" x14ac:dyDescent="0.25">
      <c r="A424" s="789" t="s">
        <v>851</v>
      </c>
      <c r="B424" s="328">
        <v>427</v>
      </c>
      <c r="C424" s="329">
        <v>854</v>
      </c>
      <c r="D424" s="330">
        <v>18</v>
      </c>
      <c r="E424" s="176">
        <f t="shared" si="40"/>
        <v>6936923.900000005</v>
      </c>
      <c r="F424" s="176">
        <f t="shared" si="40"/>
        <v>1307117</v>
      </c>
      <c r="G424" s="177">
        <f t="shared" si="36"/>
        <v>732187.4000000013</v>
      </c>
      <c r="H424" s="177">
        <f t="shared" si="37"/>
        <v>6603</v>
      </c>
    </row>
    <row r="425" spans="1:8" x14ac:dyDescent="0.25">
      <c r="A425" s="789" t="s">
        <v>851</v>
      </c>
      <c r="B425" s="328">
        <v>428</v>
      </c>
      <c r="C425" s="329">
        <v>1283.4000000000001</v>
      </c>
      <c r="D425" s="330">
        <v>30</v>
      </c>
      <c r="E425" s="176">
        <f t="shared" si="40"/>
        <v>6938207.3000000054</v>
      </c>
      <c r="F425" s="176">
        <f t="shared" si="40"/>
        <v>1307147</v>
      </c>
      <c r="G425" s="177">
        <f t="shared" si="36"/>
        <v>730904.00000000093</v>
      </c>
      <c r="H425" s="177">
        <f t="shared" si="37"/>
        <v>6573</v>
      </c>
    </row>
    <row r="426" spans="1:8" x14ac:dyDescent="0.25">
      <c r="A426" s="789" t="s">
        <v>851</v>
      </c>
      <c r="B426" s="328">
        <v>429</v>
      </c>
      <c r="C426" s="329">
        <v>1286.8</v>
      </c>
      <c r="D426" s="330">
        <v>18</v>
      </c>
      <c r="E426" s="176">
        <f t="shared" si="40"/>
        <v>6939494.1000000052</v>
      </c>
      <c r="F426" s="176">
        <f t="shared" si="40"/>
        <v>1307165</v>
      </c>
      <c r="G426" s="177">
        <f t="shared" si="36"/>
        <v>729617.20000000112</v>
      </c>
      <c r="H426" s="177">
        <f t="shared" si="37"/>
        <v>6555</v>
      </c>
    </row>
    <row r="427" spans="1:8" x14ac:dyDescent="0.25">
      <c r="A427" s="789" t="s">
        <v>851</v>
      </c>
      <c r="B427" s="328">
        <v>431</v>
      </c>
      <c r="C427" s="329">
        <v>2155.3000000000002</v>
      </c>
      <c r="D427" s="330">
        <v>54</v>
      </c>
      <c r="E427" s="176">
        <f t="shared" si="40"/>
        <v>6941649.400000005</v>
      </c>
      <c r="F427" s="176">
        <f t="shared" si="40"/>
        <v>1307219</v>
      </c>
      <c r="G427" s="177">
        <f t="shared" si="36"/>
        <v>727461.9000000013</v>
      </c>
      <c r="H427" s="177">
        <f t="shared" si="37"/>
        <v>6501</v>
      </c>
    </row>
    <row r="428" spans="1:8" x14ac:dyDescent="0.25">
      <c r="A428" s="789" t="s">
        <v>851</v>
      </c>
      <c r="B428" s="328">
        <v>432</v>
      </c>
      <c r="C428" s="329">
        <v>864</v>
      </c>
      <c r="D428" s="330">
        <v>12</v>
      </c>
      <c r="E428" s="176">
        <f t="shared" si="40"/>
        <v>6942513.400000005</v>
      </c>
      <c r="F428" s="176">
        <f t="shared" si="40"/>
        <v>1307231</v>
      </c>
      <c r="G428" s="177">
        <f t="shared" si="36"/>
        <v>726597.9000000013</v>
      </c>
      <c r="H428" s="177">
        <f t="shared" si="37"/>
        <v>6489</v>
      </c>
    </row>
    <row r="429" spans="1:8" x14ac:dyDescent="0.25">
      <c r="A429" s="789" t="s">
        <v>851</v>
      </c>
      <c r="B429" s="328">
        <v>433</v>
      </c>
      <c r="C429" s="329">
        <v>3030.3999999999996</v>
      </c>
      <c r="D429" s="330">
        <v>56</v>
      </c>
      <c r="E429" s="176">
        <f t="shared" si="40"/>
        <v>6945543.8000000054</v>
      </c>
      <c r="F429" s="176">
        <f t="shared" si="40"/>
        <v>1307287</v>
      </c>
      <c r="G429" s="177">
        <f t="shared" si="36"/>
        <v>723567.50000000093</v>
      </c>
      <c r="H429" s="177">
        <f t="shared" si="37"/>
        <v>6433</v>
      </c>
    </row>
    <row r="430" spans="1:8" x14ac:dyDescent="0.25">
      <c r="A430" s="789" t="s">
        <v>851</v>
      </c>
      <c r="B430" s="328">
        <v>434</v>
      </c>
      <c r="C430" s="329">
        <v>1301.3000000000002</v>
      </c>
      <c r="D430" s="330">
        <v>24</v>
      </c>
      <c r="E430" s="176">
        <f t="shared" si="40"/>
        <v>6946845.1000000052</v>
      </c>
      <c r="F430" s="176">
        <f t="shared" si="40"/>
        <v>1307311</v>
      </c>
      <c r="G430" s="177">
        <f t="shared" si="36"/>
        <v>722266.20000000112</v>
      </c>
      <c r="H430" s="177">
        <f t="shared" si="37"/>
        <v>6409</v>
      </c>
    </row>
    <row r="431" spans="1:8" x14ac:dyDescent="0.25">
      <c r="A431" s="789" t="s">
        <v>851</v>
      </c>
      <c r="B431" s="328">
        <v>435</v>
      </c>
      <c r="C431" s="329">
        <v>1739.1</v>
      </c>
      <c r="D431" s="330">
        <v>32</v>
      </c>
      <c r="E431" s="176">
        <f t="shared" si="40"/>
        <v>6948584.2000000048</v>
      </c>
      <c r="F431" s="176">
        <f t="shared" si="40"/>
        <v>1307343</v>
      </c>
      <c r="G431" s="177">
        <f t="shared" si="36"/>
        <v>720527.10000000149</v>
      </c>
      <c r="H431" s="177">
        <f t="shared" si="37"/>
        <v>6377</v>
      </c>
    </row>
    <row r="432" spans="1:8" x14ac:dyDescent="0.25">
      <c r="A432" s="789" t="s">
        <v>851</v>
      </c>
      <c r="B432" s="328">
        <v>436</v>
      </c>
      <c r="C432" s="329">
        <v>872.09999999999991</v>
      </c>
      <c r="D432" s="330">
        <v>12</v>
      </c>
      <c r="E432" s="176">
        <f t="shared" si="40"/>
        <v>6949456.3000000045</v>
      </c>
      <c r="F432" s="176">
        <f t="shared" si="40"/>
        <v>1307355</v>
      </c>
      <c r="G432" s="177">
        <f t="shared" si="36"/>
        <v>719655.00000000186</v>
      </c>
      <c r="H432" s="177">
        <f t="shared" si="37"/>
        <v>6365</v>
      </c>
    </row>
    <row r="433" spans="1:8" x14ac:dyDescent="0.25">
      <c r="A433" s="789" t="s">
        <v>851</v>
      </c>
      <c r="B433" s="328">
        <v>437</v>
      </c>
      <c r="C433" s="329">
        <v>874.3</v>
      </c>
      <c r="D433" s="330">
        <v>18</v>
      </c>
      <c r="E433" s="176">
        <f t="shared" si="40"/>
        <v>6950330.6000000043</v>
      </c>
      <c r="F433" s="176">
        <f t="shared" si="40"/>
        <v>1307373</v>
      </c>
      <c r="G433" s="177">
        <f t="shared" si="36"/>
        <v>718780.70000000205</v>
      </c>
      <c r="H433" s="177">
        <f t="shared" si="37"/>
        <v>6347</v>
      </c>
    </row>
    <row r="434" spans="1:8" x14ac:dyDescent="0.25">
      <c r="A434" s="789" t="s">
        <v>851</v>
      </c>
      <c r="B434" s="328">
        <v>438</v>
      </c>
      <c r="C434" s="329">
        <v>1313.7</v>
      </c>
      <c r="D434" s="330">
        <v>30</v>
      </c>
      <c r="E434" s="176">
        <f t="shared" si="40"/>
        <v>6951644.3000000045</v>
      </c>
      <c r="F434" s="176">
        <f t="shared" si="40"/>
        <v>1307403</v>
      </c>
      <c r="G434" s="177">
        <f t="shared" si="36"/>
        <v>717467.00000000186</v>
      </c>
      <c r="H434" s="177">
        <f t="shared" si="37"/>
        <v>6317</v>
      </c>
    </row>
    <row r="435" spans="1:8" x14ac:dyDescent="0.25">
      <c r="A435" s="789" t="s">
        <v>851</v>
      </c>
      <c r="B435" s="328">
        <v>439</v>
      </c>
      <c r="C435" s="329">
        <v>438.6</v>
      </c>
      <c r="D435" s="330">
        <v>10</v>
      </c>
      <c r="E435" s="176">
        <f t="shared" si="40"/>
        <v>6952082.9000000041</v>
      </c>
      <c r="F435" s="176">
        <f t="shared" si="40"/>
        <v>1307413</v>
      </c>
      <c r="G435" s="177">
        <f t="shared" si="36"/>
        <v>717028.40000000224</v>
      </c>
      <c r="H435" s="177">
        <f t="shared" si="37"/>
        <v>6307</v>
      </c>
    </row>
    <row r="436" spans="1:8" x14ac:dyDescent="0.25">
      <c r="A436" s="789" t="s">
        <v>851</v>
      </c>
      <c r="B436" s="328">
        <v>440</v>
      </c>
      <c r="C436" s="329">
        <v>440.3</v>
      </c>
      <c r="D436" s="330">
        <v>6</v>
      </c>
      <c r="E436" s="176">
        <f t="shared" ref="E436:F451" si="41">E435+C436</f>
        <v>6952523.2000000039</v>
      </c>
      <c r="F436" s="176">
        <f t="shared" si="41"/>
        <v>1307419</v>
      </c>
      <c r="G436" s="177">
        <f t="shared" si="36"/>
        <v>716588.10000000242</v>
      </c>
      <c r="H436" s="177">
        <f t="shared" si="37"/>
        <v>6301</v>
      </c>
    </row>
    <row r="437" spans="1:8" x14ac:dyDescent="0.25">
      <c r="A437" s="789" t="s">
        <v>851</v>
      </c>
      <c r="B437" s="328">
        <v>441</v>
      </c>
      <c r="C437" s="329">
        <v>2204.9</v>
      </c>
      <c r="D437" s="330">
        <v>29</v>
      </c>
      <c r="E437" s="176">
        <f t="shared" si="41"/>
        <v>6954728.1000000043</v>
      </c>
      <c r="F437" s="176">
        <f t="shared" si="41"/>
        <v>1307448</v>
      </c>
      <c r="G437" s="177">
        <f t="shared" si="36"/>
        <v>714383.20000000205</v>
      </c>
      <c r="H437" s="177">
        <f t="shared" si="37"/>
        <v>6272</v>
      </c>
    </row>
    <row r="438" spans="1:8" x14ac:dyDescent="0.25">
      <c r="A438" s="789" t="s">
        <v>851</v>
      </c>
      <c r="B438" s="328">
        <v>442</v>
      </c>
      <c r="C438" s="329">
        <v>1326.3</v>
      </c>
      <c r="D438" s="330">
        <v>29</v>
      </c>
      <c r="E438" s="176">
        <f t="shared" si="41"/>
        <v>6956054.4000000041</v>
      </c>
      <c r="F438" s="176">
        <f t="shared" si="41"/>
        <v>1307477</v>
      </c>
      <c r="G438" s="177">
        <f t="shared" si="36"/>
        <v>713056.90000000224</v>
      </c>
      <c r="H438" s="177">
        <f t="shared" si="37"/>
        <v>6243</v>
      </c>
    </row>
    <row r="439" spans="1:8" x14ac:dyDescent="0.25">
      <c r="A439" s="789" t="s">
        <v>851</v>
      </c>
      <c r="B439" s="328">
        <v>443</v>
      </c>
      <c r="C439" s="329">
        <v>1328</v>
      </c>
      <c r="D439" s="330">
        <v>24</v>
      </c>
      <c r="E439" s="176">
        <f t="shared" si="41"/>
        <v>6957382.4000000041</v>
      </c>
      <c r="F439" s="176">
        <f t="shared" si="41"/>
        <v>1307501</v>
      </c>
      <c r="G439" s="177">
        <f t="shared" si="36"/>
        <v>711728.90000000224</v>
      </c>
      <c r="H439" s="177">
        <f t="shared" si="37"/>
        <v>6219</v>
      </c>
    </row>
    <row r="440" spans="1:8" x14ac:dyDescent="0.25">
      <c r="A440" s="789" t="s">
        <v>851</v>
      </c>
      <c r="B440" s="328">
        <v>444</v>
      </c>
      <c r="C440" s="329">
        <v>887.4</v>
      </c>
      <c r="D440" s="330">
        <v>18</v>
      </c>
      <c r="E440" s="176">
        <f t="shared" si="41"/>
        <v>6958269.8000000045</v>
      </c>
      <c r="F440" s="176">
        <f t="shared" si="41"/>
        <v>1307519</v>
      </c>
      <c r="G440" s="177">
        <f t="shared" si="36"/>
        <v>710841.50000000186</v>
      </c>
      <c r="H440" s="177">
        <f t="shared" si="37"/>
        <v>6201</v>
      </c>
    </row>
    <row r="441" spans="1:8" x14ac:dyDescent="0.25">
      <c r="A441" s="789" t="s">
        <v>851</v>
      </c>
      <c r="B441" s="328">
        <v>445</v>
      </c>
      <c r="C441" s="329">
        <v>889.5</v>
      </c>
      <c r="D441" s="330">
        <v>18</v>
      </c>
      <c r="E441" s="176">
        <f t="shared" si="41"/>
        <v>6959159.3000000045</v>
      </c>
      <c r="F441" s="176">
        <f t="shared" si="41"/>
        <v>1307537</v>
      </c>
      <c r="G441" s="177">
        <f t="shared" si="36"/>
        <v>709952.00000000186</v>
      </c>
      <c r="H441" s="177">
        <f t="shared" si="37"/>
        <v>6183</v>
      </c>
    </row>
    <row r="442" spans="1:8" x14ac:dyDescent="0.25">
      <c r="A442" s="789" t="s">
        <v>851</v>
      </c>
      <c r="B442" s="328">
        <v>446</v>
      </c>
      <c r="C442" s="329">
        <v>2230.2000000000003</v>
      </c>
      <c r="D442" s="330">
        <v>48</v>
      </c>
      <c r="E442" s="176">
        <f t="shared" si="41"/>
        <v>6961389.5000000047</v>
      </c>
      <c r="F442" s="176">
        <f t="shared" si="41"/>
        <v>1307585</v>
      </c>
      <c r="G442" s="177">
        <f t="shared" si="36"/>
        <v>707721.80000000168</v>
      </c>
      <c r="H442" s="177">
        <f t="shared" si="37"/>
        <v>6135</v>
      </c>
    </row>
    <row r="443" spans="1:8" x14ac:dyDescent="0.25">
      <c r="A443" s="789" t="s">
        <v>851</v>
      </c>
      <c r="B443" s="328">
        <v>447</v>
      </c>
      <c r="C443" s="329">
        <v>1341.3</v>
      </c>
      <c r="D443" s="330">
        <v>30</v>
      </c>
      <c r="E443" s="176">
        <f t="shared" si="41"/>
        <v>6962730.8000000045</v>
      </c>
      <c r="F443" s="176">
        <f t="shared" si="41"/>
        <v>1307615</v>
      </c>
      <c r="G443" s="177">
        <f t="shared" si="36"/>
        <v>706380.50000000186</v>
      </c>
      <c r="H443" s="177">
        <f t="shared" si="37"/>
        <v>6105</v>
      </c>
    </row>
    <row r="444" spans="1:8" x14ac:dyDescent="0.25">
      <c r="A444" s="789" t="s">
        <v>851</v>
      </c>
      <c r="B444" s="328">
        <v>448</v>
      </c>
      <c r="C444" s="329">
        <v>1343.7</v>
      </c>
      <c r="D444" s="330">
        <v>24</v>
      </c>
      <c r="E444" s="176">
        <f t="shared" si="41"/>
        <v>6964074.5000000047</v>
      </c>
      <c r="F444" s="176">
        <f t="shared" si="41"/>
        <v>1307639</v>
      </c>
      <c r="G444" s="177">
        <f t="shared" si="36"/>
        <v>705036.80000000168</v>
      </c>
      <c r="H444" s="177">
        <f t="shared" si="37"/>
        <v>6081</v>
      </c>
    </row>
    <row r="445" spans="1:8" x14ac:dyDescent="0.25">
      <c r="A445" s="789" t="s">
        <v>851</v>
      </c>
      <c r="B445" s="328">
        <v>449</v>
      </c>
      <c r="C445" s="329">
        <v>897</v>
      </c>
      <c r="D445" s="330">
        <v>11</v>
      </c>
      <c r="E445" s="176">
        <f t="shared" si="41"/>
        <v>6964971.5000000047</v>
      </c>
      <c r="F445" s="176">
        <f t="shared" si="41"/>
        <v>1307650</v>
      </c>
      <c r="G445" s="177">
        <f t="shared" si="36"/>
        <v>704139.80000000168</v>
      </c>
      <c r="H445" s="177">
        <f t="shared" si="37"/>
        <v>6070</v>
      </c>
    </row>
    <row r="446" spans="1:8" x14ac:dyDescent="0.25">
      <c r="A446" s="789" t="s">
        <v>851</v>
      </c>
      <c r="B446" s="328">
        <v>450</v>
      </c>
      <c r="C446" s="329">
        <v>899.8</v>
      </c>
      <c r="D446" s="330">
        <v>15</v>
      </c>
      <c r="E446" s="176">
        <f t="shared" si="41"/>
        <v>6965871.3000000045</v>
      </c>
      <c r="F446" s="176">
        <f t="shared" si="41"/>
        <v>1307665</v>
      </c>
      <c r="G446" s="177">
        <f t="shared" si="36"/>
        <v>703240.00000000186</v>
      </c>
      <c r="H446" s="177">
        <f t="shared" si="37"/>
        <v>6055</v>
      </c>
    </row>
    <row r="447" spans="1:8" x14ac:dyDescent="0.25">
      <c r="A447" s="789" t="s">
        <v>851</v>
      </c>
      <c r="B447" s="328">
        <v>451</v>
      </c>
      <c r="C447" s="329">
        <v>901.7</v>
      </c>
      <c r="D447" s="330">
        <v>12</v>
      </c>
      <c r="E447" s="176">
        <f t="shared" si="41"/>
        <v>6966773.0000000047</v>
      </c>
      <c r="F447" s="176">
        <f t="shared" si="41"/>
        <v>1307677</v>
      </c>
      <c r="G447" s="177">
        <f t="shared" si="36"/>
        <v>702338.30000000168</v>
      </c>
      <c r="H447" s="177">
        <f t="shared" si="37"/>
        <v>6043</v>
      </c>
    </row>
    <row r="448" spans="1:8" x14ac:dyDescent="0.25">
      <c r="A448" s="789" t="s">
        <v>851</v>
      </c>
      <c r="B448" s="328">
        <v>452</v>
      </c>
      <c r="C448" s="329">
        <v>451.5</v>
      </c>
      <c r="D448" s="330">
        <v>6</v>
      </c>
      <c r="E448" s="176">
        <f t="shared" si="41"/>
        <v>6967224.5000000047</v>
      </c>
      <c r="F448" s="176">
        <f t="shared" si="41"/>
        <v>1307683</v>
      </c>
      <c r="G448" s="177">
        <f t="shared" si="36"/>
        <v>701886.80000000168</v>
      </c>
      <c r="H448" s="177">
        <f t="shared" si="37"/>
        <v>6037</v>
      </c>
    </row>
    <row r="449" spans="1:8" x14ac:dyDescent="0.25">
      <c r="A449" s="789" t="s">
        <v>851</v>
      </c>
      <c r="B449" s="328">
        <v>454</v>
      </c>
      <c r="C449" s="329">
        <v>907.40000000000009</v>
      </c>
      <c r="D449" s="330">
        <v>12</v>
      </c>
      <c r="E449" s="176">
        <f t="shared" si="41"/>
        <v>6968131.900000005</v>
      </c>
      <c r="F449" s="176">
        <f t="shared" si="41"/>
        <v>1307695</v>
      </c>
      <c r="G449" s="177">
        <f t="shared" si="36"/>
        <v>700979.4000000013</v>
      </c>
      <c r="H449" s="177">
        <f t="shared" si="37"/>
        <v>6025</v>
      </c>
    </row>
    <row r="450" spans="1:8" x14ac:dyDescent="0.25">
      <c r="A450" s="789" t="s">
        <v>851</v>
      </c>
      <c r="B450" s="328">
        <v>455</v>
      </c>
      <c r="C450" s="329">
        <v>455.1</v>
      </c>
      <c r="D450" s="330">
        <v>12</v>
      </c>
      <c r="E450" s="176">
        <f t="shared" si="41"/>
        <v>6968587.0000000047</v>
      </c>
      <c r="F450" s="176">
        <f t="shared" si="41"/>
        <v>1307707</v>
      </c>
      <c r="G450" s="177">
        <f t="shared" si="36"/>
        <v>700524.30000000168</v>
      </c>
      <c r="H450" s="177">
        <f t="shared" si="37"/>
        <v>6013</v>
      </c>
    </row>
    <row r="451" spans="1:8" x14ac:dyDescent="0.25">
      <c r="A451" s="789" t="s">
        <v>851</v>
      </c>
      <c r="B451" s="328">
        <v>457</v>
      </c>
      <c r="C451" s="329">
        <v>913.6</v>
      </c>
      <c r="D451" s="330">
        <v>24</v>
      </c>
      <c r="E451" s="176">
        <f t="shared" si="41"/>
        <v>6969500.6000000043</v>
      </c>
      <c r="F451" s="176">
        <f t="shared" si="41"/>
        <v>1307731</v>
      </c>
      <c r="G451" s="177">
        <f t="shared" ref="G451:G514" si="42">$E$984-E451</f>
        <v>699610.70000000205</v>
      </c>
      <c r="H451" s="177">
        <f t="shared" ref="H451:H514" si="43">$F$984-F451</f>
        <v>5989</v>
      </c>
    </row>
    <row r="452" spans="1:8" x14ac:dyDescent="0.25">
      <c r="A452" s="789" t="s">
        <v>851</v>
      </c>
      <c r="B452" s="328">
        <v>459</v>
      </c>
      <c r="C452" s="329">
        <v>458.6</v>
      </c>
      <c r="D452" s="330">
        <v>6</v>
      </c>
      <c r="E452" s="176">
        <f t="shared" ref="E452:F467" si="44">E451+C452</f>
        <v>6969959.2000000039</v>
      </c>
      <c r="F452" s="176">
        <f t="shared" si="44"/>
        <v>1307737</v>
      </c>
      <c r="G452" s="177">
        <f t="shared" si="42"/>
        <v>699152.10000000242</v>
      </c>
      <c r="H452" s="177">
        <f t="shared" si="43"/>
        <v>5983</v>
      </c>
    </row>
    <row r="453" spans="1:8" x14ac:dyDescent="0.25">
      <c r="A453" s="789" t="s">
        <v>851</v>
      </c>
      <c r="B453" s="328">
        <v>460</v>
      </c>
      <c r="C453" s="329">
        <v>459.6</v>
      </c>
      <c r="D453" s="330">
        <v>6</v>
      </c>
      <c r="E453" s="176">
        <f t="shared" si="44"/>
        <v>6970418.8000000035</v>
      </c>
      <c r="F453" s="176">
        <f t="shared" si="44"/>
        <v>1307743</v>
      </c>
      <c r="G453" s="177">
        <f t="shared" si="42"/>
        <v>698692.50000000279</v>
      </c>
      <c r="H453" s="177">
        <f t="shared" si="43"/>
        <v>5977</v>
      </c>
    </row>
    <row r="454" spans="1:8" x14ac:dyDescent="0.25">
      <c r="A454" s="789" t="s">
        <v>851</v>
      </c>
      <c r="B454" s="328">
        <v>461</v>
      </c>
      <c r="C454" s="329">
        <v>921.3</v>
      </c>
      <c r="D454" s="330">
        <v>12</v>
      </c>
      <c r="E454" s="176">
        <f t="shared" si="44"/>
        <v>6971340.1000000034</v>
      </c>
      <c r="F454" s="176">
        <f t="shared" si="44"/>
        <v>1307755</v>
      </c>
      <c r="G454" s="177">
        <f t="shared" si="42"/>
        <v>697771.20000000298</v>
      </c>
      <c r="H454" s="177">
        <f t="shared" si="43"/>
        <v>5965</v>
      </c>
    </row>
    <row r="455" spans="1:8" x14ac:dyDescent="0.25">
      <c r="A455" s="789" t="s">
        <v>851</v>
      </c>
      <c r="B455" s="328">
        <v>462</v>
      </c>
      <c r="C455" s="329">
        <v>923.6</v>
      </c>
      <c r="D455" s="330">
        <v>12</v>
      </c>
      <c r="E455" s="176">
        <f t="shared" si="44"/>
        <v>6972263.700000003</v>
      </c>
      <c r="F455" s="176">
        <f t="shared" si="44"/>
        <v>1307767</v>
      </c>
      <c r="G455" s="177">
        <f t="shared" si="42"/>
        <v>696847.60000000335</v>
      </c>
      <c r="H455" s="177">
        <f t="shared" si="43"/>
        <v>5953</v>
      </c>
    </row>
    <row r="456" spans="1:8" x14ac:dyDescent="0.25">
      <c r="A456" s="789" t="s">
        <v>851</v>
      </c>
      <c r="B456" s="328">
        <v>463</v>
      </c>
      <c r="C456" s="329">
        <v>1388.6</v>
      </c>
      <c r="D456" s="330">
        <v>24</v>
      </c>
      <c r="E456" s="176">
        <f t="shared" si="44"/>
        <v>6973652.3000000026</v>
      </c>
      <c r="F456" s="176">
        <f t="shared" si="44"/>
        <v>1307791</v>
      </c>
      <c r="G456" s="177">
        <f t="shared" si="42"/>
        <v>695459.00000000373</v>
      </c>
      <c r="H456" s="177">
        <f t="shared" si="43"/>
        <v>5929</v>
      </c>
    </row>
    <row r="457" spans="1:8" x14ac:dyDescent="0.25">
      <c r="A457" s="789" t="s">
        <v>851</v>
      </c>
      <c r="B457" s="328">
        <v>464</v>
      </c>
      <c r="C457" s="329">
        <v>928.1</v>
      </c>
      <c r="D457" s="330">
        <v>18</v>
      </c>
      <c r="E457" s="176">
        <f t="shared" si="44"/>
        <v>6974580.4000000022</v>
      </c>
      <c r="F457" s="176">
        <f t="shared" si="44"/>
        <v>1307809</v>
      </c>
      <c r="G457" s="177">
        <f t="shared" si="42"/>
        <v>694530.9000000041</v>
      </c>
      <c r="H457" s="177">
        <f t="shared" si="43"/>
        <v>5911</v>
      </c>
    </row>
    <row r="458" spans="1:8" x14ac:dyDescent="0.25">
      <c r="A458" s="789" t="s">
        <v>851</v>
      </c>
      <c r="B458" s="328">
        <v>465</v>
      </c>
      <c r="C458" s="329">
        <v>465.1</v>
      </c>
      <c r="D458" s="330">
        <v>6</v>
      </c>
      <c r="E458" s="176">
        <f t="shared" si="44"/>
        <v>6975045.5000000019</v>
      </c>
      <c r="F458" s="176">
        <f t="shared" si="44"/>
        <v>1307815</v>
      </c>
      <c r="G458" s="177">
        <f t="shared" si="42"/>
        <v>694065.80000000447</v>
      </c>
      <c r="H458" s="177">
        <f t="shared" si="43"/>
        <v>5905</v>
      </c>
    </row>
    <row r="459" spans="1:8" x14ac:dyDescent="0.25">
      <c r="A459" s="789" t="s">
        <v>851</v>
      </c>
      <c r="B459" s="328">
        <v>467</v>
      </c>
      <c r="C459" s="329">
        <v>467.1</v>
      </c>
      <c r="D459" s="330">
        <v>10</v>
      </c>
      <c r="E459" s="176">
        <f t="shared" si="44"/>
        <v>6975512.6000000015</v>
      </c>
      <c r="F459" s="176">
        <f t="shared" si="44"/>
        <v>1307825</v>
      </c>
      <c r="G459" s="177">
        <f t="shared" si="42"/>
        <v>693598.70000000484</v>
      </c>
      <c r="H459" s="177">
        <f t="shared" si="43"/>
        <v>5895</v>
      </c>
    </row>
    <row r="460" spans="1:8" x14ac:dyDescent="0.25">
      <c r="A460" s="789" t="s">
        <v>851</v>
      </c>
      <c r="B460" s="328">
        <v>468</v>
      </c>
      <c r="C460" s="329">
        <v>467.5</v>
      </c>
      <c r="D460" s="330">
        <v>6</v>
      </c>
      <c r="E460" s="176">
        <f t="shared" si="44"/>
        <v>6975980.1000000015</v>
      </c>
      <c r="F460" s="176">
        <f t="shared" si="44"/>
        <v>1307831</v>
      </c>
      <c r="G460" s="177">
        <f t="shared" si="42"/>
        <v>693131.20000000484</v>
      </c>
      <c r="H460" s="177">
        <f t="shared" si="43"/>
        <v>5889</v>
      </c>
    </row>
    <row r="461" spans="1:8" x14ac:dyDescent="0.25">
      <c r="A461" s="789" t="s">
        <v>851</v>
      </c>
      <c r="B461" s="328">
        <v>469</v>
      </c>
      <c r="C461" s="329">
        <v>469</v>
      </c>
      <c r="D461" s="330">
        <v>6</v>
      </c>
      <c r="E461" s="176">
        <f t="shared" si="44"/>
        <v>6976449.1000000015</v>
      </c>
      <c r="F461" s="176">
        <f t="shared" si="44"/>
        <v>1307837</v>
      </c>
      <c r="G461" s="177">
        <f t="shared" si="42"/>
        <v>692662.20000000484</v>
      </c>
      <c r="H461" s="177">
        <f t="shared" si="43"/>
        <v>5883</v>
      </c>
    </row>
    <row r="462" spans="1:8" x14ac:dyDescent="0.25">
      <c r="A462" s="789" t="s">
        <v>851</v>
      </c>
      <c r="B462" s="328">
        <v>470</v>
      </c>
      <c r="C462" s="329">
        <v>470.2</v>
      </c>
      <c r="D462" s="330">
        <v>12</v>
      </c>
      <c r="E462" s="176">
        <f t="shared" si="44"/>
        <v>6976919.3000000017</v>
      </c>
      <c r="F462" s="176">
        <f t="shared" si="44"/>
        <v>1307849</v>
      </c>
      <c r="G462" s="177">
        <f t="shared" si="42"/>
        <v>692192.00000000466</v>
      </c>
      <c r="H462" s="177">
        <f t="shared" si="43"/>
        <v>5871</v>
      </c>
    </row>
    <row r="463" spans="1:8" x14ac:dyDescent="0.25">
      <c r="A463" s="789" t="s">
        <v>851</v>
      </c>
      <c r="B463" s="328">
        <v>471</v>
      </c>
      <c r="C463" s="329">
        <v>942</v>
      </c>
      <c r="D463" s="330">
        <v>12</v>
      </c>
      <c r="E463" s="176">
        <f t="shared" si="44"/>
        <v>6977861.3000000017</v>
      </c>
      <c r="F463" s="176">
        <f t="shared" si="44"/>
        <v>1307861</v>
      </c>
      <c r="G463" s="177">
        <f t="shared" si="42"/>
        <v>691250.00000000466</v>
      </c>
      <c r="H463" s="177">
        <f t="shared" si="43"/>
        <v>5859</v>
      </c>
    </row>
    <row r="464" spans="1:8" x14ac:dyDescent="0.25">
      <c r="A464" s="789" t="s">
        <v>851</v>
      </c>
      <c r="B464" s="328">
        <v>472</v>
      </c>
      <c r="C464" s="329">
        <v>2831.8999999999996</v>
      </c>
      <c r="D464" s="330">
        <v>54</v>
      </c>
      <c r="E464" s="176">
        <f t="shared" si="44"/>
        <v>6980693.200000002</v>
      </c>
      <c r="F464" s="176">
        <f t="shared" si="44"/>
        <v>1307915</v>
      </c>
      <c r="G464" s="177">
        <f t="shared" si="42"/>
        <v>688418.10000000428</v>
      </c>
      <c r="H464" s="177">
        <f t="shared" si="43"/>
        <v>5805</v>
      </c>
    </row>
    <row r="465" spans="1:8" x14ac:dyDescent="0.25">
      <c r="A465" s="789" t="s">
        <v>851</v>
      </c>
      <c r="B465" s="328">
        <v>473</v>
      </c>
      <c r="C465" s="329">
        <v>945.9</v>
      </c>
      <c r="D465" s="330">
        <v>18</v>
      </c>
      <c r="E465" s="176">
        <f t="shared" si="44"/>
        <v>6981639.1000000024</v>
      </c>
      <c r="F465" s="176">
        <f t="shared" si="44"/>
        <v>1307933</v>
      </c>
      <c r="G465" s="177">
        <f t="shared" si="42"/>
        <v>687472.20000000391</v>
      </c>
      <c r="H465" s="177">
        <f t="shared" si="43"/>
        <v>5787</v>
      </c>
    </row>
    <row r="466" spans="1:8" x14ac:dyDescent="0.25">
      <c r="A466" s="789" t="s">
        <v>851</v>
      </c>
      <c r="B466" s="328">
        <v>474</v>
      </c>
      <c r="C466" s="329">
        <v>948.2</v>
      </c>
      <c r="D466" s="330">
        <v>12</v>
      </c>
      <c r="E466" s="176">
        <f t="shared" si="44"/>
        <v>6982587.3000000026</v>
      </c>
      <c r="F466" s="176">
        <f t="shared" si="44"/>
        <v>1307945</v>
      </c>
      <c r="G466" s="177">
        <f t="shared" si="42"/>
        <v>686524.00000000373</v>
      </c>
      <c r="H466" s="177">
        <f t="shared" si="43"/>
        <v>5775</v>
      </c>
    </row>
    <row r="467" spans="1:8" x14ac:dyDescent="0.25">
      <c r="A467" s="789" t="s">
        <v>851</v>
      </c>
      <c r="B467" s="328">
        <v>475</v>
      </c>
      <c r="C467" s="329">
        <v>475.4</v>
      </c>
      <c r="D467" s="330">
        <v>6</v>
      </c>
      <c r="E467" s="176">
        <f t="shared" si="44"/>
        <v>6983062.700000003</v>
      </c>
      <c r="F467" s="176">
        <f t="shared" si="44"/>
        <v>1307951</v>
      </c>
      <c r="G467" s="177">
        <f t="shared" si="42"/>
        <v>686048.60000000335</v>
      </c>
      <c r="H467" s="177">
        <f t="shared" si="43"/>
        <v>5769</v>
      </c>
    </row>
    <row r="468" spans="1:8" x14ac:dyDescent="0.25">
      <c r="A468" s="789" t="s">
        <v>851</v>
      </c>
      <c r="B468" s="328">
        <v>476</v>
      </c>
      <c r="C468" s="329">
        <v>3806.7000000000003</v>
      </c>
      <c r="D468" s="330">
        <v>71</v>
      </c>
      <c r="E468" s="176">
        <f t="shared" ref="E468:F483" si="45">E467+C468</f>
        <v>6986869.4000000032</v>
      </c>
      <c r="F468" s="176">
        <f t="shared" si="45"/>
        <v>1308022</v>
      </c>
      <c r="G468" s="177">
        <f t="shared" si="42"/>
        <v>682241.90000000317</v>
      </c>
      <c r="H468" s="177">
        <f t="shared" si="43"/>
        <v>5698</v>
      </c>
    </row>
    <row r="469" spans="1:8" x14ac:dyDescent="0.25">
      <c r="A469" s="789" t="s">
        <v>851</v>
      </c>
      <c r="B469" s="328">
        <v>477</v>
      </c>
      <c r="C469" s="329">
        <v>953.5</v>
      </c>
      <c r="D469" s="330">
        <v>12</v>
      </c>
      <c r="E469" s="176">
        <f t="shared" si="45"/>
        <v>6987822.9000000032</v>
      </c>
      <c r="F469" s="176">
        <f t="shared" si="45"/>
        <v>1308034</v>
      </c>
      <c r="G469" s="177">
        <f t="shared" si="42"/>
        <v>681288.40000000317</v>
      </c>
      <c r="H469" s="177">
        <f t="shared" si="43"/>
        <v>5686</v>
      </c>
    </row>
    <row r="470" spans="1:8" x14ac:dyDescent="0.25">
      <c r="A470" s="789" t="s">
        <v>851</v>
      </c>
      <c r="B470" s="328">
        <v>478</v>
      </c>
      <c r="C470" s="329">
        <v>956.2</v>
      </c>
      <c r="D470" s="330">
        <v>19</v>
      </c>
      <c r="E470" s="176">
        <f t="shared" si="45"/>
        <v>6988779.1000000034</v>
      </c>
      <c r="F470" s="176">
        <f t="shared" si="45"/>
        <v>1308053</v>
      </c>
      <c r="G470" s="177">
        <f t="shared" si="42"/>
        <v>680332.20000000298</v>
      </c>
      <c r="H470" s="177">
        <f t="shared" si="43"/>
        <v>5667</v>
      </c>
    </row>
    <row r="471" spans="1:8" x14ac:dyDescent="0.25">
      <c r="A471" s="789" t="s">
        <v>851</v>
      </c>
      <c r="B471" s="328">
        <v>479</v>
      </c>
      <c r="C471" s="329">
        <v>958.5</v>
      </c>
      <c r="D471" s="330">
        <v>12</v>
      </c>
      <c r="E471" s="176">
        <f t="shared" si="45"/>
        <v>6989737.6000000034</v>
      </c>
      <c r="F471" s="176">
        <f t="shared" si="45"/>
        <v>1308065</v>
      </c>
      <c r="G471" s="177">
        <f t="shared" si="42"/>
        <v>679373.70000000298</v>
      </c>
      <c r="H471" s="177">
        <f t="shared" si="43"/>
        <v>5655</v>
      </c>
    </row>
    <row r="472" spans="1:8" x14ac:dyDescent="0.25">
      <c r="A472" s="789" t="s">
        <v>851</v>
      </c>
      <c r="B472" s="328">
        <v>480</v>
      </c>
      <c r="C472" s="329">
        <v>1440.4</v>
      </c>
      <c r="D472" s="330">
        <v>24</v>
      </c>
      <c r="E472" s="176">
        <f t="shared" si="45"/>
        <v>6991178.0000000037</v>
      </c>
      <c r="F472" s="176">
        <f t="shared" si="45"/>
        <v>1308089</v>
      </c>
      <c r="G472" s="177">
        <f t="shared" si="42"/>
        <v>677933.30000000261</v>
      </c>
      <c r="H472" s="177">
        <f t="shared" si="43"/>
        <v>5631</v>
      </c>
    </row>
    <row r="473" spans="1:8" x14ac:dyDescent="0.25">
      <c r="A473" s="789" t="s">
        <v>851</v>
      </c>
      <c r="B473" s="328">
        <v>481</v>
      </c>
      <c r="C473" s="329">
        <v>2404.1</v>
      </c>
      <c r="D473" s="330">
        <v>39</v>
      </c>
      <c r="E473" s="176">
        <f t="shared" si="45"/>
        <v>6993582.1000000034</v>
      </c>
      <c r="F473" s="176">
        <f t="shared" si="45"/>
        <v>1308128</v>
      </c>
      <c r="G473" s="177">
        <f t="shared" si="42"/>
        <v>675529.20000000298</v>
      </c>
      <c r="H473" s="177">
        <f t="shared" si="43"/>
        <v>5592</v>
      </c>
    </row>
    <row r="474" spans="1:8" x14ac:dyDescent="0.25">
      <c r="A474" s="789" t="s">
        <v>851</v>
      </c>
      <c r="B474" s="328">
        <v>482</v>
      </c>
      <c r="C474" s="329">
        <v>481.5</v>
      </c>
      <c r="D474" s="330">
        <v>11</v>
      </c>
      <c r="E474" s="176">
        <f t="shared" si="45"/>
        <v>6994063.6000000034</v>
      </c>
      <c r="F474" s="176">
        <f t="shared" si="45"/>
        <v>1308139</v>
      </c>
      <c r="G474" s="177">
        <f t="shared" si="42"/>
        <v>675047.70000000298</v>
      </c>
      <c r="H474" s="177">
        <f t="shared" si="43"/>
        <v>5581</v>
      </c>
    </row>
    <row r="475" spans="1:8" x14ac:dyDescent="0.25">
      <c r="A475" s="789" t="s">
        <v>851</v>
      </c>
      <c r="B475" s="328">
        <v>483</v>
      </c>
      <c r="C475" s="329">
        <v>1448.9</v>
      </c>
      <c r="D475" s="330">
        <v>17</v>
      </c>
      <c r="E475" s="176">
        <f t="shared" si="45"/>
        <v>6995512.5000000037</v>
      </c>
      <c r="F475" s="176">
        <f t="shared" si="45"/>
        <v>1308156</v>
      </c>
      <c r="G475" s="177">
        <f t="shared" si="42"/>
        <v>673598.80000000261</v>
      </c>
      <c r="H475" s="177">
        <f t="shared" si="43"/>
        <v>5564</v>
      </c>
    </row>
    <row r="476" spans="1:8" x14ac:dyDescent="0.25">
      <c r="A476" s="789" t="s">
        <v>851</v>
      </c>
      <c r="B476" s="328">
        <v>484</v>
      </c>
      <c r="C476" s="329">
        <v>967.7</v>
      </c>
      <c r="D476" s="330">
        <v>11</v>
      </c>
      <c r="E476" s="176">
        <f t="shared" si="45"/>
        <v>6996480.2000000039</v>
      </c>
      <c r="F476" s="176">
        <f t="shared" si="45"/>
        <v>1308167</v>
      </c>
      <c r="G476" s="177">
        <f t="shared" si="42"/>
        <v>672631.10000000242</v>
      </c>
      <c r="H476" s="177">
        <f t="shared" si="43"/>
        <v>5553</v>
      </c>
    </row>
    <row r="477" spans="1:8" x14ac:dyDescent="0.25">
      <c r="A477" s="789" t="s">
        <v>851</v>
      </c>
      <c r="B477" s="328">
        <v>485</v>
      </c>
      <c r="C477" s="329">
        <v>1454.1000000000001</v>
      </c>
      <c r="D477" s="330">
        <v>24</v>
      </c>
      <c r="E477" s="176">
        <f t="shared" si="45"/>
        <v>6997934.3000000035</v>
      </c>
      <c r="F477" s="176">
        <f t="shared" si="45"/>
        <v>1308191</v>
      </c>
      <c r="G477" s="177">
        <f t="shared" si="42"/>
        <v>671177.00000000279</v>
      </c>
      <c r="H477" s="177">
        <f t="shared" si="43"/>
        <v>5529</v>
      </c>
    </row>
    <row r="478" spans="1:8" x14ac:dyDescent="0.25">
      <c r="A478" s="789" t="s">
        <v>851</v>
      </c>
      <c r="B478" s="328">
        <v>486</v>
      </c>
      <c r="C478" s="329">
        <v>1457</v>
      </c>
      <c r="D478" s="330">
        <v>18</v>
      </c>
      <c r="E478" s="176">
        <f t="shared" si="45"/>
        <v>6999391.3000000035</v>
      </c>
      <c r="F478" s="176">
        <f t="shared" si="45"/>
        <v>1308209</v>
      </c>
      <c r="G478" s="177">
        <f t="shared" si="42"/>
        <v>669720.00000000279</v>
      </c>
      <c r="H478" s="177">
        <f t="shared" si="43"/>
        <v>5511</v>
      </c>
    </row>
    <row r="479" spans="1:8" x14ac:dyDescent="0.25">
      <c r="A479" s="789" t="s">
        <v>851</v>
      </c>
      <c r="B479" s="328">
        <v>487</v>
      </c>
      <c r="C479" s="329">
        <v>486.7</v>
      </c>
      <c r="D479" s="330">
        <v>6</v>
      </c>
      <c r="E479" s="176">
        <f t="shared" si="45"/>
        <v>6999878.0000000037</v>
      </c>
      <c r="F479" s="176">
        <f t="shared" si="45"/>
        <v>1308215</v>
      </c>
      <c r="G479" s="177">
        <f t="shared" si="42"/>
        <v>669233.30000000261</v>
      </c>
      <c r="H479" s="177">
        <f t="shared" si="43"/>
        <v>5505</v>
      </c>
    </row>
    <row r="480" spans="1:8" x14ac:dyDescent="0.25">
      <c r="A480" s="789" t="s">
        <v>851</v>
      </c>
      <c r="B480" s="328">
        <v>488</v>
      </c>
      <c r="C480" s="329">
        <v>487.9</v>
      </c>
      <c r="D480" s="330">
        <v>6</v>
      </c>
      <c r="E480" s="176">
        <f t="shared" si="45"/>
        <v>7000365.9000000041</v>
      </c>
      <c r="F480" s="176">
        <f t="shared" si="45"/>
        <v>1308221</v>
      </c>
      <c r="G480" s="177">
        <f t="shared" si="42"/>
        <v>668745.40000000224</v>
      </c>
      <c r="H480" s="177">
        <f t="shared" si="43"/>
        <v>5499</v>
      </c>
    </row>
    <row r="481" spans="1:8" x14ac:dyDescent="0.25">
      <c r="A481" s="789" t="s">
        <v>851</v>
      </c>
      <c r="B481" s="328">
        <v>489</v>
      </c>
      <c r="C481" s="329">
        <v>2444.4999999999995</v>
      </c>
      <c r="D481" s="330">
        <v>42</v>
      </c>
      <c r="E481" s="176">
        <f t="shared" si="45"/>
        <v>7002810.4000000041</v>
      </c>
      <c r="F481" s="176">
        <f t="shared" si="45"/>
        <v>1308263</v>
      </c>
      <c r="G481" s="177">
        <f t="shared" si="42"/>
        <v>666300.90000000224</v>
      </c>
      <c r="H481" s="177">
        <f t="shared" si="43"/>
        <v>5457</v>
      </c>
    </row>
    <row r="482" spans="1:8" x14ac:dyDescent="0.25">
      <c r="A482" s="789" t="s">
        <v>851</v>
      </c>
      <c r="B482" s="328">
        <v>491</v>
      </c>
      <c r="C482" s="329">
        <v>1962.9</v>
      </c>
      <c r="D482" s="330">
        <v>27</v>
      </c>
      <c r="E482" s="176">
        <f t="shared" si="45"/>
        <v>7004773.3000000045</v>
      </c>
      <c r="F482" s="176">
        <f t="shared" si="45"/>
        <v>1308290</v>
      </c>
      <c r="G482" s="177">
        <f t="shared" si="42"/>
        <v>664338.00000000186</v>
      </c>
      <c r="H482" s="177">
        <f t="shared" si="43"/>
        <v>5430</v>
      </c>
    </row>
    <row r="483" spans="1:8" x14ac:dyDescent="0.25">
      <c r="A483" s="789" t="s">
        <v>851</v>
      </c>
      <c r="B483" s="328">
        <v>494</v>
      </c>
      <c r="C483" s="329">
        <v>1482.5</v>
      </c>
      <c r="D483" s="330">
        <v>24</v>
      </c>
      <c r="E483" s="176">
        <f t="shared" si="45"/>
        <v>7006255.8000000045</v>
      </c>
      <c r="F483" s="176">
        <f t="shared" si="45"/>
        <v>1308314</v>
      </c>
      <c r="G483" s="177">
        <f t="shared" si="42"/>
        <v>662855.50000000186</v>
      </c>
      <c r="H483" s="177">
        <f t="shared" si="43"/>
        <v>5406</v>
      </c>
    </row>
    <row r="484" spans="1:8" x14ac:dyDescent="0.25">
      <c r="A484" s="789" t="s">
        <v>851</v>
      </c>
      <c r="B484" s="328">
        <v>495</v>
      </c>
      <c r="C484" s="329">
        <v>495.4</v>
      </c>
      <c r="D484" s="330">
        <v>8</v>
      </c>
      <c r="E484" s="176">
        <f t="shared" ref="E484:F499" si="46">E483+C484</f>
        <v>7006751.2000000048</v>
      </c>
      <c r="F484" s="176">
        <f t="shared" si="46"/>
        <v>1308322</v>
      </c>
      <c r="G484" s="177">
        <f t="shared" si="42"/>
        <v>662360.10000000149</v>
      </c>
      <c r="H484" s="177">
        <f t="shared" si="43"/>
        <v>5398</v>
      </c>
    </row>
    <row r="485" spans="1:8" x14ac:dyDescent="0.25">
      <c r="A485" s="789" t="s">
        <v>851</v>
      </c>
      <c r="B485" s="328">
        <v>496</v>
      </c>
      <c r="C485" s="329">
        <v>1983.6000000000001</v>
      </c>
      <c r="D485" s="330">
        <v>24</v>
      </c>
      <c r="E485" s="176">
        <f t="shared" si="46"/>
        <v>7008734.8000000045</v>
      </c>
      <c r="F485" s="176">
        <f t="shared" si="46"/>
        <v>1308346</v>
      </c>
      <c r="G485" s="177">
        <f t="shared" si="42"/>
        <v>660376.50000000186</v>
      </c>
      <c r="H485" s="177">
        <f t="shared" si="43"/>
        <v>5374</v>
      </c>
    </row>
    <row r="486" spans="1:8" x14ac:dyDescent="0.25">
      <c r="A486" s="789" t="s">
        <v>851</v>
      </c>
      <c r="B486" s="328">
        <v>497</v>
      </c>
      <c r="C486" s="329">
        <v>993.90000000000009</v>
      </c>
      <c r="D486" s="330">
        <v>13</v>
      </c>
      <c r="E486" s="176">
        <f t="shared" si="46"/>
        <v>7009728.7000000048</v>
      </c>
      <c r="F486" s="176">
        <f t="shared" si="46"/>
        <v>1308359</v>
      </c>
      <c r="G486" s="177">
        <f t="shared" si="42"/>
        <v>659382.60000000149</v>
      </c>
      <c r="H486" s="177">
        <f t="shared" si="43"/>
        <v>5361</v>
      </c>
    </row>
    <row r="487" spans="1:8" x14ac:dyDescent="0.25">
      <c r="A487" s="789" t="s">
        <v>851</v>
      </c>
      <c r="B487" s="328">
        <v>498</v>
      </c>
      <c r="C487" s="329">
        <v>995.3</v>
      </c>
      <c r="D487" s="330">
        <v>18</v>
      </c>
      <c r="E487" s="176">
        <f t="shared" si="46"/>
        <v>7010724.0000000047</v>
      </c>
      <c r="F487" s="176">
        <f t="shared" si="46"/>
        <v>1308377</v>
      </c>
      <c r="G487" s="177">
        <f t="shared" si="42"/>
        <v>658387.30000000168</v>
      </c>
      <c r="H487" s="177">
        <f t="shared" si="43"/>
        <v>5343</v>
      </c>
    </row>
    <row r="488" spans="1:8" x14ac:dyDescent="0.25">
      <c r="A488" s="789" t="s">
        <v>851</v>
      </c>
      <c r="B488" s="328">
        <v>499</v>
      </c>
      <c r="C488" s="329">
        <v>499.3</v>
      </c>
      <c r="D488" s="330">
        <v>6</v>
      </c>
      <c r="E488" s="176">
        <f t="shared" si="46"/>
        <v>7011223.3000000045</v>
      </c>
      <c r="F488" s="176">
        <f t="shared" si="46"/>
        <v>1308383</v>
      </c>
      <c r="G488" s="177">
        <f t="shared" si="42"/>
        <v>657888.00000000186</v>
      </c>
      <c r="H488" s="177">
        <f t="shared" si="43"/>
        <v>5337</v>
      </c>
    </row>
    <row r="489" spans="1:8" x14ac:dyDescent="0.25">
      <c r="A489" s="789" t="s">
        <v>851</v>
      </c>
      <c r="B489" s="328">
        <v>500</v>
      </c>
      <c r="C489" s="329">
        <v>1000.0999999999999</v>
      </c>
      <c r="D489" s="330">
        <v>12</v>
      </c>
      <c r="E489" s="176">
        <f t="shared" si="46"/>
        <v>7012223.4000000041</v>
      </c>
      <c r="F489" s="176">
        <f t="shared" si="46"/>
        <v>1308395</v>
      </c>
      <c r="G489" s="177">
        <f t="shared" si="42"/>
        <v>656887.90000000224</v>
      </c>
      <c r="H489" s="177">
        <f t="shared" si="43"/>
        <v>5325</v>
      </c>
    </row>
    <row r="490" spans="1:8" x14ac:dyDescent="0.25">
      <c r="A490" s="789" t="s">
        <v>851</v>
      </c>
      <c r="B490" s="328">
        <v>501</v>
      </c>
      <c r="C490" s="329">
        <v>2003.7</v>
      </c>
      <c r="D490" s="330">
        <v>28</v>
      </c>
      <c r="E490" s="176">
        <f t="shared" si="46"/>
        <v>7014227.1000000043</v>
      </c>
      <c r="F490" s="176">
        <f t="shared" si="46"/>
        <v>1308423</v>
      </c>
      <c r="G490" s="177">
        <f t="shared" si="42"/>
        <v>654884.20000000205</v>
      </c>
      <c r="H490" s="177">
        <f t="shared" si="43"/>
        <v>5297</v>
      </c>
    </row>
    <row r="491" spans="1:8" x14ac:dyDescent="0.25">
      <c r="A491" s="789" t="s">
        <v>851</v>
      </c>
      <c r="B491" s="328">
        <v>502</v>
      </c>
      <c r="C491" s="329">
        <v>1004.2</v>
      </c>
      <c r="D491" s="330">
        <v>12</v>
      </c>
      <c r="E491" s="176">
        <f t="shared" si="46"/>
        <v>7015231.3000000045</v>
      </c>
      <c r="F491" s="176">
        <f t="shared" si="46"/>
        <v>1308435</v>
      </c>
      <c r="G491" s="177">
        <f t="shared" si="42"/>
        <v>653880.00000000186</v>
      </c>
      <c r="H491" s="177">
        <f t="shared" si="43"/>
        <v>5285</v>
      </c>
    </row>
    <row r="492" spans="1:8" x14ac:dyDescent="0.25">
      <c r="A492" s="789" t="s">
        <v>851</v>
      </c>
      <c r="B492" s="328">
        <v>503</v>
      </c>
      <c r="C492" s="329">
        <v>503.1</v>
      </c>
      <c r="D492" s="330">
        <v>12</v>
      </c>
      <c r="E492" s="176">
        <f t="shared" si="46"/>
        <v>7015734.4000000041</v>
      </c>
      <c r="F492" s="176">
        <f t="shared" si="46"/>
        <v>1308447</v>
      </c>
      <c r="G492" s="177">
        <f t="shared" si="42"/>
        <v>653376.90000000224</v>
      </c>
      <c r="H492" s="177">
        <f t="shared" si="43"/>
        <v>5273</v>
      </c>
    </row>
    <row r="493" spans="1:8" x14ac:dyDescent="0.25">
      <c r="A493" s="789" t="s">
        <v>851</v>
      </c>
      <c r="B493" s="328">
        <v>504</v>
      </c>
      <c r="C493" s="329">
        <v>1512.6</v>
      </c>
      <c r="D493" s="330">
        <v>18</v>
      </c>
      <c r="E493" s="176">
        <f t="shared" si="46"/>
        <v>7017247.0000000037</v>
      </c>
      <c r="F493" s="176">
        <f t="shared" si="46"/>
        <v>1308465</v>
      </c>
      <c r="G493" s="177">
        <f t="shared" si="42"/>
        <v>651864.30000000261</v>
      </c>
      <c r="H493" s="177">
        <f t="shared" si="43"/>
        <v>5255</v>
      </c>
    </row>
    <row r="494" spans="1:8" x14ac:dyDescent="0.25">
      <c r="A494" s="789" t="s">
        <v>851</v>
      </c>
      <c r="B494" s="328">
        <v>506</v>
      </c>
      <c r="C494" s="329">
        <v>2024.6999999999998</v>
      </c>
      <c r="D494" s="330">
        <v>30</v>
      </c>
      <c r="E494" s="176">
        <f t="shared" si="46"/>
        <v>7019271.7000000039</v>
      </c>
      <c r="F494" s="176">
        <f t="shared" si="46"/>
        <v>1308495</v>
      </c>
      <c r="G494" s="177">
        <f t="shared" si="42"/>
        <v>649839.60000000242</v>
      </c>
      <c r="H494" s="177">
        <f t="shared" si="43"/>
        <v>5225</v>
      </c>
    </row>
    <row r="495" spans="1:8" x14ac:dyDescent="0.25">
      <c r="A495" s="789" t="s">
        <v>851</v>
      </c>
      <c r="B495" s="328">
        <v>507</v>
      </c>
      <c r="C495" s="329">
        <v>507.1</v>
      </c>
      <c r="D495" s="330">
        <v>12</v>
      </c>
      <c r="E495" s="176">
        <f t="shared" si="46"/>
        <v>7019778.8000000035</v>
      </c>
      <c r="F495" s="176">
        <f t="shared" si="46"/>
        <v>1308507</v>
      </c>
      <c r="G495" s="177">
        <f t="shared" si="42"/>
        <v>649332.50000000279</v>
      </c>
      <c r="H495" s="177">
        <f t="shared" si="43"/>
        <v>5213</v>
      </c>
    </row>
    <row r="496" spans="1:8" x14ac:dyDescent="0.25">
      <c r="A496" s="789" t="s">
        <v>851</v>
      </c>
      <c r="B496" s="328">
        <v>508</v>
      </c>
      <c r="C496" s="329">
        <v>508.4</v>
      </c>
      <c r="D496" s="330">
        <v>6</v>
      </c>
      <c r="E496" s="176">
        <f t="shared" si="46"/>
        <v>7020287.2000000039</v>
      </c>
      <c r="F496" s="176">
        <f t="shared" si="46"/>
        <v>1308513</v>
      </c>
      <c r="G496" s="177">
        <f t="shared" si="42"/>
        <v>648824.10000000242</v>
      </c>
      <c r="H496" s="177">
        <f t="shared" si="43"/>
        <v>5207</v>
      </c>
    </row>
    <row r="497" spans="1:8" x14ac:dyDescent="0.25">
      <c r="A497" s="789" t="s">
        <v>851</v>
      </c>
      <c r="B497" s="328">
        <v>509</v>
      </c>
      <c r="C497" s="329">
        <v>509.4</v>
      </c>
      <c r="D497" s="330">
        <v>6</v>
      </c>
      <c r="E497" s="176">
        <f t="shared" si="46"/>
        <v>7020796.6000000043</v>
      </c>
      <c r="F497" s="176">
        <f t="shared" si="46"/>
        <v>1308519</v>
      </c>
      <c r="G497" s="177">
        <f t="shared" si="42"/>
        <v>648314.70000000205</v>
      </c>
      <c r="H497" s="177">
        <f t="shared" si="43"/>
        <v>5201</v>
      </c>
    </row>
    <row r="498" spans="1:8" x14ac:dyDescent="0.25">
      <c r="A498" s="789" t="s">
        <v>851</v>
      </c>
      <c r="B498" s="328">
        <v>510</v>
      </c>
      <c r="C498" s="329">
        <v>1020.3</v>
      </c>
      <c r="D498" s="330">
        <v>17</v>
      </c>
      <c r="E498" s="176">
        <f t="shared" si="46"/>
        <v>7021816.9000000041</v>
      </c>
      <c r="F498" s="176">
        <f t="shared" si="46"/>
        <v>1308536</v>
      </c>
      <c r="G498" s="177">
        <f t="shared" si="42"/>
        <v>647294.40000000224</v>
      </c>
      <c r="H498" s="177">
        <f t="shared" si="43"/>
        <v>5184</v>
      </c>
    </row>
    <row r="499" spans="1:8" x14ac:dyDescent="0.25">
      <c r="A499" s="789" t="s">
        <v>851</v>
      </c>
      <c r="B499" s="328">
        <v>511</v>
      </c>
      <c r="C499" s="329">
        <v>2554.6999999999998</v>
      </c>
      <c r="D499" s="330">
        <v>48</v>
      </c>
      <c r="E499" s="176">
        <f t="shared" si="46"/>
        <v>7024371.6000000043</v>
      </c>
      <c r="F499" s="176">
        <f t="shared" si="46"/>
        <v>1308584</v>
      </c>
      <c r="G499" s="177">
        <f t="shared" si="42"/>
        <v>644739.70000000205</v>
      </c>
      <c r="H499" s="177">
        <f t="shared" si="43"/>
        <v>5136</v>
      </c>
    </row>
    <row r="500" spans="1:8" x14ac:dyDescent="0.25">
      <c r="A500" s="789" t="s">
        <v>851</v>
      </c>
      <c r="B500" s="328">
        <v>513</v>
      </c>
      <c r="C500" s="329">
        <v>1538.4</v>
      </c>
      <c r="D500" s="330">
        <v>24</v>
      </c>
      <c r="E500" s="176">
        <f t="shared" ref="E500:F515" si="47">E499+C500</f>
        <v>7025910.0000000047</v>
      </c>
      <c r="F500" s="176">
        <f t="shared" si="47"/>
        <v>1308608</v>
      </c>
      <c r="G500" s="177">
        <f t="shared" si="42"/>
        <v>643201.30000000168</v>
      </c>
      <c r="H500" s="177">
        <f t="shared" si="43"/>
        <v>5112</v>
      </c>
    </row>
    <row r="501" spans="1:8" x14ac:dyDescent="0.25">
      <c r="A501" s="789" t="s">
        <v>851</v>
      </c>
      <c r="B501" s="328">
        <v>514</v>
      </c>
      <c r="C501" s="329">
        <v>1540.5</v>
      </c>
      <c r="D501" s="330">
        <v>28</v>
      </c>
      <c r="E501" s="176">
        <f t="shared" si="47"/>
        <v>7027450.5000000047</v>
      </c>
      <c r="F501" s="176">
        <f t="shared" si="47"/>
        <v>1308636</v>
      </c>
      <c r="G501" s="177">
        <f t="shared" si="42"/>
        <v>641660.80000000168</v>
      </c>
      <c r="H501" s="177">
        <f t="shared" si="43"/>
        <v>5084</v>
      </c>
    </row>
    <row r="502" spans="1:8" x14ac:dyDescent="0.25">
      <c r="A502" s="789" t="s">
        <v>851</v>
      </c>
      <c r="B502" s="328">
        <v>515</v>
      </c>
      <c r="C502" s="329">
        <v>515.29999999999995</v>
      </c>
      <c r="D502" s="330">
        <v>12</v>
      </c>
      <c r="E502" s="176">
        <f t="shared" si="47"/>
        <v>7027965.8000000045</v>
      </c>
      <c r="F502" s="176">
        <f t="shared" si="47"/>
        <v>1308648</v>
      </c>
      <c r="G502" s="177">
        <f t="shared" si="42"/>
        <v>641145.50000000186</v>
      </c>
      <c r="H502" s="177">
        <f t="shared" si="43"/>
        <v>5072</v>
      </c>
    </row>
    <row r="503" spans="1:8" x14ac:dyDescent="0.25">
      <c r="A503" s="789" t="s">
        <v>851</v>
      </c>
      <c r="B503" s="328">
        <v>516</v>
      </c>
      <c r="C503" s="329">
        <v>1031.5999999999999</v>
      </c>
      <c r="D503" s="330">
        <v>12</v>
      </c>
      <c r="E503" s="176">
        <f t="shared" si="47"/>
        <v>7028997.4000000041</v>
      </c>
      <c r="F503" s="176">
        <f t="shared" si="47"/>
        <v>1308660</v>
      </c>
      <c r="G503" s="177">
        <f t="shared" si="42"/>
        <v>640113.90000000224</v>
      </c>
      <c r="H503" s="177">
        <f t="shared" si="43"/>
        <v>5060</v>
      </c>
    </row>
    <row r="504" spans="1:8" x14ac:dyDescent="0.25">
      <c r="A504" s="789" t="s">
        <v>851</v>
      </c>
      <c r="B504" s="328">
        <v>517</v>
      </c>
      <c r="C504" s="329">
        <v>1551.7</v>
      </c>
      <c r="D504" s="330">
        <v>24</v>
      </c>
      <c r="E504" s="176">
        <f t="shared" si="47"/>
        <v>7030549.1000000043</v>
      </c>
      <c r="F504" s="176">
        <f t="shared" si="47"/>
        <v>1308684</v>
      </c>
      <c r="G504" s="177">
        <f t="shared" si="42"/>
        <v>638562.20000000205</v>
      </c>
      <c r="H504" s="177">
        <f t="shared" si="43"/>
        <v>5036</v>
      </c>
    </row>
    <row r="505" spans="1:8" x14ac:dyDescent="0.25">
      <c r="A505" s="789" t="s">
        <v>851</v>
      </c>
      <c r="B505" s="328">
        <v>518</v>
      </c>
      <c r="C505" s="329">
        <v>1553.4</v>
      </c>
      <c r="D505" s="330">
        <v>18</v>
      </c>
      <c r="E505" s="176">
        <f t="shared" si="47"/>
        <v>7032102.5000000047</v>
      </c>
      <c r="F505" s="176">
        <f t="shared" si="47"/>
        <v>1308702</v>
      </c>
      <c r="G505" s="177">
        <f t="shared" si="42"/>
        <v>637008.80000000168</v>
      </c>
      <c r="H505" s="177">
        <f t="shared" si="43"/>
        <v>5018</v>
      </c>
    </row>
    <row r="506" spans="1:8" x14ac:dyDescent="0.25">
      <c r="A506" s="789" t="s">
        <v>851</v>
      </c>
      <c r="B506" s="328">
        <v>519</v>
      </c>
      <c r="C506" s="329">
        <v>1037.4000000000001</v>
      </c>
      <c r="D506" s="330">
        <v>12</v>
      </c>
      <c r="E506" s="176">
        <f t="shared" si="47"/>
        <v>7033139.900000005</v>
      </c>
      <c r="F506" s="176">
        <f t="shared" si="47"/>
        <v>1308714</v>
      </c>
      <c r="G506" s="177">
        <f t="shared" si="42"/>
        <v>635971.4000000013</v>
      </c>
      <c r="H506" s="177">
        <f t="shared" si="43"/>
        <v>5006</v>
      </c>
    </row>
    <row r="507" spans="1:8" x14ac:dyDescent="0.25">
      <c r="A507" s="789" t="s">
        <v>851</v>
      </c>
      <c r="B507" s="328">
        <v>520</v>
      </c>
      <c r="C507" s="329">
        <v>519.5</v>
      </c>
      <c r="D507" s="330">
        <v>11</v>
      </c>
      <c r="E507" s="176">
        <f t="shared" si="47"/>
        <v>7033659.400000005</v>
      </c>
      <c r="F507" s="176">
        <f t="shared" si="47"/>
        <v>1308725</v>
      </c>
      <c r="G507" s="177">
        <f t="shared" si="42"/>
        <v>635451.9000000013</v>
      </c>
      <c r="H507" s="177">
        <f t="shared" si="43"/>
        <v>4995</v>
      </c>
    </row>
    <row r="508" spans="1:8" x14ac:dyDescent="0.25">
      <c r="A508" s="789" t="s">
        <v>851</v>
      </c>
      <c r="B508" s="328">
        <v>521</v>
      </c>
      <c r="C508" s="329">
        <v>1563.5</v>
      </c>
      <c r="D508" s="330">
        <v>22</v>
      </c>
      <c r="E508" s="176">
        <f t="shared" si="47"/>
        <v>7035222.900000005</v>
      </c>
      <c r="F508" s="176">
        <f t="shared" si="47"/>
        <v>1308747</v>
      </c>
      <c r="G508" s="177">
        <f t="shared" si="42"/>
        <v>633888.4000000013</v>
      </c>
      <c r="H508" s="177">
        <f t="shared" si="43"/>
        <v>4973</v>
      </c>
    </row>
    <row r="509" spans="1:8" x14ac:dyDescent="0.25">
      <c r="A509" s="789" t="s">
        <v>851</v>
      </c>
      <c r="B509" s="328">
        <v>522</v>
      </c>
      <c r="C509" s="329">
        <v>522.20000000000005</v>
      </c>
      <c r="D509" s="330">
        <v>12</v>
      </c>
      <c r="E509" s="176">
        <f t="shared" si="47"/>
        <v>7035745.1000000052</v>
      </c>
      <c r="F509" s="176">
        <f t="shared" si="47"/>
        <v>1308759</v>
      </c>
      <c r="G509" s="177">
        <f t="shared" si="42"/>
        <v>633366.20000000112</v>
      </c>
      <c r="H509" s="177">
        <f t="shared" si="43"/>
        <v>4961</v>
      </c>
    </row>
    <row r="510" spans="1:8" x14ac:dyDescent="0.25">
      <c r="A510" s="789" t="s">
        <v>851</v>
      </c>
      <c r="B510" s="328">
        <v>523</v>
      </c>
      <c r="C510" s="329">
        <v>523.1</v>
      </c>
      <c r="D510" s="330">
        <v>6</v>
      </c>
      <c r="E510" s="176">
        <f t="shared" si="47"/>
        <v>7036268.2000000048</v>
      </c>
      <c r="F510" s="176">
        <f t="shared" si="47"/>
        <v>1308765</v>
      </c>
      <c r="G510" s="177">
        <f t="shared" si="42"/>
        <v>632843.10000000149</v>
      </c>
      <c r="H510" s="177">
        <f t="shared" si="43"/>
        <v>4955</v>
      </c>
    </row>
    <row r="511" spans="1:8" x14ac:dyDescent="0.25">
      <c r="A511" s="789" t="s">
        <v>851</v>
      </c>
      <c r="B511" s="328">
        <v>524</v>
      </c>
      <c r="C511" s="329">
        <v>1048.6999999999998</v>
      </c>
      <c r="D511" s="330">
        <v>18</v>
      </c>
      <c r="E511" s="176">
        <f t="shared" si="47"/>
        <v>7037316.900000005</v>
      </c>
      <c r="F511" s="176">
        <f t="shared" si="47"/>
        <v>1308783</v>
      </c>
      <c r="G511" s="177">
        <f t="shared" si="42"/>
        <v>631794.4000000013</v>
      </c>
      <c r="H511" s="177">
        <f t="shared" si="43"/>
        <v>4937</v>
      </c>
    </row>
    <row r="512" spans="1:8" x14ac:dyDescent="0.25">
      <c r="A512" s="789" t="s">
        <v>851</v>
      </c>
      <c r="B512" s="328">
        <v>525</v>
      </c>
      <c r="C512" s="329">
        <v>525.20000000000005</v>
      </c>
      <c r="D512" s="330">
        <v>6</v>
      </c>
      <c r="E512" s="176">
        <f t="shared" si="47"/>
        <v>7037842.1000000052</v>
      </c>
      <c r="F512" s="176">
        <f t="shared" si="47"/>
        <v>1308789</v>
      </c>
      <c r="G512" s="177">
        <f t="shared" si="42"/>
        <v>631269.20000000112</v>
      </c>
      <c r="H512" s="177">
        <f t="shared" si="43"/>
        <v>4931</v>
      </c>
    </row>
    <row r="513" spans="1:8" x14ac:dyDescent="0.25">
      <c r="A513" s="789" t="s">
        <v>851</v>
      </c>
      <c r="B513" s="328">
        <v>526</v>
      </c>
      <c r="C513" s="329">
        <v>1051.0999999999999</v>
      </c>
      <c r="D513" s="330">
        <v>18</v>
      </c>
      <c r="E513" s="176">
        <f t="shared" si="47"/>
        <v>7038893.2000000048</v>
      </c>
      <c r="F513" s="176">
        <f t="shared" si="47"/>
        <v>1308807</v>
      </c>
      <c r="G513" s="177">
        <f t="shared" si="42"/>
        <v>630218.10000000149</v>
      </c>
      <c r="H513" s="177">
        <f t="shared" si="43"/>
        <v>4913</v>
      </c>
    </row>
    <row r="514" spans="1:8" x14ac:dyDescent="0.25">
      <c r="A514" s="789" t="s">
        <v>851</v>
      </c>
      <c r="B514" s="328">
        <v>527</v>
      </c>
      <c r="C514" s="329">
        <v>3163.2</v>
      </c>
      <c r="D514" s="330">
        <v>42</v>
      </c>
      <c r="E514" s="176">
        <f t="shared" si="47"/>
        <v>7042056.400000005</v>
      </c>
      <c r="F514" s="176">
        <f t="shared" si="47"/>
        <v>1308849</v>
      </c>
      <c r="G514" s="177">
        <f t="shared" si="42"/>
        <v>627054.9000000013</v>
      </c>
      <c r="H514" s="177">
        <f t="shared" si="43"/>
        <v>4871</v>
      </c>
    </row>
    <row r="515" spans="1:8" x14ac:dyDescent="0.25">
      <c r="A515" s="789" t="s">
        <v>851</v>
      </c>
      <c r="B515" s="328">
        <v>528</v>
      </c>
      <c r="C515" s="329">
        <v>3167.8</v>
      </c>
      <c r="D515" s="330">
        <v>38</v>
      </c>
      <c r="E515" s="176">
        <f t="shared" si="47"/>
        <v>7045224.2000000048</v>
      </c>
      <c r="F515" s="176">
        <f t="shared" si="47"/>
        <v>1308887</v>
      </c>
      <c r="G515" s="177">
        <f t="shared" ref="G515:G578" si="48">$E$984-E515</f>
        <v>623887.10000000149</v>
      </c>
      <c r="H515" s="177">
        <f t="shared" ref="H515:H578" si="49">$F$984-F515</f>
        <v>4833</v>
      </c>
    </row>
    <row r="516" spans="1:8" x14ac:dyDescent="0.25">
      <c r="A516" s="789" t="s">
        <v>851</v>
      </c>
      <c r="B516" s="328">
        <v>529</v>
      </c>
      <c r="C516" s="329">
        <v>528.6</v>
      </c>
      <c r="D516" s="330">
        <v>12</v>
      </c>
      <c r="E516" s="176">
        <f t="shared" ref="E516:F531" si="50">E515+C516</f>
        <v>7045752.8000000045</v>
      </c>
      <c r="F516" s="176">
        <f t="shared" si="50"/>
        <v>1308899</v>
      </c>
      <c r="G516" s="177">
        <f t="shared" si="48"/>
        <v>623358.50000000186</v>
      </c>
      <c r="H516" s="177">
        <f t="shared" si="49"/>
        <v>4821</v>
      </c>
    </row>
    <row r="517" spans="1:8" x14ac:dyDescent="0.25">
      <c r="A517" s="789" t="s">
        <v>851</v>
      </c>
      <c r="B517" s="328">
        <v>530</v>
      </c>
      <c r="C517" s="329">
        <v>1059.9000000000001</v>
      </c>
      <c r="D517" s="330">
        <v>18</v>
      </c>
      <c r="E517" s="176">
        <f t="shared" si="50"/>
        <v>7046812.7000000048</v>
      </c>
      <c r="F517" s="176">
        <f t="shared" si="50"/>
        <v>1308917</v>
      </c>
      <c r="G517" s="177">
        <f t="shared" si="48"/>
        <v>622298.60000000149</v>
      </c>
      <c r="H517" s="177">
        <f t="shared" si="49"/>
        <v>4803</v>
      </c>
    </row>
    <row r="518" spans="1:8" x14ac:dyDescent="0.25">
      <c r="A518" s="789" t="s">
        <v>851</v>
      </c>
      <c r="B518" s="328">
        <v>531</v>
      </c>
      <c r="C518" s="329">
        <v>1062.3</v>
      </c>
      <c r="D518" s="330">
        <v>17</v>
      </c>
      <c r="E518" s="176">
        <f t="shared" si="50"/>
        <v>7047875.0000000047</v>
      </c>
      <c r="F518" s="176">
        <f t="shared" si="50"/>
        <v>1308934</v>
      </c>
      <c r="G518" s="177">
        <f t="shared" si="48"/>
        <v>621236.30000000168</v>
      </c>
      <c r="H518" s="177">
        <f t="shared" si="49"/>
        <v>4786</v>
      </c>
    </row>
    <row r="519" spans="1:8" x14ac:dyDescent="0.25">
      <c r="A519" s="789" t="s">
        <v>851</v>
      </c>
      <c r="B519" s="328">
        <v>533</v>
      </c>
      <c r="C519" s="329">
        <v>532.9</v>
      </c>
      <c r="D519" s="330">
        <v>6</v>
      </c>
      <c r="E519" s="176">
        <f t="shared" si="50"/>
        <v>7048407.900000005</v>
      </c>
      <c r="F519" s="176">
        <f t="shared" si="50"/>
        <v>1308940</v>
      </c>
      <c r="G519" s="177">
        <f t="shared" si="48"/>
        <v>620703.4000000013</v>
      </c>
      <c r="H519" s="177">
        <f t="shared" si="49"/>
        <v>4780</v>
      </c>
    </row>
    <row r="520" spans="1:8" x14ac:dyDescent="0.25">
      <c r="A520" s="789" t="s">
        <v>851</v>
      </c>
      <c r="B520" s="328">
        <v>534</v>
      </c>
      <c r="C520" s="329">
        <v>533.6</v>
      </c>
      <c r="D520" s="330">
        <v>12</v>
      </c>
      <c r="E520" s="176">
        <f t="shared" si="50"/>
        <v>7048941.5000000047</v>
      </c>
      <c r="F520" s="176">
        <f t="shared" si="50"/>
        <v>1308952</v>
      </c>
      <c r="G520" s="177">
        <f t="shared" si="48"/>
        <v>620169.80000000168</v>
      </c>
      <c r="H520" s="177">
        <f t="shared" si="49"/>
        <v>4768</v>
      </c>
    </row>
    <row r="521" spans="1:8" x14ac:dyDescent="0.25">
      <c r="A521" s="789" t="s">
        <v>851</v>
      </c>
      <c r="B521" s="328">
        <v>535</v>
      </c>
      <c r="C521" s="329">
        <v>535.4</v>
      </c>
      <c r="D521" s="330">
        <v>6</v>
      </c>
      <c r="E521" s="176">
        <f t="shared" si="50"/>
        <v>7049476.900000005</v>
      </c>
      <c r="F521" s="176">
        <f t="shared" si="50"/>
        <v>1308958</v>
      </c>
      <c r="G521" s="177">
        <f t="shared" si="48"/>
        <v>619634.4000000013</v>
      </c>
      <c r="H521" s="177">
        <f t="shared" si="49"/>
        <v>4762</v>
      </c>
    </row>
    <row r="522" spans="1:8" x14ac:dyDescent="0.25">
      <c r="A522" s="789" t="s">
        <v>851</v>
      </c>
      <c r="B522" s="328">
        <v>537</v>
      </c>
      <c r="C522" s="329">
        <v>536.9</v>
      </c>
      <c r="D522" s="330">
        <v>6</v>
      </c>
      <c r="E522" s="176">
        <f t="shared" si="50"/>
        <v>7050013.8000000054</v>
      </c>
      <c r="F522" s="176">
        <f t="shared" si="50"/>
        <v>1308964</v>
      </c>
      <c r="G522" s="177">
        <f t="shared" si="48"/>
        <v>619097.50000000093</v>
      </c>
      <c r="H522" s="177">
        <f t="shared" si="49"/>
        <v>4756</v>
      </c>
    </row>
    <row r="523" spans="1:8" x14ac:dyDescent="0.25">
      <c r="A523" s="789" t="s">
        <v>851</v>
      </c>
      <c r="B523" s="328">
        <v>539</v>
      </c>
      <c r="C523" s="329">
        <v>1616.3999999999999</v>
      </c>
      <c r="D523" s="330">
        <v>14</v>
      </c>
      <c r="E523" s="176">
        <f t="shared" si="50"/>
        <v>7051630.2000000058</v>
      </c>
      <c r="F523" s="176">
        <f t="shared" si="50"/>
        <v>1308978</v>
      </c>
      <c r="G523" s="177">
        <f t="shared" si="48"/>
        <v>617481.10000000056</v>
      </c>
      <c r="H523" s="177">
        <f t="shared" si="49"/>
        <v>4742</v>
      </c>
    </row>
    <row r="524" spans="1:8" x14ac:dyDescent="0.25">
      <c r="A524" s="789" t="s">
        <v>851</v>
      </c>
      <c r="B524" s="328">
        <v>541</v>
      </c>
      <c r="C524" s="329">
        <v>1081.9000000000001</v>
      </c>
      <c r="D524" s="330">
        <v>18</v>
      </c>
      <c r="E524" s="176">
        <f t="shared" si="50"/>
        <v>7052712.1000000061</v>
      </c>
      <c r="F524" s="176">
        <f t="shared" si="50"/>
        <v>1308996</v>
      </c>
      <c r="G524" s="177">
        <f t="shared" si="48"/>
        <v>616399.20000000019</v>
      </c>
      <c r="H524" s="177">
        <f t="shared" si="49"/>
        <v>4724</v>
      </c>
    </row>
    <row r="525" spans="1:8" x14ac:dyDescent="0.25">
      <c r="A525" s="789" t="s">
        <v>851</v>
      </c>
      <c r="B525" s="328">
        <v>542</v>
      </c>
      <c r="C525" s="329">
        <v>1084.1999999999998</v>
      </c>
      <c r="D525" s="330">
        <v>18</v>
      </c>
      <c r="E525" s="176">
        <f t="shared" si="50"/>
        <v>7053796.3000000063</v>
      </c>
      <c r="F525" s="176">
        <f t="shared" si="50"/>
        <v>1309014</v>
      </c>
      <c r="G525" s="177">
        <f t="shared" si="48"/>
        <v>615315</v>
      </c>
      <c r="H525" s="177">
        <f t="shared" si="49"/>
        <v>4706</v>
      </c>
    </row>
    <row r="526" spans="1:8" x14ac:dyDescent="0.25">
      <c r="A526" s="789" t="s">
        <v>851</v>
      </c>
      <c r="B526" s="328">
        <v>543</v>
      </c>
      <c r="C526" s="329">
        <v>1628.8000000000002</v>
      </c>
      <c r="D526" s="330">
        <v>18</v>
      </c>
      <c r="E526" s="176">
        <f t="shared" si="50"/>
        <v>7055425.1000000061</v>
      </c>
      <c r="F526" s="176">
        <f t="shared" si="50"/>
        <v>1309032</v>
      </c>
      <c r="G526" s="177">
        <f t="shared" si="48"/>
        <v>613686.20000000019</v>
      </c>
      <c r="H526" s="177">
        <f t="shared" si="49"/>
        <v>4688</v>
      </c>
    </row>
    <row r="527" spans="1:8" x14ac:dyDescent="0.25">
      <c r="A527" s="789" t="s">
        <v>851</v>
      </c>
      <c r="B527" s="328">
        <v>544</v>
      </c>
      <c r="C527" s="329">
        <v>1087.9000000000001</v>
      </c>
      <c r="D527" s="330">
        <v>18</v>
      </c>
      <c r="E527" s="176">
        <f t="shared" si="50"/>
        <v>7056513.0000000065</v>
      </c>
      <c r="F527" s="176">
        <f t="shared" si="50"/>
        <v>1309050</v>
      </c>
      <c r="G527" s="177">
        <f t="shared" si="48"/>
        <v>612598.29999999981</v>
      </c>
      <c r="H527" s="177">
        <f t="shared" si="49"/>
        <v>4670</v>
      </c>
    </row>
    <row r="528" spans="1:8" x14ac:dyDescent="0.25">
      <c r="A528" s="789" t="s">
        <v>851</v>
      </c>
      <c r="B528" s="328">
        <v>545</v>
      </c>
      <c r="C528" s="329">
        <v>544.5</v>
      </c>
      <c r="D528" s="330">
        <v>6</v>
      </c>
      <c r="E528" s="176">
        <f t="shared" si="50"/>
        <v>7057057.5000000065</v>
      </c>
      <c r="F528" s="176">
        <f t="shared" si="50"/>
        <v>1309056</v>
      </c>
      <c r="G528" s="177">
        <f t="shared" si="48"/>
        <v>612053.79999999981</v>
      </c>
      <c r="H528" s="177">
        <f t="shared" si="49"/>
        <v>4664</v>
      </c>
    </row>
    <row r="529" spans="1:8" x14ac:dyDescent="0.25">
      <c r="A529" s="789" t="s">
        <v>851</v>
      </c>
      <c r="B529" s="328">
        <v>546</v>
      </c>
      <c r="C529" s="329">
        <v>545.6</v>
      </c>
      <c r="D529" s="330">
        <v>6</v>
      </c>
      <c r="E529" s="176">
        <f t="shared" si="50"/>
        <v>7057603.1000000061</v>
      </c>
      <c r="F529" s="176">
        <f t="shared" si="50"/>
        <v>1309062</v>
      </c>
      <c r="G529" s="177">
        <f t="shared" si="48"/>
        <v>611508.20000000019</v>
      </c>
      <c r="H529" s="177">
        <f t="shared" si="49"/>
        <v>4658</v>
      </c>
    </row>
    <row r="530" spans="1:8" x14ac:dyDescent="0.25">
      <c r="A530" s="789" t="s">
        <v>851</v>
      </c>
      <c r="B530" s="328">
        <v>547</v>
      </c>
      <c r="C530" s="329">
        <v>1641.9999999999998</v>
      </c>
      <c r="D530" s="330">
        <v>24</v>
      </c>
      <c r="E530" s="176">
        <f t="shared" si="50"/>
        <v>7059245.1000000061</v>
      </c>
      <c r="F530" s="176">
        <f t="shared" si="50"/>
        <v>1309086</v>
      </c>
      <c r="G530" s="177">
        <f t="shared" si="48"/>
        <v>609866.20000000019</v>
      </c>
      <c r="H530" s="177">
        <f t="shared" si="49"/>
        <v>4634</v>
      </c>
    </row>
    <row r="531" spans="1:8" x14ac:dyDescent="0.25">
      <c r="A531" s="789" t="s">
        <v>851</v>
      </c>
      <c r="B531" s="328">
        <v>548</v>
      </c>
      <c r="C531" s="329">
        <v>547.79999999999995</v>
      </c>
      <c r="D531" s="330">
        <v>5</v>
      </c>
      <c r="E531" s="176">
        <f t="shared" si="50"/>
        <v>7059792.900000006</v>
      </c>
      <c r="F531" s="176">
        <f t="shared" si="50"/>
        <v>1309091</v>
      </c>
      <c r="G531" s="177">
        <f t="shared" si="48"/>
        <v>609318.40000000037</v>
      </c>
      <c r="H531" s="177">
        <f t="shared" si="49"/>
        <v>4629</v>
      </c>
    </row>
    <row r="532" spans="1:8" x14ac:dyDescent="0.25">
      <c r="A532" s="789" t="s">
        <v>851</v>
      </c>
      <c r="B532" s="328">
        <v>549</v>
      </c>
      <c r="C532" s="329">
        <v>1098</v>
      </c>
      <c r="D532" s="330">
        <v>18</v>
      </c>
      <c r="E532" s="176">
        <f t="shared" ref="E532:F547" si="51">E531+C532</f>
        <v>7060890.900000006</v>
      </c>
      <c r="F532" s="176">
        <f t="shared" si="51"/>
        <v>1309109</v>
      </c>
      <c r="G532" s="177">
        <f t="shared" si="48"/>
        <v>608220.40000000037</v>
      </c>
      <c r="H532" s="177">
        <f t="shared" si="49"/>
        <v>4611</v>
      </c>
    </row>
    <row r="533" spans="1:8" x14ac:dyDescent="0.25">
      <c r="A533" s="789" t="s">
        <v>851</v>
      </c>
      <c r="B533" s="328">
        <v>550</v>
      </c>
      <c r="C533" s="329">
        <v>2749.9999999999995</v>
      </c>
      <c r="D533" s="330">
        <v>37</v>
      </c>
      <c r="E533" s="176">
        <f t="shared" si="51"/>
        <v>7063640.900000006</v>
      </c>
      <c r="F533" s="176">
        <f t="shared" si="51"/>
        <v>1309146</v>
      </c>
      <c r="G533" s="177">
        <f t="shared" si="48"/>
        <v>605470.40000000037</v>
      </c>
      <c r="H533" s="177">
        <f t="shared" si="49"/>
        <v>4574</v>
      </c>
    </row>
    <row r="534" spans="1:8" x14ac:dyDescent="0.25">
      <c r="A534" s="789" t="s">
        <v>851</v>
      </c>
      <c r="B534" s="328">
        <v>551</v>
      </c>
      <c r="C534" s="329">
        <v>1101.0999999999999</v>
      </c>
      <c r="D534" s="330">
        <v>12</v>
      </c>
      <c r="E534" s="176">
        <f t="shared" si="51"/>
        <v>7064742.0000000056</v>
      </c>
      <c r="F534" s="176">
        <f t="shared" si="51"/>
        <v>1309158</v>
      </c>
      <c r="G534" s="177">
        <f t="shared" si="48"/>
        <v>604369.30000000075</v>
      </c>
      <c r="H534" s="177">
        <f t="shared" si="49"/>
        <v>4562</v>
      </c>
    </row>
    <row r="535" spans="1:8" x14ac:dyDescent="0.25">
      <c r="A535" s="789" t="s">
        <v>851</v>
      </c>
      <c r="B535" s="328">
        <v>552</v>
      </c>
      <c r="C535" s="329">
        <v>551.9</v>
      </c>
      <c r="D535" s="330">
        <v>6</v>
      </c>
      <c r="E535" s="176">
        <f t="shared" si="51"/>
        <v>7065293.900000006</v>
      </c>
      <c r="F535" s="176">
        <f t="shared" si="51"/>
        <v>1309164</v>
      </c>
      <c r="G535" s="177">
        <f t="shared" si="48"/>
        <v>603817.40000000037</v>
      </c>
      <c r="H535" s="177">
        <f t="shared" si="49"/>
        <v>4556</v>
      </c>
    </row>
    <row r="536" spans="1:8" x14ac:dyDescent="0.25">
      <c r="A536" s="789" t="s">
        <v>851</v>
      </c>
      <c r="B536" s="328">
        <v>553</v>
      </c>
      <c r="C536" s="329">
        <v>1105.8</v>
      </c>
      <c r="D536" s="330">
        <v>12</v>
      </c>
      <c r="E536" s="176">
        <f t="shared" si="51"/>
        <v>7066399.7000000058</v>
      </c>
      <c r="F536" s="176">
        <f t="shared" si="51"/>
        <v>1309176</v>
      </c>
      <c r="G536" s="177">
        <f t="shared" si="48"/>
        <v>602711.60000000056</v>
      </c>
      <c r="H536" s="177">
        <f t="shared" si="49"/>
        <v>4544</v>
      </c>
    </row>
    <row r="537" spans="1:8" x14ac:dyDescent="0.25">
      <c r="A537" s="789" t="s">
        <v>851</v>
      </c>
      <c r="B537" s="328">
        <v>555</v>
      </c>
      <c r="C537" s="329">
        <v>1665.4</v>
      </c>
      <c r="D537" s="330">
        <v>18</v>
      </c>
      <c r="E537" s="176">
        <f t="shared" si="51"/>
        <v>7068065.1000000061</v>
      </c>
      <c r="F537" s="176">
        <f t="shared" si="51"/>
        <v>1309194</v>
      </c>
      <c r="G537" s="177">
        <f t="shared" si="48"/>
        <v>601046.20000000019</v>
      </c>
      <c r="H537" s="177">
        <f t="shared" si="49"/>
        <v>4526</v>
      </c>
    </row>
    <row r="538" spans="1:8" x14ac:dyDescent="0.25">
      <c r="A538" s="789" t="s">
        <v>851</v>
      </c>
      <c r="B538" s="328">
        <v>558</v>
      </c>
      <c r="C538" s="329">
        <v>1115.9000000000001</v>
      </c>
      <c r="D538" s="330">
        <v>21</v>
      </c>
      <c r="E538" s="176">
        <f t="shared" si="51"/>
        <v>7069181.0000000065</v>
      </c>
      <c r="F538" s="176">
        <f t="shared" si="51"/>
        <v>1309215</v>
      </c>
      <c r="G538" s="177">
        <f t="shared" si="48"/>
        <v>599930.29999999981</v>
      </c>
      <c r="H538" s="177">
        <f t="shared" si="49"/>
        <v>4505</v>
      </c>
    </row>
    <row r="539" spans="1:8" x14ac:dyDescent="0.25">
      <c r="A539" s="789" t="s">
        <v>851</v>
      </c>
      <c r="B539" s="328">
        <v>559</v>
      </c>
      <c r="C539" s="329">
        <v>559.1</v>
      </c>
      <c r="D539" s="330">
        <v>6</v>
      </c>
      <c r="E539" s="176">
        <f t="shared" si="51"/>
        <v>7069740.1000000061</v>
      </c>
      <c r="F539" s="176">
        <f t="shared" si="51"/>
        <v>1309221</v>
      </c>
      <c r="G539" s="177">
        <f t="shared" si="48"/>
        <v>599371.20000000019</v>
      </c>
      <c r="H539" s="177">
        <f t="shared" si="49"/>
        <v>4499</v>
      </c>
    </row>
    <row r="540" spans="1:8" x14ac:dyDescent="0.25">
      <c r="A540" s="789" t="s">
        <v>851</v>
      </c>
      <c r="B540" s="328">
        <v>560</v>
      </c>
      <c r="C540" s="329">
        <v>2799.2999999999997</v>
      </c>
      <c r="D540" s="330">
        <v>38</v>
      </c>
      <c r="E540" s="176">
        <f t="shared" si="51"/>
        <v>7072539.400000006</v>
      </c>
      <c r="F540" s="176">
        <f t="shared" si="51"/>
        <v>1309259</v>
      </c>
      <c r="G540" s="177">
        <f t="shared" si="48"/>
        <v>596571.90000000037</v>
      </c>
      <c r="H540" s="177">
        <f t="shared" si="49"/>
        <v>4461</v>
      </c>
    </row>
    <row r="541" spans="1:8" x14ac:dyDescent="0.25">
      <c r="A541" s="789" t="s">
        <v>851</v>
      </c>
      <c r="B541" s="328">
        <v>562</v>
      </c>
      <c r="C541" s="329">
        <v>562.1</v>
      </c>
      <c r="D541" s="330">
        <v>6</v>
      </c>
      <c r="E541" s="176">
        <f t="shared" si="51"/>
        <v>7073101.5000000056</v>
      </c>
      <c r="F541" s="176">
        <f t="shared" si="51"/>
        <v>1309265</v>
      </c>
      <c r="G541" s="177">
        <f t="shared" si="48"/>
        <v>596009.80000000075</v>
      </c>
      <c r="H541" s="177">
        <f t="shared" si="49"/>
        <v>4455</v>
      </c>
    </row>
    <row r="542" spans="1:8" x14ac:dyDescent="0.25">
      <c r="A542" s="789" t="s">
        <v>851</v>
      </c>
      <c r="B542" s="328">
        <v>563</v>
      </c>
      <c r="C542" s="329">
        <v>2251.6000000000004</v>
      </c>
      <c r="D542" s="330">
        <v>29</v>
      </c>
      <c r="E542" s="176">
        <f t="shared" si="51"/>
        <v>7075353.1000000052</v>
      </c>
      <c r="F542" s="176">
        <f t="shared" si="51"/>
        <v>1309294</v>
      </c>
      <c r="G542" s="177">
        <f t="shared" si="48"/>
        <v>593758.20000000112</v>
      </c>
      <c r="H542" s="177">
        <f t="shared" si="49"/>
        <v>4426</v>
      </c>
    </row>
    <row r="543" spans="1:8" x14ac:dyDescent="0.25">
      <c r="A543" s="789" t="s">
        <v>851</v>
      </c>
      <c r="B543" s="328">
        <v>564</v>
      </c>
      <c r="C543" s="329">
        <v>563.70000000000005</v>
      </c>
      <c r="D543" s="330">
        <v>6</v>
      </c>
      <c r="E543" s="176">
        <f t="shared" si="51"/>
        <v>7075916.8000000054</v>
      </c>
      <c r="F543" s="176">
        <f t="shared" si="51"/>
        <v>1309300</v>
      </c>
      <c r="G543" s="177">
        <f t="shared" si="48"/>
        <v>593194.50000000093</v>
      </c>
      <c r="H543" s="177">
        <f t="shared" si="49"/>
        <v>4420</v>
      </c>
    </row>
    <row r="544" spans="1:8" x14ac:dyDescent="0.25">
      <c r="A544" s="789" t="s">
        <v>851</v>
      </c>
      <c r="B544" s="328">
        <v>565</v>
      </c>
      <c r="C544" s="329">
        <v>1130.5</v>
      </c>
      <c r="D544" s="330">
        <v>12</v>
      </c>
      <c r="E544" s="176">
        <f t="shared" si="51"/>
        <v>7077047.3000000054</v>
      </c>
      <c r="F544" s="176">
        <f t="shared" si="51"/>
        <v>1309312</v>
      </c>
      <c r="G544" s="177">
        <f t="shared" si="48"/>
        <v>592064.00000000093</v>
      </c>
      <c r="H544" s="177">
        <f t="shared" si="49"/>
        <v>4408</v>
      </c>
    </row>
    <row r="545" spans="1:8" x14ac:dyDescent="0.25">
      <c r="A545" s="789" t="s">
        <v>851</v>
      </c>
      <c r="B545" s="328">
        <v>566</v>
      </c>
      <c r="C545" s="329">
        <v>566.1</v>
      </c>
      <c r="D545" s="330">
        <v>12</v>
      </c>
      <c r="E545" s="176">
        <f t="shared" si="51"/>
        <v>7077613.400000005</v>
      </c>
      <c r="F545" s="176">
        <f t="shared" si="51"/>
        <v>1309324</v>
      </c>
      <c r="G545" s="177">
        <f t="shared" si="48"/>
        <v>591497.9000000013</v>
      </c>
      <c r="H545" s="177">
        <f t="shared" si="49"/>
        <v>4396</v>
      </c>
    </row>
    <row r="546" spans="1:8" x14ac:dyDescent="0.25">
      <c r="A546" s="789" t="s">
        <v>851</v>
      </c>
      <c r="B546" s="328">
        <v>567</v>
      </c>
      <c r="C546" s="329">
        <v>1133.2</v>
      </c>
      <c r="D546" s="330">
        <v>12</v>
      </c>
      <c r="E546" s="176">
        <f t="shared" si="51"/>
        <v>7078746.6000000052</v>
      </c>
      <c r="F546" s="176">
        <f t="shared" si="51"/>
        <v>1309336</v>
      </c>
      <c r="G546" s="177">
        <f t="shared" si="48"/>
        <v>590364.70000000112</v>
      </c>
      <c r="H546" s="177">
        <f t="shared" si="49"/>
        <v>4384</v>
      </c>
    </row>
    <row r="547" spans="1:8" x14ac:dyDescent="0.25">
      <c r="A547" s="789" t="s">
        <v>851</v>
      </c>
      <c r="B547" s="328">
        <v>569</v>
      </c>
      <c r="C547" s="329">
        <v>1707.1</v>
      </c>
      <c r="D547" s="330">
        <v>24</v>
      </c>
      <c r="E547" s="176">
        <f t="shared" si="51"/>
        <v>7080453.7000000048</v>
      </c>
      <c r="F547" s="176">
        <f t="shared" si="51"/>
        <v>1309360</v>
      </c>
      <c r="G547" s="177">
        <f t="shared" si="48"/>
        <v>588657.60000000149</v>
      </c>
      <c r="H547" s="177">
        <f t="shared" si="49"/>
        <v>4360</v>
      </c>
    </row>
    <row r="548" spans="1:8" x14ac:dyDescent="0.25">
      <c r="A548" s="789" t="s">
        <v>851</v>
      </c>
      <c r="B548" s="328">
        <v>570</v>
      </c>
      <c r="C548" s="329">
        <v>1140.0999999999999</v>
      </c>
      <c r="D548" s="330">
        <v>18</v>
      </c>
      <c r="E548" s="176">
        <f t="shared" ref="E548:F563" si="52">E547+C548</f>
        <v>7081593.8000000045</v>
      </c>
      <c r="F548" s="176">
        <f t="shared" si="52"/>
        <v>1309378</v>
      </c>
      <c r="G548" s="177">
        <f t="shared" si="48"/>
        <v>587517.50000000186</v>
      </c>
      <c r="H548" s="177">
        <f t="shared" si="49"/>
        <v>4342</v>
      </c>
    </row>
    <row r="549" spans="1:8" x14ac:dyDescent="0.25">
      <c r="A549" s="789" t="s">
        <v>851</v>
      </c>
      <c r="B549" s="328">
        <v>571</v>
      </c>
      <c r="C549" s="329">
        <v>571.20000000000005</v>
      </c>
      <c r="D549" s="330">
        <v>6</v>
      </c>
      <c r="E549" s="176">
        <f t="shared" si="52"/>
        <v>7082165.0000000047</v>
      </c>
      <c r="F549" s="176">
        <f t="shared" si="52"/>
        <v>1309384</v>
      </c>
      <c r="G549" s="177">
        <f t="shared" si="48"/>
        <v>586946.30000000168</v>
      </c>
      <c r="H549" s="177">
        <f t="shared" si="49"/>
        <v>4336</v>
      </c>
    </row>
    <row r="550" spans="1:8" x14ac:dyDescent="0.25">
      <c r="A550" s="789" t="s">
        <v>851</v>
      </c>
      <c r="B550" s="328">
        <v>572</v>
      </c>
      <c r="C550" s="329">
        <v>572.4</v>
      </c>
      <c r="D550" s="330">
        <v>6</v>
      </c>
      <c r="E550" s="176">
        <f t="shared" si="52"/>
        <v>7082737.400000005</v>
      </c>
      <c r="F550" s="176">
        <f t="shared" si="52"/>
        <v>1309390</v>
      </c>
      <c r="G550" s="177">
        <f t="shared" si="48"/>
        <v>586373.9000000013</v>
      </c>
      <c r="H550" s="177">
        <f t="shared" si="49"/>
        <v>4330</v>
      </c>
    </row>
    <row r="551" spans="1:8" x14ac:dyDescent="0.25">
      <c r="A551" s="789" t="s">
        <v>851</v>
      </c>
      <c r="B551" s="328">
        <v>573</v>
      </c>
      <c r="C551" s="329">
        <v>572.6</v>
      </c>
      <c r="D551" s="330">
        <v>6</v>
      </c>
      <c r="E551" s="176">
        <f t="shared" si="52"/>
        <v>7083310.0000000047</v>
      </c>
      <c r="F551" s="176">
        <f t="shared" si="52"/>
        <v>1309396</v>
      </c>
      <c r="G551" s="177">
        <f t="shared" si="48"/>
        <v>585801.30000000168</v>
      </c>
      <c r="H551" s="177">
        <f t="shared" si="49"/>
        <v>4324</v>
      </c>
    </row>
    <row r="552" spans="1:8" x14ac:dyDescent="0.25">
      <c r="A552" s="789" t="s">
        <v>851</v>
      </c>
      <c r="B552" s="328">
        <v>574</v>
      </c>
      <c r="C552" s="329">
        <v>573.79999999999995</v>
      </c>
      <c r="D552" s="330">
        <v>6</v>
      </c>
      <c r="E552" s="176">
        <f t="shared" si="52"/>
        <v>7083883.8000000045</v>
      </c>
      <c r="F552" s="176">
        <f t="shared" si="52"/>
        <v>1309402</v>
      </c>
      <c r="G552" s="177">
        <f t="shared" si="48"/>
        <v>585227.50000000186</v>
      </c>
      <c r="H552" s="177">
        <f t="shared" si="49"/>
        <v>4318</v>
      </c>
    </row>
    <row r="553" spans="1:8" x14ac:dyDescent="0.25">
      <c r="A553" s="789" t="s">
        <v>851</v>
      </c>
      <c r="B553" s="328">
        <v>577</v>
      </c>
      <c r="C553" s="329">
        <v>1153.8</v>
      </c>
      <c r="D553" s="330">
        <v>12</v>
      </c>
      <c r="E553" s="176">
        <f t="shared" si="52"/>
        <v>7085037.6000000043</v>
      </c>
      <c r="F553" s="176">
        <f t="shared" si="52"/>
        <v>1309414</v>
      </c>
      <c r="G553" s="177">
        <f t="shared" si="48"/>
        <v>584073.70000000205</v>
      </c>
      <c r="H553" s="177">
        <f t="shared" si="49"/>
        <v>4306</v>
      </c>
    </row>
    <row r="554" spans="1:8" x14ac:dyDescent="0.25">
      <c r="A554" s="789" t="s">
        <v>851</v>
      </c>
      <c r="B554" s="328">
        <v>578</v>
      </c>
      <c r="C554" s="329">
        <v>577.70000000000005</v>
      </c>
      <c r="D554" s="330">
        <v>11</v>
      </c>
      <c r="E554" s="176">
        <f t="shared" si="52"/>
        <v>7085615.3000000045</v>
      </c>
      <c r="F554" s="176">
        <f t="shared" si="52"/>
        <v>1309425</v>
      </c>
      <c r="G554" s="177">
        <f t="shared" si="48"/>
        <v>583496.00000000186</v>
      </c>
      <c r="H554" s="177">
        <f t="shared" si="49"/>
        <v>4295</v>
      </c>
    </row>
    <row r="555" spans="1:8" x14ac:dyDescent="0.25">
      <c r="A555" s="789" t="s">
        <v>851</v>
      </c>
      <c r="B555" s="328">
        <v>579</v>
      </c>
      <c r="C555" s="329">
        <v>579</v>
      </c>
      <c r="D555" s="330">
        <v>6</v>
      </c>
      <c r="E555" s="176">
        <f t="shared" si="52"/>
        <v>7086194.3000000045</v>
      </c>
      <c r="F555" s="176">
        <f t="shared" si="52"/>
        <v>1309431</v>
      </c>
      <c r="G555" s="177">
        <f t="shared" si="48"/>
        <v>582917.00000000186</v>
      </c>
      <c r="H555" s="177">
        <f t="shared" si="49"/>
        <v>4289</v>
      </c>
    </row>
    <row r="556" spans="1:8" x14ac:dyDescent="0.25">
      <c r="A556" s="789" t="s">
        <v>851</v>
      </c>
      <c r="B556" s="328">
        <v>580</v>
      </c>
      <c r="C556" s="329">
        <v>580.4</v>
      </c>
      <c r="D556" s="330">
        <v>6</v>
      </c>
      <c r="E556" s="176">
        <f t="shared" si="52"/>
        <v>7086774.7000000048</v>
      </c>
      <c r="F556" s="176">
        <f t="shared" si="52"/>
        <v>1309437</v>
      </c>
      <c r="G556" s="177">
        <f t="shared" si="48"/>
        <v>582336.60000000149</v>
      </c>
      <c r="H556" s="177">
        <f t="shared" si="49"/>
        <v>4283</v>
      </c>
    </row>
    <row r="557" spans="1:8" x14ac:dyDescent="0.25">
      <c r="A557" s="789" t="s">
        <v>851</v>
      </c>
      <c r="B557" s="328">
        <v>584</v>
      </c>
      <c r="C557" s="329">
        <v>583.5</v>
      </c>
      <c r="D557" s="330">
        <v>6</v>
      </c>
      <c r="E557" s="176">
        <f t="shared" si="52"/>
        <v>7087358.2000000048</v>
      </c>
      <c r="F557" s="176">
        <f t="shared" si="52"/>
        <v>1309443</v>
      </c>
      <c r="G557" s="177">
        <f t="shared" si="48"/>
        <v>581753.10000000149</v>
      </c>
      <c r="H557" s="177">
        <f t="shared" si="49"/>
        <v>4277</v>
      </c>
    </row>
    <row r="558" spans="1:8" x14ac:dyDescent="0.25">
      <c r="A558" s="789" t="s">
        <v>851</v>
      </c>
      <c r="B558" s="328">
        <v>585</v>
      </c>
      <c r="C558" s="329">
        <v>1755.1</v>
      </c>
      <c r="D558" s="330">
        <v>22</v>
      </c>
      <c r="E558" s="176">
        <f t="shared" si="52"/>
        <v>7089113.3000000045</v>
      </c>
      <c r="F558" s="176">
        <f t="shared" si="52"/>
        <v>1309465</v>
      </c>
      <c r="G558" s="177">
        <f t="shared" si="48"/>
        <v>579998.00000000186</v>
      </c>
      <c r="H558" s="177">
        <f t="shared" si="49"/>
        <v>4255</v>
      </c>
    </row>
    <row r="559" spans="1:8" x14ac:dyDescent="0.25">
      <c r="A559" s="789" t="s">
        <v>851</v>
      </c>
      <c r="B559" s="328">
        <v>586</v>
      </c>
      <c r="C559" s="329">
        <v>1757.3999999999999</v>
      </c>
      <c r="D559" s="330">
        <v>18</v>
      </c>
      <c r="E559" s="176">
        <f t="shared" si="52"/>
        <v>7090870.7000000048</v>
      </c>
      <c r="F559" s="176">
        <f t="shared" si="52"/>
        <v>1309483</v>
      </c>
      <c r="G559" s="177">
        <f t="shared" si="48"/>
        <v>578240.60000000149</v>
      </c>
      <c r="H559" s="177">
        <f t="shared" si="49"/>
        <v>4237</v>
      </c>
    </row>
    <row r="560" spans="1:8" x14ac:dyDescent="0.25">
      <c r="A560" s="789" t="s">
        <v>851</v>
      </c>
      <c r="B560" s="328">
        <v>587</v>
      </c>
      <c r="C560" s="329">
        <v>586.5</v>
      </c>
      <c r="D560" s="330">
        <v>6</v>
      </c>
      <c r="E560" s="176">
        <f t="shared" si="52"/>
        <v>7091457.2000000048</v>
      </c>
      <c r="F560" s="176">
        <f t="shared" si="52"/>
        <v>1309489</v>
      </c>
      <c r="G560" s="177">
        <f t="shared" si="48"/>
        <v>577654.10000000149</v>
      </c>
      <c r="H560" s="177">
        <f t="shared" si="49"/>
        <v>4231</v>
      </c>
    </row>
    <row r="561" spans="1:8" x14ac:dyDescent="0.25">
      <c r="A561" s="789" t="s">
        <v>851</v>
      </c>
      <c r="B561" s="328">
        <v>591</v>
      </c>
      <c r="C561" s="329">
        <v>1181.3000000000002</v>
      </c>
      <c r="D561" s="330">
        <v>12</v>
      </c>
      <c r="E561" s="176">
        <f t="shared" si="52"/>
        <v>7092638.5000000047</v>
      </c>
      <c r="F561" s="176">
        <f t="shared" si="52"/>
        <v>1309501</v>
      </c>
      <c r="G561" s="177">
        <f t="shared" si="48"/>
        <v>576472.80000000168</v>
      </c>
      <c r="H561" s="177">
        <f t="shared" si="49"/>
        <v>4219</v>
      </c>
    </row>
    <row r="562" spans="1:8" x14ac:dyDescent="0.25">
      <c r="A562" s="789" t="s">
        <v>851</v>
      </c>
      <c r="B562" s="328">
        <v>594</v>
      </c>
      <c r="C562" s="329">
        <v>2376</v>
      </c>
      <c r="D562" s="330">
        <v>24</v>
      </c>
      <c r="E562" s="176">
        <f t="shared" si="52"/>
        <v>7095014.5000000047</v>
      </c>
      <c r="F562" s="176">
        <f t="shared" si="52"/>
        <v>1309525</v>
      </c>
      <c r="G562" s="177">
        <f t="shared" si="48"/>
        <v>574096.80000000168</v>
      </c>
      <c r="H562" s="177">
        <f t="shared" si="49"/>
        <v>4195</v>
      </c>
    </row>
    <row r="563" spans="1:8" x14ac:dyDescent="0.25">
      <c r="A563" s="789" t="s">
        <v>851</v>
      </c>
      <c r="B563" s="328">
        <v>595</v>
      </c>
      <c r="C563" s="329">
        <v>1784.0000000000002</v>
      </c>
      <c r="D563" s="330">
        <v>18</v>
      </c>
      <c r="E563" s="176">
        <f t="shared" si="52"/>
        <v>7096798.5000000047</v>
      </c>
      <c r="F563" s="176">
        <f t="shared" si="52"/>
        <v>1309543</v>
      </c>
      <c r="G563" s="177">
        <f t="shared" si="48"/>
        <v>572312.80000000168</v>
      </c>
      <c r="H563" s="177">
        <f t="shared" si="49"/>
        <v>4177</v>
      </c>
    </row>
    <row r="564" spans="1:8" x14ac:dyDescent="0.25">
      <c r="A564" s="789" t="s">
        <v>851</v>
      </c>
      <c r="B564" s="328">
        <v>596</v>
      </c>
      <c r="C564" s="329">
        <v>1191.0999999999999</v>
      </c>
      <c r="D564" s="330">
        <v>12</v>
      </c>
      <c r="E564" s="176">
        <f t="shared" ref="E564:F579" si="53">E563+C564</f>
        <v>7097989.6000000043</v>
      </c>
      <c r="F564" s="176">
        <f t="shared" si="53"/>
        <v>1309555</v>
      </c>
      <c r="G564" s="177">
        <f t="shared" si="48"/>
        <v>571121.70000000205</v>
      </c>
      <c r="H564" s="177">
        <f t="shared" si="49"/>
        <v>4165</v>
      </c>
    </row>
    <row r="565" spans="1:8" x14ac:dyDescent="0.25">
      <c r="A565" s="789" t="s">
        <v>851</v>
      </c>
      <c r="B565" s="328">
        <v>597</v>
      </c>
      <c r="C565" s="329">
        <v>596.6</v>
      </c>
      <c r="D565" s="330">
        <v>6</v>
      </c>
      <c r="E565" s="176">
        <f t="shared" si="53"/>
        <v>7098586.2000000039</v>
      </c>
      <c r="F565" s="176">
        <f t="shared" si="53"/>
        <v>1309561</v>
      </c>
      <c r="G565" s="177">
        <f t="shared" si="48"/>
        <v>570525.10000000242</v>
      </c>
      <c r="H565" s="177">
        <f t="shared" si="49"/>
        <v>4159</v>
      </c>
    </row>
    <row r="566" spans="1:8" x14ac:dyDescent="0.25">
      <c r="A566" s="789" t="s">
        <v>851</v>
      </c>
      <c r="B566" s="328">
        <v>598</v>
      </c>
      <c r="C566" s="329">
        <v>1794.5</v>
      </c>
      <c r="D566" s="330">
        <v>18</v>
      </c>
      <c r="E566" s="176">
        <f t="shared" si="53"/>
        <v>7100380.7000000039</v>
      </c>
      <c r="F566" s="176">
        <f t="shared" si="53"/>
        <v>1309579</v>
      </c>
      <c r="G566" s="177">
        <f t="shared" si="48"/>
        <v>568730.60000000242</v>
      </c>
      <c r="H566" s="177">
        <f t="shared" si="49"/>
        <v>4141</v>
      </c>
    </row>
    <row r="567" spans="1:8" x14ac:dyDescent="0.25">
      <c r="A567" s="789" t="s">
        <v>851</v>
      </c>
      <c r="B567" s="328">
        <v>599</v>
      </c>
      <c r="C567" s="329">
        <v>599.4</v>
      </c>
      <c r="D567" s="330">
        <v>12</v>
      </c>
      <c r="E567" s="176">
        <f t="shared" si="53"/>
        <v>7100980.1000000043</v>
      </c>
      <c r="F567" s="176">
        <f t="shared" si="53"/>
        <v>1309591</v>
      </c>
      <c r="G567" s="177">
        <f t="shared" si="48"/>
        <v>568131.20000000205</v>
      </c>
      <c r="H567" s="177">
        <f t="shared" si="49"/>
        <v>4129</v>
      </c>
    </row>
    <row r="568" spans="1:8" x14ac:dyDescent="0.25">
      <c r="A568" s="789" t="s">
        <v>851</v>
      </c>
      <c r="B568" s="328">
        <v>600</v>
      </c>
      <c r="C568" s="329">
        <v>600</v>
      </c>
      <c r="D568" s="330">
        <v>6</v>
      </c>
      <c r="E568" s="176">
        <f t="shared" si="53"/>
        <v>7101580.1000000043</v>
      </c>
      <c r="F568" s="176">
        <f t="shared" si="53"/>
        <v>1309597</v>
      </c>
      <c r="G568" s="177">
        <f t="shared" si="48"/>
        <v>567531.20000000205</v>
      </c>
      <c r="H568" s="177">
        <f t="shared" si="49"/>
        <v>4123</v>
      </c>
    </row>
    <row r="569" spans="1:8" x14ac:dyDescent="0.25">
      <c r="A569" s="789" t="s">
        <v>851</v>
      </c>
      <c r="B569" s="328">
        <v>601</v>
      </c>
      <c r="C569" s="329">
        <v>601</v>
      </c>
      <c r="D569" s="330">
        <v>6</v>
      </c>
      <c r="E569" s="176">
        <f t="shared" si="53"/>
        <v>7102181.1000000043</v>
      </c>
      <c r="F569" s="176">
        <f t="shared" si="53"/>
        <v>1309603</v>
      </c>
      <c r="G569" s="177">
        <f t="shared" si="48"/>
        <v>566930.20000000205</v>
      </c>
      <c r="H569" s="177">
        <f t="shared" si="49"/>
        <v>4117</v>
      </c>
    </row>
    <row r="570" spans="1:8" x14ac:dyDescent="0.25">
      <c r="A570" s="789" t="s">
        <v>851</v>
      </c>
      <c r="B570" s="328">
        <v>603</v>
      </c>
      <c r="C570" s="329">
        <v>603.29999999999995</v>
      </c>
      <c r="D570" s="330">
        <v>6</v>
      </c>
      <c r="E570" s="176">
        <f t="shared" si="53"/>
        <v>7102784.4000000041</v>
      </c>
      <c r="F570" s="176">
        <f t="shared" si="53"/>
        <v>1309609</v>
      </c>
      <c r="G570" s="177">
        <f t="shared" si="48"/>
        <v>566326.90000000224</v>
      </c>
      <c r="H570" s="177">
        <f t="shared" si="49"/>
        <v>4111</v>
      </c>
    </row>
    <row r="571" spans="1:8" x14ac:dyDescent="0.25">
      <c r="A571" s="789" t="s">
        <v>851</v>
      </c>
      <c r="B571" s="328">
        <v>604</v>
      </c>
      <c r="C571" s="329">
        <v>1812.1</v>
      </c>
      <c r="D571" s="330">
        <v>24</v>
      </c>
      <c r="E571" s="176">
        <f t="shared" si="53"/>
        <v>7104596.5000000037</v>
      </c>
      <c r="F571" s="176">
        <f t="shared" si="53"/>
        <v>1309633</v>
      </c>
      <c r="G571" s="177">
        <f t="shared" si="48"/>
        <v>564514.80000000261</v>
      </c>
      <c r="H571" s="177">
        <f t="shared" si="49"/>
        <v>4087</v>
      </c>
    </row>
    <row r="572" spans="1:8" x14ac:dyDescent="0.25">
      <c r="A572" s="789" t="s">
        <v>851</v>
      </c>
      <c r="B572" s="328">
        <v>606</v>
      </c>
      <c r="C572" s="329">
        <v>606.1</v>
      </c>
      <c r="D572" s="330">
        <v>6</v>
      </c>
      <c r="E572" s="176">
        <f t="shared" si="53"/>
        <v>7105202.6000000034</v>
      </c>
      <c r="F572" s="176">
        <f t="shared" si="53"/>
        <v>1309639</v>
      </c>
      <c r="G572" s="177">
        <f t="shared" si="48"/>
        <v>563908.70000000298</v>
      </c>
      <c r="H572" s="177">
        <f t="shared" si="49"/>
        <v>4081</v>
      </c>
    </row>
    <row r="573" spans="1:8" x14ac:dyDescent="0.25">
      <c r="A573" s="789" t="s">
        <v>851</v>
      </c>
      <c r="B573" s="328">
        <v>607</v>
      </c>
      <c r="C573" s="329">
        <v>1214</v>
      </c>
      <c r="D573" s="330">
        <v>12</v>
      </c>
      <c r="E573" s="176">
        <f t="shared" si="53"/>
        <v>7106416.6000000034</v>
      </c>
      <c r="F573" s="176">
        <f t="shared" si="53"/>
        <v>1309651</v>
      </c>
      <c r="G573" s="177">
        <f t="shared" si="48"/>
        <v>562694.70000000298</v>
      </c>
      <c r="H573" s="177">
        <f t="shared" si="49"/>
        <v>4069</v>
      </c>
    </row>
    <row r="574" spans="1:8" x14ac:dyDescent="0.25">
      <c r="A574" s="789" t="s">
        <v>851</v>
      </c>
      <c r="B574" s="328">
        <v>608</v>
      </c>
      <c r="C574" s="329">
        <v>608.1</v>
      </c>
      <c r="D574" s="330">
        <v>9</v>
      </c>
      <c r="E574" s="176">
        <f t="shared" si="53"/>
        <v>7107024.700000003</v>
      </c>
      <c r="F574" s="176">
        <f t="shared" si="53"/>
        <v>1309660</v>
      </c>
      <c r="G574" s="177">
        <f t="shared" si="48"/>
        <v>562086.60000000335</v>
      </c>
      <c r="H574" s="177">
        <f t="shared" si="49"/>
        <v>4060</v>
      </c>
    </row>
    <row r="575" spans="1:8" x14ac:dyDescent="0.25">
      <c r="A575" s="789" t="s">
        <v>851</v>
      </c>
      <c r="B575" s="328">
        <v>609</v>
      </c>
      <c r="C575" s="329">
        <v>1218.0999999999999</v>
      </c>
      <c r="D575" s="330">
        <v>18</v>
      </c>
      <c r="E575" s="176">
        <f t="shared" si="53"/>
        <v>7108242.8000000026</v>
      </c>
      <c r="F575" s="176">
        <f t="shared" si="53"/>
        <v>1309678</v>
      </c>
      <c r="G575" s="177">
        <f t="shared" si="48"/>
        <v>560868.50000000373</v>
      </c>
      <c r="H575" s="177">
        <f t="shared" si="49"/>
        <v>4042</v>
      </c>
    </row>
    <row r="576" spans="1:8" x14ac:dyDescent="0.25">
      <c r="A576" s="789" t="s">
        <v>851</v>
      </c>
      <c r="B576" s="328">
        <v>610</v>
      </c>
      <c r="C576" s="329">
        <v>3050</v>
      </c>
      <c r="D576" s="330">
        <v>36</v>
      </c>
      <c r="E576" s="176">
        <f t="shared" si="53"/>
        <v>7111292.8000000026</v>
      </c>
      <c r="F576" s="176">
        <f t="shared" si="53"/>
        <v>1309714</v>
      </c>
      <c r="G576" s="177">
        <f t="shared" si="48"/>
        <v>557818.50000000373</v>
      </c>
      <c r="H576" s="177">
        <f t="shared" si="49"/>
        <v>4006</v>
      </c>
    </row>
    <row r="577" spans="1:8" x14ac:dyDescent="0.25">
      <c r="A577" s="789" t="s">
        <v>851</v>
      </c>
      <c r="B577" s="328">
        <v>611</v>
      </c>
      <c r="C577" s="329">
        <v>1832.6999999999998</v>
      </c>
      <c r="D577" s="330">
        <v>24</v>
      </c>
      <c r="E577" s="176">
        <f t="shared" si="53"/>
        <v>7113125.5000000028</v>
      </c>
      <c r="F577" s="176">
        <f t="shared" si="53"/>
        <v>1309738</v>
      </c>
      <c r="G577" s="177">
        <f t="shared" si="48"/>
        <v>555985.80000000354</v>
      </c>
      <c r="H577" s="177">
        <f t="shared" si="49"/>
        <v>3982</v>
      </c>
    </row>
    <row r="578" spans="1:8" x14ac:dyDescent="0.25">
      <c r="A578" s="789" t="s">
        <v>851</v>
      </c>
      <c r="B578" s="328">
        <v>612</v>
      </c>
      <c r="C578" s="329">
        <v>611.70000000000005</v>
      </c>
      <c r="D578" s="330">
        <v>6</v>
      </c>
      <c r="E578" s="176">
        <f t="shared" si="53"/>
        <v>7113737.200000003</v>
      </c>
      <c r="F578" s="176">
        <f t="shared" si="53"/>
        <v>1309744</v>
      </c>
      <c r="G578" s="177">
        <f t="shared" si="48"/>
        <v>555374.10000000335</v>
      </c>
      <c r="H578" s="177">
        <f t="shared" si="49"/>
        <v>3976</v>
      </c>
    </row>
    <row r="579" spans="1:8" x14ac:dyDescent="0.25">
      <c r="A579" s="789" t="s">
        <v>851</v>
      </c>
      <c r="B579" s="328">
        <v>613</v>
      </c>
      <c r="C579" s="329">
        <v>612.6</v>
      </c>
      <c r="D579" s="330">
        <v>6</v>
      </c>
      <c r="E579" s="176">
        <f t="shared" si="53"/>
        <v>7114349.8000000026</v>
      </c>
      <c r="F579" s="176">
        <f t="shared" si="53"/>
        <v>1309750</v>
      </c>
      <c r="G579" s="177">
        <f t="shared" ref="G579:G642" si="54">$E$984-E579</f>
        <v>554761.50000000373</v>
      </c>
      <c r="H579" s="177">
        <f t="shared" ref="H579:H642" si="55">$F$984-F579</f>
        <v>3970</v>
      </c>
    </row>
    <row r="580" spans="1:8" x14ac:dyDescent="0.25">
      <c r="A580" s="789" t="s">
        <v>851</v>
      </c>
      <c r="B580" s="328">
        <v>614</v>
      </c>
      <c r="C580" s="329">
        <v>613.79999999999995</v>
      </c>
      <c r="D580" s="330">
        <v>12</v>
      </c>
      <c r="E580" s="176">
        <f t="shared" ref="E580:F595" si="56">E579+C580</f>
        <v>7114963.6000000024</v>
      </c>
      <c r="F580" s="176">
        <f t="shared" si="56"/>
        <v>1309762</v>
      </c>
      <c r="G580" s="177">
        <f t="shared" si="54"/>
        <v>554147.70000000391</v>
      </c>
      <c r="H580" s="177">
        <f t="shared" si="55"/>
        <v>3958</v>
      </c>
    </row>
    <row r="581" spans="1:8" x14ac:dyDescent="0.25">
      <c r="A581" s="789" t="s">
        <v>851</v>
      </c>
      <c r="B581" s="328">
        <v>615</v>
      </c>
      <c r="C581" s="329">
        <v>1845.4</v>
      </c>
      <c r="D581" s="330">
        <v>24</v>
      </c>
      <c r="E581" s="176">
        <f t="shared" si="56"/>
        <v>7116809.0000000028</v>
      </c>
      <c r="F581" s="176">
        <f t="shared" si="56"/>
        <v>1309786</v>
      </c>
      <c r="G581" s="177">
        <f t="shared" si="54"/>
        <v>552302.30000000354</v>
      </c>
      <c r="H581" s="177">
        <f t="shared" si="55"/>
        <v>3934</v>
      </c>
    </row>
    <row r="582" spans="1:8" x14ac:dyDescent="0.25">
      <c r="A582" s="789" t="s">
        <v>851</v>
      </c>
      <c r="B582" s="328">
        <v>616</v>
      </c>
      <c r="C582" s="329">
        <v>616</v>
      </c>
      <c r="D582" s="330">
        <v>6</v>
      </c>
      <c r="E582" s="176">
        <f t="shared" si="56"/>
        <v>7117425.0000000028</v>
      </c>
      <c r="F582" s="176">
        <f t="shared" si="56"/>
        <v>1309792</v>
      </c>
      <c r="G582" s="177">
        <f t="shared" si="54"/>
        <v>551686.30000000354</v>
      </c>
      <c r="H582" s="177">
        <f t="shared" si="55"/>
        <v>3928</v>
      </c>
    </row>
    <row r="583" spans="1:8" x14ac:dyDescent="0.25">
      <c r="A583" s="789" t="s">
        <v>851</v>
      </c>
      <c r="B583" s="328">
        <v>619</v>
      </c>
      <c r="C583" s="329">
        <v>618.5</v>
      </c>
      <c r="D583" s="330">
        <v>6</v>
      </c>
      <c r="E583" s="176">
        <f t="shared" si="56"/>
        <v>7118043.5000000028</v>
      </c>
      <c r="F583" s="176">
        <f t="shared" si="56"/>
        <v>1309798</v>
      </c>
      <c r="G583" s="177">
        <f t="shared" si="54"/>
        <v>551067.80000000354</v>
      </c>
      <c r="H583" s="177">
        <f t="shared" si="55"/>
        <v>3922</v>
      </c>
    </row>
    <row r="584" spans="1:8" x14ac:dyDescent="0.25">
      <c r="A584" s="789" t="s">
        <v>851</v>
      </c>
      <c r="B584" s="328">
        <v>620</v>
      </c>
      <c r="C584" s="329">
        <v>619.5</v>
      </c>
      <c r="D584" s="330">
        <v>6</v>
      </c>
      <c r="E584" s="176">
        <f t="shared" si="56"/>
        <v>7118663.0000000028</v>
      </c>
      <c r="F584" s="176">
        <f t="shared" si="56"/>
        <v>1309804</v>
      </c>
      <c r="G584" s="177">
        <f t="shared" si="54"/>
        <v>550448.30000000354</v>
      </c>
      <c r="H584" s="177">
        <f t="shared" si="55"/>
        <v>3916</v>
      </c>
    </row>
    <row r="585" spans="1:8" x14ac:dyDescent="0.25">
      <c r="A585" s="789" t="s">
        <v>851</v>
      </c>
      <c r="B585" s="328">
        <v>621</v>
      </c>
      <c r="C585" s="329">
        <v>620.70000000000005</v>
      </c>
      <c r="D585" s="330">
        <v>6</v>
      </c>
      <c r="E585" s="176">
        <f t="shared" si="56"/>
        <v>7119283.700000003</v>
      </c>
      <c r="F585" s="176">
        <f t="shared" si="56"/>
        <v>1309810</v>
      </c>
      <c r="G585" s="177">
        <f t="shared" si="54"/>
        <v>549827.60000000335</v>
      </c>
      <c r="H585" s="177">
        <f t="shared" si="55"/>
        <v>3910</v>
      </c>
    </row>
    <row r="586" spans="1:8" x14ac:dyDescent="0.25">
      <c r="A586" s="789" t="s">
        <v>851</v>
      </c>
      <c r="B586" s="328">
        <v>623</v>
      </c>
      <c r="C586" s="329">
        <v>622.70000000000005</v>
      </c>
      <c r="D586" s="330">
        <v>6</v>
      </c>
      <c r="E586" s="176">
        <f t="shared" si="56"/>
        <v>7119906.4000000032</v>
      </c>
      <c r="F586" s="176">
        <f t="shared" si="56"/>
        <v>1309816</v>
      </c>
      <c r="G586" s="177">
        <f t="shared" si="54"/>
        <v>549204.90000000317</v>
      </c>
      <c r="H586" s="177">
        <f t="shared" si="55"/>
        <v>3904</v>
      </c>
    </row>
    <row r="587" spans="1:8" x14ac:dyDescent="0.25">
      <c r="A587" s="789" t="s">
        <v>851</v>
      </c>
      <c r="B587" s="328">
        <v>624</v>
      </c>
      <c r="C587" s="329">
        <v>1248</v>
      </c>
      <c r="D587" s="330">
        <v>18</v>
      </c>
      <c r="E587" s="176">
        <f t="shared" si="56"/>
        <v>7121154.4000000032</v>
      </c>
      <c r="F587" s="176">
        <f t="shared" si="56"/>
        <v>1309834</v>
      </c>
      <c r="G587" s="177">
        <f t="shared" si="54"/>
        <v>547956.90000000317</v>
      </c>
      <c r="H587" s="177">
        <f t="shared" si="55"/>
        <v>3886</v>
      </c>
    </row>
    <row r="588" spans="1:8" x14ac:dyDescent="0.25">
      <c r="A588" s="789" t="s">
        <v>851</v>
      </c>
      <c r="B588" s="328">
        <v>625</v>
      </c>
      <c r="C588" s="329">
        <v>625.20000000000005</v>
      </c>
      <c r="D588" s="330">
        <v>6</v>
      </c>
      <c r="E588" s="176">
        <f t="shared" si="56"/>
        <v>7121779.6000000034</v>
      </c>
      <c r="F588" s="176">
        <f t="shared" si="56"/>
        <v>1309840</v>
      </c>
      <c r="G588" s="177">
        <f t="shared" si="54"/>
        <v>547331.70000000298</v>
      </c>
      <c r="H588" s="177">
        <f t="shared" si="55"/>
        <v>3880</v>
      </c>
    </row>
    <row r="589" spans="1:8" x14ac:dyDescent="0.25">
      <c r="A589" s="789" t="s">
        <v>851</v>
      </c>
      <c r="B589" s="328">
        <v>626</v>
      </c>
      <c r="C589" s="329">
        <v>1252.2</v>
      </c>
      <c r="D589" s="330">
        <v>12</v>
      </c>
      <c r="E589" s="176">
        <f t="shared" si="56"/>
        <v>7123031.8000000035</v>
      </c>
      <c r="F589" s="176">
        <f t="shared" si="56"/>
        <v>1309852</v>
      </c>
      <c r="G589" s="177">
        <f t="shared" si="54"/>
        <v>546079.50000000279</v>
      </c>
      <c r="H589" s="177">
        <f t="shared" si="55"/>
        <v>3868</v>
      </c>
    </row>
    <row r="590" spans="1:8" x14ac:dyDescent="0.25">
      <c r="A590" s="789" t="s">
        <v>851</v>
      </c>
      <c r="B590" s="328">
        <v>630</v>
      </c>
      <c r="C590" s="329">
        <v>629.6</v>
      </c>
      <c r="D590" s="330">
        <v>6</v>
      </c>
      <c r="E590" s="176">
        <f t="shared" si="56"/>
        <v>7123661.4000000032</v>
      </c>
      <c r="F590" s="176">
        <f t="shared" si="56"/>
        <v>1309858</v>
      </c>
      <c r="G590" s="177">
        <f t="shared" si="54"/>
        <v>545449.90000000317</v>
      </c>
      <c r="H590" s="177">
        <f t="shared" si="55"/>
        <v>3862</v>
      </c>
    </row>
    <row r="591" spans="1:8" x14ac:dyDescent="0.25">
      <c r="A591" s="789" t="s">
        <v>851</v>
      </c>
      <c r="B591" s="328">
        <v>631</v>
      </c>
      <c r="C591" s="329">
        <v>1261.4000000000001</v>
      </c>
      <c r="D591" s="330">
        <v>12</v>
      </c>
      <c r="E591" s="176">
        <f t="shared" si="56"/>
        <v>7124922.8000000035</v>
      </c>
      <c r="F591" s="176">
        <f t="shared" si="56"/>
        <v>1309870</v>
      </c>
      <c r="G591" s="177">
        <f t="shared" si="54"/>
        <v>544188.50000000279</v>
      </c>
      <c r="H591" s="177">
        <f t="shared" si="55"/>
        <v>3850</v>
      </c>
    </row>
    <row r="592" spans="1:8" x14ac:dyDescent="0.25">
      <c r="A592" s="789" t="s">
        <v>851</v>
      </c>
      <c r="B592" s="328">
        <v>632</v>
      </c>
      <c r="C592" s="329">
        <v>631.6</v>
      </c>
      <c r="D592" s="330">
        <v>6</v>
      </c>
      <c r="E592" s="176">
        <f t="shared" si="56"/>
        <v>7125554.4000000032</v>
      </c>
      <c r="F592" s="176">
        <f t="shared" si="56"/>
        <v>1309876</v>
      </c>
      <c r="G592" s="177">
        <f t="shared" si="54"/>
        <v>543556.90000000317</v>
      </c>
      <c r="H592" s="177">
        <f t="shared" si="55"/>
        <v>3844</v>
      </c>
    </row>
    <row r="593" spans="1:8" x14ac:dyDescent="0.25">
      <c r="A593" s="789" t="s">
        <v>851</v>
      </c>
      <c r="B593" s="328">
        <v>633</v>
      </c>
      <c r="C593" s="329">
        <v>1265.5</v>
      </c>
      <c r="D593" s="330">
        <v>12</v>
      </c>
      <c r="E593" s="176">
        <f t="shared" si="56"/>
        <v>7126819.9000000032</v>
      </c>
      <c r="F593" s="176">
        <f t="shared" si="56"/>
        <v>1309888</v>
      </c>
      <c r="G593" s="177">
        <f t="shared" si="54"/>
        <v>542291.40000000317</v>
      </c>
      <c r="H593" s="177">
        <f t="shared" si="55"/>
        <v>3832</v>
      </c>
    </row>
    <row r="594" spans="1:8" x14ac:dyDescent="0.25">
      <c r="A594" s="789" t="s">
        <v>851</v>
      </c>
      <c r="B594" s="328">
        <v>635</v>
      </c>
      <c r="C594" s="329">
        <v>3174.5</v>
      </c>
      <c r="D594" s="330">
        <v>48</v>
      </c>
      <c r="E594" s="176">
        <f t="shared" si="56"/>
        <v>7129994.4000000032</v>
      </c>
      <c r="F594" s="176">
        <f t="shared" si="56"/>
        <v>1309936</v>
      </c>
      <c r="G594" s="177">
        <f t="shared" si="54"/>
        <v>539116.90000000317</v>
      </c>
      <c r="H594" s="177">
        <f t="shared" si="55"/>
        <v>3784</v>
      </c>
    </row>
    <row r="595" spans="1:8" x14ac:dyDescent="0.25">
      <c r="A595" s="789" t="s">
        <v>851</v>
      </c>
      <c r="B595" s="328">
        <v>637</v>
      </c>
      <c r="C595" s="329">
        <v>1273.8</v>
      </c>
      <c r="D595" s="330">
        <v>17</v>
      </c>
      <c r="E595" s="176">
        <f t="shared" si="56"/>
        <v>7131268.200000003</v>
      </c>
      <c r="F595" s="176">
        <f t="shared" si="56"/>
        <v>1309953</v>
      </c>
      <c r="G595" s="177">
        <f t="shared" si="54"/>
        <v>537843.10000000335</v>
      </c>
      <c r="H595" s="177">
        <f t="shared" si="55"/>
        <v>3767</v>
      </c>
    </row>
    <row r="596" spans="1:8" x14ac:dyDescent="0.25">
      <c r="A596" s="789" t="s">
        <v>851</v>
      </c>
      <c r="B596" s="328">
        <v>638</v>
      </c>
      <c r="C596" s="329">
        <v>1276.1999999999998</v>
      </c>
      <c r="D596" s="330">
        <v>12</v>
      </c>
      <c r="E596" s="176">
        <f t="shared" ref="E596:F611" si="57">E595+C596</f>
        <v>7132544.4000000032</v>
      </c>
      <c r="F596" s="176">
        <f t="shared" si="57"/>
        <v>1309965</v>
      </c>
      <c r="G596" s="177">
        <f t="shared" si="54"/>
        <v>536566.90000000317</v>
      </c>
      <c r="H596" s="177">
        <f t="shared" si="55"/>
        <v>3755</v>
      </c>
    </row>
    <row r="597" spans="1:8" x14ac:dyDescent="0.25">
      <c r="A597" s="789" t="s">
        <v>851</v>
      </c>
      <c r="B597" s="328">
        <v>640</v>
      </c>
      <c r="C597" s="329">
        <v>640.4</v>
      </c>
      <c r="D597" s="330">
        <v>6</v>
      </c>
      <c r="E597" s="176">
        <f t="shared" si="57"/>
        <v>7133184.8000000035</v>
      </c>
      <c r="F597" s="176">
        <f t="shared" si="57"/>
        <v>1309971</v>
      </c>
      <c r="G597" s="177">
        <f t="shared" si="54"/>
        <v>535926.50000000279</v>
      </c>
      <c r="H597" s="177">
        <f t="shared" si="55"/>
        <v>3749</v>
      </c>
    </row>
    <row r="598" spans="1:8" x14ac:dyDescent="0.25">
      <c r="A598" s="789" t="s">
        <v>851</v>
      </c>
      <c r="B598" s="328">
        <v>642</v>
      </c>
      <c r="C598" s="329">
        <v>1283.9000000000001</v>
      </c>
      <c r="D598" s="330">
        <v>12</v>
      </c>
      <c r="E598" s="176">
        <f t="shared" si="57"/>
        <v>7134468.7000000039</v>
      </c>
      <c r="F598" s="176">
        <f t="shared" si="57"/>
        <v>1309983</v>
      </c>
      <c r="G598" s="177">
        <f t="shared" si="54"/>
        <v>534642.60000000242</v>
      </c>
      <c r="H598" s="177">
        <f t="shared" si="55"/>
        <v>3737</v>
      </c>
    </row>
    <row r="599" spans="1:8" x14ac:dyDescent="0.25">
      <c r="A599" s="789" t="s">
        <v>851</v>
      </c>
      <c r="B599" s="328">
        <v>643</v>
      </c>
      <c r="C599" s="329">
        <v>1929.1999999999998</v>
      </c>
      <c r="D599" s="330">
        <v>22</v>
      </c>
      <c r="E599" s="176">
        <f t="shared" si="57"/>
        <v>7136397.9000000041</v>
      </c>
      <c r="F599" s="176">
        <f t="shared" si="57"/>
        <v>1310005</v>
      </c>
      <c r="G599" s="177">
        <f t="shared" si="54"/>
        <v>532713.40000000224</v>
      </c>
      <c r="H599" s="177">
        <f t="shared" si="55"/>
        <v>3715</v>
      </c>
    </row>
    <row r="600" spans="1:8" x14ac:dyDescent="0.25">
      <c r="A600" s="789" t="s">
        <v>851</v>
      </c>
      <c r="B600" s="328">
        <v>645</v>
      </c>
      <c r="C600" s="329">
        <v>1289.8000000000002</v>
      </c>
      <c r="D600" s="330">
        <v>18</v>
      </c>
      <c r="E600" s="176">
        <f t="shared" si="57"/>
        <v>7137687.7000000039</v>
      </c>
      <c r="F600" s="176">
        <f t="shared" si="57"/>
        <v>1310023</v>
      </c>
      <c r="G600" s="177">
        <f t="shared" si="54"/>
        <v>531423.60000000242</v>
      </c>
      <c r="H600" s="177">
        <f t="shared" si="55"/>
        <v>3697</v>
      </c>
    </row>
    <row r="601" spans="1:8" x14ac:dyDescent="0.25">
      <c r="A601" s="789" t="s">
        <v>851</v>
      </c>
      <c r="B601" s="328">
        <v>646</v>
      </c>
      <c r="C601" s="329">
        <v>646.29999999999995</v>
      </c>
      <c r="D601" s="330">
        <v>12</v>
      </c>
      <c r="E601" s="176">
        <f t="shared" si="57"/>
        <v>7138334.0000000037</v>
      </c>
      <c r="F601" s="176">
        <f t="shared" si="57"/>
        <v>1310035</v>
      </c>
      <c r="G601" s="177">
        <f t="shared" si="54"/>
        <v>530777.30000000261</v>
      </c>
      <c r="H601" s="177">
        <f t="shared" si="55"/>
        <v>3685</v>
      </c>
    </row>
    <row r="602" spans="1:8" x14ac:dyDescent="0.25">
      <c r="A602" s="789" t="s">
        <v>851</v>
      </c>
      <c r="B602" s="328">
        <v>647</v>
      </c>
      <c r="C602" s="329">
        <v>1294.3</v>
      </c>
      <c r="D602" s="330">
        <v>12</v>
      </c>
      <c r="E602" s="176">
        <f t="shared" si="57"/>
        <v>7139628.3000000035</v>
      </c>
      <c r="F602" s="176">
        <f t="shared" si="57"/>
        <v>1310047</v>
      </c>
      <c r="G602" s="177">
        <f t="shared" si="54"/>
        <v>529483.00000000279</v>
      </c>
      <c r="H602" s="177">
        <f t="shared" si="55"/>
        <v>3673</v>
      </c>
    </row>
    <row r="603" spans="1:8" x14ac:dyDescent="0.25">
      <c r="A603" s="789" t="s">
        <v>851</v>
      </c>
      <c r="B603" s="328">
        <v>648</v>
      </c>
      <c r="C603" s="329">
        <v>647.79999999999995</v>
      </c>
      <c r="D603" s="330">
        <v>6</v>
      </c>
      <c r="E603" s="176">
        <f t="shared" si="57"/>
        <v>7140276.1000000034</v>
      </c>
      <c r="F603" s="176">
        <f t="shared" si="57"/>
        <v>1310053</v>
      </c>
      <c r="G603" s="177">
        <f t="shared" si="54"/>
        <v>528835.20000000298</v>
      </c>
      <c r="H603" s="177">
        <f t="shared" si="55"/>
        <v>3667</v>
      </c>
    </row>
    <row r="604" spans="1:8" x14ac:dyDescent="0.25">
      <c r="A604" s="789" t="s">
        <v>851</v>
      </c>
      <c r="B604" s="328">
        <v>649</v>
      </c>
      <c r="C604" s="329">
        <v>1298</v>
      </c>
      <c r="D604" s="330">
        <v>18</v>
      </c>
      <c r="E604" s="176">
        <f t="shared" si="57"/>
        <v>7141574.1000000034</v>
      </c>
      <c r="F604" s="176">
        <f t="shared" si="57"/>
        <v>1310071</v>
      </c>
      <c r="G604" s="177">
        <f t="shared" si="54"/>
        <v>527537.20000000298</v>
      </c>
      <c r="H604" s="177">
        <f t="shared" si="55"/>
        <v>3649</v>
      </c>
    </row>
    <row r="605" spans="1:8" x14ac:dyDescent="0.25">
      <c r="A605" s="789" t="s">
        <v>851</v>
      </c>
      <c r="B605" s="328">
        <v>651</v>
      </c>
      <c r="C605" s="329">
        <v>651.1</v>
      </c>
      <c r="D605" s="330">
        <v>6</v>
      </c>
      <c r="E605" s="176">
        <f t="shared" si="57"/>
        <v>7142225.200000003</v>
      </c>
      <c r="F605" s="176">
        <f t="shared" si="57"/>
        <v>1310077</v>
      </c>
      <c r="G605" s="177">
        <f t="shared" si="54"/>
        <v>526886.10000000335</v>
      </c>
      <c r="H605" s="177">
        <f t="shared" si="55"/>
        <v>3643</v>
      </c>
    </row>
    <row r="606" spans="1:8" x14ac:dyDescent="0.25">
      <c r="A606" s="789" t="s">
        <v>851</v>
      </c>
      <c r="B606" s="328">
        <v>652</v>
      </c>
      <c r="C606" s="329">
        <v>651.70000000000005</v>
      </c>
      <c r="D606" s="330">
        <v>6</v>
      </c>
      <c r="E606" s="176">
        <f t="shared" si="57"/>
        <v>7142876.9000000032</v>
      </c>
      <c r="F606" s="176">
        <f t="shared" si="57"/>
        <v>1310083</v>
      </c>
      <c r="G606" s="177">
        <f t="shared" si="54"/>
        <v>526234.40000000317</v>
      </c>
      <c r="H606" s="177">
        <f t="shared" si="55"/>
        <v>3637</v>
      </c>
    </row>
    <row r="607" spans="1:8" x14ac:dyDescent="0.25">
      <c r="A607" s="789" t="s">
        <v>851</v>
      </c>
      <c r="B607" s="328">
        <v>654</v>
      </c>
      <c r="C607" s="329">
        <v>654.20000000000005</v>
      </c>
      <c r="D607" s="330">
        <v>6</v>
      </c>
      <c r="E607" s="176">
        <f t="shared" si="57"/>
        <v>7143531.1000000034</v>
      </c>
      <c r="F607" s="176">
        <f t="shared" si="57"/>
        <v>1310089</v>
      </c>
      <c r="G607" s="177">
        <f t="shared" si="54"/>
        <v>525580.20000000298</v>
      </c>
      <c r="H607" s="177">
        <f t="shared" si="55"/>
        <v>3631</v>
      </c>
    </row>
    <row r="608" spans="1:8" x14ac:dyDescent="0.25">
      <c r="A608" s="789" t="s">
        <v>851</v>
      </c>
      <c r="B608" s="328">
        <v>655</v>
      </c>
      <c r="C608" s="329">
        <v>1309.5999999999999</v>
      </c>
      <c r="D608" s="330">
        <v>18</v>
      </c>
      <c r="E608" s="176">
        <f t="shared" si="57"/>
        <v>7144840.700000003</v>
      </c>
      <c r="F608" s="176">
        <f t="shared" si="57"/>
        <v>1310107</v>
      </c>
      <c r="G608" s="177">
        <f t="shared" si="54"/>
        <v>524270.60000000335</v>
      </c>
      <c r="H608" s="177">
        <f t="shared" si="55"/>
        <v>3613</v>
      </c>
    </row>
    <row r="609" spans="1:8" x14ac:dyDescent="0.25">
      <c r="A609" s="789" t="s">
        <v>851</v>
      </c>
      <c r="B609" s="328">
        <v>657</v>
      </c>
      <c r="C609" s="329">
        <v>1313.6999999999998</v>
      </c>
      <c r="D609" s="330">
        <v>15</v>
      </c>
      <c r="E609" s="176">
        <f t="shared" si="57"/>
        <v>7146154.4000000032</v>
      </c>
      <c r="F609" s="176">
        <f t="shared" si="57"/>
        <v>1310122</v>
      </c>
      <c r="G609" s="177">
        <f t="shared" si="54"/>
        <v>522956.90000000317</v>
      </c>
      <c r="H609" s="177">
        <f t="shared" si="55"/>
        <v>3598</v>
      </c>
    </row>
    <row r="610" spans="1:8" x14ac:dyDescent="0.25">
      <c r="A610" s="789" t="s">
        <v>851</v>
      </c>
      <c r="B610" s="328">
        <v>659</v>
      </c>
      <c r="C610" s="329">
        <v>659.3</v>
      </c>
      <c r="D610" s="330">
        <v>6</v>
      </c>
      <c r="E610" s="176">
        <f t="shared" si="57"/>
        <v>7146813.700000003</v>
      </c>
      <c r="F610" s="176">
        <f t="shared" si="57"/>
        <v>1310128</v>
      </c>
      <c r="G610" s="177">
        <f t="shared" si="54"/>
        <v>522297.60000000335</v>
      </c>
      <c r="H610" s="177">
        <f t="shared" si="55"/>
        <v>3592</v>
      </c>
    </row>
    <row r="611" spans="1:8" x14ac:dyDescent="0.25">
      <c r="A611" s="789" t="s">
        <v>851</v>
      </c>
      <c r="B611" s="328">
        <v>661</v>
      </c>
      <c r="C611" s="329">
        <v>1321.9</v>
      </c>
      <c r="D611" s="330">
        <v>18</v>
      </c>
      <c r="E611" s="176">
        <f t="shared" si="57"/>
        <v>7148135.6000000034</v>
      </c>
      <c r="F611" s="176">
        <f t="shared" si="57"/>
        <v>1310146</v>
      </c>
      <c r="G611" s="177">
        <f t="shared" si="54"/>
        <v>520975.70000000298</v>
      </c>
      <c r="H611" s="177">
        <f t="shared" si="55"/>
        <v>3574</v>
      </c>
    </row>
    <row r="612" spans="1:8" x14ac:dyDescent="0.25">
      <c r="A612" s="789" t="s">
        <v>851</v>
      </c>
      <c r="B612" s="328">
        <v>662</v>
      </c>
      <c r="C612" s="329">
        <v>1985.9</v>
      </c>
      <c r="D612" s="330">
        <v>29</v>
      </c>
      <c r="E612" s="176">
        <f t="shared" ref="E612:F627" si="58">E611+C612</f>
        <v>7150121.5000000037</v>
      </c>
      <c r="F612" s="176">
        <f t="shared" si="58"/>
        <v>1310175</v>
      </c>
      <c r="G612" s="177">
        <f t="shared" si="54"/>
        <v>518989.80000000261</v>
      </c>
      <c r="H612" s="177">
        <f t="shared" si="55"/>
        <v>3545</v>
      </c>
    </row>
    <row r="613" spans="1:8" x14ac:dyDescent="0.25">
      <c r="A613" s="789" t="s">
        <v>851</v>
      </c>
      <c r="B613" s="328">
        <v>663</v>
      </c>
      <c r="C613" s="329">
        <v>663.3</v>
      </c>
      <c r="D613" s="330">
        <v>6</v>
      </c>
      <c r="E613" s="176">
        <f t="shared" si="58"/>
        <v>7150784.8000000035</v>
      </c>
      <c r="F613" s="176">
        <f t="shared" si="58"/>
        <v>1310181</v>
      </c>
      <c r="G613" s="177">
        <f t="shared" si="54"/>
        <v>518326.50000000279</v>
      </c>
      <c r="H613" s="177">
        <f t="shared" si="55"/>
        <v>3539</v>
      </c>
    </row>
    <row r="614" spans="1:8" x14ac:dyDescent="0.25">
      <c r="A614" s="789" t="s">
        <v>851</v>
      </c>
      <c r="B614" s="328">
        <v>664</v>
      </c>
      <c r="C614" s="329">
        <v>1992.7</v>
      </c>
      <c r="D614" s="330">
        <v>17</v>
      </c>
      <c r="E614" s="176">
        <f t="shared" si="58"/>
        <v>7152777.5000000037</v>
      </c>
      <c r="F614" s="176">
        <f t="shared" si="58"/>
        <v>1310198</v>
      </c>
      <c r="G614" s="177">
        <f t="shared" si="54"/>
        <v>516333.80000000261</v>
      </c>
      <c r="H614" s="177">
        <f t="shared" si="55"/>
        <v>3522</v>
      </c>
    </row>
    <row r="615" spans="1:8" x14ac:dyDescent="0.25">
      <c r="A615" s="789" t="s">
        <v>851</v>
      </c>
      <c r="B615" s="328">
        <v>666</v>
      </c>
      <c r="C615" s="329">
        <v>666.4</v>
      </c>
      <c r="D615" s="330">
        <v>6</v>
      </c>
      <c r="E615" s="176">
        <f t="shared" si="58"/>
        <v>7153443.9000000041</v>
      </c>
      <c r="F615" s="176">
        <f t="shared" si="58"/>
        <v>1310204</v>
      </c>
      <c r="G615" s="177">
        <f t="shared" si="54"/>
        <v>515667.40000000224</v>
      </c>
      <c r="H615" s="177">
        <f t="shared" si="55"/>
        <v>3516</v>
      </c>
    </row>
    <row r="616" spans="1:8" x14ac:dyDescent="0.25">
      <c r="A616" s="789" t="s">
        <v>851</v>
      </c>
      <c r="B616" s="328">
        <v>667</v>
      </c>
      <c r="C616" s="329">
        <v>666.7</v>
      </c>
      <c r="D616" s="330">
        <v>9</v>
      </c>
      <c r="E616" s="176">
        <f t="shared" si="58"/>
        <v>7154110.6000000043</v>
      </c>
      <c r="F616" s="176">
        <f t="shared" si="58"/>
        <v>1310213</v>
      </c>
      <c r="G616" s="177">
        <f t="shared" si="54"/>
        <v>515000.70000000205</v>
      </c>
      <c r="H616" s="177">
        <f t="shared" si="55"/>
        <v>3507</v>
      </c>
    </row>
    <row r="617" spans="1:8" x14ac:dyDescent="0.25">
      <c r="A617" s="789" t="s">
        <v>851</v>
      </c>
      <c r="B617" s="328">
        <v>668</v>
      </c>
      <c r="C617" s="329">
        <v>2671.3</v>
      </c>
      <c r="D617" s="330">
        <v>29</v>
      </c>
      <c r="E617" s="176">
        <f t="shared" si="58"/>
        <v>7156781.9000000041</v>
      </c>
      <c r="F617" s="176">
        <f t="shared" si="58"/>
        <v>1310242</v>
      </c>
      <c r="G617" s="177">
        <f t="shared" si="54"/>
        <v>512329.40000000224</v>
      </c>
      <c r="H617" s="177">
        <f t="shared" si="55"/>
        <v>3478</v>
      </c>
    </row>
    <row r="618" spans="1:8" x14ac:dyDescent="0.25">
      <c r="A618" s="789" t="s">
        <v>851</v>
      </c>
      <c r="B618" s="328">
        <v>669</v>
      </c>
      <c r="C618" s="329">
        <v>668.5</v>
      </c>
      <c r="D618" s="330">
        <v>6</v>
      </c>
      <c r="E618" s="176">
        <f t="shared" si="58"/>
        <v>7157450.4000000041</v>
      </c>
      <c r="F618" s="176">
        <f t="shared" si="58"/>
        <v>1310248</v>
      </c>
      <c r="G618" s="177">
        <f t="shared" si="54"/>
        <v>511660.90000000224</v>
      </c>
      <c r="H618" s="177">
        <f t="shared" si="55"/>
        <v>3472</v>
      </c>
    </row>
    <row r="619" spans="1:8" x14ac:dyDescent="0.25">
      <c r="A619" s="789" t="s">
        <v>851</v>
      </c>
      <c r="B619" s="328">
        <v>671</v>
      </c>
      <c r="C619" s="329">
        <v>670.6</v>
      </c>
      <c r="D619" s="330">
        <v>12</v>
      </c>
      <c r="E619" s="176">
        <f t="shared" si="58"/>
        <v>7158121.0000000037</v>
      </c>
      <c r="F619" s="176">
        <f t="shared" si="58"/>
        <v>1310260</v>
      </c>
      <c r="G619" s="177">
        <f t="shared" si="54"/>
        <v>510990.30000000261</v>
      </c>
      <c r="H619" s="177">
        <f t="shared" si="55"/>
        <v>3460</v>
      </c>
    </row>
    <row r="620" spans="1:8" x14ac:dyDescent="0.25">
      <c r="A620" s="789" t="s">
        <v>851</v>
      </c>
      <c r="B620" s="328">
        <v>672</v>
      </c>
      <c r="C620" s="329">
        <v>671.8</v>
      </c>
      <c r="D620" s="330">
        <v>6</v>
      </c>
      <c r="E620" s="176">
        <f t="shared" si="58"/>
        <v>7158792.8000000035</v>
      </c>
      <c r="F620" s="176">
        <f t="shared" si="58"/>
        <v>1310266</v>
      </c>
      <c r="G620" s="177">
        <f t="shared" si="54"/>
        <v>510318.50000000279</v>
      </c>
      <c r="H620" s="177">
        <f t="shared" si="55"/>
        <v>3454</v>
      </c>
    </row>
    <row r="621" spans="1:8" x14ac:dyDescent="0.25">
      <c r="A621" s="789" t="s">
        <v>851</v>
      </c>
      <c r="B621" s="328">
        <v>675</v>
      </c>
      <c r="C621" s="329">
        <v>675.4</v>
      </c>
      <c r="D621" s="330">
        <v>3</v>
      </c>
      <c r="E621" s="176">
        <f t="shared" si="58"/>
        <v>7159468.2000000039</v>
      </c>
      <c r="F621" s="176">
        <f t="shared" si="58"/>
        <v>1310269</v>
      </c>
      <c r="G621" s="177">
        <f t="shared" si="54"/>
        <v>509643.10000000242</v>
      </c>
      <c r="H621" s="177">
        <f t="shared" si="55"/>
        <v>3451</v>
      </c>
    </row>
    <row r="622" spans="1:8" x14ac:dyDescent="0.25">
      <c r="A622" s="789" t="s">
        <v>851</v>
      </c>
      <c r="B622" s="328">
        <v>676</v>
      </c>
      <c r="C622" s="329">
        <v>675.8</v>
      </c>
      <c r="D622" s="330">
        <v>2</v>
      </c>
      <c r="E622" s="176">
        <f t="shared" si="58"/>
        <v>7160144.0000000037</v>
      </c>
      <c r="F622" s="176">
        <f t="shared" si="58"/>
        <v>1310271</v>
      </c>
      <c r="G622" s="177">
        <f t="shared" si="54"/>
        <v>508967.30000000261</v>
      </c>
      <c r="H622" s="177">
        <f t="shared" si="55"/>
        <v>3449</v>
      </c>
    </row>
    <row r="623" spans="1:8" x14ac:dyDescent="0.25">
      <c r="A623" s="789" t="s">
        <v>851</v>
      </c>
      <c r="B623" s="328">
        <v>678</v>
      </c>
      <c r="C623" s="329">
        <v>1356.4</v>
      </c>
      <c r="D623" s="330">
        <v>12</v>
      </c>
      <c r="E623" s="176">
        <f t="shared" si="58"/>
        <v>7161500.4000000041</v>
      </c>
      <c r="F623" s="176">
        <f t="shared" si="58"/>
        <v>1310283</v>
      </c>
      <c r="G623" s="177">
        <f t="shared" si="54"/>
        <v>507610.90000000224</v>
      </c>
      <c r="H623" s="177">
        <f t="shared" si="55"/>
        <v>3437</v>
      </c>
    </row>
    <row r="624" spans="1:8" x14ac:dyDescent="0.25">
      <c r="A624" s="789" t="s">
        <v>851</v>
      </c>
      <c r="B624" s="328">
        <v>679</v>
      </c>
      <c r="C624" s="329">
        <v>1358</v>
      </c>
      <c r="D624" s="330">
        <v>18</v>
      </c>
      <c r="E624" s="176">
        <f t="shared" si="58"/>
        <v>7162858.4000000041</v>
      </c>
      <c r="F624" s="176">
        <f t="shared" si="58"/>
        <v>1310301</v>
      </c>
      <c r="G624" s="177">
        <f t="shared" si="54"/>
        <v>506252.90000000224</v>
      </c>
      <c r="H624" s="177">
        <f t="shared" si="55"/>
        <v>3419</v>
      </c>
    </row>
    <row r="625" spans="1:8" x14ac:dyDescent="0.25">
      <c r="A625" s="789" t="s">
        <v>851</v>
      </c>
      <c r="B625" s="328">
        <v>680</v>
      </c>
      <c r="C625" s="329">
        <v>680.1</v>
      </c>
      <c r="D625" s="330">
        <v>6</v>
      </c>
      <c r="E625" s="176">
        <f t="shared" si="58"/>
        <v>7163538.5000000037</v>
      </c>
      <c r="F625" s="176">
        <f t="shared" si="58"/>
        <v>1310307</v>
      </c>
      <c r="G625" s="177">
        <f t="shared" si="54"/>
        <v>505572.80000000261</v>
      </c>
      <c r="H625" s="177">
        <f t="shared" si="55"/>
        <v>3413</v>
      </c>
    </row>
    <row r="626" spans="1:8" x14ac:dyDescent="0.25">
      <c r="A626" s="789" t="s">
        <v>851</v>
      </c>
      <c r="B626" s="328">
        <v>682</v>
      </c>
      <c r="C626" s="329">
        <v>681.8</v>
      </c>
      <c r="D626" s="330">
        <v>6</v>
      </c>
      <c r="E626" s="176">
        <f t="shared" si="58"/>
        <v>7164220.3000000035</v>
      </c>
      <c r="F626" s="176">
        <f t="shared" si="58"/>
        <v>1310313</v>
      </c>
      <c r="G626" s="177">
        <f t="shared" si="54"/>
        <v>504891.00000000279</v>
      </c>
      <c r="H626" s="177">
        <f t="shared" si="55"/>
        <v>3407</v>
      </c>
    </row>
    <row r="627" spans="1:8" x14ac:dyDescent="0.25">
      <c r="A627" s="789" t="s">
        <v>851</v>
      </c>
      <c r="B627" s="328">
        <v>683</v>
      </c>
      <c r="C627" s="329">
        <v>2731.2</v>
      </c>
      <c r="D627" s="330">
        <v>30</v>
      </c>
      <c r="E627" s="176">
        <f t="shared" si="58"/>
        <v>7166951.5000000037</v>
      </c>
      <c r="F627" s="176">
        <f t="shared" si="58"/>
        <v>1310343</v>
      </c>
      <c r="G627" s="177">
        <f t="shared" si="54"/>
        <v>502159.80000000261</v>
      </c>
      <c r="H627" s="177">
        <f t="shared" si="55"/>
        <v>3377</v>
      </c>
    </row>
    <row r="628" spans="1:8" x14ac:dyDescent="0.25">
      <c r="A628" s="789" t="s">
        <v>851</v>
      </c>
      <c r="B628" s="328">
        <v>685</v>
      </c>
      <c r="C628" s="329">
        <v>684.5</v>
      </c>
      <c r="D628" s="330">
        <v>6</v>
      </c>
      <c r="E628" s="176">
        <f t="shared" ref="E628:F643" si="59">E627+C628</f>
        <v>7167636.0000000037</v>
      </c>
      <c r="F628" s="176">
        <f t="shared" si="59"/>
        <v>1310349</v>
      </c>
      <c r="G628" s="177">
        <f t="shared" si="54"/>
        <v>501475.30000000261</v>
      </c>
      <c r="H628" s="177">
        <f t="shared" si="55"/>
        <v>3371</v>
      </c>
    </row>
    <row r="629" spans="1:8" x14ac:dyDescent="0.25">
      <c r="A629" s="789" t="s">
        <v>851</v>
      </c>
      <c r="B629" s="328">
        <v>686</v>
      </c>
      <c r="C629" s="329">
        <v>686.2</v>
      </c>
      <c r="D629" s="330">
        <v>6</v>
      </c>
      <c r="E629" s="176">
        <f t="shared" si="59"/>
        <v>7168322.2000000039</v>
      </c>
      <c r="F629" s="176">
        <f t="shared" si="59"/>
        <v>1310355</v>
      </c>
      <c r="G629" s="177">
        <f t="shared" si="54"/>
        <v>500789.10000000242</v>
      </c>
      <c r="H629" s="177">
        <f t="shared" si="55"/>
        <v>3365</v>
      </c>
    </row>
    <row r="630" spans="1:8" x14ac:dyDescent="0.25">
      <c r="A630" s="789" t="s">
        <v>851</v>
      </c>
      <c r="B630" s="328">
        <v>687</v>
      </c>
      <c r="C630" s="329">
        <v>687.1</v>
      </c>
      <c r="D630" s="330">
        <v>6</v>
      </c>
      <c r="E630" s="176">
        <f t="shared" si="59"/>
        <v>7169009.3000000035</v>
      </c>
      <c r="F630" s="176">
        <f t="shared" si="59"/>
        <v>1310361</v>
      </c>
      <c r="G630" s="177">
        <f t="shared" si="54"/>
        <v>500102.00000000279</v>
      </c>
      <c r="H630" s="177">
        <f t="shared" si="55"/>
        <v>3359</v>
      </c>
    </row>
    <row r="631" spans="1:8" x14ac:dyDescent="0.25">
      <c r="A631" s="789" t="s">
        <v>851</v>
      </c>
      <c r="B631" s="328">
        <v>689</v>
      </c>
      <c r="C631" s="329">
        <v>688.9</v>
      </c>
      <c r="D631" s="330">
        <v>6</v>
      </c>
      <c r="E631" s="176">
        <f t="shared" si="59"/>
        <v>7169698.2000000039</v>
      </c>
      <c r="F631" s="176">
        <f t="shared" si="59"/>
        <v>1310367</v>
      </c>
      <c r="G631" s="177">
        <f t="shared" si="54"/>
        <v>499413.10000000242</v>
      </c>
      <c r="H631" s="177">
        <f t="shared" si="55"/>
        <v>3353</v>
      </c>
    </row>
    <row r="632" spans="1:8" x14ac:dyDescent="0.25">
      <c r="A632" s="789" t="s">
        <v>851</v>
      </c>
      <c r="B632" s="328">
        <v>690</v>
      </c>
      <c r="C632" s="329">
        <v>2070.5</v>
      </c>
      <c r="D632" s="330">
        <v>24</v>
      </c>
      <c r="E632" s="176">
        <f t="shared" si="59"/>
        <v>7171768.7000000039</v>
      </c>
      <c r="F632" s="176">
        <f t="shared" si="59"/>
        <v>1310391</v>
      </c>
      <c r="G632" s="177">
        <f t="shared" si="54"/>
        <v>497342.60000000242</v>
      </c>
      <c r="H632" s="177">
        <f t="shared" si="55"/>
        <v>3329</v>
      </c>
    </row>
    <row r="633" spans="1:8" x14ac:dyDescent="0.25">
      <c r="A633" s="789" t="s">
        <v>851</v>
      </c>
      <c r="B633" s="328">
        <v>691</v>
      </c>
      <c r="C633" s="329">
        <v>690.7</v>
      </c>
      <c r="D633" s="330">
        <v>6</v>
      </c>
      <c r="E633" s="176">
        <f t="shared" si="59"/>
        <v>7172459.4000000041</v>
      </c>
      <c r="F633" s="176">
        <f t="shared" si="59"/>
        <v>1310397</v>
      </c>
      <c r="G633" s="177">
        <f t="shared" si="54"/>
        <v>496651.90000000224</v>
      </c>
      <c r="H633" s="177">
        <f t="shared" si="55"/>
        <v>3323</v>
      </c>
    </row>
    <row r="634" spans="1:8" x14ac:dyDescent="0.25">
      <c r="A634" s="789" t="s">
        <v>851</v>
      </c>
      <c r="B634" s="328">
        <v>692</v>
      </c>
      <c r="C634" s="329">
        <v>691.8</v>
      </c>
      <c r="D634" s="330">
        <v>6</v>
      </c>
      <c r="E634" s="176">
        <f t="shared" si="59"/>
        <v>7173151.2000000039</v>
      </c>
      <c r="F634" s="176">
        <f t="shared" si="59"/>
        <v>1310403</v>
      </c>
      <c r="G634" s="177">
        <f t="shared" si="54"/>
        <v>495960.10000000242</v>
      </c>
      <c r="H634" s="177">
        <f t="shared" si="55"/>
        <v>3317</v>
      </c>
    </row>
    <row r="635" spans="1:8" x14ac:dyDescent="0.25">
      <c r="A635" s="789" t="s">
        <v>851</v>
      </c>
      <c r="B635" s="328">
        <v>695</v>
      </c>
      <c r="C635" s="329">
        <v>695.1</v>
      </c>
      <c r="D635" s="330">
        <v>6</v>
      </c>
      <c r="E635" s="176">
        <f t="shared" si="59"/>
        <v>7173846.3000000035</v>
      </c>
      <c r="F635" s="176">
        <f t="shared" si="59"/>
        <v>1310409</v>
      </c>
      <c r="G635" s="177">
        <f t="shared" si="54"/>
        <v>495265.00000000279</v>
      </c>
      <c r="H635" s="177">
        <f t="shared" si="55"/>
        <v>3311</v>
      </c>
    </row>
    <row r="636" spans="1:8" x14ac:dyDescent="0.25">
      <c r="A636" s="789" t="s">
        <v>851</v>
      </c>
      <c r="B636" s="328">
        <v>696</v>
      </c>
      <c r="C636" s="329">
        <v>696.3</v>
      </c>
      <c r="D636" s="330">
        <v>6</v>
      </c>
      <c r="E636" s="176">
        <f t="shared" si="59"/>
        <v>7174542.6000000034</v>
      </c>
      <c r="F636" s="176">
        <f t="shared" si="59"/>
        <v>1310415</v>
      </c>
      <c r="G636" s="177">
        <f t="shared" si="54"/>
        <v>494568.70000000298</v>
      </c>
      <c r="H636" s="177">
        <f t="shared" si="55"/>
        <v>3305</v>
      </c>
    </row>
    <row r="637" spans="1:8" x14ac:dyDescent="0.25">
      <c r="A637" s="789" t="s">
        <v>851</v>
      </c>
      <c r="B637" s="328">
        <v>697</v>
      </c>
      <c r="C637" s="329">
        <v>697</v>
      </c>
      <c r="D637" s="330">
        <v>6</v>
      </c>
      <c r="E637" s="176">
        <f t="shared" si="59"/>
        <v>7175239.6000000034</v>
      </c>
      <c r="F637" s="176">
        <f t="shared" si="59"/>
        <v>1310421</v>
      </c>
      <c r="G637" s="177">
        <f t="shared" si="54"/>
        <v>493871.70000000298</v>
      </c>
      <c r="H637" s="177">
        <f t="shared" si="55"/>
        <v>3299</v>
      </c>
    </row>
    <row r="638" spans="1:8" x14ac:dyDescent="0.25">
      <c r="A638" s="789" t="s">
        <v>851</v>
      </c>
      <c r="B638" s="328">
        <v>699</v>
      </c>
      <c r="C638" s="329">
        <v>698.6</v>
      </c>
      <c r="D638" s="330">
        <v>6</v>
      </c>
      <c r="E638" s="176">
        <f t="shared" si="59"/>
        <v>7175938.200000003</v>
      </c>
      <c r="F638" s="176">
        <f t="shared" si="59"/>
        <v>1310427</v>
      </c>
      <c r="G638" s="177">
        <f t="shared" si="54"/>
        <v>493173.10000000335</v>
      </c>
      <c r="H638" s="177">
        <f t="shared" si="55"/>
        <v>3293</v>
      </c>
    </row>
    <row r="639" spans="1:8" x14ac:dyDescent="0.25">
      <c r="A639" s="789" t="s">
        <v>851</v>
      </c>
      <c r="B639" s="328">
        <v>700</v>
      </c>
      <c r="C639" s="329">
        <v>700.4</v>
      </c>
      <c r="D639" s="330">
        <v>6</v>
      </c>
      <c r="E639" s="176">
        <f t="shared" si="59"/>
        <v>7176638.6000000034</v>
      </c>
      <c r="F639" s="176">
        <f t="shared" si="59"/>
        <v>1310433</v>
      </c>
      <c r="G639" s="177">
        <f t="shared" si="54"/>
        <v>492472.70000000298</v>
      </c>
      <c r="H639" s="177">
        <f t="shared" si="55"/>
        <v>3287</v>
      </c>
    </row>
    <row r="640" spans="1:8" x14ac:dyDescent="0.25">
      <c r="A640" s="789" t="s">
        <v>851</v>
      </c>
      <c r="B640" s="328">
        <v>701</v>
      </c>
      <c r="C640" s="329">
        <v>1401.1</v>
      </c>
      <c r="D640" s="330">
        <v>18</v>
      </c>
      <c r="E640" s="176">
        <f t="shared" si="59"/>
        <v>7178039.700000003</v>
      </c>
      <c r="F640" s="176">
        <f t="shared" si="59"/>
        <v>1310451</v>
      </c>
      <c r="G640" s="177">
        <f t="shared" si="54"/>
        <v>491071.60000000335</v>
      </c>
      <c r="H640" s="177">
        <f t="shared" si="55"/>
        <v>3269</v>
      </c>
    </row>
    <row r="641" spans="1:8" x14ac:dyDescent="0.25">
      <c r="A641" s="789" t="s">
        <v>851</v>
      </c>
      <c r="B641" s="328">
        <v>702</v>
      </c>
      <c r="C641" s="329">
        <v>1404.3000000000002</v>
      </c>
      <c r="D641" s="330">
        <v>18</v>
      </c>
      <c r="E641" s="176">
        <f t="shared" si="59"/>
        <v>7179444.0000000028</v>
      </c>
      <c r="F641" s="176">
        <f t="shared" si="59"/>
        <v>1310469</v>
      </c>
      <c r="G641" s="177">
        <f t="shared" si="54"/>
        <v>489667.30000000354</v>
      </c>
      <c r="H641" s="177">
        <f t="shared" si="55"/>
        <v>3251</v>
      </c>
    </row>
    <row r="642" spans="1:8" x14ac:dyDescent="0.25">
      <c r="A642" s="789" t="s">
        <v>851</v>
      </c>
      <c r="B642" s="328">
        <v>704</v>
      </c>
      <c r="C642" s="329">
        <v>703.9</v>
      </c>
      <c r="D642" s="330">
        <v>6</v>
      </c>
      <c r="E642" s="176">
        <f t="shared" si="59"/>
        <v>7180147.9000000032</v>
      </c>
      <c r="F642" s="176">
        <f t="shared" si="59"/>
        <v>1310475</v>
      </c>
      <c r="G642" s="177">
        <f t="shared" si="54"/>
        <v>488963.40000000317</v>
      </c>
      <c r="H642" s="177">
        <f t="shared" si="55"/>
        <v>3245</v>
      </c>
    </row>
    <row r="643" spans="1:8" x14ac:dyDescent="0.25">
      <c r="A643" s="789" t="s">
        <v>851</v>
      </c>
      <c r="B643" s="328">
        <v>706</v>
      </c>
      <c r="C643" s="329">
        <v>705.7</v>
      </c>
      <c r="D643" s="330">
        <v>4</v>
      </c>
      <c r="E643" s="176">
        <f t="shared" si="59"/>
        <v>7180853.6000000034</v>
      </c>
      <c r="F643" s="176">
        <f t="shared" si="59"/>
        <v>1310479</v>
      </c>
      <c r="G643" s="177">
        <f t="shared" ref="G643:G706" si="60">$E$984-E643</f>
        <v>488257.70000000298</v>
      </c>
      <c r="H643" s="177">
        <f t="shared" ref="H643:H706" si="61">$F$984-F643</f>
        <v>3241</v>
      </c>
    </row>
    <row r="644" spans="1:8" x14ac:dyDescent="0.25">
      <c r="A644" s="789" t="s">
        <v>851</v>
      </c>
      <c r="B644" s="328">
        <v>707</v>
      </c>
      <c r="C644" s="329">
        <v>2120.6999999999998</v>
      </c>
      <c r="D644" s="330">
        <v>29</v>
      </c>
      <c r="E644" s="176">
        <f t="shared" ref="E644:F659" si="62">E643+C644</f>
        <v>7182974.3000000035</v>
      </c>
      <c r="F644" s="176">
        <f t="shared" si="62"/>
        <v>1310508</v>
      </c>
      <c r="G644" s="177">
        <f t="shared" si="60"/>
        <v>486137.00000000279</v>
      </c>
      <c r="H644" s="177">
        <f t="shared" si="61"/>
        <v>3212</v>
      </c>
    </row>
    <row r="645" spans="1:8" x14ac:dyDescent="0.25">
      <c r="A645" s="789" t="s">
        <v>851</v>
      </c>
      <c r="B645" s="328">
        <v>708</v>
      </c>
      <c r="C645" s="329">
        <v>708.2</v>
      </c>
      <c r="D645" s="330">
        <v>6</v>
      </c>
      <c r="E645" s="176">
        <f t="shared" si="62"/>
        <v>7183682.5000000037</v>
      </c>
      <c r="F645" s="176">
        <f t="shared" si="62"/>
        <v>1310514</v>
      </c>
      <c r="G645" s="177">
        <f t="shared" si="60"/>
        <v>485428.80000000261</v>
      </c>
      <c r="H645" s="177">
        <f t="shared" si="61"/>
        <v>3206</v>
      </c>
    </row>
    <row r="646" spans="1:8" x14ac:dyDescent="0.25">
      <c r="A646" s="789" t="s">
        <v>851</v>
      </c>
      <c r="B646" s="328">
        <v>709</v>
      </c>
      <c r="C646" s="329">
        <v>709.3</v>
      </c>
      <c r="D646" s="330">
        <v>12</v>
      </c>
      <c r="E646" s="176">
        <f t="shared" si="62"/>
        <v>7184391.8000000035</v>
      </c>
      <c r="F646" s="176">
        <f t="shared" si="62"/>
        <v>1310526</v>
      </c>
      <c r="G646" s="177">
        <f t="shared" si="60"/>
        <v>484719.50000000279</v>
      </c>
      <c r="H646" s="177">
        <f t="shared" si="61"/>
        <v>3194</v>
      </c>
    </row>
    <row r="647" spans="1:8" x14ac:dyDescent="0.25">
      <c r="A647" s="789" t="s">
        <v>851</v>
      </c>
      <c r="B647" s="328">
        <v>710</v>
      </c>
      <c r="C647" s="329">
        <v>2129.6999999999998</v>
      </c>
      <c r="D647" s="330">
        <v>18</v>
      </c>
      <c r="E647" s="176">
        <f t="shared" si="62"/>
        <v>7186521.5000000037</v>
      </c>
      <c r="F647" s="176">
        <f t="shared" si="62"/>
        <v>1310544</v>
      </c>
      <c r="G647" s="177">
        <f t="shared" si="60"/>
        <v>482589.80000000261</v>
      </c>
      <c r="H647" s="177">
        <f t="shared" si="61"/>
        <v>3176</v>
      </c>
    </row>
    <row r="648" spans="1:8" x14ac:dyDescent="0.25">
      <c r="A648" s="789" t="s">
        <v>851</v>
      </c>
      <c r="B648" s="328">
        <v>711</v>
      </c>
      <c r="C648" s="329">
        <v>710.6</v>
      </c>
      <c r="D648" s="330">
        <v>6</v>
      </c>
      <c r="E648" s="176">
        <f t="shared" si="62"/>
        <v>7187232.1000000034</v>
      </c>
      <c r="F648" s="176">
        <f t="shared" si="62"/>
        <v>1310550</v>
      </c>
      <c r="G648" s="177">
        <f t="shared" si="60"/>
        <v>481879.20000000298</v>
      </c>
      <c r="H648" s="177">
        <f t="shared" si="61"/>
        <v>3170</v>
      </c>
    </row>
    <row r="649" spans="1:8" x14ac:dyDescent="0.25">
      <c r="A649" s="789" t="s">
        <v>851</v>
      </c>
      <c r="B649" s="328">
        <v>713</v>
      </c>
      <c r="C649" s="329">
        <v>1425.6</v>
      </c>
      <c r="D649" s="330">
        <v>12</v>
      </c>
      <c r="E649" s="176">
        <f t="shared" si="62"/>
        <v>7188657.700000003</v>
      </c>
      <c r="F649" s="176">
        <f t="shared" si="62"/>
        <v>1310562</v>
      </c>
      <c r="G649" s="177">
        <f t="shared" si="60"/>
        <v>480453.60000000335</v>
      </c>
      <c r="H649" s="177">
        <f t="shared" si="61"/>
        <v>3158</v>
      </c>
    </row>
    <row r="650" spans="1:8" x14ac:dyDescent="0.25">
      <c r="A650" s="789" t="s">
        <v>851</v>
      </c>
      <c r="B650" s="328">
        <v>714</v>
      </c>
      <c r="C650" s="329">
        <v>713.7</v>
      </c>
      <c r="D650" s="330">
        <v>6</v>
      </c>
      <c r="E650" s="176">
        <f t="shared" si="62"/>
        <v>7189371.4000000032</v>
      </c>
      <c r="F650" s="176">
        <f t="shared" si="62"/>
        <v>1310568</v>
      </c>
      <c r="G650" s="177">
        <f t="shared" si="60"/>
        <v>479739.90000000317</v>
      </c>
      <c r="H650" s="177">
        <f t="shared" si="61"/>
        <v>3152</v>
      </c>
    </row>
    <row r="651" spans="1:8" x14ac:dyDescent="0.25">
      <c r="A651" s="789" t="s">
        <v>851</v>
      </c>
      <c r="B651" s="328">
        <v>715</v>
      </c>
      <c r="C651" s="329">
        <v>715.4</v>
      </c>
      <c r="D651" s="330">
        <v>6</v>
      </c>
      <c r="E651" s="176">
        <f t="shared" si="62"/>
        <v>7190086.8000000035</v>
      </c>
      <c r="F651" s="176">
        <f t="shared" si="62"/>
        <v>1310574</v>
      </c>
      <c r="G651" s="177">
        <f t="shared" si="60"/>
        <v>479024.50000000279</v>
      </c>
      <c r="H651" s="177">
        <f t="shared" si="61"/>
        <v>3146</v>
      </c>
    </row>
    <row r="652" spans="1:8" x14ac:dyDescent="0.25">
      <c r="A652" s="789" t="s">
        <v>851</v>
      </c>
      <c r="B652" s="328">
        <v>716</v>
      </c>
      <c r="C652" s="329">
        <v>716.4</v>
      </c>
      <c r="D652" s="330">
        <v>12</v>
      </c>
      <c r="E652" s="176">
        <f t="shared" si="62"/>
        <v>7190803.2000000039</v>
      </c>
      <c r="F652" s="176">
        <f t="shared" si="62"/>
        <v>1310586</v>
      </c>
      <c r="G652" s="177">
        <f t="shared" si="60"/>
        <v>478308.10000000242</v>
      </c>
      <c r="H652" s="177">
        <f t="shared" si="61"/>
        <v>3134</v>
      </c>
    </row>
    <row r="653" spans="1:8" x14ac:dyDescent="0.25">
      <c r="A653" s="789" t="s">
        <v>851</v>
      </c>
      <c r="B653" s="328">
        <v>717</v>
      </c>
      <c r="C653" s="329">
        <v>717.3</v>
      </c>
      <c r="D653" s="330">
        <v>6</v>
      </c>
      <c r="E653" s="176">
        <f t="shared" si="62"/>
        <v>7191520.5000000037</v>
      </c>
      <c r="F653" s="176">
        <f t="shared" si="62"/>
        <v>1310592</v>
      </c>
      <c r="G653" s="177">
        <f t="shared" si="60"/>
        <v>477590.80000000261</v>
      </c>
      <c r="H653" s="177">
        <f t="shared" si="61"/>
        <v>3128</v>
      </c>
    </row>
    <row r="654" spans="1:8" x14ac:dyDescent="0.25">
      <c r="A654" s="789" t="s">
        <v>851</v>
      </c>
      <c r="B654" s="328">
        <v>719</v>
      </c>
      <c r="C654" s="329">
        <v>718.6</v>
      </c>
      <c r="D654" s="330">
        <v>12</v>
      </c>
      <c r="E654" s="176">
        <f t="shared" si="62"/>
        <v>7192239.1000000034</v>
      </c>
      <c r="F654" s="176">
        <f t="shared" si="62"/>
        <v>1310604</v>
      </c>
      <c r="G654" s="177">
        <f t="shared" si="60"/>
        <v>476872.20000000298</v>
      </c>
      <c r="H654" s="177">
        <f t="shared" si="61"/>
        <v>3116</v>
      </c>
    </row>
    <row r="655" spans="1:8" x14ac:dyDescent="0.25">
      <c r="A655" s="789" t="s">
        <v>851</v>
      </c>
      <c r="B655" s="328">
        <v>720</v>
      </c>
      <c r="C655" s="329">
        <v>1439.8000000000002</v>
      </c>
      <c r="D655" s="330">
        <v>12</v>
      </c>
      <c r="E655" s="176">
        <f t="shared" si="62"/>
        <v>7193678.9000000032</v>
      </c>
      <c r="F655" s="176">
        <f t="shared" si="62"/>
        <v>1310616</v>
      </c>
      <c r="G655" s="177">
        <f t="shared" si="60"/>
        <v>475432.40000000317</v>
      </c>
      <c r="H655" s="177">
        <f t="shared" si="61"/>
        <v>3104</v>
      </c>
    </row>
    <row r="656" spans="1:8" x14ac:dyDescent="0.25">
      <c r="A656" s="789" t="s">
        <v>851</v>
      </c>
      <c r="B656" s="328">
        <v>722</v>
      </c>
      <c r="C656" s="329">
        <v>1443.4</v>
      </c>
      <c r="D656" s="330">
        <v>12</v>
      </c>
      <c r="E656" s="176">
        <f t="shared" si="62"/>
        <v>7195122.3000000035</v>
      </c>
      <c r="F656" s="176">
        <f t="shared" si="62"/>
        <v>1310628</v>
      </c>
      <c r="G656" s="177">
        <f t="shared" si="60"/>
        <v>473989.00000000279</v>
      </c>
      <c r="H656" s="177">
        <f t="shared" si="61"/>
        <v>3092</v>
      </c>
    </row>
    <row r="657" spans="1:8" x14ac:dyDescent="0.25">
      <c r="A657" s="789" t="s">
        <v>851</v>
      </c>
      <c r="B657" s="328">
        <v>723</v>
      </c>
      <c r="C657" s="329">
        <v>723.2</v>
      </c>
      <c r="D657" s="330">
        <v>6</v>
      </c>
      <c r="E657" s="176">
        <f t="shared" si="62"/>
        <v>7195845.5000000037</v>
      </c>
      <c r="F657" s="176">
        <f t="shared" si="62"/>
        <v>1310634</v>
      </c>
      <c r="G657" s="177">
        <f t="shared" si="60"/>
        <v>473265.80000000261</v>
      </c>
      <c r="H657" s="177">
        <f t="shared" si="61"/>
        <v>3086</v>
      </c>
    </row>
    <row r="658" spans="1:8" x14ac:dyDescent="0.25">
      <c r="A658" s="789" t="s">
        <v>851</v>
      </c>
      <c r="B658" s="328">
        <v>725</v>
      </c>
      <c r="C658" s="329">
        <v>725.3</v>
      </c>
      <c r="D658" s="330">
        <v>12</v>
      </c>
      <c r="E658" s="176">
        <f t="shared" si="62"/>
        <v>7196570.8000000035</v>
      </c>
      <c r="F658" s="176">
        <f t="shared" si="62"/>
        <v>1310646</v>
      </c>
      <c r="G658" s="177">
        <f t="shared" si="60"/>
        <v>472540.50000000279</v>
      </c>
      <c r="H658" s="177">
        <f t="shared" si="61"/>
        <v>3074</v>
      </c>
    </row>
    <row r="659" spans="1:8" x14ac:dyDescent="0.25">
      <c r="A659" s="789" t="s">
        <v>851</v>
      </c>
      <c r="B659" s="328">
        <v>726</v>
      </c>
      <c r="C659" s="329">
        <v>725.7</v>
      </c>
      <c r="D659" s="330">
        <v>12</v>
      </c>
      <c r="E659" s="176">
        <f t="shared" si="62"/>
        <v>7197296.5000000037</v>
      </c>
      <c r="F659" s="176">
        <f t="shared" si="62"/>
        <v>1310658</v>
      </c>
      <c r="G659" s="177">
        <f t="shared" si="60"/>
        <v>471814.80000000261</v>
      </c>
      <c r="H659" s="177">
        <f t="shared" si="61"/>
        <v>3062</v>
      </c>
    </row>
    <row r="660" spans="1:8" x14ac:dyDescent="0.25">
      <c r="A660" s="789" t="s">
        <v>851</v>
      </c>
      <c r="B660" s="328">
        <v>729</v>
      </c>
      <c r="C660" s="329">
        <v>729.1</v>
      </c>
      <c r="D660" s="330">
        <v>6</v>
      </c>
      <c r="E660" s="176">
        <f t="shared" ref="E660:F675" si="63">E659+C660</f>
        <v>7198025.6000000034</v>
      </c>
      <c r="F660" s="176">
        <f t="shared" si="63"/>
        <v>1310664</v>
      </c>
      <c r="G660" s="177">
        <f t="shared" si="60"/>
        <v>471085.70000000298</v>
      </c>
      <c r="H660" s="177">
        <f t="shared" si="61"/>
        <v>3056</v>
      </c>
    </row>
    <row r="661" spans="1:8" x14ac:dyDescent="0.25">
      <c r="A661" s="789" t="s">
        <v>851</v>
      </c>
      <c r="B661" s="328">
        <v>730</v>
      </c>
      <c r="C661" s="329">
        <v>2190.1999999999998</v>
      </c>
      <c r="D661" s="330">
        <v>18</v>
      </c>
      <c r="E661" s="176">
        <f t="shared" si="63"/>
        <v>7200215.8000000035</v>
      </c>
      <c r="F661" s="176">
        <f t="shared" si="63"/>
        <v>1310682</v>
      </c>
      <c r="G661" s="177">
        <f t="shared" si="60"/>
        <v>468895.50000000279</v>
      </c>
      <c r="H661" s="177">
        <f t="shared" si="61"/>
        <v>3038</v>
      </c>
    </row>
    <row r="662" spans="1:8" x14ac:dyDescent="0.25">
      <c r="A662" s="789" t="s">
        <v>851</v>
      </c>
      <c r="B662" s="328">
        <v>734</v>
      </c>
      <c r="C662" s="329">
        <v>734.3</v>
      </c>
      <c r="D662" s="330">
        <v>6</v>
      </c>
      <c r="E662" s="176">
        <f t="shared" si="63"/>
        <v>7200950.1000000034</v>
      </c>
      <c r="F662" s="176">
        <f t="shared" si="63"/>
        <v>1310688</v>
      </c>
      <c r="G662" s="177">
        <f t="shared" si="60"/>
        <v>468161.20000000298</v>
      </c>
      <c r="H662" s="177">
        <f t="shared" si="61"/>
        <v>3032</v>
      </c>
    </row>
    <row r="663" spans="1:8" x14ac:dyDescent="0.25">
      <c r="A663" s="789" t="s">
        <v>851</v>
      </c>
      <c r="B663" s="328">
        <v>735</v>
      </c>
      <c r="C663" s="329">
        <v>1470.4</v>
      </c>
      <c r="D663" s="330">
        <v>18</v>
      </c>
      <c r="E663" s="176">
        <f t="shared" si="63"/>
        <v>7202420.5000000037</v>
      </c>
      <c r="F663" s="176">
        <f t="shared" si="63"/>
        <v>1310706</v>
      </c>
      <c r="G663" s="177">
        <f t="shared" si="60"/>
        <v>466690.80000000261</v>
      </c>
      <c r="H663" s="177">
        <f t="shared" si="61"/>
        <v>3014</v>
      </c>
    </row>
    <row r="664" spans="1:8" x14ac:dyDescent="0.25">
      <c r="A664" s="789" t="s">
        <v>851</v>
      </c>
      <c r="B664" s="328">
        <v>736</v>
      </c>
      <c r="C664" s="329">
        <v>1471.8000000000002</v>
      </c>
      <c r="D664" s="330">
        <v>18</v>
      </c>
      <c r="E664" s="176">
        <f t="shared" si="63"/>
        <v>7203892.3000000035</v>
      </c>
      <c r="F664" s="176">
        <f t="shared" si="63"/>
        <v>1310724</v>
      </c>
      <c r="G664" s="177">
        <f t="shared" si="60"/>
        <v>465219.00000000279</v>
      </c>
      <c r="H664" s="177">
        <f t="shared" si="61"/>
        <v>2996</v>
      </c>
    </row>
    <row r="665" spans="1:8" x14ac:dyDescent="0.25">
      <c r="A665" s="789" t="s">
        <v>851</v>
      </c>
      <c r="B665" s="328">
        <v>737</v>
      </c>
      <c r="C665" s="329">
        <v>737.4</v>
      </c>
      <c r="D665" s="330">
        <v>6</v>
      </c>
      <c r="E665" s="176">
        <f t="shared" si="63"/>
        <v>7204629.7000000039</v>
      </c>
      <c r="F665" s="176">
        <f t="shared" si="63"/>
        <v>1310730</v>
      </c>
      <c r="G665" s="177">
        <f t="shared" si="60"/>
        <v>464481.60000000242</v>
      </c>
      <c r="H665" s="177">
        <f t="shared" si="61"/>
        <v>2990</v>
      </c>
    </row>
    <row r="666" spans="1:8" x14ac:dyDescent="0.25">
      <c r="A666" s="789" t="s">
        <v>851</v>
      </c>
      <c r="B666" s="328">
        <v>738</v>
      </c>
      <c r="C666" s="329">
        <v>737.5</v>
      </c>
      <c r="D666" s="330">
        <v>9</v>
      </c>
      <c r="E666" s="176">
        <f t="shared" si="63"/>
        <v>7205367.2000000039</v>
      </c>
      <c r="F666" s="176">
        <f t="shared" si="63"/>
        <v>1310739</v>
      </c>
      <c r="G666" s="177">
        <f t="shared" si="60"/>
        <v>463744.10000000242</v>
      </c>
      <c r="H666" s="177">
        <f t="shared" si="61"/>
        <v>2981</v>
      </c>
    </row>
    <row r="667" spans="1:8" x14ac:dyDescent="0.25">
      <c r="A667" s="789" t="s">
        <v>851</v>
      </c>
      <c r="B667" s="328">
        <v>739</v>
      </c>
      <c r="C667" s="329">
        <v>2216.4</v>
      </c>
      <c r="D667" s="330">
        <v>22</v>
      </c>
      <c r="E667" s="176">
        <f t="shared" si="63"/>
        <v>7207583.6000000043</v>
      </c>
      <c r="F667" s="176">
        <f t="shared" si="63"/>
        <v>1310761</v>
      </c>
      <c r="G667" s="177">
        <f t="shared" si="60"/>
        <v>461527.70000000205</v>
      </c>
      <c r="H667" s="177">
        <f t="shared" si="61"/>
        <v>2959</v>
      </c>
    </row>
    <row r="668" spans="1:8" x14ac:dyDescent="0.25">
      <c r="A668" s="789" t="s">
        <v>851</v>
      </c>
      <c r="B668" s="328">
        <v>740</v>
      </c>
      <c r="C668" s="329">
        <v>1480.4</v>
      </c>
      <c r="D668" s="330">
        <v>18</v>
      </c>
      <c r="E668" s="176">
        <f t="shared" si="63"/>
        <v>7209064.0000000047</v>
      </c>
      <c r="F668" s="176">
        <f t="shared" si="63"/>
        <v>1310779</v>
      </c>
      <c r="G668" s="177">
        <f t="shared" si="60"/>
        <v>460047.30000000168</v>
      </c>
      <c r="H668" s="177">
        <f t="shared" si="61"/>
        <v>2941</v>
      </c>
    </row>
    <row r="669" spans="1:8" x14ac:dyDescent="0.25">
      <c r="A669" s="789" t="s">
        <v>851</v>
      </c>
      <c r="B669" s="328">
        <v>741</v>
      </c>
      <c r="C669" s="329">
        <v>741.4</v>
      </c>
      <c r="D669" s="330">
        <v>6</v>
      </c>
      <c r="E669" s="176">
        <f t="shared" si="63"/>
        <v>7209805.400000005</v>
      </c>
      <c r="F669" s="176">
        <f t="shared" si="63"/>
        <v>1310785</v>
      </c>
      <c r="G669" s="177">
        <f t="shared" si="60"/>
        <v>459305.9000000013</v>
      </c>
      <c r="H669" s="177">
        <f t="shared" si="61"/>
        <v>2935</v>
      </c>
    </row>
    <row r="670" spans="1:8" x14ac:dyDescent="0.25">
      <c r="A670" s="789" t="s">
        <v>851</v>
      </c>
      <c r="B670" s="328">
        <v>743</v>
      </c>
      <c r="C670" s="329">
        <v>742.7</v>
      </c>
      <c r="D670" s="330">
        <v>12</v>
      </c>
      <c r="E670" s="176">
        <f t="shared" si="63"/>
        <v>7210548.1000000052</v>
      </c>
      <c r="F670" s="176">
        <f t="shared" si="63"/>
        <v>1310797</v>
      </c>
      <c r="G670" s="177">
        <f t="shared" si="60"/>
        <v>458563.20000000112</v>
      </c>
      <c r="H670" s="177">
        <f t="shared" si="61"/>
        <v>2923</v>
      </c>
    </row>
    <row r="671" spans="1:8" x14ac:dyDescent="0.25">
      <c r="A671" s="789" t="s">
        <v>851</v>
      </c>
      <c r="B671" s="328">
        <v>744</v>
      </c>
      <c r="C671" s="329">
        <v>744.4</v>
      </c>
      <c r="D671" s="330">
        <v>6</v>
      </c>
      <c r="E671" s="176">
        <f t="shared" si="63"/>
        <v>7211292.5000000056</v>
      </c>
      <c r="F671" s="176">
        <f t="shared" si="63"/>
        <v>1310803</v>
      </c>
      <c r="G671" s="177">
        <f t="shared" si="60"/>
        <v>457818.80000000075</v>
      </c>
      <c r="H671" s="177">
        <f t="shared" si="61"/>
        <v>2917</v>
      </c>
    </row>
    <row r="672" spans="1:8" x14ac:dyDescent="0.25">
      <c r="A672" s="789" t="s">
        <v>851</v>
      </c>
      <c r="B672" s="328">
        <v>745</v>
      </c>
      <c r="C672" s="329">
        <v>745.1</v>
      </c>
      <c r="D672" s="330">
        <v>6</v>
      </c>
      <c r="E672" s="176">
        <f t="shared" si="63"/>
        <v>7212037.6000000052</v>
      </c>
      <c r="F672" s="176">
        <f t="shared" si="63"/>
        <v>1310809</v>
      </c>
      <c r="G672" s="177">
        <f t="shared" si="60"/>
        <v>457073.70000000112</v>
      </c>
      <c r="H672" s="177">
        <f t="shared" si="61"/>
        <v>2911</v>
      </c>
    </row>
    <row r="673" spans="1:8" x14ac:dyDescent="0.25">
      <c r="A673" s="789" t="s">
        <v>851</v>
      </c>
      <c r="B673" s="328">
        <v>747</v>
      </c>
      <c r="C673" s="329">
        <v>1493.3</v>
      </c>
      <c r="D673" s="330">
        <v>12</v>
      </c>
      <c r="E673" s="176">
        <f t="shared" si="63"/>
        <v>7213530.900000005</v>
      </c>
      <c r="F673" s="176">
        <f t="shared" si="63"/>
        <v>1310821</v>
      </c>
      <c r="G673" s="177">
        <f t="shared" si="60"/>
        <v>455580.4000000013</v>
      </c>
      <c r="H673" s="177">
        <f t="shared" si="61"/>
        <v>2899</v>
      </c>
    </row>
    <row r="674" spans="1:8" x14ac:dyDescent="0.25">
      <c r="A674" s="789" t="s">
        <v>851</v>
      </c>
      <c r="B674" s="328">
        <v>749</v>
      </c>
      <c r="C674" s="329">
        <v>1498</v>
      </c>
      <c r="D674" s="330">
        <v>18</v>
      </c>
      <c r="E674" s="176">
        <f t="shared" si="63"/>
        <v>7215028.900000005</v>
      </c>
      <c r="F674" s="176">
        <f t="shared" si="63"/>
        <v>1310839</v>
      </c>
      <c r="G674" s="177">
        <f t="shared" si="60"/>
        <v>454082.4000000013</v>
      </c>
      <c r="H674" s="177">
        <f t="shared" si="61"/>
        <v>2881</v>
      </c>
    </row>
    <row r="675" spans="1:8" x14ac:dyDescent="0.25">
      <c r="A675" s="789" t="s">
        <v>851</v>
      </c>
      <c r="B675" s="328">
        <v>752</v>
      </c>
      <c r="C675" s="329">
        <v>752.1</v>
      </c>
      <c r="D675" s="330">
        <v>12</v>
      </c>
      <c r="E675" s="176">
        <f t="shared" si="63"/>
        <v>7215781.0000000047</v>
      </c>
      <c r="F675" s="176">
        <f t="shared" si="63"/>
        <v>1310851</v>
      </c>
      <c r="G675" s="177">
        <f t="shared" si="60"/>
        <v>453330.30000000168</v>
      </c>
      <c r="H675" s="177">
        <f t="shared" si="61"/>
        <v>2869</v>
      </c>
    </row>
    <row r="676" spans="1:8" x14ac:dyDescent="0.25">
      <c r="A676" s="789" t="s">
        <v>851</v>
      </c>
      <c r="B676" s="328">
        <v>753</v>
      </c>
      <c r="C676" s="329">
        <v>753.1</v>
      </c>
      <c r="D676" s="330">
        <v>6</v>
      </c>
      <c r="E676" s="176">
        <f t="shared" ref="E676:F691" si="64">E675+C676</f>
        <v>7216534.1000000043</v>
      </c>
      <c r="F676" s="176">
        <f t="shared" si="64"/>
        <v>1310857</v>
      </c>
      <c r="G676" s="177">
        <f t="shared" si="60"/>
        <v>452577.20000000205</v>
      </c>
      <c r="H676" s="177">
        <f t="shared" si="61"/>
        <v>2863</v>
      </c>
    </row>
    <row r="677" spans="1:8" x14ac:dyDescent="0.25">
      <c r="A677" s="789" t="s">
        <v>851</v>
      </c>
      <c r="B677" s="328">
        <v>754</v>
      </c>
      <c r="C677" s="329">
        <v>754.4</v>
      </c>
      <c r="D677" s="330">
        <v>12</v>
      </c>
      <c r="E677" s="176">
        <f t="shared" si="64"/>
        <v>7217288.5000000047</v>
      </c>
      <c r="F677" s="176">
        <f t="shared" si="64"/>
        <v>1310869</v>
      </c>
      <c r="G677" s="177">
        <f t="shared" si="60"/>
        <v>451822.80000000168</v>
      </c>
      <c r="H677" s="177">
        <f t="shared" si="61"/>
        <v>2851</v>
      </c>
    </row>
    <row r="678" spans="1:8" x14ac:dyDescent="0.25">
      <c r="A678" s="789" t="s">
        <v>851</v>
      </c>
      <c r="B678" s="328">
        <v>755</v>
      </c>
      <c r="C678" s="329">
        <v>755.2</v>
      </c>
      <c r="D678" s="330">
        <v>6</v>
      </c>
      <c r="E678" s="176">
        <f t="shared" si="64"/>
        <v>7218043.7000000048</v>
      </c>
      <c r="F678" s="176">
        <f t="shared" si="64"/>
        <v>1310875</v>
      </c>
      <c r="G678" s="177">
        <f t="shared" si="60"/>
        <v>451067.60000000149</v>
      </c>
      <c r="H678" s="177">
        <f t="shared" si="61"/>
        <v>2845</v>
      </c>
    </row>
    <row r="679" spans="1:8" x14ac:dyDescent="0.25">
      <c r="A679" s="789" t="s">
        <v>851</v>
      </c>
      <c r="B679" s="328">
        <v>757</v>
      </c>
      <c r="C679" s="329">
        <v>2270.3000000000002</v>
      </c>
      <c r="D679" s="330">
        <v>18</v>
      </c>
      <c r="E679" s="176">
        <f t="shared" si="64"/>
        <v>7220314.0000000047</v>
      </c>
      <c r="F679" s="176">
        <f t="shared" si="64"/>
        <v>1310893</v>
      </c>
      <c r="G679" s="177">
        <f t="shared" si="60"/>
        <v>448797.30000000168</v>
      </c>
      <c r="H679" s="177">
        <f t="shared" si="61"/>
        <v>2827</v>
      </c>
    </row>
    <row r="680" spans="1:8" x14ac:dyDescent="0.25">
      <c r="A680" s="789" t="s">
        <v>851</v>
      </c>
      <c r="B680" s="328">
        <v>761</v>
      </c>
      <c r="C680" s="329">
        <v>760.9</v>
      </c>
      <c r="D680" s="330">
        <v>6</v>
      </c>
      <c r="E680" s="176">
        <f t="shared" si="64"/>
        <v>7221074.900000005</v>
      </c>
      <c r="F680" s="176">
        <f t="shared" si="64"/>
        <v>1310899</v>
      </c>
      <c r="G680" s="177">
        <f t="shared" si="60"/>
        <v>448036.4000000013</v>
      </c>
      <c r="H680" s="177">
        <f t="shared" si="61"/>
        <v>2821</v>
      </c>
    </row>
    <row r="681" spans="1:8" x14ac:dyDescent="0.25">
      <c r="A681" s="789" t="s">
        <v>851</v>
      </c>
      <c r="B681" s="328">
        <v>762</v>
      </c>
      <c r="C681" s="329">
        <v>762</v>
      </c>
      <c r="D681" s="330">
        <v>6</v>
      </c>
      <c r="E681" s="176">
        <f t="shared" si="64"/>
        <v>7221836.900000005</v>
      </c>
      <c r="F681" s="176">
        <f t="shared" si="64"/>
        <v>1310905</v>
      </c>
      <c r="G681" s="177">
        <f t="shared" si="60"/>
        <v>447274.4000000013</v>
      </c>
      <c r="H681" s="177">
        <f t="shared" si="61"/>
        <v>2815</v>
      </c>
    </row>
    <row r="682" spans="1:8" x14ac:dyDescent="0.25">
      <c r="A682" s="789" t="s">
        <v>851</v>
      </c>
      <c r="B682" s="328">
        <v>763</v>
      </c>
      <c r="C682" s="329">
        <v>762.5</v>
      </c>
      <c r="D682" s="330">
        <v>6</v>
      </c>
      <c r="E682" s="176">
        <f t="shared" si="64"/>
        <v>7222599.400000005</v>
      </c>
      <c r="F682" s="176">
        <f t="shared" si="64"/>
        <v>1310911</v>
      </c>
      <c r="G682" s="177">
        <f t="shared" si="60"/>
        <v>446511.9000000013</v>
      </c>
      <c r="H682" s="177">
        <f t="shared" si="61"/>
        <v>2809</v>
      </c>
    </row>
    <row r="683" spans="1:8" x14ac:dyDescent="0.25">
      <c r="A683" s="789" t="s">
        <v>851</v>
      </c>
      <c r="B683" s="328">
        <v>765</v>
      </c>
      <c r="C683" s="329">
        <v>1530.1999999999998</v>
      </c>
      <c r="D683" s="330">
        <v>16</v>
      </c>
      <c r="E683" s="176">
        <f t="shared" si="64"/>
        <v>7224129.6000000052</v>
      </c>
      <c r="F683" s="176">
        <f t="shared" si="64"/>
        <v>1310927</v>
      </c>
      <c r="G683" s="177">
        <f t="shared" si="60"/>
        <v>444981.70000000112</v>
      </c>
      <c r="H683" s="177">
        <f t="shared" si="61"/>
        <v>2793</v>
      </c>
    </row>
    <row r="684" spans="1:8" x14ac:dyDescent="0.25">
      <c r="A684" s="789" t="s">
        <v>851</v>
      </c>
      <c r="B684" s="328">
        <v>771</v>
      </c>
      <c r="C684" s="329">
        <v>770.7</v>
      </c>
      <c r="D684" s="330">
        <v>6</v>
      </c>
      <c r="E684" s="176">
        <f t="shared" si="64"/>
        <v>7224900.3000000054</v>
      </c>
      <c r="F684" s="176">
        <f t="shared" si="64"/>
        <v>1310933</v>
      </c>
      <c r="G684" s="177">
        <f t="shared" si="60"/>
        <v>444211.00000000093</v>
      </c>
      <c r="H684" s="177">
        <f t="shared" si="61"/>
        <v>2787</v>
      </c>
    </row>
    <row r="685" spans="1:8" x14ac:dyDescent="0.25">
      <c r="A685" s="789" t="s">
        <v>851</v>
      </c>
      <c r="B685" s="328">
        <v>772</v>
      </c>
      <c r="C685" s="329">
        <v>772.1</v>
      </c>
      <c r="D685" s="330">
        <v>6</v>
      </c>
      <c r="E685" s="176">
        <f t="shared" si="64"/>
        <v>7225672.400000005</v>
      </c>
      <c r="F685" s="176">
        <f t="shared" si="64"/>
        <v>1310939</v>
      </c>
      <c r="G685" s="177">
        <f t="shared" si="60"/>
        <v>443438.9000000013</v>
      </c>
      <c r="H685" s="177">
        <f t="shared" si="61"/>
        <v>2781</v>
      </c>
    </row>
    <row r="686" spans="1:8" x14ac:dyDescent="0.25">
      <c r="A686" s="789" t="s">
        <v>851</v>
      </c>
      <c r="B686" s="328">
        <v>773</v>
      </c>
      <c r="C686" s="329">
        <v>773.1</v>
      </c>
      <c r="D686" s="330">
        <v>7</v>
      </c>
      <c r="E686" s="176">
        <f t="shared" si="64"/>
        <v>7226445.5000000047</v>
      </c>
      <c r="F686" s="176">
        <f t="shared" si="64"/>
        <v>1310946</v>
      </c>
      <c r="G686" s="177">
        <f t="shared" si="60"/>
        <v>442665.80000000168</v>
      </c>
      <c r="H686" s="177">
        <f t="shared" si="61"/>
        <v>2774</v>
      </c>
    </row>
    <row r="687" spans="1:8" x14ac:dyDescent="0.25">
      <c r="A687" s="789" t="s">
        <v>851</v>
      </c>
      <c r="B687" s="328">
        <v>774</v>
      </c>
      <c r="C687" s="329">
        <v>774.1</v>
      </c>
      <c r="D687" s="330">
        <v>12</v>
      </c>
      <c r="E687" s="176">
        <f t="shared" si="64"/>
        <v>7227219.6000000043</v>
      </c>
      <c r="F687" s="176">
        <f t="shared" si="64"/>
        <v>1310958</v>
      </c>
      <c r="G687" s="177">
        <f t="shared" si="60"/>
        <v>441891.70000000205</v>
      </c>
      <c r="H687" s="177">
        <f t="shared" si="61"/>
        <v>2762</v>
      </c>
    </row>
    <row r="688" spans="1:8" x14ac:dyDescent="0.25">
      <c r="A688" s="789" t="s">
        <v>851</v>
      </c>
      <c r="B688" s="328">
        <v>775</v>
      </c>
      <c r="C688" s="329">
        <v>1549.1</v>
      </c>
      <c r="D688" s="330">
        <v>17</v>
      </c>
      <c r="E688" s="176">
        <f t="shared" si="64"/>
        <v>7228768.7000000039</v>
      </c>
      <c r="F688" s="176">
        <f t="shared" si="64"/>
        <v>1310975</v>
      </c>
      <c r="G688" s="177">
        <f t="shared" si="60"/>
        <v>440342.60000000242</v>
      </c>
      <c r="H688" s="177">
        <f t="shared" si="61"/>
        <v>2745</v>
      </c>
    </row>
    <row r="689" spans="1:8" x14ac:dyDescent="0.25">
      <c r="A689" s="789" t="s">
        <v>851</v>
      </c>
      <c r="B689" s="328">
        <v>776</v>
      </c>
      <c r="C689" s="329">
        <v>776.2</v>
      </c>
      <c r="D689" s="330">
        <v>6</v>
      </c>
      <c r="E689" s="176">
        <f t="shared" si="64"/>
        <v>7229544.9000000041</v>
      </c>
      <c r="F689" s="176">
        <f t="shared" si="64"/>
        <v>1310981</v>
      </c>
      <c r="G689" s="177">
        <f t="shared" si="60"/>
        <v>439566.40000000224</v>
      </c>
      <c r="H689" s="177">
        <f t="shared" si="61"/>
        <v>2739</v>
      </c>
    </row>
    <row r="690" spans="1:8" x14ac:dyDescent="0.25">
      <c r="A690" s="789" t="s">
        <v>851</v>
      </c>
      <c r="B690" s="328">
        <v>778</v>
      </c>
      <c r="C690" s="329">
        <v>777.7</v>
      </c>
      <c r="D690" s="330">
        <v>12</v>
      </c>
      <c r="E690" s="176">
        <f t="shared" si="64"/>
        <v>7230322.6000000043</v>
      </c>
      <c r="F690" s="176">
        <f t="shared" si="64"/>
        <v>1310993</v>
      </c>
      <c r="G690" s="177">
        <f t="shared" si="60"/>
        <v>438788.70000000205</v>
      </c>
      <c r="H690" s="177">
        <f t="shared" si="61"/>
        <v>2727</v>
      </c>
    </row>
    <row r="691" spans="1:8" x14ac:dyDescent="0.25">
      <c r="A691" s="789" t="s">
        <v>851</v>
      </c>
      <c r="B691" s="328">
        <v>779</v>
      </c>
      <c r="C691" s="329">
        <v>778.8</v>
      </c>
      <c r="D691" s="330">
        <v>6</v>
      </c>
      <c r="E691" s="176">
        <f t="shared" si="64"/>
        <v>7231101.4000000041</v>
      </c>
      <c r="F691" s="176">
        <f t="shared" si="64"/>
        <v>1310999</v>
      </c>
      <c r="G691" s="177">
        <f t="shared" si="60"/>
        <v>438009.90000000224</v>
      </c>
      <c r="H691" s="177">
        <f t="shared" si="61"/>
        <v>2721</v>
      </c>
    </row>
    <row r="692" spans="1:8" x14ac:dyDescent="0.25">
      <c r="A692" s="789" t="s">
        <v>851</v>
      </c>
      <c r="B692" s="328">
        <v>780</v>
      </c>
      <c r="C692" s="329">
        <v>779.8</v>
      </c>
      <c r="D692" s="330">
        <v>12</v>
      </c>
      <c r="E692" s="176">
        <f t="shared" ref="E692:F707" si="65">E691+C692</f>
        <v>7231881.2000000039</v>
      </c>
      <c r="F692" s="176">
        <f t="shared" si="65"/>
        <v>1311011</v>
      </c>
      <c r="G692" s="177">
        <f t="shared" si="60"/>
        <v>437230.10000000242</v>
      </c>
      <c r="H692" s="177">
        <f t="shared" si="61"/>
        <v>2709</v>
      </c>
    </row>
    <row r="693" spans="1:8" x14ac:dyDescent="0.25">
      <c r="A693" s="789" t="s">
        <v>851</v>
      </c>
      <c r="B693" s="328">
        <v>781</v>
      </c>
      <c r="C693" s="329">
        <v>781.4</v>
      </c>
      <c r="D693" s="330">
        <v>6</v>
      </c>
      <c r="E693" s="176">
        <f t="shared" si="65"/>
        <v>7232662.6000000043</v>
      </c>
      <c r="F693" s="176">
        <f t="shared" si="65"/>
        <v>1311017</v>
      </c>
      <c r="G693" s="177">
        <f t="shared" si="60"/>
        <v>436448.70000000205</v>
      </c>
      <c r="H693" s="177">
        <f t="shared" si="61"/>
        <v>2703</v>
      </c>
    </row>
    <row r="694" spans="1:8" x14ac:dyDescent="0.25">
      <c r="A694" s="789" t="s">
        <v>851</v>
      </c>
      <c r="B694" s="328">
        <v>782</v>
      </c>
      <c r="C694" s="329">
        <v>781.7</v>
      </c>
      <c r="D694" s="330">
        <v>6</v>
      </c>
      <c r="E694" s="176">
        <f t="shared" si="65"/>
        <v>7233444.3000000045</v>
      </c>
      <c r="F694" s="176">
        <f t="shared" si="65"/>
        <v>1311023</v>
      </c>
      <c r="G694" s="177">
        <f t="shared" si="60"/>
        <v>435667.00000000186</v>
      </c>
      <c r="H694" s="177">
        <f t="shared" si="61"/>
        <v>2697</v>
      </c>
    </row>
    <row r="695" spans="1:8" x14ac:dyDescent="0.25">
      <c r="A695" s="789" t="s">
        <v>851</v>
      </c>
      <c r="B695" s="328">
        <v>785</v>
      </c>
      <c r="C695" s="329">
        <v>785.2</v>
      </c>
      <c r="D695" s="330">
        <v>6</v>
      </c>
      <c r="E695" s="176">
        <f t="shared" si="65"/>
        <v>7234229.5000000047</v>
      </c>
      <c r="F695" s="176">
        <f t="shared" si="65"/>
        <v>1311029</v>
      </c>
      <c r="G695" s="177">
        <f t="shared" si="60"/>
        <v>434881.80000000168</v>
      </c>
      <c r="H695" s="177">
        <f t="shared" si="61"/>
        <v>2691</v>
      </c>
    </row>
    <row r="696" spans="1:8" x14ac:dyDescent="0.25">
      <c r="A696" s="789" t="s">
        <v>851</v>
      </c>
      <c r="B696" s="328">
        <v>787</v>
      </c>
      <c r="C696" s="329">
        <v>1574.4</v>
      </c>
      <c r="D696" s="330">
        <v>16</v>
      </c>
      <c r="E696" s="176">
        <f t="shared" si="65"/>
        <v>7235803.900000005</v>
      </c>
      <c r="F696" s="176">
        <f t="shared" si="65"/>
        <v>1311045</v>
      </c>
      <c r="G696" s="177">
        <f t="shared" si="60"/>
        <v>433307.4000000013</v>
      </c>
      <c r="H696" s="177">
        <f t="shared" si="61"/>
        <v>2675</v>
      </c>
    </row>
    <row r="697" spans="1:8" x14ac:dyDescent="0.25">
      <c r="A697" s="789" t="s">
        <v>851</v>
      </c>
      <c r="B697" s="328">
        <v>788</v>
      </c>
      <c r="C697" s="329">
        <v>1576.2</v>
      </c>
      <c r="D697" s="330">
        <v>17</v>
      </c>
      <c r="E697" s="176">
        <f t="shared" si="65"/>
        <v>7237380.1000000052</v>
      </c>
      <c r="F697" s="176">
        <f t="shared" si="65"/>
        <v>1311062</v>
      </c>
      <c r="G697" s="177">
        <f t="shared" si="60"/>
        <v>431731.20000000112</v>
      </c>
      <c r="H697" s="177">
        <f t="shared" si="61"/>
        <v>2658</v>
      </c>
    </row>
    <row r="698" spans="1:8" x14ac:dyDescent="0.25">
      <c r="A698" s="789" t="s">
        <v>851</v>
      </c>
      <c r="B698" s="328">
        <v>793</v>
      </c>
      <c r="C698" s="329">
        <v>793</v>
      </c>
      <c r="D698" s="330">
        <v>6</v>
      </c>
      <c r="E698" s="176">
        <f t="shared" si="65"/>
        <v>7238173.1000000052</v>
      </c>
      <c r="F698" s="176">
        <f t="shared" si="65"/>
        <v>1311068</v>
      </c>
      <c r="G698" s="177">
        <f t="shared" si="60"/>
        <v>430938.20000000112</v>
      </c>
      <c r="H698" s="177">
        <f t="shared" si="61"/>
        <v>2652</v>
      </c>
    </row>
    <row r="699" spans="1:8" x14ac:dyDescent="0.25">
      <c r="A699" s="789" t="s">
        <v>851</v>
      </c>
      <c r="B699" s="328">
        <v>796</v>
      </c>
      <c r="C699" s="329">
        <v>1592.6</v>
      </c>
      <c r="D699" s="330">
        <v>18</v>
      </c>
      <c r="E699" s="176">
        <f t="shared" si="65"/>
        <v>7239765.7000000048</v>
      </c>
      <c r="F699" s="176">
        <f t="shared" si="65"/>
        <v>1311086</v>
      </c>
      <c r="G699" s="177">
        <f t="shared" si="60"/>
        <v>429345.60000000149</v>
      </c>
      <c r="H699" s="177">
        <f t="shared" si="61"/>
        <v>2634</v>
      </c>
    </row>
    <row r="700" spans="1:8" x14ac:dyDescent="0.25">
      <c r="A700" s="789" t="s">
        <v>851</v>
      </c>
      <c r="B700" s="328">
        <v>797</v>
      </c>
      <c r="C700" s="329">
        <v>796.8</v>
      </c>
      <c r="D700" s="330">
        <v>6</v>
      </c>
      <c r="E700" s="176">
        <f t="shared" si="65"/>
        <v>7240562.5000000047</v>
      </c>
      <c r="F700" s="176">
        <f t="shared" si="65"/>
        <v>1311092</v>
      </c>
      <c r="G700" s="177">
        <f t="shared" si="60"/>
        <v>428548.80000000168</v>
      </c>
      <c r="H700" s="177">
        <f t="shared" si="61"/>
        <v>2628</v>
      </c>
    </row>
    <row r="701" spans="1:8" x14ac:dyDescent="0.25">
      <c r="A701" s="789" t="s">
        <v>851</v>
      </c>
      <c r="B701" s="328">
        <v>799</v>
      </c>
      <c r="C701" s="329">
        <v>799.1</v>
      </c>
      <c r="D701" s="330">
        <v>6</v>
      </c>
      <c r="E701" s="176">
        <f t="shared" si="65"/>
        <v>7241361.6000000043</v>
      </c>
      <c r="F701" s="176">
        <f t="shared" si="65"/>
        <v>1311098</v>
      </c>
      <c r="G701" s="177">
        <f t="shared" si="60"/>
        <v>427749.70000000205</v>
      </c>
      <c r="H701" s="177">
        <f t="shared" si="61"/>
        <v>2622</v>
      </c>
    </row>
    <row r="702" spans="1:8" x14ac:dyDescent="0.25">
      <c r="A702" s="789" t="s">
        <v>851</v>
      </c>
      <c r="B702" s="328">
        <v>800</v>
      </c>
      <c r="C702" s="329">
        <v>799.5</v>
      </c>
      <c r="D702" s="330">
        <v>6</v>
      </c>
      <c r="E702" s="176">
        <f t="shared" si="65"/>
        <v>7242161.1000000043</v>
      </c>
      <c r="F702" s="176">
        <f t="shared" si="65"/>
        <v>1311104</v>
      </c>
      <c r="G702" s="177">
        <f t="shared" si="60"/>
        <v>426950.20000000205</v>
      </c>
      <c r="H702" s="177">
        <f t="shared" si="61"/>
        <v>2616</v>
      </c>
    </row>
    <row r="703" spans="1:8" x14ac:dyDescent="0.25">
      <c r="A703" s="789" t="s">
        <v>851</v>
      </c>
      <c r="B703" s="328">
        <v>801</v>
      </c>
      <c r="C703" s="329">
        <v>1601.7</v>
      </c>
      <c r="D703" s="330">
        <v>12</v>
      </c>
      <c r="E703" s="176">
        <f t="shared" si="65"/>
        <v>7243762.8000000045</v>
      </c>
      <c r="F703" s="176">
        <f t="shared" si="65"/>
        <v>1311116</v>
      </c>
      <c r="G703" s="177">
        <f t="shared" si="60"/>
        <v>425348.50000000186</v>
      </c>
      <c r="H703" s="177">
        <f t="shared" si="61"/>
        <v>2604</v>
      </c>
    </row>
    <row r="704" spans="1:8" x14ac:dyDescent="0.25">
      <c r="A704" s="789" t="s">
        <v>851</v>
      </c>
      <c r="B704" s="328">
        <v>802</v>
      </c>
      <c r="C704" s="329">
        <v>1604.5</v>
      </c>
      <c r="D704" s="330">
        <v>20</v>
      </c>
      <c r="E704" s="176">
        <f t="shared" si="65"/>
        <v>7245367.3000000045</v>
      </c>
      <c r="F704" s="176">
        <f t="shared" si="65"/>
        <v>1311136</v>
      </c>
      <c r="G704" s="177">
        <f t="shared" si="60"/>
        <v>423744.00000000186</v>
      </c>
      <c r="H704" s="177">
        <f t="shared" si="61"/>
        <v>2584</v>
      </c>
    </row>
    <row r="705" spans="1:8" x14ac:dyDescent="0.25">
      <c r="A705" s="789" t="s">
        <v>851</v>
      </c>
      <c r="B705" s="328">
        <v>805</v>
      </c>
      <c r="C705" s="329">
        <v>805</v>
      </c>
      <c r="D705" s="330">
        <v>6</v>
      </c>
      <c r="E705" s="176">
        <f t="shared" si="65"/>
        <v>7246172.3000000045</v>
      </c>
      <c r="F705" s="176">
        <f t="shared" si="65"/>
        <v>1311142</v>
      </c>
      <c r="G705" s="177">
        <f t="shared" si="60"/>
        <v>422939.00000000186</v>
      </c>
      <c r="H705" s="177">
        <f t="shared" si="61"/>
        <v>2578</v>
      </c>
    </row>
    <row r="706" spans="1:8" x14ac:dyDescent="0.25">
      <c r="A706" s="789" t="s">
        <v>851</v>
      </c>
      <c r="B706" s="328">
        <v>806</v>
      </c>
      <c r="C706" s="329">
        <v>1611.9</v>
      </c>
      <c r="D706" s="330">
        <v>18</v>
      </c>
      <c r="E706" s="176">
        <f t="shared" si="65"/>
        <v>7247784.2000000048</v>
      </c>
      <c r="F706" s="176">
        <f t="shared" si="65"/>
        <v>1311160</v>
      </c>
      <c r="G706" s="177">
        <f t="shared" si="60"/>
        <v>421327.10000000149</v>
      </c>
      <c r="H706" s="177">
        <f t="shared" si="61"/>
        <v>2560</v>
      </c>
    </row>
    <row r="707" spans="1:8" x14ac:dyDescent="0.25">
      <c r="A707" s="789" t="s">
        <v>851</v>
      </c>
      <c r="B707" s="328">
        <v>808</v>
      </c>
      <c r="C707" s="329">
        <v>807.9</v>
      </c>
      <c r="D707" s="330">
        <v>6</v>
      </c>
      <c r="E707" s="176">
        <f t="shared" si="65"/>
        <v>7248592.1000000052</v>
      </c>
      <c r="F707" s="176">
        <f t="shared" si="65"/>
        <v>1311166</v>
      </c>
      <c r="G707" s="177">
        <f t="shared" ref="G707:G770" si="66">$E$984-E707</f>
        <v>420519.20000000112</v>
      </c>
      <c r="H707" s="177">
        <f t="shared" ref="H707:H770" si="67">$F$984-F707</f>
        <v>2554</v>
      </c>
    </row>
    <row r="708" spans="1:8" x14ac:dyDescent="0.25">
      <c r="A708" s="789" t="s">
        <v>851</v>
      </c>
      <c r="B708" s="328">
        <v>809</v>
      </c>
      <c r="C708" s="329">
        <v>808.7</v>
      </c>
      <c r="D708" s="330">
        <v>6</v>
      </c>
      <c r="E708" s="176">
        <f t="shared" ref="E708:F723" si="68">E707+C708</f>
        <v>7249400.8000000054</v>
      </c>
      <c r="F708" s="176">
        <f t="shared" si="68"/>
        <v>1311172</v>
      </c>
      <c r="G708" s="177">
        <f t="shared" si="66"/>
        <v>419710.50000000093</v>
      </c>
      <c r="H708" s="177">
        <f t="shared" si="67"/>
        <v>2548</v>
      </c>
    </row>
    <row r="709" spans="1:8" x14ac:dyDescent="0.25">
      <c r="A709" s="789" t="s">
        <v>851</v>
      </c>
      <c r="B709" s="328">
        <v>810</v>
      </c>
      <c r="C709" s="329">
        <v>809.6</v>
      </c>
      <c r="D709" s="330">
        <v>12</v>
      </c>
      <c r="E709" s="176">
        <f t="shared" si="68"/>
        <v>7250210.400000005</v>
      </c>
      <c r="F709" s="176">
        <f t="shared" si="68"/>
        <v>1311184</v>
      </c>
      <c r="G709" s="177">
        <f t="shared" si="66"/>
        <v>418900.9000000013</v>
      </c>
      <c r="H709" s="177">
        <f t="shared" si="67"/>
        <v>2536</v>
      </c>
    </row>
    <row r="710" spans="1:8" x14ac:dyDescent="0.25">
      <c r="A710" s="789" t="s">
        <v>851</v>
      </c>
      <c r="B710" s="328">
        <v>812</v>
      </c>
      <c r="C710" s="329">
        <v>1624.4</v>
      </c>
      <c r="D710" s="330">
        <v>22</v>
      </c>
      <c r="E710" s="176">
        <f t="shared" si="68"/>
        <v>7251834.8000000054</v>
      </c>
      <c r="F710" s="176">
        <f t="shared" si="68"/>
        <v>1311206</v>
      </c>
      <c r="G710" s="177">
        <f t="shared" si="66"/>
        <v>417276.50000000093</v>
      </c>
      <c r="H710" s="177">
        <f t="shared" si="67"/>
        <v>2514</v>
      </c>
    </row>
    <row r="711" spans="1:8" x14ac:dyDescent="0.25">
      <c r="A711" s="789" t="s">
        <v>851</v>
      </c>
      <c r="B711" s="328">
        <v>816</v>
      </c>
      <c r="C711" s="329">
        <v>815.9</v>
      </c>
      <c r="D711" s="330">
        <v>7</v>
      </c>
      <c r="E711" s="176">
        <f t="shared" si="68"/>
        <v>7252650.7000000058</v>
      </c>
      <c r="F711" s="176">
        <f t="shared" si="68"/>
        <v>1311213</v>
      </c>
      <c r="G711" s="177">
        <f t="shared" si="66"/>
        <v>416460.60000000056</v>
      </c>
      <c r="H711" s="177">
        <f t="shared" si="67"/>
        <v>2507</v>
      </c>
    </row>
    <row r="712" spans="1:8" x14ac:dyDescent="0.25">
      <c r="A712" s="789" t="s">
        <v>851</v>
      </c>
      <c r="B712" s="328">
        <v>817</v>
      </c>
      <c r="C712" s="329">
        <v>1634</v>
      </c>
      <c r="D712" s="330">
        <v>24</v>
      </c>
      <c r="E712" s="176">
        <f t="shared" si="68"/>
        <v>7254284.7000000058</v>
      </c>
      <c r="F712" s="176">
        <f t="shared" si="68"/>
        <v>1311237</v>
      </c>
      <c r="G712" s="177">
        <f t="shared" si="66"/>
        <v>414826.60000000056</v>
      </c>
      <c r="H712" s="177">
        <f t="shared" si="67"/>
        <v>2483</v>
      </c>
    </row>
    <row r="713" spans="1:8" x14ac:dyDescent="0.25">
      <c r="A713" s="789" t="s">
        <v>851</v>
      </c>
      <c r="B713" s="328">
        <v>818</v>
      </c>
      <c r="C713" s="329">
        <v>817.8</v>
      </c>
      <c r="D713" s="330">
        <v>9</v>
      </c>
      <c r="E713" s="176">
        <f t="shared" si="68"/>
        <v>7255102.5000000056</v>
      </c>
      <c r="F713" s="176">
        <f t="shared" si="68"/>
        <v>1311246</v>
      </c>
      <c r="G713" s="177">
        <f t="shared" si="66"/>
        <v>414008.80000000075</v>
      </c>
      <c r="H713" s="177">
        <f t="shared" si="67"/>
        <v>2474</v>
      </c>
    </row>
    <row r="714" spans="1:8" x14ac:dyDescent="0.25">
      <c r="A714" s="789" t="s">
        <v>851</v>
      </c>
      <c r="B714" s="328">
        <v>820</v>
      </c>
      <c r="C714" s="329">
        <v>819.7</v>
      </c>
      <c r="D714" s="330">
        <v>12</v>
      </c>
      <c r="E714" s="176">
        <f t="shared" si="68"/>
        <v>7255922.2000000058</v>
      </c>
      <c r="F714" s="176">
        <f t="shared" si="68"/>
        <v>1311258</v>
      </c>
      <c r="G714" s="177">
        <f t="shared" si="66"/>
        <v>413189.10000000056</v>
      </c>
      <c r="H714" s="177">
        <f t="shared" si="67"/>
        <v>2462</v>
      </c>
    </row>
    <row r="715" spans="1:8" x14ac:dyDescent="0.25">
      <c r="A715" s="789" t="s">
        <v>851</v>
      </c>
      <c r="B715" s="328">
        <v>826</v>
      </c>
      <c r="C715" s="329">
        <v>825.7</v>
      </c>
      <c r="D715" s="330">
        <v>6</v>
      </c>
      <c r="E715" s="176">
        <f t="shared" si="68"/>
        <v>7256747.900000006</v>
      </c>
      <c r="F715" s="176">
        <f t="shared" si="68"/>
        <v>1311264</v>
      </c>
      <c r="G715" s="177">
        <f t="shared" si="66"/>
        <v>412363.40000000037</v>
      </c>
      <c r="H715" s="177">
        <f t="shared" si="67"/>
        <v>2456</v>
      </c>
    </row>
    <row r="716" spans="1:8" x14ac:dyDescent="0.25">
      <c r="A716" s="789" t="s">
        <v>851</v>
      </c>
      <c r="B716" s="328">
        <v>829</v>
      </c>
      <c r="C716" s="329">
        <v>829.3</v>
      </c>
      <c r="D716" s="330">
        <v>11</v>
      </c>
      <c r="E716" s="176">
        <f t="shared" si="68"/>
        <v>7257577.2000000058</v>
      </c>
      <c r="F716" s="176">
        <f t="shared" si="68"/>
        <v>1311275</v>
      </c>
      <c r="G716" s="177">
        <f t="shared" si="66"/>
        <v>411534.10000000056</v>
      </c>
      <c r="H716" s="177">
        <f t="shared" si="67"/>
        <v>2445</v>
      </c>
    </row>
    <row r="717" spans="1:8" x14ac:dyDescent="0.25">
      <c r="A717" s="789" t="s">
        <v>851</v>
      </c>
      <c r="B717" s="328">
        <v>830</v>
      </c>
      <c r="C717" s="329">
        <v>1659.7</v>
      </c>
      <c r="D717" s="330">
        <v>18</v>
      </c>
      <c r="E717" s="176">
        <f t="shared" si="68"/>
        <v>7259236.900000006</v>
      </c>
      <c r="F717" s="176">
        <f t="shared" si="68"/>
        <v>1311293</v>
      </c>
      <c r="G717" s="177">
        <f t="shared" si="66"/>
        <v>409874.40000000037</v>
      </c>
      <c r="H717" s="177">
        <f t="shared" si="67"/>
        <v>2427</v>
      </c>
    </row>
    <row r="718" spans="1:8" x14ac:dyDescent="0.25">
      <c r="A718" s="789" t="s">
        <v>851</v>
      </c>
      <c r="B718" s="328">
        <v>831</v>
      </c>
      <c r="C718" s="329">
        <v>831.3</v>
      </c>
      <c r="D718" s="330">
        <v>6</v>
      </c>
      <c r="E718" s="176">
        <f t="shared" si="68"/>
        <v>7260068.2000000058</v>
      </c>
      <c r="F718" s="176">
        <f t="shared" si="68"/>
        <v>1311299</v>
      </c>
      <c r="G718" s="177">
        <f t="shared" si="66"/>
        <v>409043.10000000056</v>
      </c>
      <c r="H718" s="177">
        <f t="shared" si="67"/>
        <v>2421</v>
      </c>
    </row>
    <row r="719" spans="1:8" x14ac:dyDescent="0.25">
      <c r="A719" s="789" t="s">
        <v>851</v>
      </c>
      <c r="B719" s="328">
        <v>835</v>
      </c>
      <c r="C719" s="329">
        <v>1669</v>
      </c>
      <c r="D719" s="330">
        <v>19</v>
      </c>
      <c r="E719" s="176">
        <f t="shared" si="68"/>
        <v>7261737.2000000058</v>
      </c>
      <c r="F719" s="176">
        <f t="shared" si="68"/>
        <v>1311318</v>
      </c>
      <c r="G719" s="177">
        <f t="shared" si="66"/>
        <v>407374.10000000056</v>
      </c>
      <c r="H719" s="177">
        <f t="shared" si="67"/>
        <v>2402</v>
      </c>
    </row>
    <row r="720" spans="1:8" x14ac:dyDescent="0.25">
      <c r="A720" s="789" t="s">
        <v>851</v>
      </c>
      <c r="B720" s="328">
        <v>836</v>
      </c>
      <c r="C720" s="329">
        <v>835.6</v>
      </c>
      <c r="D720" s="330">
        <v>11</v>
      </c>
      <c r="E720" s="176">
        <f t="shared" si="68"/>
        <v>7262572.8000000054</v>
      </c>
      <c r="F720" s="176">
        <f t="shared" si="68"/>
        <v>1311329</v>
      </c>
      <c r="G720" s="177">
        <f t="shared" si="66"/>
        <v>406538.50000000093</v>
      </c>
      <c r="H720" s="177">
        <f t="shared" si="67"/>
        <v>2391</v>
      </c>
    </row>
    <row r="721" spans="1:8" x14ac:dyDescent="0.25">
      <c r="A721" s="789" t="s">
        <v>851</v>
      </c>
      <c r="B721" s="328">
        <v>837</v>
      </c>
      <c r="C721" s="329">
        <v>837.4</v>
      </c>
      <c r="D721" s="330">
        <v>6</v>
      </c>
      <c r="E721" s="176">
        <f t="shared" si="68"/>
        <v>7263410.2000000058</v>
      </c>
      <c r="F721" s="176">
        <f t="shared" si="68"/>
        <v>1311335</v>
      </c>
      <c r="G721" s="177">
        <f t="shared" si="66"/>
        <v>405701.10000000056</v>
      </c>
      <c r="H721" s="177">
        <f t="shared" si="67"/>
        <v>2385</v>
      </c>
    </row>
    <row r="722" spans="1:8" x14ac:dyDescent="0.25">
      <c r="A722" s="789" t="s">
        <v>851</v>
      </c>
      <c r="B722" s="328">
        <v>843</v>
      </c>
      <c r="C722" s="329">
        <v>1685.3000000000002</v>
      </c>
      <c r="D722" s="330">
        <v>18</v>
      </c>
      <c r="E722" s="176">
        <f t="shared" si="68"/>
        <v>7265095.5000000056</v>
      </c>
      <c r="F722" s="176">
        <f t="shared" si="68"/>
        <v>1311353</v>
      </c>
      <c r="G722" s="177">
        <f t="shared" si="66"/>
        <v>404015.80000000075</v>
      </c>
      <c r="H722" s="177">
        <f t="shared" si="67"/>
        <v>2367</v>
      </c>
    </row>
    <row r="723" spans="1:8" x14ac:dyDescent="0.25">
      <c r="A723" s="789" t="s">
        <v>851</v>
      </c>
      <c r="B723" s="328">
        <v>844</v>
      </c>
      <c r="C723" s="329">
        <v>1687.3000000000002</v>
      </c>
      <c r="D723" s="330">
        <v>13</v>
      </c>
      <c r="E723" s="176">
        <f t="shared" si="68"/>
        <v>7266782.8000000054</v>
      </c>
      <c r="F723" s="176">
        <f t="shared" si="68"/>
        <v>1311366</v>
      </c>
      <c r="G723" s="177">
        <f t="shared" si="66"/>
        <v>402328.50000000093</v>
      </c>
      <c r="H723" s="177">
        <f t="shared" si="67"/>
        <v>2354</v>
      </c>
    </row>
    <row r="724" spans="1:8" x14ac:dyDescent="0.25">
      <c r="A724" s="789" t="s">
        <v>851</v>
      </c>
      <c r="B724" s="328">
        <v>845</v>
      </c>
      <c r="C724" s="329">
        <v>845.2</v>
      </c>
      <c r="D724" s="330">
        <v>6</v>
      </c>
      <c r="E724" s="176">
        <f t="shared" ref="E724:F739" si="69">E723+C724</f>
        <v>7267628.0000000056</v>
      </c>
      <c r="F724" s="176">
        <f t="shared" si="69"/>
        <v>1311372</v>
      </c>
      <c r="G724" s="177">
        <f t="shared" si="66"/>
        <v>401483.30000000075</v>
      </c>
      <c r="H724" s="177">
        <f t="shared" si="67"/>
        <v>2348</v>
      </c>
    </row>
    <row r="725" spans="1:8" x14ac:dyDescent="0.25">
      <c r="A725" s="789" t="s">
        <v>851</v>
      </c>
      <c r="B725" s="328">
        <v>851</v>
      </c>
      <c r="C725" s="329">
        <v>1702.6</v>
      </c>
      <c r="D725" s="330">
        <v>18</v>
      </c>
      <c r="E725" s="176">
        <f t="shared" si="69"/>
        <v>7269330.6000000052</v>
      </c>
      <c r="F725" s="176">
        <f t="shared" si="69"/>
        <v>1311390</v>
      </c>
      <c r="G725" s="177">
        <f t="shared" si="66"/>
        <v>399780.70000000112</v>
      </c>
      <c r="H725" s="177">
        <f t="shared" si="67"/>
        <v>2330</v>
      </c>
    </row>
    <row r="726" spans="1:8" x14ac:dyDescent="0.25">
      <c r="A726" s="789" t="s">
        <v>851</v>
      </c>
      <c r="B726" s="328">
        <v>852</v>
      </c>
      <c r="C726" s="329">
        <v>852.1</v>
      </c>
      <c r="D726" s="330">
        <v>18</v>
      </c>
      <c r="E726" s="176">
        <f t="shared" si="69"/>
        <v>7270182.7000000048</v>
      </c>
      <c r="F726" s="176">
        <f t="shared" si="69"/>
        <v>1311408</v>
      </c>
      <c r="G726" s="177">
        <f t="shared" si="66"/>
        <v>398928.60000000149</v>
      </c>
      <c r="H726" s="177">
        <f t="shared" si="67"/>
        <v>2312</v>
      </c>
    </row>
    <row r="727" spans="1:8" x14ac:dyDescent="0.25">
      <c r="A727" s="789" t="s">
        <v>851</v>
      </c>
      <c r="B727" s="328">
        <v>853</v>
      </c>
      <c r="C727" s="329">
        <v>853.3</v>
      </c>
      <c r="D727" s="330">
        <v>3</v>
      </c>
      <c r="E727" s="176">
        <f t="shared" si="69"/>
        <v>7271036.0000000047</v>
      </c>
      <c r="F727" s="176">
        <f t="shared" si="69"/>
        <v>1311411</v>
      </c>
      <c r="G727" s="177">
        <f t="shared" si="66"/>
        <v>398075.30000000168</v>
      </c>
      <c r="H727" s="177">
        <f t="shared" si="67"/>
        <v>2309</v>
      </c>
    </row>
    <row r="728" spans="1:8" x14ac:dyDescent="0.25">
      <c r="A728" s="789" t="s">
        <v>851</v>
      </c>
      <c r="B728" s="328">
        <v>854</v>
      </c>
      <c r="C728" s="329">
        <v>853.6</v>
      </c>
      <c r="D728" s="330">
        <v>6</v>
      </c>
      <c r="E728" s="176">
        <f t="shared" si="69"/>
        <v>7271889.6000000043</v>
      </c>
      <c r="F728" s="176">
        <f t="shared" si="69"/>
        <v>1311417</v>
      </c>
      <c r="G728" s="177">
        <f t="shared" si="66"/>
        <v>397221.70000000205</v>
      </c>
      <c r="H728" s="177">
        <f t="shared" si="67"/>
        <v>2303</v>
      </c>
    </row>
    <row r="729" spans="1:8" x14ac:dyDescent="0.25">
      <c r="A729" s="789" t="s">
        <v>851</v>
      </c>
      <c r="B729" s="328">
        <v>856</v>
      </c>
      <c r="C729" s="329">
        <v>1711.3</v>
      </c>
      <c r="D729" s="330">
        <v>18</v>
      </c>
      <c r="E729" s="176">
        <f t="shared" si="69"/>
        <v>7273600.9000000041</v>
      </c>
      <c r="F729" s="176">
        <f t="shared" si="69"/>
        <v>1311435</v>
      </c>
      <c r="G729" s="177">
        <f t="shared" si="66"/>
        <v>395510.40000000224</v>
      </c>
      <c r="H729" s="177">
        <f t="shared" si="67"/>
        <v>2285</v>
      </c>
    </row>
    <row r="730" spans="1:8" x14ac:dyDescent="0.25">
      <c r="A730" s="789" t="s">
        <v>851</v>
      </c>
      <c r="B730" s="328">
        <v>857</v>
      </c>
      <c r="C730" s="329">
        <v>856.8</v>
      </c>
      <c r="D730" s="330">
        <v>12</v>
      </c>
      <c r="E730" s="176">
        <f t="shared" si="69"/>
        <v>7274457.7000000039</v>
      </c>
      <c r="F730" s="176">
        <f t="shared" si="69"/>
        <v>1311447</v>
      </c>
      <c r="G730" s="177">
        <f t="shared" si="66"/>
        <v>394653.60000000242</v>
      </c>
      <c r="H730" s="177">
        <f t="shared" si="67"/>
        <v>2273</v>
      </c>
    </row>
    <row r="731" spans="1:8" x14ac:dyDescent="0.25">
      <c r="A731" s="789" t="s">
        <v>851</v>
      </c>
      <c r="B731" s="328">
        <v>860</v>
      </c>
      <c r="C731" s="329">
        <v>859.9</v>
      </c>
      <c r="D731" s="330">
        <v>12</v>
      </c>
      <c r="E731" s="176">
        <f t="shared" si="69"/>
        <v>7275317.6000000043</v>
      </c>
      <c r="F731" s="176">
        <f t="shared" si="69"/>
        <v>1311459</v>
      </c>
      <c r="G731" s="177">
        <f t="shared" si="66"/>
        <v>393793.70000000205</v>
      </c>
      <c r="H731" s="177">
        <f t="shared" si="67"/>
        <v>2261</v>
      </c>
    </row>
    <row r="732" spans="1:8" x14ac:dyDescent="0.25">
      <c r="A732" s="789" t="s">
        <v>851</v>
      </c>
      <c r="B732" s="328">
        <v>862</v>
      </c>
      <c r="C732" s="329">
        <v>861.7</v>
      </c>
      <c r="D732" s="330">
        <v>6</v>
      </c>
      <c r="E732" s="176">
        <f t="shared" si="69"/>
        <v>7276179.3000000045</v>
      </c>
      <c r="F732" s="176">
        <f t="shared" si="69"/>
        <v>1311465</v>
      </c>
      <c r="G732" s="177">
        <f t="shared" si="66"/>
        <v>392932.00000000186</v>
      </c>
      <c r="H732" s="177">
        <f t="shared" si="67"/>
        <v>2255</v>
      </c>
    </row>
    <row r="733" spans="1:8" x14ac:dyDescent="0.25">
      <c r="A733" s="789" t="s">
        <v>851</v>
      </c>
      <c r="B733" s="328">
        <v>863</v>
      </c>
      <c r="C733" s="329">
        <v>863</v>
      </c>
      <c r="D733" s="330">
        <v>12</v>
      </c>
      <c r="E733" s="176">
        <f t="shared" si="69"/>
        <v>7277042.3000000045</v>
      </c>
      <c r="F733" s="176">
        <f t="shared" si="69"/>
        <v>1311477</v>
      </c>
      <c r="G733" s="177">
        <f t="shared" si="66"/>
        <v>392069.00000000186</v>
      </c>
      <c r="H733" s="177">
        <f t="shared" si="67"/>
        <v>2243</v>
      </c>
    </row>
    <row r="734" spans="1:8" x14ac:dyDescent="0.25">
      <c r="A734" s="789" t="s">
        <v>851</v>
      </c>
      <c r="B734" s="328">
        <v>864</v>
      </c>
      <c r="C734" s="329">
        <v>863.5</v>
      </c>
      <c r="D734" s="330">
        <v>12</v>
      </c>
      <c r="E734" s="176">
        <f t="shared" si="69"/>
        <v>7277905.8000000045</v>
      </c>
      <c r="F734" s="176">
        <f t="shared" si="69"/>
        <v>1311489</v>
      </c>
      <c r="G734" s="177">
        <f t="shared" si="66"/>
        <v>391205.50000000186</v>
      </c>
      <c r="H734" s="177">
        <f t="shared" si="67"/>
        <v>2231</v>
      </c>
    </row>
    <row r="735" spans="1:8" x14ac:dyDescent="0.25">
      <c r="A735" s="789" t="s">
        <v>851</v>
      </c>
      <c r="B735" s="328">
        <v>865</v>
      </c>
      <c r="C735" s="329">
        <v>864.6</v>
      </c>
      <c r="D735" s="330">
        <v>6</v>
      </c>
      <c r="E735" s="176">
        <f t="shared" si="69"/>
        <v>7278770.4000000041</v>
      </c>
      <c r="F735" s="176">
        <f t="shared" si="69"/>
        <v>1311495</v>
      </c>
      <c r="G735" s="177">
        <f t="shared" si="66"/>
        <v>390340.90000000224</v>
      </c>
      <c r="H735" s="177">
        <f t="shared" si="67"/>
        <v>2225</v>
      </c>
    </row>
    <row r="736" spans="1:8" x14ac:dyDescent="0.25">
      <c r="A736" s="789" t="s">
        <v>851</v>
      </c>
      <c r="B736" s="328">
        <v>871</v>
      </c>
      <c r="C736" s="329">
        <v>1742.1</v>
      </c>
      <c r="D736" s="330">
        <v>18</v>
      </c>
      <c r="E736" s="176">
        <f t="shared" si="69"/>
        <v>7280512.5000000037</v>
      </c>
      <c r="F736" s="176">
        <f t="shared" si="69"/>
        <v>1311513</v>
      </c>
      <c r="G736" s="177">
        <f t="shared" si="66"/>
        <v>388598.80000000261</v>
      </c>
      <c r="H736" s="177">
        <f t="shared" si="67"/>
        <v>2207</v>
      </c>
    </row>
    <row r="737" spans="1:8" x14ac:dyDescent="0.25">
      <c r="A737" s="789" t="s">
        <v>851</v>
      </c>
      <c r="B737" s="328">
        <v>873</v>
      </c>
      <c r="C737" s="329">
        <v>873.4</v>
      </c>
      <c r="D737" s="330">
        <v>12</v>
      </c>
      <c r="E737" s="176">
        <f t="shared" si="69"/>
        <v>7281385.9000000041</v>
      </c>
      <c r="F737" s="176">
        <f t="shared" si="69"/>
        <v>1311525</v>
      </c>
      <c r="G737" s="177">
        <f t="shared" si="66"/>
        <v>387725.40000000224</v>
      </c>
      <c r="H737" s="177">
        <f t="shared" si="67"/>
        <v>2195</v>
      </c>
    </row>
    <row r="738" spans="1:8" x14ac:dyDescent="0.25">
      <c r="A738" s="789" t="s">
        <v>851</v>
      </c>
      <c r="B738" s="328">
        <v>874</v>
      </c>
      <c r="C738" s="329">
        <v>874.2</v>
      </c>
      <c r="D738" s="330">
        <v>11</v>
      </c>
      <c r="E738" s="176">
        <f t="shared" si="69"/>
        <v>7282260.1000000043</v>
      </c>
      <c r="F738" s="176">
        <f t="shared" si="69"/>
        <v>1311536</v>
      </c>
      <c r="G738" s="177">
        <f t="shared" si="66"/>
        <v>386851.20000000205</v>
      </c>
      <c r="H738" s="177">
        <f t="shared" si="67"/>
        <v>2184</v>
      </c>
    </row>
    <row r="739" spans="1:8" x14ac:dyDescent="0.25">
      <c r="A739" s="789" t="s">
        <v>851</v>
      </c>
      <c r="B739" s="328">
        <v>877</v>
      </c>
      <c r="C739" s="329">
        <v>1753.3</v>
      </c>
      <c r="D739" s="330">
        <v>12</v>
      </c>
      <c r="E739" s="176">
        <f t="shared" si="69"/>
        <v>7284013.4000000041</v>
      </c>
      <c r="F739" s="176">
        <f t="shared" si="69"/>
        <v>1311548</v>
      </c>
      <c r="G739" s="177">
        <f t="shared" si="66"/>
        <v>385097.90000000224</v>
      </c>
      <c r="H739" s="177">
        <f t="shared" si="67"/>
        <v>2172</v>
      </c>
    </row>
    <row r="740" spans="1:8" x14ac:dyDescent="0.25">
      <c r="A740" s="789" t="s">
        <v>851</v>
      </c>
      <c r="B740" s="328">
        <v>878</v>
      </c>
      <c r="C740" s="329">
        <v>878</v>
      </c>
      <c r="D740" s="330">
        <v>6</v>
      </c>
      <c r="E740" s="176">
        <f t="shared" ref="E740:F755" si="70">E739+C740</f>
        <v>7284891.4000000041</v>
      </c>
      <c r="F740" s="176">
        <f t="shared" si="70"/>
        <v>1311554</v>
      </c>
      <c r="G740" s="177">
        <f t="shared" si="66"/>
        <v>384219.90000000224</v>
      </c>
      <c r="H740" s="177">
        <f t="shared" si="67"/>
        <v>2166</v>
      </c>
    </row>
    <row r="741" spans="1:8" x14ac:dyDescent="0.25">
      <c r="A741" s="789" t="s">
        <v>851</v>
      </c>
      <c r="B741" s="328">
        <v>881</v>
      </c>
      <c r="C741" s="329">
        <v>1761.9</v>
      </c>
      <c r="D741" s="330">
        <v>18</v>
      </c>
      <c r="E741" s="176">
        <f t="shared" si="70"/>
        <v>7286653.3000000045</v>
      </c>
      <c r="F741" s="176">
        <f t="shared" si="70"/>
        <v>1311572</v>
      </c>
      <c r="G741" s="177">
        <f t="shared" si="66"/>
        <v>382458.00000000186</v>
      </c>
      <c r="H741" s="177">
        <f t="shared" si="67"/>
        <v>2148</v>
      </c>
    </row>
    <row r="742" spans="1:8" x14ac:dyDescent="0.25">
      <c r="A742" s="789" t="s">
        <v>851</v>
      </c>
      <c r="B742" s="328">
        <v>885</v>
      </c>
      <c r="C742" s="329">
        <v>885</v>
      </c>
      <c r="D742" s="330">
        <v>12</v>
      </c>
      <c r="E742" s="176">
        <f t="shared" si="70"/>
        <v>7287538.3000000045</v>
      </c>
      <c r="F742" s="176">
        <f t="shared" si="70"/>
        <v>1311584</v>
      </c>
      <c r="G742" s="177">
        <f t="shared" si="66"/>
        <v>381573.00000000186</v>
      </c>
      <c r="H742" s="177">
        <f t="shared" si="67"/>
        <v>2136</v>
      </c>
    </row>
    <row r="743" spans="1:8" x14ac:dyDescent="0.25">
      <c r="A743" s="789" t="s">
        <v>851</v>
      </c>
      <c r="B743" s="328">
        <v>886</v>
      </c>
      <c r="C743" s="329">
        <v>885.7</v>
      </c>
      <c r="D743" s="330">
        <v>12</v>
      </c>
      <c r="E743" s="176">
        <f t="shared" si="70"/>
        <v>7288424.0000000047</v>
      </c>
      <c r="F743" s="176">
        <f t="shared" si="70"/>
        <v>1311596</v>
      </c>
      <c r="G743" s="177">
        <f t="shared" si="66"/>
        <v>380687.30000000168</v>
      </c>
      <c r="H743" s="177">
        <f t="shared" si="67"/>
        <v>2124</v>
      </c>
    </row>
    <row r="744" spans="1:8" x14ac:dyDescent="0.25">
      <c r="A744" s="789" t="s">
        <v>851</v>
      </c>
      <c r="B744" s="328">
        <v>888</v>
      </c>
      <c r="C744" s="329">
        <v>1775.6999999999998</v>
      </c>
      <c r="D744" s="330">
        <v>18</v>
      </c>
      <c r="E744" s="176">
        <f t="shared" si="70"/>
        <v>7290199.7000000048</v>
      </c>
      <c r="F744" s="176">
        <f t="shared" si="70"/>
        <v>1311614</v>
      </c>
      <c r="G744" s="177">
        <f t="shared" si="66"/>
        <v>378911.60000000149</v>
      </c>
      <c r="H744" s="177">
        <f t="shared" si="67"/>
        <v>2106</v>
      </c>
    </row>
    <row r="745" spans="1:8" x14ac:dyDescent="0.25">
      <c r="A745" s="789" t="s">
        <v>851</v>
      </c>
      <c r="B745" s="328">
        <v>889</v>
      </c>
      <c r="C745" s="329">
        <v>888.9</v>
      </c>
      <c r="D745" s="330">
        <v>12</v>
      </c>
      <c r="E745" s="176">
        <f t="shared" si="70"/>
        <v>7291088.6000000052</v>
      </c>
      <c r="F745" s="176">
        <f t="shared" si="70"/>
        <v>1311626</v>
      </c>
      <c r="G745" s="177">
        <f t="shared" si="66"/>
        <v>378022.70000000112</v>
      </c>
      <c r="H745" s="177">
        <f t="shared" si="67"/>
        <v>2094</v>
      </c>
    </row>
    <row r="746" spans="1:8" x14ac:dyDescent="0.25">
      <c r="A746" s="789" t="s">
        <v>851</v>
      </c>
      <c r="B746" s="328">
        <v>895</v>
      </c>
      <c r="C746" s="329">
        <v>894.5</v>
      </c>
      <c r="D746" s="330">
        <v>6</v>
      </c>
      <c r="E746" s="176">
        <f t="shared" si="70"/>
        <v>7291983.1000000052</v>
      </c>
      <c r="F746" s="176">
        <f t="shared" si="70"/>
        <v>1311632</v>
      </c>
      <c r="G746" s="177">
        <f t="shared" si="66"/>
        <v>377128.20000000112</v>
      </c>
      <c r="H746" s="177">
        <f t="shared" si="67"/>
        <v>2088</v>
      </c>
    </row>
    <row r="747" spans="1:8" x14ac:dyDescent="0.25">
      <c r="A747" s="789" t="s">
        <v>851</v>
      </c>
      <c r="B747" s="328">
        <v>896</v>
      </c>
      <c r="C747" s="329">
        <v>1792.1</v>
      </c>
      <c r="D747" s="330">
        <v>12</v>
      </c>
      <c r="E747" s="176">
        <f t="shared" si="70"/>
        <v>7293775.2000000048</v>
      </c>
      <c r="F747" s="176">
        <f t="shared" si="70"/>
        <v>1311644</v>
      </c>
      <c r="G747" s="177">
        <f t="shared" si="66"/>
        <v>375336.10000000149</v>
      </c>
      <c r="H747" s="177">
        <f t="shared" si="67"/>
        <v>2076</v>
      </c>
    </row>
    <row r="748" spans="1:8" x14ac:dyDescent="0.25">
      <c r="A748" s="789" t="s">
        <v>851</v>
      </c>
      <c r="B748" s="328">
        <v>899</v>
      </c>
      <c r="C748" s="329">
        <v>899.1</v>
      </c>
      <c r="D748" s="330">
        <v>6</v>
      </c>
      <c r="E748" s="176">
        <f t="shared" si="70"/>
        <v>7294674.3000000045</v>
      </c>
      <c r="F748" s="176">
        <f t="shared" si="70"/>
        <v>1311650</v>
      </c>
      <c r="G748" s="177">
        <f t="shared" si="66"/>
        <v>374437.00000000186</v>
      </c>
      <c r="H748" s="177">
        <f t="shared" si="67"/>
        <v>2070</v>
      </c>
    </row>
    <row r="749" spans="1:8" x14ac:dyDescent="0.25">
      <c r="A749" s="789" t="s">
        <v>851</v>
      </c>
      <c r="B749" s="328">
        <v>903</v>
      </c>
      <c r="C749" s="329">
        <v>903.2</v>
      </c>
      <c r="D749" s="330">
        <v>6</v>
      </c>
      <c r="E749" s="176">
        <f t="shared" si="70"/>
        <v>7295577.5000000047</v>
      </c>
      <c r="F749" s="176">
        <f t="shared" si="70"/>
        <v>1311656</v>
      </c>
      <c r="G749" s="177">
        <f t="shared" si="66"/>
        <v>373533.80000000168</v>
      </c>
      <c r="H749" s="177">
        <f t="shared" si="67"/>
        <v>2064</v>
      </c>
    </row>
    <row r="750" spans="1:8" x14ac:dyDescent="0.25">
      <c r="A750" s="789" t="s">
        <v>851</v>
      </c>
      <c r="B750" s="328">
        <v>906</v>
      </c>
      <c r="C750" s="329">
        <v>906.1</v>
      </c>
      <c r="D750" s="330">
        <v>6</v>
      </c>
      <c r="E750" s="176">
        <f t="shared" si="70"/>
        <v>7296483.6000000043</v>
      </c>
      <c r="F750" s="176">
        <f t="shared" si="70"/>
        <v>1311662</v>
      </c>
      <c r="G750" s="177">
        <f t="shared" si="66"/>
        <v>372627.70000000205</v>
      </c>
      <c r="H750" s="177">
        <f t="shared" si="67"/>
        <v>2058</v>
      </c>
    </row>
    <row r="751" spans="1:8" x14ac:dyDescent="0.25">
      <c r="A751" s="789" t="s">
        <v>851</v>
      </c>
      <c r="B751" s="328">
        <v>911</v>
      </c>
      <c r="C751" s="329">
        <v>910.6</v>
      </c>
      <c r="D751" s="330">
        <v>6</v>
      </c>
      <c r="E751" s="176">
        <f t="shared" si="70"/>
        <v>7297394.2000000039</v>
      </c>
      <c r="F751" s="176">
        <f t="shared" si="70"/>
        <v>1311668</v>
      </c>
      <c r="G751" s="177">
        <f t="shared" si="66"/>
        <v>371717.10000000242</v>
      </c>
      <c r="H751" s="177">
        <f t="shared" si="67"/>
        <v>2052</v>
      </c>
    </row>
    <row r="752" spans="1:8" x14ac:dyDescent="0.25">
      <c r="A752" s="789" t="s">
        <v>851</v>
      </c>
      <c r="B752" s="328">
        <v>915</v>
      </c>
      <c r="C752" s="329">
        <v>915</v>
      </c>
      <c r="D752" s="330">
        <v>9</v>
      </c>
      <c r="E752" s="176">
        <f t="shared" si="70"/>
        <v>7298309.2000000039</v>
      </c>
      <c r="F752" s="176">
        <f t="shared" si="70"/>
        <v>1311677</v>
      </c>
      <c r="G752" s="177">
        <f t="shared" si="66"/>
        <v>370802.10000000242</v>
      </c>
      <c r="H752" s="177">
        <f t="shared" si="67"/>
        <v>2043</v>
      </c>
    </row>
    <row r="753" spans="1:8" x14ac:dyDescent="0.25">
      <c r="A753" s="789" t="s">
        <v>851</v>
      </c>
      <c r="B753" s="328">
        <v>916</v>
      </c>
      <c r="C753" s="329">
        <v>1832.1</v>
      </c>
      <c r="D753" s="330">
        <v>12</v>
      </c>
      <c r="E753" s="176">
        <f t="shared" si="70"/>
        <v>7300141.3000000035</v>
      </c>
      <c r="F753" s="176">
        <f t="shared" si="70"/>
        <v>1311689</v>
      </c>
      <c r="G753" s="177">
        <f t="shared" si="66"/>
        <v>368970.00000000279</v>
      </c>
      <c r="H753" s="177">
        <f t="shared" si="67"/>
        <v>2031</v>
      </c>
    </row>
    <row r="754" spans="1:8" x14ac:dyDescent="0.25">
      <c r="A754" s="789" t="s">
        <v>851</v>
      </c>
      <c r="B754" s="328">
        <v>917</v>
      </c>
      <c r="C754" s="329">
        <v>917.4</v>
      </c>
      <c r="D754" s="330">
        <v>6</v>
      </c>
      <c r="E754" s="176">
        <f t="shared" si="70"/>
        <v>7301058.7000000039</v>
      </c>
      <c r="F754" s="176">
        <f t="shared" si="70"/>
        <v>1311695</v>
      </c>
      <c r="G754" s="177">
        <f t="shared" si="66"/>
        <v>368052.60000000242</v>
      </c>
      <c r="H754" s="177">
        <f t="shared" si="67"/>
        <v>2025</v>
      </c>
    </row>
    <row r="755" spans="1:8" x14ac:dyDescent="0.25">
      <c r="A755" s="789" t="s">
        <v>851</v>
      </c>
      <c r="B755" s="328">
        <v>918</v>
      </c>
      <c r="C755" s="329">
        <v>917.7</v>
      </c>
      <c r="D755" s="330">
        <v>10</v>
      </c>
      <c r="E755" s="176">
        <f t="shared" si="70"/>
        <v>7301976.4000000041</v>
      </c>
      <c r="F755" s="176">
        <f t="shared" si="70"/>
        <v>1311705</v>
      </c>
      <c r="G755" s="177">
        <f t="shared" si="66"/>
        <v>367134.90000000224</v>
      </c>
      <c r="H755" s="177">
        <f t="shared" si="67"/>
        <v>2015</v>
      </c>
    </row>
    <row r="756" spans="1:8" x14ac:dyDescent="0.25">
      <c r="A756" s="789" t="s">
        <v>851</v>
      </c>
      <c r="B756" s="328">
        <v>921</v>
      </c>
      <c r="C756" s="329">
        <v>921.2</v>
      </c>
      <c r="D756" s="330">
        <v>6</v>
      </c>
      <c r="E756" s="176">
        <f t="shared" ref="E756:F771" si="71">E755+C756</f>
        <v>7302897.6000000043</v>
      </c>
      <c r="F756" s="176">
        <f t="shared" si="71"/>
        <v>1311711</v>
      </c>
      <c r="G756" s="177">
        <f t="shared" si="66"/>
        <v>366213.70000000205</v>
      </c>
      <c r="H756" s="177">
        <f t="shared" si="67"/>
        <v>2009</v>
      </c>
    </row>
    <row r="757" spans="1:8" x14ac:dyDescent="0.25">
      <c r="A757" s="789" t="s">
        <v>851</v>
      </c>
      <c r="B757" s="328">
        <v>922</v>
      </c>
      <c r="C757" s="329">
        <v>1843.4</v>
      </c>
      <c r="D757" s="330">
        <v>12</v>
      </c>
      <c r="E757" s="176">
        <f t="shared" si="71"/>
        <v>7304741.0000000047</v>
      </c>
      <c r="F757" s="176">
        <f t="shared" si="71"/>
        <v>1311723</v>
      </c>
      <c r="G757" s="177">
        <f t="shared" si="66"/>
        <v>364370.30000000168</v>
      </c>
      <c r="H757" s="177">
        <f t="shared" si="67"/>
        <v>1997</v>
      </c>
    </row>
    <row r="758" spans="1:8" x14ac:dyDescent="0.25">
      <c r="A758" s="789" t="s">
        <v>851</v>
      </c>
      <c r="B758" s="328">
        <v>924</v>
      </c>
      <c r="C758" s="329">
        <v>1848.3</v>
      </c>
      <c r="D758" s="330">
        <v>18</v>
      </c>
      <c r="E758" s="176">
        <f t="shared" si="71"/>
        <v>7306589.3000000045</v>
      </c>
      <c r="F758" s="176">
        <f t="shared" si="71"/>
        <v>1311741</v>
      </c>
      <c r="G758" s="177">
        <f t="shared" si="66"/>
        <v>362522.00000000186</v>
      </c>
      <c r="H758" s="177">
        <f t="shared" si="67"/>
        <v>1979</v>
      </c>
    </row>
    <row r="759" spans="1:8" x14ac:dyDescent="0.25">
      <c r="A759" s="789" t="s">
        <v>851</v>
      </c>
      <c r="B759" s="328">
        <v>925</v>
      </c>
      <c r="C759" s="329">
        <v>924.8</v>
      </c>
      <c r="D759" s="330">
        <v>6</v>
      </c>
      <c r="E759" s="176">
        <f t="shared" si="71"/>
        <v>7307514.1000000043</v>
      </c>
      <c r="F759" s="176">
        <f t="shared" si="71"/>
        <v>1311747</v>
      </c>
      <c r="G759" s="177">
        <f t="shared" si="66"/>
        <v>361597.20000000205</v>
      </c>
      <c r="H759" s="177">
        <f t="shared" si="67"/>
        <v>1973</v>
      </c>
    </row>
    <row r="760" spans="1:8" x14ac:dyDescent="0.25">
      <c r="A760" s="789" t="s">
        <v>851</v>
      </c>
      <c r="B760" s="328">
        <v>929</v>
      </c>
      <c r="C760" s="329">
        <v>929.4</v>
      </c>
      <c r="D760" s="330">
        <v>6</v>
      </c>
      <c r="E760" s="176">
        <f t="shared" si="71"/>
        <v>7308443.5000000047</v>
      </c>
      <c r="F760" s="176">
        <f t="shared" si="71"/>
        <v>1311753</v>
      </c>
      <c r="G760" s="177">
        <f t="shared" si="66"/>
        <v>360667.80000000168</v>
      </c>
      <c r="H760" s="177">
        <f t="shared" si="67"/>
        <v>1967</v>
      </c>
    </row>
    <row r="761" spans="1:8" x14ac:dyDescent="0.25">
      <c r="A761" s="789" t="s">
        <v>851</v>
      </c>
      <c r="B761" s="328">
        <v>934</v>
      </c>
      <c r="C761" s="329">
        <v>933.7</v>
      </c>
      <c r="D761" s="330">
        <v>12</v>
      </c>
      <c r="E761" s="176">
        <f t="shared" si="71"/>
        <v>7309377.2000000048</v>
      </c>
      <c r="F761" s="176">
        <f t="shared" si="71"/>
        <v>1311765</v>
      </c>
      <c r="G761" s="177">
        <f t="shared" si="66"/>
        <v>359734.10000000149</v>
      </c>
      <c r="H761" s="177">
        <f t="shared" si="67"/>
        <v>1955</v>
      </c>
    </row>
    <row r="762" spans="1:8" x14ac:dyDescent="0.25">
      <c r="A762" s="789" t="s">
        <v>851</v>
      </c>
      <c r="B762" s="328">
        <v>936</v>
      </c>
      <c r="C762" s="329">
        <v>935.5</v>
      </c>
      <c r="D762" s="330">
        <v>12</v>
      </c>
      <c r="E762" s="176">
        <f t="shared" si="71"/>
        <v>7310312.7000000048</v>
      </c>
      <c r="F762" s="176">
        <f t="shared" si="71"/>
        <v>1311777</v>
      </c>
      <c r="G762" s="177">
        <f t="shared" si="66"/>
        <v>358798.60000000149</v>
      </c>
      <c r="H762" s="177">
        <f t="shared" si="67"/>
        <v>1943</v>
      </c>
    </row>
    <row r="763" spans="1:8" x14ac:dyDescent="0.25">
      <c r="A763" s="789" t="s">
        <v>851</v>
      </c>
      <c r="B763" s="328">
        <v>937</v>
      </c>
      <c r="C763" s="329">
        <v>1874.5</v>
      </c>
      <c r="D763" s="330">
        <v>12</v>
      </c>
      <c r="E763" s="176">
        <f t="shared" si="71"/>
        <v>7312187.2000000048</v>
      </c>
      <c r="F763" s="176">
        <f t="shared" si="71"/>
        <v>1311789</v>
      </c>
      <c r="G763" s="177">
        <f t="shared" si="66"/>
        <v>356924.10000000149</v>
      </c>
      <c r="H763" s="177">
        <f t="shared" si="67"/>
        <v>1931</v>
      </c>
    </row>
    <row r="764" spans="1:8" x14ac:dyDescent="0.25">
      <c r="A764" s="789" t="s">
        <v>851</v>
      </c>
      <c r="B764" s="328">
        <v>938</v>
      </c>
      <c r="C764" s="329">
        <v>1875.4</v>
      </c>
      <c r="D764" s="330">
        <v>24</v>
      </c>
      <c r="E764" s="176">
        <f t="shared" si="71"/>
        <v>7314062.6000000052</v>
      </c>
      <c r="F764" s="176">
        <f t="shared" si="71"/>
        <v>1311813</v>
      </c>
      <c r="G764" s="177">
        <f t="shared" si="66"/>
        <v>355048.70000000112</v>
      </c>
      <c r="H764" s="177">
        <f t="shared" si="67"/>
        <v>1907</v>
      </c>
    </row>
    <row r="765" spans="1:8" x14ac:dyDescent="0.25">
      <c r="A765" s="789" t="s">
        <v>851</v>
      </c>
      <c r="B765" s="328">
        <v>939</v>
      </c>
      <c r="C765" s="329">
        <v>2817.2</v>
      </c>
      <c r="D765" s="330">
        <v>24</v>
      </c>
      <c r="E765" s="176">
        <f t="shared" si="71"/>
        <v>7316879.8000000054</v>
      </c>
      <c r="F765" s="176">
        <f t="shared" si="71"/>
        <v>1311837</v>
      </c>
      <c r="G765" s="177">
        <f t="shared" si="66"/>
        <v>352231.50000000093</v>
      </c>
      <c r="H765" s="177">
        <f t="shared" si="67"/>
        <v>1883</v>
      </c>
    </row>
    <row r="766" spans="1:8" x14ac:dyDescent="0.25">
      <c r="A766" s="789" t="s">
        <v>851</v>
      </c>
      <c r="B766" s="328">
        <v>941</v>
      </c>
      <c r="C766" s="329">
        <v>940.9</v>
      </c>
      <c r="D766" s="330">
        <v>12</v>
      </c>
      <c r="E766" s="176">
        <f t="shared" si="71"/>
        <v>7317820.7000000058</v>
      </c>
      <c r="F766" s="176">
        <f t="shared" si="71"/>
        <v>1311849</v>
      </c>
      <c r="G766" s="177">
        <f t="shared" si="66"/>
        <v>351290.60000000056</v>
      </c>
      <c r="H766" s="177">
        <f t="shared" si="67"/>
        <v>1871</v>
      </c>
    </row>
    <row r="767" spans="1:8" x14ac:dyDescent="0.25">
      <c r="A767" s="789" t="s">
        <v>851</v>
      </c>
      <c r="B767" s="328">
        <v>942</v>
      </c>
      <c r="C767" s="329">
        <v>942.4</v>
      </c>
      <c r="D767" s="330">
        <v>6</v>
      </c>
      <c r="E767" s="176">
        <f t="shared" si="71"/>
        <v>7318763.1000000061</v>
      </c>
      <c r="F767" s="176">
        <f t="shared" si="71"/>
        <v>1311855</v>
      </c>
      <c r="G767" s="177">
        <f t="shared" si="66"/>
        <v>350348.20000000019</v>
      </c>
      <c r="H767" s="177">
        <f t="shared" si="67"/>
        <v>1865</v>
      </c>
    </row>
    <row r="768" spans="1:8" x14ac:dyDescent="0.25">
      <c r="A768" s="789" t="s">
        <v>851</v>
      </c>
      <c r="B768" s="328">
        <v>943</v>
      </c>
      <c r="C768" s="329">
        <v>943.1</v>
      </c>
      <c r="D768" s="330">
        <v>12</v>
      </c>
      <c r="E768" s="176">
        <f t="shared" si="71"/>
        <v>7319706.2000000058</v>
      </c>
      <c r="F768" s="176">
        <f t="shared" si="71"/>
        <v>1311867</v>
      </c>
      <c r="G768" s="177">
        <f t="shared" si="66"/>
        <v>349405.10000000056</v>
      </c>
      <c r="H768" s="177">
        <f t="shared" si="67"/>
        <v>1853</v>
      </c>
    </row>
    <row r="769" spans="1:8" x14ac:dyDescent="0.25">
      <c r="A769" s="789" t="s">
        <v>851</v>
      </c>
      <c r="B769" s="328">
        <v>945</v>
      </c>
      <c r="C769" s="329">
        <v>945.4</v>
      </c>
      <c r="D769" s="330">
        <v>6</v>
      </c>
      <c r="E769" s="176">
        <f t="shared" si="71"/>
        <v>7320651.6000000061</v>
      </c>
      <c r="F769" s="176">
        <f t="shared" si="71"/>
        <v>1311873</v>
      </c>
      <c r="G769" s="177">
        <f t="shared" si="66"/>
        <v>348459.70000000019</v>
      </c>
      <c r="H769" s="177">
        <f t="shared" si="67"/>
        <v>1847</v>
      </c>
    </row>
    <row r="770" spans="1:8" x14ac:dyDescent="0.25">
      <c r="A770" s="789" t="s">
        <v>851</v>
      </c>
      <c r="B770" s="328">
        <v>947</v>
      </c>
      <c r="C770" s="329">
        <v>947.3</v>
      </c>
      <c r="D770" s="330">
        <v>6</v>
      </c>
      <c r="E770" s="176">
        <f t="shared" si="71"/>
        <v>7321598.900000006</v>
      </c>
      <c r="F770" s="176">
        <f t="shared" si="71"/>
        <v>1311879</v>
      </c>
      <c r="G770" s="177">
        <f t="shared" si="66"/>
        <v>347512.40000000037</v>
      </c>
      <c r="H770" s="177">
        <f t="shared" si="67"/>
        <v>1841</v>
      </c>
    </row>
    <row r="771" spans="1:8" x14ac:dyDescent="0.25">
      <c r="A771" s="789" t="s">
        <v>851</v>
      </c>
      <c r="B771" s="328">
        <v>950</v>
      </c>
      <c r="C771" s="329">
        <v>950</v>
      </c>
      <c r="D771" s="330">
        <v>12</v>
      </c>
      <c r="E771" s="176">
        <f t="shared" si="71"/>
        <v>7322548.900000006</v>
      </c>
      <c r="F771" s="176">
        <f t="shared" si="71"/>
        <v>1311891</v>
      </c>
      <c r="G771" s="177">
        <f t="shared" ref="G771:G834" si="72">$E$984-E771</f>
        <v>346562.40000000037</v>
      </c>
      <c r="H771" s="177">
        <f t="shared" ref="H771:H834" si="73">$F$984-F771</f>
        <v>1829</v>
      </c>
    </row>
    <row r="772" spans="1:8" x14ac:dyDescent="0.25">
      <c r="A772" s="789" t="s">
        <v>851</v>
      </c>
      <c r="B772" s="328">
        <v>951</v>
      </c>
      <c r="C772" s="329">
        <v>951</v>
      </c>
      <c r="D772" s="330">
        <v>12</v>
      </c>
      <c r="E772" s="176">
        <f t="shared" ref="E772:F787" si="74">E771+C772</f>
        <v>7323499.900000006</v>
      </c>
      <c r="F772" s="176">
        <f t="shared" si="74"/>
        <v>1311903</v>
      </c>
      <c r="G772" s="177">
        <f t="shared" si="72"/>
        <v>345611.40000000037</v>
      </c>
      <c r="H772" s="177">
        <f t="shared" si="73"/>
        <v>1817</v>
      </c>
    </row>
    <row r="773" spans="1:8" x14ac:dyDescent="0.25">
      <c r="A773" s="789" t="s">
        <v>851</v>
      </c>
      <c r="B773" s="328">
        <v>954</v>
      </c>
      <c r="C773" s="329">
        <v>954.1</v>
      </c>
      <c r="D773" s="330">
        <v>12</v>
      </c>
      <c r="E773" s="176">
        <f t="shared" si="74"/>
        <v>7324454.0000000056</v>
      </c>
      <c r="F773" s="176">
        <f t="shared" si="74"/>
        <v>1311915</v>
      </c>
      <c r="G773" s="177">
        <f t="shared" si="72"/>
        <v>344657.30000000075</v>
      </c>
      <c r="H773" s="177">
        <f t="shared" si="73"/>
        <v>1805</v>
      </c>
    </row>
    <row r="774" spans="1:8" x14ac:dyDescent="0.25">
      <c r="A774" s="789" t="s">
        <v>851</v>
      </c>
      <c r="B774" s="328">
        <v>957</v>
      </c>
      <c r="C774" s="329">
        <v>956.8</v>
      </c>
      <c r="D774" s="330">
        <v>18</v>
      </c>
      <c r="E774" s="176">
        <f t="shared" si="74"/>
        <v>7325410.8000000054</v>
      </c>
      <c r="F774" s="176">
        <f t="shared" si="74"/>
        <v>1311933</v>
      </c>
      <c r="G774" s="177">
        <f t="shared" si="72"/>
        <v>343700.50000000093</v>
      </c>
      <c r="H774" s="177">
        <f t="shared" si="73"/>
        <v>1787</v>
      </c>
    </row>
    <row r="775" spans="1:8" x14ac:dyDescent="0.25">
      <c r="A775" s="789" t="s">
        <v>851</v>
      </c>
      <c r="B775" s="328">
        <v>958</v>
      </c>
      <c r="C775" s="329">
        <v>958</v>
      </c>
      <c r="D775" s="330">
        <v>12</v>
      </c>
      <c r="E775" s="176">
        <f t="shared" si="74"/>
        <v>7326368.8000000054</v>
      </c>
      <c r="F775" s="176">
        <f t="shared" si="74"/>
        <v>1311945</v>
      </c>
      <c r="G775" s="177">
        <f t="shared" si="72"/>
        <v>342742.50000000093</v>
      </c>
      <c r="H775" s="177">
        <f t="shared" si="73"/>
        <v>1775</v>
      </c>
    </row>
    <row r="776" spans="1:8" x14ac:dyDescent="0.25">
      <c r="A776" s="789" t="s">
        <v>851</v>
      </c>
      <c r="B776" s="328">
        <v>960</v>
      </c>
      <c r="C776" s="329">
        <v>960.2</v>
      </c>
      <c r="D776" s="330">
        <v>6</v>
      </c>
      <c r="E776" s="176">
        <f t="shared" si="74"/>
        <v>7327329.0000000056</v>
      </c>
      <c r="F776" s="176">
        <f t="shared" si="74"/>
        <v>1311951</v>
      </c>
      <c r="G776" s="177">
        <f t="shared" si="72"/>
        <v>341782.30000000075</v>
      </c>
      <c r="H776" s="177">
        <f t="shared" si="73"/>
        <v>1769</v>
      </c>
    </row>
    <row r="777" spans="1:8" x14ac:dyDescent="0.25">
      <c r="A777" s="789" t="s">
        <v>851</v>
      </c>
      <c r="B777" s="328">
        <v>963</v>
      </c>
      <c r="C777" s="329">
        <v>963.2</v>
      </c>
      <c r="D777" s="330">
        <v>6</v>
      </c>
      <c r="E777" s="176">
        <f t="shared" si="74"/>
        <v>7328292.2000000058</v>
      </c>
      <c r="F777" s="176">
        <f t="shared" si="74"/>
        <v>1311957</v>
      </c>
      <c r="G777" s="177">
        <f t="shared" si="72"/>
        <v>340819.10000000056</v>
      </c>
      <c r="H777" s="177">
        <f t="shared" si="73"/>
        <v>1763</v>
      </c>
    </row>
    <row r="778" spans="1:8" x14ac:dyDescent="0.25">
      <c r="A778" s="789" t="s">
        <v>851</v>
      </c>
      <c r="B778" s="328">
        <v>971</v>
      </c>
      <c r="C778" s="329">
        <v>970.7</v>
      </c>
      <c r="D778" s="330">
        <v>6</v>
      </c>
      <c r="E778" s="176">
        <f t="shared" si="74"/>
        <v>7329262.900000006</v>
      </c>
      <c r="F778" s="176">
        <f t="shared" si="74"/>
        <v>1311963</v>
      </c>
      <c r="G778" s="177">
        <f t="shared" si="72"/>
        <v>339848.40000000037</v>
      </c>
      <c r="H778" s="177">
        <f t="shared" si="73"/>
        <v>1757</v>
      </c>
    </row>
    <row r="779" spans="1:8" x14ac:dyDescent="0.25">
      <c r="A779" s="789" t="s">
        <v>851</v>
      </c>
      <c r="B779" s="328">
        <v>972</v>
      </c>
      <c r="C779" s="329">
        <v>971.9</v>
      </c>
      <c r="D779" s="330">
        <v>6</v>
      </c>
      <c r="E779" s="176">
        <f t="shared" si="74"/>
        <v>7330234.8000000063</v>
      </c>
      <c r="F779" s="176">
        <f t="shared" si="74"/>
        <v>1311969</v>
      </c>
      <c r="G779" s="177">
        <f t="shared" si="72"/>
        <v>338876.5</v>
      </c>
      <c r="H779" s="177">
        <f t="shared" si="73"/>
        <v>1751</v>
      </c>
    </row>
    <row r="780" spans="1:8" x14ac:dyDescent="0.25">
      <c r="A780" s="789" t="s">
        <v>851</v>
      </c>
      <c r="B780" s="328">
        <v>976</v>
      </c>
      <c r="C780" s="329">
        <v>1951.2</v>
      </c>
      <c r="D780" s="330">
        <v>14</v>
      </c>
      <c r="E780" s="176">
        <f t="shared" si="74"/>
        <v>7332186.0000000065</v>
      </c>
      <c r="F780" s="176">
        <f t="shared" si="74"/>
        <v>1311983</v>
      </c>
      <c r="G780" s="177">
        <f t="shared" si="72"/>
        <v>336925.29999999981</v>
      </c>
      <c r="H780" s="177">
        <f t="shared" si="73"/>
        <v>1737</v>
      </c>
    </row>
    <row r="781" spans="1:8" x14ac:dyDescent="0.25">
      <c r="A781" s="789" t="s">
        <v>851</v>
      </c>
      <c r="B781" s="328">
        <v>977</v>
      </c>
      <c r="C781" s="329">
        <v>976.6</v>
      </c>
      <c r="D781" s="330">
        <v>6</v>
      </c>
      <c r="E781" s="176">
        <f t="shared" si="74"/>
        <v>7333162.6000000061</v>
      </c>
      <c r="F781" s="176">
        <f t="shared" si="74"/>
        <v>1311989</v>
      </c>
      <c r="G781" s="177">
        <f t="shared" si="72"/>
        <v>335948.70000000019</v>
      </c>
      <c r="H781" s="177">
        <f t="shared" si="73"/>
        <v>1731</v>
      </c>
    </row>
    <row r="782" spans="1:8" x14ac:dyDescent="0.25">
      <c r="A782" s="789" t="s">
        <v>851</v>
      </c>
      <c r="B782" s="328">
        <v>978</v>
      </c>
      <c r="C782" s="329">
        <v>978.3</v>
      </c>
      <c r="D782" s="330">
        <v>6</v>
      </c>
      <c r="E782" s="176">
        <f t="shared" si="74"/>
        <v>7334140.900000006</v>
      </c>
      <c r="F782" s="176">
        <f t="shared" si="74"/>
        <v>1311995</v>
      </c>
      <c r="G782" s="177">
        <f t="shared" si="72"/>
        <v>334970.40000000037</v>
      </c>
      <c r="H782" s="177">
        <f t="shared" si="73"/>
        <v>1725</v>
      </c>
    </row>
    <row r="783" spans="1:8" x14ac:dyDescent="0.25">
      <c r="A783" s="789" t="s">
        <v>851</v>
      </c>
      <c r="B783" s="328">
        <v>980</v>
      </c>
      <c r="C783" s="329">
        <v>979.9</v>
      </c>
      <c r="D783" s="330">
        <v>6</v>
      </c>
      <c r="E783" s="176">
        <f t="shared" si="74"/>
        <v>7335120.8000000063</v>
      </c>
      <c r="F783" s="176">
        <f t="shared" si="74"/>
        <v>1312001</v>
      </c>
      <c r="G783" s="177">
        <f t="shared" si="72"/>
        <v>333990.5</v>
      </c>
      <c r="H783" s="177">
        <f t="shared" si="73"/>
        <v>1719</v>
      </c>
    </row>
    <row r="784" spans="1:8" x14ac:dyDescent="0.25">
      <c r="A784" s="789" t="s">
        <v>851</v>
      </c>
      <c r="B784" s="328">
        <v>981</v>
      </c>
      <c r="C784" s="329">
        <v>980.9</v>
      </c>
      <c r="D784" s="330">
        <v>9</v>
      </c>
      <c r="E784" s="176">
        <f t="shared" si="74"/>
        <v>7336101.7000000067</v>
      </c>
      <c r="F784" s="176">
        <f t="shared" si="74"/>
        <v>1312010</v>
      </c>
      <c r="G784" s="177">
        <f t="shared" si="72"/>
        <v>333009.59999999963</v>
      </c>
      <c r="H784" s="177">
        <f t="shared" si="73"/>
        <v>1710</v>
      </c>
    </row>
    <row r="785" spans="1:8" x14ac:dyDescent="0.25">
      <c r="A785" s="789" t="s">
        <v>851</v>
      </c>
      <c r="B785" s="328">
        <v>982</v>
      </c>
      <c r="C785" s="329">
        <v>982.4</v>
      </c>
      <c r="D785" s="330">
        <v>6</v>
      </c>
      <c r="E785" s="176">
        <f t="shared" si="74"/>
        <v>7337084.1000000071</v>
      </c>
      <c r="F785" s="176">
        <f t="shared" si="74"/>
        <v>1312016</v>
      </c>
      <c r="G785" s="177">
        <f t="shared" si="72"/>
        <v>332027.19999999925</v>
      </c>
      <c r="H785" s="177">
        <f t="shared" si="73"/>
        <v>1704</v>
      </c>
    </row>
    <row r="786" spans="1:8" x14ac:dyDescent="0.25">
      <c r="A786" s="789" t="s">
        <v>851</v>
      </c>
      <c r="B786" s="328">
        <v>983</v>
      </c>
      <c r="C786" s="329">
        <v>982.6</v>
      </c>
      <c r="D786" s="330">
        <v>6</v>
      </c>
      <c r="E786" s="176">
        <f t="shared" si="74"/>
        <v>7338066.7000000067</v>
      </c>
      <c r="F786" s="176">
        <f t="shared" si="74"/>
        <v>1312022</v>
      </c>
      <c r="G786" s="177">
        <f t="shared" si="72"/>
        <v>331044.59999999963</v>
      </c>
      <c r="H786" s="177">
        <f t="shared" si="73"/>
        <v>1698</v>
      </c>
    </row>
    <row r="787" spans="1:8" x14ac:dyDescent="0.25">
      <c r="A787" s="789" t="s">
        <v>851</v>
      </c>
      <c r="B787" s="328">
        <v>985</v>
      </c>
      <c r="C787" s="329">
        <v>985.2</v>
      </c>
      <c r="D787" s="330">
        <v>6</v>
      </c>
      <c r="E787" s="176">
        <f t="shared" si="74"/>
        <v>7339051.9000000069</v>
      </c>
      <c r="F787" s="176">
        <f t="shared" si="74"/>
        <v>1312028</v>
      </c>
      <c r="G787" s="177">
        <f t="shared" si="72"/>
        <v>330059.39999999944</v>
      </c>
      <c r="H787" s="177">
        <f t="shared" si="73"/>
        <v>1692</v>
      </c>
    </row>
    <row r="788" spans="1:8" x14ac:dyDescent="0.25">
      <c r="A788" s="789" t="s">
        <v>851</v>
      </c>
      <c r="B788" s="328">
        <v>988</v>
      </c>
      <c r="C788" s="329">
        <v>1976.1</v>
      </c>
      <c r="D788" s="330">
        <v>12</v>
      </c>
      <c r="E788" s="176">
        <f t="shared" ref="E788:F803" si="75">E787+C788</f>
        <v>7341028.0000000065</v>
      </c>
      <c r="F788" s="176">
        <f t="shared" si="75"/>
        <v>1312040</v>
      </c>
      <c r="G788" s="177">
        <f t="shared" si="72"/>
        <v>328083.29999999981</v>
      </c>
      <c r="H788" s="177">
        <f t="shared" si="73"/>
        <v>1680</v>
      </c>
    </row>
    <row r="789" spans="1:8" x14ac:dyDescent="0.25">
      <c r="A789" s="789" t="s">
        <v>851</v>
      </c>
      <c r="B789" s="328">
        <v>990</v>
      </c>
      <c r="C789" s="329">
        <v>990.3</v>
      </c>
      <c r="D789" s="330">
        <v>6</v>
      </c>
      <c r="E789" s="176">
        <f t="shared" si="75"/>
        <v>7342018.3000000063</v>
      </c>
      <c r="F789" s="176">
        <f t="shared" si="75"/>
        <v>1312046</v>
      </c>
      <c r="G789" s="177">
        <f t="shared" si="72"/>
        <v>327093</v>
      </c>
      <c r="H789" s="177">
        <f t="shared" si="73"/>
        <v>1674</v>
      </c>
    </row>
    <row r="790" spans="1:8" x14ac:dyDescent="0.25">
      <c r="A790" s="789" t="s">
        <v>851</v>
      </c>
      <c r="B790" s="328">
        <v>992</v>
      </c>
      <c r="C790" s="329">
        <v>992.4</v>
      </c>
      <c r="D790" s="330">
        <v>6</v>
      </c>
      <c r="E790" s="176">
        <f t="shared" si="75"/>
        <v>7343010.7000000067</v>
      </c>
      <c r="F790" s="176">
        <f t="shared" si="75"/>
        <v>1312052</v>
      </c>
      <c r="G790" s="177">
        <f t="shared" si="72"/>
        <v>326100.59999999963</v>
      </c>
      <c r="H790" s="177">
        <f t="shared" si="73"/>
        <v>1668</v>
      </c>
    </row>
    <row r="791" spans="1:8" x14ac:dyDescent="0.25">
      <c r="A791" s="789" t="s">
        <v>851</v>
      </c>
      <c r="B791" s="328">
        <v>993</v>
      </c>
      <c r="C791" s="329">
        <v>992.7</v>
      </c>
      <c r="D791" s="330">
        <v>12</v>
      </c>
      <c r="E791" s="176">
        <f t="shared" si="75"/>
        <v>7344003.4000000069</v>
      </c>
      <c r="F791" s="176">
        <f t="shared" si="75"/>
        <v>1312064</v>
      </c>
      <c r="G791" s="177">
        <f t="shared" si="72"/>
        <v>325107.89999999944</v>
      </c>
      <c r="H791" s="177">
        <f t="shared" si="73"/>
        <v>1656</v>
      </c>
    </row>
    <row r="792" spans="1:8" x14ac:dyDescent="0.25">
      <c r="A792" s="789" t="s">
        <v>851</v>
      </c>
      <c r="B792" s="328">
        <v>995</v>
      </c>
      <c r="C792" s="329">
        <v>995</v>
      </c>
      <c r="D792" s="330">
        <v>6</v>
      </c>
      <c r="E792" s="176">
        <f t="shared" si="75"/>
        <v>7344998.4000000069</v>
      </c>
      <c r="F792" s="176">
        <f t="shared" si="75"/>
        <v>1312070</v>
      </c>
      <c r="G792" s="177">
        <f t="shared" si="72"/>
        <v>324112.89999999944</v>
      </c>
      <c r="H792" s="177">
        <f t="shared" si="73"/>
        <v>1650</v>
      </c>
    </row>
    <row r="793" spans="1:8" x14ac:dyDescent="0.25">
      <c r="A793" s="789" t="s">
        <v>851</v>
      </c>
      <c r="B793" s="328">
        <v>999</v>
      </c>
      <c r="C793" s="329">
        <v>998.8</v>
      </c>
      <c r="D793" s="330">
        <v>6</v>
      </c>
      <c r="E793" s="176">
        <f t="shared" si="75"/>
        <v>7345997.2000000067</v>
      </c>
      <c r="F793" s="176">
        <f t="shared" si="75"/>
        <v>1312076</v>
      </c>
      <c r="G793" s="177">
        <f t="shared" si="72"/>
        <v>323114.09999999963</v>
      </c>
      <c r="H793" s="177">
        <f t="shared" si="73"/>
        <v>1644</v>
      </c>
    </row>
    <row r="794" spans="1:8" x14ac:dyDescent="0.25">
      <c r="A794" s="789" t="s">
        <v>851</v>
      </c>
      <c r="B794" s="328">
        <v>1000</v>
      </c>
      <c r="C794" s="329">
        <v>999.7</v>
      </c>
      <c r="D794" s="330">
        <v>12</v>
      </c>
      <c r="E794" s="176">
        <f t="shared" si="75"/>
        <v>7346996.9000000069</v>
      </c>
      <c r="F794" s="176">
        <f t="shared" si="75"/>
        <v>1312088</v>
      </c>
      <c r="G794" s="177">
        <f t="shared" si="72"/>
        <v>322114.39999999944</v>
      </c>
      <c r="H794" s="177">
        <f t="shared" si="73"/>
        <v>1632</v>
      </c>
    </row>
    <row r="795" spans="1:8" x14ac:dyDescent="0.25">
      <c r="A795" s="789" t="s">
        <v>851</v>
      </c>
      <c r="B795" s="328">
        <v>1002</v>
      </c>
      <c r="C795" s="329">
        <v>1002.1</v>
      </c>
      <c r="D795" s="330">
        <v>6</v>
      </c>
      <c r="E795" s="176">
        <f t="shared" si="75"/>
        <v>7347999.0000000065</v>
      </c>
      <c r="F795" s="176">
        <f t="shared" si="75"/>
        <v>1312094</v>
      </c>
      <c r="G795" s="177">
        <f t="shared" si="72"/>
        <v>321112.29999999981</v>
      </c>
      <c r="H795" s="177">
        <f t="shared" si="73"/>
        <v>1626</v>
      </c>
    </row>
    <row r="796" spans="1:8" x14ac:dyDescent="0.25">
      <c r="A796" s="789" t="s">
        <v>851</v>
      </c>
      <c r="B796" s="328">
        <v>1003</v>
      </c>
      <c r="C796" s="329">
        <v>1002.6</v>
      </c>
      <c r="D796" s="330">
        <v>6</v>
      </c>
      <c r="E796" s="176">
        <f t="shared" si="75"/>
        <v>7349001.6000000061</v>
      </c>
      <c r="F796" s="176">
        <f t="shared" si="75"/>
        <v>1312100</v>
      </c>
      <c r="G796" s="177">
        <f t="shared" si="72"/>
        <v>320109.70000000019</v>
      </c>
      <c r="H796" s="177">
        <f t="shared" si="73"/>
        <v>1620</v>
      </c>
    </row>
    <row r="797" spans="1:8" x14ac:dyDescent="0.25">
      <c r="A797" s="789" t="s">
        <v>851</v>
      </c>
      <c r="B797" s="328">
        <v>1005</v>
      </c>
      <c r="C797" s="329">
        <v>1004.6</v>
      </c>
      <c r="D797" s="330">
        <v>6</v>
      </c>
      <c r="E797" s="176">
        <f t="shared" si="75"/>
        <v>7350006.2000000058</v>
      </c>
      <c r="F797" s="176">
        <f t="shared" si="75"/>
        <v>1312106</v>
      </c>
      <c r="G797" s="177">
        <f t="shared" si="72"/>
        <v>319105.10000000056</v>
      </c>
      <c r="H797" s="177">
        <f t="shared" si="73"/>
        <v>1614</v>
      </c>
    </row>
    <row r="798" spans="1:8" x14ac:dyDescent="0.25">
      <c r="A798" s="789" t="s">
        <v>851</v>
      </c>
      <c r="B798" s="328">
        <v>1007</v>
      </c>
      <c r="C798" s="329">
        <v>1007</v>
      </c>
      <c r="D798" s="330">
        <v>6</v>
      </c>
      <c r="E798" s="176">
        <f t="shared" si="75"/>
        <v>7351013.2000000058</v>
      </c>
      <c r="F798" s="176">
        <f t="shared" si="75"/>
        <v>1312112</v>
      </c>
      <c r="G798" s="177">
        <f t="shared" si="72"/>
        <v>318098.10000000056</v>
      </c>
      <c r="H798" s="177">
        <f t="shared" si="73"/>
        <v>1608</v>
      </c>
    </row>
    <row r="799" spans="1:8" x14ac:dyDescent="0.25">
      <c r="A799" s="789" t="s">
        <v>851</v>
      </c>
      <c r="B799" s="328">
        <v>1008</v>
      </c>
      <c r="C799" s="329">
        <v>1007.8</v>
      </c>
      <c r="D799" s="330">
        <v>6</v>
      </c>
      <c r="E799" s="176">
        <f t="shared" si="75"/>
        <v>7352021.0000000056</v>
      </c>
      <c r="F799" s="176">
        <f t="shared" si="75"/>
        <v>1312118</v>
      </c>
      <c r="G799" s="177">
        <f t="shared" si="72"/>
        <v>317090.30000000075</v>
      </c>
      <c r="H799" s="177">
        <f t="shared" si="73"/>
        <v>1602</v>
      </c>
    </row>
    <row r="800" spans="1:8" x14ac:dyDescent="0.25">
      <c r="A800" s="789" t="s">
        <v>851</v>
      </c>
      <c r="B800" s="328">
        <v>1009</v>
      </c>
      <c r="C800" s="329">
        <v>1008.8</v>
      </c>
      <c r="D800" s="330">
        <v>6</v>
      </c>
      <c r="E800" s="176">
        <f t="shared" si="75"/>
        <v>7353029.8000000054</v>
      </c>
      <c r="F800" s="176">
        <f t="shared" si="75"/>
        <v>1312124</v>
      </c>
      <c r="G800" s="177">
        <f t="shared" si="72"/>
        <v>316081.50000000093</v>
      </c>
      <c r="H800" s="177">
        <f t="shared" si="73"/>
        <v>1596</v>
      </c>
    </row>
    <row r="801" spans="1:8" x14ac:dyDescent="0.25">
      <c r="A801" s="789" t="s">
        <v>851</v>
      </c>
      <c r="B801" s="328">
        <v>1012</v>
      </c>
      <c r="C801" s="329">
        <v>1012.4</v>
      </c>
      <c r="D801" s="330">
        <v>6</v>
      </c>
      <c r="E801" s="176">
        <f t="shared" si="75"/>
        <v>7354042.2000000058</v>
      </c>
      <c r="F801" s="176">
        <f t="shared" si="75"/>
        <v>1312130</v>
      </c>
      <c r="G801" s="177">
        <f t="shared" si="72"/>
        <v>315069.10000000056</v>
      </c>
      <c r="H801" s="177">
        <f t="shared" si="73"/>
        <v>1590</v>
      </c>
    </row>
    <row r="802" spans="1:8" x14ac:dyDescent="0.25">
      <c r="A802" s="789" t="s">
        <v>851</v>
      </c>
      <c r="B802" s="328">
        <v>1013</v>
      </c>
      <c r="C802" s="329">
        <v>2025.4</v>
      </c>
      <c r="D802" s="330">
        <v>23</v>
      </c>
      <c r="E802" s="176">
        <f t="shared" si="75"/>
        <v>7356067.6000000061</v>
      </c>
      <c r="F802" s="176">
        <f t="shared" si="75"/>
        <v>1312153</v>
      </c>
      <c r="G802" s="177">
        <f t="shared" si="72"/>
        <v>313043.70000000019</v>
      </c>
      <c r="H802" s="177">
        <f t="shared" si="73"/>
        <v>1567</v>
      </c>
    </row>
    <row r="803" spans="1:8" x14ac:dyDescent="0.25">
      <c r="A803" s="789" t="s">
        <v>851</v>
      </c>
      <c r="B803" s="328">
        <v>1014</v>
      </c>
      <c r="C803" s="329">
        <v>2027.6</v>
      </c>
      <c r="D803" s="330">
        <v>12</v>
      </c>
      <c r="E803" s="176">
        <f t="shared" si="75"/>
        <v>7358095.2000000058</v>
      </c>
      <c r="F803" s="176">
        <f t="shared" si="75"/>
        <v>1312165</v>
      </c>
      <c r="G803" s="177">
        <f t="shared" si="72"/>
        <v>311016.10000000056</v>
      </c>
      <c r="H803" s="177">
        <f t="shared" si="73"/>
        <v>1555</v>
      </c>
    </row>
    <row r="804" spans="1:8" x14ac:dyDescent="0.25">
      <c r="A804" s="789" t="s">
        <v>851</v>
      </c>
      <c r="B804" s="328">
        <v>1018</v>
      </c>
      <c r="C804" s="329">
        <v>1017.6</v>
      </c>
      <c r="D804" s="330">
        <v>6</v>
      </c>
      <c r="E804" s="176">
        <f t="shared" ref="E804:F819" si="76">E803+C804</f>
        <v>7359112.8000000054</v>
      </c>
      <c r="F804" s="176">
        <f t="shared" si="76"/>
        <v>1312171</v>
      </c>
      <c r="G804" s="177">
        <f t="shared" si="72"/>
        <v>309998.50000000093</v>
      </c>
      <c r="H804" s="177">
        <f t="shared" si="73"/>
        <v>1549</v>
      </c>
    </row>
    <row r="805" spans="1:8" x14ac:dyDescent="0.25">
      <c r="A805" s="789" t="s">
        <v>851</v>
      </c>
      <c r="B805" s="328">
        <v>1020</v>
      </c>
      <c r="C805" s="329">
        <v>1020.2</v>
      </c>
      <c r="D805" s="330">
        <v>12</v>
      </c>
      <c r="E805" s="176">
        <f t="shared" si="76"/>
        <v>7360133.0000000056</v>
      </c>
      <c r="F805" s="176">
        <f t="shared" si="76"/>
        <v>1312183</v>
      </c>
      <c r="G805" s="177">
        <f t="shared" si="72"/>
        <v>308978.30000000075</v>
      </c>
      <c r="H805" s="177">
        <f t="shared" si="73"/>
        <v>1537</v>
      </c>
    </row>
    <row r="806" spans="1:8" x14ac:dyDescent="0.25">
      <c r="A806" s="789" t="s">
        <v>851</v>
      </c>
      <c r="B806" s="328">
        <v>1022</v>
      </c>
      <c r="C806" s="329">
        <v>1021.8</v>
      </c>
      <c r="D806" s="330">
        <v>12</v>
      </c>
      <c r="E806" s="176">
        <f t="shared" si="76"/>
        <v>7361154.8000000054</v>
      </c>
      <c r="F806" s="176">
        <f t="shared" si="76"/>
        <v>1312195</v>
      </c>
      <c r="G806" s="177">
        <f t="shared" si="72"/>
        <v>307956.50000000093</v>
      </c>
      <c r="H806" s="177">
        <f t="shared" si="73"/>
        <v>1525</v>
      </c>
    </row>
    <row r="807" spans="1:8" x14ac:dyDescent="0.25">
      <c r="A807" s="789" t="s">
        <v>851</v>
      </c>
      <c r="B807" s="328">
        <v>1025</v>
      </c>
      <c r="C807" s="329">
        <v>1024.9000000000001</v>
      </c>
      <c r="D807" s="330">
        <v>6</v>
      </c>
      <c r="E807" s="176">
        <f t="shared" si="76"/>
        <v>7362179.7000000058</v>
      </c>
      <c r="F807" s="176">
        <f t="shared" si="76"/>
        <v>1312201</v>
      </c>
      <c r="G807" s="177">
        <f t="shared" si="72"/>
        <v>306931.60000000056</v>
      </c>
      <c r="H807" s="177">
        <f t="shared" si="73"/>
        <v>1519</v>
      </c>
    </row>
    <row r="808" spans="1:8" x14ac:dyDescent="0.25">
      <c r="A808" s="789" t="s">
        <v>851</v>
      </c>
      <c r="B808" s="328">
        <v>1027</v>
      </c>
      <c r="C808" s="329">
        <v>1026.5999999999999</v>
      </c>
      <c r="D808" s="330">
        <v>9</v>
      </c>
      <c r="E808" s="176">
        <f t="shared" si="76"/>
        <v>7363206.3000000054</v>
      </c>
      <c r="F808" s="176">
        <f t="shared" si="76"/>
        <v>1312210</v>
      </c>
      <c r="G808" s="177">
        <f t="shared" si="72"/>
        <v>305905.00000000093</v>
      </c>
      <c r="H808" s="177">
        <f t="shared" si="73"/>
        <v>1510</v>
      </c>
    </row>
    <row r="809" spans="1:8" x14ac:dyDescent="0.25">
      <c r="A809" s="789" t="s">
        <v>851</v>
      </c>
      <c r="B809" s="328">
        <v>1029</v>
      </c>
      <c r="C809" s="329">
        <v>1028.8</v>
      </c>
      <c r="D809" s="330">
        <v>10</v>
      </c>
      <c r="E809" s="176">
        <f t="shared" si="76"/>
        <v>7364235.1000000052</v>
      </c>
      <c r="F809" s="176">
        <f t="shared" si="76"/>
        <v>1312220</v>
      </c>
      <c r="G809" s="177">
        <f t="shared" si="72"/>
        <v>304876.20000000112</v>
      </c>
      <c r="H809" s="177">
        <f t="shared" si="73"/>
        <v>1500</v>
      </c>
    </row>
    <row r="810" spans="1:8" x14ac:dyDescent="0.25">
      <c r="A810" s="789" t="s">
        <v>851</v>
      </c>
      <c r="B810" s="328">
        <v>1034</v>
      </c>
      <c r="C810" s="329">
        <v>1034.0999999999999</v>
      </c>
      <c r="D810" s="330">
        <v>12</v>
      </c>
      <c r="E810" s="176">
        <f t="shared" si="76"/>
        <v>7365269.2000000048</v>
      </c>
      <c r="F810" s="176">
        <f t="shared" si="76"/>
        <v>1312232</v>
      </c>
      <c r="G810" s="177">
        <f t="shared" si="72"/>
        <v>303842.10000000149</v>
      </c>
      <c r="H810" s="177">
        <f t="shared" si="73"/>
        <v>1488</v>
      </c>
    </row>
    <row r="811" spans="1:8" x14ac:dyDescent="0.25">
      <c r="A811" s="789" t="s">
        <v>851</v>
      </c>
      <c r="B811" s="328">
        <v>1039</v>
      </c>
      <c r="C811" s="329">
        <v>1038.7</v>
      </c>
      <c r="D811" s="330">
        <v>6</v>
      </c>
      <c r="E811" s="176">
        <f t="shared" si="76"/>
        <v>7366307.900000005</v>
      </c>
      <c r="F811" s="176">
        <f t="shared" si="76"/>
        <v>1312238</v>
      </c>
      <c r="G811" s="177">
        <f t="shared" si="72"/>
        <v>302803.4000000013</v>
      </c>
      <c r="H811" s="177">
        <f t="shared" si="73"/>
        <v>1482</v>
      </c>
    </row>
    <row r="812" spans="1:8" x14ac:dyDescent="0.25">
      <c r="A812" s="789" t="s">
        <v>851</v>
      </c>
      <c r="B812" s="328">
        <v>1042</v>
      </c>
      <c r="C812" s="329">
        <v>1041.8</v>
      </c>
      <c r="D812" s="330">
        <v>6</v>
      </c>
      <c r="E812" s="176">
        <f t="shared" si="76"/>
        <v>7367349.7000000048</v>
      </c>
      <c r="F812" s="176">
        <f t="shared" si="76"/>
        <v>1312244</v>
      </c>
      <c r="G812" s="177">
        <f t="shared" si="72"/>
        <v>301761.60000000149</v>
      </c>
      <c r="H812" s="177">
        <f t="shared" si="73"/>
        <v>1476</v>
      </c>
    </row>
    <row r="813" spans="1:8" x14ac:dyDescent="0.25">
      <c r="A813" s="789" t="s">
        <v>851</v>
      </c>
      <c r="B813" s="328">
        <v>1046</v>
      </c>
      <c r="C813" s="329">
        <v>1045.8</v>
      </c>
      <c r="D813" s="330">
        <v>6</v>
      </c>
      <c r="E813" s="176">
        <f t="shared" si="76"/>
        <v>7368395.5000000047</v>
      </c>
      <c r="F813" s="176">
        <f t="shared" si="76"/>
        <v>1312250</v>
      </c>
      <c r="G813" s="177">
        <f t="shared" si="72"/>
        <v>300715.80000000168</v>
      </c>
      <c r="H813" s="177">
        <f t="shared" si="73"/>
        <v>1470</v>
      </c>
    </row>
    <row r="814" spans="1:8" x14ac:dyDescent="0.25">
      <c r="A814" s="789" t="s">
        <v>851</v>
      </c>
      <c r="B814" s="328">
        <v>1051</v>
      </c>
      <c r="C814" s="329">
        <v>1051.3</v>
      </c>
      <c r="D814" s="330">
        <v>12</v>
      </c>
      <c r="E814" s="176">
        <f t="shared" si="76"/>
        <v>7369446.8000000045</v>
      </c>
      <c r="F814" s="176">
        <f t="shared" si="76"/>
        <v>1312262</v>
      </c>
      <c r="G814" s="177">
        <f t="shared" si="72"/>
        <v>299664.50000000186</v>
      </c>
      <c r="H814" s="177">
        <f t="shared" si="73"/>
        <v>1458</v>
      </c>
    </row>
    <row r="815" spans="1:8" x14ac:dyDescent="0.25">
      <c r="A815" s="789" t="s">
        <v>851</v>
      </c>
      <c r="B815" s="328">
        <v>1054</v>
      </c>
      <c r="C815" s="329">
        <v>3161.3</v>
      </c>
      <c r="D815" s="330">
        <v>24</v>
      </c>
      <c r="E815" s="176">
        <f t="shared" si="76"/>
        <v>7372608.1000000043</v>
      </c>
      <c r="F815" s="176">
        <f t="shared" si="76"/>
        <v>1312286</v>
      </c>
      <c r="G815" s="177">
        <f t="shared" si="72"/>
        <v>296503.20000000205</v>
      </c>
      <c r="H815" s="177">
        <f t="shared" si="73"/>
        <v>1434</v>
      </c>
    </row>
    <row r="816" spans="1:8" x14ac:dyDescent="0.25">
      <c r="A816" s="789" t="s">
        <v>851</v>
      </c>
      <c r="B816" s="328">
        <v>1055</v>
      </c>
      <c r="C816" s="329">
        <v>1054.5999999999999</v>
      </c>
      <c r="D816" s="330">
        <v>12</v>
      </c>
      <c r="E816" s="176">
        <f t="shared" si="76"/>
        <v>7373662.7000000039</v>
      </c>
      <c r="F816" s="176">
        <f t="shared" si="76"/>
        <v>1312298</v>
      </c>
      <c r="G816" s="177">
        <f t="shared" si="72"/>
        <v>295448.60000000242</v>
      </c>
      <c r="H816" s="177">
        <f t="shared" si="73"/>
        <v>1422</v>
      </c>
    </row>
    <row r="817" spans="1:8" x14ac:dyDescent="0.25">
      <c r="A817" s="789" t="s">
        <v>851</v>
      </c>
      <c r="B817" s="328">
        <v>1057</v>
      </c>
      <c r="C817" s="329">
        <v>1057.3</v>
      </c>
      <c r="D817" s="330">
        <v>6</v>
      </c>
      <c r="E817" s="176">
        <f t="shared" si="76"/>
        <v>7374720.0000000037</v>
      </c>
      <c r="F817" s="176">
        <f t="shared" si="76"/>
        <v>1312304</v>
      </c>
      <c r="G817" s="177">
        <f t="shared" si="72"/>
        <v>294391.30000000261</v>
      </c>
      <c r="H817" s="177">
        <f t="shared" si="73"/>
        <v>1416</v>
      </c>
    </row>
    <row r="818" spans="1:8" x14ac:dyDescent="0.25">
      <c r="A818" s="789" t="s">
        <v>851</v>
      </c>
      <c r="B818" s="328">
        <v>1059</v>
      </c>
      <c r="C818" s="329">
        <v>1058.5</v>
      </c>
      <c r="D818" s="330">
        <v>6</v>
      </c>
      <c r="E818" s="176">
        <f t="shared" si="76"/>
        <v>7375778.5000000037</v>
      </c>
      <c r="F818" s="176">
        <f t="shared" si="76"/>
        <v>1312310</v>
      </c>
      <c r="G818" s="177">
        <f t="shared" si="72"/>
        <v>293332.80000000261</v>
      </c>
      <c r="H818" s="177">
        <f t="shared" si="73"/>
        <v>1410</v>
      </c>
    </row>
    <row r="819" spans="1:8" x14ac:dyDescent="0.25">
      <c r="A819" s="789" t="s">
        <v>851</v>
      </c>
      <c r="B819" s="328">
        <v>1062</v>
      </c>
      <c r="C819" s="329">
        <v>1062.3</v>
      </c>
      <c r="D819" s="330">
        <v>6</v>
      </c>
      <c r="E819" s="176">
        <f t="shared" si="76"/>
        <v>7376840.8000000035</v>
      </c>
      <c r="F819" s="176">
        <f t="shared" si="76"/>
        <v>1312316</v>
      </c>
      <c r="G819" s="177">
        <f t="shared" si="72"/>
        <v>292270.50000000279</v>
      </c>
      <c r="H819" s="177">
        <f t="shared" si="73"/>
        <v>1404</v>
      </c>
    </row>
    <row r="820" spans="1:8" x14ac:dyDescent="0.25">
      <c r="A820" s="789" t="s">
        <v>851</v>
      </c>
      <c r="B820" s="328">
        <v>1064</v>
      </c>
      <c r="C820" s="329">
        <v>1064.0999999999999</v>
      </c>
      <c r="D820" s="330">
        <v>6</v>
      </c>
      <c r="E820" s="176">
        <f t="shared" ref="E820:F835" si="77">E819+C820</f>
        <v>7377904.9000000032</v>
      </c>
      <c r="F820" s="176">
        <f t="shared" si="77"/>
        <v>1312322</v>
      </c>
      <c r="G820" s="177">
        <f t="shared" si="72"/>
        <v>291206.40000000317</v>
      </c>
      <c r="H820" s="177">
        <f t="shared" si="73"/>
        <v>1398</v>
      </c>
    </row>
    <row r="821" spans="1:8" x14ac:dyDescent="0.25">
      <c r="A821" s="789" t="s">
        <v>851</v>
      </c>
      <c r="B821" s="328">
        <v>1070</v>
      </c>
      <c r="C821" s="329">
        <v>1069.8</v>
      </c>
      <c r="D821" s="330">
        <v>6</v>
      </c>
      <c r="E821" s="176">
        <f t="shared" si="77"/>
        <v>7378974.700000003</v>
      </c>
      <c r="F821" s="176">
        <f t="shared" si="77"/>
        <v>1312328</v>
      </c>
      <c r="G821" s="177">
        <f t="shared" si="72"/>
        <v>290136.60000000335</v>
      </c>
      <c r="H821" s="177">
        <f t="shared" si="73"/>
        <v>1392</v>
      </c>
    </row>
    <row r="822" spans="1:8" x14ac:dyDescent="0.25">
      <c r="A822" s="789" t="s">
        <v>851</v>
      </c>
      <c r="B822" s="328">
        <v>1072</v>
      </c>
      <c r="C822" s="329">
        <v>2144.6000000000004</v>
      </c>
      <c r="D822" s="330">
        <v>12</v>
      </c>
      <c r="E822" s="176">
        <f t="shared" si="77"/>
        <v>7381119.3000000026</v>
      </c>
      <c r="F822" s="176">
        <f t="shared" si="77"/>
        <v>1312340</v>
      </c>
      <c r="G822" s="177">
        <f t="shared" si="72"/>
        <v>287992.00000000373</v>
      </c>
      <c r="H822" s="177">
        <f t="shared" si="73"/>
        <v>1380</v>
      </c>
    </row>
    <row r="823" spans="1:8" x14ac:dyDescent="0.25">
      <c r="A823" s="789" t="s">
        <v>851</v>
      </c>
      <c r="B823" s="328">
        <v>1073</v>
      </c>
      <c r="C823" s="329">
        <v>1073.2</v>
      </c>
      <c r="D823" s="330">
        <v>6</v>
      </c>
      <c r="E823" s="176">
        <f t="shared" si="77"/>
        <v>7382192.5000000028</v>
      </c>
      <c r="F823" s="176">
        <f t="shared" si="77"/>
        <v>1312346</v>
      </c>
      <c r="G823" s="177">
        <f t="shared" si="72"/>
        <v>286918.80000000354</v>
      </c>
      <c r="H823" s="177">
        <f t="shared" si="73"/>
        <v>1374</v>
      </c>
    </row>
    <row r="824" spans="1:8" x14ac:dyDescent="0.25">
      <c r="A824" s="789" t="s">
        <v>851</v>
      </c>
      <c r="B824" s="328">
        <v>1074</v>
      </c>
      <c r="C824" s="329">
        <v>1073.5999999999999</v>
      </c>
      <c r="D824" s="330">
        <v>4</v>
      </c>
      <c r="E824" s="176">
        <f t="shared" si="77"/>
        <v>7383266.1000000024</v>
      </c>
      <c r="F824" s="176">
        <f t="shared" si="77"/>
        <v>1312350</v>
      </c>
      <c r="G824" s="177">
        <f t="shared" si="72"/>
        <v>285845.20000000391</v>
      </c>
      <c r="H824" s="177">
        <f t="shared" si="73"/>
        <v>1370</v>
      </c>
    </row>
    <row r="825" spans="1:8" x14ac:dyDescent="0.25">
      <c r="A825" s="789" t="s">
        <v>851</v>
      </c>
      <c r="B825" s="328">
        <v>1076</v>
      </c>
      <c r="C825" s="329">
        <v>1075.7</v>
      </c>
      <c r="D825" s="330">
        <v>12</v>
      </c>
      <c r="E825" s="176">
        <f t="shared" si="77"/>
        <v>7384341.8000000026</v>
      </c>
      <c r="F825" s="176">
        <f t="shared" si="77"/>
        <v>1312362</v>
      </c>
      <c r="G825" s="177">
        <f t="shared" si="72"/>
        <v>284769.50000000373</v>
      </c>
      <c r="H825" s="177">
        <f t="shared" si="73"/>
        <v>1358</v>
      </c>
    </row>
    <row r="826" spans="1:8" x14ac:dyDescent="0.25">
      <c r="A826" s="789" t="s">
        <v>851</v>
      </c>
      <c r="B826" s="328">
        <v>1080</v>
      </c>
      <c r="C826" s="329">
        <v>1079.7</v>
      </c>
      <c r="D826" s="330">
        <v>4</v>
      </c>
      <c r="E826" s="176">
        <f t="shared" si="77"/>
        <v>7385421.5000000028</v>
      </c>
      <c r="F826" s="176">
        <f t="shared" si="77"/>
        <v>1312366</v>
      </c>
      <c r="G826" s="177">
        <f t="shared" si="72"/>
        <v>283689.80000000354</v>
      </c>
      <c r="H826" s="177">
        <f t="shared" si="73"/>
        <v>1354</v>
      </c>
    </row>
    <row r="827" spans="1:8" x14ac:dyDescent="0.25">
      <c r="A827" s="789" t="s">
        <v>851</v>
      </c>
      <c r="B827" s="328">
        <v>1085</v>
      </c>
      <c r="C827" s="329">
        <v>1084.5</v>
      </c>
      <c r="D827" s="330">
        <v>6</v>
      </c>
      <c r="E827" s="176">
        <f t="shared" si="77"/>
        <v>7386506.0000000028</v>
      </c>
      <c r="F827" s="176">
        <f t="shared" si="77"/>
        <v>1312372</v>
      </c>
      <c r="G827" s="177">
        <f t="shared" si="72"/>
        <v>282605.30000000354</v>
      </c>
      <c r="H827" s="177">
        <f t="shared" si="73"/>
        <v>1348</v>
      </c>
    </row>
    <row r="828" spans="1:8" x14ac:dyDescent="0.25">
      <c r="A828" s="789" t="s">
        <v>851</v>
      </c>
      <c r="B828" s="328">
        <v>1090</v>
      </c>
      <c r="C828" s="329">
        <v>1090.3</v>
      </c>
      <c r="D828" s="330">
        <v>6</v>
      </c>
      <c r="E828" s="176">
        <f t="shared" si="77"/>
        <v>7387596.3000000026</v>
      </c>
      <c r="F828" s="176">
        <f t="shared" si="77"/>
        <v>1312378</v>
      </c>
      <c r="G828" s="177">
        <f t="shared" si="72"/>
        <v>281515.00000000373</v>
      </c>
      <c r="H828" s="177">
        <f t="shared" si="73"/>
        <v>1342</v>
      </c>
    </row>
    <row r="829" spans="1:8" x14ac:dyDescent="0.25">
      <c r="A829" s="789" t="s">
        <v>851</v>
      </c>
      <c r="B829" s="328">
        <v>1095</v>
      </c>
      <c r="C829" s="329">
        <v>1095.4000000000001</v>
      </c>
      <c r="D829" s="330">
        <v>8</v>
      </c>
      <c r="E829" s="176">
        <f t="shared" si="77"/>
        <v>7388691.700000003</v>
      </c>
      <c r="F829" s="176">
        <f t="shared" si="77"/>
        <v>1312386</v>
      </c>
      <c r="G829" s="177">
        <f t="shared" si="72"/>
        <v>280419.60000000335</v>
      </c>
      <c r="H829" s="177">
        <f t="shared" si="73"/>
        <v>1334</v>
      </c>
    </row>
    <row r="830" spans="1:8" x14ac:dyDescent="0.25">
      <c r="A830" s="789" t="s">
        <v>851</v>
      </c>
      <c r="B830" s="328">
        <v>1096</v>
      </c>
      <c r="C830" s="329">
        <v>1095.8</v>
      </c>
      <c r="D830" s="330">
        <v>7</v>
      </c>
      <c r="E830" s="176">
        <f t="shared" si="77"/>
        <v>7389787.5000000028</v>
      </c>
      <c r="F830" s="176">
        <f t="shared" si="77"/>
        <v>1312393</v>
      </c>
      <c r="G830" s="177">
        <f t="shared" si="72"/>
        <v>279323.80000000354</v>
      </c>
      <c r="H830" s="177">
        <f t="shared" si="73"/>
        <v>1327</v>
      </c>
    </row>
    <row r="831" spans="1:8" x14ac:dyDescent="0.25">
      <c r="A831" s="789" t="s">
        <v>851</v>
      </c>
      <c r="B831" s="328">
        <v>1100</v>
      </c>
      <c r="C831" s="329">
        <v>1099.7</v>
      </c>
      <c r="D831" s="330">
        <v>12</v>
      </c>
      <c r="E831" s="176">
        <f t="shared" si="77"/>
        <v>7390887.200000003</v>
      </c>
      <c r="F831" s="176">
        <f t="shared" si="77"/>
        <v>1312405</v>
      </c>
      <c r="G831" s="177">
        <f t="shared" si="72"/>
        <v>278224.10000000335</v>
      </c>
      <c r="H831" s="177">
        <f t="shared" si="73"/>
        <v>1315</v>
      </c>
    </row>
    <row r="832" spans="1:8" x14ac:dyDescent="0.25">
      <c r="A832" s="789" t="s">
        <v>851</v>
      </c>
      <c r="B832" s="328">
        <v>1108</v>
      </c>
      <c r="C832" s="329">
        <v>1107.9000000000001</v>
      </c>
      <c r="D832" s="330">
        <v>12</v>
      </c>
      <c r="E832" s="176">
        <f t="shared" si="77"/>
        <v>7391995.1000000034</v>
      </c>
      <c r="F832" s="176">
        <f t="shared" si="77"/>
        <v>1312417</v>
      </c>
      <c r="G832" s="177">
        <f t="shared" si="72"/>
        <v>277116.20000000298</v>
      </c>
      <c r="H832" s="177">
        <f t="shared" si="73"/>
        <v>1303</v>
      </c>
    </row>
    <row r="833" spans="1:8" x14ac:dyDescent="0.25">
      <c r="A833" s="789" t="s">
        <v>851</v>
      </c>
      <c r="B833" s="328">
        <v>1110</v>
      </c>
      <c r="C833" s="329">
        <v>1110.2</v>
      </c>
      <c r="D833" s="330">
        <v>11</v>
      </c>
      <c r="E833" s="176">
        <f t="shared" si="77"/>
        <v>7393105.3000000035</v>
      </c>
      <c r="F833" s="176">
        <f t="shared" si="77"/>
        <v>1312428</v>
      </c>
      <c r="G833" s="177">
        <f t="shared" si="72"/>
        <v>276006.00000000279</v>
      </c>
      <c r="H833" s="177">
        <f t="shared" si="73"/>
        <v>1292</v>
      </c>
    </row>
    <row r="834" spans="1:8" x14ac:dyDescent="0.25">
      <c r="A834" s="789" t="s">
        <v>851</v>
      </c>
      <c r="B834" s="328">
        <v>1111</v>
      </c>
      <c r="C834" s="329">
        <v>1111.3</v>
      </c>
      <c r="D834" s="330">
        <v>12</v>
      </c>
      <c r="E834" s="176">
        <f t="shared" si="77"/>
        <v>7394216.6000000034</v>
      </c>
      <c r="F834" s="176">
        <f t="shared" si="77"/>
        <v>1312440</v>
      </c>
      <c r="G834" s="177">
        <f t="shared" si="72"/>
        <v>274894.70000000298</v>
      </c>
      <c r="H834" s="177">
        <f t="shared" si="73"/>
        <v>1280</v>
      </c>
    </row>
    <row r="835" spans="1:8" x14ac:dyDescent="0.25">
      <c r="A835" s="789" t="s">
        <v>851</v>
      </c>
      <c r="B835" s="328">
        <v>1113</v>
      </c>
      <c r="C835" s="329">
        <v>1113.0999999999999</v>
      </c>
      <c r="D835" s="330">
        <v>6</v>
      </c>
      <c r="E835" s="176">
        <f t="shared" si="77"/>
        <v>7395329.700000003</v>
      </c>
      <c r="F835" s="176">
        <f t="shared" si="77"/>
        <v>1312446</v>
      </c>
      <c r="G835" s="177">
        <f t="shared" ref="G835:G898" si="78">$E$984-E835</f>
        <v>273781.60000000335</v>
      </c>
      <c r="H835" s="177">
        <f t="shared" ref="H835:H898" si="79">$F$984-F835</f>
        <v>1274</v>
      </c>
    </row>
    <row r="836" spans="1:8" x14ac:dyDescent="0.25">
      <c r="A836" s="789" t="s">
        <v>851</v>
      </c>
      <c r="B836" s="328">
        <v>1119</v>
      </c>
      <c r="C836" s="329">
        <v>1118.5</v>
      </c>
      <c r="D836" s="330">
        <v>12</v>
      </c>
      <c r="E836" s="176">
        <f t="shared" ref="E836:F851" si="80">E835+C836</f>
        <v>7396448.200000003</v>
      </c>
      <c r="F836" s="176">
        <f t="shared" si="80"/>
        <v>1312458</v>
      </c>
      <c r="G836" s="177">
        <f t="shared" si="78"/>
        <v>272663.10000000335</v>
      </c>
      <c r="H836" s="177">
        <f t="shared" si="79"/>
        <v>1262</v>
      </c>
    </row>
    <row r="837" spans="1:8" x14ac:dyDescent="0.25">
      <c r="A837" s="789" t="s">
        <v>851</v>
      </c>
      <c r="B837" s="328">
        <v>1125</v>
      </c>
      <c r="C837" s="329">
        <v>1124.5</v>
      </c>
      <c r="D837" s="330">
        <v>12</v>
      </c>
      <c r="E837" s="176">
        <f t="shared" si="80"/>
        <v>7397572.700000003</v>
      </c>
      <c r="F837" s="176">
        <f t="shared" si="80"/>
        <v>1312470</v>
      </c>
      <c r="G837" s="177">
        <f t="shared" si="78"/>
        <v>271538.60000000335</v>
      </c>
      <c r="H837" s="177">
        <f t="shared" si="79"/>
        <v>1250</v>
      </c>
    </row>
    <row r="838" spans="1:8" x14ac:dyDescent="0.25">
      <c r="A838" s="789" t="s">
        <v>851</v>
      </c>
      <c r="B838" s="328">
        <v>1126</v>
      </c>
      <c r="C838" s="329">
        <v>1126.4000000000001</v>
      </c>
      <c r="D838" s="330">
        <v>6</v>
      </c>
      <c r="E838" s="176">
        <f t="shared" si="80"/>
        <v>7398699.1000000034</v>
      </c>
      <c r="F838" s="176">
        <f t="shared" si="80"/>
        <v>1312476</v>
      </c>
      <c r="G838" s="177">
        <f t="shared" si="78"/>
        <v>270412.20000000298</v>
      </c>
      <c r="H838" s="177">
        <f t="shared" si="79"/>
        <v>1244</v>
      </c>
    </row>
    <row r="839" spans="1:8" x14ac:dyDescent="0.25">
      <c r="A839" s="789" t="s">
        <v>851</v>
      </c>
      <c r="B839" s="328">
        <v>1128</v>
      </c>
      <c r="C839" s="329">
        <v>1128.4000000000001</v>
      </c>
      <c r="D839" s="330">
        <v>6</v>
      </c>
      <c r="E839" s="176">
        <f t="shared" si="80"/>
        <v>7399827.5000000037</v>
      </c>
      <c r="F839" s="176">
        <f t="shared" si="80"/>
        <v>1312482</v>
      </c>
      <c r="G839" s="177">
        <f t="shared" si="78"/>
        <v>269283.80000000261</v>
      </c>
      <c r="H839" s="177">
        <f t="shared" si="79"/>
        <v>1238</v>
      </c>
    </row>
    <row r="840" spans="1:8" x14ac:dyDescent="0.25">
      <c r="A840" s="789" t="s">
        <v>851</v>
      </c>
      <c r="B840" s="328">
        <v>1129</v>
      </c>
      <c r="C840" s="329">
        <v>1128.5</v>
      </c>
      <c r="D840" s="330">
        <v>6</v>
      </c>
      <c r="E840" s="176">
        <f t="shared" si="80"/>
        <v>7400956.0000000037</v>
      </c>
      <c r="F840" s="176">
        <f t="shared" si="80"/>
        <v>1312488</v>
      </c>
      <c r="G840" s="177">
        <f t="shared" si="78"/>
        <v>268155.30000000261</v>
      </c>
      <c r="H840" s="177">
        <f t="shared" si="79"/>
        <v>1232</v>
      </c>
    </row>
    <row r="841" spans="1:8" x14ac:dyDescent="0.25">
      <c r="A841" s="789" t="s">
        <v>851</v>
      </c>
      <c r="B841" s="328">
        <v>1134</v>
      </c>
      <c r="C841" s="329">
        <v>1134.4000000000001</v>
      </c>
      <c r="D841" s="330">
        <v>11</v>
      </c>
      <c r="E841" s="176">
        <f t="shared" si="80"/>
        <v>7402090.4000000041</v>
      </c>
      <c r="F841" s="176">
        <f t="shared" si="80"/>
        <v>1312499</v>
      </c>
      <c r="G841" s="177">
        <f t="shared" si="78"/>
        <v>267020.90000000224</v>
      </c>
      <c r="H841" s="177">
        <f t="shared" si="79"/>
        <v>1221</v>
      </c>
    </row>
    <row r="842" spans="1:8" x14ac:dyDescent="0.25">
      <c r="A842" s="789" t="s">
        <v>851</v>
      </c>
      <c r="B842" s="328">
        <v>1135</v>
      </c>
      <c r="C842" s="329">
        <v>1135.3</v>
      </c>
      <c r="D842" s="330">
        <v>6</v>
      </c>
      <c r="E842" s="176">
        <f t="shared" si="80"/>
        <v>7403225.7000000039</v>
      </c>
      <c r="F842" s="176">
        <f t="shared" si="80"/>
        <v>1312505</v>
      </c>
      <c r="G842" s="177">
        <f t="shared" si="78"/>
        <v>265885.60000000242</v>
      </c>
      <c r="H842" s="177">
        <f t="shared" si="79"/>
        <v>1215</v>
      </c>
    </row>
    <row r="843" spans="1:8" x14ac:dyDescent="0.25">
      <c r="A843" s="789" t="s">
        <v>851</v>
      </c>
      <c r="B843" s="328">
        <v>1140</v>
      </c>
      <c r="C843" s="329">
        <v>1140.0999999999999</v>
      </c>
      <c r="D843" s="330">
        <v>6</v>
      </c>
      <c r="E843" s="176">
        <f t="shared" si="80"/>
        <v>7404365.8000000035</v>
      </c>
      <c r="F843" s="176">
        <f t="shared" si="80"/>
        <v>1312511</v>
      </c>
      <c r="G843" s="177">
        <f t="shared" si="78"/>
        <v>264745.50000000279</v>
      </c>
      <c r="H843" s="177">
        <f t="shared" si="79"/>
        <v>1209</v>
      </c>
    </row>
    <row r="844" spans="1:8" x14ac:dyDescent="0.25">
      <c r="A844" s="789" t="s">
        <v>851</v>
      </c>
      <c r="B844" s="328">
        <v>1147</v>
      </c>
      <c r="C844" s="329">
        <v>1147.0999999999999</v>
      </c>
      <c r="D844" s="330">
        <v>6</v>
      </c>
      <c r="E844" s="176">
        <f t="shared" si="80"/>
        <v>7405512.9000000032</v>
      </c>
      <c r="F844" s="176">
        <f t="shared" si="80"/>
        <v>1312517</v>
      </c>
      <c r="G844" s="177">
        <f t="shared" si="78"/>
        <v>263598.40000000317</v>
      </c>
      <c r="H844" s="177">
        <f t="shared" si="79"/>
        <v>1203</v>
      </c>
    </row>
    <row r="845" spans="1:8" x14ac:dyDescent="0.25">
      <c r="A845" s="789" t="s">
        <v>851</v>
      </c>
      <c r="B845" s="328">
        <v>1148</v>
      </c>
      <c r="C845" s="329">
        <v>1148.0999999999999</v>
      </c>
      <c r="D845" s="330">
        <v>6</v>
      </c>
      <c r="E845" s="176">
        <f t="shared" si="80"/>
        <v>7406661.0000000028</v>
      </c>
      <c r="F845" s="176">
        <f t="shared" si="80"/>
        <v>1312523</v>
      </c>
      <c r="G845" s="177">
        <f t="shared" si="78"/>
        <v>262450.30000000354</v>
      </c>
      <c r="H845" s="177">
        <f t="shared" si="79"/>
        <v>1197</v>
      </c>
    </row>
    <row r="846" spans="1:8" x14ac:dyDescent="0.25">
      <c r="A846" s="789" t="s">
        <v>851</v>
      </c>
      <c r="B846" s="328">
        <v>1152</v>
      </c>
      <c r="C846" s="329">
        <v>1152.2</v>
      </c>
      <c r="D846" s="330">
        <v>6</v>
      </c>
      <c r="E846" s="176">
        <f t="shared" si="80"/>
        <v>7407813.200000003</v>
      </c>
      <c r="F846" s="176">
        <f t="shared" si="80"/>
        <v>1312529</v>
      </c>
      <c r="G846" s="177">
        <f t="shared" si="78"/>
        <v>261298.10000000335</v>
      </c>
      <c r="H846" s="177">
        <f t="shared" si="79"/>
        <v>1191</v>
      </c>
    </row>
    <row r="847" spans="1:8" x14ac:dyDescent="0.25">
      <c r="A847" s="789" t="s">
        <v>851</v>
      </c>
      <c r="B847" s="328">
        <v>1155</v>
      </c>
      <c r="C847" s="329">
        <v>1154.7</v>
      </c>
      <c r="D847" s="330">
        <v>12</v>
      </c>
      <c r="E847" s="176">
        <f t="shared" si="80"/>
        <v>7408967.9000000032</v>
      </c>
      <c r="F847" s="176">
        <f t="shared" si="80"/>
        <v>1312541</v>
      </c>
      <c r="G847" s="177">
        <f t="shared" si="78"/>
        <v>260143.40000000317</v>
      </c>
      <c r="H847" s="177">
        <f t="shared" si="79"/>
        <v>1179</v>
      </c>
    </row>
    <row r="848" spans="1:8" x14ac:dyDescent="0.25">
      <c r="A848" s="789" t="s">
        <v>851</v>
      </c>
      <c r="B848" s="328">
        <v>1157</v>
      </c>
      <c r="C848" s="329">
        <v>2313.9</v>
      </c>
      <c r="D848" s="330">
        <v>12</v>
      </c>
      <c r="E848" s="176">
        <f t="shared" si="80"/>
        <v>7411281.8000000035</v>
      </c>
      <c r="F848" s="176">
        <f t="shared" si="80"/>
        <v>1312553</v>
      </c>
      <c r="G848" s="177">
        <f t="shared" si="78"/>
        <v>257829.50000000279</v>
      </c>
      <c r="H848" s="177">
        <f t="shared" si="79"/>
        <v>1167</v>
      </c>
    </row>
    <row r="849" spans="1:8" x14ac:dyDescent="0.25">
      <c r="A849" s="789" t="s">
        <v>851</v>
      </c>
      <c r="B849" s="328">
        <v>1158</v>
      </c>
      <c r="C849" s="329">
        <v>1158.0999999999999</v>
      </c>
      <c r="D849" s="330">
        <v>6</v>
      </c>
      <c r="E849" s="176">
        <f t="shared" si="80"/>
        <v>7412439.9000000032</v>
      </c>
      <c r="F849" s="176">
        <f t="shared" si="80"/>
        <v>1312559</v>
      </c>
      <c r="G849" s="177">
        <f t="shared" si="78"/>
        <v>256671.40000000317</v>
      </c>
      <c r="H849" s="177">
        <f t="shared" si="79"/>
        <v>1161</v>
      </c>
    </row>
    <row r="850" spans="1:8" x14ac:dyDescent="0.25">
      <c r="A850" s="789" t="s">
        <v>851</v>
      </c>
      <c r="B850" s="328">
        <v>1164</v>
      </c>
      <c r="C850" s="329">
        <v>1164.3</v>
      </c>
      <c r="D850" s="330">
        <v>3</v>
      </c>
      <c r="E850" s="176">
        <f t="shared" si="80"/>
        <v>7413604.200000003</v>
      </c>
      <c r="F850" s="176">
        <f t="shared" si="80"/>
        <v>1312562</v>
      </c>
      <c r="G850" s="177">
        <f t="shared" si="78"/>
        <v>255507.10000000335</v>
      </c>
      <c r="H850" s="177">
        <f t="shared" si="79"/>
        <v>1158</v>
      </c>
    </row>
    <row r="851" spans="1:8" x14ac:dyDescent="0.25">
      <c r="A851" s="789" t="s">
        <v>851</v>
      </c>
      <c r="B851" s="328">
        <v>1166</v>
      </c>
      <c r="C851" s="329">
        <v>1166.0999999999999</v>
      </c>
      <c r="D851" s="330">
        <v>6</v>
      </c>
      <c r="E851" s="176">
        <f t="shared" si="80"/>
        <v>7414770.3000000026</v>
      </c>
      <c r="F851" s="176">
        <f t="shared" si="80"/>
        <v>1312568</v>
      </c>
      <c r="G851" s="177">
        <f t="shared" si="78"/>
        <v>254341.00000000373</v>
      </c>
      <c r="H851" s="177">
        <f t="shared" si="79"/>
        <v>1152</v>
      </c>
    </row>
    <row r="852" spans="1:8" x14ac:dyDescent="0.25">
      <c r="A852" s="789" t="s">
        <v>851</v>
      </c>
      <c r="B852" s="328">
        <v>1167</v>
      </c>
      <c r="C852" s="329">
        <v>1167.4000000000001</v>
      </c>
      <c r="D852" s="330">
        <v>6</v>
      </c>
      <c r="E852" s="176">
        <f t="shared" ref="E852:F867" si="81">E851+C852</f>
        <v>7415937.700000003</v>
      </c>
      <c r="F852" s="176">
        <f t="shared" si="81"/>
        <v>1312574</v>
      </c>
      <c r="G852" s="177">
        <f t="shared" si="78"/>
        <v>253173.60000000335</v>
      </c>
      <c r="H852" s="177">
        <f t="shared" si="79"/>
        <v>1146</v>
      </c>
    </row>
    <row r="853" spans="1:8" x14ac:dyDescent="0.25">
      <c r="A853" s="789" t="s">
        <v>851</v>
      </c>
      <c r="B853" s="328">
        <v>1171</v>
      </c>
      <c r="C853" s="329">
        <v>1171</v>
      </c>
      <c r="D853" s="330">
        <v>6</v>
      </c>
      <c r="E853" s="176">
        <f t="shared" si="81"/>
        <v>7417108.700000003</v>
      </c>
      <c r="F853" s="176">
        <f t="shared" si="81"/>
        <v>1312580</v>
      </c>
      <c r="G853" s="177">
        <f t="shared" si="78"/>
        <v>252002.60000000335</v>
      </c>
      <c r="H853" s="177">
        <f t="shared" si="79"/>
        <v>1140</v>
      </c>
    </row>
    <row r="854" spans="1:8" x14ac:dyDescent="0.25">
      <c r="A854" s="789" t="s">
        <v>851</v>
      </c>
      <c r="B854" s="328">
        <v>1173</v>
      </c>
      <c r="C854" s="329">
        <v>1173</v>
      </c>
      <c r="D854" s="330">
        <v>12</v>
      </c>
      <c r="E854" s="176">
        <f t="shared" si="81"/>
        <v>7418281.700000003</v>
      </c>
      <c r="F854" s="176">
        <f t="shared" si="81"/>
        <v>1312592</v>
      </c>
      <c r="G854" s="177">
        <f t="shared" si="78"/>
        <v>250829.60000000335</v>
      </c>
      <c r="H854" s="177">
        <f t="shared" si="79"/>
        <v>1128</v>
      </c>
    </row>
    <row r="855" spans="1:8" x14ac:dyDescent="0.25">
      <c r="A855" s="789" t="s">
        <v>851</v>
      </c>
      <c r="B855" s="328">
        <v>1179</v>
      </c>
      <c r="C855" s="329">
        <v>1178.5</v>
      </c>
      <c r="D855" s="330">
        <v>12</v>
      </c>
      <c r="E855" s="176">
        <f t="shared" si="81"/>
        <v>7419460.200000003</v>
      </c>
      <c r="F855" s="176">
        <f t="shared" si="81"/>
        <v>1312604</v>
      </c>
      <c r="G855" s="177">
        <f t="shared" si="78"/>
        <v>249651.10000000335</v>
      </c>
      <c r="H855" s="177">
        <f t="shared" si="79"/>
        <v>1116</v>
      </c>
    </row>
    <row r="856" spans="1:8" x14ac:dyDescent="0.25">
      <c r="A856" s="789" t="s">
        <v>851</v>
      </c>
      <c r="B856" s="328">
        <v>1191</v>
      </c>
      <c r="C856" s="329">
        <v>1191.2</v>
      </c>
      <c r="D856" s="330">
        <v>12</v>
      </c>
      <c r="E856" s="176">
        <f t="shared" si="81"/>
        <v>7420651.4000000032</v>
      </c>
      <c r="F856" s="176">
        <f t="shared" si="81"/>
        <v>1312616</v>
      </c>
      <c r="G856" s="177">
        <f t="shared" si="78"/>
        <v>248459.90000000317</v>
      </c>
      <c r="H856" s="177">
        <f t="shared" si="79"/>
        <v>1104</v>
      </c>
    </row>
    <row r="857" spans="1:8" x14ac:dyDescent="0.25">
      <c r="A857" s="789" t="s">
        <v>851</v>
      </c>
      <c r="B857" s="328">
        <v>1196</v>
      </c>
      <c r="C857" s="329">
        <v>1196.0999999999999</v>
      </c>
      <c r="D857" s="330">
        <v>6</v>
      </c>
      <c r="E857" s="176">
        <f t="shared" si="81"/>
        <v>7421847.5000000028</v>
      </c>
      <c r="F857" s="176">
        <f t="shared" si="81"/>
        <v>1312622</v>
      </c>
      <c r="G857" s="177">
        <f t="shared" si="78"/>
        <v>247263.80000000354</v>
      </c>
      <c r="H857" s="177">
        <f t="shared" si="79"/>
        <v>1098</v>
      </c>
    </row>
    <row r="858" spans="1:8" x14ac:dyDescent="0.25">
      <c r="A858" s="789" t="s">
        <v>851</v>
      </c>
      <c r="B858" s="328">
        <v>1197</v>
      </c>
      <c r="C858" s="329">
        <v>1196.5</v>
      </c>
      <c r="D858" s="330">
        <v>6</v>
      </c>
      <c r="E858" s="176">
        <f t="shared" si="81"/>
        <v>7423044.0000000028</v>
      </c>
      <c r="F858" s="176">
        <f t="shared" si="81"/>
        <v>1312628</v>
      </c>
      <c r="G858" s="177">
        <f t="shared" si="78"/>
        <v>246067.30000000354</v>
      </c>
      <c r="H858" s="177">
        <f t="shared" si="79"/>
        <v>1092</v>
      </c>
    </row>
    <row r="859" spans="1:8" x14ac:dyDescent="0.25">
      <c r="A859" s="789" t="s">
        <v>851</v>
      </c>
      <c r="B859" s="328">
        <v>1201</v>
      </c>
      <c r="C859" s="329">
        <v>1201.2</v>
      </c>
      <c r="D859" s="330">
        <v>12</v>
      </c>
      <c r="E859" s="176">
        <f t="shared" si="81"/>
        <v>7424245.200000003</v>
      </c>
      <c r="F859" s="176">
        <f t="shared" si="81"/>
        <v>1312640</v>
      </c>
      <c r="G859" s="177">
        <f t="shared" si="78"/>
        <v>244866.10000000335</v>
      </c>
      <c r="H859" s="177">
        <f t="shared" si="79"/>
        <v>1080</v>
      </c>
    </row>
    <row r="860" spans="1:8" x14ac:dyDescent="0.25">
      <c r="A860" s="789" t="s">
        <v>851</v>
      </c>
      <c r="B860" s="328">
        <v>1207</v>
      </c>
      <c r="C860" s="329">
        <v>2413.8999999999996</v>
      </c>
      <c r="D860" s="330">
        <v>12</v>
      </c>
      <c r="E860" s="176">
        <f t="shared" si="81"/>
        <v>7426659.1000000034</v>
      </c>
      <c r="F860" s="176">
        <f t="shared" si="81"/>
        <v>1312652</v>
      </c>
      <c r="G860" s="177">
        <f t="shared" si="78"/>
        <v>242452.20000000298</v>
      </c>
      <c r="H860" s="177">
        <f t="shared" si="79"/>
        <v>1068</v>
      </c>
    </row>
    <row r="861" spans="1:8" x14ac:dyDescent="0.25">
      <c r="A861" s="789" t="s">
        <v>851</v>
      </c>
      <c r="B861" s="328">
        <v>1214</v>
      </c>
      <c r="C861" s="329">
        <v>1214.0999999999999</v>
      </c>
      <c r="D861" s="330">
        <v>10</v>
      </c>
      <c r="E861" s="176">
        <f t="shared" si="81"/>
        <v>7427873.200000003</v>
      </c>
      <c r="F861" s="176">
        <f t="shared" si="81"/>
        <v>1312662</v>
      </c>
      <c r="G861" s="177">
        <f t="shared" si="78"/>
        <v>241238.10000000335</v>
      </c>
      <c r="H861" s="177">
        <f t="shared" si="79"/>
        <v>1058</v>
      </c>
    </row>
    <row r="862" spans="1:8" x14ac:dyDescent="0.25">
      <c r="A862" s="789" t="s">
        <v>851</v>
      </c>
      <c r="B862" s="328">
        <v>1217</v>
      </c>
      <c r="C862" s="329">
        <v>1216.5</v>
      </c>
      <c r="D862" s="330">
        <v>12</v>
      </c>
      <c r="E862" s="176">
        <f t="shared" si="81"/>
        <v>7429089.700000003</v>
      </c>
      <c r="F862" s="176">
        <f t="shared" si="81"/>
        <v>1312674</v>
      </c>
      <c r="G862" s="177">
        <f t="shared" si="78"/>
        <v>240021.60000000335</v>
      </c>
      <c r="H862" s="177">
        <f t="shared" si="79"/>
        <v>1046</v>
      </c>
    </row>
    <row r="863" spans="1:8" x14ac:dyDescent="0.25">
      <c r="A863" s="789" t="s">
        <v>851</v>
      </c>
      <c r="B863" s="328">
        <v>1224</v>
      </c>
      <c r="C863" s="329">
        <v>1224.2</v>
      </c>
      <c r="D863" s="330">
        <v>6</v>
      </c>
      <c r="E863" s="176">
        <f t="shared" si="81"/>
        <v>7430313.9000000032</v>
      </c>
      <c r="F863" s="176">
        <f t="shared" si="81"/>
        <v>1312680</v>
      </c>
      <c r="G863" s="177">
        <f t="shared" si="78"/>
        <v>238797.40000000317</v>
      </c>
      <c r="H863" s="177">
        <f t="shared" si="79"/>
        <v>1040</v>
      </c>
    </row>
    <row r="864" spans="1:8" x14ac:dyDescent="0.25">
      <c r="A864" s="789" t="s">
        <v>851</v>
      </c>
      <c r="B864" s="328">
        <v>1226</v>
      </c>
      <c r="C864" s="329">
        <v>1226.4000000000001</v>
      </c>
      <c r="D864" s="330">
        <v>6</v>
      </c>
      <c r="E864" s="176">
        <f t="shared" si="81"/>
        <v>7431540.3000000035</v>
      </c>
      <c r="F864" s="176">
        <f t="shared" si="81"/>
        <v>1312686</v>
      </c>
      <c r="G864" s="177">
        <f t="shared" si="78"/>
        <v>237571.00000000279</v>
      </c>
      <c r="H864" s="177">
        <f t="shared" si="79"/>
        <v>1034</v>
      </c>
    </row>
    <row r="865" spans="1:8" x14ac:dyDescent="0.25">
      <c r="A865" s="789" t="s">
        <v>851</v>
      </c>
      <c r="B865" s="328">
        <v>1228</v>
      </c>
      <c r="C865" s="329">
        <v>1227.7</v>
      </c>
      <c r="D865" s="330">
        <v>12</v>
      </c>
      <c r="E865" s="176">
        <f t="shared" si="81"/>
        <v>7432768.0000000037</v>
      </c>
      <c r="F865" s="176">
        <f t="shared" si="81"/>
        <v>1312698</v>
      </c>
      <c r="G865" s="177">
        <f t="shared" si="78"/>
        <v>236343.30000000261</v>
      </c>
      <c r="H865" s="177">
        <f t="shared" si="79"/>
        <v>1022</v>
      </c>
    </row>
    <row r="866" spans="1:8" x14ac:dyDescent="0.25">
      <c r="A866" s="789" t="s">
        <v>851</v>
      </c>
      <c r="B866" s="328">
        <v>1229</v>
      </c>
      <c r="C866" s="329">
        <v>1228.9000000000001</v>
      </c>
      <c r="D866" s="330">
        <v>12</v>
      </c>
      <c r="E866" s="176">
        <f t="shared" si="81"/>
        <v>7433996.9000000041</v>
      </c>
      <c r="F866" s="176">
        <f t="shared" si="81"/>
        <v>1312710</v>
      </c>
      <c r="G866" s="177">
        <f t="shared" si="78"/>
        <v>235114.40000000224</v>
      </c>
      <c r="H866" s="177">
        <f t="shared" si="79"/>
        <v>1010</v>
      </c>
    </row>
    <row r="867" spans="1:8" x14ac:dyDescent="0.25">
      <c r="A867" s="789" t="s">
        <v>851</v>
      </c>
      <c r="B867" s="328">
        <v>1233</v>
      </c>
      <c r="C867" s="329">
        <v>1232.8</v>
      </c>
      <c r="D867" s="330">
        <v>12</v>
      </c>
      <c r="E867" s="176">
        <f t="shared" si="81"/>
        <v>7435229.7000000039</v>
      </c>
      <c r="F867" s="176">
        <f t="shared" si="81"/>
        <v>1312722</v>
      </c>
      <c r="G867" s="177">
        <f t="shared" si="78"/>
        <v>233881.60000000242</v>
      </c>
      <c r="H867" s="177">
        <f t="shared" si="79"/>
        <v>998</v>
      </c>
    </row>
    <row r="868" spans="1:8" x14ac:dyDescent="0.25">
      <c r="A868" s="789" t="s">
        <v>851</v>
      </c>
      <c r="B868" s="328">
        <v>1234</v>
      </c>
      <c r="C868" s="329">
        <v>1233.9000000000001</v>
      </c>
      <c r="D868" s="330">
        <v>12</v>
      </c>
      <c r="E868" s="176">
        <f t="shared" ref="E868:F883" si="82">E867+C868</f>
        <v>7436463.6000000043</v>
      </c>
      <c r="F868" s="176">
        <f t="shared" si="82"/>
        <v>1312734</v>
      </c>
      <c r="G868" s="177">
        <f t="shared" si="78"/>
        <v>232647.70000000205</v>
      </c>
      <c r="H868" s="177">
        <f t="shared" si="79"/>
        <v>986</v>
      </c>
    </row>
    <row r="869" spans="1:8" x14ac:dyDescent="0.25">
      <c r="A869" s="789" t="s">
        <v>851</v>
      </c>
      <c r="B869" s="328">
        <v>1236</v>
      </c>
      <c r="C869" s="329">
        <v>1236.4000000000001</v>
      </c>
      <c r="D869" s="330">
        <v>6</v>
      </c>
      <c r="E869" s="176">
        <f t="shared" si="82"/>
        <v>7437700.0000000047</v>
      </c>
      <c r="F869" s="176">
        <f t="shared" si="82"/>
        <v>1312740</v>
      </c>
      <c r="G869" s="177">
        <f t="shared" si="78"/>
        <v>231411.30000000168</v>
      </c>
      <c r="H869" s="177">
        <f t="shared" si="79"/>
        <v>980</v>
      </c>
    </row>
    <row r="870" spans="1:8" x14ac:dyDescent="0.25">
      <c r="A870" s="789" t="s">
        <v>851</v>
      </c>
      <c r="B870" s="328">
        <v>1251</v>
      </c>
      <c r="C870" s="329">
        <v>1250.5999999999999</v>
      </c>
      <c r="D870" s="330">
        <v>6</v>
      </c>
      <c r="E870" s="176">
        <f t="shared" si="82"/>
        <v>7438950.6000000043</v>
      </c>
      <c r="F870" s="176">
        <f t="shared" si="82"/>
        <v>1312746</v>
      </c>
      <c r="G870" s="177">
        <f t="shared" si="78"/>
        <v>230160.70000000205</v>
      </c>
      <c r="H870" s="177">
        <f t="shared" si="79"/>
        <v>974</v>
      </c>
    </row>
    <row r="871" spans="1:8" x14ac:dyDescent="0.25">
      <c r="A871" s="789" t="s">
        <v>851</v>
      </c>
      <c r="B871" s="328">
        <v>1255</v>
      </c>
      <c r="C871" s="329">
        <v>1255.4000000000001</v>
      </c>
      <c r="D871" s="330">
        <v>12</v>
      </c>
      <c r="E871" s="176">
        <f t="shared" si="82"/>
        <v>7440206.0000000047</v>
      </c>
      <c r="F871" s="176">
        <f t="shared" si="82"/>
        <v>1312758</v>
      </c>
      <c r="G871" s="177">
        <f t="shared" si="78"/>
        <v>228905.30000000168</v>
      </c>
      <c r="H871" s="177">
        <f t="shared" si="79"/>
        <v>962</v>
      </c>
    </row>
    <row r="872" spans="1:8" x14ac:dyDescent="0.25">
      <c r="A872" s="789" t="s">
        <v>851</v>
      </c>
      <c r="B872" s="328">
        <v>1256</v>
      </c>
      <c r="C872" s="329">
        <v>1256.3</v>
      </c>
      <c r="D872" s="330">
        <v>6</v>
      </c>
      <c r="E872" s="176">
        <f t="shared" si="82"/>
        <v>7441462.3000000045</v>
      </c>
      <c r="F872" s="176">
        <f t="shared" si="82"/>
        <v>1312764</v>
      </c>
      <c r="G872" s="177">
        <f t="shared" si="78"/>
        <v>227649.00000000186</v>
      </c>
      <c r="H872" s="177">
        <f t="shared" si="79"/>
        <v>956</v>
      </c>
    </row>
    <row r="873" spans="1:8" x14ac:dyDescent="0.25">
      <c r="A873" s="789" t="s">
        <v>851</v>
      </c>
      <c r="B873" s="328">
        <v>1260</v>
      </c>
      <c r="C873" s="329">
        <v>1259.7</v>
      </c>
      <c r="D873" s="330">
        <v>6</v>
      </c>
      <c r="E873" s="176">
        <f t="shared" si="82"/>
        <v>7442722.0000000047</v>
      </c>
      <c r="F873" s="176">
        <f t="shared" si="82"/>
        <v>1312770</v>
      </c>
      <c r="G873" s="177">
        <f t="shared" si="78"/>
        <v>226389.30000000168</v>
      </c>
      <c r="H873" s="177">
        <f t="shared" si="79"/>
        <v>950</v>
      </c>
    </row>
    <row r="874" spans="1:8" x14ac:dyDescent="0.25">
      <c r="A874" s="789" t="s">
        <v>851</v>
      </c>
      <c r="B874" s="328">
        <v>1267</v>
      </c>
      <c r="C874" s="329">
        <v>1267</v>
      </c>
      <c r="D874" s="330">
        <v>6</v>
      </c>
      <c r="E874" s="176">
        <f t="shared" si="82"/>
        <v>7443989.0000000047</v>
      </c>
      <c r="F874" s="176">
        <f t="shared" si="82"/>
        <v>1312776</v>
      </c>
      <c r="G874" s="177">
        <f t="shared" si="78"/>
        <v>225122.30000000168</v>
      </c>
      <c r="H874" s="177">
        <f t="shared" si="79"/>
        <v>944</v>
      </c>
    </row>
    <row r="875" spans="1:8" x14ac:dyDescent="0.25">
      <c r="A875" s="789" t="s">
        <v>851</v>
      </c>
      <c r="B875" s="328">
        <v>1278</v>
      </c>
      <c r="C875" s="329">
        <v>1277.8</v>
      </c>
      <c r="D875" s="330">
        <v>12</v>
      </c>
      <c r="E875" s="176">
        <f t="shared" si="82"/>
        <v>7445266.8000000045</v>
      </c>
      <c r="F875" s="176">
        <f t="shared" si="82"/>
        <v>1312788</v>
      </c>
      <c r="G875" s="177">
        <f t="shared" si="78"/>
        <v>223844.50000000186</v>
      </c>
      <c r="H875" s="177">
        <f t="shared" si="79"/>
        <v>932</v>
      </c>
    </row>
    <row r="876" spans="1:8" x14ac:dyDescent="0.25">
      <c r="A876" s="789" t="s">
        <v>851</v>
      </c>
      <c r="B876" s="328">
        <v>1282</v>
      </c>
      <c r="C876" s="329">
        <v>1282.3</v>
      </c>
      <c r="D876" s="330">
        <v>6</v>
      </c>
      <c r="E876" s="176">
        <f t="shared" si="82"/>
        <v>7446549.1000000043</v>
      </c>
      <c r="F876" s="176">
        <f t="shared" si="82"/>
        <v>1312794</v>
      </c>
      <c r="G876" s="177">
        <f t="shared" si="78"/>
        <v>222562.20000000205</v>
      </c>
      <c r="H876" s="177">
        <f t="shared" si="79"/>
        <v>926</v>
      </c>
    </row>
    <row r="877" spans="1:8" x14ac:dyDescent="0.25">
      <c r="A877" s="789" t="s">
        <v>851</v>
      </c>
      <c r="B877" s="328">
        <v>1283</v>
      </c>
      <c r="C877" s="329">
        <v>1282.8</v>
      </c>
      <c r="D877" s="330">
        <v>6</v>
      </c>
      <c r="E877" s="176">
        <f t="shared" si="82"/>
        <v>7447831.9000000041</v>
      </c>
      <c r="F877" s="176">
        <f t="shared" si="82"/>
        <v>1312800</v>
      </c>
      <c r="G877" s="177">
        <f t="shared" si="78"/>
        <v>221279.40000000224</v>
      </c>
      <c r="H877" s="177">
        <f t="shared" si="79"/>
        <v>920</v>
      </c>
    </row>
    <row r="878" spans="1:8" x14ac:dyDescent="0.25">
      <c r="A878" s="789" t="s">
        <v>851</v>
      </c>
      <c r="B878" s="328">
        <v>1291</v>
      </c>
      <c r="C878" s="329">
        <v>1290.7</v>
      </c>
      <c r="D878" s="330">
        <v>6</v>
      </c>
      <c r="E878" s="176">
        <f t="shared" si="82"/>
        <v>7449122.6000000043</v>
      </c>
      <c r="F878" s="176">
        <f t="shared" si="82"/>
        <v>1312806</v>
      </c>
      <c r="G878" s="177">
        <f t="shared" si="78"/>
        <v>219988.70000000205</v>
      </c>
      <c r="H878" s="177">
        <f t="shared" si="79"/>
        <v>914</v>
      </c>
    </row>
    <row r="879" spans="1:8" x14ac:dyDescent="0.25">
      <c r="A879" s="789" t="s">
        <v>851</v>
      </c>
      <c r="B879" s="328">
        <v>1311</v>
      </c>
      <c r="C879" s="329">
        <v>2621.9</v>
      </c>
      <c r="D879" s="330">
        <v>18</v>
      </c>
      <c r="E879" s="176">
        <f t="shared" si="82"/>
        <v>7451744.5000000047</v>
      </c>
      <c r="F879" s="176">
        <f t="shared" si="82"/>
        <v>1312824</v>
      </c>
      <c r="G879" s="177">
        <f t="shared" si="78"/>
        <v>217366.80000000168</v>
      </c>
      <c r="H879" s="177">
        <f t="shared" si="79"/>
        <v>896</v>
      </c>
    </row>
    <row r="880" spans="1:8" x14ac:dyDescent="0.25">
      <c r="A880" s="789" t="s">
        <v>851</v>
      </c>
      <c r="B880" s="328">
        <v>1314</v>
      </c>
      <c r="C880" s="329">
        <v>1313.9</v>
      </c>
      <c r="D880" s="330">
        <v>12</v>
      </c>
      <c r="E880" s="176">
        <f t="shared" si="82"/>
        <v>7453058.400000005</v>
      </c>
      <c r="F880" s="176">
        <f t="shared" si="82"/>
        <v>1312836</v>
      </c>
      <c r="G880" s="177">
        <f t="shared" si="78"/>
        <v>216052.9000000013</v>
      </c>
      <c r="H880" s="177">
        <f t="shared" si="79"/>
        <v>884</v>
      </c>
    </row>
    <row r="881" spans="1:8" x14ac:dyDescent="0.25">
      <c r="A881" s="789" t="s">
        <v>851</v>
      </c>
      <c r="B881" s="328">
        <v>1319</v>
      </c>
      <c r="C881" s="329">
        <v>1318.9</v>
      </c>
      <c r="D881" s="330">
        <v>6</v>
      </c>
      <c r="E881" s="176">
        <f t="shared" si="82"/>
        <v>7454377.3000000054</v>
      </c>
      <c r="F881" s="176">
        <f t="shared" si="82"/>
        <v>1312842</v>
      </c>
      <c r="G881" s="177">
        <f t="shared" si="78"/>
        <v>214734.00000000093</v>
      </c>
      <c r="H881" s="177">
        <f t="shared" si="79"/>
        <v>878</v>
      </c>
    </row>
    <row r="882" spans="1:8" x14ac:dyDescent="0.25">
      <c r="A882" s="789" t="s">
        <v>851</v>
      </c>
      <c r="B882" s="328">
        <v>1331</v>
      </c>
      <c r="C882" s="329">
        <v>1330.6</v>
      </c>
      <c r="D882" s="330">
        <v>6</v>
      </c>
      <c r="E882" s="176">
        <f t="shared" si="82"/>
        <v>7455707.900000005</v>
      </c>
      <c r="F882" s="176">
        <f t="shared" si="82"/>
        <v>1312848</v>
      </c>
      <c r="G882" s="177">
        <f t="shared" si="78"/>
        <v>213403.4000000013</v>
      </c>
      <c r="H882" s="177">
        <f t="shared" si="79"/>
        <v>872</v>
      </c>
    </row>
    <row r="883" spans="1:8" x14ac:dyDescent="0.25">
      <c r="A883" s="789" t="s">
        <v>851</v>
      </c>
      <c r="B883" s="328">
        <v>1337</v>
      </c>
      <c r="C883" s="329">
        <v>2674</v>
      </c>
      <c r="D883" s="330">
        <v>16</v>
      </c>
      <c r="E883" s="176">
        <f t="shared" si="82"/>
        <v>7458381.900000005</v>
      </c>
      <c r="F883" s="176">
        <f t="shared" si="82"/>
        <v>1312864</v>
      </c>
      <c r="G883" s="177">
        <f t="shared" si="78"/>
        <v>210729.4000000013</v>
      </c>
      <c r="H883" s="177">
        <f t="shared" si="79"/>
        <v>856</v>
      </c>
    </row>
    <row r="884" spans="1:8" x14ac:dyDescent="0.25">
      <c r="A884" s="789" t="s">
        <v>851</v>
      </c>
      <c r="B884" s="328">
        <v>1338</v>
      </c>
      <c r="C884" s="329">
        <v>1337.7</v>
      </c>
      <c r="D884" s="330">
        <v>12</v>
      </c>
      <c r="E884" s="176">
        <f t="shared" ref="E884:F899" si="83">E883+C884</f>
        <v>7459719.6000000052</v>
      </c>
      <c r="F884" s="176">
        <f t="shared" si="83"/>
        <v>1312876</v>
      </c>
      <c r="G884" s="177">
        <f t="shared" si="78"/>
        <v>209391.70000000112</v>
      </c>
      <c r="H884" s="177">
        <f t="shared" si="79"/>
        <v>844</v>
      </c>
    </row>
    <row r="885" spans="1:8" x14ac:dyDescent="0.25">
      <c r="A885" s="789" t="s">
        <v>851</v>
      </c>
      <c r="B885" s="328">
        <v>1342</v>
      </c>
      <c r="C885" s="329">
        <v>1341.8</v>
      </c>
      <c r="D885" s="330">
        <v>6</v>
      </c>
      <c r="E885" s="176">
        <f t="shared" si="83"/>
        <v>7461061.400000005</v>
      </c>
      <c r="F885" s="176">
        <f t="shared" si="83"/>
        <v>1312882</v>
      </c>
      <c r="G885" s="177">
        <f t="shared" si="78"/>
        <v>208049.9000000013</v>
      </c>
      <c r="H885" s="177">
        <f t="shared" si="79"/>
        <v>838</v>
      </c>
    </row>
    <row r="886" spans="1:8" x14ac:dyDescent="0.25">
      <c r="A886" s="789" t="s">
        <v>851</v>
      </c>
      <c r="B886" s="328">
        <v>1344</v>
      </c>
      <c r="C886" s="329">
        <v>2687.8999999999996</v>
      </c>
      <c r="D886" s="330">
        <v>12</v>
      </c>
      <c r="E886" s="176">
        <f t="shared" si="83"/>
        <v>7463749.3000000054</v>
      </c>
      <c r="F886" s="176">
        <f t="shared" si="83"/>
        <v>1312894</v>
      </c>
      <c r="G886" s="177">
        <f t="shared" si="78"/>
        <v>205362.00000000093</v>
      </c>
      <c r="H886" s="177">
        <f t="shared" si="79"/>
        <v>826</v>
      </c>
    </row>
    <row r="887" spans="1:8" x14ac:dyDescent="0.25">
      <c r="A887" s="789" t="s">
        <v>851</v>
      </c>
      <c r="B887" s="328">
        <v>1348</v>
      </c>
      <c r="C887" s="329">
        <v>1348.4</v>
      </c>
      <c r="D887" s="330">
        <v>12</v>
      </c>
      <c r="E887" s="176">
        <f t="shared" si="83"/>
        <v>7465097.7000000058</v>
      </c>
      <c r="F887" s="176">
        <f t="shared" si="83"/>
        <v>1312906</v>
      </c>
      <c r="G887" s="177">
        <f t="shared" si="78"/>
        <v>204013.60000000056</v>
      </c>
      <c r="H887" s="177">
        <f t="shared" si="79"/>
        <v>814</v>
      </c>
    </row>
    <row r="888" spans="1:8" x14ac:dyDescent="0.25">
      <c r="A888" s="789" t="s">
        <v>851</v>
      </c>
      <c r="B888" s="328">
        <v>1349</v>
      </c>
      <c r="C888" s="329">
        <v>2698.2</v>
      </c>
      <c r="D888" s="330">
        <v>18</v>
      </c>
      <c r="E888" s="176">
        <f t="shared" si="83"/>
        <v>7467795.900000006</v>
      </c>
      <c r="F888" s="176">
        <f t="shared" si="83"/>
        <v>1312924</v>
      </c>
      <c r="G888" s="177">
        <f t="shared" si="78"/>
        <v>201315.40000000037</v>
      </c>
      <c r="H888" s="177">
        <f t="shared" si="79"/>
        <v>796</v>
      </c>
    </row>
    <row r="889" spans="1:8" x14ac:dyDescent="0.25">
      <c r="A889" s="789" t="s">
        <v>851</v>
      </c>
      <c r="B889" s="328">
        <v>1351</v>
      </c>
      <c r="C889" s="329">
        <v>1351.4</v>
      </c>
      <c r="D889" s="330">
        <v>6</v>
      </c>
      <c r="E889" s="176">
        <f t="shared" si="83"/>
        <v>7469147.3000000063</v>
      </c>
      <c r="F889" s="176">
        <f t="shared" si="83"/>
        <v>1312930</v>
      </c>
      <c r="G889" s="177">
        <f t="shared" si="78"/>
        <v>199964</v>
      </c>
      <c r="H889" s="177">
        <f t="shared" si="79"/>
        <v>790</v>
      </c>
    </row>
    <row r="890" spans="1:8" x14ac:dyDescent="0.25">
      <c r="A890" s="789" t="s">
        <v>851</v>
      </c>
      <c r="B890" s="328">
        <v>1354</v>
      </c>
      <c r="C890" s="329">
        <v>1354</v>
      </c>
      <c r="D890" s="330">
        <v>6</v>
      </c>
      <c r="E890" s="176">
        <f t="shared" si="83"/>
        <v>7470501.3000000063</v>
      </c>
      <c r="F890" s="176">
        <f t="shared" si="83"/>
        <v>1312936</v>
      </c>
      <c r="G890" s="177">
        <f t="shared" si="78"/>
        <v>198610</v>
      </c>
      <c r="H890" s="177">
        <f t="shared" si="79"/>
        <v>784</v>
      </c>
    </row>
    <row r="891" spans="1:8" x14ac:dyDescent="0.25">
      <c r="A891" s="789" t="s">
        <v>851</v>
      </c>
      <c r="B891" s="328">
        <v>1357</v>
      </c>
      <c r="C891" s="329">
        <v>2714.7</v>
      </c>
      <c r="D891" s="330">
        <v>18</v>
      </c>
      <c r="E891" s="176">
        <f t="shared" si="83"/>
        <v>7473216.0000000065</v>
      </c>
      <c r="F891" s="176">
        <f t="shared" si="83"/>
        <v>1312954</v>
      </c>
      <c r="G891" s="177">
        <f t="shared" si="78"/>
        <v>195895.29999999981</v>
      </c>
      <c r="H891" s="177">
        <f t="shared" si="79"/>
        <v>766</v>
      </c>
    </row>
    <row r="892" spans="1:8" x14ac:dyDescent="0.25">
      <c r="A892" s="789" t="s">
        <v>851</v>
      </c>
      <c r="B892" s="328">
        <v>1362</v>
      </c>
      <c r="C892" s="329">
        <v>1361.8</v>
      </c>
      <c r="D892" s="330">
        <v>6</v>
      </c>
      <c r="E892" s="176">
        <f t="shared" si="83"/>
        <v>7474577.8000000063</v>
      </c>
      <c r="F892" s="176">
        <f t="shared" si="83"/>
        <v>1312960</v>
      </c>
      <c r="G892" s="177">
        <f t="shared" si="78"/>
        <v>194533.5</v>
      </c>
      <c r="H892" s="177">
        <f t="shared" si="79"/>
        <v>760</v>
      </c>
    </row>
    <row r="893" spans="1:8" x14ac:dyDescent="0.25">
      <c r="A893" s="789" t="s">
        <v>851</v>
      </c>
      <c r="B893" s="328">
        <v>1380</v>
      </c>
      <c r="C893" s="329">
        <v>1379.7</v>
      </c>
      <c r="D893" s="330">
        <v>6</v>
      </c>
      <c r="E893" s="176">
        <f t="shared" si="83"/>
        <v>7475957.5000000065</v>
      </c>
      <c r="F893" s="176">
        <f t="shared" si="83"/>
        <v>1312966</v>
      </c>
      <c r="G893" s="177">
        <f t="shared" si="78"/>
        <v>193153.79999999981</v>
      </c>
      <c r="H893" s="177">
        <f t="shared" si="79"/>
        <v>754</v>
      </c>
    </row>
    <row r="894" spans="1:8" x14ac:dyDescent="0.25">
      <c r="A894" s="789" t="s">
        <v>851</v>
      </c>
      <c r="B894" s="328">
        <v>1382</v>
      </c>
      <c r="C894" s="329">
        <v>1381.5</v>
      </c>
      <c r="D894" s="330">
        <v>6</v>
      </c>
      <c r="E894" s="176">
        <f t="shared" si="83"/>
        <v>7477339.0000000065</v>
      </c>
      <c r="F894" s="176">
        <f t="shared" si="83"/>
        <v>1312972</v>
      </c>
      <c r="G894" s="177">
        <f t="shared" si="78"/>
        <v>191772.29999999981</v>
      </c>
      <c r="H894" s="177">
        <f t="shared" si="79"/>
        <v>748</v>
      </c>
    </row>
    <row r="895" spans="1:8" x14ac:dyDescent="0.25">
      <c r="A895" s="789" t="s">
        <v>851</v>
      </c>
      <c r="B895" s="328">
        <v>1387</v>
      </c>
      <c r="C895" s="329">
        <v>1386.8</v>
      </c>
      <c r="D895" s="330">
        <v>11</v>
      </c>
      <c r="E895" s="176">
        <f t="shared" si="83"/>
        <v>7478725.8000000063</v>
      </c>
      <c r="F895" s="176">
        <f t="shared" si="83"/>
        <v>1312983</v>
      </c>
      <c r="G895" s="177">
        <f t="shared" si="78"/>
        <v>190385.5</v>
      </c>
      <c r="H895" s="177">
        <f t="shared" si="79"/>
        <v>737</v>
      </c>
    </row>
    <row r="896" spans="1:8" x14ac:dyDescent="0.25">
      <c r="A896" s="789" t="s">
        <v>851</v>
      </c>
      <c r="B896" s="328">
        <v>1392</v>
      </c>
      <c r="C896" s="329">
        <v>1392.3</v>
      </c>
      <c r="D896" s="330">
        <v>6</v>
      </c>
      <c r="E896" s="176">
        <f t="shared" si="83"/>
        <v>7480118.1000000061</v>
      </c>
      <c r="F896" s="176">
        <f t="shared" si="83"/>
        <v>1312989</v>
      </c>
      <c r="G896" s="177">
        <f t="shared" si="78"/>
        <v>188993.20000000019</v>
      </c>
      <c r="H896" s="177">
        <f t="shared" si="79"/>
        <v>731</v>
      </c>
    </row>
    <row r="897" spans="1:8" x14ac:dyDescent="0.25">
      <c r="A897" s="789" t="s">
        <v>851</v>
      </c>
      <c r="B897" s="328">
        <v>1394</v>
      </c>
      <c r="C897" s="329">
        <v>1394.1</v>
      </c>
      <c r="D897" s="330">
        <v>6</v>
      </c>
      <c r="E897" s="176">
        <f t="shared" si="83"/>
        <v>7481512.2000000058</v>
      </c>
      <c r="F897" s="176">
        <f t="shared" si="83"/>
        <v>1312995</v>
      </c>
      <c r="G897" s="177">
        <f t="shared" si="78"/>
        <v>187599.10000000056</v>
      </c>
      <c r="H897" s="177">
        <f t="shared" si="79"/>
        <v>725</v>
      </c>
    </row>
    <row r="898" spans="1:8" x14ac:dyDescent="0.25">
      <c r="A898" s="789" t="s">
        <v>851</v>
      </c>
      <c r="B898" s="328">
        <v>1397</v>
      </c>
      <c r="C898" s="329">
        <v>1397.1</v>
      </c>
      <c r="D898" s="330">
        <v>6</v>
      </c>
      <c r="E898" s="176">
        <f t="shared" si="83"/>
        <v>7482909.3000000054</v>
      </c>
      <c r="F898" s="176">
        <f t="shared" si="83"/>
        <v>1313001</v>
      </c>
      <c r="G898" s="177">
        <f t="shared" si="78"/>
        <v>186202.00000000093</v>
      </c>
      <c r="H898" s="177">
        <f t="shared" si="79"/>
        <v>719</v>
      </c>
    </row>
    <row r="899" spans="1:8" x14ac:dyDescent="0.25">
      <c r="A899" s="789" t="s">
        <v>851</v>
      </c>
      <c r="B899" s="328">
        <v>1400</v>
      </c>
      <c r="C899" s="329">
        <v>1399.6</v>
      </c>
      <c r="D899" s="330">
        <v>6</v>
      </c>
      <c r="E899" s="176">
        <f t="shared" si="83"/>
        <v>7484308.900000005</v>
      </c>
      <c r="F899" s="176">
        <f t="shared" si="83"/>
        <v>1313007</v>
      </c>
      <c r="G899" s="177">
        <f t="shared" ref="G899:G962" si="84">$E$984-E899</f>
        <v>184802.4000000013</v>
      </c>
      <c r="H899" s="177">
        <f t="shared" ref="H899:H962" si="85">$F$984-F899</f>
        <v>713</v>
      </c>
    </row>
    <row r="900" spans="1:8" x14ac:dyDescent="0.25">
      <c r="A900" s="789" t="s">
        <v>851</v>
      </c>
      <c r="B900" s="328">
        <v>1405</v>
      </c>
      <c r="C900" s="329">
        <v>1405.4</v>
      </c>
      <c r="D900" s="330">
        <v>12</v>
      </c>
      <c r="E900" s="176">
        <f t="shared" ref="E900:F915" si="86">E899+C900</f>
        <v>7485714.3000000054</v>
      </c>
      <c r="F900" s="176">
        <f t="shared" si="86"/>
        <v>1313019</v>
      </c>
      <c r="G900" s="177">
        <f t="shared" si="84"/>
        <v>183397.00000000093</v>
      </c>
      <c r="H900" s="177">
        <f t="shared" si="85"/>
        <v>701</v>
      </c>
    </row>
    <row r="901" spans="1:8" x14ac:dyDescent="0.25">
      <c r="A901" s="789" t="s">
        <v>851</v>
      </c>
      <c r="B901" s="328">
        <v>1422</v>
      </c>
      <c r="C901" s="329">
        <v>1421.9</v>
      </c>
      <c r="D901" s="330">
        <v>6</v>
      </c>
      <c r="E901" s="176">
        <f t="shared" si="86"/>
        <v>7487136.2000000058</v>
      </c>
      <c r="F901" s="176">
        <f t="shared" si="86"/>
        <v>1313025</v>
      </c>
      <c r="G901" s="177">
        <f t="shared" si="84"/>
        <v>181975.10000000056</v>
      </c>
      <c r="H901" s="177">
        <f t="shared" si="85"/>
        <v>695</v>
      </c>
    </row>
    <row r="902" spans="1:8" x14ac:dyDescent="0.25">
      <c r="A902" s="789" t="s">
        <v>851</v>
      </c>
      <c r="B902" s="328">
        <v>1439</v>
      </c>
      <c r="C902" s="329">
        <v>1439.4</v>
      </c>
      <c r="D902" s="330">
        <v>6</v>
      </c>
      <c r="E902" s="176">
        <f t="shared" si="86"/>
        <v>7488575.6000000061</v>
      </c>
      <c r="F902" s="176">
        <f t="shared" si="86"/>
        <v>1313031</v>
      </c>
      <c r="G902" s="177">
        <f t="shared" si="84"/>
        <v>180535.70000000019</v>
      </c>
      <c r="H902" s="177">
        <f t="shared" si="85"/>
        <v>689</v>
      </c>
    </row>
    <row r="903" spans="1:8" x14ac:dyDescent="0.25">
      <c r="A903" s="789" t="s">
        <v>851</v>
      </c>
      <c r="B903" s="328">
        <v>1446</v>
      </c>
      <c r="C903" s="329">
        <v>1445.9</v>
      </c>
      <c r="D903" s="330">
        <v>6</v>
      </c>
      <c r="E903" s="176">
        <f t="shared" si="86"/>
        <v>7490021.5000000065</v>
      </c>
      <c r="F903" s="176">
        <f t="shared" si="86"/>
        <v>1313037</v>
      </c>
      <c r="G903" s="177">
        <f t="shared" si="84"/>
        <v>179089.79999999981</v>
      </c>
      <c r="H903" s="177">
        <f t="shared" si="85"/>
        <v>683</v>
      </c>
    </row>
    <row r="904" spans="1:8" x14ac:dyDescent="0.25">
      <c r="A904" s="789" t="s">
        <v>851</v>
      </c>
      <c r="B904" s="328">
        <v>1457</v>
      </c>
      <c r="C904" s="329">
        <v>1457.1</v>
      </c>
      <c r="D904" s="330">
        <v>7</v>
      </c>
      <c r="E904" s="176">
        <f t="shared" si="86"/>
        <v>7491478.6000000061</v>
      </c>
      <c r="F904" s="176">
        <f t="shared" si="86"/>
        <v>1313044</v>
      </c>
      <c r="G904" s="177">
        <f t="shared" si="84"/>
        <v>177632.70000000019</v>
      </c>
      <c r="H904" s="177">
        <f t="shared" si="85"/>
        <v>676</v>
      </c>
    </row>
    <row r="905" spans="1:8" x14ac:dyDescent="0.25">
      <c r="A905" s="789" t="s">
        <v>851</v>
      </c>
      <c r="B905" s="328">
        <v>1460</v>
      </c>
      <c r="C905" s="329">
        <v>1460.3</v>
      </c>
      <c r="D905" s="330">
        <v>6</v>
      </c>
      <c r="E905" s="176">
        <f t="shared" si="86"/>
        <v>7492938.900000006</v>
      </c>
      <c r="F905" s="176">
        <f t="shared" si="86"/>
        <v>1313050</v>
      </c>
      <c r="G905" s="177">
        <f t="shared" si="84"/>
        <v>176172.40000000037</v>
      </c>
      <c r="H905" s="177">
        <f t="shared" si="85"/>
        <v>670</v>
      </c>
    </row>
    <row r="906" spans="1:8" x14ac:dyDescent="0.25">
      <c r="A906" s="789" t="s">
        <v>851</v>
      </c>
      <c r="B906" s="328">
        <v>1476</v>
      </c>
      <c r="C906" s="329">
        <v>1475.9</v>
      </c>
      <c r="D906" s="330">
        <v>12</v>
      </c>
      <c r="E906" s="176">
        <f t="shared" si="86"/>
        <v>7494414.8000000063</v>
      </c>
      <c r="F906" s="176">
        <f t="shared" si="86"/>
        <v>1313062</v>
      </c>
      <c r="G906" s="177">
        <f t="shared" si="84"/>
        <v>174696.5</v>
      </c>
      <c r="H906" s="177">
        <f t="shared" si="85"/>
        <v>658</v>
      </c>
    </row>
    <row r="907" spans="1:8" x14ac:dyDescent="0.25">
      <c r="A907" s="789" t="s">
        <v>851</v>
      </c>
      <c r="B907" s="328">
        <v>1486</v>
      </c>
      <c r="C907" s="329">
        <v>1485.5</v>
      </c>
      <c r="D907" s="330">
        <v>6</v>
      </c>
      <c r="E907" s="176">
        <f t="shared" si="86"/>
        <v>7495900.3000000063</v>
      </c>
      <c r="F907" s="176">
        <f t="shared" si="86"/>
        <v>1313068</v>
      </c>
      <c r="G907" s="177">
        <f t="shared" si="84"/>
        <v>173211</v>
      </c>
      <c r="H907" s="177">
        <f t="shared" si="85"/>
        <v>652</v>
      </c>
    </row>
    <row r="908" spans="1:8" x14ac:dyDescent="0.25">
      <c r="A908" s="789" t="s">
        <v>851</v>
      </c>
      <c r="B908" s="328">
        <v>1498</v>
      </c>
      <c r="C908" s="329">
        <v>1498.4</v>
      </c>
      <c r="D908" s="330">
        <v>6</v>
      </c>
      <c r="E908" s="176">
        <f t="shared" si="86"/>
        <v>7497398.7000000067</v>
      </c>
      <c r="F908" s="176">
        <f t="shared" si="86"/>
        <v>1313074</v>
      </c>
      <c r="G908" s="177">
        <f t="shared" si="84"/>
        <v>171712.59999999963</v>
      </c>
      <c r="H908" s="177">
        <f t="shared" si="85"/>
        <v>646</v>
      </c>
    </row>
    <row r="909" spans="1:8" x14ac:dyDescent="0.25">
      <c r="A909" s="789" t="s">
        <v>851</v>
      </c>
      <c r="B909" s="328">
        <v>1508</v>
      </c>
      <c r="C909" s="329">
        <v>1507.7</v>
      </c>
      <c r="D909" s="330">
        <v>10</v>
      </c>
      <c r="E909" s="176">
        <f t="shared" si="86"/>
        <v>7498906.4000000069</v>
      </c>
      <c r="F909" s="176">
        <f t="shared" si="86"/>
        <v>1313084</v>
      </c>
      <c r="G909" s="177">
        <f t="shared" si="84"/>
        <v>170204.89999999944</v>
      </c>
      <c r="H909" s="177">
        <f t="shared" si="85"/>
        <v>636</v>
      </c>
    </row>
    <row r="910" spans="1:8" x14ac:dyDescent="0.25">
      <c r="A910" s="789" t="s">
        <v>851</v>
      </c>
      <c r="B910" s="328">
        <v>1510</v>
      </c>
      <c r="C910" s="329">
        <v>1509.7</v>
      </c>
      <c r="D910" s="330">
        <v>6</v>
      </c>
      <c r="E910" s="176">
        <f t="shared" si="86"/>
        <v>7500416.1000000071</v>
      </c>
      <c r="F910" s="176">
        <f t="shared" si="86"/>
        <v>1313090</v>
      </c>
      <c r="G910" s="177">
        <f t="shared" si="84"/>
        <v>168695.19999999925</v>
      </c>
      <c r="H910" s="177">
        <f t="shared" si="85"/>
        <v>630</v>
      </c>
    </row>
    <row r="911" spans="1:8" x14ac:dyDescent="0.25">
      <c r="A911" s="789" t="s">
        <v>851</v>
      </c>
      <c r="B911" s="328">
        <v>1523</v>
      </c>
      <c r="C911" s="329">
        <v>3046.3</v>
      </c>
      <c r="D911" s="330">
        <v>16</v>
      </c>
      <c r="E911" s="176">
        <f t="shared" si="86"/>
        <v>7503462.4000000069</v>
      </c>
      <c r="F911" s="176">
        <f t="shared" si="86"/>
        <v>1313106</v>
      </c>
      <c r="G911" s="177">
        <f t="shared" si="84"/>
        <v>165648.89999999944</v>
      </c>
      <c r="H911" s="177">
        <f t="shared" si="85"/>
        <v>614</v>
      </c>
    </row>
    <row r="912" spans="1:8" x14ac:dyDescent="0.25">
      <c r="A912" s="789" t="s">
        <v>851</v>
      </c>
      <c r="B912" s="328">
        <v>1527</v>
      </c>
      <c r="C912" s="329">
        <v>3054.7</v>
      </c>
      <c r="D912" s="330">
        <v>12</v>
      </c>
      <c r="E912" s="176">
        <f t="shared" si="86"/>
        <v>7506517.1000000071</v>
      </c>
      <c r="F912" s="176">
        <f t="shared" si="86"/>
        <v>1313118</v>
      </c>
      <c r="G912" s="177">
        <f t="shared" si="84"/>
        <v>162594.19999999925</v>
      </c>
      <c r="H912" s="177">
        <f t="shared" si="85"/>
        <v>602</v>
      </c>
    </row>
    <row r="913" spans="1:8" x14ac:dyDescent="0.25">
      <c r="A913" s="789" t="s">
        <v>851</v>
      </c>
      <c r="B913" s="328">
        <v>1533</v>
      </c>
      <c r="C913" s="329">
        <v>1532.8</v>
      </c>
      <c r="D913" s="330">
        <v>4</v>
      </c>
      <c r="E913" s="176">
        <f t="shared" si="86"/>
        <v>7508049.9000000069</v>
      </c>
      <c r="F913" s="176">
        <f t="shared" si="86"/>
        <v>1313122</v>
      </c>
      <c r="G913" s="177">
        <f t="shared" si="84"/>
        <v>161061.39999999944</v>
      </c>
      <c r="H913" s="177">
        <f t="shared" si="85"/>
        <v>598</v>
      </c>
    </row>
    <row r="914" spans="1:8" x14ac:dyDescent="0.25">
      <c r="A914" s="789" t="s">
        <v>851</v>
      </c>
      <c r="B914" s="328">
        <v>1547</v>
      </c>
      <c r="C914" s="329">
        <v>1547</v>
      </c>
      <c r="D914" s="330">
        <v>6</v>
      </c>
      <c r="E914" s="176">
        <f t="shared" si="86"/>
        <v>7509596.9000000069</v>
      </c>
      <c r="F914" s="176">
        <f t="shared" si="86"/>
        <v>1313128</v>
      </c>
      <c r="G914" s="177">
        <f t="shared" si="84"/>
        <v>159514.39999999944</v>
      </c>
      <c r="H914" s="177">
        <f t="shared" si="85"/>
        <v>592</v>
      </c>
    </row>
    <row r="915" spans="1:8" x14ac:dyDescent="0.25">
      <c r="A915" s="789" t="s">
        <v>851</v>
      </c>
      <c r="B915" s="328">
        <v>1550</v>
      </c>
      <c r="C915" s="329">
        <v>1550.2</v>
      </c>
      <c r="D915" s="330">
        <v>12</v>
      </c>
      <c r="E915" s="176">
        <f t="shared" si="86"/>
        <v>7511147.1000000071</v>
      </c>
      <c r="F915" s="176">
        <f t="shared" si="86"/>
        <v>1313140</v>
      </c>
      <c r="G915" s="177">
        <f t="shared" si="84"/>
        <v>157964.19999999925</v>
      </c>
      <c r="H915" s="177">
        <f t="shared" si="85"/>
        <v>580</v>
      </c>
    </row>
    <row r="916" spans="1:8" x14ac:dyDescent="0.25">
      <c r="A916" s="789" t="s">
        <v>851</v>
      </c>
      <c r="B916" s="328">
        <v>1558</v>
      </c>
      <c r="C916" s="329">
        <v>1557.5</v>
      </c>
      <c r="D916" s="330">
        <v>6</v>
      </c>
      <c r="E916" s="176">
        <f t="shared" ref="E916:F931" si="87">E915+C916</f>
        <v>7512704.6000000071</v>
      </c>
      <c r="F916" s="176">
        <f t="shared" si="87"/>
        <v>1313146</v>
      </c>
      <c r="G916" s="177">
        <f t="shared" si="84"/>
        <v>156406.69999999925</v>
      </c>
      <c r="H916" s="177">
        <f t="shared" si="85"/>
        <v>574</v>
      </c>
    </row>
    <row r="917" spans="1:8" x14ac:dyDescent="0.25">
      <c r="A917" s="789" t="s">
        <v>851</v>
      </c>
      <c r="B917" s="328">
        <v>1563</v>
      </c>
      <c r="C917" s="329">
        <v>1563.1</v>
      </c>
      <c r="D917" s="330">
        <v>6</v>
      </c>
      <c r="E917" s="176">
        <f t="shared" si="87"/>
        <v>7514267.7000000067</v>
      </c>
      <c r="F917" s="176">
        <f t="shared" si="87"/>
        <v>1313152</v>
      </c>
      <c r="G917" s="177">
        <f t="shared" si="84"/>
        <v>154843.59999999963</v>
      </c>
      <c r="H917" s="177">
        <f t="shared" si="85"/>
        <v>568</v>
      </c>
    </row>
    <row r="918" spans="1:8" x14ac:dyDescent="0.25">
      <c r="A918" s="789" t="s">
        <v>851</v>
      </c>
      <c r="B918" s="328">
        <v>1565</v>
      </c>
      <c r="C918" s="329">
        <v>1565.2</v>
      </c>
      <c r="D918" s="330">
        <v>12</v>
      </c>
      <c r="E918" s="176">
        <f t="shared" si="87"/>
        <v>7515832.9000000069</v>
      </c>
      <c r="F918" s="176">
        <f t="shared" si="87"/>
        <v>1313164</v>
      </c>
      <c r="G918" s="177">
        <f t="shared" si="84"/>
        <v>153278.39999999944</v>
      </c>
      <c r="H918" s="177">
        <f t="shared" si="85"/>
        <v>556</v>
      </c>
    </row>
    <row r="919" spans="1:8" x14ac:dyDescent="0.25">
      <c r="A919" s="789" t="s">
        <v>851</v>
      </c>
      <c r="B919" s="328">
        <v>1571</v>
      </c>
      <c r="C919" s="329">
        <v>1571</v>
      </c>
      <c r="D919" s="330">
        <v>12</v>
      </c>
      <c r="E919" s="176">
        <f t="shared" si="87"/>
        <v>7517403.9000000069</v>
      </c>
      <c r="F919" s="176">
        <f t="shared" si="87"/>
        <v>1313176</v>
      </c>
      <c r="G919" s="177">
        <f t="shared" si="84"/>
        <v>151707.39999999944</v>
      </c>
      <c r="H919" s="177">
        <f t="shared" si="85"/>
        <v>544</v>
      </c>
    </row>
    <row r="920" spans="1:8" x14ac:dyDescent="0.25">
      <c r="A920" s="789" t="s">
        <v>851</v>
      </c>
      <c r="B920" s="328">
        <v>1575</v>
      </c>
      <c r="C920" s="329">
        <v>1575.3</v>
      </c>
      <c r="D920" s="330">
        <v>6</v>
      </c>
      <c r="E920" s="176">
        <f t="shared" si="87"/>
        <v>7518979.2000000067</v>
      </c>
      <c r="F920" s="176">
        <f t="shared" si="87"/>
        <v>1313182</v>
      </c>
      <c r="G920" s="177">
        <f t="shared" si="84"/>
        <v>150132.09999999963</v>
      </c>
      <c r="H920" s="177">
        <f t="shared" si="85"/>
        <v>538</v>
      </c>
    </row>
    <row r="921" spans="1:8" x14ac:dyDescent="0.25">
      <c r="A921" s="789" t="s">
        <v>851</v>
      </c>
      <c r="B921" s="328">
        <v>1582</v>
      </c>
      <c r="C921" s="329">
        <v>1581.6</v>
      </c>
      <c r="D921" s="330">
        <v>6</v>
      </c>
      <c r="E921" s="176">
        <f t="shared" si="87"/>
        <v>7520560.8000000063</v>
      </c>
      <c r="F921" s="176">
        <f t="shared" si="87"/>
        <v>1313188</v>
      </c>
      <c r="G921" s="177">
        <f t="shared" si="84"/>
        <v>148550.5</v>
      </c>
      <c r="H921" s="177">
        <f t="shared" si="85"/>
        <v>532</v>
      </c>
    </row>
    <row r="922" spans="1:8" x14ac:dyDescent="0.25">
      <c r="A922" s="789" t="s">
        <v>851</v>
      </c>
      <c r="B922" s="328">
        <v>1585</v>
      </c>
      <c r="C922" s="329">
        <v>1585.3</v>
      </c>
      <c r="D922" s="330">
        <v>6</v>
      </c>
      <c r="E922" s="176">
        <f t="shared" si="87"/>
        <v>7522146.1000000061</v>
      </c>
      <c r="F922" s="176">
        <f t="shared" si="87"/>
        <v>1313194</v>
      </c>
      <c r="G922" s="177">
        <f t="shared" si="84"/>
        <v>146965.20000000019</v>
      </c>
      <c r="H922" s="177">
        <f t="shared" si="85"/>
        <v>526</v>
      </c>
    </row>
    <row r="923" spans="1:8" x14ac:dyDescent="0.25">
      <c r="A923" s="789" t="s">
        <v>851</v>
      </c>
      <c r="B923" s="328">
        <v>1596</v>
      </c>
      <c r="C923" s="329">
        <v>1596.1</v>
      </c>
      <c r="D923" s="330">
        <v>6</v>
      </c>
      <c r="E923" s="176">
        <f t="shared" si="87"/>
        <v>7523742.2000000058</v>
      </c>
      <c r="F923" s="176">
        <f t="shared" si="87"/>
        <v>1313200</v>
      </c>
      <c r="G923" s="177">
        <f t="shared" si="84"/>
        <v>145369.10000000056</v>
      </c>
      <c r="H923" s="177">
        <f t="shared" si="85"/>
        <v>520</v>
      </c>
    </row>
    <row r="924" spans="1:8" x14ac:dyDescent="0.25">
      <c r="A924" s="789" t="s">
        <v>851</v>
      </c>
      <c r="B924" s="328">
        <v>1597</v>
      </c>
      <c r="C924" s="329">
        <v>1596.6</v>
      </c>
      <c r="D924" s="330">
        <v>6</v>
      </c>
      <c r="E924" s="176">
        <f t="shared" si="87"/>
        <v>7525338.8000000054</v>
      </c>
      <c r="F924" s="176">
        <f t="shared" si="87"/>
        <v>1313206</v>
      </c>
      <c r="G924" s="177">
        <f t="shared" si="84"/>
        <v>143772.50000000093</v>
      </c>
      <c r="H924" s="177">
        <f t="shared" si="85"/>
        <v>514</v>
      </c>
    </row>
    <row r="925" spans="1:8" x14ac:dyDescent="0.25">
      <c r="A925" s="789" t="s">
        <v>851</v>
      </c>
      <c r="B925" s="328">
        <v>1601</v>
      </c>
      <c r="C925" s="329">
        <v>1600.5</v>
      </c>
      <c r="D925" s="330">
        <v>12</v>
      </c>
      <c r="E925" s="176">
        <f t="shared" si="87"/>
        <v>7526939.3000000054</v>
      </c>
      <c r="F925" s="176">
        <f t="shared" si="87"/>
        <v>1313218</v>
      </c>
      <c r="G925" s="177">
        <f t="shared" si="84"/>
        <v>142172.00000000093</v>
      </c>
      <c r="H925" s="177">
        <f t="shared" si="85"/>
        <v>502</v>
      </c>
    </row>
    <row r="926" spans="1:8" x14ac:dyDescent="0.25">
      <c r="A926" s="789" t="s">
        <v>851</v>
      </c>
      <c r="B926" s="328">
        <v>1604</v>
      </c>
      <c r="C926" s="329">
        <v>1604.3</v>
      </c>
      <c r="D926" s="330">
        <v>11</v>
      </c>
      <c r="E926" s="176">
        <f t="shared" si="87"/>
        <v>7528543.6000000052</v>
      </c>
      <c r="F926" s="176">
        <f t="shared" si="87"/>
        <v>1313229</v>
      </c>
      <c r="G926" s="177">
        <f t="shared" si="84"/>
        <v>140567.70000000112</v>
      </c>
      <c r="H926" s="177">
        <f t="shared" si="85"/>
        <v>491</v>
      </c>
    </row>
    <row r="927" spans="1:8" x14ac:dyDescent="0.25">
      <c r="A927" s="789" t="s">
        <v>851</v>
      </c>
      <c r="B927" s="328">
        <v>1614</v>
      </c>
      <c r="C927" s="329">
        <v>1614.2</v>
      </c>
      <c r="D927" s="330">
        <v>12</v>
      </c>
      <c r="E927" s="176">
        <f t="shared" si="87"/>
        <v>7530157.8000000054</v>
      </c>
      <c r="F927" s="176">
        <f t="shared" si="87"/>
        <v>1313241</v>
      </c>
      <c r="G927" s="177">
        <f t="shared" si="84"/>
        <v>138953.50000000093</v>
      </c>
      <c r="H927" s="177">
        <f t="shared" si="85"/>
        <v>479</v>
      </c>
    </row>
    <row r="928" spans="1:8" x14ac:dyDescent="0.25">
      <c r="A928" s="789" t="s">
        <v>851</v>
      </c>
      <c r="B928" s="328">
        <v>1628</v>
      </c>
      <c r="C928" s="329">
        <v>1627.5</v>
      </c>
      <c r="D928" s="330">
        <v>12</v>
      </c>
      <c r="E928" s="176">
        <f t="shared" si="87"/>
        <v>7531785.3000000054</v>
      </c>
      <c r="F928" s="176">
        <f t="shared" si="87"/>
        <v>1313253</v>
      </c>
      <c r="G928" s="177">
        <f t="shared" si="84"/>
        <v>137326.00000000093</v>
      </c>
      <c r="H928" s="177">
        <f t="shared" si="85"/>
        <v>467</v>
      </c>
    </row>
    <row r="929" spans="1:8" x14ac:dyDescent="0.25">
      <c r="A929" s="789" t="s">
        <v>851</v>
      </c>
      <c r="B929" s="328">
        <v>1635</v>
      </c>
      <c r="C929" s="329">
        <v>1635.4</v>
      </c>
      <c r="D929" s="330">
        <v>12</v>
      </c>
      <c r="E929" s="176">
        <f t="shared" si="87"/>
        <v>7533420.7000000058</v>
      </c>
      <c r="F929" s="176">
        <f t="shared" si="87"/>
        <v>1313265</v>
      </c>
      <c r="G929" s="177">
        <f t="shared" si="84"/>
        <v>135690.60000000056</v>
      </c>
      <c r="H929" s="177">
        <f t="shared" si="85"/>
        <v>455</v>
      </c>
    </row>
    <row r="930" spans="1:8" x14ac:dyDescent="0.25">
      <c r="A930" s="789" t="s">
        <v>851</v>
      </c>
      <c r="B930" s="328">
        <v>1638</v>
      </c>
      <c r="C930" s="329">
        <v>1637.9</v>
      </c>
      <c r="D930" s="330">
        <v>6</v>
      </c>
      <c r="E930" s="176">
        <f t="shared" si="87"/>
        <v>7535058.6000000061</v>
      </c>
      <c r="F930" s="176">
        <f t="shared" si="87"/>
        <v>1313271</v>
      </c>
      <c r="G930" s="177">
        <f t="shared" si="84"/>
        <v>134052.70000000019</v>
      </c>
      <c r="H930" s="177">
        <f t="shared" si="85"/>
        <v>449</v>
      </c>
    </row>
    <row r="931" spans="1:8" x14ac:dyDescent="0.25">
      <c r="A931" s="789" t="s">
        <v>851</v>
      </c>
      <c r="B931" s="328">
        <v>1643</v>
      </c>
      <c r="C931" s="329">
        <v>1642.8</v>
      </c>
      <c r="D931" s="330">
        <v>12</v>
      </c>
      <c r="E931" s="176">
        <f t="shared" si="87"/>
        <v>7536701.400000006</v>
      </c>
      <c r="F931" s="176">
        <f t="shared" si="87"/>
        <v>1313283</v>
      </c>
      <c r="G931" s="177">
        <f t="shared" si="84"/>
        <v>132409.90000000037</v>
      </c>
      <c r="H931" s="177">
        <f t="shared" si="85"/>
        <v>437</v>
      </c>
    </row>
    <row r="932" spans="1:8" x14ac:dyDescent="0.25">
      <c r="A932" s="789" t="s">
        <v>851</v>
      </c>
      <c r="B932" s="328">
        <v>1648</v>
      </c>
      <c r="C932" s="329">
        <v>1647.8</v>
      </c>
      <c r="D932" s="330">
        <v>12</v>
      </c>
      <c r="E932" s="176">
        <f t="shared" ref="E932:F947" si="88">E931+C932</f>
        <v>7538349.2000000058</v>
      </c>
      <c r="F932" s="176">
        <f t="shared" si="88"/>
        <v>1313295</v>
      </c>
      <c r="G932" s="177">
        <f t="shared" si="84"/>
        <v>130762.10000000056</v>
      </c>
      <c r="H932" s="177">
        <f t="shared" si="85"/>
        <v>425</v>
      </c>
    </row>
    <row r="933" spans="1:8" x14ac:dyDescent="0.25">
      <c r="A933" s="789" t="s">
        <v>851</v>
      </c>
      <c r="B933" s="328">
        <v>1650</v>
      </c>
      <c r="C933" s="329">
        <v>1649.5</v>
      </c>
      <c r="D933" s="330">
        <v>6</v>
      </c>
      <c r="E933" s="176">
        <f t="shared" si="88"/>
        <v>7539998.7000000058</v>
      </c>
      <c r="F933" s="176">
        <f t="shared" si="88"/>
        <v>1313301</v>
      </c>
      <c r="G933" s="177">
        <f t="shared" si="84"/>
        <v>129112.60000000056</v>
      </c>
      <c r="H933" s="177">
        <f t="shared" si="85"/>
        <v>419</v>
      </c>
    </row>
    <row r="934" spans="1:8" x14ac:dyDescent="0.25">
      <c r="A934" s="789" t="s">
        <v>851</v>
      </c>
      <c r="B934" s="328">
        <v>1656</v>
      </c>
      <c r="C934" s="329">
        <v>1655.5</v>
      </c>
      <c r="D934" s="330">
        <v>8</v>
      </c>
      <c r="E934" s="176">
        <f t="shared" si="88"/>
        <v>7541654.2000000058</v>
      </c>
      <c r="F934" s="176">
        <f t="shared" si="88"/>
        <v>1313309</v>
      </c>
      <c r="G934" s="177">
        <f t="shared" si="84"/>
        <v>127457.10000000056</v>
      </c>
      <c r="H934" s="177">
        <f t="shared" si="85"/>
        <v>411</v>
      </c>
    </row>
    <row r="935" spans="1:8" x14ac:dyDescent="0.25">
      <c r="A935" s="789" t="s">
        <v>851</v>
      </c>
      <c r="B935" s="328">
        <v>1659</v>
      </c>
      <c r="C935" s="329">
        <v>1658.6</v>
      </c>
      <c r="D935" s="330">
        <v>6</v>
      </c>
      <c r="E935" s="176">
        <f t="shared" si="88"/>
        <v>7543312.8000000054</v>
      </c>
      <c r="F935" s="176">
        <f t="shared" si="88"/>
        <v>1313315</v>
      </c>
      <c r="G935" s="177">
        <f t="shared" si="84"/>
        <v>125798.50000000093</v>
      </c>
      <c r="H935" s="177">
        <f t="shared" si="85"/>
        <v>405</v>
      </c>
    </row>
    <row r="936" spans="1:8" x14ac:dyDescent="0.25">
      <c r="A936" s="789" t="s">
        <v>851</v>
      </c>
      <c r="B936" s="328">
        <v>1676</v>
      </c>
      <c r="C936" s="329">
        <v>1676.1</v>
      </c>
      <c r="D936" s="330">
        <v>6</v>
      </c>
      <c r="E936" s="176">
        <f t="shared" si="88"/>
        <v>7544988.900000005</v>
      </c>
      <c r="F936" s="176">
        <f t="shared" si="88"/>
        <v>1313321</v>
      </c>
      <c r="G936" s="177">
        <f t="shared" si="84"/>
        <v>124122.4000000013</v>
      </c>
      <c r="H936" s="177">
        <f t="shared" si="85"/>
        <v>399</v>
      </c>
    </row>
    <row r="937" spans="1:8" x14ac:dyDescent="0.25">
      <c r="A937" s="789" t="s">
        <v>851</v>
      </c>
      <c r="B937" s="328">
        <v>1678</v>
      </c>
      <c r="C937" s="329">
        <v>1678.2</v>
      </c>
      <c r="D937" s="330">
        <v>12</v>
      </c>
      <c r="E937" s="176">
        <f t="shared" si="88"/>
        <v>7546667.1000000052</v>
      </c>
      <c r="F937" s="176">
        <f t="shared" si="88"/>
        <v>1313333</v>
      </c>
      <c r="G937" s="177">
        <f t="shared" si="84"/>
        <v>122444.20000000112</v>
      </c>
      <c r="H937" s="177">
        <f t="shared" si="85"/>
        <v>387</v>
      </c>
    </row>
    <row r="938" spans="1:8" x14ac:dyDescent="0.25">
      <c r="A938" s="789" t="s">
        <v>851</v>
      </c>
      <c r="B938" s="328">
        <v>1683</v>
      </c>
      <c r="C938" s="329">
        <v>1682.6</v>
      </c>
      <c r="D938" s="330">
        <v>6</v>
      </c>
      <c r="E938" s="176">
        <f t="shared" si="88"/>
        <v>7548349.7000000048</v>
      </c>
      <c r="F938" s="176">
        <f t="shared" si="88"/>
        <v>1313339</v>
      </c>
      <c r="G938" s="177">
        <f t="shared" si="84"/>
        <v>120761.60000000149</v>
      </c>
      <c r="H938" s="177">
        <f t="shared" si="85"/>
        <v>381</v>
      </c>
    </row>
    <row r="939" spans="1:8" x14ac:dyDescent="0.25">
      <c r="A939" s="789" t="s">
        <v>851</v>
      </c>
      <c r="B939" s="328">
        <v>1686</v>
      </c>
      <c r="C939" s="329">
        <v>1685.9</v>
      </c>
      <c r="D939" s="330">
        <v>16</v>
      </c>
      <c r="E939" s="176">
        <f t="shared" si="88"/>
        <v>7550035.6000000052</v>
      </c>
      <c r="F939" s="176">
        <f t="shared" si="88"/>
        <v>1313355</v>
      </c>
      <c r="G939" s="177">
        <f t="shared" si="84"/>
        <v>119075.70000000112</v>
      </c>
      <c r="H939" s="177">
        <f t="shared" si="85"/>
        <v>365</v>
      </c>
    </row>
    <row r="940" spans="1:8" x14ac:dyDescent="0.25">
      <c r="A940" s="789" t="s">
        <v>851</v>
      </c>
      <c r="B940" s="328">
        <v>1723</v>
      </c>
      <c r="C940" s="329">
        <v>1722.9</v>
      </c>
      <c r="D940" s="330">
        <v>6</v>
      </c>
      <c r="E940" s="176">
        <f t="shared" si="88"/>
        <v>7551758.5000000056</v>
      </c>
      <c r="F940" s="176">
        <f t="shared" si="88"/>
        <v>1313361</v>
      </c>
      <c r="G940" s="177">
        <f t="shared" si="84"/>
        <v>117352.80000000075</v>
      </c>
      <c r="H940" s="177">
        <f t="shared" si="85"/>
        <v>359</v>
      </c>
    </row>
    <row r="941" spans="1:8" x14ac:dyDescent="0.25">
      <c r="A941" s="789" t="s">
        <v>851</v>
      </c>
      <c r="B941" s="328">
        <v>1728</v>
      </c>
      <c r="C941" s="329">
        <v>1727.6</v>
      </c>
      <c r="D941" s="330">
        <v>6</v>
      </c>
      <c r="E941" s="176">
        <f t="shared" si="88"/>
        <v>7553486.1000000052</v>
      </c>
      <c r="F941" s="176">
        <f t="shared" si="88"/>
        <v>1313367</v>
      </c>
      <c r="G941" s="177">
        <f t="shared" si="84"/>
        <v>115625.20000000112</v>
      </c>
      <c r="H941" s="177">
        <f t="shared" si="85"/>
        <v>353</v>
      </c>
    </row>
    <row r="942" spans="1:8" x14ac:dyDescent="0.25">
      <c r="A942" s="789" t="s">
        <v>851</v>
      </c>
      <c r="B942" s="328">
        <v>1743</v>
      </c>
      <c r="C942" s="329">
        <v>1743.4</v>
      </c>
      <c r="D942" s="330">
        <v>6</v>
      </c>
      <c r="E942" s="176">
        <f t="shared" si="88"/>
        <v>7555229.5000000056</v>
      </c>
      <c r="F942" s="176">
        <f t="shared" si="88"/>
        <v>1313373</v>
      </c>
      <c r="G942" s="177">
        <f t="shared" si="84"/>
        <v>113881.80000000075</v>
      </c>
      <c r="H942" s="177">
        <f t="shared" si="85"/>
        <v>347</v>
      </c>
    </row>
    <row r="943" spans="1:8" x14ac:dyDescent="0.25">
      <c r="A943" s="789" t="s">
        <v>851</v>
      </c>
      <c r="B943" s="328">
        <v>1769</v>
      </c>
      <c r="C943" s="329">
        <v>1769.4</v>
      </c>
      <c r="D943" s="330">
        <v>7</v>
      </c>
      <c r="E943" s="176">
        <f t="shared" si="88"/>
        <v>7556998.900000006</v>
      </c>
      <c r="F943" s="176">
        <f t="shared" si="88"/>
        <v>1313380</v>
      </c>
      <c r="G943" s="177">
        <f t="shared" si="84"/>
        <v>112112.40000000037</v>
      </c>
      <c r="H943" s="177">
        <f t="shared" si="85"/>
        <v>340</v>
      </c>
    </row>
    <row r="944" spans="1:8" x14ac:dyDescent="0.25">
      <c r="A944" s="789" t="s">
        <v>851</v>
      </c>
      <c r="B944" s="328">
        <v>1784</v>
      </c>
      <c r="C944" s="329">
        <v>1783.8</v>
      </c>
      <c r="D944" s="330">
        <v>12</v>
      </c>
      <c r="E944" s="176">
        <f t="shared" si="88"/>
        <v>7558782.7000000058</v>
      </c>
      <c r="F944" s="176">
        <f t="shared" si="88"/>
        <v>1313392</v>
      </c>
      <c r="G944" s="177">
        <f t="shared" si="84"/>
        <v>110328.60000000056</v>
      </c>
      <c r="H944" s="177">
        <f t="shared" si="85"/>
        <v>328</v>
      </c>
    </row>
    <row r="945" spans="1:8" x14ac:dyDescent="0.25">
      <c r="A945" s="789" t="s">
        <v>851</v>
      </c>
      <c r="B945" s="328">
        <v>1790</v>
      </c>
      <c r="C945" s="329">
        <v>1789.9</v>
      </c>
      <c r="D945" s="330">
        <v>12</v>
      </c>
      <c r="E945" s="176">
        <f t="shared" si="88"/>
        <v>7560572.6000000061</v>
      </c>
      <c r="F945" s="176">
        <f t="shared" si="88"/>
        <v>1313404</v>
      </c>
      <c r="G945" s="177">
        <f t="shared" si="84"/>
        <v>108538.70000000019</v>
      </c>
      <c r="H945" s="177">
        <f t="shared" si="85"/>
        <v>316</v>
      </c>
    </row>
    <row r="946" spans="1:8" x14ac:dyDescent="0.25">
      <c r="A946" s="789" t="s">
        <v>851</v>
      </c>
      <c r="B946" s="328">
        <v>1820</v>
      </c>
      <c r="C946" s="329">
        <v>1820.2</v>
      </c>
      <c r="D946" s="330">
        <v>6</v>
      </c>
      <c r="E946" s="176">
        <f t="shared" si="88"/>
        <v>7562392.8000000063</v>
      </c>
      <c r="F946" s="176">
        <f t="shared" si="88"/>
        <v>1313410</v>
      </c>
      <c r="G946" s="177">
        <f t="shared" si="84"/>
        <v>106718.5</v>
      </c>
      <c r="H946" s="177">
        <f t="shared" si="85"/>
        <v>310</v>
      </c>
    </row>
    <row r="947" spans="1:8" x14ac:dyDescent="0.25">
      <c r="A947" s="789" t="s">
        <v>851</v>
      </c>
      <c r="B947" s="328">
        <v>1837</v>
      </c>
      <c r="C947" s="329">
        <v>1836.9</v>
      </c>
      <c r="D947" s="330">
        <v>6</v>
      </c>
      <c r="E947" s="176">
        <f t="shared" si="88"/>
        <v>7564229.7000000067</v>
      </c>
      <c r="F947" s="176">
        <f t="shared" si="88"/>
        <v>1313416</v>
      </c>
      <c r="G947" s="177">
        <f t="shared" si="84"/>
        <v>104881.59999999963</v>
      </c>
      <c r="H947" s="177">
        <f t="shared" si="85"/>
        <v>304</v>
      </c>
    </row>
    <row r="948" spans="1:8" x14ac:dyDescent="0.25">
      <c r="A948" s="789" t="s">
        <v>851</v>
      </c>
      <c r="B948" s="328">
        <v>1844</v>
      </c>
      <c r="C948" s="329">
        <v>1843.6</v>
      </c>
      <c r="D948" s="330">
        <v>12</v>
      </c>
      <c r="E948" s="176">
        <f t="shared" ref="E948:F963" si="89">E947+C948</f>
        <v>7566073.3000000063</v>
      </c>
      <c r="F948" s="176">
        <f t="shared" si="89"/>
        <v>1313428</v>
      </c>
      <c r="G948" s="177">
        <f t="shared" si="84"/>
        <v>103038</v>
      </c>
      <c r="H948" s="177">
        <f t="shared" si="85"/>
        <v>292</v>
      </c>
    </row>
    <row r="949" spans="1:8" x14ac:dyDescent="0.25">
      <c r="A949" s="789" t="s">
        <v>851</v>
      </c>
      <c r="B949" s="328">
        <v>1881</v>
      </c>
      <c r="C949" s="329">
        <v>1881.2</v>
      </c>
      <c r="D949" s="330">
        <v>6</v>
      </c>
      <c r="E949" s="176">
        <f t="shared" si="89"/>
        <v>7567954.5000000065</v>
      </c>
      <c r="F949" s="176">
        <f t="shared" si="89"/>
        <v>1313434</v>
      </c>
      <c r="G949" s="177">
        <f t="shared" si="84"/>
        <v>101156.79999999981</v>
      </c>
      <c r="H949" s="177">
        <f t="shared" si="85"/>
        <v>286</v>
      </c>
    </row>
    <row r="950" spans="1:8" x14ac:dyDescent="0.25">
      <c r="A950" s="789" t="s">
        <v>851</v>
      </c>
      <c r="B950" s="328">
        <v>1890</v>
      </c>
      <c r="C950" s="329">
        <v>1889.8</v>
      </c>
      <c r="D950" s="330">
        <v>6</v>
      </c>
      <c r="E950" s="176">
        <f t="shared" si="89"/>
        <v>7569844.3000000063</v>
      </c>
      <c r="F950" s="176">
        <f t="shared" si="89"/>
        <v>1313440</v>
      </c>
      <c r="G950" s="177">
        <f t="shared" si="84"/>
        <v>99267</v>
      </c>
      <c r="H950" s="177">
        <f t="shared" si="85"/>
        <v>280</v>
      </c>
    </row>
    <row r="951" spans="1:8" x14ac:dyDescent="0.25">
      <c r="A951" s="789" t="s">
        <v>851</v>
      </c>
      <c r="B951" s="328">
        <v>1895</v>
      </c>
      <c r="C951" s="329">
        <v>1895.4</v>
      </c>
      <c r="D951" s="330">
        <v>6</v>
      </c>
      <c r="E951" s="176">
        <f t="shared" si="89"/>
        <v>7571739.7000000067</v>
      </c>
      <c r="F951" s="176">
        <f t="shared" si="89"/>
        <v>1313446</v>
      </c>
      <c r="G951" s="177">
        <f t="shared" si="84"/>
        <v>97371.599999999627</v>
      </c>
      <c r="H951" s="177">
        <f t="shared" si="85"/>
        <v>274</v>
      </c>
    </row>
    <row r="952" spans="1:8" x14ac:dyDescent="0.25">
      <c r="A952" s="789" t="s">
        <v>851</v>
      </c>
      <c r="B952" s="328">
        <v>1904</v>
      </c>
      <c r="C952" s="329">
        <v>1904.2</v>
      </c>
      <c r="D952" s="330">
        <v>6</v>
      </c>
      <c r="E952" s="176">
        <f t="shared" si="89"/>
        <v>7573643.9000000069</v>
      </c>
      <c r="F952" s="176">
        <f t="shared" si="89"/>
        <v>1313452</v>
      </c>
      <c r="G952" s="177">
        <f t="shared" si="84"/>
        <v>95467.399999999441</v>
      </c>
      <c r="H952" s="177">
        <f t="shared" si="85"/>
        <v>268</v>
      </c>
    </row>
    <row r="953" spans="1:8" x14ac:dyDescent="0.25">
      <c r="A953" s="789" t="s">
        <v>851</v>
      </c>
      <c r="B953" s="328">
        <v>1925</v>
      </c>
      <c r="C953" s="329">
        <v>1924.5</v>
      </c>
      <c r="D953" s="330">
        <v>12</v>
      </c>
      <c r="E953" s="176">
        <f t="shared" si="89"/>
        <v>7575568.4000000069</v>
      </c>
      <c r="F953" s="176">
        <f t="shared" si="89"/>
        <v>1313464</v>
      </c>
      <c r="G953" s="177">
        <f t="shared" si="84"/>
        <v>93542.899999999441</v>
      </c>
      <c r="H953" s="177">
        <f t="shared" si="85"/>
        <v>256</v>
      </c>
    </row>
    <row r="954" spans="1:8" x14ac:dyDescent="0.25">
      <c r="A954" s="789" t="s">
        <v>851</v>
      </c>
      <c r="B954" s="328">
        <v>1947</v>
      </c>
      <c r="C954" s="329">
        <v>1947</v>
      </c>
      <c r="D954" s="330">
        <v>6</v>
      </c>
      <c r="E954" s="176">
        <f t="shared" si="89"/>
        <v>7577515.4000000069</v>
      </c>
      <c r="F954" s="176">
        <f t="shared" si="89"/>
        <v>1313470</v>
      </c>
      <c r="G954" s="177">
        <f t="shared" si="84"/>
        <v>91595.899999999441</v>
      </c>
      <c r="H954" s="177">
        <f t="shared" si="85"/>
        <v>250</v>
      </c>
    </row>
    <row r="955" spans="1:8" x14ac:dyDescent="0.25">
      <c r="A955" s="789" t="s">
        <v>851</v>
      </c>
      <c r="B955" s="328">
        <v>1948</v>
      </c>
      <c r="C955" s="329">
        <v>1948</v>
      </c>
      <c r="D955" s="330">
        <v>6</v>
      </c>
      <c r="E955" s="176">
        <f t="shared" si="89"/>
        <v>7579463.4000000069</v>
      </c>
      <c r="F955" s="176">
        <f t="shared" si="89"/>
        <v>1313476</v>
      </c>
      <c r="G955" s="177">
        <f t="shared" si="84"/>
        <v>89647.899999999441</v>
      </c>
      <c r="H955" s="177">
        <f t="shared" si="85"/>
        <v>244</v>
      </c>
    </row>
    <row r="956" spans="1:8" x14ac:dyDescent="0.25">
      <c r="A956" s="789" t="s">
        <v>851</v>
      </c>
      <c r="B956" s="328">
        <v>2008</v>
      </c>
      <c r="C956" s="329">
        <v>2008.2</v>
      </c>
      <c r="D956" s="330">
        <v>6</v>
      </c>
      <c r="E956" s="176">
        <f t="shared" si="89"/>
        <v>7581471.6000000071</v>
      </c>
      <c r="F956" s="176">
        <f t="shared" si="89"/>
        <v>1313482</v>
      </c>
      <c r="G956" s="177">
        <f t="shared" si="84"/>
        <v>87639.699999999255</v>
      </c>
      <c r="H956" s="177">
        <f t="shared" si="85"/>
        <v>238</v>
      </c>
    </row>
    <row r="957" spans="1:8" x14ac:dyDescent="0.25">
      <c r="A957" s="789" t="s">
        <v>851</v>
      </c>
      <c r="B957" s="328">
        <v>2032</v>
      </c>
      <c r="C957" s="329">
        <v>2032.2</v>
      </c>
      <c r="D957" s="330">
        <v>12</v>
      </c>
      <c r="E957" s="176">
        <f t="shared" si="89"/>
        <v>7583503.8000000073</v>
      </c>
      <c r="F957" s="176">
        <f t="shared" si="89"/>
        <v>1313494</v>
      </c>
      <c r="G957" s="177">
        <f t="shared" si="84"/>
        <v>85607.499999999069</v>
      </c>
      <c r="H957" s="177">
        <f t="shared" si="85"/>
        <v>226</v>
      </c>
    </row>
    <row r="958" spans="1:8" x14ac:dyDescent="0.25">
      <c r="A958" s="789" t="s">
        <v>851</v>
      </c>
      <c r="B958" s="328">
        <v>2062</v>
      </c>
      <c r="C958" s="329">
        <v>2061.8000000000002</v>
      </c>
      <c r="D958" s="330">
        <v>12</v>
      </c>
      <c r="E958" s="176">
        <f t="shared" si="89"/>
        <v>7585565.6000000071</v>
      </c>
      <c r="F958" s="176">
        <f t="shared" si="89"/>
        <v>1313506</v>
      </c>
      <c r="G958" s="177">
        <f t="shared" si="84"/>
        <v>83545.699999999255</v>
      </c>
      <c r="H958" s="177">
        <f t="shared" si="85"/>
        <v>214</v>
      </c>
    </row>
    <row r="959" spans="1:8" x14ac:dyDescent="0.25">
      <c r="A959" s="789" t="s">
        <v>851</v>
      </c>
      <c r="B959" s="328">
        <v>2070</v>
      </c>
      <c r="C959" s="329">
        <v>2069.5</v>
      </c>
      <c r="D959" s="330">
        <v>6</v>
      </c>
      <c r="E959" s="176">
        <f t="shared" si="89"/>
        <v>7587635.1000000071</v>
      </c>
      <c r="F959" s="176">
        <f t="shared" si="89"/>
        <v>1313512</v>
      </c>
      <c r="G959" s="177">
        <f t="shared" si="84"/>
        <v>81476.199999999255</v>
      </c>
      <c r="H959" s="177">
        <f t="shared" si="85"/>
        <v>208</v>
      </c>
    </row>
    <row r="960" spans="1:8" x14ac:dyDescent="0.25">
      <c r="A960" s="789" t="s">
        <v>851</v>
      </c>
      <c r="B960" s="328">
        <v>2105</v>
      </c>
      <c r="C960" s="329">
        <v>2104.6</v>
      </c>
      <c r="D960" s="330">
        <v>6</v>
      </c>
      <c r="E960" s="176">
        <f t="shared" si="89"/>
        <v>7589739.7000000067</v>
      </c>
      <c r="F960" s="176">
        <f t="shared" si="89"/>
        <v>1313518</v>
      </c>
      <c r="G960" s="177">
        <f t="shared" si="84"/>
        <v>79371.599999999627</v>
      </c>
      <c r="H960" s="177">
        <f t="shared" si="85"/>
        <v>202</v>
      </c>
    </row>
    <row r="961" spans="1:8" x14ac:dyDescent="0.25">
      <c r="A961" s="789" t="s">
        <v>851</v>
      </c>
      <c r="B961" s="328">
        <v>2123</v>
      </c>
      <c r="C961" s="329">
        <v>2123.1999999999998</v>
      </c>
      <c r="D961" s="330">
        <v>10</v>
      </c>
      <c r="E961" s="176">
        <f t="shared" si="89"/>
        <v>7591862.9000000069</v>
      </c>
      <c r="F961" s="176">
        <f t="shared" si="89"/>
        <v>1313528</v>
      </c>
      <c r="G961" s="177">
        <f t="shared" si="84"/>
        <v>77248.399999999441</v>
      </c>
      <c r="H961" s="177">
        <f t="shared" si="85"/>
        <v>192</v>
      </c>
    </row>
    <row r="962" spans="1:8" x14ac:dyDescent="0.25">
      <c r="A962" s="789" t="s">
        <v>851</v>
      </c>
      <c r="B962" s="328">
        <v>2186</v>
      </c>
      <c r="C962" s="329">
        <v>2186.4</v>
      </c>
      <c r="D962" s="330">
        <v>6</v>
      </c>
      <c r="E962" s="176">
        <f t="shared" si="89"/>
        <v>7594049.3000000073</v>
      </c>
      <c r="F962" s="176">
        <f t="shared" si="89"/>
        <v>1313534</v>
      </c>
      <c r="G962" s="177">
        <f t="shared" si="84"/>
        <v>75061.999999999069</v>
      </c>
      <c r="H962" s="177">
        <f t="shared" si="85"/>
        <v>186</v>
      </c>
    </row>
    <row r="963" spans="1:8" x14ac:dyDescent="0.25">
      <c r="A963" s="789" t="s">
        <v>851</v>
      </c>
      <c r="B963" s="328">
        <v>2223</v>
      </c>
      <c r="C963" s="329">
        <v>2223.1999999999998</v>
      </c>
      <c r="D963" s="330">
        <v>11</v>
      </c>
      <c r="E963" s="176">
        <f t="shared" si="89"/>
        <v>7596272.5000000075</v>
      </c>
      <c r="F963" s="176">
        <f t="shared" si="89"/>
        <v>1313545</v>
      </c>
      <c r="G963" s="177">
        <f t="shared" ref="G963:G984" si="90">$E$984-E963</f>
        <v>72838.799999998882</v>
      </c>
      <c r="H963" s="177">
        <f t="shared" ref="H963:H984" si="91">$F$984-F963</f>
        <v>175</v>
      </c>
    </row>
    <row r="964" spans="1:8" x14ac:dyDescent="0.25">
      <c r="A964" s="789" t="s">
        <v>851</v>
      </c>
      <c r="B964" s="328">
        <v>2236</v>
      </c>
      <c r="C964" s="329">
        <v>2235.8000000000002</v>
      </c>
      <c r="D964" s="330">
        <v>12</v>
      </c>
      <c r="E964" s="176">
        <f t="shared" ref="E964:F979" si="92">E963+C964</f>
        <v>7598508.3000000073</v>
      </c>
      <c r="F964" s="176">
        <f t="shared" si="92"/>
        <v>1313557</v>
      </c>
      <c r="G964" s="177">
        <f t="shared" si="90"/>
        <v>70602.999999999069</v>
      </c>
      <c r="H964" s="177">
        <f t="shared" si="91"/>
        <v>163</v>
      </c>
    </row>
    <row r="965" spans="1:8" x14ac:dyDescent="0.25">
      <c r="A965" s="789" t="s">
        <v>851</v>
      </c>
      <c r="B965" s="328">
        <v>2242</v>
      </c>
      <c r="C965" s="329">
        <v>2241.8000000000002</v>
      </c>
      <c r="D965" s="330">
        <v>6</v>
      </c>
      <c r="E965" s="176">
        <f t="shared" si="92"/>
        <v>7600750.1000000071</v>
      </c>
      <c r="F965" s="176">
        <f t="shared" si="92"/>
        <v>1313563</v>
      </c>
      <c r="G965" s="177">
        <f t="shared" si="90"/>
        <v>68361.199999999255</v>
      </c>
      <c r="H965" s="177">
        <f t="shared" si="91"/>
        <v>157</v>
      </c>
    </row>
    <row r="966" spans="1:8" x14ac:dyDescent="0.25">
      <c r="A966" s="789" t="s">
        <v>851</v>
      </c>
      <c r="B966" s="328">
        <v>2267</v>
      </c>
      <c r="C966" s="329">
        <v>2267.1999999999998</v>
      </c>
      <c r="D966" s="330">
        <v>6</v>
      </c>
      <c r="E966" s="176">
        <f t="shared" si="92"/>
        <v>7603017.3000000073</v>
      </c>
      <c r="F966" s="176">
        <f t="shared" si="92"/>
        <v>1313569</v>
      </c>
      <c r="G966" s="177">
        <f t="shared" si="90"/>
        <v>66093.999999999069</v>
      </c>
      <c r="H966" s="177">
        <f t="shared" si="91"/>
        <v>151</v>
      </c>
    </row>
    <row r="967" spans="1:8" x14ac:dyDescent="0.25">
      <c r="A967" s="789" t="s">
        <v>851</v>
      </c>
      <c r="B967" s="328">
        <v>2292</v>
      </c>
      <c r="C967" s="329">
        <v>2292.1</v>
      </c>
      <c r="D967" s="330">
        <v>6</v>
      </c>
      <c r="E967" s="176">
        <f t="shared" si="92"/>
        <v>7605309.4000000069</v>
      </c>
      <c r="F967" s="176">
        <f t="shared" si="92"/>
        <v>1313575</v>
      </c>
      <c r="G967" s="177">
        <f t="shared" si="90"/>
        <v>63801.899999999441</v>
      </c>
      <c r="H967" s="177">
        <f t="shared" si="91"/>
        <v>145</v>
      </c>
    </row>
    <row r="968" spans="1:8" x14ac:dyDescent="0.25">
      <c r="A968" s="789" t="s">
        <v>851</v>
      </c>
      <c r="B968" s="328">
        <v>2330</v>
      </c>
      <c r="C968" s="329">
        <v>2330</v>
      </c>
      <c r="D968" s="330">
        <v>12</v>
      </c>
      <c r="E968" s="176">
        <f t="shared" si="92"/>
        <v>7607639.4000000069</v>
      </c>
      <c r="F968" s="176">
        <f t="shared" si="92"/>
        <v>1313587</v>
      </c>
      <c r="G968" s="177">
        <f t="shared" si="90"/>
        <v>61471.899999999441</v>
      </c>
      <c r="H968" s="177">
        <f t="shared" si="91"/>
        <v>133</v>
      </c>
    </row>
    <row r="969" spans="1:8" x14ac:dyDescent="0.25">
      <c r="A969" s="789" t="s">
        <v>851</v>
      </c>
      <c r="B969" s="328">
        <v>2434</v>
      </c>
      <c r="C969" s="329">
        <v>2434.4</v>
      </c>
      <c r="D969" s="330">
        <v>12</v>
      </c>
      <c r="E969" s="176">
        <f t="shared" si="92"/>
        <v>7610073.8000000073</v>
      </c>
      <c r="F969" s="176">
        <f t="shared" si="92"/>
        <v>1313599</v>
      </c>
      <c r="G969" s="177">
        <f t="shared" si="90"/>
        <v>59037.499999999069</v>
      </c>
      <c r="H969" s="177">
        <f t="shared" si="91"/>
        <v>121</v>
      </c>
    </row>
    <row r="970" spans="1:8" x14ac:dyDescent="0.25">
      <c r="A970" s="789" t="s">
        <v>851</v>
      </c>
      <c r="B970" s="328">
        <v>2469</v>
      </c>
      <c r="C970" s="329">
        <v>2469.3000000000002</v>
      </c>
      <c r="D970" s="330">
        <v>6</v>
      </c>
      <c r="E970" s="176">
        <f t="shared" si="92"/>
        <v>7612543.1000000071</v>
      </c>
      <c r="F970" s="176">
        <f t="shared" si="92"/>
        <v>1313605</v>
      </c>
      <c r="G970" s="177">
        <f t="shared" si="90"/>
        <v>56568.199999999255</v>
      </c>
      <c r="H970" s="177">
        <f t="shared" si="91"/>
        <v>115</v>
      </c>
    </row>
    <row r="971" spans="1:8" x14ac:dyDescent="0.25">
      <c r="A971" s="789" t="s">
        <v>851</v>
      </c>
      <c r="B971" s="328">
        <v>2475</v>
      </c>
      <c r="C971" s="329">
        <v>2474.6</v>
      </c>
      <c r="D971" s="330">
        <v>6</v>
      </c>
      <c r="E971" s="176">
        <f t="shared" si="92"/>
        <v>7615017.7000000067</v>
      </c>
      <c r="F971" s="176">
        <f t="shared" si="92"/>
        <v>1313611</v>
      </c>
      <c r="G971" s="177">
        <f t="shared" si="90"/>
        <v>54093.599999999627</v>
      </c>
      <c r="H971" s="177">
        <f t="shared" si="91"/>
        <v>109</v>
      </c>
    </row>
    <row r="972" spans="1:8" x14ac:dyDescent="0.25">
      <c r="A972" s="789" t="s">
        <v>851</v>
      </c>
      <c r="B972" s="328">
        <v>2499</v>
      </c>
      <c r="C972" s="329">
        <v>2499.1</v>
      </c>
      <c r="D972" s="330">
        <v>6</v>
      </c>
      <c r="E972" s="176">
        <f t="shared" si="92"/>
        <v>7617516.8000000063</v>
      </c>
      <c r="F972" s="176">
        <f t="shared" si="92"/>
        <v>1313617</v>
      </c>
      <c r="G972" s="177">
        <f t="shared" si="90"/>
        <v>51594.5</v>
      </c>
      <c r="H972" s="177">
        <f t="shared" si="91"/>
        <v>103</v>
      </c>
    </row>
    <row r="973" spans="1:8" x14ac:dyDescent="0.25">
      <c r="A973" s="789" t="s">
        <v>851</v>
      </c>
      <c r="B973" s="328">
        <v>2514</v>
      </c>
      <c r="C973" s="329">
        <v>2513.6</v>
      </c>
      <c r="D973" s="330">
        <v>6</v>
      </c>
      <c r="E973" s="176">
        <f t="shared" si="92"/>
        <v>7620030.400000006</v>
      </c>
      <c r="F973" s="176">
        <f t="shared" si="92"/>
        <v>1313623</v>
      </c>
      <c r="G973" s="177">
        <f t="shared" si="90"/>
        <v>49080.900000000373</v>
      </c>
      <c r="H973" s="177">
        <f t="shared" si="91"/>
        <v>97</v>
      </c>
    </row>
    <row r="974" spans="1:8" x14ac:dyDescent="0.25">
      <c r="A974" s="789" t="s">
        <v>851</v>
      </c>
      <c r="B974" s="328">
        <v>2566</v>
      </c>
      <c r="C974" s="329">
        <v>2565.6999999999998</v>
      </c>
      <c r="D974" s="330">
        <v>7</v>
      </c>
      <c r="E974" s="176">
        <f t="shared" si="92"/>
        <v>7622596.1000000061</v>
      </c>
      <c r="F974" s="176">
        <f t="shared" si="92"/>
        <v>1313630</v>
      </c>
      <c r="G974" s="177">
        <f t="shared" si="90"/>
        <v>46515.200000000186</v>
      </c>
      <c r="H974" s="177">
        <f t="shared" si="91"/>
        <v>90</v>
      </c>
    </row>
    <row r="975" spans="1:8" x14ac:dyDescent="0.25">
      <c r="A975" s="789" t="s">
        <v>851</v>
      </c>
      <c r="B975" s="328">
        <v>2609</v>
      </c>
      <c r="C975" s="329">
        <v>2609.1999999999998</v>
      </c>
      <c r="D975" s="330">
        <v>6</v>
      </c>
      <c r="E975" s="176">
        <f t="shared" si="92"/>
        <v>7625205.3000000063</v>
      </c>
      <c r="F975" s="176">
        <f t="shared" si="92"/>
        <v>1313636</v>
      </c>
      <c r="G975" s="177">
        <f t="shared" si="90"/>
        <v>43906</v>
      </c>
      <c r="H975" s="177">
        <f t="shared" si="91"/>
        <v>84</v>
      </c>
    </row>
    <row r="976" spans="1:8" x14ac:dyDescent="0.25">
      <c r="A976" s="789" t="s">
        <v>851</v>
      </c>
      <c r="B976" s="328">
        <v>2767</v>
      </c>
      <c r="C976" s="329">
        <v>2766.8</v>
      </c>
      <c r="D976" s="330">
        <v>6</v>
      </c>
      <c r="E976" s="176">
        <f t="shared" si="92"/>
        <v>7627972.1000000061</v>
      </c>
      <c r="F976" s="176">
        <f t="shared" si="92"/>
        <v>1313642</v>
      </c>
      <c r="G976" s="177">
        <f t="shared" si="90"/>
        <v>41139.200000000186</v>
      </c>
      <c r="H976" s="177">
        <f t="shared" si="91"/>
        <v>78</v>
      </c>
    </row>
    <row r="977" spans="1:8" x14ac:dyDescent="0.25">
      <c r="A977" s="789" t="s">
        <v>851</v>
      </c>
      <c r="B977" s="328">
        <v>2768</v>
      </c>
      <c r="C977" s="329">
        <v>2768.1</v>
      </c>
      <c r="D977" s="330">
        <v>12</v>
      </c>
      <c r="E977" s="176">
        <f t="shared" si="92"/>
        <v>7630740.2000000058</v>
      </c>
      <c r="F977" s="176">
        <f t="shared" si="92"/>
        <v>1313654</v>
      </c>
      <c r="G977" s="177">
        <f t="shared" si="90"/>
        <v>38371.100000000559</v>
      </c>
      <c r="H977" s="177">
        <f t="shared" si="91"/>
        <v>66</v>
      </c>
    </row>
    <row r="978" spans="1:8" x14ac:dyDescent="0.25">
      <c r="A978" s="789" t="s">
        <v>851</v>
      </c>
      <c r="B978" s="328">
        <v>3126</v>
      </c>
      <c r="C978" s="329">
        <v>3126</v>
      </c>
      <c r="D978" s="330">
        <v>12</v>
      </c>
      <c r="E978" s="176">
        <f t="shared" si="92"/>
        <v>7633866.2000000058</v>
      </c>
      <c r="F978" s="176">
        <f t="shared" si="92"/>
        <v>1313666</v>
      </c>
      <c r="G978" s="177">
        <f t="shared" si="90"/>
        <v>35245.100000000559</v>
      </c>
      <c r="H978" s="177">
        <f t="shared" si="91"/>
        <v>54</v>
      </c>
    </row>
    <row r="979" spans="1:8" x14ac:dyDescent="0.25">
      <c r="A979" s="789" t="s">
        <v>851</v>
      </c>
      <c r="B979" s="328">
        <v>3179</v>
      </c>
      <c r="C979" s="329">
        <v>3178.5</v>
      </c>
      <c r="D979" s="330">
        <v>12</v>
      </c>
      <c r="E979" s="176">
        <f t="shared" si="92"/>
        <v>7637044.7000000058</v>
      </c>
      <c r="F979" s="176">
        <f t="shared" si="92"/>
        <v>1313678</v>
      </c>
      <c r="G979" s="177">
        <f t="shared" si="90"/>
        <v>32066.600000000559</v>
      </c>
      <c r="H979" s="177">
        <f t="shared" si="91"/>
        <v>42</v>
      </c>
    </row>
    <row r="980" spans="1:8" x14ac:dyDescent="0.25">
      <c r="A980" s="789" t="s">
        <v>851</v>
      </c>
      <c r="B980" s="328">
        <v>3222</v>
      </c>
      <c r="C980" s="329">
        <v>3221.7</v>
      </c>
      <c r="D980" s="330">
        <v>12</v>
      </c>
      <c r="E980" s="176">
        <f t="shared" ref="E980:F983" si="93">E979+C980</f>
        <v>7640266.400000006</v>
      </c>
      <c r="F980" s="176">
        <f t="shared" si="93"/>
        <v>1313690</v>
      </c>
      <c r="G980" s="177">
        <f t="shared" si="90"/>
        <v>28844.900000000373</v>
      </c>
      <c r="H980" s="177">
        <f t="shared" si="91"/>
        <v>30</v>
      </c>
    </row>
    <row r="981" spans="1:8" x14ac:dyDescent="0.25">
      <c r="A981" s="789" t="s">
        <v>851</v>
      </c>
      <c r="B981" s="328">
        <v>3605</v>
      </c>
      <c r="C981" s="329">
        <v>3604.5</v>
      </c>
      <c r="D981" s="330">
        <v>6</v>
      </c>
      <c r="E981" s="176">
        <f t="shared" si="93"/>
        <v>7643870.900000006</v>
      </c>
      <c r="F981" s="176">
        <f t="shared" si="93"/>
        <v>1313696</v>
      </c>
      <c r="G981" s="177">
        <f t="shared" si="90"/>
        <v>25240.400000000373</v>
      </c>
      <c r="H981" s="177">
        <f t="shared" si="91"/>
        <v>24</v>
      </c>
    </row>
    <row r="982" spans="1:8" x14ac:dyDescent="0.25">
      <c r="A982" s="789" t="s">
        <v>851</v>
      </c>
      <c r="B982" s="328">
        <v>4773</v>
      </c>
      <c r="C982" s="329">
        <v>4773.3999999999996</v>
      </c>
      <c r="D982" s="330">
        <v>6</v>
      </c>
      <c r="E982" s="176">
        <f t="shared" si="93"/>
        <v>7648644.3000000063</v>
      </c>
      <c r="F982" s="176">
        <f t="shared" si="93"/>
        <v>1313702</v>
      </c>
      <c r="G982" s="177">
        <f t="shared" si="90"/>
        <v>20467</v>
      </c>
      <c r="H982" s="177">
        <f t="shared" si="91"/>
        <v>18</v>
      </c>
    </row>
    <row r="983" spans="1:8" x14ac:dyDescent="0.25">
      <c r="A983" s="789" t="s">
        <v>851</v>
      </c>
      <c r="B983" s="328">
        <v>8354</v>
      </c>
      <c r="C983" s="329">
        <v>8353.7000000000007</v>
      </c>
      <c r="D983" s="330">
        <v>12</v>
      </c>
      <c r="E983" s="176">
        <f t="shared" si="93"/>
        <v>7656998.0000000065</v>
      </c>
      <c r="F983" s="176">
        <f t="shared" si="93"/>
        <v>1313714</v>
      </c>
      <c r="G983" s="177">
        <f t="shared" si="90"/>
        <v>12113.299999999814</v>
      </c>
      <c r="H983" s="177">
        <f t="shared" si="91"/>
        <v>6</v>
      </c>
    </row>
    <row r="984" spans="1:8" x14ac:dyDescent="0.25">
      <c r="A984" s="789" t="s">
        <v>851</v>
      </c>
      <c r="B984" s="328">
        <v>12113</v>
      </c>
      <c r="C984" s="329">
        <v>12113.3</v>
      </c>
      <c r="D984" s="330">
        <v>6</v>
      </c>
      <c r="E984" s="176">
        <f>E983+C984</f>
        <v>7669111.3000000063</v>
      </c>
      <c r="F984" s="176">
        <f>F983+D984</f>
        <v>1313720</v>
      </c>
      <c r="G984" s="177">
        <f t="shared" si="90"/>
        <v>0</v>
      </c>
      <c r="H984" s="177">
        <f t="shared" si="91"/>
        <v>0</v>
      </c>
    </row>
    <row r="985" spans="1:8" x14ac:dyDescent="0.25">
      <c r="A985" s="790"/>
      <c r="B985" s="791"/>
      <c r="C985" s="792"/>
      <c r="D985" s="792"/>
      <c r="E985" s="176"/>
      <c r="F985" s="176"/>
      <c r="G985" s="177"/>
      <c r="H985" s="177"/>
    </row>
    <row r="986" spans="1:8" x14ac:dyDescent="0.25">
      <c r="A986" s="790"/>
      <c r="B986" s="791"/>
      <c r="C986" s="792"/>
      <c r="D986" s="792"/>
      <c r="E986" s="176"/>
      <c r="F986" s="176"/>
      <c r="G986" s="177"/>
      <c r="H986" s="177"/>
    </row>
    <row r="987" spans="1:8" x14ac:dyDescent="0.25">
      <c r="A987" s="790"/>
      <c r="B987" s="791"/>
      <c r="C987" s="792"/>
      <c r="D987" s="792"/>
      <c r="E987" s="176"/>
      <c r="F987" s="176"/>
      <c r="G987" s="177"/>
      <c r="H987" s="177"/>
    </row>
    <row r="988" spans="1:8" x14ac:dyDescent="0.25">
      <c r="A988" s="790"/>
      <c r="B988" s="791"/>
      <c r="C988" s="792"/>
      <c r="D988" s="792"/>
      <c r="E988" s="176"/>
      <c r="F988" s="176"/>
      <c r="G988" s="177"/>
      <c r="H988" s="177"/>
    </row>
    <row r="989" spans="1:8" x14ac:dyDescent="0.25">
      <c r="A989" s="790"/>
      <c r="B989" s="791"/>
      <c r="C989" s="792"/>
      <c r="D989" s="792"/>
      <c r="E989" s="176"/>
      <c r="F989" s="176"/>
      <c r="G989" s="177"/>
      <c r="H989" s="177"/>
    </row>
    <row r="990" spans="1:8" x14ac:dyDescent="0.25">
      <c r="A990" s="790"/>
      <c r="B990" s="791"/>
      <c r="C990" s="792"/>
      <c r="D990" s="792"/>
      <c r="E990" s="176"/>
      <c r="F990" s="176"/>
      <c r="G990" s="177"/>
      <c r="H990" s="177"/>
    </row>
    <row r="991" spans="1:8" x14ac:dyDescent="0.25">
      <c r="A991" s="790"/>
      <c r="B991" s="791"/>
      <c r="C991" s="792"/>
      <c r="D991" s="792"/>
      <c r="E991" s="176"/>
      <c r="F991" s="176"/>
      <c r="G991" s="177"/>
      <c r="H991" s="177"/>
    </row>
    <row r="992" spans="1:8" x14ac:dyDescent="0.25">
      <c r="A992" s="790"/>
      <c r="B992" s="791"/>
      <c r="C992" s="792"/>
      <c r="D992" s="792"/>
      <c r="E992" s="176"/>
      <c r="F992" s="176"/>
      <c r="G992" s="177"/>
      <c r="H992" s="177"/>
    </row>
    <row r="993" spans="1:8" x14ac:dyDescent="0.25">
      <c r="A993" s="790"/>
      <c r="B993" s="791"/>
      <c r="C993" s="792"/>
      <c r="D993" s="792"/>
      <c r="E993" s="176"/>
      <c r="F993" s="176"/>
      <c r="G993" s="177"/>
      <c r="H993" s="177"/>
    </row>
    <row r="994" spans="1:8" x14ac:dyDescent="0.25">
      <c r="A994" s="790"/>
      <c r="B994" s="791"/>
      <c r="C994" s="792"/>
      <c r="D994" s="792"/>
      <c r="E994" s="176"/>
      <c r="F994" s="176"/>
      <c r="G994" s="177"/>
      <c r="H994" s="177"/>
    </row>
    <row r="995" spans="1:8" x14ac:dyDescent="0.25">
      <c r="A995" s="790"/>
      <c r="B995" s="791"/>
      <c r="C995" s="792"/>
      <c r="D995" s="792"/>
      <c r="E995" s="176"/>
      <c r="F995" s="176"/>
      <c r="G995" s="177"/>
      <c r="H995" s="177"/>
    </row>
    <row r="996" spans="1:8" x14ac:dyDescent="0.25">
      <c r="A996" s="790"/>
      <c r="B996" s="791"/>
      <c r="C996" s="792"/>
      <c r="D996" s="792"/>
      <c r="E996" s="176"/>
      <c r="F996" s="176"/>
      <c r="G996" s="177"/>
      <c r="H996" s="177"/>
    </row>
    <row r="997" spans="1:8" x14ac:dyDescent="0.25">
      <c r="A997" s="790"/>
      <c r="B997" s="791"/>
      <c r="C997" s="792"/>
      <c r="D997" s="792"/>
      <c r="E997" s="176"/>
      <c r="F997" s="176"/>
      <c r="G997" s="177"/>
      <c r="H997" s="177"/>
    </row>
    <row r="998" spans="1:8" x14ac:dyDescent="0.25">
      <c r="A998" s="790"/>
      <c r="B998" s="791"/>
      <c r="C998" s="792"/>
      <c r="D998" s="792"/>
      <c r="E998" s="176"/>
      <c r="F998" s="176"/>
      <c r="G998" s="177"/>
      <c r="H998" s="177"/>
    </row>
    <row r="999" spans="1:8" x14ac:dyDescent="0.25">
      <c r="A999" s="790"/>
      <c r="B999" s="791"/>
      <c r="C999" s="792"/>
      <c r="D999" s="792"/>
      <c r="E999" s="176"/>
      <c r="F999" s="176"/>
      <c r="G999" s="177"/>
      <c r="H999" s="177"/>
    </row>
    <row r="1000" spans="1:8" x14ac:dyDescent="0.25">
      <c r="A1000" s="790"/>
      <c r="B1000" s="791"/>
      <c r="C1000" s="792"/>
      <c r="D1000" s="792"/>
      <c r="E1000" s="176"/>
      <c r="F1000" s="176"/>
      <c r="G1000" s="177"/>
      <c r="H1000" s="177"/>
    </row>
    <row r="1001" spans="1:8" x14ac:dyDescent="0.25">
      <c r="A1001" s="790"/>
      <c r="B1001" s="791"/>
      <c r="C1001" s="792"/>
      <c r="D1001" s="792"/>
      <c r="E1001" s="176"/>
      <c r="F1001" s="176"/>
      <c r="G1001" s="177"/>
      <c r="H1001" s="177"/>
    </row>
    <row r="1002" spans="1:8" x14ac:dyDescent="0.25">
      <c r="A1002" s="790"/>
      <c r="B1002" s="791"/>
      <c r="C1002" s="792"/>
      <c r="D1002" s="792"/>
      <c r="E1002" s="176"/>
      <c r="F1002" s="176"/>
      <c r="G1002" s="177"/>
      <c r="H1002" s="177"/>
    </row>
    <row r="1003" spans="1:8" x14ac:dyDescent="0.25">
      <c r="A1003" s="790"/>
      <c r="B1003" s="791"/>
      <c r="C1003" s="792"/>
      <c r="D1003" s="792"/>
      <c r="E1003" s="176"/>
      <c r="F1003" s="176"/>
      <c r="G1003" s="177"/>
      <c r="H1003" s="177"/>
    </row>
    <row r="1004" spans="1:8" x14ac:dyDescent="0.25">
      <c r="A1004" s="790"/>
      <c r="B1004" s="791"/>
      <c r="C1004" s="792"/>
      <c r="D1004" s="792"/>
      <c r="E1004" s="176"/>
      <c r="F1004" s="176"/>
      <c r="G1004" s="177"/>
      <c r="H1004" s="177"/>
    </row>
    <row r="1005" spans="1:8" x14ac:dyDescent="0.25">
      <c r="A1005" s="790"/>
      <c r="B1005" s="791"/>
      <c r="C1005" s="792"/>
      <c r="D1005" s="792"/>
      <c r="E1005" s="176"/>
      <c r="F1005" s="176"/>
      <c r="G1005" s="177"/>
      <c r="H1005" s="177"/>
    </row>
    <row r="1006" spans="1:8" x14ac:dyDescent="0.25">
      <c r="A1006" s="790"/>
      <c r="B1006" s="791"/>
      <c r="C1006" s="792"/>
      <c r="D1006" s="792"/>
      <c r="E1006" s="176"/>
      <c r="F1006" s="176"/>
      <c r="G1006" s="177"/>
      <c r="H1006" s="177"/>
    </row>
    <row r="1007" spans="1:8" x14ac:dyDescent="0.25">
      <c r="A1007" s="790"/>
      <c r="B1007" s="791"/>
      <c r="C1007" s="792"/>
      <c r="D1007" s="792"/>
      <c r="E1007" s="176"/>
      <c r="F1007" s="176"/>
      <c r="G1007" s="177"/>
      <c r="H1007" s="177"/>
    </row>
    <row r="1008" spans="1:8" x14ac:dyDescent="0.25">
      <c r="A1008" s="790"/>
      <c r="B1008" s="791"/>
      <c r="C1008" s="792"/>
      <c r="D1008" s="792"/>
      <c r="E1008" s="176"/>
      <c r="F1008" s="176"/>
      <c r="G1008" s="177"/>
      <c r="H1008" s="177"/>
    </row>
    <row r="1009" spans="1:8" x14ac:dyDescent="0.25">
      <c r="A1009" s="790"/>
      <c r="B1009" s="791"/>
      <c r="C1009" s="792"/>
      <c r="D1009" s="792"/>
      <c r="E1009" s="176"/>
      <c r="F1009" s="176"/>
      <c r="G1009" s="177"/>
      <c r="H1009" s="177"/>
    </row>
    <row r="1010" spans="1:8" x14ac:dyDescent="0.25">
      <c r="A1010" s="790"/>
      <c r="B1010" s="791"/>
      <c r="C1010" s="792"/>
      <c r="D1010" s="792"/>
      <c r="E1010" s="176"/>
      <c r="F1010" s="176"/>
      <c r="G1010" s="177"/>
      <c r="H1010" s="177"/>
    </row>
    <row r="1011" spans="1:8" x14ac:dyDescent="0.25">
      <c r="A1011" s="790"/>
      <c r="B1011" s="791"/>
      <c r="C1011" s="792"/>
      <c r="D1011" s="792"/>
      <c r="E1011" s="176"/>
      <c r="F1011" s="176"/>
      <c r="G1011" s="177"/>
      <c r="H1011" s="177"/>
    </row>
    <row r="1012" spans="1:8" x14ac:dyDescent="0.25">
      <c r="A1012" s="790"/>
      <c r="B1012" s="791"/>
      <c r="C1012" s="792"/>
      <c r="D1012" s="792"/>
      <c r="E1012" s="176"/>
      <c r="F1012" s="176"/>
      <c r="G1012" s="177"/>
      <c r="H1012" s="177"/>
    </row>
    <row r="1013" spans="1:8" x14ac:dyDescent="0.25">
      <c r="A1013" s="790"/>
      <c r="B1013" s="791"/>
      <c r="C1013" s="792"/>
      <c r="D1013" s="792"/>
      <c r="E1013" s="176"/>
      <c r="F1013" s="176"/>
      <c r="G1013" s="177"/>
      <c r="H1013" s="177"/>
    </row>
    <row r="1014" spans="1:8" x14ac:dyDescent="0.25">
      <c r="A1014" s="790"/>
      <c r="B1014" s="791"/>
      <c r="C1014" s="792"/>
      <c r="D1014" s="792"/>
      <c r="E1014" s="176"/>
      <c r="F1014" s="176"/>
      <c r="G1014" s="177"/>
      <c r="H1014" s="177"/>
    </row>
    <row r="1015" spans="1:8" x14ac:dyDescent="0.25">
      <c r="A1015" s="790"/>
      <c r="B1015" s="791"/>
      <c r="C1015" s="792"/>
      <c r="D1015" s="792"/>
      <c r="E1015" s="176"/>
      <c r="F1015" s="176"/>
      <c r="G1015" s="177"/>
      <c r="H1015" s="177"/>
    </row>
    <row r="1016" spans="1:8" x14ac:dyDescent="0.25">
      <c r="A1016" s="790"/>
      <c r="B1016" s="791"/>
      <c r="C1016" s="792"/>
      <c r="D1016" s="792"/>
      <c r="E1016" s="176"/>
      <c r="F1016" s="176"/>
      <c r="G1016" s="177"/>
      <c r="H1016" s="177"/>
    </row>
    <row r="1017" spans="1:8" x14ac:dyDescent="0.25">
      <c r="A1017" s="790"/>
      <c r="B1017" s="791"/>
      <c r="C1017" s="792"/>
      <c r="D1017" s="792"/>
      <c r="E1017" s="176"/>
      <c r="F1017" s="176"/>
      <c r="G1017" s="177"/>
      <c r="H1017" s="177"/>
    </row>
    <row r="1018" spans="1:8" x14ac:dyDescent="0.25">
      <c r="A1018" s="790"/>
      <c r="B1018" s="791"/>
      <c r="C1018" s="792"/>
      <c r="D1018" s="792"/>
      <c r="E1018" s="176"/>
      <c r="F1018" s="176"/>
      <c r="G1018" s="177"/>
      <c r="H1018" s="177"/>
    </row>
    <row r="1019" spans="1:8" x14ac:dyDescent="0.25">
      <c r="A1019" s="790"/>
      <c r="B1019" s="791"/>
      <c r="C1019" s="792"/>
      <c r="D1019" s="792"/>
      <c r="E1019" s="176"/>
      <c r="F1019" s="176"/>
      <c r="G1019" s="177"/>
      <c r="H1019" s="177"/>
    </row>
    <row r="1020" spans="1:8" x14ac:dyDescent="0.25">
      <c r="A1020" s="790"/>
      <c r="B1020" s="791"/>
      <c r="C1020" s="792"/>
      <c r="D1020" s="792"/>
      <c r="E1020" s="176"/>
      <c r="F1020" s="176"/>
      <c r="G1020" s="177"/>
      <c r="H1020" s="177"/>
    </row>
    <row r="1021" spans="1:8" x14ac:dyDescent="0.25">
      <c r="A1021" s="790"/>
      <c r="B1021" s="791"/>
      <c r="C1021" s="792"/>
      <c r="D1021" s="792"/>
      <c r="E1021" s="176"/>
      <c r="F1021" s="176"/>
      <c r="G1021" s="177"/>
      <c r="H1021" s="177"/>
    </row>
    <row r="1022" spans="1:8" x14ac:dyDescent="0.25">
      <c r="A1022" s="790"/>
      <c r="B1022" s="791"/>
      <c r="C1022" s="792"/>
      <c r="D1022" s="792"/>
      <c r="E1022" s="176"/>
      <c r="F1022" s="176"/>
      <c r="G1022" s="177"/>
      <c r="H1022" s="177"/>
    </row>
    <row r="1023" spans="1:8" x14ac:dyDescent="0.25">
      <c r="A1023" s="790"/>
      <c r="B1023" s="791"/>
      <c r="C1023" s="792"/>
      <c r="D1023" s="792"/>
      <c r="E1023" s="176"/>
      <c r="F1023" s="176"/>
      <c r="G1023" s="177"/>
      <c r="H1023" s="177"/>
    </row>
    <row r="1024" spans="1:8" x14ac:dyDescent="0.25">
      <c r="A1024" s="790"/>
      <c r="B1024" s="791"/>
      <c r="C1024" s="792"/>
      <c r="D1024" s="792"/>
      <c r="E1024" s="176"/>
      <c r="F1024" s="176"/>
      <c r="G1024" s="177"/>
      <c r="H1024" s="177"/>
    </row>
    <row r="1025" spans="1:8" x14ac:dyDescent="0.25">
      <c r="A1025" s="790"/>
      <c r="B1025" s="791"/>
      <c r="C1025" s="792"/>
      <c r="D1025" s="792"/>
      <c r="E1025" s="176"/>
      <c r="F1025" s="176"/>
      <c r="G1025" s="177"/>
      <c r="H1025" s="177"/>
    </row>
    <row r="1026" spans="1:8" x14ac:dyDescent="0.25">
      <c r="A1026" s="790"/>
      <c r="B1026" s="791"/>
      <c r="C1026" s="792"/>
      <c r="D1026" s="792"/>
      <c r="E1026" s="176"/>
      <c r="F1026" s="176"/>
      <c r="G1026" s="177"/>
      <c r="H1026" s="177"/>
    </row>
    <row r="1027" spans="1:8" x14ac:dyDescent="0.25">
      <c r="A1027" s="790"/>
      <c r="B1027" s="791"/>
      <c r="C1027" s="792"/>
      <c r="D1027" s="792"/>
      <c r="E1027" s="176"/>
      <c r="F1027" s="176"/>
      <c r="G1027" s="177"/>
      <c r="H1027" s="177"/>
    </row>
    <row r="1028" spans="1:8" x14ac:dyDescent="0.25">
      <c r="A1028" s="790"/>
      <c r="B1028" s="791"/>
      <c r="C1028" s="792"/>
      <c r="D1028" s="792"/>
      <c r="E1028" s="176"/>
      <c r="F1028" s="176"/>
      <c r="G1028" s="177"/>
      <c r="H1028" s="177"/>
    </row>
    <row r="1029" spans="1:8" x14ac:dyDescent="0.25">
      <c r="A1029" s="790"/>
      <c r="B1029" s="791"/>
      <c r="C1029" s="792"/>
      <c r="D1029" s="792"/>
      <c r="E1029" s="176"/>
      <c r="F1029" s="176"/>
      <c r="G1029" s="177"/>
      <c r="H1029" s="177"/>
    </row>
    <row r="1030" spans="1:8" x14ac:dyDescent="0.25">
      <c r="A1030" s="790"/>
      <c r="B1030" s="791"/>
      <c r="C1030" s="792"/>
      <c r="D1030" s="792"/>
      <c r="E1030" s="176"/>
      <c r="F1030" s="176"/>
      <c r="G1030" s="177"/>
      <c r="H1030" s="177"/>
    </row>
    <row r="1031" spans="1:8" x14ac:dyDescent="0.25">
      <c r="A1031" s="790"/>
      <c r="B1031" s="791"/>
      <c r="C1031" s="792"/>
      <c r="D1031" s="792"/>
      <c r="E1031" s="176"/>
      <c r="F1031" s="176"/>
      <c r="G1031" s="177"/>
      <c r="H1031" s="177"/>
    </row>
    <row r="1032" spans="1:8" x14ac:dyDescent="0.25">
      <c r="A1032" s="790"/>
      <c r="B1032" s="791"/>
      <c r="C1032" s="792"/>
      <c r="D1032" s="792"/>
      <c r="E1032" s="176"/>
      <c r="F1032" s="176"/>
      <c r="G1032" s="177"/>
      <c r="H1032" s="177"/>
    </row>
    <row r="1033" spans="1:8" x14ac:dyDescent="0.25">
      <c r="A1033" s="790"/>
      <c r="B1033" s="791"/>
      <c r="C1033" s="792"/>
      <c r="D1033" s="792"/>
      <c r="E1033" s="176"/>
      <c r="F1033" s="176"/>
      <c r="G1033" s="177"/>
      <c r="H1033" s="177"/>
    </row>
    <row r="1034" spans="1:8" x14ac:dyDescent="0.25">
      <c r="A1034" s="790"/>
      <c r="B1034" s="791"/>
      <c r="C1034" s="792"/>
      <c r="D1034" s="792"/>
      <c r="E1034" s="176"/>
      <c r="F1034" s="176"/>
      <c r="G1034" s="177"/>
      <c r="H1034" s="177"/>
    </row>
    <row r="1035" spans="1:8" x14ac:dyDescent="0.25">
      <c r="A1035" s="790"/>
      <c r="B1035" s="791"/>
      <c r="C1035" s="792"/>
      <c r="D1035" s="792"/>
      <c r="E1035" s="176"/>
      <c r="F1035" s="176"/>
      <c r="G1035" s="177"/>
      <c r="H1035" s="177"/>
    </row>
    <row r="1036" spans="1:8" x14ac:dyDescent="0.25">
      <c r="A1036" s="790"/>
      <c r="B1036" s="791"/>
      <c r="C1036" s="792"/>
      <c r="D1036" s="792"/>
      <c r="E1036" s="176"/>
      <c r="F1036" s="176"/>
      <c r="G1036" s="177"/>
      <c r="H1036" s="177"/>
    </row>
    <row r="1037" spans="1:8" x14ac:dyDescent="0.25">
      <c r="A1037" s="790"/>
      <c r="B1037" s="791"/>
      <c r="C1037" s="792"/>
      <c r="D1037" s="792"/>
      <c r="E1037" s="176"/>
      <c r="F1037" s="176"/>
      <c r="G1037" s="177"/>
      <c r="H1037" s="177"/>
    </row>
    <row r="1038" spans="1:8" x14ac:dyDescent="0.25">
      <c r="A1038" s="790"/>
      <c r="B1038" s="791"/>
      <c r="C1038" s="792"/>
      <c r="D1038" s="792"/>
      <c r="E1038" s="176"/>
      <c r="F1038" s="176"/>
      <c r="G1038" s="177"/>
      <c r="H1038" s="177"/>
    </row>
    <row r="1039" spans="1:8" x14ac:dyDescent="0.25">
      <c r="A1039" s="790"/>
      <c r="B1039" s="791"/>
      <c r="C1039" s="792"/>
      <c r="D1039" s="792"/>
      <c r="E1039" s="176"/>
      <c r="F1039" s="176"/>
      <c r="G1039" s="177"/>
      <c r="H1039" s="177"/>
    </row>
    <row r="1040" spans="1:8" x14ac:dyDescent="0.25">
      <c r="A1040" s="790"/>
      <c r="B1040" s="791"/>
      <c r="C1040" s="792"/>
      <c r="D1040" s="792"/>
      <c r="E1040" s="176"/>
      <c r="F1040" s="176"/>
      <c r="G1040" s="177"/>
      <c r="H1040" s="177"/>
    </row>
    <row r="1041" spans="1:8" x14ac:dyDescent="0.25">
      <c r="A1041" s="790"/>
      <c r="B1041" s="791"/>
      <c r="C1041" s="792"/>
      <c r="D1041" s="792"/>
      <c r="E1041" s="176"/>
      <c r="F1041" s="176"/>
      <c r="G1041" s="177"/>
      <c r="H1041" s="177"/>
    </row>
    <row r="1042" spans="1:8" x14ac:dyDescent="0.25">
      <c r="A1042" s="790"/>
      <c r="B1042" s="791"/>
      <c r="C1042" s="792"/>
      <c r="D1042" s="792"/>
      <c r="E1042" s="176"/>
      <c r="F1042" s="176"/>
      <c r="G1042" s="177"/>
      <c r="H1042" s="177"/>
    </row>
    <row r="1043" spans="1:8" x14ac:dyDescent="0.25">
      <c r="A1043" s="790"/>
      <c r="B1043" s="791"/>
      <c r="C1043" s="792"/>
      <c r="D1043" s="792"/>
      <c r="E1043" s="176"/>
      <c r="F1043" s="176"/>
      <c r="G1043" s="177"/>
      <c r="H1043" s="177"/>
    </row>
    <row r="1044" spans="1:8" x14ac:dyDescent="0.25">
      <c r="A1044" s="790"/>
      <c r="B1044" s="791"/>
      <c r="C1044" s="792"/>
      <c r="D1044" s="792"/>
      <c r="E1044" s="176"/>
      <c r="F1044" s="176"/>
      <c r="G1044" s="177"/>
      <c r="H1044" s="177"/>
    </row>
    <row r="1045" spans="1:8" x14ac:dyDescent="0.25">
      <c r="A1045" s="790"/>
      <c r="B1045" s="791"/>
      <c r="C1045" s="792"/>
      <c r="D1045" s="792"/>
      <c r="E1045" s="176"/>
      <c r="F1045" s="176"/>
      <c r="G1045" s="177"/>
      <c r="H1045" s="177"/>
    </row>
    <row r="1046" spans="1:8" x14ac:dyDescent="0.25">
      <c r="A1046" s="790"/>
      <c r="B1046" s="791"/>
      <c r="C1046" s="792"/>
      <c r="D1046" s="792"/>
      <c r="E1046" s="176"/>
      <c r="F1046" s="176"/>
      <c r="G1046" s="177"/>
      <c r="H1046" s="177"/>
    </row>
    <row r="1047" spans="1:8" x14ac:dyDescent="0.25">
      <c r="A1047" s="790"/>
      <c r="B1047" s="791"/>
      <c r="C1047" s="792"/>
      <c r="D1047" s="792"/>
      <c r="E1047" s="176"/>
      <c r="F1047" s="176"/>
      <c r="G1047" s="177"/>
      <c r="H1047" s="177"/>
    </row>
    <row r="1048" spans="1:8" x14ac:dyDescent="0.25">
      <c r="A1048" s="790"/>
      <c r="B1048" s="791"/>
      <c r="C1048" s="792"/>
      <c r="D1048" s="792"/>
      <c r="E1048" s="176"/>
      <c r="F1048" s="176"/>
      <c r="G1048" s="177"/>
      <c r="H1048" s="177"/>
    </row>
    <row r="1049" spans="1:8" x14ac:dyDescent="0.25">
      <c r="A1049" s="790"/>
      <c r="B1049" s="791"/>
      <c r="C1049" s="792"/>
      <c r="D1049" s="792"/>
      <c r="E1049" s="176"/>
      <c r="F1049" s="176"/>
      <c r="G1049" s="177"/>
      <c r="H1049" s="177"/>
    </row>
    <row r="1050" spans="1:8" x14ac:dyDescent="0.25">
      <c r="A1050" s="790"/>
      <c r="B1050" s="791"/>
      <c r="C1050" s="792"/>
      <c r="D1050" s="792"/>
      <c r="E1050" s="176"/>
      <c r="F1050" s="176"/>
      <c r="G1050" s="177"/>
      <c r="H1050" s="177"/>
    </row>
    <row r="1051" spans="1:8" x14ac:dyDescent="0.25">
      <c r="A1051" s="790"/>
      <c r="B1051" s="791"/>
      <c r="C1051" s="792"/>
      <c r="D1051" s="792"/>
      <c r="E1051" s="176"/>
      <c r="F1051" s="176"/>
      <c r="G1051" s="177"/>
      <c r="H1051" s="177"/>
    </row>
    <row r="1052" spans="1:8" x14ac:dyDescent="0.25">
      <c r="A1052" s="790"/>
      <c r="B1052" s="791"/>
      <c r="C1052" s="792"/>
      <c r="D1052" s="792"/>
      <c r="E1052" s="176"/>
      <c r="F1052" s="176"/>
      <c r="G1052" s="177"/>
      <c r="H1052" s="177"/>
    </row>
    <row r="1053" spans="1:8" x14ac:dyDescent="0.25">
      <c r="A1053" s="790"/>
      <c r="B1053" s="791"/>
      <c r="C1053" s="792"/>
      <c r="D1053" s="792"/>
      <c r="E1053" s="176"/>
      <c r="F1053" s="176"/>
      <c r="G1053" s="177"/>
      <c r="H1053" s="177"/>
    </row>
    <row r="1054" spans="1:8" x14ac:dyDescent="0.25">
      <c r="A1054" s="790"/>
      <c r="B1054" s="791"/>
      <c r="C1054" s="792"/>
      <c r="D1054" s="792"/>
      <c r="E1054" s="176"/>
      <c r="F1054" s="176"/>
      <c r="G1054" s="177"/>
      <c r="H1054" s="177"/>
    </row>
    <row r="1055" spans="1:8" x14ac:dyDescent="0.25">
      <c r="A1055" s="790"/>
      <c r="B1055" s="791"/>
      <c r="C1055" s="792"/>
      <c r="D1055" s="792"/>
      <c r="E1055" s="176"/>
      <c r="F1055" s="176"/>
      <c r="G1055" s="177"/>
      <c r="H1055" s="177"/>
    </row>
    <row r="1056" spans="1:8" x14ac:dyDescent="0.25">
      <c r="A1056" s="790"/>
      <c r="B1056" s="791"/>
      <c r="C1056" s="792"/>
      <c r="D1056" s="792"/>
      <c r="E1056" s="176"/>
      <c r="F1056" s="176"/>
      <c r="G1056" s="177"/>
      <c r="H1056" s="177"/>
    </row>
    <row r="1057" spans="1:8" x14ac:dyDescent="0.25">
      <c r="A1057" s="790"/>
      <c r="B1057" s="791"/>
      <c r="C1057" s="792"/>
      <c r="D1057" s="792"/>
      <c r="E1057" s="176"/>
      <c r="F1057" s="176"/>
      <c r="G1057" s="177"/>
      <c r="H1057" s="177"/>
    </row>
    <row r="1058" spans="1:8" x14ac:dyDescent="0.25">
      <c r="A1058" s="790"/>
      <c r="B1058" s="791"/>
      <c r="C1058" s="792"/>
      <c r="D1058" s="792"/>
      <c r="E1058" s="176"/>
      <c r="F1058" s="176"/>
      <c r="G1058" s="177"/>
      <c r="H1058" s="177"/>
    </row>
    <row r="1059" spans="1:8" x14ac:dyDescent="0.25">
      <c r="A1059" s="790"/>
      <c r="B1059" s="791"/>
      <c r="C1059" s="792"/>
      <c r="D1059" s="792"/>
      <c r="E1059" s="176"/>
      <c r="F1059" s="176"/>
      <c r="G1059" s="177"/>
      <c r="H1059" s="177"/>
    </row>
    <row r="1060" spans="1:8" x14ac:dyDescent="0.25">
      <c r="A1060" s="790"/>
      <c r="B1060" s="791"/>
      <c r="C1060" s="792"/>
      <c r="D1060" s="792"/>
      <c r="E1060" s="176"/>
      <c r="F1060" s="176"/>
      <c r="G1060" s="177"/>
      <c r="H1060" s="177"/>
    </row>
    <row r="1061" spans="1:8" x14ac:dyDescent="0.25">
      <c r="A1061" s="790"/>
      <c r="B1061" s="791"/>
      <c r="C1061" s="792"/>
      <c r="D1061" s="792"/>
      <c r="E1061" s="176"/>
      <c r="F1061" s="176"/>
      <c r="G1061" s="177"/>
      <c r="H1061" s="177"/>
    </row>
    <row r="1062" spans="1:8" x14ac:dyDescent="0.25">
      <c r="A1062" s="790"/>
      <c r="B1062" s="791"/>
      <c r="C1062" s="792"/>
      <c r="D1062" s="792"/>
      <c r="E1062" s="176"/>
      <c r="F1062" s="176"/>
      <c r="G1062" s="177"/>
      <c r="H1062" s="177"/>
    </row>
    <row r="1063" spans="1:8" x14ac:dyDescent="0.25">
      <c r="A1063" s="790"/>
      <c r="B1063" s="791"/>
      <c r="C1063" s="792"/>
      <c r="D1063" s="792"/>
      <c r="E1063" s="176"/>
      <c r="F1063" s="176"/>
      <c r="G1063" s="177"/>
      <c r="H1063" s="177"/>
    </row>
    <row r="1064" spans="1:8" x14ac:dyDescent="0.25">
      <c r="A1064" s="790"/>
      <c r="B1064" s="791"/>
      <c r="C1064" s="792"/>
      <c r="D1064" s="792"/>
      <c r="E1064" s="176"/>
      <c r="F1064" s="176"/>
      <c r="G1064" s="177"/>
      <c r="H1064" s="177"/>
    </row>
    <row r="1065" spans="1:8" x14ac:dyDescent="0.25">
      <c r="A1065" s="790"/>
      <c r="B1065" s="791"/>
      <c r="C1065" s="792"/>
      <c r="D1065" s="792"/>
      <c r="E1065" s="176"/>
      <c r="F1065" s="176"/>
      <c r="G1065" s="177"/>
      <c r="H1065" s="177"/>
    </row>
    <row r="1066" spans="1:8" x14ac:dyDescent="0.25">
      <c r="A1066" s="790"/>
      <c r="B1066" s="791"/>
      <c r="C1066" s="792"/>
      <c r="D1066" s="792"/>
      <c r="E1066" s="176"/>
      <c r="F1066" s="176"/>
      <c r="G1066" s="177"/>
      <c r="H1066" s="177"/>
    </row>
    <row r="1067" spans="1:8" x14ac:dyDescent="0.25">
      <c r="A1067" s="790"/>
      <c r="B1067" s="791"/>
      <c r="C1067" s="792"/>
      <c r="D1067" s="792"/>
      <c r="E1067" s="176"/>
      <c r="F1067" s="176"/>
      <c r="G1067" s="177"/>
      <c r="H1067" s="177"/>
    </row>
    <row r="1068" spans="1:8" x14ac:dyDescent="0.25">
      <c r="A1068" s="790"/>
      <c r="B1068" s="791"/>
      <c r="C1068" s="792"/>
      <c r="D1068" s="792"/>
      <c r="E1068" s="176"/>
      <c r="F1068" s="176"/>
      <c r="G1068" s="177"/>
      <c r="H1068" s="177"/>
    </row>
    <row r="1069" spans="1:8" x14ac:dyDescent="0.25">
      <c r="A1069" s="790"/>
      <c r="B1069" s="791"/>
      <c r="C1069" s="792"/>
      <c r="D1069" s="792"/>
      <c r="E1069" s="176"/>
      <c r="F1069" s="176"/>
      <c r="G1069" s="177"/>
      <c r="H1069" s="177"/>
    </row>
    <row r="1070" spans="1:8" x14ac:dyDescent="0.25">
      <c r="A1070" s="790"/>
      <c r="B1070" s="791"/>
      <c r="C1070" s="792"/>
      <c r="D1070" s="792"/>
      <c r="E1070" s="176"/>
      <c r="F1070" s="176"/>
      <c r="G1070" s="177"/>
      <c r="H1070" s="177"/>
    </row>
    <row r="1071" spans="1:8" x14ac:dyDescent="0.25">
      <c r="A1071" s="790"/>
      <c r="B1071" s="791"/>
      <c r="C1071" s="792"/>
      <c r="D1071" s="792"/>
      <c r="E1071" s="176"/>
      <c r="F1071" s="176"/>
      <c r="G1071" s="177"/>
      <c r="H1071" s="177"/>
    </row>
    <row r="1072" spans="1:8" x14ac:dyDescent="0.25">
      <c r="A1072" s="790"/>
      <c r="B1072" s="791"/>
      <c r="C1072" s="792"/>
      <c r="D1072" s="792"/>
      <c r="E1072" s="176"/>
      <c r="F1072" s="176"/>
      <c r="G1072" s="177"/>
      <c r="H1072" s="177"/>
    </row>
    <row r="1073" spans="1:8" x14ac:dyDescent="0.25">
      <c r="A1073" s="790"/>
      <c r="B1073" s="791"/>
      <c r="C1073" s="792"/>
      <c r="D1073" s="792"/>
      <c r="E1073" s="176"/>
      <c r="F1073" s="176"/>
      <c r="G1073" s="177"/>
      <c r="H1073" s="177"/>
    </row>
    <row r="1074" spans="1:8" x14ac:dyDescent="0.25">
      <c r="A1074" s="790"/>
      <c r="B1074" s="791"/>
      <c r="C1074" s="792"/>
      <c r="D1074" s="792"/>
      <c r="E1074" s="176"/>
      <c r="F1074" s="176"/>
      <c r="G1074" s="177"/>
      <c r="H1074" s="177"/>
    </row>
    <row r="1075" spans="1:8" x14ac:dyDescent="0.25">
      <c r="A1075" s="790"/>
      <c r="B1075" s="791"/>
      <c r="C1075" s="792"/>
      <c r="D1075" s="792"/>
      <c r="E1075" s="176"/>
      <c r="F1075" s="176"/>
      <c r="G1075" s="177"/>
      <c r="H1075" s="177"/>
    </row>
    <row r="1076" spans="1:8" x14ac:dyDescent="0.25">
      <c r="A1076" s="790"/>
      <c r="B1076" s="791"/>
      <c r="C1076" s="792"/>
      <c r="D1076" s="792"/>
      <c r="E1076" s="176"/>
      <c r="F1076" s="176"/>
      <c r="G1076" s="177"/>
      <c r="H1076" s="177"/>
    </row>
    <row r="1077" spans="1:8" x14ac:dyDescent="0.25">
      <c r="A1077" s="790"/>
      <c r="B1077" s="791"/>
      <c r="C1077" s="792"/>
      <c r="D1077" s="792"/>
      <c r="E1077" s="176"/>
      <c r="F1077" s="176"/>
      <c r="G1077" s="177"/>
      <c r="H1077" s="177"/>
    </row>
    <row r="1078" spans="1:8" x14ac:dyDescent="0.25">
      <c r="A1078" s="790"/>
      <c r="B1078" s="791"/>
      <c r="C1078" s="792"/>
      <c r="D1078" s="792"/>
      <c r="E1078" s="176"/>
      <c r="F1078" s="176"/>
      <c r="G1078" s="177"/>
      <c r="H1078" s="177"/>
    </row>
    <row r="1079" spans="1:8" x14ac:dyDescent="0.25">
      <c r="A1079" s="790"/>
      <c r="B1079" s="791"/>
      <c r="C1079" s="792"/>
      <c r="D1079" s="792"/>
      <c r="E1079" s="176"/>
      <c r="F1079" s="176"/>
      <c r="G1079" s="177"/>
      <c r="H1079" s="177"/>
    </row>
    <row r="1080" spans="1:8" x14ac:dyDescent="0.25">
      <c r="A1080" s="790"/>
      <c r="B1080" s="791"/>
      <c r="C1080" s="792"/>
      <c r="D1080" s="792"/>
      <c r="E1080" s="176"/>
      <c r="F1080" s="176"/>
      <c r="G1080" s="177"/>
      <c r="H1080" s="177"/>
    </row>
    <row r="1081" spans="1:8" x14ac:dyDescent="0.25">
      <c r="A1081" s="790"/>
      <c r="B1081" s="791"/>
      <c r="C1081" s="792"/>
      <c r="D1081" s="792"/>
      <c r="E1081" s="176"/>
      <c r="F1081" s="176"/>
      <c r="G1081" s="177"/>
      <c r="H1081" s="177"/>
    </row>
    <row r="1082" spans="1:8" x14ac:dyDescent="0.25">
      <c r="A1082" s="790"/>
      <c r="B1082" s="791"/>
      <c r="C1082" s="792"/>
      <c r="D1082" s="792"/>
      <c r="E1082" s="176"/>
      <c r="F1082" s="176"/>
      <c r="G1082" s="177"/>
      <c r="H1082" s="177"/>
    </row>
    <row r="1083" spans="1:8" x14ac:dyDescent="0.25">
      <c r="A1083" s="790"/>
      <c r="B1083" s="791"/>
      <c r="C1083" s="792"/>
      <c r="D1083" s="792"/>
      <c r="E1083" s="176"/>
      <c r="F1083" s="176"/>
      <c r="G1083" s="177"/>
      <c r="H1083" s="177"/>
    </row>
    <row r="1084" spans="1:8" x14ac:dyDescent="0.25">
      <c r="A1084" s="790"/>
      <c r="B1084" s="791"/>
      <c r="C1084" s="792"/>
      <c r="D1084" s="792"/>
      <c r="E1084" s="176"/>
      <c r="F1084" s="176"/>
      <c r="G1084" s="177"/>
      <c r="H1084" s="177"/>
    </row>
    <row r="1085" spans="1:8" x14ac:dyDescent="0.25">
      <c r="A1085" s="790"/>
      <c r="B1085" s="791"/>
      <c r="C1085" s="792"/>
      <c r="D1085" s="792"/>
      <c r="E1085" s="176"/>
      <c r="F1085" s="176"/>
      <c r="G1085" s="177"/>
      <c r="H1085" s="177"/>
    </row>
    <row r="1086" spans="1:8" x14ac:dyDescent="0.25">
      <c r="A1086" s="790"/>
      <c r="B1086" s="791"/>
      <c r="C1086" s="792"/>
      <c r="D1086" s="792"/>
      <c r="E1086" s="176"/>
      <c r="F1086" s="176"/>
      <c r="G1086" s="177"/>
      <c r="H1086" s="177"/>
    </row>
    <row r="1087" spans="1:8" x14ac:dyDescent="0.25">
      <c r="A1087" s="790"/>
      <c r="B1087" s="791"/>
      <c r="C1087" s="792"/>
      <c r="D1087" s="792"/>
      <c r="E1087" s="176"/>
      <c r="F1087" s="176"/>
      <c r="G1087" s="177"/>
      <c r="H1087" s="177"/>
    </row>
    <row r="1088" spans="1:8" x14ac:dyDescent="0.25">
      <c r="A1088" s="793"/>
      <c r="E1088" s="176"/>
      <c r="F1088" s="176"/>
      <c r="G1088" s="177"/>
      <c r="H1088" s="177"/>
    </row>
    <row r="1089" spans="1:8" x14ac:dyDescent="0.25">
      <c r="A1089" s="793"/>
      <c r="E1089" s="176"/>
      <c r="F1089" s="176"/>
      <c r="G1089" s="177"/>
      <c r="H1089" s="177"/>
    </row>
    <row r="1090" spans="1:8" x14ac:dyDescent="0.25">
      <c r="A1090" s="793"/>
      <c r="E1090" s="176"/>
      <c r="F1090" s="176"/>
      <c r="G1090" s="177"/>
      <c r="H1090" s="177"/>
    </row>
    <row r="1091" spans="1:8" x14ac:dyDescent="0.25">
      <c r="A1091" s="793"/>
      <c r="E1091" s="176"/>
      <c r="F1091" s="176"/>
      <c r="G1091" s="177"/>
      <c r="H1091" s="177"/>
    </row>
    <row r="1092" spans="1:8" x14ac:dyDescent="0.25">
      <c r="A1092" s="793"/>
      <c r="E1092" s="176"/>
      <c r="F1092" s="176"/>
      <c r="G1092" s="177"/>
      <c r="H1092" s="177"/>
    </row>
    <row r="1093" spans="1:8" x14ac:dyDescent="0.25">
      <c r="A1093" s="793"/>
      <c r="E1093" s="176"/>
      <c r="F1093" s="176"/>
      <c r="G1093" s="177"/>
      <c r="H1093" s="177"/>
    </row>
    <row r="1094" spans="1:8" x14ac:dyDescent="0.25">
      <c r="A1094" s="793"/>
      <c r="E1094" s="176"/>
      <c r="F1094" s="176"/>
      <c r="G1094" s="177"/>
      <c r="H1094" s="177"/>
    </row>
    <row r="1095" spans="1:8" x14ac:dyDescent="0.25">
      <c r="A1095" s="793"/>
      <c r="E1095" s="176"/>
      <c r="F1095" s="176"/>
      <c r="G1095" s="177"/>
      <c r="H1095" s="177"/>
    </row>
    <row r="1096" spans="1:8" x14ac:dyDescent="0.25">
      <c r="A1096" s="793"/>
      <c r="E1096" s="176"/>
      <c r="F1096" s="176"/>
      <c r="G1096" s="177"/>
      <c r="H1096" s="177"/>
    </row>
    <row r="1097" spans="1:8" x14ac:dyDescent="0.25">
      <c r="A1097" s="793"/>
      <c r="E1097" s="176"/>
      <c r="F1097" s="176"/>
      <c r="G1097" s="177"/>
      <c r="H1097" s="177"/>
    </row>
    <row r="1098" spans="1:8" x14ac:dyDescent="0.25">
      <c r="A1098" s="793"/>
      <c r="E1098" s="176"/>
      <c r="F1098" s="176"/>
      <c r="G1098" s="177"/>
      <c r="H1098" s="177"/>
    </row>
    <row r="1099" spans="1:8" x14ac:dyDescent="0.25">
      <c r="A1099" s="793"/>
      <c r="E1099" s="176"/>
      <c r="F1099" s="176"/>
      <c r="G1099" s="177"/>
      <c r="H1099" s="177"/>
    </row>
    <row r="1100" spans="1:8" x14ac:dyDescent="0.25">
      <c r="A1100" s="793"/>
      <c r="E1100" s="176"/>
      <c r="F1100" s="176"/>
      <c r="G1100" s="177"/>
      <c r="H1100" s="177"/>
    </row>
    <row r="1101" spans="1:8" x14ac:dyDescent="0.25">
      <c r="A1101" s="793"/>
      <c r="E1101" s="176"/>
      <c r="F1101" s="176"/>
      <c r="G1101" s="177"/>
      <c r="H1101" s="177"/>
    </row>
    <row r="1102" spans="1:8" x14ac:dyDescent="0.25">
      <c r="A1102" s="793"/>
      <c r="E1102" s="176"/>
      <c r="F1102" s="176"/>
      <c r="G1102" s="177"/>
      <c r="H1102" s="177"/>
    </row>
    <row r="1103" spans="1:8" x14ac:dyDescent="0.25">
      <c r="A1103" s="793"/>
      <c r="E1103" s="176"/>
      <c r="F1103" s="176"/>
      <c r="G1103" s="177"/>
      <c r="H1103" s="177"/>
    </row>
    <row r="1104" spans="1:8" x14ac:dyDescent="0.25">
      <c r="A1104" s="793"/>
      <c r="E1104" s="176"/>
      <c r="F1104" s="176"/>
      <c r="G1104" s="177"/>
      <c r="H1104" s="177"/>
    </row>
    <row r="1105" spans="1:8" x14ac:dyDescent="0.25">
      <c r="A1105" s="793"/>
      <c r="E1105" s="176"/>
      <c r="F1105" s="176"/>
      <c r="G1105" s="177"/>
      <c r="H1105" s="177"/>
    </row>
    <row r="1106" spans="1:8" x14ac:dyDescent="0.25">
      <c r="A1106" s="793"/>
      <c r="E1106" s="176"/>
      <c r="F1106" s="176"/>
      <c r="G1106" s="177"/>
      <c r="H1106" s="177"/>
    </row>
    <row r="1107" spans="1:8" x14ac:dyDescent="0.25">
      <c r="A1107" s="793"/>
      <c r="E1107" s="176"/>
      <c r="F1107" s="176"/>
      <c r="G1107" s="177"/>
      <c r="H1107" s="177"/>
    </row>
    <row r="1108" spans="1:8" x14ac:dyDescent="0.25">
      <c r="A1108" s="793"/>
      <c r="E1108" s="176"/>
      <c r="F1108" s="176"/>
      <c r="G1108" s="177"/>
      <c r="H1108" s="177"/>
    </row>
    <row r="1109" spans="1:8" x14ac:dyDescent="0.25">
      <c r="A1109" s="793"/>
      <c r="E1109" s="176"/>
      <c r="F1109" s="176"/>
      <c r="G1109" s="177"/>
      <c r="H1109" s="177"/>
    </row>
    <row r="1110" spans="1:8" x14ac:dyDescent="0.25">
      <c r="A1110" s="793"/>
      <c r="E1110" s="176"/>
      <c r="F1110" s="176"/>
      <c r="G1110" s="177"/>
      <c r="H1110" s="177"/>
    </row>
    <row r="1111" spans="1:8" x14ac:dyDescent="0.25">
      <c r="A1111" s="793"/>
      <c r="E1111" s="176"/>
      <c r="F1111" s="176"/>
      <c r="G1111" s="177"/>
      <c r="H1111" s="177"/>
    </row>
    <row r="1112" spans="1:8" x14ac:dyDescent="0.25">
      <c r="A1112" s="793"/>
      <c r="E1112" s="176"/>
      <c r="F1112" s="176"/>
      <c r="G1112" s="177"/>
      <c r="H1112" s="177"/>
    </row>
    <row r="1113" spans="1:8" x14ac:dyDescent="0.25">
      <c r="A1113" s="793"/>
      <c r="E1113" s="176"/>
      <c r="F1113" s="176"/>
      <c r="G1113" s="177"/>
      <c r="H1113" s="177"/>
    </row>
    <row r="1114" spans="1:8" x14ac:dyDescent="0.25">
      <c r="A1114" s="793"/>
      <c r="E1114" s="176"/>
      <c r="F1114" s="176"/>
      <c r="G1114" s="177"/>
      <c r="H1114" s="177"/>
    </row>
    <row r="1115" spans="1:8" x14ac:dyDescent="0.25">
      <c r="A1115" s="793"/>
      <c r="E1115" s="176"/>
      <c r="F1115" s="176"/>
      <c r="G1115" s="177"/>
      <c r="H1115" s="177"/>
    </row>
    <row r="1116" spans="1:8" x14ac:dyDescent="0.25">
      <c r="A1116" s="793"/>
      <c r="E1116" s="176"/>
      <c r="F1116" s="176"/>
      <c r="G1116" s="177"/>
      <c r="H1116" s="177"/>
    </row>
    <row r="1117" spans="1:8" x14ac:dyDescent="0.25">
      <c r="A1117" s="793"/>
      <c r="E1117" s="176"/>
      <c r="F1117" s="176"/>
      <c r="G1117" s="177"/>
      <c r="H1117" s="177"/>
    </row>
    <row r="1118" spans="1:8" x14ac:dyDescent="0.25">
      <c r="A1118" s="793"/>
      <c r="E1118" s="176"/>
      <c r="F1118" s="176"/>
      <c r="G1118" s="177"/>
      <c r="H1118" s="177"/>
    </row>
    <row r="1119" spans="1:8" x14ac:dyDescent="0.25">
      <c r="A1119" s="793"/>
      <c r="E1119" s="176"/>
      <c r="F1119" s="176"/>
      <c r="G1119" s="177"/>
      <c r="H1119" s="177"/>
    </row>
    <row r="1120" spans="1:8" x14ac:dyDescent="0.25">
      <c r="A1120" s="793"/>
      <c r="E1120" s="176"/>
      <c r="F1120" s="176"/>
      <c r="G1120" s="177"/>
      <c r="H1120" s="177"/>
    </row>
    <row r="1121" spans="1:8" x14ac:dyDescent="0.25">
      <c r="A1121" s="793"/>
      <c r="E1121" s="176"/>
      <c r="F1121" s="176"/>
      <c r="G1121" s="177"/>
      <c r="H1121" s="177"/>
    </row>
    <row r="1122" spans="1:8" x14ac:dyDescent="0.25">
      <c r="A1122" s="793"/>
      <c r="E1122" s="176"/>
      <c r="F1122" s="176"/>
      <c r="G1122" s="177"/>
      <c r="H1122" s="177"/>
    </row>
    <row r="1123" spans="1:8" x14ac:dyDescent="0.25">
      <c r="A1123" s="793"/>
      <c r="E1123" s="176"/>
      <c r="F1123" s="176"/>
      <c r="G1123" s="177"/>
      <c r="H1123" s="177"/>
    </row>
    <row r="1124" spans="1:8" x14ac:dyDescent="0.25">
      <c r="A1124" s="793"/>
      <c r="E1124" s="176"/>
      <c r="F1124" s="176"/>
      <c r="G1124" s="177"/>
      <c r="H1124" s="177"/>
    </row>
    <row r="1125" spans="1:8" x14ac:dyDescent="0.25">
      <c r="A1125" s="793"/>
      <c r="E1125" s="176"/>
      <c r="F1125" s="176"/>
      <c r="G1125" s="177"/>
      <c r="H1125" s="177"/>
    </row>
    <row r="1126" spans="1:8" x14ac:dyDescent="0.25">
      <c r="A1126" s="793"/>
      <c r="E1126" s="176"/>
      <c r="F1126" s="176"/>
      <c r="G1126" s="177"/>
      <c r="H1126" s="177"/>
    </row>
    <row r="1127" spans="1:8" x14ac:dyDescent="0.25">
      <c r="A1127" s="793"/>
      <c r="E1127" s="176"/>
      <c r="F1127" s="176"/>
      <c r="G1127" s="177"/>
      <c r="H1127" s="177"/>
    </row>
    <row r="1128" spans="1:8" x14ac:dyDescent="0.25">
      <c r="A1128" s="793"/>
      <c r="E1128" s="176"/>
      <c r="F1128" s="176"/>
      <c r="G1128" s="177"/>
      <c r="H1128" s="177"/>
    </row>
    <row r="1129" spans="1:8" x14ac:dyDescent="0.25">
      <c r="A1129" s="793"/>
      <c r="E1129" s="176"/>
      <c r="F1129" s="176"/>
      <c r="G1129" s="177"/>
      <c r="H1129" s="177"/>
    </row>
    <row r="1130" spans="1:8" x14ac:dyDescent="0.25">
      <c r="A1130" s="793"/>
      <c r="E1130" s="176"/>
      <c r="F1130" s="176"/>
      <c r="G1130" s="177"/>
      <c r="H1130" s="177"/>
    </row>
    <row r="1131" spans="1:8" x14ac:dyDescent="0.25">
      <c r="A1131" s="793"/>
      <c r="E1131" s="176"/>
      <c r="F1131" s="176"/>
      <c r="G1131" s="177"/>
      <c r="H1131" s="177"/>
    </row>
    <row r="1132" spans="1:8" x14ac:dyDescent="0.25">
      <c r="A1132" s="793"/>
      <c r="E1132" s="176"/>
      <c r="F1132" s="176"/>
      <c r="G1132" s="177"/>
      <c r="H1132" s="177"/>
    </row>
    <row r="1133" spans="1:8" x14ac:dyDescent="0.25">
      <c r="A1133" s="793"/>
      <c r="E1133" s="176"/>
      <c r="F1133" s="176"/>
      <c r="G1133" s="177"/>
      <c r="H1133" s="177"/>
    </row>
    <row r="1134" spans="1:8" x14ac:dyDescent="0.25">
      <c r="A1134" s="793"/>
      <c r="E1134" s="176"/>
      <c r="F1134" s="176"/>
      <c r="G1134" s="177"/>
      <c r="H1134" s="177"/>
    </row>
    <row r="1135" spans="1:8" x14ac:dyDescent="0.25">
      <c r="A1135" s="793"/>
      <c r="E1135" s="176"/>
      <c r="F1135" s="176"/>
      <c r="G1135" s="177"/>
      <c r="H1135" s="177"/>
    </row>
    <row r="1136" spans="1:8" x14ac:dyDescent="0.25">
      <c r="A1136" s="793"/>
      <c r="E1136" s="176"/>
      <c r="F1136" s="176"/>
      <c r="G1136" s="177"/>
      <c r="H1136" s="177"/>
    </row>
    <row r="1137" spans="1:8" x14ac:dyDescent="0.25">
      <c r="A1137" s="793"/>
      <c r="E1137" s="176"/>
      <c r="F1137" s="176"/>
      <c r="G1137" s="177"/>
      <c r="H1137" s="177"/>
    </row>
    <row r="1138" spans="1:8" x14ac:dyDescent="0.25">
      <c r="A1138" s="793"/>
      <c r="E1138" s="176"/>
      <c r="F1138" s="176"/>
      <c r="G1138" s="177"/>
      <c r="H1138" s="177"/>
    </row>
    <row r="1139" spans="1:8" x14ac:dyDescent="0.25">
      <c r="A1139" s="793"/>
      <c r="E1139" s="176"/>
      <c r="F1139" s="176"/>
      <c r="G1139" s="177"/>
      <c r="H1139" s="177"/>
    </row>
    <row r="1140" spans="1:8" x14ac:dyDescent="0.25">
      <c r="A1140" s="793"/>
      <c r="E1140" s="176"/>
      <c r="F1140" s="176"/>
      <c r="G1140" s="177"/>
      <c r="H1140" s="177"/>
    </row>
    <row r="1141" spans="1:8" x14ac:dyDescent="0.25">
      <c r="A1141" s="793"/>
      <c r="E1141" s="176"/>
      <c r="F1141" s="176"/>
      <c r="G1141" s="177"/>
      <c r="H1141" s="177"/>
    </row>
    <row r="1142" spans="1:8" x14ac:dyDescent="0.25">
      <c r="A1142" s="793"/>
      <c r="E1142" s="176"/>
      <c r="F1142" s="176"/>
      <c r="G1142" s="177"/>
      <c r="H1142" s="177"/>
    </row>
    <row r="1143" spans="1:8" x14ac:dyDescent="0.25">
      <c r="A1143" s="793"/>
      <c r="E1143" s="176"/>
      <c r="F1143" s="176"/>
      <c r="G1143" s="177"/>
      <c r="H1143" s="177"/>
    </row>
    <row r="1144" spans="1:8" x14ac:dyDescent="0.25">
      <c r="A1144" s="793"/>
      <c r="E1144" s="176"/>
      <c r="F1144" s="176"/>
      <c r="G1144" s="177"/>
      <c r="H1144" s="177"/>
    </row>
    <row r="1145" spans="1:8" x14ac:dyDescent="0.25">
      <c r="A1145" s="793"/>
      <c r="E1145" s="176"/>
      <c r="F1145" s="176"/>
      <c r="G1145" s="177"/>
      <c r="H1145" s="177"/>
    </row>
    <row r="1146" spans="1:8" x14ac:dyDescent="0.25">
      <c r="A1146" s="793"/>
      <c r="E1146" s="176"/>
      <c r="F1146" s="176"/>
      <c r="G1146" s="177"/>
      <c r="H1146" s="177"/>
    </row>
    <row r="1147" spans="1:8" x14ac:dyDescent="0.25">
      <c r="A1147" s="793"/>
      <c r="E1147" s="176"/>
      <c r="F1147" s="176"/>
      <c r="G1147" s="177"/>
      <c r="H1147" s="177"/>
    </row>
    <row r="1148" spans="1:8" x14ac:dyDescent="0.25">
      <c r="A1148" s="793"/>
      <c r="E1148" s="176"/>
      <c r="F1148" s="176"/>
      <c r="G1148" s="177"/>
      <c r="H1148" s="177"/>
    </row>
    <row r="1149" spans="1:8" x14ac:dyDescent="0.25">
      <c r="A1149" s="793"/>
      <c r="E1149" s="176"/>
      <c r="F1149" s="176"/>
      <c r="G1149" s="177"/>
      <c r="H1149" s="177"/>
    </row>
    <row r="1150" spans="1:8" x14ac:dyDescent="0.25">
      <c r="A1150" s="793"/>
      <c r="E1150" s="176"/>
      <c r="F1150" s="176"/>
      <c r="G1150" s="177"/>
      <c r="H1150" s="177"/>
    </row>
    <row r="1151" spans="1:8" x14ac:dyDescent="0.25">
      <c r="A1151" s="793"/>
      <c r="E1151" s="176"/>
      <c r="F1151" s="176"/>
      <c r="G1151" s="177"/>
      <c r="H1151" s="177"/>
    </row>
    <row r="1152" spans="1:8" x14ac:dyDescent="0.25">
      <c r="A1152" s="793"/>
      <c r="E1152" s="176"/>
      <c r="F1152" s="176"/>
      <c r="G1152" s="177"/>
      <c r="H1152" s="177"/>
    </row>
    <row r="1153" spans="1:8" x14ac:dyDescent="0.25">
      <c r="A1153" s="793"/>
      <c r="E1153" s="176"/>
      <c r="F1153" s="176"/>
      <c r="G1153" s="177"/>
      <c r="H1153" s="177"/>
    </row>
    <row r="1154" spans="1:8" x14ac:dyDescent="0.25">
      <c r="A1154" s="793"/>
      <c r="E1154" s="176"/>
      <c r="F1154" s="176"/>
      <c r="G1154" s="177"/>
      <c r="H1154" s="177"/>
    </row>
    <row r="1155" spans="1:8" x14ac:dyDescent="0.25">
      <c r="A1155" s="793"/>
      <c r="E1155" s="176"/>
      <c r="F1155" s="176"/>
      <c r="G1155" s="177"/>
      <c r="H1155" s="177"/>
    </row>
    <row r="1156" spans="1:8" x14ac:dyDescent="0.25">
      <c r="A1156" s="793"/>
      <c r="E1156" s="176"/>
      <c r="F1156" s="176"/>
      <c r="G1156" s="177"/>
      <c r="H1156" s="177"/>
    </row>
    <row r="1157" spans="1:8" x14ac:dyDescent="0.25">
      <c r="A1157" s="793"/>
      <c r="E1157" s="176"/>
      <c r="F1157" s="176"/>
      <c r="G1157" s="177"/>
      <c r="H1157" s="177"/>
    </row>
    <row r="1158" spans="1:8" x14ac:dyDescent="0.25">
      <c r="A1158" s="793"/>
      <c r="E1158" s="176"/>
      <c r="F1158" s="176"/>
      <c r="G1158" s="177"/>
      <c r="H1158" s="177"/>
    </row>
    <row r="1159" spans="1:8" x14ac:dyDescent="0.25">
      <c r="A1159" s="793"/>
      <c r="E1159" s="176"/>
      <c r="F1159" s="176"/>
      <c r="G1159" s="177"/>
      <c r="H1159" s="177"/>
    </row>
    <row r="1160" spans="1:8" x14ac:dyDescent="0.25">
      <c r="A1160" s="793"/>
      <c r="E1160" s="176"/>
      <c r="F1160" s="176"/>
      <c r="G1160" s="177"/>
      <c r="H1160" s="177"/>
    </row>
    <row r="1161" spans="1:8" x14ac:dyDescent="0.25">
      <c r="A1161" s="793"/>
      <c r="E1161" s="176"/>
      <c r="F1161" s="176"/>
      <c r="G1161" s="177"/>
      <c r="H1161" s="177"/>
    </row>
    <row r="1162" spans="1:8" x14ac:dyDescent="0.25">
      <c r="A1162" s="793"/>
      <c r="E1162" s="176"/>
      <c r="F1162" s="176"/>
      <c r="G1162" s="177"/>
      <c r="H1162" s="177"/>
    </row>
    <row r="1163" spans="1:8" x14ac:dyDescent="0.25">
      <c r="A1163" s="793"/>
      <c r="E1163" s="176"/>
      <c r="F1163" s="176"/>
      <c r="G1163" s="177"/>
      <c r="H1163" s="177"/>
    </row>
    <row r="1164" spans="1:8" x14ac:dyDescent="0.25">
      <c r="A1164" s="793"/>
      <c r="E1164" s="176"/>
      <c r="F1164" s="176"/>
      <c r="G1164" s="177"/>
      <c r="H1164" s="177"/>
    </row>
    <row r="1165" spans="1:8" x14ac:dyDescent="0.25">
      <c r="A1165" s="793"/>
      <c r="E1165" s="176"/>
      <c r="F1165" s="176"/>
      <c r="G1165" s="177"/>
      <c r="H1165" s="177"/>
    </row>
    <row r="1166" spans="1:8" x14ac:dyDescent="0.25">
      <c r="A1166" s="793"/>
      <c r="E1166" s="176"/>
      <c r="F1166" s="176"/>
      <c r="G1166" s="177"/>
      <c r="H1166" s="177"/>
    </row>
    <row r="1167" spans="1:8" x14ac:dyDescent="0.25">
      <c r="A1167" s="793"/>
      <c r="E1167" s="176"/>
      <c r="F1167" s="176"/>
      <c r="G1167" s="177"/>
      <c r="H1167" s="177"/>
    </row>
    <row r="1168" spans="1:8" x14ac:dyDescent="0.25">
      <c r="A1168" s="793"/>
      <c r="E1168" s="176"/>
      <c r="F1168" s="176"/>
      <c r="G1168" s="177"/>
      <c r="H1168" s="177"/>
    </row>
    <row r="1169" spans="1:8" x14ac:dyDescent="0.25">
      <c r="A1169" s="793"/>
      <c r="E1169" s="176"/>
      <c r="F1169" s="176"/>
      <c r="G1169" s="177"/>
      <c r="H1169" s="177"/>
    </row>
    <row r="1170" spans="1:8" x14ac:dyDescent="0.25">
      <c r="A1170" s="793"/>
      <c r="E1170" s="176"/>
      <c r="F1170" s="176"/>
      <c r="G1170" s="177"/>
      <c r="H1170" s="177"/>
    </row>
    <row r="1171" spans="1:8" x14ac:dyDescent="0.25">
      <c r="A1171" s="793"/>
      <c r="E1171" s="176"/>
      <c r="F1171" s="176"/>
      <c r="G1171" s="177"/>
      <c r="H1171" s="177"/>
    </row>
    <row r="1172" spans="1:8" x14ac:dyDescent="0.25">
      <c r="A1172" s="793"/>
      <c r="E1172" s="176"/>
      <c r="F1172" s="176"/>
      <c r="G1172" s="177"/>
      <c r="H1172" s="177"/>
    </row>
    <row r="1173" spans="1:8" x14ac:dyDescent="0.25">
      <c r="A1173" s="793"/>
      <c r="E1173" s="176"/>
      <c r="F1173" s="176"/>
      <c r="G1173" s="177"/>
      <c r="H1173" s="177"/>
    </row>
    <row r="1174" spans="1:8" x14ac:dyDescent="0.25">
      <c r="A1174" s="793"/>
      <c r="E1174" s="176"/>
      <c r="F1174" s="176"/>
      <c r="G1174" s="177"/>
      <c r="H1174" s="177"/>
    </row>
    <row r="1175" spans="1:8" x14ac:dyDescent="0.25">
      <c r="A1175" s="793"/>
      <c r="E1175" s="176"/>
      <c r="F1175" s="176"/>
      <c r="G1175" s="177"/>
      <c r="H1175" s="177"/>
    </row>
    <row r="1176" spans="1:8" x14ac:dyDescent="0.25">
      <c r="A1176" s="793"/>
      <c r="E1176" s="176"/>
      <c r="F1176" s="176"/>
      <c r="G1176" s="177"/>
      <c r="H1176" s="177"/>
    </row>
    <row r="1177" spans="1:8" x14ac:dyDescent="0.25">
      <c r="A1177" s="793"/>
      <c r="E1177" s="176"/>
      <c r="F1177" s="176"/>
      <c r="G1177" s="177"/>
      <c r="H1177" s="177"/>
    </row>
    <row r="1178" spans="1:8" x14ac:dyDescent="0.25">
      <c r="A1178" s="793"/>
      <c r="E1178" s="176"/>
      <c r="F1178" s="176"/>
      <c r="G1178" s="177"/>
      <c r="H1178" s="177"/>
    </row>
    <row r="1179" spans="1:8" x14ac:dyDescent="0.25">
      <c r="A1179" s="793"/>
      <c r="E1179" s="176"/>
      <c r="F1179" s="176"/>
      <c r="G1179" s="177"/>
      <c r="H1179" s="177"/>
    </row>
    <row r="1180" spans="1:8" x14ac:dyDescent="0.25">
      <c r="A1180" s="793"/>
      <c r="E1180" s="176"/>
      <c r="F1180" s="176"/>
      <c r="G1180" s="177"/>
      <c r="H1180" s="177"/>
    </row>
    <row r="1181" spans="1:8" x14ac:dyDescent="0.25">
      <c r="A1181" s="793"/>
      <c r="E1181" s="176"/>
      <c r="F1181" s="176"/>
      <c r="G1181" s="177"/>
      <c r="H1181" s="177"/>
    </row>
    <row r="1182" spans="1:8" x14ac:dyDescent="0.25">
      <c r="A1182" s="793"/>
      <c r="E1182" s="176"/>
      <c r="F1182" s="176"/>
      <c r="G1182" s="177"/>
      <c r="H1182" s="177"/>
    </row>
    <row r="1183" spans="1:8" x14ac:dyDescent="0.25">
      <c r="A1183" s="793"/>
      <c r="E1183" s="176"/>
      <c r="F1183" s="176"/>
      <c r="G1183" s="177"/>
      <c r="H1183" s="177"/>
    </row>
    <row r="1184" spans="1:8" x14ac:dyDescent="0.25">
      <c r="A1184" s="793"/>
      <c r="E1184" s="176"/>
      <c r="F1184" s="176"/>
      <c r="G1184" s="177"/>
      <c r="H1184" s="177"/>
    </row>
    <row r="1185" spans="1:8" x14ac:dyDescent="0.25">
      <c r="A1185" s="793"/>
      <c r="E1185" s="176"/>
      <c r="F1185" s="176"/>
      <c r="G1185" s="177"/>
      <c r="H1185" s="177"/>
    </row>
    <row r="1186" spans="1:8" x14ac:dyDescent="0.25">
      <c r="A1186" s="793"/>
      <c r="E1186" s="176"/>
      <c r="F1186" s="176"/>
      <c r="G1186" s="177"/>
      <c r="H1186" s="177"/>
    </row>
    <row r="1187" spans="1:8" x14ac:dyDescent="0.25">
      <c r="A1187" s="793"/>
      <c r="E1187" s="176"/>
      <c r="F1187" s="176"/>
      <c r="G1187" s="177"/>
      <c r="H1187" s="177"/>
    </row>
    <row r="1188" spans="1:8" x14ac:dyDescent="0.25">
      <c r="A1188" s="793"/>
      <c r="E1188" s="176"/>
      <c r="F1188" s="176"/>
      <c r="G1188" s="177"/>
      <c r="H1188" s="177"/>
    </row>
    <row r="1189" spans="1:8" x14ac:dyDescent="0.25">
      <c r="A1189" s="793"/>
      <c r="E1189" s="176"/>
      <c r="F1189" s="176"/>
      <c r="G1189" s="177"/>
      <c r="H1189" s="177"/>
    </row>
    <row r="1190" spans="1:8" x14ac:dyDescent="0.25">
      <c r="A1190" s="793"/>
      <c r="E1190" s="176"/>
      <c r="F1190" s="176"/>
      <c r="G1190" s="177"/>
      <c r="H1190" s="177"/>
    </row>
    <row r="1191" spans="1:8" x14ac:dyDescent="0.25">
      <c r="A1191" s="793"/>
      <c r="E1191" s="176"/>
      <c r="F1191" s="176"/>
      <c r="G1191" s="177"/>
      <c r="H1191" s="177"/>
    </row>
    <row r="1192" spans="1:8" x14ac:dyDescent="0.25">
      <c r="A1192" s="793"/>
      <c r="E1192" s="176"/>
      <c r="F1192" s="176"/>
      <c r="G1192" s="177"/>
      <c r="H1192" s="177"/>
    </row>
    <row r="1193" spans="1:8" x14ac:dyDescent="0.25">
      <c r="A1193" s="793"/>
      <c r="E1193" s="176"/>
      <c r="F1193" s="176"/>
      <c r="G1193" s="177"/>
      <c r="H1193" s="177"/>
    </row>
    <row r="1194" spans="1:8" x14ac:dyDescent="0.25">
      <c r="A1194" s="793"/>
      <c r="E1194" s="176"/>
      <c r="F1194" s="176"/>
      <c r="G1194" s="177"/>
      <c r="H1194" s="177"/>
    </row>
    <row r="1195" spans="1:8" x14ac:dyDescent="0.25">
      <c r="A1195" s="793"/>
      <c r="E1195" s="176"/>
      <c r="F1195" s="176"/>
      <c r="G1195" s="177"/>
      <c r="H1195" s="177"/>
    </row>
    <row r="1196" spans="1:8" x14ac:dyDescent="0.25">
      <c r="A1196" s="793"/>
      <c r="E1196" s="176"/>
      <c r="F1196" s="176"/>
      <c r="G1196" s="177"/>
      <c r="H1196" s="177"/>
    </row>
    <row r="1197" spans="1:8" x14ac:dyDescent="0.25">
      <c r="A1197" s="793"/>
      <c r="E1197" s="176"/>
      <c r="F1197" s="176"/>
      <c r="G1197" s="177"/>
      <c r="H1197" s="177"/>
    </row>
    <row r="1198" spans="1:8" x14ac:dyDescent="0.25">
      <c r="A1198" s="793"/>
      <c r="E1198" s="176"/>
      <c r="F1198" s="176"/>
      <c r="G1198" s="177"/>
      <c r="H1198" s="177"/>
    </row>
    <row r="1199" spans="1:8" x14ac:dyDescent="0.25">
      <c r="A1199" s="793"/>
      <c r="E1199" s="176"/>
      <c r="F1199" s="176"/>
      <c r="G1199" s="177"/>
      <c r="H1199" s="177"/>
    </row>
    <row r="1200" spans="1:8" x14ac:dyDescent="0.25">
      <c r="A1200" s="793"/>
      <c r="E1200" s="176"/>
      <c r="F1200" s="176"/>
      <c r="G1200" s="177"/>
      <c r="H1200" s="177"/>
    </row>
    <row r="1201" spans="1:8" x14ac:dyDescent="0.25">
      <c r="A1201" s="793"/>
      <c r="E1201" s="176"/>
      <c r="F1201" s="176"/>
      <c r="G1201" s="177"/>
      <c r="H1201" s="177"/>
    </row>
    <row r="1202" spans="1:8" x14ac:dyDescent="0.25">
      <c r="A1202" s="793"/>
      <c r="E1202" s="176"/>
      <c r="F1202" s="176"/>
      <c r="G1202" s="177"/>
      <c r="H1202" s="177"/>
    </row>
    <row r="1203" spans="1:8" x14ac:dyDescent="0.25">
      <c r="A1203" s="793"/>
      <c r="E1203" s="176"/>
      <c r="F1203" s="176"/>
      <c r="G1203" s="177"/>
      <c r="H1203" s="177"/>
    </row>
    <row r="1204" spans="1:8" x14ac:dyDescent="0.25">
      <c r="A1204" s="793"/>
      <c r="E1204" s="176"/>
      <c r="F1204" s="176"/>
      <c r="G1204" s="177"/>
      <c r="H1204" s="177"/>
    </row>
    <row r="1205" spans="1:8" x14ac:dyDescent="0.25">
      <c r="A1205" s="793"/>
      <c r="E1205" s="176"/>
      <c r="F1205" s="176"/>
      <c r="G1205" s="177"/>
      <c r="H1205" s="177"/>
    </row>
    <row r="1206" spans="1:8" x14ac:dyDescent="0.25">
      <c r="A1206" s="793"/>
      <c r="E1206" s="176"/>
      <c r="F1206" s="176"/>
      <c r="G1206" s="177"/>
      <c r="H1206" s="177"/>
    </row>
    <row r="1207" spans="1:8" x14ac:dyDescent="0.25">
      <c r="A1207" s="793"/>
      <c r="E1207" s="176"/>
      <c r="F1207" s="176"/>
      <c r="G1207" s="177"/>
      <c r="H1207" s="177"/>
    </row>
    <row r="1208" spans="1:8" x14ac:dyDescent="0.25">
      <c r="A1208" s="793"/>
      <c r="E1208" s="176"/>
      <c r="F1208" s="176"/>
      <c r="G1208" s="177"/>
      <c r="H1208" s="177"/>
    </row>
    <row r="1209" spans="1:8" x14ac:dyDescent="0.25">
      <c r="A1209" s="793"/>
      <c r="E1209" s="176"/>
      <c r="F1209" s="176"/>
      <c r="G1209" s="177"/>
      <c r="H1209" s="177"/>
    </row>
    <row r="1210" spans="1:8" x14ac:dyDescent="0.25">
      <c r="A1210" s="793"/>
      <c r="E1210" s="176"/>
      <c r="F1210" s="176"/>
      <c r="G1210" s="177"/>
      <c r="H1210" s="177"/>
    </row>
    <row r="1211" spans="1:8" x14ac:dyDescent="0.25">
      <c r="A1211" s="793"/>
      <c r="E1211" s="176"/>
      <c r="F1211" s="176"/>
      <c r="G1211" s="177"/>
      <c r="H1211" s="177"/>
    </row>
    <row r="1212" spans="1:8" x14ac:dyDescent="0.25">
      <c r="A1212" s="793"/>
      <c r="E1212" s="176"/>
      <c r="F1212" s="176"/>
      <c r="G1212" s="177"/>
      <c r="H1212" s="177"/>
    </row>
    <row r="1213" spans="1:8" x14ac:dyDescent="0.25">
      <c r="A1213" s="793"/>
      <c r="E1213" s="176"/>
      <c r="F1213" s="176"/>
      <c r="G1213" s="177"/>
      <c r="H1213" s="177"/>
    </row>
    <row r="1214" spans="1:8" x14ac:dyDescent="0.25">
      <c r="A1214" s="793"/>
      <c r="E1214" s="176"/>
      <c r="F1214" s="176"/>
      <c r="G1214" s="177"/>
      <c r="H1214" s="177"/>
    </row>
    <row r="1215" spans="1:8" x14ac:dyDescent="0.25">
      <c r="A1215" s="793"/>
      <c r="E1215" s="176"/>
      <c r="F1215" s="176"/>
      <c r="G1215" s="177"/>
      <c r="H1215" s="177"/>
    </row>
    <row r="1216" spans="1:8" x14ac:dyDescent="0.25">
      <c r="A1216" s="793"/>
      <c r="E1216" s="176"/>
      <c r="F1216" s="176"/>
      <c r="G1216" s="177"/>
      <c r="H1216" s="177"/>
    </row>
    <row r="1217" spans="1:8" x14ac:dyDescent="0.25">
      <c r="A1217" s="793"/>
      <c r="E1217" s="176"/>
      <c r="F1217" s="176"/>
      <c r="G1217" s="177"/>
      <c r="H1217" s="177"/>
    </row>
    <row r="1218" spans="1:8" x14ac:dyDescent="0.25">
      <c r="A1218" s="793"/>
      <c r="E1218" s="176"/>
      <c r="F1218" s="176"/>
      <c r="G1218" s="177"/>
      <c r="H1218" s="177"/>
    </row>
    <row r="1219" spans="1:8" x14ac:dyDescent="0.25">
      <c r="A1219" s="793"/>
      <c r="E1219" s="176"/>
      <c r="F1219" s="176"/>
      <c r="G1219" s="177"/>
      <c r="H1219" s="177"/>
    </row>
    <row r="1220" spans="1:8" x14ac:dyDescent="0.25">
      <c r="A1220" s="793"/>
      <c r="E1220" s="176"/>
      <c r="F1220" s="176"/>
      <c r="G1220" s="177"/>
      <c r="H1220" s="177"/>
    </row>
    <row r="1221" spans="1:8" x14ac:dyDescent="0.25">
      <c r="A1221" s="793"/>
      <c r="E1221" s="176"/>
      <c r="F1221" s="176"/>
      <c r="G1221" s="177"/>
      <c r="H1221" s="177"/>
    </row>
    <row r="1222" spans="1:8" x14ac:dyDescent="0.25">
      <c r="A1222" s="793"/>
      <c r="E1222" s="176"/>
      <c r="F1222" s="176"/>
      <c r="G1222" s="177"/>
      <c r="H1222" s="177"/>
    </row>
    <row r="1223" spans="1:8" x14ac:dyDescent="0.25">
      <c r="A1223" s="793"/>
      <c r="E1223" s="176"/>
      <c r="F1223" s="176"/>
      <c r="G1223" s="177"/>
      <c r="H1223" s="177"/>
    </row>
    <row r="1224" spans="1:8" x14ac:dyDescent="0.25">
      <c r="A1224" s="793"/>
      <c r="E1224" s="176"/>
      <c r="F1224" s="176"/>
      <c r="G1224" s="177"/>
      <c r="H1224" s="177"/>
    </row>
    <row r="1225" spans="1:8" x14ac:dyDescent="0.25">
      <c r="A1225" s="793"/>
      <c r="E1225" s="176"/>
      <c r="F1225" s="176"/>
      <c r="G1225" s="177"/>
      <c r="H1225" s="177"/>
    </row>
    <row r="1226" spans="1:8" x14ac:dyDescent="0.25">
      <c r="A1226" s="793"/>
      <c r="E1226" s="176"/>
      <c r="F1226" s="176"/>
      <c r="G1226" s="177"/>
      <c r="H1226" s="177"/>
    </row>
    <row r="1227" spans="1:8" x14ac:dyDescent="0.25">
      <c r="A1227" s="793"/>
      <c r="E1227" s="176"/>
      <c r="F1227" s="176"/>
      <c r="G1227" s="177"/>
      <c r="H1227" s="177"/>
    </row>
    <row r="1228" spans="1:8" x14ac:dyDescent="0.25">
      <c r="A1228" s="793"/>
      <c r="E1228" s="176"/>
      <c r="F1228" s="176"/>
      <c r="G1228" s="177"/>
      <c r="H1228" s="177"/>
    </row>
    <row r="1229" spans="1:8" x14ac:dyDescent="0.25">
      <c r="A1229" s="793"/>
      <c r="E1229" s="176"/>
      <c r="F1229" s="176"/>
      <c r="G1229" s="177"/>
      <c r="H1229" s="177"/>
    </row>
    <row r="1230" spans="1:8" x14ac:dyDescent="0.25">
      <c r="A1230" s="793"/>
      <c r="E1230" s="176"/>
      <c r="F1230" s="176"/>
      <c r="G1230" s="177"/>
      <c r="H1230" s="177"/>
    </row>
    <row r="1231" spans="1:8" x14ac:dyDescent="0.25">
      <c r="A1231" s="793"/>
      <c r="E1231" s="176"/>
      <c r="F1231" s="176"/>
      <c r="G1231" s="177"/>
      <c r="H1231" s="177"/>
    </row>
    <row r="1232" spans="1:8" x14ac:dyDescent="0.25">
      <c r="A1232" s="793"/>
      <c r="E1232" s="176"/>
      <c r="F1232" s="176"/>
      <c r="G1232" s="177"/>
      <c r="H1232" s="177"/>
    </row>
    <row r="1233" spans="1:8" x14ac:dyDescent="0.25">
      <c r="A1233" s="793"/>
      <c r="E1233" s="176"/>
      <c r="F1233" s="176"/>
      <c r="G1233" s="177"/>
      <c r="H1233" s="177"/>
    </row>
    <row r="1234" spans="1:8" x14ac:dyDescent="0.25">
      <c r="A1234" s="793"/>
      <c r="E1234" s="176"/>
      <c r="F1234" s="176"/>
      <c r="G1234" s="177"/>
      <c r="H1234" s="177"/>
    </row>
    <row r="1235" spans="1:8" x14ac:dyDescent="0.25">
      <c r="A1235" s="793"/>
      <c r="E1235" s="176"/>
      <c r="F1235" s="176"/>
      <c r="G1235" s="177"/>
      <c r="H1235" s="177"/>
    </row>
    <row r="1236" spans="1:8" x14ac:dyDescent="0.25">
      <c r="A1236" s="793"/>
      <c r="E1236" s="176"/>
      <c r="F1236" s="176"/>
      <c r="G1236" s="177"/>
      <c r="H1236" s="177"/>
    </row>
    <row r="1237" spans="1:8" x14ac:dyDescent="0.25">
      <c r="A1237" s="793"/>
      <c r="E1237" s="176"/>
      <c r="F1237" s="176"/>
      <c r="G1237" s="177"/>
      <c r="H1237" s="177"/>
    </row>
    <row r="1238" spans="1:8" x14ac:dyDescent="0.25">
      <c r="A1238" s="793"/>
      <c r="E1238" s="176"/>
      <c r="F1238" s="176"/>
      <c r="G1238" s="177"/>
      <c r="H1238" s="177"/>
    </row>
    <row r="1239" spans="1:8" x14ac:dyDescent="0.25">
      <c r="A1239" s="793"/>
      <c r="E1239" s="176"/>
      <c r="F1239" s="176"/>
      <c r="G1239" s="177"/>
      <c r="H1239" s="177"/>
    </row>
    <row r="1240" spans="1:8" x14ac:dyDescent="0.25">
      <c r="A1240" s="793"/>
      <c r="E1240" s="176"/>
      <c r="F1240" s="176"/>
      <c r="G1240" s="177"/>
      <c r="H1240" s="177"/>
    </row>
    <row r="1241" spans="1:8" x14ac:dyDescent="0.25">
      <c r="A1241" s="793"/>
      <c r="E1241" s="176"/>
      <c r="F1241" s="176"/>
      <c r="G1241" s="177"/>
      <c r="H1241" s="177"/>
    </row>
    <row r="1242" spans="1:8" x14ac:dyDescent="0.25">
      <c r="A1242" s="793"/>
      <c r="E1242" s="176"/>
      <c r="F1242" s="176"/>
      <c r="G1242" s="177"/>
      <c r="H1242" s="177"/>
    </row>
    <row r="1243" spans="1:8" x14ac:dyDescent="0.25">
      <c r="A1243" s="793"/>
      <c r="E1243" s="176"/>
      <c r="F1243" s="176"/>
      <c r="G1243" s="177"/>
      <c r="H1243" s="177"/>
    </row>
    <row r="1244" spans="1:8" x14ac:dyDescent="0.25">
      <c r="A1244" s="793"/>
      <c r="E1244" s="176"/>
      <c r="F1244" s="176"/>
      <c r="G1244" s="177"/>
      <c r="H1244" s="177"/>
    </row>
    <row r="1245" spans="1:8" x14ac:dyDescent="0.25">
      <c r="A1245" s="793"/>
      <c r="E1245" s="176"/>
      <c r="F1245" s="176"/>
      <c r="G1245" s="177"/>
      <c r="H1245" s="177"/>
    </row>
    <row r="1246" spans="1:8" x14ac:dyDescent="0.25">
      <c r="A1246" s="793"/>
      <c r="E1246" s="176"/>
      <c r="F1246" s="176"/>
      <c r="G1246" s="177"/>
      <c r="H1246" s="177"/>
    </row>
    <row r="1247" spans="1:8" x14ac:dyDescent="0.25">
      <c r="A1247" s="793"/>
      <c r="E1247" s="176"/>
      <c r="F1247" s="176"/>
      <c r="G1247" s="177"/>
      <c r="H1247" s="177"/>
    </row>
    <row r="1248" spans="1:8" x14ac:dyDescent="0.25">
      <c r="A1248" s="793"/>
      <c r="E1248" s="176"/>
      <c r="F1248" s="176"/>
      <c r="G1248" s="177"/>
      <c r="H1248" s="177"/>
    </row>
    <row r="1249" spans="1:8" x14ac:dyDescent="0.25">
      <c r="A1249" s="793"/>
      <c r="E1249" s="176"/>
      <c r="F1249" s="176"/>
      <c r="G1249" s="177"/>
      <c r="H1249" s="177"/>
    </row>
    <row r="1250" spans="1:8" x14ac:dyDescent="0.25">
      <c r="A1250" s="793"/>
      <c r="E1250" s="176"/>
      <c r="F1250" s="176"/>
      <c r="G1250" s="177"/>
      <c r="H1250" s="177"/>
    </row>
    <row r="1251" spans="1:8" x14ac:dyDescent="0.25">
      <c r="A1251" s="793"/>
      <c r="E1251" s="176"/>
      <c r="F1251" s="176"/>
      <c r="G1251" s="177"/>
      <c r="H1251" s="177"/>
    </row>
    <row r="1252" spans="1:8" x14ac:dyDescent="0.25">
      <c r="A1252" s="793"/>
      <c r="E1252" s="176"/>
      <c r="F1252" s="176"/>
      <c r="G1252" s="177"/>
      <c r="H1252" s="177"/>
    </row>
    <row r="1253" spans="1:8" x14ac:dyDescent="0.25">
      <c r="A1253" s="793"/>
      <c r="E1253" s="176"/>
      <c r="F1253" s="176"/>
      <c r="G1253" s="177"/>
      <c r="H1253" s="177"/>
    </row>
    <row r="1254" spans="1:8" x14ac:dyDescent="0.25">
      <c r="A1254" s="793"/>
      <c r="E1254" s="176"/>
      <c r="F1254" s="176"/>
      <c r="G1254" s="177"/>
      <c r="H1254" s="177"/>
    </row>
    <row r="1255" spans="1:8" x14ac:dyDescent="0.25">
      <c r="A1255" s="793"/>
      <c r="E1255" s="176"/>
      <c r="F1255" s="176"/>
      <c r="G1255" s="177"/>
      <c r="H1255" s="177"/>
    </row>
    <row r="1256" spans="1:8" x14ac:dyDescent="0.25">
      <c r="A1256" s="793"/>
      <c r="E1256" s="176"/>
      <c r="F1256" s="176"/>
      <c r="G1256" s="177"/>
      <c r="H1256" s="177"/>
    </row>
    <row r="1257" spans="1:8" x14ac:dyDescent="0.25">
      <c r="A1257" s="793"/>
      <c r="E1257" s="176"/>
      <c r="F1257" s="176"/>
      <c r="G1257" s="177"/>
      <c r="H1257" s="177"/>
    </row>
    <row r="1258" spans="1:8" x14ac:dyDescent="0.25">
      <c r="A1258" s="793"/>
      <c r="E1258" s="176"/>
      <c r="F1258" s="176"/>
      <c r="G1258" s="177"/>
      <c r="H1258" s="177"/>
    </row>
    <row r="1259" spans="1:8" x14ac:dyDescent="0.25">
      <c r="A1259" s="793"/>
      <c r="E1259" s="176"/>
      <c r="F1259" s="176"/>
      <c r="G1259" s="177"/>
      <c r="H1259" s="177"/>
    </row>
    <row r="1260" spans="1:8" x14ac:dyDescent="0.25">
      <c r="A1260" s="793"/>
      <c r="E1260" s="176"/>
      <c r="F1260" s="176"/>
      <c r="G1260" s="177"/>
      <c r="H1260" s="177"/>
    </row>
    <row r="1261" spans="1:8" x14ac:dyDescent="0.25">
      <c r="A1261" s="793"/>
      <c r="E1261" s="176"/>
      <c r="F1261" s="176"/>
      <c r="G1261" s="177"/>
      <c r="H1261" s="177"/>
    </row>
    <row r="1262" spans="1:8" x14ac:dyDescent="0.25">
      <c r="A1262" s="793"/>
      <c r="E1262" s="176"/>
      <c r="F1262" s="176"/>
      <c r="G1262" s="177"/>
      <c r="H1262" s="177"/>
    </row>
    <row r="1263" spans="1:8" x14ac:dyDescent="0.25">
      <c r="A1263" s="793"/>
      <c r="E1263" s="176"/>
      <c r="F1263" s="176"/>
      <c r="G1263" s="177"/>
      <c r="H1263" s="177"/>
    </row>
    <row r="1264" spans="1:8" x14ac:dyDescent="0.25">
      <c r="A1264" s="793"/>
      <c r="E1264" s="176"/>
      <c r="F1264" s="176"/>
      <c r="G1264" s="177"/>
      <c r="H1264" s="177"/>
    </row>
    <row r="1265" spans="1:8" x14ac:dyDescent="0.25">
      <c r="A1265" s="793"/>
      <c r="E1265" s="176"/>
      <c r="F1265" s="176"/>
      <c r="G1265" s="177"/>
      <c r="H1265" s="177"/>
    </row>
    <row r="1266" spans="1:8" x14ac:dyDescent="0.25">
      <c r="A1266" s="793"/>
      <c r="E1266" s="176"/>
      <c r="F1266" s="176"/>
      <c r="G1266" s="177"/>
      <c r="H1266" s="177"/>
    </row>
    <row r="1267" spans="1:8" x14ac:dyDescent="0.25">
      <c r="A1267" s="793"/>
      <c r="E1267" s="176"/>
      <c r="F1267" s="176"/>
      <c r="G1267" s="177"/>
      <c r="H1267" s="177"/>
    </row>
    <row r="1268" spans="1:8" x14ac:dyDescent="0.25">
      <c r="A1268" s="793"/>
      <c r="E1268" s="176"/>
      <c r="F1268" s="176"/>
      <c r="G1268" s="177"/>
      <c r="H1268" s="177"/>
    </row>
    <row r="1269" spans="1:8" x14ac:dyDescent="0.25">
      <c r="A1269" s="793"/>
      <c r="E1269" s="176"/>
      <c r="F1269" s="176"/>
      <c r="G1269" s="177"/>
      <c r="H1269" s="177"/>
    </row>
    <row r="1270" spans="1:8" x14ac:dyDescent="0.25">
      <c r="A1270" s="793"/>
      <c r="E1270" s="176"/>
      <c r="F1270" s="176"/>
      <c r="G1270" s="177"/>
      <c r="H1270" s="177"/>
    </row>
    <row r="1271" spans="1:8" x14ac:dyDescent="0.25">
      <c r="A1271" s="793"/>
      <c r="E1271" s="176"/>
      <c r="F1271" s="176"/>
      <c r="G1271" s="177"/>
      <c r="H1271" s="177"/>
    </row>
    <row r="1272" spans="1:8" x14ac:dyDescent="0.25">
      <c r="A1272" s="793"/>
      <c r="E1272" s="176"/>
      <c r="F1272" s="176"/>
      <c r="G1272" s="177"/>
      <c r="H1272" s="177"/>
    </row>
    <row r="1273" spans="1:8" x14ac:dyDescent="0.25">
      <c r="A1273" s="793"/>
      <c r="E1273" s="176"/>
      <c r="F1273" s="176"/>
      <c r="G1273" s="177"/>
      <c r="H1273" s="177"/>
    </row>
    <row r="1274" spans="1:8" x14ac:dyDescent="0.25">
      <c r="A1274" s="793"/>
      <c r="E1274" s="176"/>
      <c r="F1274" s="176"/>
      <c r="G1274" s="177"/>
      <c r="H1274" s="177"/>
    </row>
    <row r="1275" spans="1:8" x14ac:dyDescent="0.25">
      <c r="A1275" s="793"/>
      <c r="E1275" s="176"/>
      <c r="F1275" s="176"/>
      <c r="G1275" s="177"/>
      <c r="H1275" s="177"/>
    </row>
    <row r="1276" spans="1:8" x14ac:dyDescent="0.25">
      <c r="A1276" s="793"/>
      <c r="E1276" s="176"/>
      <c r="F1276" s="176"/>
      <c r="G1276" s="177"/>
      <c r="H1276" s="177"/>
    </row>
    <row r="1277" spans="1:8" x14ac:dyDescent="0.25">
      <c r="A1277" s="793"/>
      <c r="E1277" s="176"/>
      <c r="F1277" s="176"/>
      <c r="G1277" s="177"/>
      <c r="H1277" s="177"/>
    </row>
    <row r="1278" spans="1:8" x14ac:dyDescent="0.25">
      <c r="A1278" s="793"/>
      <c r="E1278" s="176"/>
      <c r="F1278" s="176"/>
      <c r="G1278" s="177"/>
      <c r="H1278" s="177"/>
    </row>
    <row r="1279" spans="1:8" x14ac:dyDescent="0.25">
      <c r="A1279" s="793"/>
      <c r="E1279" s="176"/>
      <c r="F1279" s="176"/>
      <c r="G1279" s="177"/>
      <c r="H1279" s="177"/>
    </row>
    <row r="1280" spans="1:8" x14ac:dyDescent="0.25">
      <c r="A1280" s="793"/>
      <c r="E1280" s="176"/>
      <c r="F1280" s="176"/>
      <c r="G1280" s="177"/>
      <c r="H1280" s="177"/>
    </row>
    <row r="1281" spans="1:8" x14ac:dyDescent="0.25">
      <c r="A1281" s="793"/>
      <c r="E1281" s="176"/>
      <c r="F1281" s="176"/>
      <c r="G1281" s="177"/>
      <c r="H1281" s="177"/>
    </row>
    <row r="1282" spans="1:8" x14ac:dyDescent="0.25">
      <c r="A1282" s="793"/>
      <c r="E1282" s="176"/>
      <c r="F1282" s="176"/>
      <c r="G1282" s="177"/>
      <c r="H1282" s="177"/>
    </row>
    <row r="1283" spans="1:8" x14ac:dyDescent="0.25">
      <c r="A1283" s="793"/>
      <c r="E1283" s="176"/>
      <c r="F1283" s="176"/>
      <c r="G1283" s="177"/>
      <c r="H1283" s="177"/>
    </row>
    <row r="1284" spans="1:8" x14ac:dyDescent="0.25">
      <c r="A1284" s="793"/>
      <c r="E1284" s="176"/>
      <c r="F1284" s="176"/>
      <c r="G1284" s="177"/>
      <c r="H1284" s="177"/>
    </row>
    <row r="1285" spans="1:8" x14ac:dyDescent="0.25">
      <c r="A1285" s="793"/>
      <c r="E1285" s="176"/>
      <c r="F1285" s="176"/>
      <c r="G1285" s="177"/>
      <c r="H1285" s="177"/>
    </row>
    <row r="1286" spans="1:8" x14ac:dyDescent="0.25">
      <c r="A1286" s="793"/>
      <c r="E1286" s="176"/>
      <c r="F1286" s="176"/>
      <c r="G1286" s="177"/>
      <c r="H1286" s="177"/>
    </row>
    <row r="1287" spans="1:8" x14ac:dyDescent="0.25">
      <c r="A1287" s="793"/>
      <c r="E1287" s="176"/>
      <c r="F1287" s="176"/>
      <c r="G1287" s="177"/>
      <c r="H1287" s="177"/>
    </row>
    <row r="1288" spans="1:8" x14ac:dyDescent="0.25">
      <c r="A1288" s="793"/>
      <c r="E1288" s="176"/>
      <c r="F1288" s="176"/>
      <c r="G1288" s="177"/>
      <c r="H1288" s="177"/>
    </row>
    <row r="1289" spans="1:8" x14ac:dyDescent="0.25">
      <c r="A1289" s="793"/>
      <c r="E1289" s="176"/>
      <c r="F1289" s="176"/>
      <c r="G1289" s="177"/>
      <c r="H1289" s="177"/>
    </row>
    <row r="1290" spans="1:8" x14ac:dyDescent="0.25">
      <c r="A1290" s="793"/>
      <c r="E1290" s="176"/>
      <c r="F1290" s="176"/>
      <c r="G1290" s="177"/>
      <c r="H1290" s="177"/>
    </row>
    <row r="1291" spans="1:8" x14ac:dyDescent="0.25">
      <c r="A1291" s="793"/>
      <c r="E1291" s="176"/>
      <c r="F1291" s="176"/>
      <c r="G1291" s="177"/>
      <c r="H1291" s="177"/>
    </row>
    <row r="1292" spans="1:8" x14ac:dyDescent="0.25">
      <c r="A1292" s="793"/>
      <c r="E1292" s="176"/>
      <c r="F1292" s="176"/>
      <c r="G1292" s="177"/>
      <c r="H1292" s="177"/>
    </row>
    <row r="1293" spans="1:8" x14ac:dyDescent="0.25">
      <c r="A1293" s="793"/>
      <c r="E1293" s="176"/>
      <c r="F1293" s="176"/>
      <c r="G1293" s="177"/>
      <c r="H1293" s="177"/>
    </row>
    <row r="1294" spans="1:8" x14ac:dyDescent="0.25">
      <c r="A1294" s="793"/>
      <c r="E1294" s="176"/>
      <c r="F1294" s="176"/>
      <c r="G1294" s="177"/>
      <c r="H1294" s="177"/>
    </row>
    <row r="1295" spans="1:8" x14ac:dyDescent="0.25">
      <c r="A1295" s="793"/>
      <c r="E1295" s="176"/>
      <c r="F1295" s="176"/>
      <c r="G1295" s="177"/>
      <c r="H1295" s="177"/>
    </row>
    <row r="1296" spans="1:8" x14ac:dyDescent="0.25">
      <c r="A1296" s="793"/>
      <c r="E1296" s="176"/>
      <c r="F1296" s="176"/>
      <c r="G1296" s="177"/>
      <c r="H1296" s="177"/>
    </row>
    <row r="1297" spans="1:8" x14ac:dyDescent="0.25">
      <c r="A1297" s="793"/>
      <c r="E1297" s="176"/>
      <c r="F1297" s="176"/>
      <c r="G1297" s="177"/>
      <c r="H1297" s="177"/>
    </row>
    <row r="1298" spans="1:8" x14ac:dyDescent="0.25">
      <c r="A1298" s="793"/>
      <c r="E1298" s="176"/>
      <c r="F1298" s="176"/>
      <c r="G1298" s="177"/>
      <c r="H1298" s="177"/>
    </row>
    <row r="1299" spans="1:8" x14ac:dyDescent="0.25">
      <c r="A1299" s="793"/>
      <c r="E1299" s="176"/>
      <c r="F1299" s="176"/>
      <c r="G1299" s="177"/>
      <c r="H1299" s="177"/>
    </row>
    <row r="1300" spans="1:8" x14ac:dyDescent="0.25">
      <c r="A1300" s="793"/>
      <c r="E1300" s="176"/>
      <c r="F1300" s="176"/>
      <c r="G1300" s="177"/>
      <c r="H1300" s="177"/>
    </row>
    <row r="1301" spans="1:8" x14ac:dyDescent="0.25">
      <c r="A1301" s="793"/>
      <c r="E1301" s="176"/>
      <c r="F1301" s="176"/>
      <c r="G1301" s="177"/>
      <c r="H1301" s="177"/>
    </row>
    <row r="1302" spans="1:8" x14ac:dyDescent="0.25">
      <c r="A1302" s="793"/>
      <c r="E1302" s="176"/>
      <c r="F1302" s="176"/>
      <c r="G1302" s="177"/>
      <c r="H1302" s="177"/>
    </row>
    <row r="1303" spans="1:8" x14ac:dyDescent="0.25">
      <c r="A1303" s="793"/>
      <c r="E1303" s="176"/>
      <c r="F1303" s="176"/>
      <c r="G1303" s="177"/>
      <c r="H1303" s="177"/>
    </row>
    <row r="1304" spans="1:8" x14ac:dyDescent="0.25">
      <c r="A1304" s="793"/>
      <c r="E1304" s="176"/>
      <c r="F1304" s="176"/>
      <c r="G1304" s="177"/>
      <c r="H1304" s="177"/>
    </row>
    <row r="1305" spans="1:8" x14ac:dyDescent="0.25">
      <c r="A1305" s="793"/>
      <c r="E1305" s="176"/>
      <c r="F1305" s="176"/>
      <c r="G1305" s="177"/>
      <c r="H1305" s="177"/>
    </row>
    <row r="1306" spans="1:8" x14ac:dyDescent="0.25">
      <c r="A1306" s="793"/>
      <c r="E1306" s="176"/>
      <c r="F1306" s="176"/>
      <c r="G1306" s="177"/>
      <c r="H1306" s="177"/>
    </row>
    <row r="1307" spans="1:8" x14ac:dyDescent="0.25">
      <c r="A1307" s="793"/>
      <c r="E1307" s="176"/>
      <c r="F1307" s="176"/>
      <c r="G1307" s="177"/>
      <c r="H1307" s="177"/>
    </row>
    <row r="1308" spans="1:8" x14ac:dyDescent="0.25">
      <c r="A1308" s="793"/>
      <c r="E1308" s="176"/>
      <c r="F1308" s="176"/>
      <c r="G1308" s="177"/>
      <c r="H1308" s="177"/>
    </row>
    <row r="1309" spans="1:8" x14ac:dyDescent="0.25">
      <c r="A1309" s="793"/>
      <c r="E1309" s="176"/>
      <c r="F1309" s="176"/>
      <c r="G1309" s="177"/>
      <c r="H1309" s="177"/>
    </row>
    <row r="1310" spans="1:8" x14ac:dyDescent="0.25">
      <c r="A1310" s="793"/>
      <c r="E1310" s="176"/>
      <c r="F1310" s="176"/>
      <c r="G1310" s="177"/>
      <c r="H1310" s="177"/>
    </row>
    <row r="1311" spans="1:8" x14ac:dyDescent="0.25">
      <c r="A1311" s="793"/>
      <c r="E1311" s="176"/>
      <c r="F1311" s="176"/>
      <c r="G1311" s="177"/>
      <c r="H1311" s="177"/>
    </row>
    <row r="1312" spans="1:8" x14ac:dyDescent="0.25">
      <c r="A1312" s="793"/>
      <c r="E1312" s="176"/>
      <c r="F1312" s="176"/>
      <c r="G1312" s="177"/>
      <c r="H1312" s="177"/>
    </row>
    <row r="1313" spans="1:8" x14ac:dyDescent="0.25">
      <c r="A1313" s="793"/>
      <c r="E1313" s="176"/>
      <c r="F1313" s="176"/>
      <c r="G1313" s="177"/>
      <c r="H1313" s="177"/>
    </row>
    <row r="1314" spans="1:8" x14ac:dyDescent="0.25">
      <c r="A1314" s="793"/>
      <c r="E1314" s="176"/>
      <c r="F1314" s="176"/>
      <c r="G1314" s="177"/>
      <c r="H1314" s="177"/>
    </row>
    <row r="1315" spans="1:8" x14ac:dyDescent="0.25">
      <c r="A1315" s="793"/>
      <c r="E1315" s="176"/>
      <c r="F1315" s="176"/>
      <c r="G1315" s="177"/>
      <c r="H1315" s="177"/>
    </row>
    <row r="1316" spans="1:8" x14ac:dyDescent="0.25">
      <c r="A1316" s="793"/>
      <c r="E1316" s="176"/>
      <c r="F1316" s="176"/>
      <c r="G1316" s="177"/>
      <c r="H1316" s="177"/>
    </row>
    <row r="1317" spans="1:8" x14ac:dyDescent="0.25">
      <c r="A1317" s="793"/>
      <c r="E1317" s="176"/>
      <c r="F1317" s="176"/>
      <c r="G1317" s="177"/>
      <c r="H1317" s="177"/>
    </row>
    <row r="1318" spans="1:8" x14ac:dyDescent="0.25">
      <c r="A1318" s="793"/>
      <c r="E1318" s="176"/>
      <c r="F1318" s="176"/>
      <c r="G1318" s="177"/>
      <c r="H1318" s="177"/>
    </row>
    <row r="1319" spans="1:8" x14ac:dyDescent="0.25">
      <c r="A1319" s="793"/>
      <c r="E1319" s="176"/>
      <c r="F1319" s="176"/>
      <c r="G1319" s="177"/>
      <c r="H1319" s="177"/>
    </row>
    <row r="1320" spans="1:8" x14ac:dyDescent="0.25">
      <c r="A1320" s="793"/>
      <c r="E1320" s="176"/>
      <c r="F1320" s="176"/>
      <c r="G1320" s="177"/>
      <c r="H1320" s="177"/>
    </row>
    <row r="1321" spans="1:8" x14ac:dyDescent="0.25">
      <c r="A1321" s="793"/>
      <c r="E1321" s="176"/>
      <c r="F1321" s="176"/>
      <c r="G1321" s="177"/>
      <c r="H1321" s="177"/>
    </row>
    <row r="1322" spans="1:8" x14ac:dyDescent="0.25">
      <c r="A1322" s="793"/>
      <c r="E1322" s="176"/>
      <c r="F1322" s="176"/>
      <c r="G1322" s="177"/>
      <c r="H1322" s="177"/>
    </row>
    <row r="1323" spans="1:8" x14ac:dyDescent="0.25">
      <c r="A1323" s="793"/>
      <c r="E1323" s="176"/>
      <c r="F1323" s="176"/>
      <c r="G1323" s="177"/>
      <c r="H1323" s="177"/>
    </row>
    <row r="1324" spans="1:8" x14ac:dyDescent="0.25">
      <c r="A1324" s="793"/>
      <c r="E1324" s="176"/>
      <c r="F1324" s="176"/>
      <c r="G1324" s="177"/>
      <c r="H1324" s="177"/>
    </row>
    <row r="1325" spans="1:8" x14ac:dyDescent="0.25">
      <c r="A1325" s="793"/>
      <c r="E1325" s="176"/>
      <c r="F1325" s="176"/>
      <c r="G1325" s="177"/>
      <c r="H1325" s="177"/>
    </row>
    <row r="1326" spans="1:8" x14ac:dyDescent="0.25">
      <c r="A1326" s="793"/>
      <c r="E1326" s="176"/>
      <c r="F1326" s="176"/>
      <c r="G1326" s="177"/>
      <c r="H1326" s="177"/>
    </row>
    <row r="1327" spans="1:8" x14ac:dyDescent="0.25">
      <c r="A1327" s="793"/>
      <c r="E1327" s="176"/>
      <c r="F1327" s="176"/>
      <c r="G1327" s="177"/>
      <c r="H1327" s="177"/>
    </row>
    <row r="1328" spans="1:8" x14ac:dyDescent="0.25">
      <c r="A1328" s="793"/>
      <c r="E1328" s="176"/>
      <c r="F1328" s="176"/>
      <c r="G1328" s="177"/>
      <c r="H1328" s="177"/>
    </row>
    <row r="1329" spans="1:8" x14ac:dyDescent="0.25">
      <c r="A1329" s="793"/>
      <c r="E1329" s="176"/>
      <c r="F1329" s="176"/>
      <c r="G1329" s="177"/>
      <c r="H1329" s="177"/>
    </row>
    <row r="1330" spans="1:8" x14ac:dyDescent="0.25">
      <c r="A1330" s="793"/>
      <c r="E1330" s="176"/>
      <c r="F1330" s="176"/>
      <c r="G1330" s="177"/>
      <c r="H1330" s="177"/>
    </row>
    <row r="1331" spans="1:8" x14ac:dyDescent="0.25">
      <c r="A1331" s="793"/>
      <c r="E1331" s="176"/>
      <c r="F1331" s="176"/>
      <c r="G1331" s="177"/>
      <c r="H1331" s="177"/>
    </row>
    <row r="1332" spans="1:8" x14ac:dyDescent="0.25">
      <c r="A1332" s="793"/>
      <c r="E1332" s="176"/>
      <c r="F1332" s="176"/>
      <c r="G1332" s="177"/>
      <c r="H1332" s="177"/>
    </row>
    <row r="1333" spans="1:8" x14ac:dyDescent="0.25">
      <c r="A1333" s="793"/>
      <c r="E1333" s="176"/>
      <c r="F1333" s="176"/>
      <c r="G1333" s="177"/>
      <c r="H1333" s="177"/>
    </row>
    <row r="1334" spans="1:8" x14ac:dyDescent="0.25">
      <c r="A1334" s="793"/>
      <c r="E1334" s="176"/>
      <c r="F1334" s="176"/>
      <c r="G1334" s="177"/>
      <c r="H1334" s="177"/>
    </row>
    <row r="1335" spans="1:8" x14ac:dyDescent="0.25">
      <c r="A1335" s="793"/>
      <c r="E1335" s="176"/>
      <c r="F1335" s="176"/>
      <c r="G1335" s="177"/>
      <c r="H1335" s="177"/>
    </row>
    <row r="1336" spans="1:8" x14ac:dyDescent="0.25">
      <c r="A1336" s="793"/>
      <c r="E1336" s="176"/>
      <c r="F1336" s="176"/>
      <c r="G1336" s="177"/>
      <c r="H1336" s="177"/>
    </row>
    <row r="1337" spans="1:8" x14ac:dyDescent="0.25">
      <c r="A1337" s="793"/>
      <c r="E1337" s="176"/>
      <c r="F1337" s="176"/>
      <c r="G1337" s="177"/>
      <c r="H1337" s="177"/>
    </row>
    <row r="1338" spans="1:8" x14ac:dyDescent="0.25">
      <c r="A1338" s="793"/>
      <c r="E1338" s="176"/>
      <c r="F1338" s="176"/>
      <c r="G1338" s="177"/>
      <c r="H1338" s="177"/>
    </row>
    <row r="1339" spans="1:8" x14ac:dyDescent="0.25">
      <c r="A1339" s="793"/>
      <c r="E1339" s="176"/>
      <c r="F1339" s="176"/>
      <c r="G1339" s="177"/>
      <c r="H1339" s="177"/>
    </row>
    <row r="1340" spans="1:8" x14ac:dyDescent="0.25">
      <c r="A1340" s="793"/>
      <c r="E1340" s="176"/>
      <c r="F1340" s="176"/>
      <c r="G1340" s="177"/>
      <c r="H1340" s="177"/>
    </row>
    <row r="1341" spans="1:8" x14ac:dyDescent="0.25">
      <c r="A1341" s="793"/>
      <c r="E1341" s="176"/>
      <c r="F1341" s="176"/>
      <c r="G1341" s="177"/>
      <c r="H1341" s="177"/>
    </row>
    <row r="1342" spans="1:8" x14ac:dyDescent="0.25">
      <c r="A1342" s="793"/>
      <c r="E1342" s="176"/>
      <c r="F1342" s="176"/>
      <c r="G1342" s="177"/>
      <c r="H1342" s="177"/>
    </row>
    <row r="1343" spans="1:8" x14ac:dyDescent="0.25">
      <c r="A1343" s="793"/>
      <c r="E1343" s="176"/>
      <c r="F1343" s="176"/>
      <c r="G1343" s="177"/>
      <c r="H1343" s="177"/>
    </row>
    <row r="1344" spans="1:8" x14ac:dyDescent="0.25">
      <c r="A1344" s="793"/>
      <c r="E1344" s="176"/>
      <c r="F1344" s="176"/>
      <c r="G1344" s="177"/>
      <c r="H1344" s="177"/>
    </row>
    <row r="1345" spans="1:8" x14ac:dyDescent="0.25">
      <c r="A1345" s="793"/>
      <c r="E1345" s="176"/>
      <c r="F1345" s="176"/>
      <c r="G1345" s="177"/>
      <c r="H1345" s="177"/>
    </row>
    <row r="1346" spans="1:8" x14ac:dyDescent="0.25">
      <c r="A1346" s="793"/>
      <c r="E1346" s="176"/>
      <c r="F1346" s="176"/>
      <c r="G1346" s="177"/>
      <c r="H1346" s="177"/>
    </row>
    <row r="1347" spans="1:8" x14ac:dyDescent="0.25">
      <c r="A1347" s="793"/>
      <c r="E1347" s="176"/>
      <c r="F1347" s="176"/>
      <c r="G1347" s="177"/>
      <c r="H1347" s="177"/>
    </row>
    <row r="1348" spans="1:8" x14ac:dyDescent="0.25">
      <c r="A1348" s="793"/>
      <c r="E1348" s="176"/>
      <c r="F1348" s="176"/>
      <c r="G1348" s="177"/>
      <c r="H1348" s="177"/>
    </row>
    <row r="1349" spans="1:8" x14ac:dyDescent="0.25">
      <c r="A1349" s="793"/>
      <c r="E1349" s="176"/>
      <c r="F1349" s="176"/>
      <c r="G1349" s="177"/>
      <c r="H1349" s="177"/>
    </row>
    <row r="1350" spans="1:8" x14ac:dyDescent="0.25">
      <c r="A1350" s="793"/>
      <c r="E1350" s="176"/>
      <c r="F1350" s="176"/>
      <c r="G1350" s="177"/>
      <c r="H1350" s="177"/>
    </row>
    <row r="1351" spans="1:8" x14ac:dyDescent="0.25">
      <c r="A1351" s="793"/>
      <c r="E1351" s="176"/>
      <c r="F1351" s="176"/>
      <c r="G1351" s="177"/>
      <c r="H1351" s="177"/>
    </row>
    <row r="1352" spans="1:8" x14ac:dyDescent="0.25">
      <c r="A1352" s="793"/>
      <c r="E1352" s="176"/>
      <c r="F1352" s="176"/>
      <c r="G1352" s="177"/>
      <c r="H1352" s="177"/>
    </row>
    <row r="1353" spans="1:8" x14ac:dyDescent="0.25">
      <c r="A1353" s="793"/>
      <c r="E1353" s="176"/>
      <c r="F1353" s="176"/>
      <c r="G1353" s="177"/>
      <c r="H1353" s="177"/>
    </row>
    <row r="1354" spans="1:8" x14ac:dyDescent="0.25">
      <c r="A1354" s="793"/>
      <c r="E1354" s="176"/>
      <c r="F1354" s="176"/>
      <c r="G1354" s="177"/>
      <c r="H1354" s="177"/>
    </row>
    <row r="1355" spans="1:8" x14ac:dyDescent="0.25">
      <c r="A1355" s="793"/>
      <c r="E1355" s="176"/>
      <c r="F1355" s="176"/>
      <c r="G1355" s="177"/>
      <c r="H1355" s="177"/>
    </row>
    <row r="1356" spans="1:8" x14ac:dyDescent="0.25">
      <c r="A1356" s="793"/>
      <c r="E1356" s="176"/>
      <c r="F1356" s="176"/>
      <c r="G1356" s="177"/>
      <c r="H1356" s="177"/>
    </row>
    <row r="1357" spans="1:8" x14ac:dyDescent="0.25">
      <c r="A1357" s="793"/>
      <c r="E1357" s="176"/>
      <c r="F1357" s="176"/>
      <c r="G1357" s="177"/>
      <c r="H1357" s="177"/>
    </row>
    <row r="1358" spans="1:8" x14ac:dyDescent="0.25">
      <c r="A1358" s="793"/>
      <c r="E1358" s="176"/>
      <c r="F1358" s="176"/>
      <c r="G1358" s="177"/>
      <c r="H1358" s="177"/>
    </row>
    <row r="1359" spans="1:8" x14ac:dyDescent="0.25">
      <c r="A1359" s="793"/>
      <c r="E1359" s="176"/>
      <c r="F1359" s="176"/>
      <c r="G1359" s="177"/>
      <c r="H1359" s="177"/>
    </row>
    <row r="1360" spans="1:8" x14ac:dyDescent="0.25">
      <c r="A1360" s="793"/>
      <c r="E1360" s="176"/>
      <c r="F1360" s="176"/>
      <c r="G1360" s="177"/>
      <c r="H1360" s="177"/>
    </row>
    <row r="1361" spans="1:8" x14ac:dyDescent="0.25">
      <c r="A1361" s="793"/>
      <c r="E1361" s="176"/>
      <c r="F1361" s="176"/>
      <c r="G1361" s="177"/>
      <c r="H1361" s="177"/>
    </row>
    <row r="1362" spans="1:8" x14ac:dyDescent="0.25">
      <c r="A1362" s="793"/>
      <c r="E1362" s="176"/>
      <c r="F1362" s="176"/>
      <c r="G1362" s="177"/>
      <c r="H1362" s="177"/>
    </row>
    <row r="1363" spans="1:8" x14ac:dyDescent="0.25">
      <c r="A1363" s="793"/>
      <c r="E1363" s="176"/>
      <c r="F1363" s="176"/>
      <c r="G1363" s="177"/>
      <c r="H1363" s="177"/>
    </row>
    <row r="1364" spans="1:8" x14ac:dyDescent="0.25">
      <c r="A1364" s="793"/>
      <c r="E1364" s="176"/>
      <c r="F1364" s="176"/>
      <c r="G1364" s="177"/>
      <c r="H1364" s="177"/>
    </row>
    <row r="1365" spans="1:8" x14ac:dyDescent="0.25">
      <c r="A1365" s="793"/>
      <c r="E1365" s="176"/>
      <c r="F1365" s="176"/>
      <c r="G1365" s="177"/>
      <c r="H1365" s="177"/>
    </row>
    <row r="1366" spans="1:8" x14ac:dyDescent="0.25">
      <c r="A1366" s="793"/>
      <c r="E1366" s="176"/>
      <c r="F1366" s="176"/>
      <c r="G1366" s="177"/>
      <c r="H1366" s="177"/>
    </row>
    <row r="1367" spans="1:8" x14ac:dyDescent="0.25">
      <c r="A1367" s="793"/>
      <c r="E1367" s="176"/>
      <c r="F1367" s="176"/>
      <c r="G1367" s="177"/>
      <c r="H1367" s="177"/>
    </row>
    <row r="1368" spans="1:8" x14ac:dyDescent="0.25">
      <c r="A1368" s="793"/>
      <c r="E1368" s="176"/>
      <c r="F1368" s="176"/>
      <c r="G1368" s="177"/>
      <c r="H1368" s="177"/>
    </row>
    <row r="1369" spans="1:8" x14ac:dyDescent="0.25">
      <c r="A1369" s="793"/>
      <c r="E1369" s="176"/>
      <c r="F1369" s="176"/>
      <c r="G1369" s="177"/>
      <c r="H1369" s="177"/>
    </row>
    <row r="1370" spans="1:8" x14ac:dyDescent="0.25">
      <c r="A1370" s="793"/>
      <c r="E1370" s="176"/>
      <c r="F1370" s="176"/>
      <c r="G1370" s="177"/>
      <c r="H1370" s="177"/>
    </row>
    <row r="1371" spans="1:8" x14ac:dyDescent="0.25">
      <c r="A1371" s="793"/>
      <c r="E1371" s="176"/>
      <c r="F1371" s="176"/>
      <c r="G1371" s="177"/>
      <c r="H1371" s="177"/>
    </row>
    <row r="1372" spans="1:8" x14ac:dyDescent="0.25">
      <c r="A1372" s="793"/>
      <c r="E1372" s="176"/>
      <c r="F1372" s="176"/>
      <c r="G1372" s="177"/>
      <c r="H1372" s="177"/>
    </row>
    <row r="1373" spans="1:8" x14ac:dyDescent="0.25">
      <c r="A1373" s="793"/>
      <c r="E1373" s="176"/>
      <c r="F1373" s="176"/>
      <c r="G1373" s="177"/>
      <c r="H1373" s="177"/>
    </row>
    <row r="1374" spans="1:8" x14ac:dyDescent="0.25">
      <c r="A1374" s="793"/>
      <c r="E1374" s="176"/>
      <c r="F1374" s="176"/>
      <c r="G1374" s="177"/>
      <c r="H1374" s="177"/>
    </row>
    <row r="1375" spans="1:8" x14ac:dyDescent="0.25">
      <c r="A1375" s="793"/>
      <c r="E1375" s="176"/>
      <c r="F1375" s="176"/>
      <c r="G1375" s="177"/>
      <c r="H1375" s="177"/>
    </row>
    <row r="1376" spans="1:8" x14ac:dyDescent="0.25">
      <c r="A1376" s="793"/>
      <c r="E1376" s="176"/>
      <c r="F1376" s="176"/>
      <c r="G1376" s="177"/>
      <c r="H1376" s="177"/>
    </row>
    <row r="1377" spans="1:8" x14ac:dyDescent="0.25">
      <c r="A1377" s="793"/>
      <c r="E1377" s="176"/>
      <c r="F1377" s="176"/>
      <c r="G1377" s="177"/>
      <c r="H1377" s="177"/>
    </row>
    <row r="1378" spans="1:8" x14ac:dyDescent="0.25">
      <c r="A1378" s="793"/>
      <c r="E1378" s="176"/>
      <c r="F1378" s="176"/>
      <c r="G1378" s="177"/>
      <c r="H1378" s="177"/>
    </row>
    <row r="1379" spans="1:8" x14ac:dyDescent="0.25">
      <c r="A1379" s="793"/>
      <c r="E1379" s="176"/>
      <c r="F1379" s="176"/>
      <c r="G1379" s="177"/>
      <c r="H1379" s="177"/>
    </row>
    <row r="1380" spans="1:8" x14ac:dyDescent="0.25">
      <c r="A1380" s="793"/>
      <c r="E1380" s="176"/>
      <c r="F1380" s="176"/>
      <c r="G1380" s="177"/>
      <c r="H1380" s="177"/>
    </row>
    <row r="1381" spans="1:8" x14ac:dyDescent="0.25">
      <c r="A1381" s="793"/>
      <c r="E1381" s="176"/>
      <c r="F1381" s="176"/>
      <c r="G1381" s="177"/>
      <c r="H1381" s="177"/>
    </row>
    <row r="1382" spans="1:8" x14ac:dyDescent="0.25">
      <c r="A1382" s="793"/>
      <c r="E1382" s="176"/>
      <c r="F1382" s="176"/>
      <c r="G1382" s="177"/>
      <c r="H1382" s="177"/>
    </row>
    <row r="1383" spans="1:8" x14ac:dyDescent="0.25">
      <c r="A1383" s="793"/>
      <c r="E1383" s="176"/>
      <c r="F1383" s="176"/>
      <c r="G1383" s="177"/>
      <c r="H1383" s="177"/>
    </row>
    <row r="1384" spans="1:8" x14ac:dyDescent="0.25">
      <c r="A1384" s="793"/>
      <c r="E1384" s="176"/>
      <c r="F1384" s="176"/>
      <c r="G1384" s="177"/>
      <c r="H1384" s="177"/>
    </row>
    <row r="1385" spans="1:8" x14ac:dyDescent="0.25">
      <c r="A1385" s="793"/>
      <c r="E1385" s="176"/>
      <c r="F1385" s="176"/>
      <c r="G1385" s="177"/>
      <c r="H1385" s="177"/>
    </row>
    <row r="1386" spans="1:8" x14ac:dyDescent="0.25">
      <c r="A1386" s="793"/>
      <c r="E1386" s="176"/>
      <c r="F1386" s="176"/>
      <c r="G1386" s="177"/>
      <c r="H1386" s="177"/>
    </row>
    <row r="1387" spans="1:8" x14ac:dyDescent="0.25">
      <c r="A1387" s="793"/>
      <c r="E1387" s="176"/>
      <c r="F1387" s="176"/>
      <c r="G1387" s="177"/>
      <c r="H1387" s="177"/>
    </row>
    <row r="1388" spans="1:8" x14ac:dyDescent="0.25">
      <c r="A1388" s="793"/>
      <c r="E1388" s="176"/>
      <c r="F1388" s="176"/>
      <c r="G1388" s="177"/>
      <c r="H1388" s="177"/>
    </row>
    <row r="1389" spans="1:8" x14ac:dyDescent="0.25">
      <c r="A1389" s="793"/>
      <c r="E1389" s="176"/>
      <c r="F1389" s="176"/>
      <c r="G1389" s="177"/>
      <c r="H1389" s="177"/>
    </row>
    <row r="1390" spans="1:8" x14ac:dyDescent="0.25">
      <c r="A1390" s="793"/>
      <c r="E1390" s="176"/>
      <c r="F1390" s="176"/>
      <c r="G1390" s="177"/>
      <c r="H1390" s="177"/>
    </row>
    <row r="1391" spans="1:8" x14ac:dyDescent="0.25">
      <c r="A1391" s="793"/>
      <c r="E1391" s="176"/>
      <c r="F1391" s="176"/>
      <c r="G1391" s="177"/>
      <c r="H1391" s="177"/>
    </row>
    <row r="1392" spans="1:8" x14ac:dyDescent="0.25">
      <c r="A1392" s="793"/>
      <c r="E1392" s="176"/>
      <c r="F1392" s="176"/>
      <c r="G1392" s="177"/>
      <c r="H1392" s="177"/>
    </row>
    <row r="1393" spans="1:8" x14ac:dyDescent="0.25">
      <c r="A1393" s="793"/>
      <c r="E1393" s="176"/>
      <c r="F1393" s="176"/>
      <c r="G1393" s="177"/>
      <c r="H1393" s="177"/>
    </row>
    <row r="1394" spans="1:8" x14ac:dyDescent="0.25">
      <c r="A1394" s="793"/>
      <c r="E1394" s="176"/>
      <c r="F1394" s="176"/>
      <c r="G1394" s="177"/>
      <c r="H1394" s="177"/>
    </row>
    <row r="1395" spans="1:8" x14ac:dyDescent="0.25">
      <c r="A1395" s="793"/>
      <c r="E1395" s="176"/>
      <c r="F1395" s="176"/>
      <c r="G1395" s="177"/>
      <c r="H1395" s="177"/>
    </row>
    <row r="1396" spans="1:8" x14ac:dyDescent="0.25">
      <c r="A1396" s="793"/>
      <c r="E1396" s="176"/>
      <c r="F1396" s="176"/>
      <c r="G1396" s="177"/>
      <c r="H1396" s="177"/>
    </row>
    <row r="1397" spans="1:8" x14ac:dyDescent="0.25">
      <c r="A1397" s="793"/>
      <c r="E1397" s="176"/>
      <c r="F1397" s="176"/>
      <c r="G1397" s="177"/>
      <c r="H1397" s="177"/>
    </row>
    <row r="1398" spans="1:8" x14ac:dyDescent="0.25">
      <c r="A1398" s="793"/>
      <c r="E1398" s="176"/>
      <c r="F1398" s="176"/>
      <c r="G1398" s="177"/>
      <c r="H1398" s="177"/>
    </row>
    <row r="1399" spans="1:8" x14ac:dyDescent="0.25">
      <c r="A1399" s="793"/>
      <c r="E1399" s="176"/>
      <c r="F1399" s="176"/>
      <c r="G1399" s="177"/>
      <c r="H1399" s="177"/>
    </row>
    <row r="1400" spans="1:8" x14ac:dyDescent="0.25">
      <c r="A1400" s="793"/>
      <c r="E1400" s="176"/>
      <c r="F1400" s="176"/>
      <c r="G1400" s="177"/>
      <c r="H1400" s="177"/>
    </row>
    <row r="1401" spans="1:8" x14ac:dyDescent="0.25">
      <c r="A1401" s="793"/>
      <c r="E1401" s="176"/>
      <c r="F1401" s="176"/>
      <c r="G1401" s="177"/>
      <c r="H1401" s="177"/>
    </row>
    <row r="1402" spans="1:8" x14ac:dyDescent="0.25">
      <c r="A1402" s="793"/>
      <c r="E1402" s="176"/>
      <c r="F1402" s="176"/>
      <c r="G1402" s="177"/>
      <c r="H1402" s="177"/>
    </row>
    <row r="1403" spans="1:8" x14ac:dyDescent="0.25">
      <c r="A1403" s="793"/>
      <c r="E1403" s="176"/>
      <c r="F1403" s="176"/>
      <c r="G1403" s="177"/>
      <c r="H1403" s="177"/>
    </row>
    <row r="1404" spans="1:8" x14ac:dyDescent="0.25">
      <c r="A1404" s="793"/>
      <c r="E1404" s="176"/>
      <c r="F1404" s="176"/>
      <c r="G1404" s="177"/>
      <c r="H1404" s="177"/>
    </row>
    <row r="1405" spans="1:8" x14ac:dyDescent="0.25">
      <c r="A1405" s="793"/>
      <c r="E1405" s="176"/>
      <c r="F1405" s="176"/>
      <c r="G1405" s="177"/>
      <c r="H1405" s="177"/>
    </row>
    <row r="1406" spans="1:8" x14ac:dyDescent="0.25">
      <c r="A1406" s="793"/>
      <c r="E1406" s="176"/>
      <c r="F1406" s="176"/>
      <c r="G1406" s="177"/>
      <c r="H1406" s="177"/>
    </row>
    <row r="1407" spans="1:8" x14ac:dyDescent="0.25">
      <c r="A1407" s="793"/>
      <c r="E1407" s="176"/>
      <c r="F1407" s="176"/>
      <c r="G1407" s="177"/>
      <c r="H1407" s="177"/>
    </row>
    <row r="1408" spans="1:8" x14ac:dyDescent="0.25">
      <c r="A1408" s="793"/>
      <c r="E1408" s="176"/>
      <c r="F1408" s="176"/>
      <c r="G1408" s="177"/>
      <c r="H1408" s="177"/>
    </row>
    <row r="1409" spans="1:8" x14ac:dyDescent="0.25">
      <c r="A1409" s="793"/>
      <c r="E1409" s="176"/>
      <c r="F1409" s="176"/>
      <c r="G1409" s="177"/>
      <c r="H1409" s="177"/>
    </row>
    <row r="1410" spans="1:8" x14ac:dyDescent="0.25">
      <c r="A1410" s="793"/>
      <c r="E1410" s="176"/>
      <c r="F1410" s="176"/>
      <c r="G1410" s="177"/>
      <c r="H1410" s="177"/>
    </row>
    <row r="1411" spans="1:8" x14ac:dyDescent="0.25">
      <c r="A1411" s="793"/>
      <c r="E1411" s="176"/>
      <c r="F1411" s="176"/>
      <c r="G1411" s="177"/>
      <c r="H1411" s="177"/>
    </row>
    <row r="1412" spans="1:8" x14ac:dyDescent="0.25">
      <c r="A1412" s="793"/>
      <c r="E1412" s="176"/>
      <c r="F1412" s="176"/>
      <c r="G1412" s="177"/>
      <c r="H1412" s="177"/>
    </row>
    <row r="1413" spans="1:8" x14ac:dyDescent="0.25">
      <c r="A1413" s="793"/>
      <c r="E1413" s="176"/>
      <c r="F1413" s="176"/>
      <c r="G1413" s="177"/>
      <c r="H1413" s="177"/>
    </row>
    <row r="1414" spans="1:8" x14ac:dyDescent="0.25">
      <c r="A1414" s="793"/>
      <c r="E1414" s="176"/>
      <c r="F1414" s="176"/>
      <c r="G1414" s="177"/>
      <c r="H1414" s="177"/>
    </row>
    <row r="1415" spans="1:8" x14ac:dyDescent="0.25">
      <c r="A1415" s="793"/>
      <c r="E1415" s="176"/>
      <c r="F1415" s="176"/>
      <c r="G1415" s="177"/>
      <c r="H1415" s="177"/>
    </row>
    <row r="1416" spans="1:8" x14ac:dyDescent="0.25">
      <c r="A1416" s="793"/>
      <c r="E1416" s="176"/>
      <c r="F1416" s="176"/>
      <c r="G1416" s="177"/>
      <c r="H1416" s="177"/>
    </row>
    <row r="1417" spans="1:8" x14ac:dyDescent="0.25">
      <c r="A1417" s="793"/>
      <c r="E1417" s="176"/>
      <c r="F1417" s="176"/>
      <c r="G1417" s="177"/>
      <c r="H1417" s="177"/>
    </row>
    <row r="1418" spans="1:8" x14ac:dyDescent="0.25">
      <c r="A1418" s="793"/>
      <c r="E1418" s="176"/>
      <c r="F1418" s="176"/>
      <c r="G1418" s="177"/>
      <c r="H1418" s="177"/>
    </row>
    <row r="1419" spans="1:8" x14ac:dyDescent="0.25">
      <c r="A1419" s="793"/>
      <c r="E1419" s="176"/>
      <c r="F1419" s="176"/>
      <c r="G1419" s="177"/>
      <c r="H1419" s="177"/>
    </row>
    <row r="1420" spans="1:8" x14ac:dyDescent="0.25">
      <c r="A1420" s="793"/>
      <c r="E1420" s="176"/>
      <c r="F1420" s="176"/>
      <c r="G1420" s="177"/>
      <c r="H1420" s="177"/>
    </row>
    <row r="1421" spans="1:8" x14ac:dyDescent="0.25">
      <c r="A1421" s="793"/>
      <c r="E1421" s="176"/>
      <c r="F1421" s="176"/>
      <c r="G1421" s="177"/>
      <c r="H1421" s="177"/>
    </row>
    <row r="1422" spans="1:8" x14ac:dyDescent="0.25">
      <c r="A1422" s="793"/>
      <c r="E1422" s="176"/>
      <c r="F1422" s="176"/>
      <c r="G1422" s="177"/>
      <c r="H1422" s="177"/>
    </row>
    <row r="1423" spans="1:8" x14ac:dyDescent="0.25">
      <c r="A1423" s="793"/>
      <c r="E1423" s="176"/>
      <c r="F1423" s="176"/>
      <c r="G1423" s="177"/>
      <c r="H1423" s="177"/>
    </row>
    <row r="1424" spans="1:8" x14ac:dyDescent="0.25">
      <c r="A1424" s="793"/>
      <c r="E1424" s="176"/>
      <c r="F1424" s="176"/>
      <c r="G1424" s="177"/>
      <c r="H1424" s="177"/>
    </row>
    <row r="1425" spans="1:8" x14ac:dyDescent="0.25">
      <c r="A1425" s="793"/>
      <c r="E1425" s="176"/>
      <c r="F1425" s="176"/>
      <c r="G1425" s="177"/>
      <c r="H1425" s="177"/>
    </row>
    <row r="1426" spans="1:8" x14ac:dyDescent="0.25">
      <c r="A1426" s="793"/>
      <c r="E1426" s="176"/>
      <c r="F1426" s="176"/>
      <c r="G1426" s="177"/>
      <c r="H1426" s="177"/>
    </row>
    <row r="1427" spans="1:8" x14ac:dyDescent="0.25">
      <c r="A1427" s="793"/>
      <c r="E1427" s="176"/>
      <c r="F1427" s="176"/>
      <c r="G1427" s="177"/>
      <c r="H1427" s="177"/>
    </row>
    <row r="1428" spans="1:8" x14ac:dyDescent="0.25">
      <c r="A1428" s="793"/>
      <c r="E1428" s="176"/>
      <c r="F1428" s="176"/>
      <c r="G1428" s="177"/>
      <c r="H1428" s="177"/>
    </row>
    <row r="1429" spans="1:8" x14ac:dyDescent="0.25">
      <c r="A1429" s="793"/>
      <c r="E1429" s="176"/>
      <c r="F1429" s="176"/>
      <c r="G1429" s="177"/>
      <c r="H1429" s="177"/>
    </row>
    <row r="1430" spans="1:8" x14ac:dyDescent="0.25">
      <c r="A1430" s="793"/>
      <c r="E1430" s="176"/>
      <c r="F1430" s="176"/>
      <c r="G1430" s="177"/>
      <c r="H1430" s="177"/>
    </row>
    <row r="1431" spans="1:8" x14ac:dyDescent="0.25">
      <c r="A1431" s="793"/>
      <c r="E1431" s="176"/>
      <c r="F1431" s="176"/>
      <c r="G1431" s="177"/>
      <c r="H1431" s="177"/>
    </row>
    <row r="1432" spans="1:8" x14ac:dyDescent="0.25">
      <c r="A1432" s="793"/>
      <c r="E1432" s="176"/>
      <c r="F1432" s="176"/>
      <c r="G1432" s="177"/>
      <c r="H1432" s="177"/>
    </row>
    <row r="1433" spans="1:8" x14ac:dyDescent="0.25">
      <c r="A1433" s="793"/>
      <c r="E1433" s="176"/>
      <c r="F1433" s="176"/>
      <c r="G1433" s="177"/>
      <c r="H1433" s="177"/>
    </row>
    <row r="1434" spans="1:8" x14ac:dyDescent="0.25">
      <c r="A1434" s="793"/>
      <c r="E1434" s="176"/>
      <c r="F1434" s="176"/>
      <c r="G1434" s="177"/>
      <c r="H1434" s="177"/>
    </row>
    <row r="1435" spans="1:8" x14ac:dyDescent="0.25">
      <c r="A1435" s="793"/>
      <c r="E1435" s="176"/>
      <c r="F1435" s="176"/>
      <c r="G1435" s="177"/>
      <c r="H1435" s="177"/>
    </row>
    <row r="1436" spans="1:8" x14ac:dyDescent="0.25">
      <c r="A1436" s="793"/>
      <c r="E1436" s="176"/>
      <c r="F1436" s="176"/>
      <c r="G1436" s="177"/>
      <c r="H1436" s="177"/>
    </row>
    <row r="1437" spans="1:8" x14ac:dyDescent="0.25">
      <c r="A1437" s="793"/>
      <c r="E1437" s="176"/>
      <c r="F1437" s="176"/>
      <c r="G1437" s="177"/>
      <c r="H1437" s="177"/>
    </row>
    <row r="1438" spans="1:8" x14ac:dyDescent="0.25">
      <c r="A1438" s="793"/>
      <c r="E1438" s="176"/>
      <c r="F1438" s="176"/>
      <c r="G1438" s="177"/>
      <c r="H1438" s="177"/>
    </row>
    <row r="1439" spans="1:8" x14ac:dyDescent="0.25">
      <c r="A1439" s="793"/>
      <c r="E1439" s="176"/>
      <c r="F1439" s="176"/>
      <c r="G1439" s="177"/>
      <c r="H1439" s="177"/>
    </row>
    <row r="1440" spans="1:8" x14ac:dyDescent="0.25">
      <c r="A1440" s="793"/>
      <c r="E1440" s="176"/>
      <c r="F1440" s="176"/>
      <c r="G1440" s="177"/>
      <c r="H1440" s="177"/>
    </row>
    <row r="1441" spans="1:8" x14ac:dyDescent="0.25">
      <c r="A1441" s="793"/>
      <c r="E1441" s="176"/>
      <c r="F1441" s="176"/>
      <c r="G1441" s="177"/>
      <c r="H1441" s="177"/>
    </row>
    <row r="1442" spans="1:8" x14ac:dyDescent="0.25">
      <c r="A1442" s="793"/>
      <c r="E1442" s="176"/>
      <c r="F1442" s="176"/>
      <c r="G1442" s="177"/>
      <c r="H1442" s="177"/>
    </row>
    <row r="1443" spans="1:8" x14ac:dyDescent="0.25">
      <c r="A1443" s="793"/>
      <c r="E1443" s="176"/>
      <c r="F1443" s="176"/>
      <c r="G1443" s="177"/>
      <c r="H1443" s="177"/>
    </row>
    <row r="1444" spans="1:8" x14ac:dyDescent="0.25">
      <c r="A1444" s="793"/>
      <c r="E1444" s="176"/>
      <c r="F1444" s="176"/>
      <c r="G1444" s="177"/>
      <c r="H1444" s="177"/>
    </row>
    <row r="1445" spans="1:8" x14ac:dyDescent="0.25">
      <c r="A1445" s="793"/>
      <c r="E1445" s="176"/>
      <c r="F1445" s="176"/>
      <c r="G1445" s="177"/>
      <c r="H1445" s="177"/>
    </row>
    <row r="1446" spans="1:8" x14ac:dyDescent="0.25">
      <c r="A1446" s="793"/>
      <c r="E1446" s="176"/>
      <c r="F1446" s="176"/>
      <c r="G1446" s="177"/>
      <c r="H1446" s="177"/>
    </row>
    <row r="1447" spans="1:8" x14ac:dyDescent="0.25">
      <c r="A1447" s="793"/>
      <c r="E1447" s="176"/>
      <c r="F1447" s="176"/>
      <c r="G1447" s="177"/>
      <c r="H1447" s="177"/>
    </row>
    <row r="1448" spans="1:8" x14ac:dyDescent="0.25">
      <c r="A1448" s="793"/>
      <c r="E1448" s="176"/>
      <c r="F1448" s="176"/>
      <c r="G1448" s="177"/>
      <c r="H1448" s="177"/>
    </row>
    <row r="1449" spans="1:8" x14ac:dyDescent="0.25">
      <c r="A1449" s="793"/>
      <c r="E1449" s="176"/>
      <c r="F1449" s="176"/>
      <c r="G1449" s="177"/>
      <c r="H1449" s="177"/>
    </row>
    <row r="1450" spans="1:8" x14ac:dyDescent="0.25">
      <c r="A1450" s="793"/>
      <c r="E1450" s="176"/>
      <c r="F1450" s="176"/>
      <c r="G1450" s="177"/>
      <c r="H1450" s="177"/>
    </row>
    <row r="1451" spans="1:8" x14ac:dyDescent="0.25">
      <c r="A1451" s="793"/>
      <c r="E1451" s="176"/>
      <c r="F1451" s="176"/>
      <c r="G1451" s="177"/>
      <c r="H1451" s="177"/>
    </row>
    <row r="1452" spans="1:8" x14ac:dyDescent="0.25">
      <c r="A1452" s="793"/>
      <c r="E1452" s="176"/>
      <c r="F1452" s="176"/>
      <c r="G1452" s="177"/>
      <c r="H1452" s="177"/>
    </row>
    <row r="1453" spans="1:8" x14ac:dyDescent="0.25">
      <c r="A1453" s="793"/>
      <c r="E1453" s="176"/>
      <c r="F1453" s="176"/>
      <c r="G1453" s="177"/>
      <c r="H1453" s="177"/>
    </row>
    <row r="1454" spans="1:8" x14ac:dyDescent="0.25">
      <c r="A1454" s="793"/>
      <c r="E1454" s="176"/>
      <c r="F1454" s="176"/>
      <c r="G1454" s="177"/>
      <c r="H1454" s="177"/>
    </row>
    <row r="1455" spans="1:8" x14ac:dyDescent="0.25">
      <c r="A1455" s="793"/>
      <c r="E1455" s="176"/>
      <c r="F1455" s="176"/>
      <c r="G1455" s="177"/>
      <c r="H1455" s="177"/>
    </row>
    <row r="1456" spans="1:8" x14ac:dyDescent="0.25">
      <c r="A1456" s="793"/>
      <c r="E1456" s="176"/>
      <c r="F1456" s="176"/>
      <c r="G1456" s="177"/>
      <c r="H1456" s="177"/>
    </row>
    <row r="1457" spans="1:8" x14ac:dyDescent="0.25">
      <c r="A1457" s="793"/>
      <c r="E1457" s="176"/>
      <c r="F1457" s="176"/>
      <c r="G1457" s="177"/>
      <c r="H1457" s="177"/>
    </row>
    <row r="1458" spans="1:8" x14ac:dyDescent="0.25">
      <c r="A1458" s="793"/>
      <c r="E1458" s="176"/>
      <c r="F1458" s="176"/>
      <c r="G1458" s="177"/>
      <c r="H1458" s="177"/>
    </row>
    <row r="1459" spans="1:8" x14ac:dyDescent="0.25">
      <c r="A1459" s="793"/>
      <c r="E1459" s="176"/>
      <c r="F1459" s="176"/>
      <c r="G1459" s="177"/>
      <c r="H1459" s="177"/>
    </row>
    <row r="1460" spans="1:8" x14ac:dyDescent="0.25">
      <c r="A1460" s="793"/>
      <c r="E1460" s="176"/>
      <c r="F1460" s="176"/>
      <c r="G1460" s="177"/>
      <c r="H1460" s="177"/>
    </row>
    <row r="1461" spans="1:8" x14ac:dyDescent="0.25">
      <c r="A1461" s="793"/>
      <c r="E1461" s="176"/>
      <c r="F1461" s="176"/>
      <c r="G1461" s="177"/>
      <c r="H1461" s="177"/>
    </row>
    <row r="1462" spans="1:8" x14ac:dyDescent="0.25">
      <c r="A1462" s="793"/>
      <c r="E1462" s="176"/>
      <c r="F1462" s="176"/>
      <c r="G1462" s="177"/>
      <c r="H1462" s="177"/>
    </row>
    <row r="1463" spans="1:8" x14ac:dyDescent="0.25">
      <c r="A1463" s="793"/>
      <c r="E1463" s="176"/>
      <c r="F1463" s="176"/>
      <c r="G1463" s="177"/>
      <c r="H1463" s="177"/>
    </row>
    <row r="1464" spans="1:8" x14ac:dyDescent="0.25">
      <c r="A1464" s="793"/>
      <c r="E1464" s="176"/>
      <c r="F1464" s="176"/>
      <c r="G1464" s="177"/>
      <c r="H1464" s="177"/>
    </row>
    <row r="1465" spans="1:8" x14ac:dyDescent="0.25">
      <c r="A1465" s="793"/>
      <c r="E1465" s="176"/>
      <c r="F1465" s="176"/>
      <c r="G1465" s="177"/>
      <c r="H1465" s="177"/>
    </row>
    <row r="1466" spans="1:8" x14ac:dyDescent="0.25">
      <c r="A1466" s="793"/>
      <c r="E1466" s="176"/>
      <c r="F1466" s="176"/>
      <c r="G1466" s="177"/>
      <c r="H1466" s="177"/>
    </row>
    <row r="1467" spans="1:8" x14ac:dyDescent="0.25">
      <c r="A1467" s="793"/>
      <c r="E1467" s="176"/>
      <c r="F1467" s="176"/>
      <c r="G1467" s="177"/>
      <c r="H1467" s="177"/>
    </row>
    <row r="1468" spans="1:8" x14ac:dyDescent="0.25">
      <c r="A1468" s="793"/>
      <c r="E1468" s="176"/>
      <c r="F1468" s="176"/>
      <c r="G1468" s="177"/>
      <c r="H1468" s="177"/>
    </row>
    <row r="1469" spans="1:8" x14ac:dyDescent="0.25">
      <c r="A1469" s="793"/>
      <c r="E1469" s="176"/>
      <c r="F1469" s="176"/>
      <c r="G1469" s="177"/>
      <c r="H1469" s="177"/>
    </row>
    <row r="1470" spans="1:8" x14ac:dyDescent="0.25">
      <c r="A1470" s="793"/>
      <c r="E1470" s="176"/>
      <c r="F1470" s="176"/>
      <c r="G1470" s="177"/>
      <c r="H1470" s="177"/>
    </row>
    <row r="1471" spans="1:8" x14ac:dyDescent="0.25">
      <c r="A1471" s="793"/>
      <c r="E1471" s="176"/>
      <c r="F1471" s="176"/>
      <c r="G1471" s="177"/>
      <c r="H1471" s="177"/>
    </row>
    <row r="1472" spans="1:8" x14ac:dyDescent="0.25">
      <c r="A1472" s="793"/>
      <c r="E1472" s="176"/>
      <c r="F1472" s="176"/>
      <c r="G1472" s="177"/>
      <c r="H1472" s="177"/>
    </row>
    <row r="1473" spans="1:8" x14ac:dyDescent="0.25">
      <c r="A1473" s="793"/>
      <c r="E1473" s="176"/>
      <c r="F1473" s="176"/>
      <c r="G1473" s="177"/>
      <c r="H1473" s="177"/>
    </row>
    <row r="1474" spans="1:8" x14ac:dyDescent="0.25">
      <c r="A1474" s="793"/>
      <c r="E1474" s="176"/>
      <c r="F1474" s="176"/>
      <c r="G1474" s="177"/>
      <c r="H1474" s="177"/>
    </row>
    <row r="1475" spans="1:8" x14ac:dyDescent="0.25">
      <c r="A1475" s="793"/>
      <c r="E1475" s="176"/>
      <c r="F1475" s="176"/>
      <c r="G1475" s="177"/>
      <c r="H1475" s="177"/>
    </row>
    <row r="1476" spans="1:8" x14ac:dyDescent="0.25">
      <c r="A1476" s="793"/>
      <c r="E1476" s="176"/>
      <c r="F1476" s="176"/>
      <c r="G1476" s="177"/>
      <c r="H1476" s="177"/>
    </row>
    <row r="1477" spans="1:8" x14ac:dyDescent="0.25">
      <c r="A1477" s="793"/>
      <c r="E1477" s="176"/>
      <c r="F1477" s="176"/>
      <c r="G1477" s="177"/>
      <c r="H1477" s="177"/>
    </row>
    <row r="1478" spans="1:8" x14ac:dyDescent="0.25">
      <c r="A1478" s="793"/>
      <c r="E1478" s="176"/>
      <c r="F1478" s="176"/>
      <c r="G1478" s="177"/>
      <c r="H1478" s="177"/>
    </row>
    <row r="1479" spans="1:8" x14ac:dyDescent="0.25">
      <c r="A1479" s="793"/>
      <c r="E1479" s="176"/>
      <c r="F1479" s="176"/>
      <c r="G1479" s="177"/>
      <c r="H1479" s="177"/>
    </row>
    <row r="1480" spans="1:8" x14ac:dyDescent="0.25">
      <c r="A1480" s="793"/>
      <c r="E1480" s="176"/>
      <c r="F1480" s="176"/>
      <c r="G1480" s="177"/>
      <c r="H1480" s="177"/>
    </row>
    <row r="1481" spans="1:8" x14ac:dyDescent="0.25">
      <c r="A1481" s="793"/>
      <c r="E1481" s="176"/>
      <c r="F1481" s="176"/>
      <c r="G1481" s="177"/>
      <c r="H1481" s="177"/>
    </row>
    <row r="1482" spans="1:8" x14ac:dyDescent="0.25">
      <c r="A1482" s="793"/>
      <c r="E1482" s="176"/>
      <c r="F1482" s="176"/>
      <c r="G1482" s="177"/>
      <c r="H1482" s="177"/>
    </row>
    <row r="1483" spans="1:8" x14ac:dyDescent="0.25">
      <c r="A1483" s="793"/>
      <c r="E1483" s="176"/>
      <c r="F1483" s="176"/>
      <c r="G1483" s="177"/>
      <c r="H1483" s="177"/>
    </row>
    <row r="1484" spans="1:8" x14ac:dyDescent="0.25">
      <c r="A1484" s="793"/>
      <c r="E1484" s="176"/>
      <c r="F1484" s="176"/>
      <c r="G1484" s="177"/>
      <c r="H1484" s="177"/>
    </row>
    <row r="1485" spans="1:8" x14ac:dyDescent="0.25">
      <c r="A1485" s="793"/>
      <c r="E1485" s="176"/>
      <c r="F1485" s="176"/>
      <c r="G1485" s="177"/>
      <c r="H1485" s="177"/>
    </row>
    <row r="1486" spans="1:8" x14ac:dyDescent="0.25">
      <c r="A1486" s="793"/>
      <c r="E1486" s="176"/>
      <c r="F1486" s="176"/>
      <c r="G1486" s="177"/>
      <c r="H1486" s="177"/>
    </row>
    <row r="1487" spans="1:8" x14ac:dyDescent="0.25">
      <c r="A1487" s="793"/>
      <c r="E1487" s="176"/>
      <c r="F1487" s="176"/>
      <c r="G1487" s="177"/>
      <c r="H1487" s="177"/>
    </row>
    <row r="1488" spans="1:8" x14ac:dyDescent="0.25">
      <c r="A1488" s="793"/>
      <c r="E1488" s="176"/>
      <c r="F1488" s="176"/>
      <c r="G1488" s="177"/>
      <c r="H1488" s="177"/>
    </row>
    <row r="1489" spans="1:8" x14ac:dyDescent="0.25">
      <c r="A1489" s="793"/>
      <c r="E1489" s="176"/>
      <c r="F1489" s="176"/>
      <c r="G1489" s="177"/>
      <c r="H1489" s="177"/>
    </row>
    <row r="1490" spans="1:8" x14ac:dyDescent="0.25">
      <c r="A1490" s="793"/>
      <c r="E1490" s="176"/>
      <c r="F1490" s="176"/>
      <c r="G1490" s="177"/>
      <c r="H1490" s="177"/>
    </row>
    <row r="1491" spans="1:8" x14ac:dyDescent="0.25">
      <c r="A1491" s="793"/>
      <c r="E1491" s="176"/>
      <c r="F1491" s="176"/>
      <c r="G1491" s="177"/>
      <c r="H1491" s="177"/>
    </row>
    <row r="1492" spans="1:8" x14ac:dyDescent="0.25">
      <c r="A1492" s="793"/>
      <c r="E1492" s="176"/>
      <c r="F1492" s="176"/>
      <c r="G1492" s="177"/>
      <c r="H1492" s="177"/>
    </row>
    <row r="1493" spans="1:8" x14ac:dyDescent="0.25">
      <c r="A1493" s="793"/>
      <c r="E1493" s="176"/>
      <c r="F1493" s="176"/>
      <c r="G1493" s="177"/>
      <c r="H1493" s="177"/>
    </row>
    <row r="1494" spans="1:8" x14ac:dyDescent="0.25">
      <c r="A1494" s="793"/>
      <c r="E1494" s="176"/>
      <c r="F1494" s="176"/>
      <c r="G1494" s="177"/>
      <c r="H1494" s="177"/>
    </row>
    <row r="1495" spans="1:8" x14ac:dyDescent="0.25">
      <c r="A1495" s="793"/>
      <c r="E1495" s="176"/>
      <c r="F1495" s="176"/>
      <c r="G1495" s="177"/>
      <c r="H1495" s="177"/>
    </row>
    <row r="1496" spans="1:8" x14ac:dyDescent="0.25">
      <c r="A1496" s="793"/>
      <c r="E1496" s="176"/>
      <c r="F1496" s="176"/>
      <c r="G1496" s="177"/>
      <c r="H1496" s="177"/>
    </row>
    <row r="1497" spans="1:8" x14ac:dyDescent="0.25">
      <c r="A1497" s="793"/>
      <c r="E1497" s="176"/>
      <c r="F1497" s="176"/>
      <c r="G1497" s="177"/>
      <c r="H1497" s="177"/>
    </row>
    <row r="1498" spans="1:8" x14ac:dyDescent="0.25">
      <c r="A1498" s="793"/>
      <c r="E1498" s="176"/>
      <c r="F1498" s="176"/>
      <c r="G1498" s="177"/>
      <c r="H1498" s="177"/>
    </row>
    <row r="1499" spans="1:8" x14ac:dyDescent="0.25">
      <c r="A1499" s="793"/>
      <c r="E1499" s="176"/>
      <c r="F1499" s="176"/>
      <c r="G1499" s="177"/>
      <c r="H1499" s="177"/>
    </row>
    <row r="1500" spans="1:8" x14ac:dyDescent="0.25">
      <c r="A1500" s="793"/>
      <c r="E1500" s="176"/>
      <c r="F1500" s="176"/>
      <c r="G1500" s="177"/>
      <c r="H1500" s="177"/>
    </row>
    <row r="1501" spans="1:8" x14ac:dyDescent="0.25">
      <c r="A1501" s="793"/>
      <c r="E1501" s="176"/>
      <c r="F1501" s="176"/>
      <c r="G1501" s="177"/>
      <c r="H1501" s="177"/>
    </row>
    <row r="1502" spans="1:8" x14ac:dyDescent="0.25">
      <c r="A1502" s="793"/>
      <c r="E1502" s="176"/>
      <c r="F1502" s="176"/>
      <c r="G1502" s="177"/>
      <c r="H1502" s="177"/>
    </row>
    <row r="1503" spans="1:8" x14ac:dyDescent="0.25">
      <c r="A1503" s="793"/>
      <c r="E1503" s="176"/>
      <c r="F1503" s="176"/>
      <c r="G1503" s="177"/>
      <c r="H1503" s="177"/>
    </row>
    <row r="1504" spans="1:8" x14ac:dyDescent="0.25">
      <c r="A1504" s="793"/>
      <c r="E1504" s="176"/>
      <c r="F1504" s="176"/>
      <c r="G1504" s="177"/>
      <c r="H1504" s="177"/>
    </row>
    <row r="1505" spans="1:8" x14ac:dyDescent="0.25">
      <c r="A1505" s="793"/>
      <c r="E1505" s="176"/>
      <c r="F1505" s="176"/>
      <c r="G1505" s="177"/>
      <c r="H1505" s="177"/>
    </row>
    <row r="1506" spans="1:8" x14ac:dyDescent="0.25">
      <c r="A1506" s="793"/>
      <c r="E1506" s="176"/>
      <c r="F1506" s="176"/>
      <c r="G1506" s="177"/>
      <c r="H1506" s="177"/>
    </row>
    <row r="1507" spans="1:8" x14ac:dyDescent="0.25">
      <c r="A1507" s="793"/>
      <c r="E1507" s="176"/>
      <c r="F1507" s="176"/>
      <c r="G1507" s="177"/>
      <c r="H1507" s="177"/>
    </row>
    <row r="1508" spans="1:8" x14ac:dyDescent="0.25">
      <c r="A1508" s="793"/>
      <c r="E1508" s="176"/>
      <c r="F1508" s="176"/>
      <c r="G1508" s="177"/>
      <c r="H1508" s="177"/>
    </row>
    <row r="1509" spans="1:8" x14ac:dyDescent="0.25">
      <c r="A1509" s="793"/>
      <c r="E1509" s="176"/>
      <c r="F1509" s="176"/>
      <c r="G1509" s="177"/>
      <c r="H1509" s="177"/>
    </row>
    <row r="1510" spans="1:8" x14ac:dyDescent="0.25">
      <c r="A1510" s="793"/>
      <c r="E1510" s="176"/>
      <c r="F1510" s="176"/>
      <c r="G1510" s="177"/>
      <c r="H1510" s="177"/>
    </row>
    <row r="1511" spans="1:8" x14ac:dyDescent="0.25">
      <c r="A1511" s="793"/>
      <c r="E1511" s="176"/>
      <c r="F1511" s="176"/>
      <c r="G1511" s="177"/>
      <c r="H1511" s="177"/>
    </row>
    <row r="1512" spans="1:8" x14ac:dyDescent="0.25">
      <c r="A1512" s="793"/>
      <c r="E1512" s="176"/>
      <c r="F1512" s="176"/>
      <c r="G1512" s="177"/>
      <c r="H1512" s="177"/>
    </row>
    <row r="1513" spans="1:8" x14ac:dyDescent="0.25">
      <c r="A1513" s="793"/>
      <c r="E1513" s="176"/>
      <c r="F1513" s="176"/>
      <c r="G1513" s="177"/>
      <c r="H1513" s="177"/>
    </row>
    <row r="1514" spans="1:8" x14ac:dyDescent="0.25">
      <c r="A1514" s="793"/>
      <c r="E1514" s="176"/>
      <c r="F1514" s="176"/>
      <c r="G1514" s="177"/>
      <c r="H1514" s="177"/>
    </row>
    <row r="1515" spans="1:8" x14ac:dyDescent="0.25">
      <c r="A1515" s="793"/>
      <c r="E1515" s="176"/>
      <c r="F1515" s="176"/>
      <c r="G1515" s="177"/>
      <c r="H1515" s="177"/>
    </row>
    <row r="1516" spans="1:8" x14ac:dyDescent="0.25">
      <c r="A1516" s="793"/>
      <c r="E1516" s="176"/>
      <c r="F1516" s="176"/>
      <c r="G1516" s="177"/>
      <c r="H1516" s="177"/>
    </row>
    <row r="1517" spans="1:8" x14ac:dyDescent="0.25">
      <c r="A1517" s="793"/>
      <c r="E1517" s="176"/>
      <c r="F1517" s="176"/>
      <c r="G1517" s="177"/>
      <c r="H1517" s="177"/>
    </row>
    <row r="1518" spans="1:8" x14ac:dyDescent="0.25">
      <c r="A1518" s="793"/>
      <c r="E1518" s="176"/>
      <c r="F1518" s="176"/>
      <c r="G1518" s="177"/>
      <c r="H1518" s="177"/>
    </row>
    <row r="1519" spans="1:8" x14ac:dyDescent="0.25">
      <c r="A1519" s="793"/>
      <c r="E1519" s="176"/>
      <c r="F1519" s="176"/>
      <c r="G1519" s="177"/>
      <c r="H1519" s="177"/>
    </row>
    <row r="1520" spans="1:8" x14ac:dyDescent="0.25">
      <c r="A1520" s="793"/>
      <c r="E1520" s="176"/>
      <c r="F1520" s="176"/>
      <c r="G1520" s="177"/>
      <c r="H1520" s="177"/>
    </row>
    <row r="1521" spans="1:8" x14ac:dyDescent="0.25">
      <c r="A1521" s="793"/>
      <c r="E1521" s="176"/>
      <c r="F1521" s="176"/>
      <c r="G1521" s="177"/>
      <c r="H1521" s="177"/>
    </row>
    <row r="1522" spans="1:8" x14ac:dyDescent="0.25">
      <c r="A1522" s="793"/>
      <c r="E1522" s="176"/>
      <c r="F1522" s="176"/>
      <c r="G1522" s="177"/>
      <c r="H1522" s="177"/>
    </row>
    <row r="1523" spans="1:8" x14ac:dyDescent="0.25">
      <c r="A1523" s="793"/>
      <c r="E1523" s="176"/>
      <c r="F1523" s="176"/>
      <c r="G1523" s="177"/>
      <c r="H1523" s="177"/>
    </row>
    <row r="1524" spans="1:8" x14ac:dyDescent="0.25">
      <c r="A1524" s="793"/>
      <c r="E1524" s="176"/>
      <c r="F1524" s="176"/>
      <c r="G1524" s="177"/>
      <c r="H1524" s="177"/>
    </row>
    <row r="1525" spans="1:8" x14ac:dyDescent="0.25">
      <c r="A1525" s="793"/>
      <c r="E1525" s="176"/>
      <c r="F1525" s="176"/>
      <c r="G1525" s="177"/>
      <c r="H1525" s="177"/>
    </row>
    <row r="1526" spans="1:8" x14ac:dyDescent="0.25">
      <c r="A1526" s="793"/>
      <c r="E1526" s="176"/>
      <c r="F1526" s="176"/>
      <c r="G1526" s="177"/>
      <c r="H1526" s="177"/>
    </row>
    <row r="1527" spans="1:8" x14ac:dyDescent="0.25">
      <c r="A1527" s="793"/>
      <c r="E1527" s="176"/>
      <c r="F1527" s="176"/>
      <c r="G1527" s="177"/>
      <c r="H1527" s="177"/>
    </row>
    <row r="1528" spans="1:8" x14ac:dyDescent="0.25">
      <c r="A1528" s="793"/>
      <c r="E1528" s="176"/>
      <c r="F1528" s="176"/>
      <c r="G1528" s="177"/>
      <c r="H1528" s="177"/>
    </row>
    <row r="1529" spans="1:8" x14ac:dyDescent="0.25">
      <c r="A1529" s="793"/>
      <c r="E1529" s="176"/>
      <c r="F1529" s="176"/>
      <c r="G1529" s="177"/>
      <c r="H1529" s="177"/>
    </row>
    <row r="1530" spans="1:8" x14ac:dyDescent="0.25">
      <c r="A1530" s="793"/>
      <c r="E1530" s="176"/>
      <c r="F1530" s="176"/>
      <c r="G1530" s="177"/>
      <c r="H1530" s="177"/>
    </row>
    <row r="1531" spans="1:8" x14ac:dyDescent="0.25">
      <c r="A1531" s="793"/>
      <c r="E1531" s="176"/>
      <c r="F1531" s="176"/>
      <c r="G1531" s="177"/>
      <c r="H1531" s="177"/>
    </row>
    <row r="1532" spans="1:8" x14ac:dyDescent="0.25">
      <c r="A1532" s="793"/>
      <c r="E1532" s="176"/>
      <c r="F1532" s="176"/>
      <c r="G1532" s="177"/>
      <c r="H1532" s="177"/>
    </row>
    <row r="1533" spans="1:8" x14ac:dyDescent="0.25">
      <c r="A1533" s="793"/>
      <c r="E1533" s="176"/>
      <c r="F1533" s="176"/>
      <c r="G1533" s="177"/>
      <c r="H1533" s="177"/>
    </row>
    <row r="1534" spans="1:8" x14ac:dyDescent="0.25">
      <c r="A1534" s="793"/>
      <c r="E1534" s="176"/>
      <c r="F1534" s="176"/>
      <c r="G1534" s="177"/>
      <c r="H1534" s="177"/>
    </row>
    <row r="1535" spans="1:8" x14ac:dyDescent="0.25">
      <c r="A1535" s="793"/>
      <c r="E1535" s="176"/>
      <c r="F1535" s="176"/>
      <c r="G1535" s="177"/>
      <c r="H1535" s="177"/>
    </row>
    <row r="1536" spans="1:8" x14ac:dyDescent="0.25">
      <c r="A1536" s="793"/>
      <c r="E1536" s="176"/>
      <c r="F1536" s="176"/>
      <c r="G1536" s="177"/>
      <c r="H1536" s="177"/>
    </row>
    <row r="1537" spans="1:8" x14ac:dyDescent="0.25">
      <c r="A1537" s="793"/>
      <c r="E1537" s="176"/>
      <c r="F1537" s="176"/>
      <c r="G1537" s="177"/>
      <c r="H1537" s="177"/>
    </row>
    <row r="1538" spans="1:8" x14ac:dyDescent="0.25">
      <c r="A1538" s="793"/>
      <c r="E1538" s="176"/>
      <c r="F1538" s="176"/>
      <c r="G1538" s="177"/>
      <c r="H1538" s="177"/>
    </row>
    <row r="1539" spans="1:8" x14ac:dyDescent="0.25">
      <c r="A1539" s="793"/>
      <c r="E1539" s="176"/>
      <c r="F1539" s="176"/>
      <c r="G1539" s="177"/>
      <c r="H1539" s="177"/>
    </row>
    <row r="1540" spans="1:8" x14ac:dyDescent="0.25">
      <c r="A1540" s="793"/>
      <c r="E1540" s="176"/>
      <c r="F1540" s="176"/>
      <c r="G1540" s="177"/>
      <c r="H1540" s="177"/>
    </row>
    <row r="1541" spans="1:8" x14ac:dyDescent="0.25">
      <c r="A1541" s="793"/>
      <c r="E1541" s="176"/>
      <c r="F1541" s="176"/>
      <c r="G1541" s="177"/>
      <c r="H1541" s="177"/>
    </row>
    <row r="1542" spans="1:8" x14ac:dyDescent="0.25">
      <c r="A1542" s="793"/>
      <c r="E1542" s="176"/>
      <c r="F1542" s="176"/>
      <c r="G1542" s="177"/>
      <c r="H1542" s="177"/>
    </row>
    <row r="1543" spans="1:8" x14ac:dyDescent="0.25">
      <c r="A1543" s="793"/>
      <c r="E1543" s="176"/>
      <c r="F1543" s="176"/>
      <c r="G1543" s="177"/>
      <c r="H1543" s="177"/>
    </row>
    <row r="1544" spans="1:8" x14ac:dyDescent="0.25">
      <c r="A1544" s="793"/>
      <c r="E1544" s="176"/>
      <c r="F1544" s="176"/>
      <c r="G1544" s="177"/>
      <c r="H1544" s="177"/>
    </row>
    <row r="1545" spans="1:8" x14ac:dyDescent="0.25">
      <c r="A1545" s="793"/>
      <c r="E1545" s="176"/>
      <c r="F1545" s="176"/>
      <c r="G1545" s="177"/>
      <c r="H1545" s="177"/>
    </row>
    <row r="1546" spans="1:8" x14ac:dyDescent="0.25">
      <c r="A1546" s="793"/>
      <c r="E1546" s="176"/>
      <c r="F1546" s="176"/>
      <c r="G1546" s="177"/>
      <c r="H1546" s="177"/>
    </row>
    <row r="1547" spans="1:8" x14ac:dyDescent="0.25">
      <c r="A1547" s="793"/>
      <c r="E1547" s="176"/>
      <c r="F1547" s="176"/>
      <c r="G1547" s="177"/>
      <c r="H1547" s="177"/>
    </row>
    <row r="1548" spans="1:8" x14ac:dyDescent="0.25">
      <c r="A1548" s="793"/>
      <c r="E1548" s="176"/>
      <c r="F1548" s="176"/>
      <c r="G1548" s="177"/>
      <c r="H1548" s="177"/>
    </row>
    <row r="1549" spans="1:8" x14ac:dyDescent="0.25">
      <c r="A1549" s="793"/>
      <c r="E1549" s="176"/>
      <c r="F1549" s="176"/>
      <c r="G1549" s="177"/>
      <c r="H1549" s="177"/>
    </row>
    <row r="1550" spans="1:8" x14ac:dyDescent="0.25">
      <c r="A1550" s="793"/>
      <c r="E1550" s="176"/>
      <c r="F1550" s="176"/>
      <c r="G1550" s="177"/>
      <c r="H1550" s="177"/>
    </row>
    <row r="1551" spans="1:8" x14ac:dyDescent="0.25">
      <c r="A1551" s="793"/>
      <c r="E1551" s="176"/>
      <c r="F1551" s="176"/>
      <c r="G1551" s="177"/>
      <c r="H1551" s="177"/>
    </row>
    <row r="1552" spans="1:8" x14ac:dyDescent="0.25">
      <c r="A1552" s="793"/>
      <c r="E1552" s="176"/>
      <c r="F1552" s="176"/>
      <c r="G1552" s="177"/>
      <c r="H1552" s="177"/>
    </row>
    <row r="1553" spans="1:8" x14ac:dyDescent="0.25">
      <c r="A1553" s="793"/>
      <c r="E1553" s="176"/>
      <c r="F1553" s="176"/>
      <c r="G1553" s="177"/>
      <c r="H1553" s="177"/>
    </row>
    <row r="1554" spans="1:8" x14ac:dyDescent="0.25">
      <c r="A1554" s="793"/>
      <c r="E1554" s="176"/>
      <c r="F1554" s="176"/>
      <c r="G1554" s="177"/>
      <c r="H1554" s="177"/>
    </row>
    <row r="1555" spans="1:8" x14ac:dyDescent="0.25">
      <c r="A1555" s="793"/>
      <c r="E1555" s="176"/>
      <c r="F1555" s="176"/>
      <c r="G1555" s="177"/>
      <c r="H1555" s="177"/>
    </row>
    <row r="1556" spans="1:8" x14ac:dyDescent="0.25">
      <c r="A1556" s="793"/>
      <c r="E1556" s="176"/>
      <c r="F1556" s="176"/>
      <c r="G1556" s="177"/>
      <c r="H1556" s="177"/>
    </row>
    <row r="1557" spans="1:8" x14ac:dyDescent="0.25">
      <c r="A1557" s="793"/>
      <c r="E1557" s="176"/>
      <c r="F1557" s="176"/>
      <c r="G1557" s="177"/>
      <c r="H1557" s="177"/>
    </row>
    <row r="1558" spans="1:8" x14ac:dyDescent="0.25">
      <c r="A1558" s="793"/>
      <c r="E1558" s="176"/>
      <c r="F1558" s="176"/>
      <c r="G1558" s="177"/>
      <c r="H1558" s="177"/>
    </row>
    <row r="1559" spans="1:8" x14ac:dyDescent="0.25">
      <c r="A1559" s="793"/>
      <c r="E1559" s="176"/>
      <c r="F1559" s="176"/>
      <c r="G1559" s="177"/>
      <c r="H1559" s="177"/>
    </row>
    <row r="1560" spans="1:8" x14ac:dyDescent="0.25">
      <c r="A1560" s="793"/>
      <c r="E1560" s="176"/>
      <c r="F1560" s="176"/>
      <c r="G1560" s="177"/>
      <c r="H1560" s="177"/>
    </row>
    <row r="1561" spans="1:8" x14ac:dyDescent="0.25">
      <c r="A1561" s="793"/>
      <c r="E1561" s="176"/>
      <c r="F1561" s="176"/>
      <c r="G1561" s="177"/>
      <c r="H1561" s="177"/>
    </row>
    <row r="1562" spans="1:8" x14ac:dyDescent="0.25">
      <c r="A1562" s="793"/>
      <c r="E1562" s="176"/>
      <c r="F1562" s="176"/>
      <c r="G1562" s="177"/>
      <c r="H1562" s="177"/>
    </row>
    <row r="1563" spans="1:8" x14ac:dyDescent="0.25">
      <c r="A1563" s="793"/>
      <c r="E1563" s="176"/>
      <c r="F1563" s="176"/>
      <c r="G1563" s="177"/>
      <c r="H1563" s="177"/>
    </row>
    <row r="1564" spans="1:8" x14ac:dyDescent="0.25">
      <c r="A1564" s="793"/>
      <c r="E1564" s="176"/>
      <c r="F1564" s="176"/>
      <c r="G1564" s="177"/>
      <c r="H1564" s="177"/>
    </row>
    <row r="1565" spans="1:8" x14ac:dyDescent="0.25">
      <c r="A1565" s="793"/>
      <c r="E1565" s="176"/>
      <c r="F1565" s="176"/>
      <c r="G1565" s="177"/>
      <c r="H1565" s="177"/>
    </row>
    <row r="1566" spans="1:8" x14ac:dyDescent="0.25">
      <c r="A1566" s="793"/>
      <c r="E1566" s="176"/>
      <c r="F1566" s="176"/>
      <c r="G1566" s="177"/>
      <c r="H1566" s="177"/>
    </row>
    <row r="1567" spans="1:8" x14ac:dyDescent="0.25">
      <c r="A1567" s="793"/>
      <c r="E1567" s="176"/>
      <c r="F1567" s="176"/>
      <c r="G1567" s="177"/>
      <c r="H1567" s="177"/>
    </row>
    <row r="1568" spans="1:8" x14ac:dyDescent="0.25">
      <c r="A1568" s="793"/>
      <c r="E1568" s="176"/>
      <c r="F1568" s="176"/>
      <c r="G1568" s="177"/>
      <c r="H1568" s="177"/>
    </row>
    <row r="1569" spans="1:8" x14ac:dyDescent="0.25">
      <c r="A1569" s="793"/>
      <c r="E1569" s="176"/>
      <c r="F1569" s="176"/>
      <c r="G1569" s="177"/>
      <c r="H1569" s="177"/>
    </row>
    <row r="1570" spans="1:8" x14ac:dyDescent="0.25">
      <c r="A1570" s="793"/>
      <c r="E1570" s="176"/>
      <c r="F1570" s="176"/>
      <c r="G1570" s="177"/>
      <c r="H1570" s="177"/>
    </row>
    <row r="1571" spans="1:8" x14ac:dyDescent="0.25">
      <c r="A1571" s="793"/>
      <c r="E1571" s="176"/>
      <c r="F1571" s="176"/>
      <c r="G1571" s="177"/>
      <c r="H1571" s="177"/>
    </row>
    <row r="1572" spans="1:8" x14ac:dyDescent="0.25">
      <c r="A1572" s="793"/>
      <c r="E1572" s="176"/>
      <c r="F1572" s="176"/>
      <c r="G1572" s="177"/>
      <c r="H1572" s="177"/>
    </row>
    <row r="1573" spans="1:8" x14ac:dyDescent="0.25">
      <c r="A1573" s="793"/>
      <c r="E1573" s="176"/>
      <c r="F1573" s="176"/>
      <c r="G1573" s="177"/>
      <c r="H1573" s="177"/>
    </row>
    <row r="1574" spans="1:8" x14ac:dyDescent="0.25">
      <c r="A1574" s="793"/>
      <c r="E1574" s="176"/>
      <c r="F1574" s="176"/>
      <c r="G1574" s="177"/>
      <c r="H1574" s="177"/>
    </row>
    <row r="1575" spans="1:8" x14ac:dyDescent="0.25">
      <c r="A1575" s="793"/>
      <c r="E1575" s="176"/>
      <c r="F1575" s="176"/>
      <c r="G1575" s="177"/>
      <c r="H1575" s="177"/>
    </row>
    <row r="1576" spans="1:8" x14ac:dyDescent="0.25">
      <c r="A1576" s="793"/>
      <c r="E1576" s="176"/>
      <c r="F1576" s="176"/>
      <c r="G1576" s="177"/>
      <c r="H1576" s="177"/>
    </row>
    <row r="1577" spans="1:8" x14ac:dyDescent="0.25">
      <c r="A1577" s="793"/>
      <c r="E1577" s="176"/>
      <c r="F1577" s="176"/>
      <c r="G1577" s="177"/>
      <c r="H1577" s="177"/>
    </row>
    <row r="1578" spans="1:8" x14ac:dyDescent="0.25">
      <c r="A1578" s="793"/>
      <c r="E1578" s="176"/>
      <c r="F1578" s="176"/>
      <c r="G1578" s="177"/>
      <c r="H1578" s="177"/>
    </row>
    <row r="1579" spans="1:8" x14ac:dyDescent="0.25">
      <c r="A1579" s="793"/>
      <c r="E1579" s="176"/>
      <c r="F1579" s="176"/>
      <c r="G1579" s="177"/>
      <c r="H1579" s="177"/>
    </row>
    <row r="1580" spans="1:8" x14ac:dyDescent="0.25">
      <c r="A1580" s="793"/>
      <c r="E1580" s="176"/>
      <c r="F1580" s="176"/>
      <c r="G1580" s="177"/>
      <c r="H1580" s="177"/>
    </row>
    <row r="1581" spans="1:8" x14ac:dyDescent="0.25">
      <c r="A1581" s="793"/>
      <c r="E1581" s="176"/>
      <c r="F1581" s="176"/>
      <c r="G1581" s="177"/>
      <c r="H1581" s="177"/>
    </row>
    <row r="1582" spans="1:8" x14ac:dyDescent="0.25">
      <c r="A1582" s="793"/>
      <c r="E1582" s="176"/>
      <c r="F1582" s="176"/>
      <c r="G1582" s="177"/>
      <c r="H1582" s="177"/>
    </row>
    <row r="1583" spans="1:8" x14ac:dyDescent="0.25">
      <c r="A1583" s="793"/>
      <c r="E1583" s="176"/>
      <c r="F1583" s="176"/>
      <c r="G1583" s="177"/>
      <c r="H1583" s="177"/>
    </row>
    <row r="1584" spans="1:8" x14ac:dyDescent="0.25">
      <c r="A1584" s="793"/>
      <c r="E1584" s="176"/>
      <c r="F1584" s="176"/>
      <c r="G1584" s="177"/>
      <c r="H1584" s="177"/>
    </row>
    <row r="1585" spans="1:8" x14ac:dyDescent="0.25">
      <c r="A1585" s="793"/>
      <c r="E1585" s="176"/>
      <c r="F1585" s="176"/>
      <c r="G1585" s="177"/>
      <c r="H1585" s="177"/>
    </row>
    <row r="1586" spans="1:8" x14ac:dyDescent="0.25">
      <c r="A1586" s="793"/>
      <c r="E1586" s="176"/>
      <c r="F1586" s="176"/>
      <c r="G1586" s="177"/>
      <c r="H1586" s="177"/>
    </row>
    <row r="1587" spans="1:8" x14ac:dyDescent="0.25">
      <c r="A1587" s="793"/>
      <c r="E1587" s="176"/>
      <c r="F1587" s="176"/>
      <c r="G1587" s="177"/>
      <c r="H1587" s="177"/>
    </row>
    <row r="1588" spans="1:8" x14ac:dyDescent="0.25">
      <c r="A1588" s="793"/>
      <c r="E1588" s="176"/>
      <c r="F1588" s="176"/>
      <c r="G1588" s="177"/>
      <c r="H1588" s="177"/>
    </row>
    <row r="1589" spans="1:8" x14ac:dyDescent="0.25">
      <c r="A1589" s="793"/>
      <c r="E1589" s="176"/>
      <c r="F1589" s="176"/>
      <c r="G1589" s="177"/>
      <c r="H1589" s="177"/>
    </row>
    <row r="1590" spans="1:8" x14ac:dyDescent="0.25">
      <c r="A1590" s="793"/>
      <c r="E1590" s="176"/>
      <c r="F1590" s="176"/>
      <c r="G1590" s="177"/>
      <c r="H1590" s="177"/>
    </row>
    <row r="1591" spans="1:8" x14ac:dyDescent="0.25">
      <c r="A1591" s="793"/>
      <c r="E1591" s="176"/>
      <c r="F1591" s="176"/>
      <c r="G1591" s="177"/>
      <c r="H1591" s="177"/>
    </row>
    <row r="1592" spans="1:8" x14ac:dyDescent="0.25">
      <c r="A1592" s="793"/>
      <c r="E1592" s="176"/>
      <c r="F1592" s="176"/>
      <c r="G1592" s="177"/>
      <c r="H1592" s="177"/>
    </row>
    <row r="1593" spans="1:8" x14ac:dyDescent="0.25">
      <c r="A1593" s="793"/>
      <c r="E1593" s="176"/>
      <c r="F1593" s="176"/>
      <c r="G1593" s="177"/>
      <c r="H1593" s="177"/>
    </row>
    <row r="1594" spans="1:8" x14ac:dyDescent="0.25">
      <c r="A1594" s="793"/>
      <c r="E1594" s="176"/>
      <c r="F1594" s="176"/>
      <c r="G1594" s="177"/>
      <c r="H1594" s="177"/>
    </row>
    <row r="1595" spans="1:8" x14ac:dyDescent="0.25">
      <c r="A1595" s="793"/>
      <c r="E1595" s="176"/>
      <c r="F1595" s="176"/>
      <c r="G1595" s="177"/>
      <c r="H1595" s="177"/>
    </row>
    <row r="1596" spans="1:8" x14ac:dyDescent="0.25">
      <c r="A1596" s="793"/>
      <c r="E1596" s="176"/>
      <c r="F1596" s="176"/>
      <c r="G1596" s="177"/>
      <c r="H1596" s="177"/>
    </row>
    <row r="1597" spans="1:8" x14ac:dyDescent="0.25">
      <c r="A1597" s="793"/>
      <c r="E1597" s="176"/>
      <c r="F1597" s="176"/>
      <c r="G1597" s="177"/>
      <c r="H1597" s="177"/>
    </row>
    <row r="1598" spans="1:8" x14ac:dyDescent="0.25">
      <c r="A1598" s="793"/>
      <c r="E1598" s="176"/>
      <c r="F1598" s="176"/>
      <c r="G1598" s="177"/>
      <c r="H1598" s="177"/>
    </row>
    <row r="1599" spans="1:8" x14ac:dyDescent="0.25">
      <c r="A1599" s="793"/>
      <c r="E1599" s="176"/>
      <c r="F1599" s="176"/>
      <c r="G1599" s="177"/>
      <c r="H1599" s="177"/>
    </row>
    <row r="1600" spans="1:8" x14ac:dyDescent="0.25">
      <c r="A1600" s="793"/>
      <c r="E1600" s="176"/>
      <c r="F1600" s="176"/>
      <c r="G1600" s="177"/>
      <c r="H1600" s="177"/>
    </row>
    <row r="1601" spans="1:8" x14ac:dyDescent="0.25">
      <c r="A1601" s="793"/>
      <c r="E1601" s="176"/>
      <c r="F1601" s="176"/>
      <c r="G1601" s="177"/>
      <c r="H1601" s="177"/>
    </row>
    <row r="1602" spans="1:8" x14ac:dyDescent="0.25">
      <c r="A1602" s="793"/>
      <c r="E1602" s="176"/>
      <c r="F1602" s="176"/>
      <c r="G1602" s="177"/>
      <c r="H1602" s="177"/>
    </row>
    <row r="1603" spans="1:8" x14ac:dyDescent="0.25">
      <c r="A1603" s="793"/>
      <c r="E1603" s="176"/>
      <c r="F1603" s="176"/>
      <c r="G1603" s="177"/>
      <c r="H1603" s="177"/>
    </row>
    <row r="1604" spans="1:8" x14ac:dyDescent="0.25">
      <c r="A1604" s="793"/>
      <c r="E1604" s="176"/>
      <c r="F1604" s="176"/>
      <c r="G1604" s="177"/>
      <c r="H1604" s="177"/>
    </row>
    <row r="1605" spans="1:8" x14ac:dyDescent="0.25">
      <c r="A1605" s="793"/>
      <c r="E1605" s="176"/>
      <c r="F1605" s="176"/>
      <c r="G1605" s="177"/>
      <c r="H1605" s="177"/>
    </row>
    <row r="1606" spans="1:8" x14ac:dyDescent="0.25">
      <c r="A1606" s="793"/>
      <c r="E1606" s="176"/>
      <c r="F1606" s="176"/>
      <c r="G1606" s="177"/>
      <c r="H1606" s="177"/>
    </row>
    <row r="1607" spans="1:8" x14ac:dyDescent="0.25">
      <c r="A1607" s="793"/>
      <c r="E1607" s="176"/>
      <c r="F1607" s="176"/>
      <c r="G1607" s="177"/>
      <c r="H1607" s="177"/>
    </row>
    <row r="1608" spans="1:8" x14ac:dyDescent="0.25">
      <c r="A1608" s="793"/>
      <c r="E1608" s="176"/>
      <c r="F1608" s="176"/>
      <c r="G1608" s="177"/>
      <c r="H1608" s="177"/>
    </row>
    <row r="1609" spans="1:8" x14ac:dyDescent="0.25">
      <c r="A1609" s="793"/>
      <c r="E1609" s="176"/>
      <c r="F1609" s="176"/>
      <c r="G1609" s="177"/>
      <c r="H1609" s="177"/>
    </row>
    <row r="1610" spans="1:8" x14ac:dyDescent="0.25">
      <c r="A1610" s="793"/>
      <c r="E1610" s="176"/>
      <c r="F1610" s="176"/>
      <c r="G1610" s="177"/>
      <c r="H1610" s="177"/>
    </row>
    <row r="1611" spans="1:8" x14ac:dyDescent="0.25">
      <c r="A1611" s="793"/>
      <c r="E1611" s="176"/>
      <c r="F1611" s="176"/>
      <c r="G1611" s="177"/>
      <c r="H1611" s="177"/>
    </row>
    <row r="1612" spans="1:8" x14ac:dyDescent="0.25">
      <c r="A1612" s="793"/>
      <c r="E1612" s="176"/>
      <c r="F1612" s="176"/>
      <c r="G1612" s="177"/>
      <c r="H1612" s="177"/>
    </row>
    <row r="1613" spans="1:8" x14ac:dyDescent="0.25">
      <c r="A1613" s="793"/>
      <c r="E1613" s="176"/>
      <c r="F1613" s="176"/>
      <c r="G1613" s="177"/>
      <c r="H1613" s="177"/>
    </row>
    <row r="1614" spans="1:8" x14ac:dyDescent="0.25">
      <c r="A1614" s="793"/>
      <c r="E1614" s="176"/>
      <c r="F1614" s="176"/>
      <c r="G1614" s="177"/>
      <c r="H1614" s="177"/>
    </row>
    <row r="1615" spans="1:8" x14ac:dyDescent="0.25">
      <c r="A1615" s="793"/>
      <c r="E1615" s="176"/>
      <c r="F1615" s="176"/>
      <c r="G1615" s="177"/>
      <c r="H1615" s="177"/>
    </row>
    <row r="1616" spans="1:8" x14ac:dyDescent="0.25">
      <c r="A1616" s="793"/>
      <c r="E1616" s="176"/>
      <c r="F1616" s="176"/>
      <c r="G1616" s="177"/>
      <c r="H1616" s="177"/>
    </row>
    <row r="1617" spans="1:8" x14ac:dyDescent="0.25">
      <c r="A1617" s="793"/>
      <c r="E1617" s="176"/>
      <c r="F1617" s="176"/>
      <c r="G1617" s="177"/>
      <c r="H1617" s="177"/>
    </row>
    <row r="1618" spans="1:8" x14ac:dyDescent="0.25">
      <c r="A1618" s="793"/>
      <c r="E1618" s="176"/>
      <c r="F1618" s="176"/>
      <c r="G1618" s="177"/>
      <c r="H1618" s="177"/>
    </row>
    <row r="1619" spans="1:8" x14ac:dyDescent="0.25">
      <c r="A1619" s="793"/>
      <c r="E1619" s="176"/>
      <c r="F1619" s="176"/>
      <c r="G1619" s="177"/>
      <c r="H1619" s="177"/>
    </row>
    <row r="1620" spans="1:8" x14ac:dyDescent="0.25">
      <c r="A1620" s="793"/>
      <c r="E1620" s="176"/>
      <c r="F1620" s="176"/>
      <c r="G1620" s="177"/>
      <c r="H1620" s="177"/>
    </row>
    <row r="1621" spans="1:8" x14ac:dyDescent="0.25">
      <c r="A1621" s="793"/>
      <c r="E1621" s="176"/>
      <c r="F1621" s="176"/>
      <c r="G1621" s="177"/>
      <c r="H1621" s="177"/>
    </row>
    <row r="1622" spans="1:8" x14ac:dyDescent="0.25">
      <c r="A1622" s="793"/>
      <c r="E1622" s="176"/>
      <c r="F1622" s="176"/>
      <c r="G1622" s="177"/>
      <c r="H1622" s="177"/>
    </row>
    <row r="1623" spans="1:8" x14ac:dyDescent="0.25">
      <c r="A1623" s="793"/>
      <c r="E1623" s="176"/>
      <c r="F1623" s="176"/>
      <c r="G1623" s="177"/>
      <c r="H1623" s="177"/>
    </row>
    <row r="1624" spans="1:8" x14ac:dyDescent="0.25">
      <c r="A1624" s="793"/>
      <c r="E1624" s="176"/>
      <c r="F1624" s="176"/>
      <c r="G1624" s="177"/>
      <c r="H1624" s="177"/>
    </row>
    <row r="1625" spans="1:8" x14ac:dyDescent="0.25">
      <c r="A1625" s="793"/>
      <c r="E1625" s="176"/>
      <c r="F1625" s="176"/>
      <c r="G1625" s="177"/>
      <c r="H1625" s="177"/>
    </row>
    <row r="1626" spans="1:8" x14ac:dyDescent="0.25">
      <c r="A1626" s="793"/>
      <c r="E1626" s="176"/>
      <c r="F1626" s="176"/>
      <c r="G1626" s="177"/>
      <c r="H1626" s="177"/>
    </row>
    <row r="1627" spans="1:8" x14ac:dyDescent="0.25">
      <c r="A1627" s="793"/>
      <c r="E1627" s="176"/>
      <c r="F1627" s="176"/>
      <c r="G1627" s="177"/>
      <c r="H1627" s="177"/>
    </row>
    <row r="1628" spans="1:8" x14ac:dyDescent="0.25">
      <c r="A1628" s="793"/>
      <c r="E1628" s="176"/>
      <c r="F1628" s="176"/>
      <c r="G1628" s="177"/>
      <c r="H1628" s="177"/>
    </row>
    <row r="1629" spans="1:8" x14ac:dyDescent="0.25">
      <c r="A1629" s="793"/>
      <c r="E1629" s="176"/>
      <c r="F1629" s="176"/>
      <c r="G1629" s="177"/>
      <c r="H1629" s="177"/>
    </row>
    <row r="1630" spans="1:8" x14ac:dyDescent="0.25">
      <c r="A1630" s="793"/>
      <c r="E1630" s="176"/>
      <c r="F1630" s="176"/>
      <c r="G1630" s="177"/>
      <c r="H1630" s="177"/>
    </row>
    <row r="1631" spans="1:8" x14ac:dyDescent="0.25">
      <c r="A1631" s="793"/>
      <c r="E1631" s="176"/>
      <c r="F1631" s="176"/>
      <c r="G1631" s="177"/>
      <c r="H1631" s="177"/>
    </row>
    <row r="1632" spans="1:8" x14ac:dyDescent="0.25">
      <c r="A1632" s="793"/>
      <c r="E1632" s="176"/>
      <c r="F1632" s="176"/>
      <c r="G1632" s="177"/>
      <c r="H1632" s="177"/>
    </row>
    <row r="1633" spans="1:8" x14ac:dyDescent="0.25">
      <c r="A1633" s="793"/>
      <c r="E1633" s="176"/>
      <c r="F1633" s="176"/>
      <c r="G1633" s="177"/>
      <c r="H1633" s="177"/>
    </row>
    <row r="1634" spans="1:8" x14ac:dyDescent="0.25">
      <c r="A1634" s="793"/>
      <c r="E1634" s="176"/>
      <c r="F1634" s="176"/>
      <c r="G1634" s="177"/>
      <c r="H1634" s="177"/>
    </row>
    <row r="1635" spans="1:8" x14ac:dyDescent="0.25">
      <c r="A1635" s="793"/>
      <c r="E1635" s="176"/>
      <c r="F1635" s="176"/>
      <c r="G1635" s="177"/>
      <c r="H1635" s="177"/>
    </row>
    <row r="1636" spans="1:8" x14ac:dyDescent="0.25">
      <c r="A1636" s="793"/>
      <c r="E1636" s="176"/>
      <c r="F1636" s="176"/>
      <c r="G1636" s="177"/>
      <c r="H1636" s="177"/>
    </row>
    <row r="1637" spans="1:8" x14ac:dyDescent="0.25">
      <c r="A1637" s="793"/>
      <c r="E1637" s="176"/>
      <c r="F1637" s="176"/>
      <c r="G1637" s="177"/>
      <c r="H1637" s="177"/>
    </row>
    <row r="1638" spans="1:8" x14ac:dyDescent="0.25">
      <c r="A1638" s="793"/>
      <c r="E1638" s="176"/>
      <c r="F1638" s="176"/>
      <c r="G1638" s="177"/>
      <c r="H1638" s="177"/>
    </row>
    <row r="1639" spans="1:8" x14ac:dyDescent="0.25">
      <c r="A1639" s="793"/>
      <c r="E1639" s="176"/>
      <c r="F1639" s="176"/>
      <c r="G1639" s="177"/>
      <c r="H1639" s="177"/>
    </row>
    <row r="1640" spans="1:8" x14ac:dyDescent="0.25">
      <c r="A1640" s="793"/>
      <c r="E1640" s="176"/>
      <c r="F1640" s="176"/>
      <c r="G1640" s="177"/>
      <c r="H1640" s="177"/>
    </row>
    <row r="1641" spans="1:8" x14ac:dyDescent="0.25">
      <c r="A1641" s="793"/>
      <c r="E1641" s="176"/>
      <c r="F1641" s="176"/>
      <c r="G1641" s="177"/>
      <c r="H1641" s="177"/>
    </row>
    <row r="1642" spans="1:8" x14ac:dyDescent="0.25">
      <c r="A1642" s="793"/>
      <c r="E1642" s="176"/>
      <c r="F1642" s="176"/>
      <c r="G1642" s="177"/>
      <c r="H1642" s="177"/>
    </row>
    <row r="1643" spans="1:8" x14ac:dyDescent="0.25">
      <c r="A1643" s="793"/>
      <c r="E1643" s="176"/>
      <c r="F1643" s="176"/>
      <c r="G1643" s="177"/>
      <c r="H1643" s="177"/>
    </row>
    <row r="1644" spans="1:8" x14ac:dyDescent="0.25">
      <c r="A1644" s="793"/>
      <c r="E1644" s="176"/>
      <c r="F1644" s="176"/>
      <c r="G1644" s="177"/>
      <c r="H1644" s="177"/>
    </row>
    <row r="1645" spans="1:8" x14ac:dyDescent="0.25">
      <c r="A1645" s="793"/>
      <c r="E1645" s="176"/>
      <c r="F1645" s="176"/>
      <c r="G1645" s="177"/>
      <c r="H1645" s="177"/>
    </row>
    <row r="1646" spans="1:8" x14ac:dyDescent="0.25">
      <c r="A1646" s="793"/>
      <c r="E1646" s="176"/>
      <c r="F1646" s="176"/>
      <c r="G1646" s="177"/>
      <c r="H1646" s="177"/>
    </row>
    <row r="1647" spans="1:8" x14ac:dyDescent="0.25">
      <c r="A1647" s="793"/>
      <c r="E1647" s="176"/>
      <c r="F1647" s="176"/>
      <c r="G1647" s="177"/>
      <c r="H1647" s="177"/>
    </row>
    <row r="1648" spans="1:8" x14ac:dyDescent="0.25">
      <c r="A1648" s="793"/>
      <c r="E1648" s="176"/>
      <c r="F1648" s="176"/>
      <c r="G1648" s="177"/>
      <c r="H1648" s="177"/>
    </row>
    <row r="1649" spans="1:8" x14ac:dyDescent="0.25">
      <c r="A1649" s="793"/>
      <c r="E1649" s="176"/>
      <c r="F1649" s="176"/>
      <c r="G1649" s="177"/>
      <c r="H1649" s="177"/>
    </row>
    <row r="1650" spans="1:8" x14ac:dyDescent="0.25">
      <c r="A1650" s="793"/>
      <c r="E1650" s="176"/>
      <c r="F1650" s="176"/>
      <c r="G1650" s="177"/>
      <c r="H1650" s="177"/>
    </row>
    <row r="1651" spans="1:8" x14ac:dyDescent="0.25">
      <c r="A1651" s="793"/>
      <c r="E1651" s="176"/>
      <c r="F1651" s="176"/>
      <c r="G1651" s="177"/>
      <c r="H1651" s="177"/>
    </row>
    <row r="1652" spans="1:8" x14ac:dyDescent="0.25">
      <c r="A1652" s="793"/>
      <c r="E1652" s="176"/>
      <c r="F1652" s="176"/>
      <c r="G1652" s="177"/>
      <c r="H1652" s="177"/>
    </row>
    <row r="1653" spans="1:8" x14ac:dyDescent="0.25">
      <c r="A1653" s="793"/>
      <c r="E1653" s="176"/>
      <c r="F1653" s="176"/>
      <c r="G1653" s="177"/>
      <c r="H1653" s="177"/>
    </row>
    <row r="1654" spans="1:8" x14ac:dyDescent="0.25">
      <c r="A1654" s="793"/>
      <c r="E1654" s="176"/>
      <c r="F1654" s="176"/>
      <c r="G1654" s="177"/>
      <c r="H1654" s="177"/>
    </row>
    <row r="1655" spans="1:8" x14ac:dyDescent="0.25">
      <c r="A1655" s="793"/>
      <c r="E1655" s="176"/>
      <c r="F1655" s="176"/>
      <c r="G1655" s="177"/>
      <c r="H1655" s="177"/>
    </row>
    <row r="1656" spans="1:8" x14ac:dyDescent="0.25">
      <c r="A1656" s="793"/>
      <c r="E1656" s="176"/>
      <c r="F1656" s="176"/>
      <c r="G1656" s="177"/>
      <c r="H1656" s="177"/>
    </row>
    <row r="1657" spans="1:8" x14ac:dyDescent="0.25">
      <c r="A1657" s="793"/>
      <c r="E1657" s="176"/>
      <c r="F1657" s="176"/>
      <c r="G1657" s="177"/>
      <c r="H1657" s="177"/>
    </row>
    <row r="1658" spans="1:8" x14ac:dyDescent="0.25">
      <c r="A1658" s="793"/>
      <c r="E1658" s="176"/>
      <c r="F1658" s="176"/>
      <c r="G1658" s="177"/>
      <c r="H1658" s="177"/>
    </row>
    <row r="1659" spans="1:8" x14ac:dyDescent="0.25">
      <c r="A1659" s="793"/>
      <c r="E1659" s="176"/>
      <c r="F1659" s="176"/>
      <c r="G1659" s="177"/>
      <c r="H1659" s="177"/>
    </row>
    <row r="1660" spans="1:8" x14ac:dyDescent="0.25">
      <c r="A1660" s="793"/>
      <c r="E1660" s="176"/>
      <c r="F1660" s="176"/>
      <c r="G1660" s="177"/>
      <c r="H1660" s="177"/>
    </row>
    <row r="1661" spans="1:8" x14ac:dyDescent="0.25">
      <c r="A1661" s="793"/>
      <c r="E1661" s="176"/>
      <c r="F1661" s="176"/>
      <c r="G1661" s="177"/>
      <c r="H1661" s="177"/>
    </row>
    <row r="1662" spans="1:8" x14ac:dyDescent="0.25">
      <c r="A1662" s="793"/>
      <c r="E1662" s="176"/>
      <c r="F1662" s="176"/>
      <c r="G1662" s="177"/>
      <c r="H1662" s="177"/>
    </row>
    <row r="1663" spans="1:8" x14ac:dyDescent="0.25">
      <c r="A1663" s="793"/>
      <c r="E1663" s="176"/>
      <c r="F1663" s="176"/>
      <c r="G1663" s="177"/>
      <c r="H1663" s="177"/>
    </row>
    <row r="1664" spans="1:8" x14ac:dyDescent="0.25">
      <c r="A1664" s="793"/>
      <c r="E1664" s="176"/>
      <c r="F1664" s="176"/>
      <c r="G1664" s="177"/>
      <c r="H1664" s="177"/>
    </row>
    <row r="1665" spans="1:8" x14ac:dyDescent="0.25">
      <c r="A1665" s="793"/>
      <c r="E1665" s="176"/>
      <c r="F1665" s="176"/>
      <c r="G1665" s="177"/>
      <c r="H1665" s="177"/>
    </row>
    <row r="1666" spans="1:8" x14ac:dyDescent="0.25">
      <c r="A1666" s="793"/>
      <c r="E1666" s="176"/>
      <c r="F1666" s="176"/>
      <c r="G1666" s="177"/>
      <c r="H1666" s="177"/>
    </row>
    <row r="1667" spans="1:8" x14ac:dyDescent="0.25">
      <c r="A1667" s="793"/>
      <c r="E1667" s="176"/>
      <c r="F1667" s="176"/>
      <c r="G1667" s="177"/>
      <c r="H1667" s="177"/>
    </row>
    <row r="1668" spans="1:8" x14ac:dyDescent="0.25">
      <c r="A1668" s="793"/>
      <c r="E1668" s="176"/>
      <c r="F1668" s="176"/>
      <c r="G1668" s="177"/>
      <c r="H1668" s="177"/>
    </row>
    <row r="1669" spans="1:8" x14ac:dyDescent="0.25">
      <c r="A1669" s="793"/>
      <c r="E1669" s="176"/>
      <c r="F1669" s="176"/>
      <c r="G1669" s="177"/>
      <c r="H1669" s="177"/>
    </row>
    <row r="1670" spans="1:8" x14ac:dyDescent="0.25">
      <c r="A1670" s="793"/>
      <c r="E1670" s="176"/>
      <c r="F1670" s="176"/>
      <c r="G1670" s="177"/>
      <c r="H1670" s="177"/>
    </row>
    <row r="1671" spans="1:8" x14ac:dyDescent="0.25">
      <c r="A1671" s="793"/>
      <c r="E1671" s="176"/>
      <c r="F1671" s="176"/>
      <c r="G1671" s="177"/>
      <c r="H1671" s="177"/>
    </row>
    <row r="1672" spans="1:8" x14ac:dyDescent="0.25">
      <c r="A1672" s="793"/>
      <c r="E1672" s="176"/>
      <c r="F1672" s="176"/>
      <c r="G1672" s="177"/>
      <c r="H1672" s="177"/>
    </row>
    <row r="1673" spans="1:8" x14ac:dyDescent="0.25">
      <c r="A1673" s="793"/>
      <c r="E1673" s="176"/>
      <c r="F1673" s="176"/>
      <c r="G1673" s="177"/>
      <c r="H1673" s="177"/>
    </row>
    <row r="1674" spans="1:8" x14ac:dyDescent="0.25">
      <c r="A1674" s="793"/>
      <c r="E1674" s="176"/>
      <c r="F1674" s="176"/>
      <c r="G1674" s="177"/>
      <c r="H1674" s="177"/>
    </row>
    <row r="1675" spans="1:8" x14ac:dyDescent="0.25">
      <c r="A1675" s="793"/>
      <c r="E1675" s="176"/>
      <c r="F1675" s="176"/>
      <c r="G1675" s="177"/>
      <c r="H1675" s="177"/>
    </row>
    <row r="1676" spans="1:8" x14ac:dyDescent="0.25">
      <c r="A1676" s="793"/>
      <c r="E1676" s="176"/>
      <c r="F1676" s="176"/>
      <c r="G1676" s="177"/>
      <c r="H1676" s="177"/>
    </row>
    <row r="1677" spans="1:8" x14ac:dyDescent="0.25">
      <c r="A1677" s="793"/>
      <c r="E1677" s="176"/>
      <c r="F1677" s="176"/>
      <c r="G1677" s="177"/>
      <c r="H1677" s="177"/>
    </row>
    <row r="1678" spans="1:8" x14ac:dyDescent="0.25">
      <c r="A1678" s="793"/>
      <c r="E1678" s="176"/>
      <c r="F1678" s="176"/>
      <c r="G1678" s="177"/>
      <c r="H1678" s="177"/>
    </row>
    <row r="1679" spans="1:8" x14ac:dyDescent="0.25">
      <c r="A1679" s="793"/>
      <c r="E1679" s="176"/>
      <c r="F1679" s="176"/>
      <c r="G1679" s="177"/>
      <c r="H1679" s="177"/>
    </row>
    <row r="1680" spans="1:8" x14ac:dyDescent="0.25">
      <c r="A1680" s="793"/>
      <c r="E1680" s="176"/>
      <c r="F1680" s="176"/>
      <c r="G1680" s="177"/>
      <c r="H1680" s="177"/>
    </row>
    <row r="1681" spans="1:8" x14ac:dyDescent="0.25">
      <c r="A1681" s="793"/>
      <c r="E1681" s="176"/>
      <c r="F1681" s="176"/>
      <c r="G1681" s="177"/>
      <c r="H1681" s="177"/>
    </row>
    <row r="1682" spans="1:8" x14ac:dyDescent="0.25">
      <c r="A1682" s="793"/>
      <c r="E1682" s="176"/>
      <c r="F1682" s="176"/>
      <c r="G1682" s="177"/>
      <c r="H1682" s="177"/>
    </row>
    <row r="1683" spans="1:8" x14ac:dyDescent="0.25">
      <c r="A1683" s="793"/>
      <c r="E1683" s="176"/>
      <c r="F1683" s="176"/>
      <c r="G1683" s="177"/>
      <c r="H1683" s="177"/>
    </row>
    <row r="1684" spans="1:8" x14ac:dyDescent="0.25">
      <c r="A1684" s="793"/>
      <c r="E1684" s="176"/>
      <c r="F1684" s="176"/>
      <c r="G1684" s="177"/>
      <c r="H1684" s="177"/>
    </row>
    <row r="1685" spans="1:8" x14ac:dyDescent="0.25">
      <c r="A1685" s="793"/>
      <c r="E1685" s="176"/>
      <c r="F1685" s="176"/>
      <c r="G1685" s="177"/>
      <c r="H1685" s="177"/>
    </row>
    <row r="1686" spans="1:8" x14ac:dyDescent="0.25">
      <c r="A1686" s="793"/>
      <c r="E1686" s="176"/>
      <c r="F1686" s="176"/>
      <c r="G1686" s="177"/>
      <c r="H1686" s="177"/>
    </row>
    <row r="1687" spans="1:8" x14ac:dyDescent="0.25">
      <c r="A1687" s="793"/>
      <c r="E1687" s="176"/>
      <c r="F1687" s="176"/>
      <c r="G1687" s="177"/>
      <c r="H1687" s="177"/>
    </row>
    <row r="1688" spans="1:8" x14ac:dyDescent="0.25">
      <c r="A1688" s="793"/>
      <c r="E1688" s="176"/>
      <c r="F1688" s="176"/>
      <c r="G1688" s="177"/>
      <c r="H1688" s="177"/>
    </row>
    <row r="1689" spans="1:8" x14ac:dyDescent="0.25">
      <c r="A1689" s="793"/>
      <c r="E1689" s="176"/>
      <c r="F1689" s="176"/>
      <c r="G1689" s="177"/>
      <c r="H1689" s="177"/>
    </row>
    <row r="1690" spans="1:8" x14ac:dyDescent="0.25">
      <c r="A1690" s="793"/>
      <c r="E1690" s="176"/>
      <c r="F1690" s="176"/>
      <c r="G1690" s="177"/>
      <c r="H1690" s="177"/>
    </row>
    <row r="1691" spans="1:8" x14ac:dyDescent="0.25">
      <c r="A1691" s="793"/>
      <c r="E1691" s="176"/>
      <c r="F1691" s="176"/>
      <c r="G1691" s="177"/>
      <c r="H1691" s="177"/>
    </row>
    <row r="1692" spans="1:8" x14ac:dyDescent="0.25">
      <c r="A1692" s="793"/>
      <c r="E1692" s="176"/>
      <c r="F1692" s="176"/>
      <c r="G1692" s="177"/>
      <c r="H1692" s="177"/>
    </row>
    <row r="1693" spans="1:8" x14ac:dyDescent="0.25">
      <c r="A1693" s="793"/>
      <c r="E1693" s="176"/>
      <c r="F1693" s="176"/>
      <c r="G1693" s="177"/>
      <c r="H1693" s="177"/>
    </row>
    <row r="1694" spans="1:8" x14ac:dyDescent="0.25">
      <c r="A1694" s="793"/>
      <c r="E1694" s="176"/>
      <c r="F1694" s="176"/>
      <c r="G1694" s="177"/>
      <c r="H1694" s="177"/>
    </row>
    <row r="1695" spans="1:8" x14ac:dyDescent="0.25">
      <c r="A1695" s="793"/>
      <c r="E1695" s="176"/>
      <c r="F1695" s="176"/>
      <c r="G1695" s="177"/>
      <c r="H1695" s="177"/>
    </row>
    <row r="1696" spans="1:8" x14ac:dyDescent="0.25">
      <c r="A1696" s="793"/>
      <c r="E1696" s="176"/>
      <c r="F1696" s="176"/>
      <c r="G1696" s="177"/>
      <c r="H1696" s="177"/>
    </row>
    <row r="1697" spans="1:8" x14ac:dyDescent="0.25">
      <c r="A1697" s="793"/>
      <c r="E1697" s="176"/>
      <c r="F1697" s="176"/>
      <c r="G1697" s="177"/>
      <c r="H1697" s="177"/>
    </row>
    <row r="1698" spans="1:8" x14ac:dyDescent="0.25">
      <c r="A1698" s="793"/>
      <c r="E1698" s="176"/>
      <c r="F1698" s="176"/>
      <c r="G1698" s="177"/>
      <c r="H1698" s="177"/>
    </row>
    <row r="1699" spans="1:8" x14ac:dyDescent="0.25">
      <c r="A1699" s="793"/>
      <c r="E1699" s="176"/>
      <c r="F1699" s="176"/>
      <c r="G1699" s="177"/>
      <c r="H1699" s="177"/>
    </row>
    <row r="1700" spans="1:8" x14ac:dyDescent="0.25">
      <c r="A1700" s="793"/>
      <c r="E1700" s="176"/>
      <c r="F1700" s="176"/>
      <c r="G1700" s="177"/>
      <c r="H1700" s="177"/>
    </row>
    <row r="1701" spans="1:8" x14ac:dyDescent="0.25">
      <c r="A1701" s="793"/>
      <c r="E1701" s="176"/>
      <c r="F1701" s="176"/>
      <c r="G1701" s="177"/>
      <c r="H1701" s="177"/>
    </row>
    <row r="1702" spans="1:8" x14ac:dyDescent="0.25">
      <c r="A1702" s="793"/>
      <c r="E1702" s="176"/>
      <c r="F1702" s="176"/>
      <c r="G1702" s="177"/>
      <c r="H1702" s="177"/>
    </row>
    <row r="1703" spans="1:8" x14ac:dyDescent="0.25">
      <c r="A1703" s="793"/>
      <c r="E1703" s="176"/>
      <c r="F1703" s="176"/>
      <c r="G1703" s="177"/>
      <c r="H1703" s="177"/>
    </row>
    <row r="1704" spans="1:8" x14ac:dyDescent="0.25">
      <c r="A1704" s="793"/>
      <c r="E1704" s="176"/>
      <c r="F1704" s="176"/>
      <c r="G1704" s="177"/>
      <c r="H1704" s="177"/>
    </row>
    <row r="1705" spans="1:8" x14ac:dyDescent="0.25">
      <c r="A1705" s="793"/>
      <c r="E1705" s="176"/>
      <c r="F1705" s="176"/>
      <c r="G1705" s="177"/>
      <c r="H1705" s="177"/>
    </row>
    <row r="1706" spans="1:8" x14ac:dyDescent="0.25">
      <c r="A1706" s="793"/>
      <c r="E1706" s="176"/>
      <c r="F1706" s="176"/>
      <c r="G1706" s="177"/>
      <c r="H1706" s="177"/>
    </row>
    <row r="1707" spans="1:8" x14ac:dyDescent="0.25">
      <c r="A1707" s="793"/>
      <c r="E1707" s="176"/>
      <c r="F1707" s="176"/>
      <c r="G1707" s="177"/>
      <c r="H1707" s="177"/>
    </row>
    <row r="1708" spans="1:8" x14ac:dyDescent="0.25">
      <c r="A1708" s="793"/>
      <c r="E1708" s="176"/>
      <c r="F1708" s="176"/>
      <c r="G1708" s="177"/>
      <c r="H1708" s="177"/>
    </row>
    <row r="1709" spans="1:8" x14ac:dyDescent="0.25">
      <c r="A1709" s="793"/>
      <c r="E1709" s="176"/>
      <c r="F1709" s="176"/>
      <c r="G1709" s="177"/>
      <c r="H1709" s="177"/>
    </row>
    <row r="1710" spans="1:8" x14ac:dyDescent="0.25">
      <c r="A1710" s="793"/>
      <c r="E1710" s="176"/>
      <c r="F1710" s="176"/>
      <c r="G1710" s="177"/>
      <c r="H1710" s="177"/>
    </row>
    <row r="1711" spans="1:8" x14ac:dyDescent="0.25">
      <c r="A1711" s="793"/>
      <c r="E1711" s="176"/>
      <c r="F1711" s="176"/>
      <c r="G1711" s="177"/>
      <c r="H1711" s="177"/>
    </row>
    <row r="1712" spans="1:8" x14ac:dyDescent="0.25">
      <c r="A1712" s="793"/>
      <c r="E1712" s="176"/>
      <c r="F1712" s="176"/>
      <c r="G1712" s="177"/>
      <c r="H1712" s="177"/>
    </row>
    <row r="1713" spans="1:8" x14ac:dyDescent="0.25">
      <c r="A1713" s="793"/>
      <c r="E1713" s="176"/>
      <c r="F1713" s="176"/>
      <c r="G1713" s="177"/>
      <c r="H1713" s="177"/>
    </row>
    <row r="1714" spans="1:8" x14ac:dyDescent="0.25">
      <c r="A1714" s="793"/>
      <c r="E1714" s="176"/>
      <c r="F1714" s="176"/>
      <c r="G1714" s="177"/>
      <c r="H1714" s="177"/>
    </row>
    <row r="1715" spans="1:8" x14ac:dyDescent="0.25">
      <c r="A1715" s="793"/>
      <c r="E1715" s="176"/>
      <c r="F1715" s="176"/>
      <c r="G1715" s="177"/>
      <c r="H1715" s="177"/>
    </row>
    <row r="1716" spans="1:8" x14ac:dyDescent="0.25">
      <c r="A1716" s="793"/>
      <c r="E1716" s="176"/>
      <c r="F1716" s="176"/>
      <c r="G1716" s="177"/>
      <c r="H1716" s="177"/>
    </row>
    <row r="1717" spans="1:8" x14ac:dyDescent="0.25">
      <c r="A1717" s="793"/>
      <c r="E1717" s="176"/>
      <c r="F1717" s="176"/>
      <c r="G1717" s="177"/>
      <c r="H1717" s="177"/>
    </row>
    <row r="1718" spans="1:8" x14ac:dyDescent="0.25">
      <c r="A1718" s="793"/>
      <c r="E1718" s="176"/>
      <c r="F1718" s="176"/>
      <c r="G1718" s="177"/>
      <c r="H1718" s="177"/>
    </row>
    <row r="1719" spans="1:8" x14ac:dyDescent="0.25">
      <c r="A1719" s="793"/>
      <c r="E1719" s="176"/>
      <c r="F1719" s="176"/>
      <c r="G1719" s="177"/>
      <c r="H1719" s="177"/>
    </row>
    <row r="1720" spans="1:8" x14ac:dyDescent="0.25">
      <c r="A1720" s="793"/>
      <c r="E1720" s="176"/>
      <c r="F1720" s="176"/>
      <c r="G1720" s="177"/>
      <c r="H1720" s="177"/>
    </row>
    <row r="1721" spans="1:8" x14ac:dyDescent="0.25">
      <c r="A1721" s="793"/>
      <c r="E1721" s="176"/>
      <c r="F1721" s="176"/>
      <c r="G1721" s="177"/>
      <c r="H1721" s="177"/>
    </row>
    <row r="1722" spans="1:8" x14ac:dyDescent="0.25">
      <c r="A1722" s="793"/>
      <c r="E1722" s="176"/>
      <c r="F1722" s="176"/>
      <c r="G1722" s="177"/>
      <c r="H1722" s="177"/>
    </row>
    <row r="1723" spans="1:8" x14ac:dyDescent="0.25">
      <c r="A1723" s="793"/>
      <c r="E1723" s="176"/>
      <c r="F1723" s="176"/>
      <c r="G1723" s="177"/>
      <c r="H1723" s="177"/>
    </row>
    <row r="1724" spans="1:8" x14ac:dyDescent="0.25">
      <c r="A1724" s="793"/>
      <c r="E1724" s="176"/>
      <c r="F1724" s="176"/>
      <c r="G1724" s="177"/>
      <c r="H1724" s="177"/>
    </row>
    <row r="1725" spans="1:8" x14ac:dyDescent="0.25">
      <c r="A1725" s="793"/>
      <c r="E1725" s="176"/>
      <c r="F1725" s="176"/>
      <c r="G1725" s="177"/>
      <c r="H1725" s="177"/>
    </row>
    <row r="1726" spans="1:8" x14ac:dyDescent="0.25">
      <c r="A1726" s="793"/>
      <c r="E1726" s="176"/>
      <c r="F1726" s="176"/>
      <c r="G1726" s="177"/>
      <c r="H1726" s="177"/>
    </row>
    <row r="1727" spans="1:8" x14ac:dyDescent="0.25">
      <c r="A1727" s="793"/>
      <c r="E1727" s="176"/>
      <c r="F1727" s="176"/>
      <c r="G1727" s="177"/>
      <c r="H1727" s="177"/>
    </row>
    <row r="1728" spans="1:8" x14ac:dyDescent="0.25">
      <c r="A1728" s="793"/>
      <c r="E1728" s="176"/>
      <c r="F1728" s="176"/>
      <c r="G1728" s="177"/>
      <c r="H1728" s="177"/>
    </row>
    <row r="1729" spans="1:8" x14ac:dyDescent="0.25">
      <c r="A1729" s="793"/>
      <c r="E1729" s="176"/>
      <c r="F1729" s="176"/>
      <c r="G1729" s="177"/>
      <c r="H1729" s="177"/>
    </row>
    <row r="1730" spans="1:8" x14ac:dyDescent="0.25">
      <c r="A1730" s="793"/>
      <c r="E1730" s="176"/>
      <c r="F1730" s="176"/>
      <c r="G1730" s="177"/>
      <c r="H1730" s="177"/>
    </row>
    <row r="1731" spans="1:8" x14ac:dyDescent="0.25">
      <c r="A1731" s="793"/>
      <c r="E1731" s="176"/>
      <c r="F1731" s="176"/>
      <c r="G1731" s="177"/>
      <c r="H1731" s="177"/>
    </row>
    <row r="1732" spans="1:8" x14ac:dyDescent="0.25">
      <c r="A1732" s="793"/>
      <c r="E1732" s="176"/>
      <c r="F1732" s="176"/>
      <c r="G1732" s="177"/>
      <c r="H1732" s="177"/>
    </row>
    <row r="1733" spans="1:8" x14ac:dyDescent="0.25">
      <c r="A1733" s="793"/>
      <c r="E1733" s="176"/>
      <c r="F1733" s="176"/>
      <c r="G1733" s="177"/>
      <c r="H1733" s="177"/>
    </row>
    <row r="1734" spans="1:8" x14ac:dyDescent="0.25">
      <c r="A1734" s="793"/>
      <c r="E1734" s="176"/>
      <c r="F1734" s="176"/>
      <c r="G1734" s="177"/>
      <c r="H1734" s="177"/>
    </row>
    <row r="1735" spans="1:8" x14ac:dyDescent="0.25">
      <c r="A1735" s="793"/>
      <c r="E1735" s="176"/>
      <c r="F1735" s="176"/>
      <c r="G1735" s="177"/>
      <c r="H1735" s="177"/>
    </row>
    <row r="1736" spans="1:8" x14ac:dyDescent="0.25">
      <c r="A1736" s="793"/>
      <c r="E1736" s="176"/>
      <c r="F1736" s="176"/>
      <c r="G1736" s="177"/>
      <c r="H1736" s="177"/>
    </row>
    <row r="1737" spans="1:8" x14ac:dyDescent="0.25">
      <c r="A1737" s="793"/>
      <c r="E1737" s="176"/>
      <c r="F1737" s="176"/>
      <c r="G1737" s="177"/>
      <c r="H1737" s="177"/>
    </row>
    <row r="1738" spans="1:8" x14ac:dyDescent="0.25">
      <c r="A1738" s="793"/>
      <c r="E1738" s="176"/>
      <c r="F1738" s="176"/>
      <c r="G1738" s="177"/>
      <c r="H1738" s="177"/>
    </row>
    <row r="1739" spans="1:8" x14ac:dyDescent="0.25">
      <c r="A1739" s="793"/>
      <c r="E1739" s="176"/>
      <c r="F1739" s="176"/>
      <c r="G1739" s="177"/>
      <c r="H1739" s="177"/>
    </row>
    <row r="1740" spans="1:8" x14ac:dyDescent="0.25">
      <c r="A1740" s="793"/>
      <c r="E1740" s="176"/>
      <c r="F1740" s="176"/>
      <c r="G1740" s="177"/>
      <c r="H1740" s="177"/>
    </row>
    <row r="1741" spans="1:8" x14ac:dyDescent="0.25">
      <c r="A1741" s="793"/>
      <c r="E1741" s="176"/>
      <c r="F1741" s="176"/>
      <c r="G1741" s="177"/>
      <c r="H1741" s="177"/>
    </row>
    <row r="1742" spans="1:8" x14ac:dyDescent="0.25">
      <c r="A1742" s="793"/>
      <c r="E1742" s="176"/>
      <c r="F1742" s="176"/>
      <c r="G1742" s="177"/>
      <c r="H1742" s="177"/>
    </row>
    <row r="1743" spans="1:8" x14ac:dyDescent="0.25">
      <c r="A1743" s="793"/>
      <c r="E1743" s="176"/>
      <c r="F1743" s="176"/>
      <c r="G1743" s="177"/>
      <c r="H1743" s="177"/>
    </row>
    <row r="1744" spans="1:8" x14ac:dyDescent="0.25">
      <c r="A1744" s="793"/>
      <c r="E1744" s="176"/>
      <c r="F1744" s="176"/>
      <c r="G1744" s="177"/>
      <c r="H1744" s="177"/>
    </row>
    <row r="1745" spans="1:8" x14ac:dyDescent="0.25">
      <c r="A1745" s="793"/>
      <c r="E1745" s="176"/>
      <c r="F1745" s="176"/>
      <c r="G1745" s="177"/>
      <c r="H1745" s="177"/>
    </row>
    <row r="1746" spans="1:8" x14ac:dyDescent="0.25">
      <c r="A1746" s="793"/>
      <c r="E1746" s="176"/>
      <c r="F1746" s="176"/>
      <c r="G1746" s="177"/>
      <c r="H1746" s="177"/>
    </row>
    <row r="1747" spans="1:8" x14ac:dyDescent="0.25">
      <c r="A1747" s="793"/>
      <c r="E1747" s="176"/>
      <c r="F1747" s="176"/>
      <c r="G1747" s="177"/>
      <c r="H1747" s="177"/>
    </row>
    <row r="1748" spans="1:8" x14ac:dyDescent="0.25">
      <c r="A1748" s="793"/>
      <c r="E1748" s="176"/>
      <c r="F1748" s="176"/>
      <c r="G1748" s="177"/>
      <c r="H1748" s="177"/>
    </row>
    <row r="1749" spans="1:8" x14ac:dyDescent="0.25">
      <c r="A1749" s="793"/>
      <c r="E1749" s="176"/>
      <c r="F1749" s="176"/>
      <c r="G1749" s="177"/>
      <c r="H1749" s="177"/>
    </row>
    <row r="1750" spans="1:8" x14ac:dyDescent="0.25">
      <c r="A1750" s="793"/>
      <c r="E1750" s="176"/>
      <c r="F1750" s="176"/>
      <c r="G1750" s="177"/>
      <c r="H1750" s="177"/>
    </row>
    <row r="1751" spans="1:8" x14ac:dyDescent="0.25">
      <c r="A1751" s="793"/>
      <c r="E1751" s="176"/>
      <c r="F1751" s="176"/>
      <c r="G1751" s="177"/>
      <c r="H1751" s="177"/>
    </row>
    <row r="1752" spans="1:8" x14ac:dyDescent="0.25">
      <c r="A1752" s="793"/>
      <c r="E1752" s="176"/>
      <c r="F1752" s="176"/>
      <c r="G1752" s="177"/>
      <c r="H1752" s="177"/>
    </row>
    <row r="1753" spans="1:8" x14ac:dyDescent="0.25">
      <c r="A1753" s="793"/>
      <c r="E1753" s="176"/>
      <c r="F1753" s="176"/>
      <c r="G1753" s="177"/>
      <c r="H1753" s="177"/>
    </row>
    <row r="1754" spans="1:8" x14ac:dyDescent="0.25">
      <c r="A1754" s="793"/>
      <c r="E1754" s="176"/>
      <c r="F1754" s="176"/>
      <c r="G1754" s="177"/>
      <c r="H1754" s="177"/>
    </row>
    <row r="1755" spans="1:8" x14ac:dyDescent="0.25">
      <c r="A1755" s="793"/>
      <c r="E1755" s="176"/>
      <c r="F1755" s="176"/>
      <c r="G1755" s="177"/>
      <c r="H1755" s="177"/>
    </row>
    <row r="1756" spans="1:8" x14ac:dyDescent="0.25">
      <c r="A1756" s="793"/>
      <c r="E1756" s="176"/>
      <c r="F1756" s="176"/>
      <c r="G1756" s="177"/>
      <c r="H1756" s="177"/>
    </row>
    <row r="1757" spans="1:8" x14ac:dyDescent="0.25">
      <c r="A1757" s="793"/>
      <c r="E1757" s="176"/>
      <c r="F1757" s="176"/>
      <c r="G1757" s="177"/>
      <c r="H1757" s="177"/>
    </row>
    <row r="1758" spans="1:8" x14ac:dyDescent="0.25">
      <c r="A1758" s="793"/>
      <c r="E1758" s="176"/>
      <c r="F1758" s="176"/>
      <c r="G1758" s="177"/>
      <c r="H1758" s="177"/>
    </row>
    <row r="1759" spans="1:8" x14ac:dyDescent="0.25">
      <c r="A1759" s="793"/>
      <c r="E1759" s="176"/>
      <c r="F1759" s="176"/>
      <c r="G1759" s="177"/>
      <c r="H1759" s="177"/>
    </row>
    <row r="1760" spans="1:8" x14ac:dyDescent="0.25">
      <c r="A1760" s="793"/>
      <c r="E1760" s="176"/>
      <c r="F1760" s="176"/>
      <c r="G1760" s="177"/>
      <c r="H1760" s="177"/>
    </row>
    <row r="1761" spans="1:8" x14ac:dyDescent="0.25">
      <c r="A1761" s="793"/>
      <c r="E1761" s="176"/>
      <c r="F1761" s="176"/>
      <c r="G1761" s="177"/>
      <c r="H1761" s="177"/>
    </row>
    <row r="1762" spans="1:8" x14ac:dyDescent="0.25">
      <c r="A1762" s="793"/>
      <c r="E1762" s="176"/>
      <c r="F1762" s="176"/>
      <c r="G1762" s="177"/>
      <c r="H1762" s="177"/>
    </row>
    <row r="1763" spans="1:8" x14ac:dyDescent="0.25">
      <c r="A1763" s="793"/>
      <c r="E1763" s="176"/>
      <c r="F1763" s="176"/>
      <c r="G1763" s="177"/>
      <c r="H1763" s="177"/>
    </row>
    <row r="1764" spans="1:8" x14ac:dyDescent="0.25">
      <c r="A1764" s="793"/>
      <c r="E1764" s="176"/>
      <c r="F1764" s="176"/>
      <c r="G1764" s="177"/>
      <c r="H1764" s="177"/>
    </row>
    <row r="1765" spans="1:8" x14ac:dyDescent="0.25">
      <c r="A1765" s="793"/>
      <c r="E1765" s="176"/>
      <c r="F1765" s="176"/>
      <c r="G1765" s="177"/>
      <c r="H1765" s="177"/>
    </row>
    <row r="1766" spans="1:8" x14ac:dyDescent="0.25">
      <c r="A1766" s="793"/>
      <c r="E1766" s="176"/>
      <c r="F1766" s="176"/>
      <c r="G1766" s="177"/>
      <c r="H1766" s="177"/>
    </row>
    <row r="1767" spans="1:8" x14ac:dyDescent="0.25">
      <c r="A1767" s="793"/>
      <c r="E1767" s="176"/>
      <c r="F1767" s="176"/>
      <c r="G1767" s="177"/>
      <c r="H1767" s="177"/>
    </row>
    <row r="1768" spans="1:8" x14ac:dyDescent="0.25">
      <c r="A1768" s="793"/>
      <c r="E1768" s="176"/>
      <c r="F1768" s="176"/>
      <c r="G1768" s="177"/>
      <c r="H1768" s="177"/>
    </row>
    <row r="1769" spans="1:8" x14ac:dyDescent="0.25">
      <c r="A1769" s="793"/>
      <c r="E1769" s="176"/>
      <c r="F1769" s="176"/>
      <c r="G1769" s="177"/>
      <c r="H1769" s="177"/>
    </row>
    <row r="1770" spans="1:8" x14ac:dyDescent="0.25">
      <c r="A1770" s="793"/>
      <c r="E1770" s="176"/>
      <c r="F1770" s="176"/>
      <c r="G1770" s="177"/>
      <c r="H1770" s="177"/>
    </row>
    <row r="1771" spans="1:8" x14ac:dyDescent="0.25">
      <c r="A1771" s="793"/>
      <c r="E1771" s="176"/>
      <c r="F1771" s="176"/>
      <c r="G1771" s="177"/>
      <c r="H1771" s="177"/>
    </row>
    <row r="1772" spans="1:8" x14ac:dyDescent="0.25">
      <c r="A1772" s="793"/>
      <c r="E1772" s="176"/>
      <c r="F1772" s="176"/>
      <c r="G1772" s="177"/>
      <c r="H1772" s="177"/>
    </row>
    <row r="1773" spans="1:8" x14ac:dyDescent="0.25">
      <c r="A1773" s="793"/>
      <c r="E1773" s="176"/>
      <c r="F1773" s="176"/>
      <c r="G1773" s="177"/>
      <c r="H1773" s="177"/>
    </row>
    <row r="1774" spans="1:8" x14ac:dyDescent="0.25">
      <c r="A1774" s="793"/>
      <c r="E1774" s="176"/>
      <c r="F1774" s="176"/>
      <c r="G1774" s="177"/>
      <c r="H1774" s="177"/>
    </row>
    <row r="1775" spans="1:8" x14ac:dyDescent="0.25">
      <c r="A1775" s="793"/>
      <c r="E1775" s="176"/>
      <c r="F1775" s="176"/>
      <c r="G1775" s="177"/>
      <c r="H1775" s="177"/>
    </row>
    <row r="1776" spans="1:8" x14ac:dyDescent="0.25">
      <c r="A1776" s="793"/>
      <c r="E1776" s="176"/>
      <c r="F1776" s="176"/>
      <c r="G1776" s="177"/>
      <c r="H1776" s="177"/>
    </row>
    <row r="1777" spans="1:8" x14ac:dyDescent="0.25">
      <c r="A1777" s="793"/>
      <c r="E1777" s="176"/>
      <c r="F1777" s="176"/>
      <c r="G1777" s="177"/>
      <c r="H1777" s="177"/>
    </row>
    <row r="1778" spans="1:8" x14ac:dyDescent="0.25">
      <c r="A1778" s="793"/>
      <c r="E1778" s="176"/>
      <c r="F1778" s="176"/>
      <c r="G1778" s="177"/>
      <c r="H1778" s="177"/>
    </row>
    <row r="1779" spans="1:8" x14ac:dyDescent="0.25">
      <c r="A1779" s="793"/>
      <c r="E1779" s="176"/>
      <c r="F1779" s="176"/>
      <c r="G1779" s="177"/>
      <c r="H1779" s="177"/>
    </row>
    <row r="1780" spans="1:8" x14ac:dyDescent="0.25">
      <c r="A1780" s="793"/>
      <c r="E1780" s="176"/>
      <c r="F1780" s="176"/>
      <c r="G1780" s="177"/>
      <c r="H1780" s="177"/>
    </row>
    <row r="1781" spans="1:8" x14ac:dyDescent="0.25">
      <c r="A1781" s="793"/>
      <c r="E1781" s="176"/>
      <c r="F1781" s="176"/>
      <c r="G1781" s="177"/>
      <c r="H1781" s="177"/>
    </row>
    <row r="1782" spans="1:8" x14ac:dyDescent="0.25">
      <c r="A1782" s="793"/>
      <c r="E1782" s="176"/>
      <c r="F1782" s="176"/>
      <c r="G1782" s="177"/>
      <c r="H1782" s="177"/>
    </row>
    <row r="1783" spans="1:8" x14ac:dyDescent="0.25">
      <c r="A1783" s="793"/>
      <c r="E1783" s="176"/>
      <c r="F1783" s="176"/>
      <c r="G1783" s="177"/>
      <c r="H1783" s="177"/>
    </row>
    <row r="1784" spans="1:8" x14ac:dyDescent="0.25">
      <c r="A1784" s="793"/>
      <c r="E1784" s="176"/>
      <c r="F1784" s="176"/>
      <c r="G1784" s="177"/>
      <c r="H1784" s="177"/>
    </row>
    <row r="1785" spans="1:8" x14ac:dyDescent="0.25">
      <c r="A1785" s="793"/>
      <c r="E1785" s="176"/>
      <c r="F1785" s="176"/>
      <c r="G1785" s="177"/>
      <c r="H1785" s="177"/>
    </row>
    <row r="1786" spans="1:8" x14ac:dyDescent="0.25">
      <c r="A1786" s="793"/>
      <c r="E1786" s="176"/>
      <c r="F1786" s="176"/>
      <c r="G1786" s="177"/>
      <c r="H1786" s="177"/>
    </row>
    <row r="1787" spans="1:8" x14ac:dyDescent="0.25">
      <c r="A1787" s="793"/>
      <c r="E1787" s="176"/>
      <c r="F1787" s="176"/>
      <c r="G1787" s="177"/>
      <c r="H1787" s="177"/>
    </row>
    <row r="1788" spans="1:8" x14ac:dyDescent="0.25">
      <c r="A1788" s="793"/>
      <c r="E1788" s="176"/>
      <c r="F1788" s="176"/>
      <c r="G1788" s="177"/>
      <c r="H1788" s="177"/>
    </row>
    <row r="1789" spans="1:8" x14ac:dyDescent="0.25">
      <c r="A1789" s="793"/>
      <c r="E1789" s="176"/>
      <c r="F1789" s="176"/>
      <c r="G1789" s="177"/>
      <c r="H1789" s="177"/>
    </row>
    <row r="1790" spans="1:8" x14ac:dyDescent="0.25">
      <c r="A1790" s="793"/>
      <c r="E1790" s="176"/>
      <c r="F1790" s="176"/>
      <c r="G1790" s="177"/>
      <c r="H1790" s="177"/>
    </row>
    <row r="1791" spans="1:8" x14ac:dyDescent="0.25">
      <c r="A1791" s="793"/>
      <c r="E1791" s="176"/>
      <c r="F1791" s="176"/>
      <c r="G1791" s="177"/>
      <c r="H1791" s="177"/>
    </row>
    <row r="1792" spans="1:8" x14ac:dyDescent="0.25">
      <c r="A1792" s="793"/>
      <c r="E1792" s="176"/>
      <c r="F1792" s="176"/>
      <c r="G1792" s="177"/>
      <c r="H1792" s="177"/>
    </row>
    <row r="1793" spans="1:8" x14ac:dyDescent="0.25">
      <c r="A1793" s="793"/>
      <c r="E1793" s="176"/>
      <c r="F1793" s="176"/>
      <c r="G1793" s="177"/>
      <c r="H1793" s="177"/>
    </row>
    <row r="1794" spans="1:8" x14ac:dyDescent="0.25">
      <c r="A1794" s="793"/>
      <c r="E1794" s="176"/>
      <c r="F1794" s="176"/>
      <c r="G1794" s="177"/>
      <c r="H1794" s="177"/>
    </row>
    <row r="1795" spans="1:8" x14ac:dyDescent="0.25">
      <c r="A1795" s="793"/>
      <c r="E1795" s="176"/>
      <c r="F1795" s="176"/>
      <c r="G1795" s="177"/>
      <c r="H1795" s="177"/>
    </row>
    <row r="1796" spans="1:8" x14ac:dyDescent="0.25">
      <c r="A1796" s="793"/>
      <c r="E1796" s="176"/>
      <c r="F1796" s="176"/>
      <c r="G1796" s="177"/>
      <c r="H1796" s="177"/>
    </row>
    <row r="1797" spans="1:8" x14ac:dyDescent="0.25">
      <c r="A1797" s="793"/>
      <c r="E1797" s="176"/>
      <c r="F1797" s="176"/>
      <c r="G1797" s="177"/>
      <c r="H1797" s="177"/>
    </row>
    <row r="1798" spans="1:8" x14ac:dyDescent="0.25">
      <c r="A1798" s="793"/>
      <c r="E1798" s="176"/>
      <c r="F1798" s="176"/>
      <c r="G1798" s="177"/>
      <c r="H1798" s="177"/>
    </row>
    <row r="1799" spans="1:8" x14ac:dyDescent="0.25">
      <c r="A1799" s="793"/>
      <c r="E1799" s="176"/>
      <c r="F1799" s="176"/>
      <c r="G1799" s="177"/>
      <c r="H1799" s="177"/>
    </row>
    <row r="1800" spans="1:8" x14ac:dyDescent="0.25">
      <c r="A1800" s="793"/>
      <c r="E1800" s="176"/>
      <c r="F1800" s="176"/>
      <c r="G1800" s="177"/>
      <c r="H1800" s="177"/>
    </row>
    <row r="1801" spans="1:8" x14ac:dyDescent="0.25">
      <c r="A1801" s="793"/>
      <c r="E1801" s="176"/>
      <c r="F1801" s="176"/>
      <c r="G1801" s="177"/>
      <c r="H1801" s="177"/>
    </row>
    <row r="1802" spans="1:8" x14ac:dyDescent="0.25">
      <c r="A1802" s="793"/>
      <c r="E1802" s="176"/>
      <c r="F1802" s="176"/>
      <c r="G1802" s="177"/>
      <c r="H1802" s="177"/>
    </row>
    <row r="1803" spans="1:8" x14ac:dyDescent="0.25">
      <c r="A1803" s="793"/>
      <c r="E1803" s="176"/>
      <c r="F1803" s="176"/>
      <c r="G1803" s="177"/>
      <c r="H1803" s="177"/>
    </row>
    <row r="1804" spans="1:8" x14ac:dyDescent="0.25">
      <c r="A1804" s="793"/>
      <c r="E1804" s="176"/>
      <c r="F1804" s="176"/>
      <c r="G1804" s="177"/>
      <c r="H1804" s="177"/>
    </row>
    <row r="1805" spans="1:8" x14ac:dyDescent="0.25">
      <c r="A1805" s="793"/>
      <c r="E1805" s="176"/>
      <c r="F1805" s="176"/>
      <c r="G1805" s="177"/>
      <c r="H1805" s="177"/>
    </row>
    <row r="1806" spans="1:8" x14ac:dyDescent="0.25">
      <c r="A1806" s="793"/>
      <c r="E1806" s="176"/>
      <c r="F1806" s="176"/>
      <c r="G1806" s="177"/>
      <c r="H1806" s="177"/>
    </row>
    <row r="1807" spans="1:8" x14ac:dyDescent="0.25">
      <c r="A1807" s="793"/>
      <c r="E1807" s="176"/>
      <c r="F1807" s="176"/>
      <c r="G1807" s="177"/>
      <c r="H1807" s="177"/>
    </row>
    <row r="1808" spans="1:8" x14ac:dyDescent="0.25">
      <c r="A1808" s="793"/>
      <c r="E1808" s="176"/>
      <c r="F1808" s="176"/>
      <c r="G1808" s="177"/>
      <c r="H1808" s="177"/>
    </row>
    <row r="1809" spans="1:8" x14ac:dyDescent="0.25">
      <c r="A1809" s="793"/>
      <c r="E1809" s="176"/>
      <c r="F1809" s="176"/>
      <c r="G1809" s="177"/>
      <c r="H1809" s="177"/>
    </row>
    <row r="1810" spans="1:8" x14ac:dyDescent="0.25">
      <c r="A1810" s="793"/>
      <c r="E1810" s="176"/>
      <c r="F1810" s="176"/>
      <c r="G1810" s="177"/>
      <c r="H1810" s="177"/>
    </row>
    <row r="1811" spans="1:8" x14ac:dyDescent="0.25">
      <c r="A1811" s="793"/>
      <c r="E1811" s="176"/>
      <c r="F1811" s="176"/>
      <c r="G1811" s="177"/>
      <c r="H1811" s="177"/>
    </row>
    <row r="1812" spans="1:8" x14ac:dyDescent="0.25">
      <c r="A1812" s="793"/>
      <c r="E1812" s="176"/>
      <c r="F1812" s="176"/>
      <c r="G1812" s="177"/>
      <c r="H1812" s="177"/>
    </row>
    <row r="1813" spans="1:8" x14ac:dyDescent="0.25">
      <c r="A1813" s="793"/>
      <c r="E1813" s="176"/>
      <c r="F1813" s="176"/>
      <c r="G1813" s="177"/>
      <c r="H1813" s="177"/>
    </row>
    <row r="1814" spans="1:8" x14ac:dyDescent="0.25">
      <c r="A1814" s="793"/>
      <c r="E1814" s="176"/>
      <c r="F1814" s="176"/>
      <c r="G1814" s="177"/>
      <c r="H1814" s="177"/>
    </row>
    <row r="1815" spans="1:8" x14ac:dyDescent="0.25">
      <c r="A1815" s="793"/>
      <c r="E1815" s="176"/>
      <c r="F1815" s="176"/>
      <c r="G1815" s="177"/>
      <c r="H1815" s="177"/>
    </row>
    <row r="1816" spans="1:8" x14ac:dyDescent="0.25">
      <c r="A1816" s="793"/>
      <c r="E1816" s="176"/>
      <c r="F1816" s="176"/>
      <c r="G1816" s="177"/>
      <c r="H1816" s="177"/>
    </row>
    <row r="1817" spans="1:8" x14ac:dyDescent="0.25">
      <c r="A1817" s="793"/>
      <c r="E1817" s="176"/>
      <c r="F1817" s="176"/>
      <c r="G1817" s="177"/>
      <c r="H1817" s="177"/>
    </row>
    <row r="1818" spans="1:8" x14ac:dyDescent="0.25">
      <c r="A1818" s="793"/>
      <c r="E1818" s="176"/>
      <c r="F1818" s="176"/>
      <c r="G1818" s="177"/>
      <c r="H1818" s="177"/>
    </row>
    <row r="1819" spans="1:8" x14ac:dyDescent="0.25">
      <c r="A1819" s="793"/>
      <c r="E1819" s="176"/>
      <c r="F1819" s="176"/>
      <c r="G1819" s="177"/>
      <c r="H1819" s="177"/>
    </row>
    <row r="1820" spans="1:8" x14ac:dyDescent="0.25">
      <c r="A1820" s="793"/>
      <c r="E1820" s="176"/>
      <c r="F1820" s="176"/>
      <c r="G1820" s="177"/>
      <c r="H1820" s="177"/>
    </row>
    <row r="1821" spans="1:8" x14ac:dyDescent="0.25">
      <c r="A1821" s="793"/>
      <c r="E1821" s="176"/>
      <c r="F1821" s="176"/>
      <c r="G1821" s="177"/>
      <c r="H1821" s="177"/>
    </row>
    <row r="1822" spans="1:8" x14ac:dyDescent="0.25">
      <c r="A1822" s="793"/>
      <c r="E1822" s="176"/>
      <c r="F1822" s="176"/>
      <c r="G1822" s="177"/>
      <c r="H1822" s="177"/>
    </row>
    <row r="1823" spans="1:8" x14ac:dyDescent="0.25">
      <c r="A1823" s="793"/>
      <c r="E1823" s="176"/>
      <c r="F1823" s="176"/>
      <c r="G1823" s="177"/>
      <c r="H1823" s="177"/>
    </row>
    <row r="1824" spans="1:8" x14ac:dyDescent="0.25">
      <c r="A1824" s="793"/>
      <c r="E1824" s="176"/>
      <c r="F1824" s="176"/>
      <c r="G1824" s="177"/>
      <c r="H1824" s="177"/>
    </row>
    <row r="1825" spans="1:8" x14ac:dyDescent="0.25">
      <c r="A1825" s="793"/>
      <c r="E1825" s="176"/>
      <c r="F1825" s="176"/>
      <c r="G1825" s="177"/>
      <c r="H1825" s="177"/>
    </row>
    <row r="1826" spans="1:8" x14ac:dyDescent="0.25">
      <c r="A1826" s="793"/>
      <c r="E1826" s="176"/>
      <c r="F1826" s="176"/>
      <c r="G1826" s="177"/>
      <c r="H1826" s="177"/>
    </row>
    <row r="1827" spans="1:8" x14ac:dyDescent="0.25">
      <c r="A1827" s="793"/>
      <c r="E1827" s="176"/>
      <c r="F1827" s="176"/>
      <c r="G1827" s="177"/>
      <c r="H1827" s="177"/>
    </row>
    <row r="1828" spans="1:8" x14ac:dyDescent="0.25">
      <c r="A1828" s="793"/>
      <c r="E1828" s="176"/>
      <c r="F1828" s="176"/>
      <c r="G1828" s="177"/>
      <c r="H1828" s="177"/>
    </row>
    <row r="1829" spans="1:8" x14ac:dyDescent="0.25">
      <c r="A1829" s="793"/>
      <c r="E1829" s="176"/>
      <c r="F1829" s="176"/>
      <c r="G1829" s="177"/>
      <c r="H1829" s="177"/>
    </row>
    <row r="1830" spans="1:8" x14ac:dyDescent="0.25">
      <c r="A1830" s="793"/>
      <c r="E1830" s="176"/>
      <c r="F1830" s="176"/>
      <c r="G1830" s="177"/>
      <c r="H1830" s="177"/>
    </row>
    <row r="1831" spans="1:8" x14ac:dyDescent="0.25">
      <c r="A1831" s="793"/>
      <c r="E1831" s="176"/>
      <c r="F1831" s="176"/>
      <c r="G1831" s="177"/>
      <c r="H1831" s="177"/>
    </row>
    <row r="1832" spans="1:8" x14ac:dyDescent="0.25">
      <c r="A1832" s="793"/>
      <c r="E1832" s="176"/>
      <c r="F1832" s="176"/>
      <c r="G1832" s="177"/>
      <c r="H1832" s="177"/>
    </row>
    <row r="1833" spans="1:8" x14ac:dyDescent="0.25">
      <c r="A1833" s="793"/>
      <c r="E1833" s="176"/>
      <c r="F1833" s="176"/>
      <c r="G1833" s="177"/>
      <c r="H1833" s="177"/>
    </row>
    <row r="1834" spans="1:8" x14ac:dyDescent="0.25">
      <c r="A1834" s="793"/>
      <c r="E1834" s="176"/>
      <c r="F1834" s="176"/>
      <c r="G1834" s="177"/>
      <c r="H1834" s="177"/>
    </row>
    <row r="1835" spans="1:8" x14ac:dyDescent="0.25">
      <c r="A1835" s="793"/>
      <c r="E1835" s="176"/>
      <c r="F1835" s="176"/>
      <c r="G1835" s="177"/>
      <c r="H1835" s="177"/>
    </row>
    <row r="1836" spans="1:8" x14ac:dyDescent="0.25">
      <c r="A1836" s="793"/>
      <c r="E1836" s="176"/>
      <c r="F1836" s="176"/>
      <c r="G1836" s="177"/>
      <c r="H1836" s="177"/>
    </row>
    <row r="1837" spans="1:8" x14ac:dyDescent="0.25">
      <c r="A1837" s="793"/>
      <c r="E1837" s="176"/>
      <c r="F1837" s="176"/>
      <c r="G1837" s="177"/>
      <c r="H1837" s="177"/>
    </row>
    <row r="1838" spans="1:8" x14ac:dyDescent="0.25">
      <c r="A1838" s="793"/>
      <c r="E1838" s="176"/>
      <c r="F1838" s="176"/>
      <c r="G1838" s="177"/>
      <c r="H1838" s="177"/>
    </row>
    <row r="1839" spans="1:8" x14ac:dyDescent="0.25">
      <c r="A1839" s="793"/>
      <c r="E1839" s="176"/>
      <c r="F1839" s="176"/>
      <c r="G1839" s="177"/>
      <c r="H1839" s="177"/>
    </row>
    <row r="1840" spans="1:8" x14ac:dyDescent="0.25">
      <c r="A1840" s="793"/>
      <c r="E1840" s="176"/>
      <c r="F1840" s="176"/>
      <c r="G1840" s="177"/>
      <c r="H1840" s="177"/>
    </row>
    <row r="1841" spans="1:8" x14ac:dyDescent="0.25">
      <c r="A1841" s="793"/>
      <c r="E1841" s="176"/>
      <c r="F1841" s="176"/>
      <c r="G1841" s="177"/>
      <c r="H1841" s="177"/>
    </row>
    <row r="1842" spans="1:8" x14ac:dyDescent="0.25">
      <c r="A1842" s="793"/>
      <c r="E1842" s="176"/>
      <c r="F1842" s="176"/>
      <c r="G1842" s="177"/>
      <c r="H1842" s="177"/>
    </row>
    <row r="1843" spans="1:8" x14ac:dyDescent="0.25">
      <c r="A1843" s="793"/>
      <c r="E1843" s="176"/>
      <c r="F1843" s="176"/>
      <c r="G1843" s="177"/>
      <c r="H1843" s="177"/>
    </row>
    <row r="1844" spans="1:8" x14ac:dyDescent="0.25">
      <c r="A1844" s="793"/>
      <c r="E1844" s="176"/>
      <c r="F1844" s="176"/>
      <c r="G1844" s="177"/>
      <c r="H1844" s="177"/>
    </row>
    <row r="1845" spans="1:8" x14ac:dyDescent="0.25">
      <c r="A1845" s="793"/>
      <c r="E1845" s="176"/>
      <c r="F1845" s="176"/>
      <c r="G1845" s="177"/>
      <c r="H1845" s="177"/>
    </row>
    <row r="1846" spans="1:8" x14ac:dyDescent="0.25">
      <c r="A1846" s="793"/>
      <c r="E1846" s="176"/>
      <c r="F1846" s="176"/>
      <c r="G1846" s="177"/>
      <c r="H1846" s="177"/>
    </row>
    <row r="1847" spans="1:8" x14ac:dyDescent="0.25">
      <c r="A1847" s="793"/>
      <c r="E1847" s="176"/>
      <c r="F1847" s="176"/>
      <c r="G1847" s="177"/>
      <c r="H1847" s="177"/>
    </row>
    <row r="1848" spans="1:8" x14ac:dyDescent="0.25">
      <c r="A1848" s="793"/>
      <c r="E1848" s="176"/>
      <c r="F1848" s="176"/>
      <c r="G1848" s="177"/>
      <c r="H1848" s="177"/>
    </row>
    <row r="1849" spans="1:8" x14ac:dyDescent="0.25">
      <c r="A1849" s="793"/>
      <c r="E1849" s="176"/>
      <c r="F1849" s="176"/>
      <c r="G1849" s="177"/>
      <c r="H1849" s="177"/>
    </row>
    <row r="1850" spans="1:8" x14ac:dyDescent="0.25">
      <c r="A1850" s="793"/>
      <c r="E1850" s="176"/>
      <c r="F1850" s="176"/>
      <c r="G1850" s="177"/>
      <c r="H1850" s="177"/>
    </row>
    <row r="1851" spans="1:8" x14ac:dyDescent="0.25">
      <c r="A1851" s="793"/>
      <c r="E1851" s="176"/>
      <c r="F1851" s="176"/>
      <c r="G1851" s="177"/>
      <c r="H1851" s="177"/>
    </row>
    <row r="1852" spans="1:8" x14ac:dyDescent="0.25">
      <c r="A1852" s="793"/>
      <c r="E1852" s="176"/>
      <c r="F1852" s="176"/>
      <c r="G1852" s="177"/>
      <c r="H1852" s="177"/>
    </row>
    <row r="1853" spans="1:8" x14ac:dyDescent="0.25">
      <c r="A1853" s="793"/>
      <c r="E1853" s="176"/>
      <c r="F1853" s="176"/>
      <c r="G1853" s="177"/>
      <c r="H1853" s="177"/>
    </row>
    <row r="1854" spans="1:8" x14ac:dyDescent="0.25">
      <c r="A1854" s="793"/>
      <c r="E1854" s="176"/>
      <c r="F1854" s="176"/>
      <c r="G1854" s="177"/>
      <c r="H1854" s="177"/>
    </row>
    <row r="1855" spans="1:8" x14ac:dyDescent="0.25">
      <c r="A1855" s="793"/>
      <c r="E1855" s="176"/>
      <c r="F1855" s="176"/>
      <c r="G1855" s="177"/>
      <c r="H1855" s="177"/>
    </row>
    <row r="1856" spans="1:8" x14ac:dyDescent="0.25">
      <c r="A1856" s="793"/>
      <c r="E1856" s="176"/>
      <c r="F1856" s="176"/>
      <c r="G1856" s="177"/>
      <c r="H1856" s="177"/>
    </row>
    <row r="1857" spans="1:8" x14ac:dyDescent="0.25">
      <c r="A1857" s="793"/>
      <c r="E1857" s="176"/>
      <c r="F1857" s="176"/>
      <c r="G1857" s="177"/>
      <c r="H1857" s="177"/>
    </row>
    <row r="1858" spans="1:8" x14ac:dyDescent="0.25">
      <c r="A1858" s="793"/>
      <c r="E1858" s="176"/>
      <c r="F1858" s="176"/>
      <c r="G1858" s="177"/>
      <c r="H1858" s="177"/>
    </row>
    <row r="1859" spans="1:8" x14ac:dyDescent="0.25">
      <c r="A1859" s="793"/>
      <c r="E1859" s="176"/>
      <c r="F1859" s="176"/>
      <c r="G1859" s="177"/>
      <c r="H1859" s="177"/>
    </row>
    <row r="1860" spans="1:8" x14ac:dyDescent="0.25">
      <c r="A1860" s="793"/>
      <c r="E1860" s="176"/>
      <c r="F1860" s="176"/>
      <c r="G1860" s="177"/>
      <c r="H1860" s="177"/>
    </row>
    <row r="1861" spans="1:8" x14ac:dyDescent="0.25">
      <c r="A1861" s="793"/>
      <c r="E1861" s="176"/>
      <c r="F1861" s="176"/>
      <c r="G1861" s="177"/>
      <c r="H1861" s="177"/>
    </row>
    <row r="1862" spans="1:8" x14ac:dyDescent="0.25">
      <c r="A1862" s="793"/>
      <c r="E1862" s="176"/>
      <c r="F1862" s="176"/>
      <c r="G1862" s="177"/>
      <c r="H1862" s="177"/>
    </row>
    <row r="1863" spans="1:8" x14ac:dyDescent="0.25">
      <c r="A1863" s="793"/>
      <c r="E1863" s="176"/>
      <c r="F1863" s="176"/>
      <c r="G1863" s="177"/>
      <c r="H1863" s="177"/>
    </row>
    <row r="1864" spans="1:8" x14ac:dyDescent="0.25">
      <c r="A1864" s="793"/>
      <c r="E1864" s="176"/>
      <c r="F1864" s="176"/>
      <c r="G1864" s="177"/>
      <c r="H1864" s="177"/>
    </row>
    <row r="1865" spans="1:8" x14ac:dyDescent="0.25">
      <c r="A1865" s="793"/>
      <c r="E1865" s="176"/>
      <c r="F1865" s="176"/>
      <c r="G1865" s="177"/>
      <c r="H1865" s="177"/>
    </row>
    <row r="1866" spans="1:8" x14ac:dyDescent="0.25">
      <c r="A1866" s="793"/>
      <c r="E1866" s="176"/>
      <c r="F1866" s="176"/>
      <c r="G1866" s="177"/>
      <c r="H1866" s="177"/>
    </row>
    <row r="1867" spans="1:8" x14ac:dyDescent="0.25">
      <c r="A1867" s="793"/>
      <c r="E1867" s="176"/>
      <c r="F1867" s="176"/>
      <c r="G1867" s="177"/>
      <c r="H1867" s="177"/>
    </row>
    <row r="1868" spans="1:8" x14ac:dyDescent="0.25">
      <c r="A1868" s="793"/>
      <c r="E1868" s="176"/>
      <c r="F1868" s="176"/>
      <c r="G1868" s="177"/>
      <c r="H1868" s="177"/>
    </row>
    <row r="1869" spans="1:8" x14ac:dyDescent="0.25">
      <c r="A1869" s="793"/>
      <c r="E1869" s="176"/>
      <c r="F1869" s="176"/>
      <c r="G1869" s="177"/>
      <c r="H1869" s="177"/>
    </row>
    <row r="1870" spans="1:8" x14ac:dyDescent="0.25">
      <c r="A1870" s="793"/>
      <c r="E1870" s="176"/>
      <c r="F1870" s="176"/>
      <c r="G1870" s="177"/>
      <c r="H1870" s="177"/>
    </row>
    <row r="1871" spans="1:8" x14ac:dyDescent="0.25">
      <c r="A1871" s="793"/>
      <c r="E1871" s="176"/>
      <c r="F1871" s="176"/>
      <c r="G1871" s="177"/>
      <c r="H1871" s="177"/>
    </row>
    <row r="1872" spans="1:8" x14ac:dyDescent="0.25">
      <c r="A1872" s="793"/>
      <c r="E1872" s="176"/>
      <c r="F1872" s="176"/>
      <c r="G1872" s="177"/>
      <c r="H1872" s="177"/>
    </row>
    <row r="1873" spans="1:8" x14ac:dyDescent="0.25">
      <c r="A1873" s="793"/>
      <c r="E1873" s="176"/>
      <c r="F1873" s="176"/>
      <c r="G1873" s="177"/>
      <c r="H1873" s="177"/>
    </row>
    <row r="1874" spans="1:8" x14ac:dyDescent="0.25">
      <c r="A1874" s="793"/>
      <c r="E1874" s="176"/>
      <c r="F1874" s="176"/>
      <c r="G1874" s="177"/>
      <c r="H1874" s="177"/>
    </row>
    <row r="1875" spans="1:8" x14ac:dyDescent="0.25">
      <c r="A1875" s="793"/>
      <c r="E1875" s="176"/>
      <c r="F1875" s="176"/>
      <c r="G1875" s="177"/>
      <c r="H1875" s="177"/>
    </row>
    <row r="1876" spans="1:8" x14ac:dyDescent="0.25">
      <c r="A1876" s="793"/>
      <c r="E1876" s="176"/>
      <c r="F1876" s="176"/>
      <c r="G1876" s="177"/>
      <c r="H1876" s="177"/>
    </row>
    <row r="1877" spans="1:8" x14ac:dyDescent="0.25">
      <c r="A1877" s="793"/>
      <c r="E1877" s="176"/>
      <c r="F1877" s="176"/>
      <c r="G1877" s="177"/>
      <c r="H1877" s="177"/>
    </row>
    <row r="1878" spans="1:8" x14ac:dyDescent="0.25">
      <c r="A1878" s="793"/>
      <c r="E1878" s="176"/>
      <c r="F1878" s="176"/>
      <c r="G1878" s="177"/>
      <c r="H1878" s="177"/>
    </row>
    <row r="1879" spans="1:8" x14ac:dyDescent="0.25">
      <c r="A1879" s="793"/>
      <c r="E1879" s="176"/>
      <c r="F1879" s="176"/>
      <c r="G1879" s="177"/>
      <c r="H1879" s="177"/>
    </row>
    <row r="1880" spans="1:8" x14ac:dyDescent="0.25">
      <c r="A1880" s="793"/>
      <c r="E1880" s="176"/>
      <c r="F1880" s="176"/>
      <c r="G1880" s="177"/>
      <c r="H1880" s="177"/>
    </row>
    <row r="1881" spans="1:8" x14ac:dyDescent="0.25">
      <c r="A1881" s="793"/>
      <c r="E1881" s="176"/>
      <c r="F1881" s="176"/>
      <c r="G1881" s="177"/>
      <c r="H1881" s="177"/>
    </row>
    <row r="1882" spans="1:8" x14ac:dyDescent="0.25">
      <c r="A1882" s="793"/>
      <c r="E1882" s="176"/>
      <c r="F1882" s="176"/>
      <c r="G1882" s="177"/>
      <c r="H1882" s="177"/>
    </row>
    <row r="1883" spans="1:8" x14ac:dyDescent="0.25">
      <c r="A1883" s="793"/>
      <c r="E1883" s="176"/>
      <c r="F1883" s="176"/>
      <c r="G1883" s="177"/>
      <c r="H1883" s="177"/>
    </row>
    <row r="1884" spans="1:8" x14ac:dyDescent="0.25">
      <c r="A1884" s="793"/>
      <c r="E1884" s="176"/>
      <c r="F1884" s="176"/>
      <c r="G1884" s="177"/>
      <c r="H1884" s="177"/>
    </row>
    <row r="1885" spans="1:8" x14ac:dyDescent="0.25">
      <c r="A1885" s="793"/>
      <c r="E1885" s="176"/>
      <c r="F1885" s="176"/>
      <c r="G1885" s="177"/>
      <c r="H1885" s="177"/>
    </row>
    <row r="1886" spans="1:8" x14ac:dyDescent="0.25">
      <c r="A1886" s="793"/>
      <c r="E1886" s="176"/>
      <c r="F1886" s="176"/>
      <c r="G1886" s="177"/>
      <c r="H1886" s="177"/>
    </row>
    <row r="1887" spans="1:8" x14ac:dyDescent="0.25">
      <c r="A1887" s="793"/>
      <c r="E1887" s="176"/>
      <c r="F1887" s="176"/>
      <c r="G1887" s="177"/>
      <c r="H1887" s="177"/>
    </row>
    <row r="1888" spans="1:8" x14ac:dyDescent="0.25">
      <c r="A1888" s="793"/>
      <c r="E1888" s="176"/>
      <c r="F1888" s="176"/>
      <c r="G1888" s="177"/>
      <c r="H1888" s="177"/>
    </row>
    <row r="1889" spans="1:8" x14ac:dyDescent="0.25">
      <c r="A1889" s="793"/>
      <c r="E1889" s="176"/>
      <c r="F1889" s="176"/>
      <c r="G1889" s="177"/>
      <c r="H1889" s="177"/>
    </row>
    <row r="1890" spans="1:8" x14ac:dyDescent="0.25">
      <c r="A1890" s="793"/>
      <c r="E1890" s="176"/>
      <c r="F1890" s="176"/>
      <c r="G1890" s="177"/>
      <c r="H1890" s="177"/>
    </row>
    <row r="1891" spans="1:8" x14ac:dyDescent="0.25">
      <c r="A1891" s="793"/>
      <c r="E1891" s="176"/>
      <c r="F1891" s="176"/>
      <c r="G1891" s="177"/>
      <c r="H1891" s="177"/>
    </row>
    <row r="1892" spans="1:8" x14ac:dyDescent="0.25">
      <c r="A1892" s="793"/>
      <c r="E1892" s="176"/>
      <c r="F1892" s="176"/>
      <c r="G1892" s="177"/>
      <c r="H1892" s="177"/>
    </row>
    <row r="1893" spans="1:8" x14ac:dyDescent="0.25">
      <c r="A1893" s="793"/>
      <c r="E1893" s="176"/>
      <c r="F1893" s="176"/>
      <c r="G1893" s="177"/>
      <c r="H1893" s="177"/>
    </row>
    <row r="1894" spans="1:8" x14ac:dyDescent="0.25">
      <c r="A1894" s="793"/>
      <c r="E1894" s="176"/>
      <c r="F1894" s="176"/>
      <c r="G1894" s="177"/>
      <c r="H1894" s="177"/>
    </row>
    <row r="1895" spans="1:8" x14ac:dyDescent="0.25">
      <c r="A1895" s="793"/>
      <c r="E1895" s="176"/>
      <c r="F1895" s="176"/>
      <c r="G1895" s="177"/>
      <c r="H1895" s="177"/>
    </row>
    <row r="1896" spans="1:8" x14ac:dyDescent="0.25">
      <c r="A1896" s="793"/>
      <c r="E1896" s="176"/>
      <c r="F1896" s="176"/>
      <c r="G1896" s="177"/>
      <c r="H1896" s="177"/>
    </row>
    <row r="1897" spans="1:8" x14ac:dyDescent="0.25">
      <c r="A1897" s="793"/>
      <c r="E1897" s="176"/>
      <c r="F1897" s="176"/>
      <c r="G1897" s="177"/>
      <c r="H1897" s="177"/>
    </row>
    <row r="1898" spans="1:8" x14ac:dyDescent="0.25">
      <c r="A1898" s="793"/>
      <c r="E1898" s="176"/>
      <c r="F1898" s="176"/>
      <c r="G1898" s="177"/>
      <c r="H1898" s="177"/>
    </row>
    <row r="1899" spans="1:8" x14ac:dyDescent="0.25">
      <c r="A1899" s="793"/>
      <c r="E1899" s="176"/>
      <c r="F1899" s="176"/>
      <c r="G1899" s="177"/>
      <c r="H1899" s="177"/>
    </row>
    <row r="1900" spans="1:8" x14ac:dyDescent="0.25">
      <c r="A1900" s="793"/>
      <c r="E1900" s="176"/>
      <c r="F1900" s="176"/>
      <c r="G1900" s="177"/>
      <c r="H1900" s="177"/>
    </row>
    <row r="1901" spans="1:8" x14ac:dyDescent="0.25">
      <c r="A1901" s="793"/>
      <c r="E1901" s="176"/>
      <c r="F1901" s="176"/>
      <c r="G1901" s="177"/>
      <c r="H1901" s="177"/>
    </row>
    <row r="1902" spans="1:8" x14ac:dyDescent="0.25">
      <c r="A1902" s="793"/>
      <c r="E1902" s="176"/>
      <c r="F1902" s="176"/>
      <c r="G1902" s="177"/>
      <c r="H1902" s="177"/>
    </row>
    <row r="1903" spans="1:8" x14ac:dyDescent="0.25">
      <c r="A1903" s="793"/>
      <c r="E1903" s="176"/>
      <c r="F1903" s="176"/>
      <c r="G1903" s="177"/>
      <c r="H1903" s="177"/>
    </row>
    <row r="1904" spans="1:8" x14ac:dyDescent="0.25">
      <c r="A1904" s="793"/>
      <c r="E1904" s="176"/>
      <c r="F1904" s="176"/>
      <c r="G1904" s="177"/>
      <c r="H1904" s="177"/>
    </row>
    <row r="1905" spans="1:8" x14ac:dyDescent="0.25">
      <c r="A1905" s="793"/>
      <c r="E1905" s="176"/>
      <c r="F1905" s="176"/>
      <c r="G1905" s="177"/>
      <c r="H1905" s="177"/>
    </row>
    <row r="1906" spans="1:8" x14ac:dyDescent="0.25">
      <c r="A1906" s="793"/>
      <c r="E1906" s="176"/>
      <c r="F1906" s="176"/>
      <c r="G1906" s="177"/>
      <c r="H1906" s="177"/>
    </row>
    <row r="1907" spans="1:8" x14ac:dyDescent="0.25">
      <c r="A1907" s="793"/>
      <c r="E1907" s="176"/>
      <c r="F1907" s="176"/>
      <c r="G1907" s="177"/>
      <c r="H1907" s="177"/>
    </row>
    <row r="1908" spans="1:8" x14ac:dyDescent="0.25">
      <c r="A1908" s="793"/>
      <c r="E1908" s="176"/>
      <c r="F1908" s="176"/>
      <c r="G1908" s="177"/>
      <c r="H1908" s="177"/>
    </row>
    <row r="1909" spans="1:8" x14ac:dyDescent="0.25">
      <c r="A1909" s="793"/>
      <c r="E1909" s="176"/>
      <c r="F1909" s="176"/>
      <c r="G1909" s="177"/>
      <c r="H1909" s="177"/>
    </row>
    <row r="1910" spans="1:8" x14ac:dyDescent="0.25">
      <c r="A1910" s="793"/>
      <c r="E1910" s="176"/>
      <c r="F1910" s="176"/>
      <c r="G1910" s="177"/>
      <c r="H1910" s="177"/>
    </row>
    <row r="1911" spans="1:8" x14ac:dyDescent="0.25">
      <c r="A1911" s="793"/>
      <c r="E1911" s="176"/>
      <c r="F1911" s="176"/>
      <c r="G1911" s="177"/>
      <c r="H1911" s="177"/>
    </row>
    <row r="1912" spans="1:8" x14ac:dyDescent="0.25">
      <c r="A1912" s="793"/>
      <c r="E1912" s="176"/>
      <c r="F1912" s="176"/>
      <c r="G1912" s="177"/>
      <c r="H1912" s="177"/>
    </row>
    <row r="1913" spans="1:8" x14ac:dyDescent="0.25">
      <c r="A1913" s="793"/>
      <c r="E1913" s="176"/>
      <c r="F1913" s="176"/>
      <c r="G1913" s="177"/>
      <c r="H1913" s="177"/>
    </row>
    <row r="1914" spans="1:8" x14ac:dyDescent="0.25">
      <c r="A1914" s="793"/>
      <c r="E1914" s="176"/>
      <c r="F1914" s="176"/>
      <c r="G1914" s="177"/>
      <c r="H1914" s="177"/>
    </row>
    <row r="1915" spans="1:8" x14ac:dyDescent="0.25">
      <c r="A1915" s="793"/>
      <c r="E1915" s="176"/>
      <c r="F1915" s="176"/>
      <c r="G1915" s="177"/>
      <c r="H1915" s="177"/>
    </row>
    <row r="1916" spans="1:8" x14ac:dyDescent="0.25">
      <c r="A1916" s="793"/>
      <c r="E1916" s="176"/>
      <c r="F1916" s="176"/>
      <c r="G1916" s="177"/>
      <c r="H1916" s="177"/>
    </row>
    <row r="1917" spans="1:8" x14ac:dyDescent="0.25">
      <c r="A1917" s="793"/>
      <c r="E1917" s="176"/>
      <c r="F1917" s="176"/>
      <c r="G1917" s="177"/>
      <c r="H1917" s="177"/>
    </row>
    <row r="1918" spans="1:8" x14ac:dyDescent="0.25">
      <c r="A1918" s="793"/>
      <c r="E1918" s="176"/>
      <c r="F1918" s="176"/>
      <c r="G1918" s="177"/>
      <c r="H1918" s="177"/>
    </row>
    <row r="1919" spans="1:8" x14ac:dyDescent="0.25">
      <c r="A1919" s="793"/>
      <c r="E1919" s="176"/>
      <c r="F1919" s="176"/>
      <c r="G1919" s="177"/>
      <c r="H1919" s="177"/>
    </row>
    <row r="1920" spans="1:8" x14ac:dyDescent="0.25">
      <c r="A1920" s="793"/>
      <c r="E1920" s="176"/>
      <c r="F1920" s="176"/>
      <c r="G1920" s="177"/>
      <c r="H1920" s="177"/>
    </row>
    <row r="1921" spans="1:8" x14ac:dyDescent="0.25">
      <c r="A1921" s="793"/>
      <c r="E1921" s="176"/>
      <c r="F1921" s="176"/>
      <c r="G1921" s="177"/>
      <c r="H1921" s="177"/>
    </row>
    <row r="1922" spans="1:8" x14ac:dyDescent="0.25">
      <c r="A1922" s="793"/>
      <c r="E1922" s="176"/>
      <c r="F1922" s="176"/>
      <c r="G1922" s="177"/>
      <c r="H1922" s="177"/>
    </row>
    <row r="1923" spans="1:8" x14ac:dyDescent="0.25">
      <c r="A1923" s="793"/>
      <c r="E1923" s="176"/>
      <c r="F1923" s="176"/>
      <c r="G1923" s="177"/>
      <c r="H1923" s="177"/>
    </row>
    <row r="1924" spans="1:8" x14ac:dyDescent="0.25">
      <c r="A1924" s="793"/>
      <c r="E1924" s="176"/>
      <c r="F1924" s="176"/>
      <c r="G1924" s="177"/>
      <c r="H1924" s="177"/>
    </row>
    <row r="1925" spans="1:8" x14ac:dyDescent="0.25">
      <c r="A1925" s="793"/>
      <c r="E1925" s="176"/>
      <c r="F1925" s="176"/>
      <c r="G1925" s="177"/>
      <c r="H1925" s="177"/>
    </row>
    <row r="1926" spans="1:8" x14ac:dyDescent="0.25">
      <c r="A1926" s="793"/>
      <c r="E1926" s="176"/>
      <c r="F1926" s="176"/>
      <c r="G1926" s="177"/>
      <c r="H1926" s="177"/>
    </row>
    <row r="1927" spans="1:8" x14ac:dyDescent="0.25">
      <c r="A1927" s="793"/>
      <c r="E1927" s="176"/>
      <c r="F1927" s="176"/>
      <c r="G1927" s="177"/>
      <c r="H1927" s="177"/>
    </row>
    <row r="1928" spans="1:8" x14ac:dyDescent="0.25">
      <c r="A1928" s="793"/>
      <c r="E1928" s="176"/>
      <c r="F1928" s="176"/>
      <c r="G1928" s="177"/>
      <c r="H1928" s="177"/>
    </row>
    <row r="1929" spans="1:8" x14ac:dyDescent="0.25">
      <c r="A1929" s="793"/>
      <c r="E1929" s="176"/>
      <c r="F1929" s="176"/>
      <c r="G1929" s="177"/>
      <c r="H1929" s="177"/>
    </row>
    <row r="1930" spans="1:8" x14ac:dyDescent="0.25">
      <c r="A1930" s="793"/>
      <c r="E1930" s="176"/>
      <c r="F1930" s="176"/>
      <c r="G1930" s="177"/>
      <c r="H1930" s="177"/>
    </row>
    <row r="1931" spans="1:8" x14ac:dyDescent="0.25">
      <c r="A1931" s="793"/>
      <c r="E1931" s="176"/>
      <c r="F1931" s="176"/>
      <c r="G1931" s="177"/>
      <c r="H1931" s="177"/>
    </row>
    <row r="1932" spans="1:8" x14ac:dyDescent="0.25">
      <c r="A1932" s="793"/>
      <c r="E1932" s="176"/>
      <c r="F1932" s="176"/>
      <c r="G1932" s="177"/>
      <c r="H1932" s="177"/>
    </row>
    <row r="1933" spans="1:8" x14ac:dyDescent="0.25">
      <c r="A1933" s="793"/>
      <c r="E1933" s="176"/>
      <c r="F1933" s="176"/>
      <c r="G1933" s="177"/>
      <c r="H1933" s="177"/>
    </row>
    <row r="1934" spans="1:8" x14ac:dyDescent="0.25">
      <c r="A1934" s="793"/>
      <c r="E1934" s="176"/>
      <c r="F1934" s="176"/>
      <c r="G1934" s="177"/>
      <c r="H1934" s="177"/>
    </row>
    <row r="1935" spans="1:8" x14ac:dyDescent="0.25">
      <c r="A1935" s="793"/>
      <c r="E1935" s="176"/>
      <c r="F1935" s="176"/>
      <c r="G1935" s="177"/>
      <c r="H1935" s="177"/>
    </row>
    <row r="1936" spans="1:8" x14ac:dyDescent="0.25">
      <c r="A1936" s="793"/>
      <c r="E1936" s="176"/>
      <c r="F1936" s="176"/>
      <c r="G1936" s="177"/>
      <c r="H1936" s="177"/>
    </row>
    <row r="1937" spans="1:8" x14ac:dyDescent="0.25">
      <c r="A1937" s="793"/>
      <c r="E1937" s="176"/>
      <c r="F1937" s="176"/>
      <c r="G1937" s="177"/>
      <c r="H1937" s="177"/>
    </row>
    <row r="1938" spans="1:8" x14ac:dyDescent="0.25">
      <c r="A1938" s="793"/>
      <c r="E1938" s="176"/>
      <c r="F1938" s="176"/>
      <c r="G1938" s="177"/>
      <c r="H1938" s="177"/>
    </row>
    <row r="1939" spans="1:8" x14ac:dyDescent="0.25">
      <c r="A1939" s="793"/>
      <c r="E1939" s="176"/>
      <c r="F1939" s="176"/>
      <c r="G1939" s="177"/>
      <c r="H1939" s="177"/>
    </row>
    <row r="1940" spans="1:8" x14ac:dyDescent="0.25">
      <c r="A1940" s="793"/>
      <c r="E1940" s="176"/>
      <c r="F1940" s="176"/>
      <c r="G1940" s="177"/>
      <c r="H1940" s="177"/>
    </row>
    <row r="1941" spans="1:8" x14ac:dyDescent="0.25">
      <c r="A1941" s="793"/>
      <c r="E1941" s="176"/>
      <c r="F1941" s="176"/>
      <c r="G1941" s="177"/>
      <c r="H1941" s="177"/>
    </row>
    <row r="1942" spans="1:8" x14ac:dyDescent="0.25">
      <c r="A1942" s="793"/>
      <c r="E1942" s="176"/>
      <c r="F1942" s="176"/>
      <c r="G1942" s="177"/>
      <c r="H1942" s="177"/>
    </row>
    <row r="1943" spans="1:8" x14ac:dyDescent="0.25">
      <c r="A1943" s="793"/>
      <c r="E1943" s="176"/>
      <c r="F1943" s="176"/>
      <c r="G1943" s="177"/>
      <c r="H1943" s="177"/>
    </row>
    <row r="1944" spans="1:8" x14ac:dyDescent="0.25">
      <c r="A1944" s="793"/>
      <c r="E1944" s="176"/>
      <c r="F1944" s="176"/>
      <c r="G1944" s="177"/>
      <c r="H1944" s="177"/>
    </row>
    <row r="1945" spans="1:8" x14ac:dyDescent="0.25">
      <c r="A1945" s="793"/>
      <c r="E1945" s="176"/>
      <c r="F1945" s="176"/>
      <c r="G1945" s="177"/>
      <c r="H1945" s="177"/>
    </row>
    <row r="1946" spans="1:8" x14ac:dyDescent="0.25">
      <c r="A1946" s="793"/>
      <c r="E1946" s="176"/>
      <c r="F1946" s="176"/>
      <c r="G1946" s="177"/>
      <c r="H1946" s="177"/>
    </row>
    <row r="1947" spans="1:8" x14ac:dyDescent="0.25">
      <c r="A1947" s="793"/>
      <c r="E1947" s="176"/>
      <c r="F1947" s="176"/>
      <c r="G1947" s="177"/>
      <c r="H1947" s="177"/>
    </row>
    <row r="1948" spans="1:8" x14ac:dyDescent="0.25">
      <c r="A1948" s="793"/>
      <c r="E1948" s="176"/>
      <c r="F1948" s="176"/>
      <c r="G1948" s="177"/>
      <c r="H1948" s="177"/>
    </row>
    <row r="1949" spans="1:8" x14ac:dyDescent="0.25">
      <c r="A1949" s="793"/>
      <c r="E1949" s="176"/>
      <c r="F1949" s="176"/>
      <c r="G1949" s="177"/>
      <c r="H1949" s="177"/>
    </row>
    <row r="1950" spans="1:8" x14ac:dyDescent="0.25">
      <c r="A1950" s="793"/>
      <c r="E1950" s="176"/>
      <c r="F1950" s="176"/>
      <c r="G1950" s="177"/>
      <c r="H1950" s="177"/>
    </row>
    <row r="1951" spans="1:8" x14ac:dyDescent="0.25">
      <c r="A1951" s="793"/>
      <c r="E1951" s="176"/>
      <c r="F1951" s="176"/>
      <c r="G1951" s="177"/>
      <c r="H1951" s="177"/>
    </row>
    <row r="1952" spans="1:8" x14ac:dyDescent="0.25">
      <c r="A1952" s="793"/>
      <c r="E1952" s="176"/>
      <c r="F1952" s="176"/>
      <c r="G1952" s="177"/>
      <c r="H1952" s="177"/>
    </row>
    <row r="1953" spans="1:8" x14ac:dyDescent="0.25">
      <c r="A1953" s="793"/>
      <c r="E1953" s="176"/>
      <c r="F1953" s="176"/>
      <c r="G1953" s="177"/>
      <c r="H1953" s="177"/>
    </row>
    <row r="1954" spans="1:8" x14ac:dyDescent="0.25">
      <c r="A1954" s="793"/>
      <c r="E1954" s="176"/>
      <c r="F1954" s="176"/>
      <c r="G1954" s="177"/>
      <c r="H1954" s="177"/>
    </row>
    <row r="1955" spans="1:8" x14ac:dyDescent="0.25">
      <c r="A1955" s="793"/>
      <c r="E1955" s="176"/>
      <c r="F1955" s="176"/>
      <c r="G1955" s="177"/>
      <c r="H1955" s="177"/>
    </row>
    <row r="1956" spans="1:8" x14ac:dyDescent="0.25">
      <c r="A1956" s="793"/>
      <c r="E1956" s="176"/>
      <c r="F1956" s="176"/>
      <c r="G1956" s="177"/>
      <c r="H1956" s="177"/>
    </row>
    <row r="1957" spans="1:8" x14ac:dyDescent="0.25">
      <c r="A1957" s="793"/>
      <c r="E1957" s="176"/>
      <c r="F1957" s="176"/>
      <c r="G1957" s="177"/>
      <c r="H1957" s="177"/>
    </row>
    <row r="1958" spans="1:8" x14ac:dyDescent="0.25">
      <c r="A1958" s="793"/>
      <c r="E1958" s="176"/>
      <c r="F1958" s="176"/>
      <c r="G1958" s="177"/>
      <c r="H1958" s="177"/>
    </row>
    <row r="1959" spans="1:8" x14ac:dyDescent="0.25">
      <c r="A1959" s="793"/>
      <c r="E1959" s="176"/>
      <c r="F1959" s="176"/>
      <c r="G1959" s="177"/>
      <c r="H1959" s="177"/>
    </row>
    <row r="1960" spans="1:8" x14ac:dyDescent="0.25">
      <c r="A1960" s="793"/>
      <c r="E1960" s="176"/>
      <c r="F1960" s="176"/>
      <c r="G1960" s="177"/>
      <c r="H1960" s="177"/>
    </row>
    <row r="1961" spans="1:8" x14ac:dyDescent="0.25">
      <c r="A1961" s="793"/>
      <c r="E1961" s="176"/>
      <c r="F1961" s="176"/>
      <c r="G1961" s="177"/>
      <c r="H1961" s="177"/>
    </row>
    <row r="1962" spans="1:8" x14ac:dyDescent="0.25">
      <c r="A1962" s="793"/>
      <c r="E1962" s="176"/>
      <c r="F1962" s="176"/>
      <c r="G1962" s="177"/>
      <c r="H1962" s="177"/>
    </row>
    <row r="1963" spans="1:8" x14ac:dyDescent="0.25">
      <c r="A1963" s="793"/>
      <c r="E1963" s="176"/>
      <c r="F1963" s="176"/>
      <c r="G1963" s="177"/>
      <c r="H1963" s="177"/>
    </row>
    <row r="1964" spans="1:8" x14ac:dyDescent="0.25">
      <c r="A1964" s="793"/>
      <c r="E1964" s="176"/>
      <c r="F1964" s="176"/>
      <c r="G1964" s="177"/>
      <c r="H1964" s="177"/>
    </row>
    <row r="1965" spans="1:8" x14ac:dyDescent="0.25">
      <c r="A1965" s="793"/>
      <c r="E1965" s="176"/>
      <c r="F1965" s="176"/>
      <c r="G1965" s="177"/>
      <c r="H1965" s="177"/>
    </row>
    <row r="1966" spans="1:8" x14ac:dyDescent="0.25">
      <c r="A1966" s="793"/>
      <c r="E1966" s="176"/>
      <c r="F1966" s="176"/>
      <c r="G1966" s="177"/>
      <c r="H1966" s="177"/>
    </row>
    <row r="1967" spans="1:8" x14ac:dyDescent="0.25">
      <c r="A1967" s="793"/>
      <c r="E1967" s="176"/>
      <c r="F1967" s="176"/>
      <c r="G1967" s="177"/>
      <c r="H1967" s="177"/>
    </row>
    <row r="1968" spans="1:8" x14ac:dyDescent="0.25">
      <c r="A1968" s="793"/>
      <c r="E1968" s="176"/>
      <c r="F1968" s="176"/>
      <c r="G1968" s="177"/>
      <c r="H1968" s="177"/>
    </row>
    <row r="1969" spans="1:8" x14ac:dyDescent="0.25">
      <c r="A1969" s="793"/>
      <c r="E1969" s="176"/>
      <c r="F1969" s="176"/>
      <c r="G1969" s="177"/>
      <c r="H1969" s="177"/>
    </row>
    <row r="1970" spans="1:8" x14ac:dyDescent="0.25">
      <c r="A1970" s="793"/>
      <c r="E1970" s="176"/>
      <c r="F1970" s="176"/>
      <c r="G1970" s="177"/>
      <c r="H1970" s="177"/>
    </row>
    <row r="1971" spans="1:8" x14ac:dyDescent="0.25">
      <c r="A1971" s="793"/>
      <c r="E1971" s="176"/>
      <c r="F1971" s="176"/>
      <c r="G1971" s="177"/>
      <c r="H1971" s="177"/>
    </row>
    <row r="1972" spans="1:8" x14ac:dyDescent="0.25">
      <c r="A1972" s="793"/>
      <c r="E1972" s="176"/>
      <c r="F1972" s="176"/>
      <c r="G1972" s="177"/>
      <c r="H1972" s="177"/>
    </row>
    <row r="1973" spans="1:8" x14ac:dyDescent="0.25">
      <c r="A1973" s="793"/>
      <c r="E1973" s="176"/>
      <c r="F1973" s="176"/>
      <c r="G1973" s="177"/>
      <c r="H1973" s="177"/>
    </row>
    <row r="1974" spans="1:8" x14ac:dyDescent="0.25">
      <c r="A1974" s="793"/>
      <c r="E1974" s="176"/>
      <c r="F1974" s="176"/>
      <c r="G1974" s="177"/>
      <c r="H1974" s="177"/>
    </row>
    <row r="1975" spans="1:8" x14ac:dyDescent="0.25">
      <c r="A1975" s="793"/>
      <c r="E1975" s="176"/>
      <c r="F1975" s="176"/>
      <c r="G1975" s="177"/>
      <c r="H1975" s="177"/>
    </row>
    <row r="1976" spans="1:8" x14ac:dyDescent="0.25">
      <c r="A1976" s="793"/>
      <c r="E1976" s="176"/>
      <c r="F1976" s="176"/>
      <c r="G1976" s="177"/>
      <c r="H1976" s="177"/>
    </row>
    <row r="1977" spans="1:8" x14ac:dyDescent="0.25">
      <c r="A1977" s="793"/>
      <c r="E1977" s="176"/>
      <c r="F1977" s="176"/>
      <c r="G1977" s="177"/>
      <c r="H1977" s="177"/>
    </row>
    <row r="1978" spans="1:8" x14ac:dyDescent="0.25">
      <c r="A1978" s="793"/>
      <c r="E1978" s="176"/>
      <c r="F1978" s="176"/>
      <c r="G1978" s="177"/>
      <c r="H1978" s="177"/>
    </row>
    <row r="1979" spans="1:8" x14ac:dyDescent="0.25">
      <c r="A1979" s="793"/>
      <c r="E1979" s="176"/>
      <c r="F1979" s="176"/>
      <c r="G1979" s="177"/>
      <c r="H1979" s="177"/>
    </row>
    <row r="1980" spans="1:8" x14ac:dyDescent="0.25">
      <c r="A1980" s="793"/>
      <c r="E1980" s="176"/>
      <c r="F1980" s="176"/>
      <c r="G1980" s="177"/>
      <c r="H1980" s="177"/>
    </row>
    <row r="1981" spans="1:8" x14ac:dyDescent="0.25">
      <c r="A1981" s="793"/>
      <c r="E1981" s="176"/>
      <c r="F1981" s="176"/>
      <c r="G1981" s="177"/>
      <c r="H1981" s="177"/>
    </row>
    <row r="1982" spans="1:8" x14ac:dyDescent="0.25">
      <c r="A1982" s="793"/>
      <c r="E1982" s="176"/>
      <c r="F1982" s="176"/>
      <c r="G1982" s="177"/>
      <c r="H1982" s="177"/>
    </row>
    <row r="1983" spans="1:8" x14ac:dyDescent="0.25">
      <c r="A1983" s="793"/>
      <c r="E1983" s="176"/>
      <c r="F1983" s="176"/>
      <c r="G1983" s="177"/>
      <c r="H1983" s="177"/>
    </row>
    <row r="1984" spans="1:8" x14ac:dyDescent="0.25">
      <c r="A1984" s="793"/>
      <c r="E1984" s="176"/>
      <c r="F1984" s="176"/>
      <c r="G1984" s="177"/>
      <c r="H1984" s="177"/>
    </row>
    <row r="1985" spans="1:8" x14ac:dyDescent="0.25">
      <c r="A1985" s="793"/>
      <c r="E1985" s="176"/>
      <c r="F1985" s="176"/>
      <c r="G1985" s="177"/>
      <c r="H1985" s="177"/>
    </row>
    <row r="1986" spans="1:8" x14ac:dyDescent="0.25">
      <c r="A1986" s="793"/>
      <c r="E1986" s="176"/>
      <c r="F1986" s="176"/>
      <c r="G1986" s="177"/>
      <c r="H1986" s="177"/>
    </row>
    <row r="1987" spans="1:8" x14ac:dyDescent="0.25">
      <c r="A1987" s="793"/>
      <c r="E1987" s="176"/>
      <c r="F1987" s="176"/>
      <c r="G1987" s="177"/>
      <c r="H1987" s="177"/>
    </row>
    <row r="1988" spans="1:8" x14ac:dyDescent="0.25">
      <c r="A1988" s="793"/>
      <c r="E1988" s="176"/>
      <c r="F1988" s="176"/>
      <c r="G1988" s="177"/>
      <c r="H1988" s="177"/>
    </row>
    <row r="1989" spans="1:8" x14ac:dyDescent="0.25">
      <c r="A1989" s="793"/>
      <c r="E1989" s="176"/>
      <c r="F1989" s="176"/>
      <c r="G1989" s="177"/>
      <c r="H1989" s="177"/>
    </row>
    <row r="1990" spans="1:8" x14ac:dyDescent="0.25">
      <c r="A1990" s="793"/>
      <c r="E1990" s="176"/>
      <c r="F1990" s="176"/>
      <c r="G1990" s="177"/>
      <c r="H1990" s="177"/>
    </row>
    <row r="1991" spans="1:8" x14ac:dyDescent="0.25">
      <c r="A1991" s="793"/>
      <c r="E1991" s="176"/>
      <c r="F1991" s="176"/>
      <c r="G1991" s="177"/>
      <c r="H1991" s="177"/>
    </row>
    <row r="1992" spans="1:8" x14ac:dyDescent="0.25">
      <c r="A1992" s="793"/>
      <c r="E1992" s="176"/>
      <c r="F1992" s="176"/>
      <c r="G1992" s="177"/>
      <c r="H1992" s="177"/>
    </row>
    <row r="1993" spans="1:8" x14ac:dyDescent="0.25">
      <c r="A1993" s="793"/>
      <c r="E1993" s="176"/>
      <c r="F1993" s="176"/>
      <c r="G1993" s="177"/>
      <c r="H1993" s="177"/>
    </row>
    <row r="1994" spans="1:8" x14ac:dyDescent="0.25">
      <c r="A1994" s="793"/>
      <c r="E1994" s="176"/>
      <c r="F1994" s="176"/>
      <c r="G1994" s="177"/>
      <c r="H1994" s="177"/>
    </row>
    <row r="1995" spans="1:8" x14ac:dyDescent="0.25">
      <c r="A1995" s="793"/>
      <c r="E1995" s="176"/>
      <c r="F1995" s="176"/>
      <c r="G1995" s="177"/>
      <c r="H1995" s="177"/>
    </row>
    <row r="1996" spans="1:8" x14ac:dyDescent="0.25">
      <c r="A1996" s="793"/>
      <c r="E1996" s="176"/>
      <c r="F1996" s="176"/>
      <c r="G1996" s="177"/>
      <c r="H1996" s="177"/>
    </row>
    <row r="1997" spans="1:8" x14ac:dyDescent="0.25">
      <c r="A1997" s="793"/>
      <c r="E1997" s="176"/>
      <c r="F1997" s="176"/>
      <c r="G1997" s="177"/>
      <c r="H1997" s="177"/>
    </row>
    <row r="1998" spans="1:8" x14ac:dyDescent="0.25">
      <c r="A1998" s="793"/>
      <c r="E1998" s="176"/>
      <c r="F1998" s="176"/>
      <c r="G1998" s="177"/>
      <c r="H1998" s="177"/>
    </row>
    <row r="1999" spans="1:8" x14ac:dyDescent="0.25">
      <c r="A1999" s="793"/>
      <c r="E1999" s="176"/>
      <c r="F1999" s="176"/>
      <c r="G1999" s="177"/>
      <c r="H1999" s="177"/>
    </row>
    <row r="2000" spans="1:8" x14ac:dyDescent="0.25">
      <c r="A2000" s="793"/>
      <c r="E2000" s="176"/>
      <c r="F2000" s="176"/>
      <c r="G2000" s="177"/>
      <c r="H2000" s="177"/>
    </row>
    <row r="2001" spans="1:8" x14ac:dyDescent="0.25">
      <c r="A2001" s="793"/>
      <c r="E2001" s="176"/>
      <c r="F2001" s="176"/>
      <c r="G2001" s="177"/>
      <c r="H2001" s="177"/>
    </row>
    <row r="2002" spans="1:8" x14ac:dyDescent="0.25">
      <c r="A2002" s="793"/>
      <c r="E2002" s="176"/>
      <c r="F2002" s="176"/>
      <c r="G2002" s="177"/>
      <c r="H2002" s="177"/>
    </row>
    <row r="2003" spans="1:8" x14ac:dyDescent="0.25">
      <c r="A2003" s="793"/>
      <c r="E2003" s="176"/>
      <c r="F2003" s="176"/>
      <c r="G2003" s="177"/>
      <c r="H2003" s="177"/>
    </row>
    <row r="2004" spans="1:8" x14ac:dyDescent="0.25">
      <c r="A2004" s="793"/>
      <c r="E2004" s="176"/>
      <c r="F2004" s="176"/>
      <c r="G2004" s="177"/>
      <c r="H2004" s="177"/>
    </row>
    <row r="2005" spans="1:8" x14ac:dyDescent="0.25">
      <c r="A2005" s="793"/>
      <c r="E2005" s="176"/>
      <c r="F2005" s="176"/>
      <c r="G2005" s="177"/>
      <c r="H2005" s="177"/>
    </row>
    <row r="2006" spans="1:8" x14ac:dyDescent="0.25">
      <c r="A2006" s="793"/>
      <c r="E2006" s="176"/>
      <c r="F2006" s="176"/>
      <c r="G2006" s="177"/>
      <c r="H2006" s="177"/>
    </row>
    <row r="2007" spans="1:8" x14ac:dyDescent="0.25">
      <c r="A2007" s="793"/>
      <c r="E2007" s="176"/>
      <c r="F2007" s="176"/>
      <c r="G2007" s="177"/>
      <c r="H2007" s="177"/>
    </row>
    <row r="2008" spans="1:8" x14ac:dyDescent="0.25">
      <c r="A2008" s="793"/>
      <c r="E2008" s="176"/>
      <c r="F2008" s="176"/>
      <c r="G2008" s="177"/>
      <c r="H2008" s="177"/>
    </row>
    <row r="2009" spans="1:8" x14ac:dyDescent="0.25">
      <c r="A2009" s="793"/>
      <c r="E2009" s="176"/>
      <c r="F2009" s="176"/>
      <c r="G2009" s="177"/>
      <c r="H2009" s="177"/>
    </row>
    <row r="2010" spans="1:8" x14ac:dyDescent="0.25">
      <c r="A2010" s="793"/>
      <c r="E2010" s="176"/>
      <c r="F2010" s="176"/>
      <c r="G2010" s="177"/>
      <c r="H2010" s="177"/>
    </row>
    <row r="2011" spans="1:8" x14ac:dyDescent="0.25">
      <c r="A2011" s="793"/>
      <c r="E2011" s="176"/>
      <c r="F2011" s="176"/>
      <c r="G2011" s="177"/>
      <c r="H2011" s="177"/>
    </row>
    <row r="2012" spans="1:8" x14ac:dyDescent="0.25">
      <c r="A2012" s="793"/>
      <c r="E2012" s="176"/>
      <c r="F2012" s="176"/>
      <c r="G2012" s="177"/>
      <c r="H2012" s="177"/>
    </row>
    <row r="2013" spans="1:8" x14ac:dyDescent="0.25">
      <c r="A2013" s="793"/>
      <c r="E2013" s="176"/>
      <c r="F2013" s="176"/>
      <c r="G2013" s="177"/>
      <c r="H2013" s="177"/>
    </row>
    <row r="2014" spans="1:8" x14ac:dyDescent="0.25">
      <c r="A2014" s="793"/>
      <c r="E2014" s="176"/>
      <c r="F2014" s="176"/>
      <c r="G2014" s="177"/>
      <c r="H2014" s="177"/>
    </row>
    <row r="2015" spans="1:8" x14ac:dyDescent="0.25">
      <c r="A2015" s="793"/>
      <c r="E2015" s="176"/>
      <c r="F2015" s="176"/>
      <c r="G2015" s="177"/>
      <c r="H2015" s="177"/>
    </row>
    <row r="2016" spans="1:8" x14ac:dyDescent="0.25">
      <c r="A2016" s="793"/>
      <c r="E2016" s="176"/>
      <c r="F2016" s="176"/>
      <c r="G2016" s="177"/>
      <c r="H2016" s="177"/>
    </row>
    <row r="2017" spans="1:8" x14ac:dyDescent="0.25">
      <c r="A2017" s="793"/>
      <c r="E2017" s="176"/>
      <c r="F2017" s="176"/>
      <c r="G2017" s="177"/>
      <c r="H2017" s="177"/>
    </row>
    <row r="2018" spans="1:8" x14ac:dyDescent="0.25">
      <c r="A2018" s="793"/>
      <c r="E2018" s="176"/>
      <c r="F2018" s="176"/>
      <c r="G2018" s="177"/>
      <c r="H2018" s="177"/>
    </row>
    <row r="2019" spans="1:8" x14ac:dyDescent="0.25">
      <c r="A2019" s="793"/>
      <c r="E2019" s="176"/>
      <c r="F2019" s="176"/>
      <c r="G2019" s="177"/>
      <c r="H2019" s="177"/>
    </row>
    <row r="2020" spans="1:8" x14ac:dyDescent="0.25">
      <c r="A2020" s="793"/>
      <c r="E2020" s="176"/>
      <c r="F2020" s="176"/>
      <c r="G2020" s="177"/>
      <c r="H2020" s="177"/>
    </row>
    <row r="2021" spans="1:8" x14ac:dyDescent="0.25">
      <c r="A2021" s="793"/>
      <c r="E2021" s="176"/>
      <c r="F2021" s="176"/>
      <c r="G2021" s="177"/>
      <c r="H2021" s="177"/>
    </row>
    <row r="2022" spans="1:8" x14ac:dyDescent="0.25">
      <c r="A2022" s="793"/>
      <c r="E2022" s="176"/>
      <c r="F2022" s="176"/>
      <c r="G2022" s="177"/>
      <c r="H2022" s="177"/>
    </row>
    <row r="2023" spans="1:8" x14ac:dyDescent="0.25">
      <c r="A2023" s="793"/>
      <c r="E2023" s="176"/>
      <c r="F2023" s="176"/>
      <c r="G2023" s="177"/>
      <c r="H2023" s="177"/>
    </row>
    <row r="2024" spans="1:8" x14ac:dyDescent="0.25">
      <c r="A2024" s="793"/>
      <c r="E2024" s="176"/>
      <c r="F2024" s="176"/>
      <c r="G2024" s="177"/>
      <c r="H2024" s="177"/>
    </row>
    <row r="2025" spans="1:8" x14ac:dyDescent="0.25">
      <c r="A2025" s="793"/>
      <c r="E2025" s="176"/>
      <c r="F2025" s="176"/>
      <c r="G2025" s="177"/>
      <c r="H2025" s="177"/>
    </row>
    <row r="2026" spans="1:8" x14ac:dyDescent="0.25">
      <c r="A2026" s="793"/>
      <c r="E2026" s="176"/>
      <c r="F2026" s="176"/>
      <c r="G2026" s="177"/>
      <c r="H2026" s="177"/>
    </row>
    <row r="2027" spans="1:8" x14ac:dyDescent="0.25">
      <c r="A2027" s="793"/>
      <c r="E2027" s="176"/>
      <c r="F2027" s="176"/>
      <c r="G2027" s="177"/>
      <c r="H2027" s="177"/>
    </row>
    <row r="2028" spans="1:8" x14ac:dyDescent="0.25">
      <c r="A2028" s="793"/>
      <c r="E2028" s="176"/>
      <c r="F2028" s="176"/>
      <c r="G2028" s="177"/>
      <c r="H2028" s="177"/>
    </row>
    <row r="2029" spans="1:8" x14ac:dyDescent="0.25">
      <c r="A2029" s="793"/>
      <c r="E2029" s="176"/>
      <c r="F2029" s="176"/>
      <c r="G2029" s="177"/>
      <c r="H2029" s="177"/>
    </row>
    <row r="2030" spans="1:8" x14ac:dyDescent="0.25">
      <c r="A2030" s="793"/>
      <c r="E2030" s="176"/>
      <c r="F2030" s="176"/>
      <c r="G2030" s="177"/>
      <c r="H2030" s="177"/>
    </row>
    <row r="2031" spans="1:8" x14ac:dyDescent="0.25">
      <c r="A2031" s="793"/>
      <c r="E2031" s="176"/>
      <c r="F2031" s="176"/>
      <c r="G2031" s="177"/>
      <c r="H2031" s="177"/>
    </row>
    <row r="2032" spans="1:8" x14ac:dyDescent="0.25">
      <c r="A2032" s="793"/>
      <c r="E2032" s="176"/>
      <c r="F2032" s="176"/>
      <c r="G2032" s="177"/>
      <c r="H2032" s="177"/>
    </row>
    <row r="2033" spans="1:8" x14ac:dyDescent="0.25">
      <c r="A2033" s="793"/>
      <c r="E2033" s="176"/>
      <c r="F2033" s="176"/>
      <c r="G2033" s="177"/>
      <c r="H2033" s="177"/>
    </row>
    <row r="2034" spans="1:8" x14ac:dyDescent="0.25">
      <c r="A2034" s="793"/>
      <c r="E2034" s="176"/>
      <c r="F2034" s="176"/>
      <c r="G2034" s="177"/>
      <c r="H2034" s="177"/>
    </row>
    <row r="2035" spans="1:8" x14ac:dyDescent="0.25">
      <c r="A2035" s="793"/>
      <c r="E2035" s="176"/>
      <c r="F2035" s="176"/>
      <c r="G2035" s="177"/>
      <c r="H2035" s="177"/>
    </row>
    <row r="2036" spans="1:8" x14ac:dyDescent="0.25">
      <c r="A2036" s="793"/>
      <c r="E2036" s="176"/>
      <c r="F2036" s="176"/>
      <c r="G2036" s="177"/>
      <c r="H2036" s="177"/>
    </row>
    <row r="2037" spans="1:8" x14ac:dyDescent="0.25">
      <c r="A2037" s="793"/>
      <c r="E2037" s="176"/>
      <c r="F2037" s="176"/>
      <c r="G2037" s="177"/>
      <c r="H2037" s="177"/>
    </row>
    <row r="2038" spans="1:8" x14ac:dyDescent="0.25">
      <c r="A2038" s="793"/>
      <c r="E2038" s="176"/>
      <c r="F2038" s="176"/>
      <c r="G2038" s="177"/>
      <c r="H2038" s="177"/>
    </row>
    <row r="2039" spans="1:8" x14ac:dyDescent="0.25">
      <c r="A2039" s="793"/>
      <c r="E2039" s="176"/>
      <c r="F2039" s="176"/>
      <c r="G2039" s="177"/>
      <c r="H2039" s="177"/>
    </row>
    <row r="2040" spans="1:8" x14ac:dyDescent="0.25">
      <c r="A2040" s="793"/>
      <c r="E2040" s="176"/>
      <c r="F2040" s="176"/>
      <c r="G2040" s="177"/>
      <c r="H2040" s="177"/>
    </row>
    <row r="2041" spans="1:8" x14ac:dyDescent="0.25">
      <c r="A2041" s="793"/>
      <c r="E2041" s="176"/>
      <c r="F2041" s="176"/>
      <c r="G2041" s="177"/>
      <c r="H2041" s="177"/>
    </row>
    <row r="2042" spans="1:8" x14ac:dyDescent="0.25">
      <c r="A2042" s="793"/>
      <c r="E2042" s="176"/>
      <c r="F2042" s="176"/>
      <c r="G2042" s="177"/>
      <c r="H2042" s="177"/>
    </row>
    <row r="2043" spans="1:8" x14ac:dyDescent="0.25">
      <c r="A2043" s="793"/>
      <c r="E2043" s="176"/>
      <c r="F2043" s="176"/>
      <c r="G2043" s="177"/>
      <c r="H2043" s="177"/>
    </row>
    <row r="2044" spans="1:8" x14ac:dyDescent="0.25">
      <c r="A2044" s="793"/>
      <c r="E2044" s="176"/>
      <c r="F2044" s="176"/>
      <c r="G2044" s="177"/>
      <c r="H2044" s="177"/>
    </row>
    <row r="2045" spans="1:8" x14ac:dyDescent="0.25">
      <c r="A2045" s="793"/>
      <c r="E2045" s="176"/>
      <c r="F2045" s="176"/>
      <c r="G2045" s="177"/>
      <c r="H2045" s="177"/>
    </row>
    <row r="2046" spans="1:8" x14ac:dyDescent="0.25">
      <c r="A2046" s="793"/>
      <c r="E2046" s="176"/>
      <c r="F2046" s="176"/>
      <c r="G2046" s="177"/>
      <c r="H2046" s="177"/>
    </row>
    <row r="2047" spans="1:8" x14ac:dyDescent="0.25">
      <c r="A2047" s="793"/>
      <c r="E2047" s="176"/>
      <c r="F2047" s="176"/>
      <c r="G2047" s="177"/>
      <c r="H2047" s="177"/>
    </row>
    <row r="2048" spans="1:8" x14ac:dyDescent="0.25">
      <c r="A2048" s="793"/>
      <c r="E2048" s="176"/>
      <c r="F2048" s="176"/>
      <c r="G2048" s="177"/>
      <c r="H2048" s="177"/>
    </row>
    <row r="2049" spans="1:8" x14ac:dyDescent="0.25">
      <c r="A2049" s="793"/>
      <c r="E2049" s="176"/>
      <c r="F2049" s="176"/>
      <c r="G2049" s="177"/>
      <c r="H2049" s="177"/>
    </row>
    <row r="2050" spans="1:8" x14ac:dyDescent="0.25">
      <c r="A2050" s="793"/>
      <c r="E2050" s="176"/>
      <c r="F2050" s="176"/>
      <c r="G2050" s="177"/>
      <c r="H2050" s="177"/>
    </row>
    <row r="2051" spans="1:8" x14ac:dyDescent="0.25">
      <c r="A2051" s="793"/>
      <c r="E2051" s="176"/>
      <c r="F2051" s="176"/>
      <c r="G2051" s="177"/>
      <c r="H2051" s="177"/>
    </row>
    <row r="2052" spans="1:8" x14ac:dyDescent="0.25">
      <c r="A2052" s="793"/>
      <c r="E2052" s="176"/>
      <c r="F2052" s="176"/>
      <c r="G2052" s="177"/>
      <c r="H2052" s="177"/>
    </row>
    <row r="2053" spans="1:8" x14ac:dyDescent="0.25">
      <c r="A2053" s="793"/>
      <c r="E2053" s="176"/>
      <c r="F2053" s="176"/>
      <c r="G2053" s="177"/>
      <c r="H2053" s="177"/>
    </row>
    <row r="2054" spans="1:8" x14ac:dyDescent="0.25">
      <c r="A2054" s="793"/>
      <c r="E2054" s="176"/>
      <c r="F2054" s="176"/>
      <c r="G2054" s="177"/>
      <c r="H2054" s="177"/>
    </row>
    <row r="2055" spans="1:8" x14ac:dyDescent="0.25">
      <c r="A2055" s="793"/>
      <c r="E2055" s="176"/>
      <c r="F2055" s="176"/>
      <c r="G2055" s="177"/>
      <c r="H2055" s="177"/>
    </row>
    <row r="2056" spans="1:8" x14ac:dyDescent="0.25">
      <c r="A2056" s="793"/>
      <c r="E2056" s="176"/>
      <c r="F2056" s="176"/>
      <c r="G2056" s="177"/>
      <c r="H2056" s="177"/>
    </row>
    <row r="2057" spans="1:8" x14ac:dyDescent="0.25">
      <c r="A2057" s="793"/>
      <c r="E2057" s="176"/>
      <c r="F2057" s="176"/>
      <c r="G2057" s="177"/>
      <c r="H2057" s="177"/>
    </row>
    <row r="2058" spans="1:8" x14ac:dyDescent="0.25">
      <c r="A2058" s="793"/>
      <c r="E2058" s="176"/>
      <c r="F2058" s="176"/>
      <c r="G2058" s="177"/>
      <c r="H2058" s="177"/>
    </row>
    <row r="2059" spans="1:8" x14ac:dyDescent="0.25">
      <c r="A2059" s="793"/>
      <c r="E2059" s="176"/>
      <c r="F2059" s="176"/>
      <c r="G2059" s="177"/>
      <c r="H2059" s="177"/>
    </row>
    <row r="2060" spans="1:8" x14ac:dyDescent="0.25">
      <c r="A2060" s="793"/>
      <c r="E2060" s="176"/>
      <c r="F2060" s="176"/>
      <c r="G2060" s="177"/>
      <c r="H2060" s="177"/>
    </row>
    <row r="2061" spans="1:8" x14ac:dyDescent="0.25">
      <c r="A2061" s="793"/>
      <c r="E2061" s="176"/>
      <c r="F2061" s="176"/>
      <c r="G2061" s="177"/>
      <c r="H2061" s="177"/>
    </row>
    <row r="2062" spans="1:8" x14ac:dyDescent="0.25">
      <c r="A2062" s="793"/>
      <c r="E2062" s="176"/>
      <c r="F2062" s="176"/>
      <c r="G2062" s="177"/>
      <c r="H2062" s="177"/>
    </row>
    <row r="2063" spans="1:8" x14ac:dyDescent="0.25">
      <c r="A2063" s="793"/>
      <c r="E2063" s="176"/>
      <c r="F2063" s="176"/>
      <c r="G2063" s="177"/>
      <c r="H2063" s="177"/>
    </row>
    <row r="2064" spans="1:8" x14ac:dyDescent="0.25">
      <c r="A2064" s="793"/>
      <c r="E2064" s="176"/>
      <c r="F2064" s="176"/>
      <c r="G2064" s="177"/>
      <c r="H2064" s="177"/>
    </row>
    <row r="2065" spans="1:8" x14ac:dyDescent="0.25">
      <c r="A2065" s="793"/>
      <c r="E2065" s="176"/>
      <c r="F2065" s="176"/>
      <c r="G2065" s="177"/>
      <c r="H2065" s="177"/>
    </row>
    <row r="2066" spans="1:8" x14ac:dyDescent="0.25">
      <c r="A2066" s="793"/>
      <c r="E2066" s="176"/>
      <c r="F2066" s="176"/>
      <c r="G2066" s="177"/>
      <c r="H2066" s="177"/>
    </row>
    <row r="2067" spans="1:8" x14ac:dyDescent="0.25">
      <c r="A2067" s="793"/>
      <c r="E2067" s="176"/>
      <c r="F2067" s="176"/>
      <c r="G2067" s="177"/>
      <c r="H2067" s="177"/>
    </row>
    <row r="2068" spans="1:8" x14ac:dyDescent="0.25">
      <c r="A2068" s="793"/>
      <c r="E2068" s="176"/>
      <c r="F2068" s="176"/>
      <c r="G2068" s="177"/>
      <c r="H2068" s="177"/>
    </row>
    <row r="2069" spans="1:8" x14ac:dyDescent="0.25">
      <c r="A2069" s="793"/>
      <c r="E2069" s="176"/>
      <c r="F2069" s="176"/>
      <c r="G2069" s="177"/>
      <c r="H2069" s="177"/>
    </row>
    <row r="2070" spans="1:8" x14ac:dyDescent="0.25">
      <c r="A2070" s="793"/>
      <c r="E2070" s="176"/>
      <c r="F2070" s="176"/>
      <c r="G2070" s="177"/>
      <c r="H2070" s="177"/>
    </row>
    <row r="2071" spans="1:8" x14ac:dyDescent="0.25">
      <c r="A2071" s="793"/>
      <c r="E2071" s="176"/>
      <c r="F2071" s="176"/>
      <c r="G2071" s="177"/>
      <c r="H2071" s="177"/>
    </row>
    <row r="2072" spans="1:8" x14ac:dyDescent="0.25">
      <c r="A2072" s="793"/>
      <c r="E2072" s="176"/>
      <c r="F2072" s="176"/>
      <c r="G2072" s="177"/>
      <c r="H2072" s="177"/>
    </row>
    <row r="2073" spans="1:8" x14ac:dyDescent="0.25">
      <c r="A2073" s="793"/>
      <c r="E2073" s="176"/>
      <c r="F2073" s="176"/>
      <c r="G2073" s="177"/>
      <c r="H2073" s="177"/>
    </row>
    <row r="2074" spans="1:8" x14ac:dyDescent="0.25">
      <c r="A2074" s="793"/>
      <c r="E2074" s="176"/>
      <c r="F2074" s="176"/>
      <c r="G2074" s="177"/>
      <c r="H2074" s="177"/>
    </row>
    <row r="2075" spans="1:8" x14ac:dyDescent="0.25">
      <c r="A2075" s="793"/>
      <c r="E2075" s="176"/>
      <c r="F2075" s="176"/>
      <c r="G2075" s="177"/>
      <c r="H2075" s="177"/>
    </row>
    <row r="2076" spans="1:8" x14ac:dyDescent="0.25">
      <c r="A2076" s="793"/>
      <c r="E2076" s="176"/>
      <c r="F2076" s="176"/>
      <c r="G2076" s="177"/>
      <c r="H2076" s="177"/>
    </row>
    <row r="2077" spans="1:8" x14ac:dyDescent="0.25">
      <c r="A2077" s="793"/>
      <c r="E2077" s="176"/>
      <c r="F2077" s="176"/>
      <c r="G2077" s="177"/>
      <c r="H2077" s="177"/>
    </row>
    <row r="2078" spans="1:8" x14ac:dyDescent="0.25">
      <c r="A2078" s="793"/>
      <c r="E2078" s="176"/>
      <c r="F2078" s="176"/>
      <c r="G2078" s="177"/>
      <c r="H2078" s="177"/>
    </row>
    <row r="2079" spans="1:8" x14ac:dyDescent="0.25">
      <c r="A2079" s="793"/>
      <c r="E2079" s="176"/>
      <c r="F2079" s="176"/>
      <c r="G2079" s="177"/>
      <c r="H2079" s="177"/>
    </row>
    <row r="2080" spans="1:8" x14ac:dyDescent="0.25">
      <c r="A2080" s="793"/>
      <c r="E2080" s="176"/>
      <c r="F2080" s="176"/>
      <c r="G2080" s="177"/>
      <c r="H2080" s="177"/>
    </row>
    <row r="2081" spans="1:8" x14ac:dyDescent="0.25">
      <c r="A2081" s="793"/>
      <c r="E2081" s="176"/>
      <c r="F2081" s="176"/>
      <c r="G2081" s="177"/>
      <c r="H2081" s="177"/>
    </row>
    <row r="2082" spans="1:8" x14ac:dyDescent="0.25">
      <c r="A2082" s="793"/>
      <c r="E2082" s="176"/>
      <c r="F2082" s="176"/>
      <c r="G2082" s="177"/>
      <c r="H2082" s="177"/>
    </row>
    <row r="2083" spans="1:8" x14ac:dyDescent="0.25">
      <c r="A2083" s="793"/>
      <c r="E2083" s="176"/>
      <c r="F2083" s="176"/>
      <c r="G2083" s="177"/>
      <c r="H2083" s="177"/>
    </row>
    <row r="2084" spans="1:8" x14ac:dyDescent="0.25">
      <c r="A2084" s="793"/>
      <c r="E2084" s="176"/>
      <c r="F2084" s="176"/>
      <c r="G2084" s="177"/>
      <c r="H2084" s="177"/>
    </row>
    <row r="2085" spans="1:8" x14ac:dyDescent="0.25">
      <c r="A2085" s="793"/>
      <c r="E2085" s="176"/>
      <c r="F2085" s="176"/>
      <c r="G2085" s="177"/>
      <c r="H2085" s="177"/>
    </row>
    <row r="2086" spans="1:8" x14ac:dyDescent="0.25">
      <c r="A2086" s="793"/>
      <c r="E2086" s="176"/>
      <c r="F2086" s="176"/>
      <c r="G2086" s="177"/>
      <c r="H2086" s="177"/>
    </row>
    <row r="2087" spans="1:8" x14ac:dyDescent="0.25">
      <c r="A2087" s="793"/>
      <c r="E2087" s="176"/>
      <c r="F2087" s="176"/>
      <c r="G2087" s="177"/>
      <c r="H2087" s="177"/>
    </row>
    <row r="2088" spans="1:8" x14ac:dyDescent="0.25">
      <c r="A2088" s="793"/>
      <c r="E2088" s="176"/>
      <c r="F2088" s="176"/>
      <c r="G2088" s="177"/>
      <c r="H2088" s="177"/>
    </row>
    <row r="2089" spans="1:8" x14ac:dyDescent="0.25">
      <c r="A2089" s="793"/>
      <c r="E2089" s="176"/>
      <c r="F2089" s="176"/>
      <c r="G2089" s="177"/>
      <c r="H2089" s="177"/>
    </row>
    <row r="2090" spans="1:8" x14ac:dyDescent="0.25">
      <c r="A2090" s="793"/>
      <c r="E2090" s="176"/>
      <c r="F2090" s="176"/>
      <c r="G2090" s="177"/>
      <c r="H2090" s="177"/>
    </row>
    <row r="2091" spans="1:8" x14ac:dyDescent="0.25">
      <c r="A2091" s="793"/>
      <c r="E2091" s="176"/>
      <c r="F2091" s="176"/>
      <c r="G2091" s="177"/>
      <c r="H2091" s="177"/>
    </row>
    <row r="2092" spans="1:8" x14ac:dyDescent="0.25">
      <c r="A2092" s="793"/>
      <c r="E2092" s="176"/>
      <c r="F2092" s="176"/>
      <c r="G2092" s="177"/>
      <c r="H2092" s="177"/>
    </row>
    <row r="2093" spans="1:8" x14ac:dyDescent="0.25">
      <c r="A2093" s="793"/>
      <c r="E2093" s="176"/>
      <c r="F2093" s="176"/>
      <c r="G2093" s="177"/>
      <c r="H2093" s="177"/>
    </row>
    <row r="2094" spans="1:8" x14ac:dyDescent="0.25">
      <c r="A2094" s="793"/>
      <c r="E2094" s="176"/>
      <c r="F2094" s="176"/>
      <c r="G2094" s="177"/>
      <c r="H2094" s="177"/>
    </row>
    <row r="2095" spans="1:8" x14ac:dyDescent="0.25">
      <c r="A2095" s="793"/>
      <c r="E2095" s="176"/>
      <c r="F2095" s="176"/>
      <c r="G2095" s="177"/>
      <c r="H2095" s="177"/>
    </row>
    <row r="2096" spans="1:8" x14ac:dyDescent="0.25">
      <c r="A2096" s="793"/>
      <c r="E2096" s="176"/>
      <c r="F2096" s="176"/>
      <c r="G2096" s="177"/>
      <c r="H2096" s="177"/>
    </row>
    <row r="2097" spans="1:8" x14ac:dyDescent="0.25">
      <c r="A2097" s="793"/>
      <c r="E2097" s="176"/>
      <c r="F2097" s="176"/>
      <c r="G2097" s="177"/>
      <c r="H2097" s="177"/>
    </row>
    <row r="2098" spans="1:8" x14ac:dyDescent="0.25">
      <c r="A2098" s="793"/>
      <c r="E2098" s="176"/>
      <c r="F2098" s="176"/>
      <c r="G2098" s="177"/>
      <c r="H2098" s="177"/>
    </row>
    <row r="2099" spans="1:8" x14ac:dyDescent="0.25">
      <c r="A2099" s="793"/>
      <c r="E2099" s="176"/>
      <c r="F2099" s="176"/>
      <c r="G2099" s="177"/>
      <c r="H2099" s="177"/>
    </row>
    <row r="2100" spans="1:8" x14ac:dyDescent="0.25">
      <c r="A2100" s="793"/>
      <c r="E2100" s="176"/>
      <c r="F2100" s="176"/>
      <c r="G2100" s="177"/>
      <c r="H2100" s="177"/>
    </row>
    <row r="2101" spans="1:8" x14ac:dyDescent="0.25">
      <c r="A2101" s="793"/>
      <c r="E2101" s="176"/>
      <c r="F2101" s="176"/>
      <c r="G2101" s="177"/>
      <c r="H2101" s="177"/>
    </row>
    <row r="2102" spans="1:8" x14ac:dyDescent="0.25">
      <c r="A2102" s="793"/>
      <c r="E2102" s="176"/>
      <c r="F2102" s="176"/>
      <c r="G2102" s="177"/>
      <c r="H2102" s="177"/>
    </row>
    <row r="2103" spans="1:8" x14ac:dyDescent="0.25">
      <c r="A2103" s="793"/>
      <c r="E2103" s="176"/>
      <c r="F2103" s="176"/>
      <c r="G2103" s="177"/>
      <c r="H2103" s="177"/>
    </row>
    <row r="2104" spans="1:8" x14ac:dyDescent="0.25">
      <c r="A2104" s="793"/>
      <c r="E2104" s="176"/>
      <c r="F2104" s="176"/>
      <c r="G2104" s="177"/>
      <c r="H2104" s="177"/>
    </row>
    <row r="2105" spans="1:8" x14ac:dyDescent="0.25">
      <c r="A2105" s="793"/>
      <c r="E2105" s="176"/>
      <c r="F2105" s="176"/>
      <c r="G2105" s="177"/>
      <c r="H2105" s="177"/>
    </row>
    <row r="2106" spans="1:8" x14ac:dyDescent="0.25">
      <c r="A2106" s="793"/>
      <c r="E2106" s="176"/>
      <c r="F2106" s="176"/>
      <c r="G2106" s="177"/>
      <c r="H2106" s="177"/>
    </row>
    <row r="2107" spans="1:8" x14ac:dyDescent="0.25">
      <c r="A2107" s="793"/>
      <c r="E2107" s="176"/>
      <c r="F2107" s="176"/>
      <c r="G2107" s="177"/>
      <c r="H2107" s="177"/>
    </row>
    <row r="2108" spans="1:8" x14ac:dyDescent="0.25">
      <c r="A2108" s="793"/>
      <c r="E2108" s="176"/>
      <c r="F2108" s="176"/>
      <c r="G2108" s="177"/>
      <c r="H2108" s="177"/>
    </row>
    <row r="2109" spans="1:8" x14ac:dyDescent="0.25">
      <c r="A2109" s="793"/>
      <c r="E2109" s="176"/>
      <c r="F2109" s="176"/>
      <c r="G2109" s="177"/>
      <c r="H2109" s="177"/>
    </row>
    <row r="2110" spans="1:8" x14ac:dyDescent="0.25">
      <c r="A2110" s="793"/>
      <c r="E2110" s="176"/>
      <c r="F2110" s="176"/>
      <c r="G2110" s="177"/>
      <c r="H2110" s="177"/>
    </row>
    <row r="2111" spans="1:8" x14ac:dyDescent="0.25">
      <c r="A2111" s="793"/>
      <c r="E2111" s="176"/>
      <c r="F2111" s="176"/>
      <c r="G2111" s="177"/>
      <c r="H2111" s="177"/>
    </row>
    <row r="2112" spans="1:8" x14ac:dyDescent="0.25">
      <c r="A2112" s="793"/>
      <c r="E2112" s="176"/>
      <c r="F2112" s="176"/>
      <c r="G2112" s="177"/>
      <c r="H2112" s="177"/>
    </row>
    <row r="2113" spans="1:8" x14ac:dyDescent="0.25">
      <c r="A2113" s="793"/>
      <c r="E2113" s="176"/>
      <c r="F2113" s="176"/>
      <c r="G2113" s="177"/>
      <c r="H2113" s="177"/>
    </row>
    <row r="2114" spans="1:8" x14ac:dyDescent="0.25">
      <c r="A2114" s="793"/>
      <c r="E2114" s="176"/>
      <c r="F2114" s="176"/>
      <c r="G2114" s="177"/>
      <c r="H2114" s="177"/>
    </row>
    <row r="2115" spans="1:8" x14ac:dyDescent="0.25">
      <c r="A2115" s="793"/>
      <c r="E2115" s="176"/>
      <c r="F2115" s="176"/>
      <c r="G2115" s="177"/>
      <c r="H2115" s="177"/>
    </row>
    <row r="2116" spans="1:8" x14ac:dyDescent="0.25">
      <c r="A2116" s="793"/>
      <c r="E2116" s="176"/>
      <c r="F2116" s="176"/>
      <c r="G2116" s="177"/>
      <c r="H2116" s="177"/>
    </row>
    <row r="2117" spans="1:8" x14ac:dyDescent="0.25">
      <c r="A2117" s="793"/>
      <c r="E2117" s="176"/>
      <c r="F2117" s="176"/>
      <c r="G2117" s="177"/>
      <c r="H2117" s="177"/>
    </row>
    <row r="2118" spans="1:8" x14ac:dyDescent="0.25">
      <c r="A2118" s="793"/>
      <c r="E2118" s="176"/>
      <c r="F2118" s="176"/>
      <c r="G2118" s="177"/>
      <c r="H2118" s="177"/>
    </row>
    <row r="2119" spans="1:8" x14ac:dyDescent="0.25">
      <c r="A2119" s="793"/>
      <c r="E2119" s="176"/>
      <c r="F2119" s="176"/>
      <c r="G2119" s="177"/>
      <c r="H2119" s="177"/>
    </row>
    <row r="2120" spans="1:8" x14ac:dyDescent="0.25">
      <c r="A2120" s="793"/>
      <c r="E2120" s="176"/>
      <c r="F2120" s="176"/>
      <c r="G2120" s="177"/>
      <c r="H2120" s="177"/>
    </row>
    <row r="2121" spans="1:8" x14ac:dyDescent="0.25">
      <c r="A2121" s="793"/>
      <c r="E2121" s="176"/>
      <c r="F2121" s="176"/>
      <c r="G2121" s="177"/>
      <c r="H2121" s="177"/>
    </row>
    <row r="2122" spans="1:8" x14ac:dyDescent="0.25">
      <c r="A2122" s="793"/>
      <c r="E2122" s="176"/>
      <c r="F2122" s="176"/>
      <c r="G2122" s="177"/>
      <c r="H2122" s="177"/>
    </row>
    <row r="2123" spans="1:8" x14ac:dyDescent="0.25">
      <c r="A2123" s="793"/>
      <c r="E2123" s="176"/>
      <c r="F2123" s="176"/>
      <c r="G2123" s="177"/>
      <c r="H2123" s="177"/>
    </row>
    <row r="2124" spans="1:8" x14ac:dyDescent="0.25">
      <c r="A2124" s="793"/>
      <c r="E2124" s="176"/>
      <c r="F2124" s="176"/>
      <c r="G2124" s="177"/>
      <c r="H2124" s="177"/>
    </row>
    <row r="2125" spans="1:8" x14ac:dyDescent="0.25">
      <c r="A2125" s="793"/>
      <c r="E2125" s="176"/>
      <c r="F2125" s="176"/>
      <c r="G2125" s="177"/>
      <c r="H2125" s="177"/>
    </row>
    <row r="2126" spans="1:8" x14ac:dyDescent="0.25">
      <c r="A2126" s="793"/>
      <c r="E2126" s="176"/>
      <c r="F2126" s="176"/>
      <c r="G2126" s="177"/>
      <c r="H2126" s="177"/>
    </row>
    <row r="2127" spans="1:8" x14ac:dyDescent="0.25">
      <c r="A2127" s="793"/>
      <c r="E2127" s="176"/>
      <c r="F2127" s="176"/>
      <c r="G2127" s="177"/>
      <c r="H2127" s="177"/>
    </row>
    <row r="2128" spans="1:8" x14ac:dyDescent="0.25">
      <c r="A2128" s="793"/>
      <c r="E2128" s="176"/>
      <c r="F2128" s="176"/>
      <c r="G2128" s="177"/>
      <c r="H2128" s="177"/>
    </row>
    <row r="2129" spans="1:8" x14ac:dyDescent="0.25">
      <c r="A2129" s="793"/>
      <c r="E2129" s="176"/>
      <c r="F2129" s="176"/>
      <c r="G2129" s="177"/>
      <c r="H2129" s="177"/>
    </row>
    <row r="2130" spans="1:8" x14ac:dyDescent="0.25">
      <c r="A2130" s="793"/>
      <c r="E2130" s="176"/>
      <c r="F2130" s="176"/>
      <c r="G2130" s="177"/>
      <c r="H2130" s="177"/>
    </row>
    <row r="2131" spans="1:8" x14ac:dyDescent="0.25">
      <c r="A2131" s="793"/>
      <c r="E2131" s="176"/>
      <c r="F2131" s="176"/>
      <c r="G2131" s="177"/>
      <c r="H2131" s="177"/>
    </row>
    <row r="2132" spans="1:8" x14ac:dyDescent="0.25">
      <c r="A2132" s="793"/>
      <c r="E2132" s="176"/>
      <c r="F2132" s="176"/>
      <c r="G2132" s="177"/>
      <c r="H2132" s="177"/>
    </row>
    <row r="2133" spans="1:8" x14ac:dyDescent="0.25">
      <c r="A2133" s="793"/>
      <c r="E2133" s="176"/>
      <c r="F2133" s="176"/>
      <c r="G2133" s="177"/>
      <c r="H2133" s="177"/>
    </row>
    <row r="2134" spans="1:8" x14ac:dyDescent="0.25">
      <c r="A2134" s="793"/>
      <c r="E2134" s="176"/>
      <c r="F2134" s="176"/>
      <c r="G2134" s="177"/>
      <c r="H2134" s="177"/>
    </row>
    <row r="2135" spans="1:8" x14ac:dyDescent="0.25">
      <c r="A2135" s="793"/>
      <c r="E2135" s="176"/>
      <c r="F2135" s="176"/>
      <c r="G2135" s="177"/>
      <c r="H2135" s="177"/>
    </row>
    <row r="2136" spans="1:8" x14ac:dyDescent="0.25">
      <c r="A2136" s="793"/>
      <c r="E2136" s="176"/>
      <c r="F2136" s="176"/>
      <c r="G2136" s="177"/>
      <c r="H2136" s="177"/>
    </row>
    <row r="2137" spans="1:8" x14ac:dyDescent="0.25">
      <c r="A2137" s="793"/>
      <c r="E2137" s="176"/>
      <c r="F2137" s="176"/>
      <c r="G2137" s="177"/>
      <c r="H2137" s="177"/>
    </row>
    <row r="2138" spans="1:8" x14ac:dyDescent="0.25">
      <c r="A2138" s="793"/>
      <c r="E2138" s="176"/>
      <c r="F2138" s="176"/>
      <c r="G2138" s="177"/>
      <c r="H2138" s="177"/>
    </row>
    <row r="2139" spans="1:8" x14ac:dyDescent="0.25">
      <c r="A2139" s="793"/>
      <c r="E2139" s="176"/>
      <c r="F2139" s="176"/>
      <c r="G2139" s="177"/>
      <c r="H2139" s="177"/>
    </row>
    <row r="2140" spans="1:8" x14ac:dyDescent="0.25">
      <c r="A2140" s="793"/>
      <c r="E2140" s="176"/>
      <c r="F2140" s="176"/>
      <c r="G2140" s="177"/>
      <c r="H2140" s="177"/>
    </row>
    <row r="2141" spans="1:8" x14ac:dyDescent="0.25">
      <c r="A2141" s="793"/>
      <c r="E2141" s="176"/>
      <c r="F2141" s="176"/>
      <c r="G2141" s="177"/>
      <c r="H2141" s="177"/>
    </row>
    <row r="2142" spans="1:8" x14ac:dyDescent="0.25">
      <c r="A2142" s="793"/>
      <c r="E2142" s="176"/>
      <c r="F2142" s="176"/>
      <c r="G2142" s="177"/>
      <c r="H2142" s="177"/>
    </row>
    <row r="2143" spans="1:8" x14ac:dyDescent="0.25">
      <c r="A2143" s="793"/>
      <c r="E2143" s="176"/>
      <c r="F2143" s="176"/>
      <c r="G2143" s="177"/>
      <c r="H2143" s="177"/>
    </row>
    <row r="2144" spans="1:8" x14ac:dyDescent="0.25">
      <c r="A2144" s="793"/>
      <c r="E2144" s="176"/>
      <c r="F2144" s="176"/>
      <c r="G2144" s="177"/>
      <c r="H2144" s="177"/>
    </row>
    <row r="2145" spans="1:8" x14ac:dyDescent="0.25">
      <c r="A2145" s="793"/>
      <c r="E2145" s="176"/>
      <c r="F2145" s="176"/>
      <c r="G2145" s="177"/>
      <c r="H2145" s="177"/>
    </row>
    <row r="2146" spans="1:8" x14ac:dyDescent="0.25">
      <c r="A2146" s="793"/>
      <c r="E2146" s="176"/>
      <c r="F2146" s="176"/>
      <c r="G2146" s="177"/>
      <c r="H2146" s="177"/>
    </row>
    <row r="2147" spans="1:8" x14ac:dyDescent="0.25">
      <c r="A2147" s="793"/>
      <c r="E2147" s="176"/>
      <c r="F2147" s="176"/>
      <c r="G2147" s="177"/>
      <c r="H2147" s="177"/>
    </row>
    <row r="2148" spans="1:8" x14ac:dyDescent="0.25">
      <c r="A2148" s="793"/>
      <c r="E2148" s="176"/>
      <c r="F2148" s="176"/>
      <c r="G2148" s="177"/>
      <c r="H2148" s="177"/>
    </row>
    <row r="2149" spans="1:8" x14ac:dyDescent="0.25">
      <c r="A2149" s="793"/>
      <c r="E2149" s="176"/>
      <c r="F2149" s="176"/>
      <c r="G2149" s="177"/>
      <c r="H2149" s="177"/>
    </row>
    <row r="2150" spans="1:8" x14ac:dyDescent="0.25">
      <c r="A2150" s="793"/>
      <c r="E2150" s="176"/>
      <c r="F2150" s="176"/>
      <c r="G2150" s="177"/>
      <c r="H2150" s="177"/>
    </row>
    <row r="2151" spans="1:8" x14ac:dyDescent="0.25">
      <c r="A2151" s="793"/>
      <c r="E2151" s="176"/>
      <c r="F2151" s="176"/>
      <c r="G2151" s="177"/>
      <c r="H2151" s="177"/>
    </row>
    <row r="2152" spans="1:8" x14ac:dyDescent="0.25">
      <c r="A2152" s="793"/>
      <c r="E2152" s="176"/>
      <c r="F2152" s="176"/>
      <c r="G2152" s="177"/>
      <c r="H2152" s="177"/>
    </row>
    <row r="2153" spans="1:8" x14ac:dyDescent="0.25">
      <c r="A2153" s="793"/>
      <c r="E2153" s="176"/>
      <c r="F2153" s="176"/>
      <c r="G2153" s="177"/>
      <c r="H2153" s="177"/>
    </row>
    <row r="2154" spans="1:8" x14ac:dyDescent="0.25">
      <c r="A2154" s="793"/>
      <c r="E2154" s="176"/>
      <c r="F2154" s="176"/>
      <c r="G2154" s="177"/>
      <c r="H2154" s="177"/>
    </row>
    <row r="2155" spans="1:8" x14ac:dyDescent="0.25">
      <c r="A2155" s="793"/>
      <c r="E2155" s="176"/>
      <c r="F2155" s="176"/>
      <c r="G2155" s="177"/>
      <c r="H2155" s="177"/>
    </row>
    <row r="2156" spans="1:8" x14ac:dyDescent="0.25">
      <c r="A2156" s="793"/>
      <c r="E2156" s="176"/>
      <c r="F2156" s="176"/>
      <c r="G2156" s="177"/>
      <c r="H2156" s="177"/>
    </row>
    <row r="2157" spans="1:8" x14ac:dyDescent="0.25">
      <c r="A2157" s="793"/>
      <c r="E2157" s="176"/>
      <c r="F2157" s="176"/>
      <c r="G2157" s="177"/>
      <c r="H2157" s="177"/>
    </row>
    <row r="2158" spans="1:8" x14ac:dyDescent="0.25">
      <c r="A2158" s="793"/>
      <c r="E2158" s="176"/>
      <c r="F2158" s="176"/>
      <c r="G2158" s="177"/>
      <c r="H2158" s="177"/>
    </row>
    <row r="2159" spans="1:8" x14ac:dyDescent="0.25">
      <c r="A2159" s="793"/>
      <c r="E2159" s="176"/>
      <c r="F2159" s="176"/>
      <c r="G2159" s="177"/>
      <c r="H2159" s="177"/>
    </row>
    <row r="2160" spans="1:8" x14ac:dyDescent="0.25">
      <c r="A2160" s="793"/>
      <c r="E2160" s="176"/>
      <c r="F2160" s="176"/>
      <c r="G2160" s="177"/>
      <c r="H2160" s="177"/>
    </row>
    <row r="2161" spans="1:8" x14ac:dyDescent="0.25">
      <c r="A2161" s="793"/>
      <c r="E2161" s="176"/>
      <c r="F2161" s="176"/>
      <c r="G2161" s="177"/>
      <c r="H2161" s="177"/>
    </row>
    <row r="2162" spans="1:8" x14ac:dyDescent="0.25">
      <c r="A2162" s="793"/>
      <c r="E2162" s="176"/>
      <c r="F2162" s="176"/>
      <c r="G2162" s="177"/>
      <c r="H2162" s="177"/>
    </row>
    <row r="2163" spans="1:8" x14ac:dyDescent="0.25">
      <c r="A2163" s="793"/>
      <c r="E2163" s="176"/>
      <c r="F2163" s="176"/>
      <c r="G2163" s="177"/>
      <c r="H2163" s="177"/>
    </row>
    <row r="2164" spans="1:8" x14ac:dyDescent="0.25">
      <c r="A2164" s="793"/>
      <c r="E2164" s="176"/>
      <c r="F2164" s="176"/>
      <c r="G2164" s="177"/>
      <c r="H2164" s="177"/>
    </row>
    <row r="2165" spans="1:8" x14ac:dyDescent="0.25">
      <c r="A2165" s="793"/>
      <c r="E2165" s="176"/>
      <c r="F2165" s="176"/>
      <c r="G2165" s="177"/>
      <c r="H2165" s="177"/>
    </row>
    <row r="2166" spans="1:8" x14ac:dyDescent="0.25">
      <c r="A2166" s="793"/>
      <c r="E2166" s="176"/>
      <c r="F2166" s="176"/>
      <c r="G2166" s="177"/>
      <c r="H2166" s="177"/>
    </row>
    <row r="2167" spans="1:8" x14ac:dyDescent="0.25">
      <c r="A2167" s="793"/>
      <c r="E2167" s="176"/>
      <c r="F2167" s="176"/>
      <c r="G2167" s="177"/>
      <c r="H2167" s="177"/>
    </row>
    <row r="2168" spans="1:8" x14ac:dyDescent="0.25">
      <c r="A2168" s="793"/>
      <c r="E2168" s="176"/>
      <c r="F2168" s="176"/>
      <c r="G2168" s="177"/>
      <c r="H2168" s="177"/>
    </row>
    <row r="2169" spans="1:8" x14ac:dyDescent="0.25">
      <c r="A2169" s="793"/>
      <c r="E2169" s="176"/>
      <c r="F2169" s="176"/>
      <c r="G2169" s="177"/>
      <c r="H2169" s="177"/>
    </row>
    <row r="2170" spans="1:8" x14ac:dyDescent="0.25">
      <c r="A2170" s="793"/>
      <c r="E2170" s="176"/>
      <c r="F2170" s="176"/>
      <c r="G2170" s="177"/>
      <c r="H2170" s="177"/>
    </row>
    <row r="2171" spans="1:8" x14ac:dyDescent="0.25">
      <c r="A2171" s="793"/>
      <c r="E2171" s="176"/>
      <c r="F2171" s="176"/>
      <c r="G2171" s="177"/>
      <c r="H2171" s="177"/>
    </row>
    <row r="2172" spans="1:8" x14ac:dyDescent="0.25">
      <c r="A2172" s="793"/>
      <c r="E2172" s="176"/>
      <c r="F2172" s="176"/>
      <c r="G2172" s="177"/>
      <c r="H2172" s="177"/>
    </row>
    <row r="2173" spans="1:8" x14ac:dyDescent="0.25">
      <c r="A2173" s="793"/>
      <c r="E2173" s="176"/>
      <c r="F2173" s="176"/>
      <c r="G2173" s="177"/>
      <c r="H2173" s="177"/>
    </row>
    <row r="2174" spans="1:8" x14ac:dyDescent="0.25">
      <c r="A2174" s="793"/>
      <c r="E2174" s="176"/>
      <c r="F2174" s="176"/>
      <c r="G2174" s="177"/>
      <c r="H2174" s="177"/>
    </row>
    <row r="2175" spans="1:8" x14ac:dyDescent="0.25">
      <c r="A2175" s="793"/>
      <c r="E2175" s="176"/>
      <c r="F2175" s="176"/>
      <c r="G2175" s="177"/>
      <c r="H2175" s="177"/>
    </row>
    <row r="2176" spans="1:8" x14ac:dyDescent="0.25">
      <c r="A2176" s="793"/>
      <c r="E2176" s="176"/>
      <c r="F2176" s="176"/>
      <c r="G2176" s="177"/>
      <c r="H2176" s="177"/>
    </row>
    <row r="2177" spans="1:8" x14ac:dyDescent="0.25">
      <c r="A2177" s="793"/>
      <c r="E2177" s="176"/>
      <c r="F2177" s="176"/>
      <c r="G2177" s="177"/>
      <c r="H2177" s="177"/>
    </row>
    <row r="2178" spans="1:8" x14ac:dyDescent="0.25">
      <c r="A2178" s="793"/>
      <c r="E2178" s="176"/>
      <c r="F2178" s="176"/>
      <c r="G2178" s="177"/>
      <c r="H2178" s="177"/>
    </row>
    <row r="2179" spans="1:8" x14ac:dyDescent="0.25">
      <c r="A2179" s="793"/>
      <c r="E2179" s="176"/>
      <c r="F2179" s="176"/>
      <c r="G2179" s="177"/>
      <c r="H2179" s="177"/>
    </row>
    <row r="2180" spans="1:8" x14ac:dyDescent="0.25">
      <c r="A2180" s="793"/>
      <c r="E2180" s="176"/>
      <c r="F2180" s="176"/>
      <c r="G2180" s="177"/>
      <c r="H2180" s="177"/>
    </row>
    <row r="2181" spans="1:8" x14ac:dyDescent="0.25">
      <c r="A2181" s="793"/>
      <c r="E2181" s="176"/>
      <c r="F2181" s="176"/>
      <c r="G2181" s="177"/>
      <c r="H2181" s="177"/>
    </row>
    <row r="2182" spans="1:8" x14ac:dyDescent="0.25">
      <c r="A2182" s="793"/>
      <c r="E2182" s="176"/>
      <c r="F2182" s="176"/>
      <c r="G2182" s="177"/>
      <c r="H2182" s="177"/>
    </row>
    <row r="2183" spans="1:8" x14ac:dyDescent="0.25">
      <c r="A2183" s="793"/>
      <c r="E2183" s="176"/>
      <c r="F2183" s="176"/>
      <c r="G2183" s="177"/>
      <c r="H2183" s="177"/>
    </row>
    <row r="2184" spans="1:8" x14ac:dyDescent="0.25">
      <c r="A2184" s="793"/>
      <c r="E2184" s="176"/>
      <c r="F2184" s="176"/>
      <c r="G2184" s="177"/>
      <c r="H2184" s="177"/>
    </row>
    <row r="2185" spans="1:8" x14ac:dyDescent="0.25">
      <c r="A2185" s="793"/>
      <c r="E2185" s="176"/>
      <c r="F2185" s="176"/>
      <c r="G2185" s="177"/>
      <c r="H2185" s="177"/>
    </row>
    <row r="2186" spans="1:8" x14ac:dyDescent="0.25">
      <c r="A2186" s="793"/>
      <c r="E2186" s="176"/>
      <c r="F2186" s="176"/>
      <c r="G2186" s="177"/>
      <c r="H2186" s="177"/>
    </row>
    <row r="2187" spans="1:8" x14ac:dyDescent="0.25">
      <c r="A2187" s="793"/>
      <c r="E2187" s="176"/>
      <c r="F2187" s="176"/>
      <c r="G2187" s="177"/>
      <c r="H2187" s="177"/>
    </row>
    <row r="2188" spans="1:8" x14ac:dyDescent="0.25">
      <c r="A2188" s="793"/>
      <c r="E2188" s="176"/>
      <c r="F2188" s="176"/>
      <c r="G2188" s="177"/>
      <c r="H2188" s="177"/>
    </row>
    <row r="2189" spans="1:8" x14ac:dyDescent="0.25">
      <c r="A2189" s="793"/>
      <c r="E2189" s="176"/>
      <c r="F2189" s="176"/>
      <c r="G2189" s="177"/>
      <c r="H2189" s="177"/>
    </row>
    <row r="2190" spans="1:8" x14ac:dyDescent="0.25">
      <c r="A2190" s="793"/>
      <c r="E2190" s="176"/>
      <c r="F2190" s="176"/>
      <c r="G2190" s="177"/>
      <c r="H2190" s="177"/>
    </row>
    <row r="2191" spans="1:8" x14ac:dyDescent="0.25">
      <c r="A2191" s="793"/>
      <c r="E2191" s="176"/>
      <c r="F2191" s="176"/>
      <c r="G2191" s="177"/>
      <c r="H2191" s="177"/>
    </row>
    <row r="2192" spans="1:8" x14ac:dyDescent="0.25">
      <c r="A2192" s="793"/>
      <c r="E2192" s="176"/>
      <c r="F2192" s="176"/>
      <c r="G2192" s="177"/>
      <c r="H2192" s="177"/>
    </row>
    <row r="2193" spans="1:8" x14ac:dyDescent="0.25">
      <c r="A2193" s="793"/>
      <c r="E2193" s="176"/>
      <c r="F2193" s="176"/>
      <c r="G2193" s="177"/>
      <c r="H2193" s="177"/>
    </row>
    <row r="2194" spans="1:8" x14ac:dyDescent="0.25">
      <c r="A2194" s="793"/>
      <c r="E2194" s="176"/>
      <c r="F2194" s="176"/>
      <c r="G2194" s="177"/>
      <c r="H2194" s="177"/>
    </row>
    <row r="2195" spans="1:8" x14ac:dyDescent="0.25">
      <c r="A2195" s="793"/>
      <c r="E2195" s="176"/>
      <c r="F2195" s="176"/>
      <c r="G2195" s="177"/>
      <c r="H2195" s="177"/>
    </row>
    <row r="2196" spans="1:8" x14ac:dyDescent="0.25">
      <c r="A2196" s="793"/>
      <c r="E2196" s="176"/>
      <c r="F2196" s="176"/>
      <c r="G2196" s="177"/>
      <c r="H2196" s="177"/>
    </row>
    <row r="2197" spans="1:8" x14ac:dyDescent="0.25">
      <c r="A2197" s="793"/>
      <c r="E2197" s="176"/>
      <c r="F2197" s="176"/>
      <c r="G2197" s="177"/>
      <c r="H2197" s="177"/>
    </row>
    <row r="2198" spans="1:8" x14ac:dyDescent="0.25">
      <c r="A2198" s="793"/>
      <c r="E2198" s="176"/>
      <c r="F2198" s="176"/>
      <c r="G2198" s="177"/>
      <c r="H2198" s="177"/>
    </row>
    <row r="2199" spans="1:8" x14ac:dyDescent="0.25">
      <c r="A2199" s="793"/>
      <c r="E2199" s="176"/>
      <c r="F2199" s="176"/>
      <c r="G2199" s="177"/>
      <c r="H2199" s="177"/>
    </row>
    <row r="2200" spans="1:8" x14ac:dyDescent="0.25">
      <c r="A2200" s="793"/>
      <c r="E2200" s="176"/>
      <c r="F2200" s="176"/>
      <c r="G2200" s="177"/>
      <c r="H2200" s="177"/>
    </row>
    <row r="2201" spans="1:8" x14ac:dyDescent="0.25">
      <c r="A2201" s="793"/>
      <c r="E2201" s="176"/>
      <c r="F2201" s="176"/>
      <c r="G2201" s="177"/>
      <c r="H2201" s="177"/>
    </row>
    <row r="2202" spans="1:8" x14ac:dyDescent="0.25">
      <c r="A2202" s="793"/>
      <c r="E2202" s="176"/>
      <c r="F2202" s="176"/>
      <c r="G2202" s="177"/>
      <c r="H2202" s="177"/>
    </row>
    <row r="2203" spans="1:8" x14ac:dyDescent="0.25">
      <c r="A2203" s="793"/>
      <c r="E2203" s="176"/>
      <c r="F2203" s="176"/>
      <c r="G2203" s="177"/>
      <c r="H2203" s="177"/>
    </row>
    <row r="2204" spans="1:8" x14ac:dyDescent="0.25">
      <c r="A2204" s="793"/>
      <c r="E2204" s="176"/>
      <c r="F2204" s="176"/>
      <c r="G2204" s="177"/>
      <c r="H2204" s="177"/>
    </row>
    <row r="2205" spans="1:8" x14ac:dyDescent="0.25">
      <c r="A2205" s="793"/>
      <c r="E2205" s="176"/>
      <c r="F2205" s="176"/>
      <c r="G2205" s="177"/>
      <c r="H2205" s="177"/>
    </row>
    <row r="2206" spans="1:8" x14ac:dyDescent="0.25">
      <c r="A2206" s="793"/>
      <c r="E2206" s="176"/>
      <c r="F2206" s="176"/>
      <c r="G2206" s="177"/>
      <c r="H2206" s="177"/>
    </row>
    <row r="2207" spans="1:8" x14ac:dyDescent="0.25">
      <c r="A2207" s="793"/>
      <c r="E2207" s="176"/>
      <c r="F2207" s="176"/>
      <c r="G2207" s="177"/>
      <c r="H2207" s="177"/>
    </row>
    <row r="2208" spans="1:8" x14ac:dyDescent="0.25">
      <c r="A2208" s="793"/>
      <c r="E2208" s="176"/>
      <c r="F2208" s="176"/>
      <c r="G2208" s="177"/>
      <c r="H2208" s="177"/>
    </row>
    <row r="2209" spans="1:8" x14ac:dyDescent="0.25">
      <c r="A2209" s="793"/>
      <c r="E2209" s="176"/>
      <c r="F2209" s="176"/>
      <c r="G2209" s="177"/>
      <c r="H2209" s="177"/>
    </row>
    <row r="2210" spans="1:8" x14ac:dyDescent="0.25">
      <c r="A2210" s="793"/>
      <c r="E2210" s="176"/>
      <c r="F2210" s="176"/>
      <c r="G2210" s="177"/>
      <c r="H2210" s="177"/>
    </row>
    <row r="2211" spans="1:8" x14ac:dyDescent="0.25">
      <c r="A2211" s="793"/>
      <c r="E2211" s="176"/>
      <c r="F2211" s="176"/>
      <c r="G2211" s="177"/>
      <c r="H2211" s="177"/>
    </row>
    <row r="2212" spans="1:8" x14ac:dyDescent="0.25">
      <c r="A2212" s="793"/>
      <c r="E2212" s="176"/>
      <c r="F2212" s="176"/>
      <c r="G2212" s="177"/>
      <c r="H2212" s="177"/>
    </row>
    <row r="2213" spans="1:8" x14ac:dyDescent="0.25">
      <c r="A2213" s="793"/>
      <c r="E2213" s="176"/>
      <c r="F2213" s="176"/>
      <c r="G2213" s="177"/>
      <c r="H2213" s="177"/>
    </row>
    <row r="2214" spans="1:8" x14ac:dyDescent="0.25">
      <c r="A2214" s="793"/>
      <c r="E2214" s="176"/>
      <c r="F2214" s="176"/>
      <c r="G2214" s="177"/>
      <c r="H2214" s="177"/>
    </row>
    <row r="2215" spans="1:8" x14ac:dyDescent="0.25">
      <c r="A2215" s="793"/>
      <c r="E2215" s="176"/>
      <c r="F2215" s="176"/>
      <c r="G2215" s="177"/>
      <c r="H2215" s="177"/>
    </row>
    <row r="2216" spans="1:8" x14ac:dyDescent="0.25">
      <c r="A2216" s="793"/>
      <c r="E2216" s="176"/>
      <c r="F2216" s="176"/>
      <c r="G2216" s="177"/>
      <c r="H2216" s="177"/>
    </row>
    <row r="2217" spans="1:8" x14ac:dyDescent="0.25">
      <c r="A2217" s="793"/>
      <c r="E2217" s="176"/>
      <c r="F2217" s="176"/>
      <c r="G2217" s="177"/>
      <c r="H2217" s="177"/>
    </row>
    <row r="2218" spans="1:8" x14ac:dyDescent="0.25">
      <c r="A2218" s="793"/>
      <c r="E2218" s="176"/>
      <c r="F2218" s="176"/>
      <c r="G2218" s="177"/>
      <c r="H2218" s="177"/>
    </row>
    <row r="2219" spans="1:8" x14ac:dyDescent="0.25">
      <c r="A2219" s="793"/>
      <c r="E2219" s="176"/>
      <c r="F2219" s="176"/>
      <c r="G2219" s="177"/>
      <c r="H2219" s="177"/>
    </row>
    <row r="2220" spans="1:8" x14ac:dyDescent="0.25">
      <c r="A2220" s="793"/>
      <c r="E2220" s="176"/>
      <c r="F2220" s="176"/>
      <c r="G2220" s="177"/>
      <c r="H2220" s="177"/>
    </row>
    <row r="2221" spans="1:8" x14ac:dyDescent="0.25">
      <c r="A2221" s="793"/>
      <c r="E2221" s="176"/>
      <c r="F2221" s="176"/>
      <c r="G2221" s="177"/>
      <c r="H2221" s="177"/>
    </row>
    <row r="2222" spans="1:8" x14ac:dyDescent="0.25">
      <c r="A2222" s="793"/>
      <c r="E2222" s="176"/>
      <c r="F2222" s="176"/>
      <c r="G2222" s="177"/>
      <c r="H2222" s="177"/>
    </row>
    <row r="2223" spans="1:8" x14ac:dyDescent="0.25">
      <c r="A2223" s="793"/>
      <c r="E2223" s="176"/>
      <c r="F2223" s="176"/>
      <c r="G2223" s="177"/>
      <c r="H2223" s="177"/>
    </row>
    <row r="2224" spans="1:8" x14ac:dyDescent="0.25">
      <c r="A2224" s="793"/>
      <c r="E2224" s="176"/>
      <c r="F2224" s="176"/>
      <c r="G2224" s="177"/>
      <c r="H2224" s="177"/>
    </row>
    <row r="2225" spans="1:8" x14ac:dyDescent="0.25">
      <c r="A2225" s="793"/>
      <c r="E2225" s="176"/>
      <c r="F2225" s="176"/>
      <c r="G2225" s="177"/>
      <c r="H2225" s="177"/>
    </row>
    <row r="2226" spans="1:8" x14ac:dyDescent="0.25">
      <c r="A2226" s="793"/>
      <c r="E2226" s="176"/>
      <c r="F2226" s="176"/>
      <c r="G2226" s="177"/>
      <c r="H2226" s="177"/>
    </row>
    <row r="2227" spans="1:8" x14ac:dyDescent="0.25">
      <c r="A2227" s="793"/>
      <c r="E2227" s="176"/>
      <c r="F2227" s="176"/>
      <c r="G2227" s="177"/>
      <c r="H2227" s="177"/>
    </row>
    <row r="2228" spans="1:8" x14ac:dyDescent="0.25">
      <c r="A2228" s="793"/>
      <c r="E2228" s="176"/>
      <c r="F2228" s="176"/>
      <c r="G2228" s="177"/>
      <c r="H2228" s="177"/>
    </row>
    <row r="2229" spans="1:8" x14ac:dyDescent="0.25">
      <c r="A2229" s="793"/>
      <c r="E2229" s="176"/>
      <c r="F2229" s="176"/>
      <c r="G2229" s="177"/>
      <c r="H2229" s="177"/>
    </row>
    <row r="2230" spans="1:8" x14ac:dyDescent="0.25">
      <c r="A2230" s="793"/>
      <c r="E2230" s="176"/>
      <c r="F2230" s="176"/>
      <c r="G2230" s="177"/>
      <c r="H2230" s="177"/>
    </row>
    <row r="2231" spans="1:8" x14ac:dyDescent="0.25">
      <c r="A2231" s="793"/>
      <c r="E2231" s="176"/>
      <c r="F2231" s="176"/>
      <c r="G2231" s="177"/>
      <c r="H2231" s="177"/>
    </row>
    <row r="2232" spans="1:8" x14ac:dyDescent="0.25">
      <c r="A2232" s="793"/>
      <c r="E2232" s="176"/>
      <c r="F2232" s="176"/>
      <c r="G2232" s="177"/>
      <c r="H2232" s="177"/>
    </row>
    <row r="2233" spans="1:8" x14ac:dyDescent="0.25">
      <c r="A2233" s="793"/>
      <c r="E2233" s="176"/>
      <c r="F2233" s="176"/>
      <c r="G2233" s="177"/>
      <c r="H2233" s="177"/>
    </row>
    <row r="2234" spans="1:8" x14ac:dyDescent="0.25">
      <c r="A2234" s="793"/>
      <c r="E2234" s="176"/>
      <c r="F2234" s="176"/>
      <c r="G2234" s="177"/>
      <c r="H2234" s="177"/>
    </row>
    <row r="2235" spans="1:8" x14ac:dyDescent="0.25">
      <c r="A2235" s="793"/>
      <c r="E2235" s="176"/>
      <c r="F2235" s="176"/>
      <c r="G2235" s="177"/>
      <c r="H2235" s="177"/>
    </row>
    <row r="2236" spans="1:8" x14ac:dyDescent="0.25">
      <c r="A2236" s="793"/>
      <c r="E2236" s="176"/>
      <c r="F2236" s="176"/>
      <c r="G2236" s="177"/>
      <c r="H2236" s="177"/>
    </row>
    <row r="2237" spans="1:8" x14ac:dyDescent="0.25">
      <c r="A2237" s="793"/>
      <c r="E2237" s="176"/>
      <c r="F2237" s="176"/>
      <c r="G2237" s="177"/>
      <c r="H2237" s="177"/>
    </row>
    <row r="2238" spans="1:8" x14ac:dyDescent="0.25">
      <c r="A2238" s="793"/>
      <c r="E2238" s="176"/>
      <c r="F2238" s="176"/>
      <c r="G2238" s="177"/>
      <c r="H2238" s="177"/>
    </row>
    <row r="2239" spans="1:8" x14ac:dyDescent="0.25">
      <c r="A2239" s="793"/>
      <c r="E2239" s="176"/>
      <c r="F2239" s="176"/>
      <c r="G2239" s="177"/>
      <c r="H2239" s="177"/>
    </row>
    <row r="2240" spans="1:8" x14ac:dyDescent="0.25">
      <c r="A2240" s="793"/>
      <c r="E2240" s="176"/>
      <c r="F2240" s="176"/>
      <c r="G2240" s="177"/>
      <c r="H2240" s="177"/>
    </row>
    <row r="2241" spans="1:8" x14ac:dyDescent="0.25">
      <c r="A2241" s="793"/>
      <c r="E2241" s="176"/>
      <c r="F2241" s="176"/>
      <c r="G2241" s="177"/>
      <c r="H2241" s="177"/>
    </row>
    <row r="2242" spans="1:8" x14ac:dyDescent="0.25">
      <c r="A2242" s="793"/>
      <c r="E2242" s="176"/>
      <c r="F2242" s="176"/>
      <c r="G2242" s="177"/>
      <c r="H2242" s="177"/>
    </row>
    <row r="2243" spans="1:8" x14ac:dyDescent="0.25">
      <c r="A2243" s="793"/>
      <c r="E2243" s="176"/>
      <c r="F2243" s="176"/>
      <c r="G2243" s="177"/>
      <c r="H2243" s="177"/>
    </row>
    <row r="2244" spans="1:8" x14ac:dyDescent="0.25">
      <c r="A2244" s="793"/>
      <c r="E2244" s="176"/>
      <c r="F2244" s="176"/>
      <c r="G2244" s="177"/>
      <c r="H2244" s="177"/>
    </row>
    <row r="2245" spans="1:8" x14ac:dyDescent="0.25">
      <c r="A2245" s="793"/>
      <c r="E2245" s="176"/>
      <c r="F2245" s="176"/>
      <c r="G2245" s="177"/>
      <c r="H2245" s="177"/>
    </row>
    <row r="2246" spans="1:8" x14ac:dyDescent="0.25">
      <c r="A2246" s="793"/>
      <c r="E2246" s="176"/>
      <c r="F2246" s="176"/>
      <c r="G2246" s="177"/>
      <c r="H2246" s="177"/>
    </row>
    <row r="2247" spans="1:8" x14ac:dyDescent="0.25">
      <c r="A2247" s="793"/>
      <c r="E2247" s="176"/>
      <c r="F2247" s="176"/>
      <c r="G2247" s="177"/>
      <c r="H2247" s="177"/>
    </row>
    <row r="2248" spans="1:8" x14ac:dyDescent="0.25">
      <c r="A2248" s="793"/>
      <c r="E2248" s="176"/>
      <c r="F2248" s="176"/>
      <c r="G2248" s="177"/>
      <c r="H2248" s="177"/>
    </row>
    <row r="2249" spans="1:8" x14ac:dyDescent="0.25">
      <c r="A2249" s="793"/>
      <c r="E2249" s="176"/>
      <c r="F2249" s="176"/>
      <c r="G2249" s="177"/>
      <c r="H2249" s="177"/>
    </row>
    <row r="2250" spans="1:8" x14ac:dyDescent="0.25">
      <c r="A2250" s="793"/>
      <c r="E2250" s="176"/>
      <c r="F2250" s="176"/>
      <c r="G2250" s="177"/>
      <c r="H2250" s="177"/>
    </row>
    <row r="2251" spans="1:8" x14ac:dyDescent="0.25">
      <c r="A2251" s="793"/>
      <c r="E2251" s="176"/>
      <c r="F2251" s="176"/>
      <c r="G2251" s="177"/>
      <c r="H2251" s="177"/>
    </row>
    <row r="2252" spans="1:8" x14ac:dyDescent="0.25">
      <c r="A2252" s="793"/>
      <c r="E2252" s="176"/>
      <c r="F2252" s="176"/>
      <c r="G2252" s="177"/>
      <c r="H2252" s="177"/>
    </row>
    <row r="2253" spans="1:8" x14ac:dyDescent="0.25">
      <c r="A2253" s="793"/>
      <c r="E2253" s="176"/>
      <c r="F2253" s="176"/>
      <c r="G2253" s="177"/>
      <c r="H2253" s="177"/>
    </row>
    <row r="2254" spans="1:8" x14ac:dyDescent="0.25">
      <c r="A2254" s="793"/>
      <c r="E2254" s="176"/>
      <c r="F2254" s="176"/>
      <c r="G2254" s="177"/>
      <c r="H2254" s="177"/>
    </row>
    <row r="2255" spans="1:8" x14ac:dyDescent="0.25">
      <c r="A2255" s="793"/>
      <c r="E2255" s="176"/>
      <c r="F2255" s="176"/>
      <c r="G2255" s="177"/>
      <c r="H2255" s="177"/>
    </row>
    <row r="2256" spans="1:8" x14ac:dyDescent="0.25">
      <c r="A2256" s="793"/>
      <c r="E2256" s="176"/>
      <c r="F2256" s="176"/>
      <c r="G2256" s="177"/>
      <c r="H2256" s="177"/>
    </row>
    <row r="2257" spans="1:8" x14ac:dyDescent="0.25">
      <c r="A2257" s="793"/>
      <c r="E2257" s="176"/>
      <c r="F2257" s="176"/>
      <c r="G2257" s="177"/>
      <c r="H2257" s="177"/>
    </row>
    <row r="2258" spans="1:8" x14ac:dyDescent="0.25">
      <c r="A2258" s="793"/>
      <c r="E2258" s="176"/>
      <c r="F2258" s="176"/>
      <c r="G2258" s="177"/>
      <c r="H2258" s="177"/>
    </row>
    <row r="2259" spans="1:8" x14ac:dyDescent="0.25">
      <c r="A2259" s="793"/>
      <c r="E2259" s="176"/>
      <c r="F2259" s="176"/>
      <c r="G2259" s="177"/>
      <c r="H2259" s="177"/>
    </row>
    <row r="2260" spans="1:8" x14ac:dyDescent="0.25">
      <c r="A2260" s="793"/>
      <c r="E2260" s="176"/>
      <c r="F2260" s="176"/>
      <c r="G2260" s="177"/>
      <c r="H2260" s="177"/>
    </row>
    <row r="2261" spans="1:8" x14ac:dyDescent="0.25">
      <c r="A2261" s="793"/>
      <c r="E2261" s="176"/>
      <c r="F2261" s="176"/>
      <c r="G2261" s="177"/>
      <c r="H2261" s="177"/>
    </row>
    <row r="2262" spans="1:8" x14ac:dyDescent="0.25">
      <c r="A2262" s="793"/>
      <c r="E2262" s="176"/>
      <c r="F2262" s="176"/>
      <c r="G2262" s="177"/>
      <c r="H2262" s="177"/>
    </row>
    <row r="2263" spans="1:8" x14ac:dyDescent="0.25">
      <c r="A2263" s="793"/>
      <c r="E2263" s="176"/>
      <c r="F2263" s="176"/>
      <c r="G2263" s="177"/>
      <c r="H2263" s="177"/>
    </row>
    <row r="2264" spans="1:8" x14ac:dyDescent="0.25">
      <c r="A2264" s="793"/>
      <c r="E2264" s="176"/>
      <c r="F2264" s="176"/>
      <c r="G2264" s="177"/>
      <c r="H2264" s="177"/>
    </row>
    <row r="2265" spans="1:8" x14ac:dyDescent="0.25">
      <c r="A2265" s="793"/>
      <c r="E2265" s="176"/>
      <c r="F2265" s="176"/>
      <c r="G2265" s="177"/>
      <c r="H2265" s="177"/>
    </row>
    <row r="2266" spans="1:8" x14ac:dyDescent="0.25">
      <c r="A2266" s="793"/>
      <c r="E2266" s="176"/>
      <c r="F2266" s="176"/>
      <c r="G2266" s="177"/>
      <c r="H2266" s="177"/>
    </row>
    <row r="2267" spans="1:8" x14ac:dyDescent="0.25">
      <c r="A2267" s="793"/>
      <c r="E2267" s="176"/>
      <c r="F2267" s="176"/>
      <c r="G2267" s="177"/>
      <c r="H2267" s="177"/>
    </row>
    <row r="2268" spans="1:8" x14ac:dyDescent="0.25">
      <c r="A2268" s="793"/>
      <c r="E2268" s="176"/>
      <c r="F2268" s="176"/>
      <c r="G2268" s="177"/>
      <c r="H2268" s="177"/>
    </row>
    <row r="2269" spans="1:8" x14ac:dyDescent="0.25">
      <c r="A2269" s="793"/>
      <c r="E2269" s="176"/>
      <c r="F2269" s="176"/>
      <c r="G2269" s="177"/>
      <c r="H2269" s="177"/>
    </row>
    <row r="2270" spans="1:8" x14ac:dyDescent="0.25">
      <c r="A2270" s="793"/>
      <c r="E2270" s="176"/>
      <c r="F2270" s="176"/>
      <c r="G2270" s="177"/>
      <c r="H2270" s="177"/>
    </row>
    <row r="2271" spans="1:8" x14ac:dyDescent="0.25">
      <c r="A2271" s="793"/>
      <c r="E2271" s="176"/>
      <c r="F2271" s="176"/>
      <c r="G2271" s="177"/>
      <c r="H2271" s="177"/>
    </row>
    <row r="2272" spans="1:8" x14ac:dyDescent="0.25">
      <c r="A2272" s="793"/>
      <c r="E2272" s="176"/>
      <c r="F2272" s="176"/>
      <c r="G2272" s="177"/>
      <c r="H2272" s="177"/>
    </row>
    <row r="2273" spans="1:8" x14ac:dyDescent="0.25">
      <c r="A2273" s="793"/>
      <c r="E2273" s="176"/>
      <c r="F2273" s="176"/>
      <c r="G2273" s="177"/>
      <c r="H2273" s="177"/>
    </row>
    <row r="2274" spans="1:8" x14ac:dyDescent="0.25">
      <c r="A2274" s="793"/>
      <c r="E2274" s="176"/>
      <c r="F2274" s="176"/>
      <c r="G2274" s="177"/>
      <c r="H2274" s="177"/>
    </row>
    <row r="2275" spans="1:8" x14ac:dyDescent="0.25">
      <c r="A2275" s="793"/>
      <c r="E2275" s="176"/>
      <c r="F2275" s="176"/>
      <c r="G2275" s="177"/>
      <c r="H2275" s="177"/>
    </row>
    <row r="2276" spans="1:8" x14ac:dyDescent="0.25">
      <c r="A2276" s="793"/>
      <c r="E2276" s="176"/>
      <c r="F2276" s="176"/>
      <c r="G2276" s="177"/>
      <c r="H2276" s="177"/>
    </row>
    <row r="2277" spans="1:8" x14ac:dyDescent="0.25">
      <c r="A2277" s="793"/>
      <c r="E2277" s="176"/>
      <c r="F2277" s="176"/>
      <c r="G2277" s="177"/>
      <c r="H2277" s="177"/>
    </row>
    <row r="2278" spans="1:8" x14ac:dyDescent="0.25">
      <c r="A2278" s="793"/>
      <c r="E2278" s="176"/>
      <c r="F2278" s="176"/>
      <c r="G2278" s="177"/>
      <c r="H2278" s="177"/>
    </row>
    <row r="2279" spans="1:8" x14ac:dyDescent="0.25">
      <c r="A2279" s="793"/>
      <c r="E2279" s="176"/>
      <c r="F2279" s="176"/>
      <c r="G2279" s="177"/>
      <c r="H2279" s="177"/>
    </row>
    <row r="2280" spans="1:8" x14ac:dyDescent="0.25">
      <c r="A2280" s="793"/>
      <c r="E2280" s="176"/>
      <c r="F2280" s="176"/>
      <c r="G2280" s="177"/>
      <c r="H2280" s="177"/>
    </row>
    <row r="2281" spans="1:8" x14ac:dyDescent="0.25">
      <c r="A2281" s="793"/>
      <c r="E2281" s="176"/>
      <c r="F2281" s="176"/>
      <c r="G2281" s="177"/>
      <c r="H2281" s="177"/>
    </row>
    <row r="2282" spans="1:8" x14ac:dyDescent="0.25">
      <c r="A2282" s="793"/>
      <c r="E2282" s="176"/>
      <c r="F2282" s="176"/>
      <c r="G2282" s="177"/>
      <c r="H2282" s="177"/>
    </row>
    <row r="2283" spans="1:8" x14ac:dyDescent="0.25">
      <c r="A2283" s="793"/>
      <c r="E2283" s="176"/>
      <c r="F2283" s="176"/>
      <c r="G2283" s="177"/>
      <c r="H2283" s="177"/>
    </row>
    <row r="2284" spans="1:8" x14ac:dyDescent="0.25">
      <c r="A2284" s="793"/>
      <c r="E2284" s="176"/>
      <c r="F2284" s="176"/>
      <c r="G2284" s="177"/>
      <c r="H2284" s="177"/>
    </row>
    <row r="2285" spans="1:8" x14ac:dyDescent="0.25">
      <c r="A2285" s="793"/>
      <c r="E2285" s="176"/>
      <c r="F2285" s="176"/>
      <c r="G2285" s="177"/>
      <c r="H2285" s="177"/>
    </row>
    <row r="2286" spans="1:8" x14ac:dyDescent="0.25">
      <c r="A2286" s="793"/>
      <c r="E2286" s="176"/>
      <c r="F2286" s="176"/>
      <c r="G2286" s="177"/>
      <c r="H2286" s="177"/>
    </row>
    <row r="2287" spans="1:8" x14ac:dyDescent="0.25">
      <c r="A2287" s="793"/>
      <c r="E2287" s="176"/>
      <c r="F2287" s="176"/>
      <c r="G2287" s="177"/>
      <c r="H2287" s="177"/>
    </row>
    <row r="2288" spans="1:8" x14ac:dyDescent="0.25">
      <c r="A2288" s="793"/>
      <c r="E2288" s="176"/>
      <c r="F2288" s="176"/>
      <c r="G2288" s="177"/>
      <c r="H2288" s="177"/>
    </row>
    <row r="2289" spans="1:8" x14ac:dyDescent="0.25">
      <c r="A2289" s="793"/>
      <c r="E2289" s="176"/>
      <c r="F2289" s="176"/>
      <c r="G2289" s="177"/>
      <c r="H2289" s="177"/>
    </row>
    <row r="2290" spans="1:8" x14ac:dyDescent="0.25">
      <c r="A2290" s="793"/>
      <c r="E2290" s="176"/>
      <c r="F2290" s="176"/>
      <c r="G2290" s="177"/>
      <c r="H2290" s="177"/>
    </row>
    <row r="2291" spans="1:8" x14ac:dyDescent="0.25">
      <c r="A2291" s="793"/>
      <c r="E2291" s="176"/>
      <c r="F2291" s="176"/>
      <c r="G2291" s="177"/>
      <c r="H2291" s="177"/>
    </row>
    <row r="2292" spans="1:8" x14ac:dyDescent="0.25">
      <c r="A2292" s="793"/>
      <c r="E2292" s="176"/>
      <c r="F2292" s="176"/>
      <c r="G2292" s="177"/>
      <c r="H2292" s="177"/>
    </row>
    <row r="2293" spans="1:8" x14ac:dyDescent="0.25">
      <c r="A2293" s="793"/>
      <c r="E2293" s="176"/>
      <c r="F2293" s="176"/>
      <c r="G2293" s="177"/>
      <c r="H2293" s="177"/>
    </row>
    <row r="2294" spans="1:8" x14ac:dyDescent="0.25">
      <c r="A2294" s="793"/>
      <c r="E2294" s="176"/>
      <c r="F2294" s="176"/>
      <c r="G2294" s="177"/>
      <c r="H2294" s="177"/>
    </row>
    <row r="2295" spans="1:8" x14ac:dyDescent="0.25">
      <c r="A2295" s="793"/>
      <c r="E2295" s="176"/>
      <c r="F2295" s="176"/>
      <c r="G2295" s="177"/>
      <c r="H2295" s="177"/>
    </row>
    <row r="2296" spans="1:8" x14ac:dyDescent="0.25">
      <c r="A2296" s="793"/>
      <c r="E2296" s="176"/>
      <c r="F2296" s="176"/>
      <c r="G2296" s="177"/>
      <c r="H2296" s="177"/>
    </row>
    <row r="2297" spans="1:8" x14ac:dyDescent="0.25">
      <c r="A2297" s="793"/>
      <c r="E2297" s="176"/>
      <c r="F2297" s="176"/>
      <c r="G2297" s="177"/>
      <c r="H2297" s="177"/>
    </row>
    <row r="2298" spans="1:8" x14ac:dyDescent="0.25">
      <c r="A2298" s="793"/>
      <c r="E2298" s="176"/>
      <c r="F2298" s="176"/>
      <c r="G2298" s="177"/>
      <c r="H2298" s="177"/>
    </row>
    <row r="2299" spans="1:8" x14ac:dyDescent="0.25">
      <c r="A2299" s="793"/>
      <c r="E2299" s="176"/>
      <c r="F2299" s="176"/>
      <c r="G2299" s="177"/>
      <c r="H2299" s="177"/>
    </row>
    <row r="2300" spans="1:8" x14ac:dyDescent="0.25">
      <c r="A2300" s="793"/>
      <c r="E2300" s="176"/>
      <c r="F2300" s="176"/>
      <c r="G2300" s="177"/>
      <c r="H2300" s="177"/>
    </row>
    <row r="2301" spans="1:8" x14ac:dyDescent="0.25">
      <c r="A2301" s="793"/>
      <c r="E2301" s="176"/>
      <c r="F2301" s="176"/>
      <c r="G2301" s="177"/>
      <c r="H2301" s="177"/>
    </row>
    <row r="2302" spans="1:8" x14ac:dyDescent="0.25">
      <c r="A2302" s="793"/>
      <c r="E2302" s="176"/>
      <c r="F2302" s="176"/>
      <c r="G2302" s="177"/>
      <c r="H2302" s="177"/>
    </row>
    <row r="2303" spans="1:8" x14ac:dyDescent="0.25">
      <c r="A2303" s="793"/>
      <c r="E2303" s="176"/>
      <c r="F2303" s="176"/>
      <c r="G2303" s="177"/>
      <c r="H2303" s="177"/>
    </row>
    <row r="2304" spans="1:8" x14ac:dyDescent="0.25">
      <c r="A2304" s="793"/>
      <c r="E2304" s="176"/>
      <c r="F2304" s="176"/>
      <c r="G2304" s="177"/>
      <c r="H2304" s="177"/>
    </row>
    <row r="2305" spans="1:8" x14ac:dyDescent="0.25">
      <c r="A2305" s="793"/>
      <c r="E2305" s="176"/>
      <c r="F2305" s="176"/>
      <c r="G2305" s="177"/>
      <c r="H2305" s="177"/>
    </row>
    <row r="2306" spans="1:8" x14ac:dyDescent="0.25">
      <c r="A2306" s="793"/>
      <c r="E2306" s="176"/>
      <c r="F2306" s="176"/>
      <c r="G2306" s="177"/>
      <c r="H2306" s="177"/>
    </row>
    <row r="2307" spans="1:8" x14ac:dyDescent="0.25">
      <c r="A2307" s="793"/>
      <c r="E2307" s="176"/>
      <c r="F2307" s="176"/>
      <c r="G2307" s="177"/>
      <c r="H2307" s="177"/>
    </row>
    <row r="2308" spans="1:8" x14ac:dyDescent="0.25">
      <c r="A2308" s="793"/>
      <c r="E2308" s="176"/>
      <c r="F2308" s="176"/>
      <c r="G2308" s="177"/>
      <c r="H2308" s="177"/>
    </row>
    <row r="2309" spans="1:8" x14ac:dyDescent="0.25">
      <c r="A2309" s="793"/>
      <c r="E2309" s="176"/>
      <c r="F2309" s="176"/>
      <c r="G2309" s="177"/>
      <c r="H2309" s="177"/>
    </row>
    <row r="2310" spans="1:8" x14ac:dyDescent="0.25">
      <c r="A2310" s="793"/>
      <c r="E2310" s="176"/>
      <c r="F2310" s="176"/>
      <c r="G2310" s="177"/>
      <c r="H2310" s="177"/>
    </row>
    <row r="2311" spans="1:8" x14ac:dyDescent="0.25">
      <c r="A2311" s="793"/>
      <c r="E2311" s="176"/>
      <c r="F2311" s="176"/>
      <c r="G2311" s="177"/>
      <c r="H2311" s="177"/>
    </row>
    <row r="2312" spans="1:8" x14ac:dyDescent="0.25">
      <c r="A2312" s="793"/>
      <c r="E2312" s="176"/>
      <c r="F2312" s="176"/>
      <c r="G2312" s="177"/>
      <c r="H2312" s="177"/>
    </row>
    <row r="2313" spans="1:8" x14ac:dyDescent="0.25">
      <c r="A2313" s="793"/>
      <c r="E2313" s="176"/>
      <c r="F2313" s="176"/>
      <c r="G2313" s="177"/>
      <c r="H2313" s="177"/>
    </row>
    <row r="2314" spans="1:8" x14ac:dyDescent="0.25">
      <c r="A2314" s="793"/>
      <c r="E2314" s="176"/>
      <c r="F2314" s="176"/>
      <c r="G2314" s="177"/>
      <c r="H2314" s="177"/>
    </row>
    <row r="2315" spans="1:8" x14ac:dyDescent="0.25">
      <c r="A2315" s="793"/>
      <c r="E2315" s="176"/>
      <c r="F2315" s="176"/>
      <c r="G2315" s="177"/>
      <c r="H2315" s="177"/>
    </row>
    <row r="2316" spans="1:8" x14ac:dyDescent="0.25">
      <c r="A2316" s="793"/>
      <c r="E2316" s="176"/>
      <c r="F2316" s="176"/>
      <c r="G2316" s="177"/>
      <c r="H2316" s="177"/>
    </row>
    <row r="2317" spans="1:8" x14ac:dyDescent="0.25">
      <c r="A2317" s="793"/>
      <c r="E2317" s="176"/>
      <c r="F2317" s="176"/>
      <c r="G2317" s="177"/>
      <c r="H2317" s="177"/>
    </row>
    <row r="2318" spans="1:8" x14ac:dyDescent="0.25">
      <c r="A2318" s="793"/>
      <c r="E2318" s="176"/>
      <c r="F2318" s="176"/>
      <c r="G2318" s="177"/>
      <c r="H2318" s="177"/>
    </row>
    <row r="2319" spans="1:8" x14ac:dyDescent="0.25">
      <c r="A2319" s="793"/>
      <c r="E2319" s="176"/>
      <c r="F2319" s="176"/>
      <c r="G2319" s="177"/>
      <c r="H2319" s="177"/>
    </row>
    <row r="2320" spans="1:8" x14ac:dyDescent="0.25">
      <c r="A2320" s="793"/>
      <c r="E2320" s="176"/>
      <c r="F2320" s="176"/>
      <c r="G2320" s="177"/>
      <c r="H2320" s="177"/>
    </row>
    <row r="2321" spans="1:8" x14ac:dyDescent="0.25">
      <c r="A2321" s="793"/>
      <c r="E2321" s="176"/>
      <c r="F2321" s="176"/>
      <c r="G2321" s="177"/>
      <c r="H2321" s="177"/>
    </row>
    <row r="2322" spans="1:8" x14ac:dyDescent="0.25">
      <c r="A2322" s="793"/>
      <c r="E2322" s="176"/>
      <c r="F2322" s="176"/>
      <c r="G2322" s="177"/>
      <c r="H2322" s="177"/>
    </row>
    <row r="2323" spans="1:8" x14ac:dyDescent="0.25">
      <c r="A2323" s="793"/>
      <c r="E2323" s="176"/>
      <c r="F2323" s="176"/>
      <c r="G2323" s="177"/>
      <c r="H2323" s="177"/>
    </row>
    <row r="2324" spans="1:8" x14ac:dyDescent="0.25">
      <c r="A2324" s="793"/>
      <c r="E2324" s="176"/>
      <c r="F2324" s="176"/>
      <c r="G2324" s="177"/>
      <c r="H2324" s="177"/>
    </row>
    <row r="2325" spans="1:8" x14ac:dyDescent="0.25">
      <c r="A2325" s="793"/>
      <c r="E2325" s="176"/>
      <c r="F2325" s="176"/>
      <c r="G2325" s="177"/>
      <c r="H2325" s="177"/>
    </row>
    <row r="2326" spans="1:8" x14ac:dyDescent="0.25">
      <c r="A2326" s="793"/>
      <c r="E2326" s="176"/>
      <c r="F2326" s="176"/>
      <c r="G2326" s="177"/>
      <c r="H2326" s="177"/>
    </row>
    <row r="2327" spans="1:8" x14ac:dyDescent="0.25">
      <c r="A2327" s="793"/>
      <c r="E2327" s="176"/>
      <c r="F2327" s="176"/>
      <c r="G2327" s="177"/>
      <c r="H2327" s="177"/>
    </row>
    <row r="2328" spans="1:8" x14ac:dyDescent="0.25">
      <c r="A2328" s="793"/>
      <c r="E2328" s="176"/>
      <c r="F2328" s="176"/>
      <c r="G2328" s="177"/>
      <c r="H2328" s="177"/>
    </row>
    <row r="2329" spans="1:8" x14ac:dyDescent="0.25">
      <c r="A2329" s="793"/>
      <c r="E2329" s="176"/>
      <c r="F2329" s="176"/>
      <c r="G2329" s="177"/>
      <c r="H2329" s="177"/>
    </row>
    <row r="2330" spans="1:8" x14ac:dyDescent="0.25">
      <c r="A2330" s="793"/>
      <c r="E2330" s="176"/>
      <c r="F2330" s="176"/>
      <c r="G2330" s="177"/>
      <c r="H2330" s="177"/>
    </row>
    <row r="2331" spans="1:8" x14ac:dyDescent="0.25">
      <c r="A2331" s="793"/>
      <c r="E2331" s="176"/>
      <c r="F2331" s="176"/>
      <c r="G2331" s="177"/>
      <c r="H2331" s="177"/>
    </row>
    <row r="2332" spans="1:8" x14ac:dyDescent="0.25">
      <c r="A2332" s="793"/>
      <c r="E2332" s="176"/>
      <c r="F2332" s="176"/>
      <c r="G2332" s="177"/>
      <c r="H2332" s="177"/>
    </row>
    <row r="2333" spans="1:8" x14ac:dyDescent="0.25">
      <c r="A2333" s="793"/>
      <c r="E2333" s="176"/>
      <c r="F2333" s="176"/>
      <c r="G2333" s="177"/>
      <c r="H2333" s="177"/>
    </row>
    <row r="2334" spans="1:8" x14ac:dyDescent="0.25">
      <c r="A2334" s="793"/>
      <c r="E2334" s="176"/>
      <c r="F2334" s="176"/>
      <c r="G2334" s="177"/>
      <c r="H2334" s="177"/>
    </row>
    <row r="2335" spans="1:8" x14ac:dyDescent="0.25">
      <c r="A2335" s="793"/>
      <c r="E2335" s="176"/>
      <c r="F2335" s="176"/>
      <c r="G2335" s="177"/>
      <c r="H2335" s="177"/>
    </row>
    <row r="2336" spans="1:8" x14ac:dyDescent="0.25">
      <c r="A2336" s="793"/>
      <c r="E2336" s="176"/>
      <c r="F2336" s="176"/>
      <c r="G2336" s="177"/>
      <c r="H2336" s="177"/>
    </row>
    <row r="2337" spans="1:8" x14ac:dyDescent="0.25">
      <c r="A2337" s="793"/>
      <c r="E2337" s="176"/>
      <c r="F2337" s="176"/>
      <c r="G2337" s="177"/>
      <c r="H2337" s="177"/>
    </row>
    <row r="2338" spans="1:8" x14ac:dyDescent="0.25">
      <c r="A2338" s="793"/>
      <c r="E2338" s="176"/>
      <c r="F2338" s="176"/>
      <c r="G2338" s="177"/>
      <c r="H2338" s="177"/>
    </row>
    <row r="2339" spans="1:8" x14ac:dyDescent="0.25">
      <c r="A2339" s="793"/>
      <c r="E2339" s="176"/>
      <c r="F2339" s="176"/>
      <c r="G2339" s="177"/>
      <c r="H2339" s="177"/>
    </row>
    <row r="2340" spans="1:8" x14ac:dyDescent="0.25">
      <c r="A2340" s="793"/>
      <c r="E2340" s="176"/>
      <c r="F2340" s="176"/>
      <c r="G2340" s="177"/>
      <c r="H2340" s="177"/>
    </row>
    <row r="2341" spans="1:8" x14ac:dyDescent="0.25">
      <c r="A2341" s="793"/>
      <c r="E2341" s="176"/>
      <c r="F2341" s="176"/>
      <c r="G2341" s="177"/>
      <c r="H2341" s="177"/>
    </row>
    <row r="2342" spans="1:8" x14ac:dyDescent="0.25">
      <c r="A2342" s="793"/>
      <c r="E2342" s="176"/>
      <c r="F2342" s="176"/>
      <c r="G2342" s="177"/>
      <c r="H2342" s="177"/>
    </row>
    <row r="2343" spans="1:8" x14ac:dyDescent="0.25">
      <c r="A2343" s="793"/>
      <c r="E2343" s="176"/>
      <c r="F2343" s="176"/>
      <c r="G2343" s="177"/>
      <c r="H2343" s="177"/>
    </row>
    <row r="2344" spans="1:8" x14ac:dyDescent="0.25">
      <c r="A2344" s="793"/>
      <c r="E2344" s="176"/>
      <c r="F2344" s="176"/>
      <c r="G2344" s="177"/>
      <c r="H2344" s="177"/>
    </row>
    <row r="2345" spans="1:8" x14ac:dyDescent="0.25">
      <c r="A2345" s="793"/>
      <c r="E2345" s="176"/>
      <c r="F2345" s="176"/>
      <c r="G2345" s="177"/>
      <c r="H2345" s="177"/>
    </row>
    <row r="2346" spans="1:8" x14ac:dyDescent="0.25">
      <c r="A2346" s="793"/>
      <c r="E2346" s="176"/>
      <c r="F2346" s="176"/>
      <c r="G2346" s="177"/>
      <c r="H2346" s="177"/>
    </row>
    <row r="2347" spans="1:8" x14ac:dyDescent="0.25">
      <c r="A2347" s="793"/>
      <c r="E2347" s="176"/>
      <c r="F2347" s="176"/>
      <c r="G2347" s="177"/>
      <c r="H2347" s="177"/>
    </row>
    <row r="2348" spans="1:8" x14ac:dyDescent="0.25">
      <c r="A2348" s="793"/>
      <c r="E2348" s="176"/>
      <c r="F2348" s="176"/>
      <c r="G2348" s="177"/>
      <c r="H2348" s="177"/>
    </row>
    <row r="2349" spans="1:8" x14ac:dyDescent="0.25">
      <c r="A2349" s="793"/>
      <c r="E2349" s="176"/>
      <c r="F2349" s="176"/>
      <c r="G2349" s="177"/>
      <c r="H2349" s="177"/>
    </row>
    <row r="2350" spans="1:8" x14ac:dyDescent="0.25">
      <c r="A2350" s="793"/>
      <c r="E2350" s="176"/>
      <c r="F2350" s="176"/>
      <c r="G2350" s="177"/>
      <c r="H2350" s="177"/>
    </row>
    <row r="2351" spans="1:8" x14ac:dyDescent="0.25">
      <c r="A2351" s="793"/>
      <c r="E2351" s="176"/>
      <c r="F2351" s="176"/>
      <c r="G2351" s="177"/>
      <c r="H2351" s="177"/>
    </row>
    <row r="2352" spans="1:8" x14ac:dyDescent="0.25">
      <c r="A2352" s="793"/>
      <c r="E2352" s="176"/>
      <c r="F2352" s="176"/>
      <c r="G2352" s="177"/>
      <c r="H2352" s="177"/>
    </row>
    <row r="2353" spans="1:8" x14ac:dyDescent="0.25">
      <c r="A2353" s="793"/>
      <c r="E2353" s="176"/>
      <c r="F2353" s="176"/>
      <c r="G2353" s="177"/>
      <c r="H2353" s="177"/>
    </row>
    <row r="2354" spans="1:8" x14ac:dyDescent="0.25">
      <c r="A2354" s="793"/>
      <c r="E2354" s="176"/>
      <c r="F2354" s="176"/>
      <c r="G2354" s="177"/>
      <c r="H2354" s="177"/>
    </row>
    <row r="2355" spans="1:8" x14ac:dyDescent="0.25">
      <c r="A2355" s="793"/>
      <c r="E2355" s="176"/>
      <c r="F2355" s="176"/>
      <c r="G2355" s="177"/>
      <c r="H2355" s="177"/>
    </row>
    <row r="2356" spans="1:8" x14ac:dyDescent="0.25">
      <c r="A2356" s="793"/>
      <c r="E2356" s="176"/>
      <c r="F2356" s="176"/>
      <c r="G2356" s="177"/>
      <c r="H2356" s="177"/>
    </row>
    <row r="2357" spans="1:8" x14ac:dyDescent="0.25">
      <c r="A2357" s="793"/>
      <c r="E2357" s="176"/>
      <c r="F2357" s="176"/>
      <c r="G2357" s="177"/>
      <c r="H2357" s="177"/>
    </row>
    <row r="2358" spans="1:8" x14ac:dyDescent="0.25">
      <c r="A2358" s="793"/>
      <c r="E2358" s="176"/>
      <c r="F2358" s="176"/>
      <c r="G2358" s="177"/>
      <c r="H2358" s="177"/>
    </row>
    <row r="2359" spans="1:8" x14ac:dyDescent="0.25">
      <c r="A2359" s="793"/>
      <c r="E2359" s="176"/>
      <c r="F2359" s="176"/>
      <c r="G2359" s="177"/>
      <c r="H2359" s="177"/>
    </row>
    <row r="2360" spans="1:8" x14ac:dyDescent="0.25">
      <c r="A2360" s="793"/>
      <c r="E2360" s="176"/>
      <c r="F2360" s="176"/>
      <c r="G2360" s="177"/>
      <c r="H2360" s="177"/>
    </row>
    <row r="2361" spans="1:8" x14ac:dyDescent="0.25">
      <c r="A2361" s="793"/>
      <c r="E2361" s="176"/>
      <c r="F2361" s="176"/>
      <c r="G2361" s="177"/>
      <c r="H2361" s="177"/>
    </row>
    <row r="2362" spans="1:8" x14ac:dyDescent="0.25">
      <c r="A2362" s="793"/>
      <c r="E2362" s="176"/>
      <c r="F2362" s="176"/>
      <c r="G2362" s="177"/>
      <c r="H2362" s="177"/>
    </row>
    <row r="2363" spans="1:8" x14ac:dyDescent="0.25">
      <c r="A2363" s="793"/>
      <c r="E2363" s="176"/>
      <c r="F2363" s="176"/>
      <c r="G2363" s="177"/>
      <c r="H2363" s="177"/>
    </row>
    <row r="2364" spans="1:8" x14ac:dyDescent="0.25">
      <c r="A2364" s="793"/>
      <c r="E2364" s="176"/>
      <c r="F2364" s="176"/>
      <c r="G2364" s="177"/>
      <c r="H2364" s="177"/>
    </row>
    <row r="2365" spans="1:8" x14ac:dyDescent="0.25">
      <c r="A2365" s="793"/>
      <c r="E2365" s="176"/>
      <c r="F2365" s="176"/>
      <c r="G2365" s="177"/>
      <c r="H2365" s="177"/>
    </row>
    <row r="2366" spans="1:8" x14ac:dyDescent="0.25">
      <c r="A2366" s="793"/>
      <c r="E2366" s="176"/>
      <c r="F2366" s="176"/>
      <c r="G2366" s="177"/>
      <c r="H2366" s="177"/>
    </row>
    <row r="2367" spans="1:8" x14ac:dyDescent="0.25">
      <c r="A2367" s="793"/>
      <c r="E2367" s="176"/>
      <c r="F2367" s="176"/>
      <c r="G2367" s="177"/>
      <c r="H2367" s="177"/>
    </row>
    <row r="2368" spans="1:8" x14ac:dyDescent="0.25">
      <c r="A2368" s="793"/>
      <c r="E2368" s="176"/>
      <c r="F2368" s="176"/>
      <c r="G2368" s="177"/>
      <c r="H2368" s="177"/>
    </row>
    <row r="2369" spans="1:8" x14ac:dyDescent="0.25">
      <c r="A2369" s="793"/>
      <c r="E2369" s="176"/>
      <c r="F2369" s="176"/>
      <c r="G2369" s="177"/>
      <c r="H2369" s="177"/>
    </row>
    <row r="2370" spans="1:8" x14ac:dyDescent="0.25">
      <c r="A2370" s="793"/>
      <c r="E2370" s="176"/>
      <c r="F2370" s="176"/>
      <c r="G2370" s="177"/>
      <c r="H2370" s="177"/>
    </row>
    <row r="2371" spans="1:8" x14ac:dyDescent="0.25">
      <c r="A2371" s="793"/>
      <c r="E2371" s="176"/>
      <c r="F2371" s="176"/>
      <c r="G2371" s="177"/>
      <c r="H2371" s="177"/>
    </row>
    <row r="2372" spans="1:8" x14ac:dyDescent="0.25">
      <c r="A2372" s="793"/>
      <c r="E2372" s="176"/>
      <c r="F2372" s="176"/>
      <c r="G2372" s="177"/>
      <c r="H2372" s="177"/>
    </row>
    <row r="2373" spans="1:8" x14ac:dyDescent="0.25">
      <c r="A2373" s="793"/>
      <c r="E2373" s="176"/>
      <c r="F2373" s="176"/>
      <c r="G2373" s="177"/>
      <c r="H2373" s="177"/>
    </row>
    <row r="2374" spans="1:8" x14ac:dyDescent="0.25">
      <c r="A2374" s="793"/>
      <c r="E2374" s="176"/>
      <c r="F2374" s="176"/>
      <c r="G2374" s="177"/>
      <c r="H2374" s="177"/>
    </row>
    <row r="2375" spans="1:8" x14ac:dyDescent="0.25">
      <c r="A2375" s="793"/>
      <c r="E2375" s="176"/>
      <c r="F2375" s="176"/>
      <c r="G2375" s="177"/>
      <c r="H2375" s="177"/>
    </row>
    <row r="2376" spans="1:8" x14ac:dyDescent="0.25">
      <c r="A2376" s="793"/>
      <c r="E2376" s="176"/>
      <c r="F2376" s="176"/>
      <c r="G2376" s="177"/>
      <c r="H2376" s="177"/>
    </row>
    <row r="2377" spans="1:8" x14ac:dyDescent="0.25">
      <c r="A2377" s="793"/>
      <c r="E2377" s="176"/>
      <c r="F2377" s="176"/>
      <c r="G2377" s="177"/>
      <c r="H2377" s="177"/>
    </row>
    <row r="2378" spans="1:8" x14ac:dyDescent="0.25">
      <c r="A2378" s="793"/>
      <c r="E2378" s="176"/>
      <c r="F2378" s="176"/>
      <c r="G2378" s="177"/>
      <c r="H2378" s="177"/>
    </row>
    <row r="2379" spans="1:8" x14ac:dyDescent="0.25">
      <c r="A2379" s="793"/>
      <c r="E2379" s="176"/>
      <c r="F2379" s="176"/>
      <c r="G2379" s="177"/>
      <c r="H2379" s="177"/>
    </row>
    <row r="2380" spans="1:8" x14ac:dyDescent="0.25">
      <c r="A2380" s="793"/>
      <c r="E2380" s="176"/>
      <c r="F2380" s="176"/>
      <c r="G2380" s="177"/>
      <c r="H2380" s="177"/>
    </row>
    <row r="2381" spans="1:8" x14ac:dyDescent="0.25">
      <c r="A2381" s="793"/>
      <c r="E2381" s="176"/>
      <c r="F2381" s="176"/>
      <c r="G2381" s="177"/>
      <c r="H2381" s="177"/>
    </row>
    <row r="2382" spans="1:8" x14ac:dyDescent="0.25">
      <c r="A2382" s="793"/>
      <c r="E2382" s="176"/>
      <c r="F2382" s="176"/>
      <c r="G2382" s="177"/>
      <c r="H2382" s="177"/>
    </row>
    <row r="2383" spans="1:8" x14ac:dyDescent="0.25">
      <c r="A2383" s="793"/>
      <c r="E2383" s="176"/>
      <c r="F2383" s="176"/>
      <c r="G2383" s="177"/>
      <c r="H2383" s="177"/>
    </row>
    <row r="2384" spans="1:8" x14ac:dyDescent="0.25">
      <c r="A2384" s="793"/>
      <c r="E2384" s="176"/>
      <c r="F2384" s="176"/>
      <c r="G2384" s="177"/>
      <c r="H2384" s="177"/>
    </row>
    <row r="2385" spans="1:8" x14ac:dyDescent="0.25">
      <c r="A2385" s="793"/>
      <c r="E2385" s="176"/>
      <c r="F2385" s="176"/>
      <c r="G2385" s="177"/>
      <c r="H2385" s="177"/>
    </row>
    <row r="2386" spans="1:8" x14ac:dyDescent="0.25">
      <c r="A2386" s="793"/>
      <c r="E2386" s="176"/>
      <c r="F2386" s="176"/>
      <c r="G2386" s="177"/>
      <c r="H2386" s="177"/>
    </row>
    <row r="2387" spans="1:8" x14ac:dyDescent="0.25">
      <c r="A2387" s="793"/>
      <c r="E2387" s="176"/>
      <c r="F2387" s="176"/>
      <c r="G2387" s="177"/>
      <c r="H2387" s="177"/>
    </row>
    <row r="2388" spans="1:8" x14ac:dyDescent="0.25">
      <c r="A2388" s="793"/>
      <c r="E2388" s="176"/>
      <c r="F2388" s="176"/>
      <c r="G2388" s="177"/>
      <c r="H2388" s="177"/>
    </row>
    <row r="2389" spans="1:8" x14ac:dyDescent="0.25">
      <c r="A2389" s="793"/>
      <c r="E2389" s="176"/>
      <c r="F2389" s="176"/>
      <c r="G2389" s="177"/>
      <c r="H2389" s="177"/>
    </row>
    <row r="2390" spans="1:8" x14ac:dyDescent="0.25">
      <c r="A2390" s="793"/>
      <c r="E2390" s="176"/>
      <c r="F2390" s="176"/>
      <c r="G2390" s="177"/>
      <c r="H2390" s="177"/>
    </row>
    <row r="2391" spans="1:8" x14ac:dyDescent="0.25">
      <c r="A2391" s="793"/>
      <c r="E2391" s="176"/>
      <c r="F2391" s="176"/>
      <c r="G2391" s="177"/>
      <c r="H2391" s="177"/>
    </row>
    <row r="2392" spans="1:8" x14ac:dyDescent="0.25">
      <c r="A2392" s="793"/>
      <c r="E2392" s="176"/>
      <c r="F2392" s="176"/>
      <c r="G2392" s="177"/>
      <c r="H2392" s="177"/>
    </row>
    <row r="2393" spans="1:8" x14ac:dyDescent="0.25">
      <c r="A2393" s="793"/>
      <c r="E2393" s="176"/>
      <c r="F2393" s="176"/>
      <c r="G2393" s="177"/>
      <c r="H2393" s="177"/>
    </row>
    <row r="2394" spans="1:8" x14ac:dyDescent="0.25">
      <c r="A2394" s="793"/>
      <c r="E2394" s="176"/>
      <c r="F2394" s="176"/>
      <c r="G2394" s="177"/>
      <c r="H2394" s="177"/>
    </row>
    <row r="2395" spans="1:8" x14ac:dyDescent="0.25">
      <c r="A2395" s="793"/>
      <c r="E2395" s="176"/>
      <c r="F2395" s="176"/>
      <c r="G2395" s="177"/>
      <c r="H2395" s="177"/>
    </row>
    <row r="2396" spans="1:8" x14ac:dyDescent="0.25">
      <c r="A2396" s="793"/>
      <c r="E2396" s="176"/>
      <c r="F2396" s="176"/>
      <c r="G2396" s="177"/>
      <c r="H2396" s="177"/>
    </row>
    <row r="2397" spans="1:8" x14ac:dyDescent="0.25">
      <c r="A2397" s="793"/>
      <c r="E2397" s="176"/>
      <c r="F2397" s="176"/>
      <c r="G2397" s="177"/>
      <c r="H2397" s="177"/>
    </row>
    <row r="2398" spans="1:8" x14ac:dyDescent="0.25">
      <c r="A2398" s="793"/>
      <c r="E2398" s="176"/>
      <c r="F2398" s="176"/>
      <c r="G2398" s="177"/>
      <c r="H2398" s="177"/>
    </row>
    <row r="2399" spans="1:8" x14ac:dyDescent="0.25">
      <c r="A2399" s="793"/>
      <c r="E2399" s="176"/>
      <c r="F2399" s="176"/>
      <c r="G2399" s="177"/>
      <c r="H2399" s="177"/>
    </row>
    <row r="2400" spans="1:8" x14ac:dyDescent="0.25">
      <c r="A2400" s="793"/>
      <c r="E2400" s="176"/>
      <c r="F2400" s="176"/>
      <c r="G2400" s="177"/>
      <c r="H2400" s="177"/>
    </row>
    <row r="2401" spans="1:8" x14ac:dyDescent="0.25">
      <c r="A2401" s="793"/>
      <c r="E2401" s="176"/>
      <c r="F2401" s="176"/>
      <c r="G2401" s="177"/>
      <c r="H2401" s="177"/>
    </row>
    <row r="2402" spans="1:8" x14ac:dyDescent="0.25">
      <c r="A2402" s="793"/>
      <c r="E2402" s="176"/>
      <c r="F2402" s="176"/>
      <c r="G2402" s="177"/>
      <c r="H2402" s="177"/>
    </row>
    <row r="2403" spans="1:8" x14ac:dyDescent="0.25">
      <c r="A2403" s="793"/>
      <c r="E2403" s="176"/>
      <c r="F2403" s="176"/>
      <c r="G2403" s="177"/>
      <c r="H2403" s="177"/>
    </row>
    <row r="2404" spans="1:8" x14ac:dyDescent="0.25">
      <c r="A2404" s="793"/>
      <c r="E2404" s="176"/>
      <c r="F2404" s="176"/>
      <c r="G2404" s="177"/>
      <c r="H2404" s="177"/>
    </row>
    <row r="2405" spans="1:8" x14ac:dyDescent="0.25">
      <c r="A2405" s="793"/>
      <c r="E2405" s="176"/>
      <c r="F2405" s="176"/>
      <c r="G2405" s="177"/>
      <c r="H2405" s="177"/>
    </row>
    <row r="2406" spans="1:8" x14ac:dyDescent="0.25">
      <c r="A2406" s="793"/>
      <c r="E2406" s="176"/>
      <c r="F2406" s="176"/>
      <c r="G2406" s="177"/>
      <c r="H2406" s="177"/>
    </row>
    <row r="2407" spans="1:8" x14ac:dyDescent="0.25">
      <c r="A2407" s="793"/>
      <c r="E2407" s="176"/>
      <c r="F2407" s="176"/>
      <c r="G2407" s="177"/>
      <c r="H2407" s="177"/>
    </row>
    <row r="2408" spans="1:8" x14ac:dyDescent="0.25">
      <c r="A2408" s="793"/>
      <c r="E2408" s="176"/>
      <c r="F2408" s="176"/>
      <c r="G2408" s="177"/>
      <c r="H2408" s="177"/>
    </row>
    <row r="2409" spans="1:8" x14ac:dyDescent="0.25">
      <c r="A2409" s="793"/>
      <c r="E2409" s="176"/>
      <c r="F2409" s="176"/>
      <c r="G2409" s="177"/>
      <c r="H2409" s="177"/>
    </row>
    <row r="2410" spans="1:8" x14ac:dyDescent="0.25">
      <c r="A2410" s="793"/>
      <c r="E2410" s="176"/>
      <c r="F2410" s="176"/>
      <c r="G2410" s="177"/>
      <c r="H2410" s="177"/>
    </row>
    <row r="2411" spans="1:8" x14ac:dyDescent="0.25">
      <c r="A2411" s="793"/>
      <c r="E2411" s="176"/>
      <c r="F2411" s="176"/>
      <c r="G2411" s="177"/>
      <c r="H2411" s="177"/>
    </row>
    <row r="2412" spans="1:8" x14ac:dyDescent="0.25">
      <c r="A2412" s="793"/>
      <c r="E2412" s="176"/>
      <c r="F2412" s="176"/>
      <c r="G2412" s="177"/>
      <c r="H2412" s="177"/>
    </row>
    <row r="2413" spans="1:8" x14ac:dyDescent="0.25">
      <c r="A2413" s="793"/>
      <c r="E2413" s="176"/>
      <c r="F2413" s="176"/>
      <c r="G2413" s="177"/>
      <c r="H2413" s="177"/>
    </row>
    <row r="2414" spans="1:8" x14ac:dyDescent="0.25">
      <c r="A2414" s="793"/>
      <c r="E2414" s="176"/>
      <c r="F2414" s="176"/>
      <c r="G2414" s="177"/>
      <c r="H2414" s="177"/>
    </row>
    <row r="2415" spans="1:8" x14ac:dyDescent="0.25">
      <c r="A2415" s="793"/>
      <c r="E2415" s="176"/>
      <c r="F2415" s="176"/>
      <c r="G2415" s="177"/>
      <c r="H2415" s="177"/>
    </row>
    <row r="2416" spans="1:8" x14ac:dyDescent="0.25">
      <c r="A2416" s="793"/>
      <c r="E2416" s="176"/>
      <c r="F2416" s="176"/>
      <c r="G2416" s="177"/>
      <c r="H2416" s="177"/>
    </row>
    <row r="2417" spans="1:8" x14ac:dyDescent="0.25">
      <c r="A2417" s="793"/>
      <c r="E2417" s="176"/>
      <c r="F2417" s="176"/>
      <c r="G2417" s="177"/>
      <c r="H2417" s="177"/>
    </row>
    <row r="2418" spans="1:8" x14ac:dyDescent="0.25">
      <c r="A2418" s="793"/>
      <c r="E2418" s="176"/>
      <c r="F2418" s="176"/>
      <c r="G2418" s="177"/>
      <c r="H2418" s="177"/>
    </row>
    <row r="2419" spans="1:8" x14ac:dyDescent="0.25">
      <c r="A2419" s="793"/>
      <c r="E2419" s="176"/>
      <c r="F2419" s="176"/>
      <c r="G2419" s="177"/>
      <c r="H2419" s="177"/>
    </row>
    <row r="2420" spans="1:8" x14ac:dyDescent="0.25">
      <c r="A2420" s="793"/>
      <c r="E2420" s="176"/>
      <c r="F2420" s="176"/>
      <c r="G2420" s="177"/>
      <c r="H2420" s="177"/>
    </row>
    <row r="2421" spans="1:8" x14ac:dyDescent="0.25">
      <c r="A2421" s="793"/>
      <c r="E2421" s="176"/>
      <c r="F2421" s="176"/>
      <c r="G2421" s="177"/>
      <c r="H2421" s="177"/>
    </row>
    <row r="2422" spans="1:8" x14ac:dyDescent="0.25">
      <c r="A2422" s="793"/>
      <c r="E2422" s="176"/>
      <c r="F2422" s="176"/>
      <c r="G2422" s="177"/>
      <c r="H2422" s="177"/>
    </row>
    <row r="2423" spans="1:8" x14ac:dyDescent="0.25">
      <c r="A2423" s="793"/>
      <c r="E2423" s="176"/>
      <c r="F2423" s="176"/>
      <c r="G2423" s="177"/>
      <c r="H2423" s="177"/>
    </row>
    <row r="2424" spans="1:8" x14ac:dyDescent="0.25">
      <c r="A2424" s="793"/>
      <c r="E2424" s="176"/>
      <c r="F2424" s="176"/>
      <c r="G2424" s="177"/>
      <c r="H2424" s="177"/>
    </row>
    <row r="2425" spans="1:8" x14ac:dyDescent="0.25">
      <c r="A2425" s="793"/>
      <c r="E2425" s="176"/>
      <c r="F2425" s="176"/>
      <c r="G2425" s="177"/>
      <c r="H2425" s="177"/>
    </row>
    <row r="2426" spans="1:8" x14ac:dyDescent="0.25">
      <c r="A2426" s="793"/>
      <c r="E2426" s="176"/>
      <c r="F2426" s="176"/>
      <c r="G2426" s="177"/>
      <c r="H2426" s="177"/>
    </row>
    <row r="2427" spans="1:8" x14ac:dyDescent="0.25">
      <c r="A2427" s="793"/>
      <c r="E2427" s="176"/>
      <c r="F2427" s="176"/>
      <c r="G2427" s="177"/>
      <c r="H2427" s="177"/>
    </row>
    <row r="2428" spans="1:8" x14ac:dyDescent="0.25">
      <c r="A2428" s="793"/>
      <c r="E2428" s="176"/>
      <c r="F2428" s="176"/>
      <c r="G2428" s="177"/>
      <c r="H2428" s="177"/>
    </row>
    <row r="2429" spans="1:8" x14ac:dyDescent="0.25">
      <c r="A2429" s="793"/>
      <c r="E2429" s="176"/>
      <c r="F2429" s="176"/>
      <c r="G2429" s="177"/>
      <c r="H2429" s="177"/>
    </row>
    <row r="2430" spans="1:8" x14ac:dyDescent="0.25">
      <c r="A2430" s="793"/>
      <c r="E2430" s="176"/>
      <c r="F2430" s="176"/>
      <c r="G2430" s="177"/>
      <c r="H2430" s="177"/>
    </row>
    <row r="2431" spans="1:8" x14ac:dyDescent="0.25">
      <c r="A2431" s="793"/>
      <c r="E2431" s="176"/>
      <c r="F2431" s="176"/>
      <c r="G2431" s="177"/>
      <c r="H2431" s="177"/>
    </row>
    <row r="2432" spans="1:8" x14ac:dyDescent="0.25">
      <c r="A2432" s="793"/>
      <c r="E2432" s="176"/>
      <c r="F2432" s="176"/>
      <c r="G2432" s="177"/>
      <c r="H2432" s="177"/>
    </row>
    <row r="2433" spans="1:8" x14ac:dyDescent="0.25">
      <c r="A2433" s="793"/>
      <c r="E2433" s="176"/>
      <c r="F2433" s="176"/>
      <c r="G2433" s="177"/>
      <c r="H2433" s="177"/>
    </row>
    <row r="2434" spans="1:8" x14ac:dyDescent="0.25">
      <c r="A2434" s="793"/>
      <c r="E2434" s="176"/>
      <c r="F2434" s="176"/>
      <c r="G2434" s="177"/>
      <c r="H2434" s="177"/>
    </row>
    <row r="2435" spans="1:8" x14ac:dyDescent="0.25">
      <c r="A2435" s="793"/>
      <c r="E2435" s="176"/>
      <c r="F2435" s="176"/>
      <c r="G2435" s="177"/>
      <c r="H2435" s="177"/>
    </row>
    <row r="2436" spans="1:8" x14ac:dyDescent="0.25">
      <c r="A2436" s="793"/>
      <c r="E2436" s="176"/>
      <c r="F2436" s="176"/>
      <c r="G2436" s="177"/>
      <c r="H2436" s="177"/>
    </row>
    <row r="2437" spans="1:8" x14ac:dyDescent="0.25">
      <c r="A2437" s="793"/>
      <c r="E2437" s="176"/>
      <c r="F2437" s="176"/>
      <c r="G2437" s="177"/>
      <c r="H2437" s="177"/>
    </row>
    <row r="2438" spans="1:8" x14ac:dyDescent="0.25">
      <c r="A2438" s="793"/>
      <c r="E2438" s="176"/>
      <c r="F2438" s="176"/>
      <c r="G2438" s="177"/>
      <c r="H2438" s="177"/>
    </row>
    <row r="2439" spans="1:8" x14ac:dyDescent="0.25">
      <c r="A2439" s="793"/>
      <c r="E2439" s="176"/>
      <c r="F2439" s="176"/>
      <c r="G2439" s="177"/>
      <c r="H2439" s="177"/>
    </row>
    <row r="2440" spans="1:8" x14ac:dyDescent="0.25">
      <c r="A2440" s="793"/>
      <c r="E2440" s="176"/>
      <c r="F2440" s="176"/>
      <c r="G2440" s="177"/>
      <c r="H2440" s="177"/>
    </row>
    <row r="2441" spans="1:8" x14ac:dyDescent="0.25">
      <c r="A2441" s="793"/>
      <c r="E2441" s="176"/>
      <c r="F2441" s="176"/>
      <c r="G2441" s="177"/>
      <c r="H2441" s="177"/>
    </row>
    <row r="2442" spans="1:8" x14ac:dyDescent="0.25">
      <c r="A2442" s="793"/>
      <c r="E2442" s="176"/>
      <c r="F2442" s="176"/>
      <c r="G2442" s="177"/>
      <c r="H2442" s="177"/>
    </row>
    <row r="2443" spans="1:8" x14ac:dyDescent="0.25">
      <c r="A2443" s="793"/>
      <c r="E2443" s="176"/>
      <c r="F2443" s="176"/>
      <c r="G2443" s="177"/>
      <c r="H2443" s="177"/>
    </row>
    <row r="2444" spans="1:8" x14ac:dyDescent="0.25">
      <c r="A2444" s="793"/>
      <c r="E2444" s="176"/>
      <c r="F2444" s="176"/>
      <c r="G2444" s="177"/>
      <c r="H2444" s="177"/>
    </row>
    <row r="2445" spans="1:8" x14ac:dyDescent="0.25">
      <c r="A2445" s="793"/>
      <c r="E2445" s="176"/>
      <c r="F2445" s="176"/>
      <c r="G2445" s="177"/>
      <c r="H2445" s="177"/>
    </row>
    <row r="2446" spans="1:8" x14ac:dyDescent="0.25">
      <c r="A2446" s="793"/>
      <c r="E2446" s="176"/>
      <c r="F2446" s="176"/>
      <c r="G2446" s="177"/>
      <c r="H2446" s="177"/>
    </row>
    <row r="2447" spans="1:8" x14ac:dyDescent="0.25">
      <c r="A2447" s="793"/>
      <c r="E2447" s="176"/>
      <c r="F2447" s="176"/>
      <c r="G2447" s="177"/>
      <c r="H2447" s="177"/>
    </row>
    <row r="2448" spans="1:8" x14ac:dyDescent="0.25">
      <c r="A2448" s="793"/>
      <c r="E2448" s="176"/>
      <c r="F2448" s="176"/>
      <c r="G2448" s="177"/>
      <c r="H2448" s="177"/>
    </row>
    <row r="2449" spans="1:8" x14ac:dyDescent="0.25">
      <c r="A2449" s="793"/>
      <c r="E2449" s="176"/>
      <c r="F2449" s="176"/>
      <c r="G2449" s="177"/>
      <c r="H2449" s="177"/>
    </row>
    <row r="2450" spans="1:8" x14ac:dyDescent="0.25">
      <c r="A2450" s="793"/>
      <c r="E2450" s="176"/>
      <c r="F2450" s="176"/>
      <c r="G2450" s="177"/>
      <c r="H2450" s="177"/>
    </row>
    <row r="2451" spans="1:8" x14ac:dyDescent="0.25">
      <c r="A2451" s="793"/>
      <c r="E2451" s="176"/>
      <c r="F2451" s="176"/>
      <c r="G2451" s="177"/>
      <c r="H2451" s="177"/>
    </row>
    <row r="2452" spans="1:8" x14ac:dyDescent="0.25">
      <c r="A2452" s="793"/>
      <c r="E2452" s="176"/>
      <c r="F2452" s="176"/>
      <c r="G2452" s="177"/>
      <c r="H2452" s="177"/>
    </row>
    <row r="2453" spans="1:8" x14ac:dyDescent="0.25">
      <c r="A2453" s="793"/>
      <c r="E2453" s="176"/>
      <c r="F2453" s="176"/>
      <c r="G2453" s="177"/>
      <c r="H2453" s="177"/>
    </row>
    <row r="2454" spans="1:8" x14ac:dyDescent="0.25">
      <c r="A2454" s="793"/>
      <c r="E2454" s="176"/>
      <c r="F2454" s="176"/>
      <c r="G2454" s="177"/>
      <c r="H2454" s="177"/>
    </row>
    <row r="2455" spans="1:8" x14ac:dyDescent="0.25">
      <c r="A2455" s="793"/>
      <c r="E2455" s="176"/>
      <c r="F2455" s="176"/>
      <c r="G2455" s="177"/>
      <c r="H2455" s="177"/>
    </row>
    <row r="2456" spans="1:8" x14ac:dyDescent="0.25">
      <c r="A2456" s="793"/>
      <c r="E2456" s="176"/>
      <c r="F2456" s="176"/>
      <c r="G2456" s="177"/>
      <c r="H2456" s="177"/>
    </row>
    <row r="2457" spans="1:8" x14ac:dyDescent="0.25">
      <c r="A2457" s="793"/>
      <c r="E2457" s="176"/>
      <c r="F2457" s="176"/>
      <c r="G2457" s="177"/>
      <c r="H2457" s="177"/>
    </row>
    <row r="2458" spans="1:8" x14ac:dyDescent="0.25">
      <c r="A2458" s="793"/>
      <c r="E2458" s="176"/>
      <c r="F2458" s="176"/>
      <c r="G2458" s="177"/>
      <c r="H2458" s="177"/>
    </row>
    <row r="2459" spans="1:8" x14ac:dyDescent="0.25">
      <c r="A2459" s="793"/>
      <c r="E2459" s="176"/>
      <c r="F2459" s="176"/>
      <c r="G2459" s="177"/>
      <c r="H2459" s="177"/>
    </row>
    <row r="2460" spans="1:8" x14ac:dyDescent="0.25">
      <c r="A2460" s="793"/>
      <c r="E2460" s="176"/>
      <c r="F2460" s="176"/>
      <c r="G2460" s="177"/>
      <c r="H2460" s="177"/>
    </row>
    <row r="2461" spans="1:8" x14ac:dyDescent="0.25">
      <c r="A2461" s="793"/>
      <c r="E2461" s="176"/>
      <c r="F2461" s="176"/>
      <c r="G2461" s="177"/>
      <c r="H2461" s="177"/>
    </row>
    <row r="2462" spans="1:8" x14ac:dyDescent="0.25">
      <c r="A2462" s="793"/>
      <c r="E2462" s="176"/>
      <c r="F2462" s="176"/>
      <c r="G2462" s="177"/>
      <c r="H2462" s="177"/>
    </row>
    <row r="2463" spans="1:8" x14ac:dyDescent="0.25">
      <c r="A2463" s="793"/>
      <c r="E2463" s="176"/>
      <c r="F2463" s="176"/>
      <c r="G2463" s="177"/>
      <c r="H2463" s="177"/>
    </row>
    <row r="2464" spans="1:8" x14ac:dyDescent="0.25">
      <c r="A2464" s="793"/>
      <c r="E2464" s="176"/>
      <c r="F2464" s="176"/>
      <c r="G2464" s="177"/>
      <c r="H2464" s="177"/>
    </row>
    <row r="2465" spans="1:8" x14ac:dyDescent="0.25">
      <c r="A2465" s="793"/>
      <c r="E2465" s="176"/>
      <c r="F2465" s="176"/>
      <c r="G2465" s="177"/>
      <c r="H2465" s="177"/>
    </row>
    <row r="2466" spans="1:8" x14ac:dyDescent="0.25">
      <c r="A2466" s="793"/>
      <c r="E2466" s="176"/>
      <c r="F2466" s="176"/>
      <c r="G2466" s="177"/>
      <c r="H2466" s="177"/>
    </row>
    <row r="2467" spans="1:8" x14ac:dyDescent="0.25">
      <c r="A2467" s="793"/>
      <c r="E2467" s="176"/>
      <c r="F2467" s="176"/>
      <c r="G2467" s="177"/>
      <c r="H2467" s="177"/>
    </row>
    <row r="2468" spans="1:8" x14ac:dyDescent="0.25">
      <c r="A2468" s="793"/>
      <c r="E2468" s="176"/>
      <c r="F2468" s="176"/>
      <c r="G2468" s="177"/>
      <c r="H2468" s="177"/>
    </row>
    <row r="2469" spans="1:8" x14ac:dyDescent="0.25">
      <c r="A2469" s="793"/>
      <c r="E2469" s="176"/>
      <c r="F2469" s="176"/>
      <c r="G2469" s="177"/>
      <c r="H2469" s="177"/>
    </row>
    <row r="2470" spans="1:8" x14ac:dyDescent="0.25">
      <c r="A2470" s="793"/>
      <c r="E2470" s="176"/>
      <c r="F2470" s="176"/>
      <c r="G2470" s="177"/>
      <c r="H2470" s="177"/>
    </row>
    <row r="2471" spans="1:8" x14ac:dyDescent="0.25">
      <c r="A2471" s="793"/>
      <c r="E2471" s="176"/>
      <c r="F2471" s="176"/>
      <c r="G2471" s="177"/>
      <c r="H2471" s="177"/>
    </row>
    <row r="2472" spans="1:8" x14ac:dyDescent="0.25">
      <c r="A2472" s="793"/>
      <c r="E2472" s="176"/>
      <c r="F2472" s="176"/>
      <c r="G2472" s="177"/>
      <c r="H2472" s="177"/>
    </row>
    <row r="2473" spans="1:8" x14ac:dyDescent="0.25">
      <c r="A2473" s="793"/>
      <c r="E2473" s="176"/>
      <c r="F2473" s="176"/>
      <c r="G2473" s="177"/>
      <c r="H2473" s="177"/>
    </row>
    <row r="2474" spans="1:8" x14ac:dyDescent="0.25">
      <c r="A2474" s="793"/>
      <c r="E2474" s="176"/>
      <c r="F2474" s="176"/>
      <c r="G2474" s="177"/>
      <c r="H2474" s="177"/>
    </row>
    <row r="2475" spans="1:8" x14ac:dyDescent="0.25">
      <c r="A2475" s="793"/>
      <c r="E2475" s="176"/>
      <c r="F2475" s="176"/>
      <c r="G2475" s="177"/>
      <c r="H2475" s="177"/>
    </row>
    <row r="2476" spans="1:8" x14ac:dyDescent="0.25">
      <c r="A2476" s="793"/>
      <c r="E2476" s="176"/>
      <c r="F2476" s="176"/>
      <c r="G2476" s="177"/>
      <c r="H2476" s="177"/>
    </row>
    <row r="2477" spans="1:8" x14ac:dyDescent="0.25">
      <c r="A2477" s="793"/>
      <c r="E2477" s="176"/>
      <c r="F2477" s="176"/>
      <c r="G2477" s="177"/>
      <c r="H2477" s="177"/>
    </row>
    <row r="2478" spans="1:8" x14ac:dyDescent="0.25">
      <c r="A2478" s="793"/>
      <c r="E2478" s="176"/>
      <c r="F2478" s="176"/>
      <c r="G2478" s="177"/>
      <c r="H2478" s="177"/>
    </row>
    <row r="2479" spans="1:8" x14ac:dyDescent="0.25">
      <c r="A2479" s="793"/>
      <c r="E2479" s="176"/>
      <c r="F2479" s="176"/>
      <c r="G2479" s="177"/>
      <c r="H2479" s="177"/>
    </row>
    <row r="2480" spans="1:8" x14ac:dyDescent="0.25">
      <c r="A2480" s="793"/>
      <c r="E2480" s="176"/>
      <c r="F2480" s="176"/>
      <c r="G2480" s="177"/>
      <c r="H2480" s="177"/>
    </row>
    <row r="2481" spans="1:8" x14ac:dyDescent="0.25">
      <c r="A2481" s="793"/>
      <c r="E2481" s="176"/>
      <c r="F2481" s="176"/>
      <c r="G2481" s="177"/>
      <c r="H2481" s="177"/>
    </row>
    <row r="2482" spans="1:8" x14ac:dyDescent="0.25">
      <c r="A2482" s="793"/>
      <c r="E2482" s="176"/>
      <c r="F2482" s="176"/>
      <c r="G2482" s="177"/>
      <c r="H2482" s="177"/>
    </row>
    <row r="2483" spans="1:8" x14ac:dyDescent="0.25">
      <c r="A2483" s="793"/>
      <c r="E2483" s="176"/>
      <c r="F2483" s="176"/>
      <c r="G2483" s="177"/>
      <c r="H2483" s="177"/>
    </row>
    <row r="2484" spans="1:8" x14ac:dyDescent="0.25">
      <c r="A2484" s="793"/>
      <c r="E2484" s="176"/>
      <c r="F2484" s="176"/>
      <c r="G2484" s="177"/>
      <c r="H2484" s="177"/>
    </row>
    <row r="2485" spans="1:8" x14ac:dyDescent="0.25">
      <c r="A2485" s="793"/>
      <c r="E2485" s="176"/>
      <c r="F2485" s="176"/>
      <c r="G2485" s="177"/>
      <c r="H2485" s="177"/>
    </row>
    <row r="2486" spans="1:8" x14ac:dyDescent="0.25">
      <c r="A2486" s="793"/>
      <c r="E2486" s="176"/>
      <c r="F2486" s="176"/>
      <c r="G2486" s="177"/>
      <c r="H2486" s="177"/>
    </row>
    <row r="2487" spans="1:8" x14ac:dyDescent="0.25">
      <c r="A2487" s="793"/>
      <c r="E2487" s="176"/>
      <c r="F2487" s="176"/>
      <c r="G2487" s="177"/>
      <c r="H2487" s="177"/>
    </row>
    <row r="2488" spans="1:8" x14ac:dyDescent="0.25">
      <c r="A2488" s="793"/>
      <c r="E2488" s="176"/>
      <c r="F2488" s="176"/>
      <c r="G2488" s="177"/>
      <c r="H2488" s="177"/>
    </row>
    <row r="2489" spans="1:8" x14ac:dyDescent="0.25">
      <c r="A2489" s="793"/>
      <c r="E2489" s="176"/>
      <c r="F2489" s="176"/>
      <c r="G2489" s="177"/>
      <c r="H2489" s="177"/>
    </row>
    <row r="2490" spans="1:8" x14ac:dyDescent="0.25">
      <c r="A2490" s="793"/>
      <c r="E2490" s="176"/>
      <c r="F2490" s="176"/>
      <c r="G2490" s="177"/>
      <c r="H2490" s="177"/>
    </row>
    <row r="2491" spans="1:8" x14ac:dyDescent="0.25">
      <c r="A2491" s="793"/>
      <c r="E2491" s="176"/>
      <c r="F2491" s="176"/>
      <c r="G2491" s="177"/>
      <c r="H2491" s="177"/>
    </row>
    <row r="2492" spans="1:8" x14ac:dyDescent="0.25">
      <c r="A2492" s="793"/>
      <c r="E2492" s="176"/>
      <c r="F2492" s="176"/>
      <c r="G2492" s="177"/>
      <c r="H2492" s="177"/>
    </row>
    <row r="2493" spans="1:8" x14ac:dyDescent="0.25">
      <c r="A2493" s="793"/>
      <c r="E2493" s="176"/>
      <c r="F2493" s="176"/>
      <c r="G2493" s="177"/>
      <c r="H2493" s="177"/>
    </row>
    <row r="2494" spans="1:8" x14ac:dyDescent="0.25">
      <c r="A2494" s="793"/>
      <c r="E2494" s="176"/>
      <c r="F2494" s="176"/>
      <c r="G2494" s="177"/>
      <c r="H2494" s="177"/>
    </row>
    <row r="2495" spans="1:8" x14ac:dyDescent="0.25">
      <c r="A2495" s="793"/>
      <c r="E2495" s="176"/>
      <c r="F2495" s="176"/>
      <c r="G2495" s="177"/>
      <c r="H2495" s="177"/>
    </row>
    <row r="2496" spans="1:8" x14ac:dyDescent="0.25">
      <c r="A2496" s="793"/>
      <c r="E2496" s="176"/>
      <c r="F2496" s="176"/>
      <c r="G2496" s="177"/>
      <c r="H2496" s="177"/>
    </row>
    <row r="2497" spans="1:8" x14ac:dyDescent="0.25">
      <c r="A2497" s="793"/>
      <c r="E2497" s="176"/>
      <c r="F2497" s="176"/>
      <c r="G2497" s="177"/>
      <c r="H2497" s="177"/>
    </row>
    <row r="2498" spans="1:8" x14ac:dyDescent="0.25">
      <c r="A2498" s="793"/>
      <c r="E2498" s="176"/>
      <c r="F2498" s="176"/>
      <c r="G2498" s="177"/>
      <c r="H2498" s="177"/>
    </row>
    <row r="2499" spans="1:8" x14ac:dyDescent="0.25">
      <c r="A2499" s="793"/>
      <c r="E2499" s="176"/>
      <c r="F2499" s="176"/>
      <c r="G2499" s="177"/>
      <c r="H2499" s="177"/>
    </row>
    <row r="2500" spans="1:8" x14ac:dyDescent="0.25">
      <c r="A2500" s="793"/>
      <c r="E2500" s="176"/>
      <c r="F2500" s="176"/>
      <c r="G2500" s="177"/>
      <c r="H2500" s="177"/>
    </row>
    <row r="2501" spans="1:8" x14ac:dyDescent="0.25">
      <c r="A2501" s="793"/>
      <c r="E2501" s="176"/>
      <c r="F2501" s="176"/>
      <c r="G2501" s="177"/>
      <c r="H2501" s="177"/>
    </row>
    <row r="2502" spans="1:8" x14ac:dyDescent="0.25">
      <c r="A2502" s="793"/>
      <c r="E2502" s="176"/>
      <c r="F2502" s="176"/>
      <c r="G2502" s="177"/>
      <c r="H2502" s="177"/>
    </row>
    <row r="2503" spans="1:8" x14ac:dyDescent="0.25">
      <c r="A2503" s="793"/>
      <c r="E2503" s="176"/>
      <c r="F2503" s="176"/>
      <c r="G2503" s="177"/>
      <c r="H2503" s="177"/>
    </row>
    <row r="2504" spans="1:8" x14ac:dyDescent="0.25">
      <c r="A2504" s="793"/>
      <c r="E2504" s="176"/>
      <c r="F2504" s="176"/>
      <c r="G2504" s="177"/>
      <c r="H2504" s="177"/>
    </row>
    <row r="2505" spans="1:8" x14ac:dyDescent="0.25">
      <c r="A2505" s="793"/>
      <c r="E2505" s="176"/>
      <c r="F2505" s="176"/>
      <c r="G2505" s="177"/>
      <c r="H2505" s="177"/>
    </row>
    <row r="2506" spans="1:8" x14ac:dyDescent="0.25">
      <c r="A2506" s="793"/>
      <c r="E2506" s="176"/>
      <c r="F2506" s="176"/>
      <c r="G2506" s="177"/>
      <c r="H2506" s="177"/>
    </row>
    <row r="2507" spans="1:8" x14ac:dyDescent="0.25">
      <c r="A2507" s="793"/>
      <c r="E2507" s="176"/>
      <c r="F2507" s="176"/>
      <c r="G2507" s="177"/>
      <c r="H2507" s="177"/>
    </row>
    <row r="2508" spans="1:8" x14ac:dyDescent="0.25">
      <c r="A2508" s="793"/>
      <c r="E2508" s="176"/>
      <c r="F2508" s="176"/>
      <c r="G2508" s="177"/>
      <c r="H2508" s="177"/>
    </row>
    <row r="2509" spans="1:8" x14ac:dyDescent="0.25">
      <c r="A2509" s="793"/>
      <c r="E2509" s="176"/>
      <c r="F2509" s="176"/>
      <c r="G2509" s="177"/>
      <c r="H2509" s="177"/>
    </row>
    <row r="2510" spans="1:8" x14ac:dyDescent="0.25">
      <c r="A2510" s="793"/>
      <c r="E2510" s="176"/>
      <c r="F2510" s="176"/>
      <c r="G2510" s="177"/>
      <c r="H2510" s="177"/>
    </row>
    <row r="2511" spans="1:8" x14ac:dyDescent="0.25">
      <c r="A2511" s="793"/>
      <c r="E2511" s="176"/>
      <c r="F2511" s="176"/>
      <c r="G2511" s="177"/>
      <c r="H2511" s="177"/>
    </row>
    <row r="2512" spans="1:8" x14ac:dyDescent="0.25">
      <c r="A2512" s="793"/>
      <c r="E2512" s="176"/>
      <c r="F2512" s="176"/>
      <c r="G2512" s="177"/>
      <c r="H2512" s="177"/>
    </row>
    <row r="2513" spans="1:8" x14ac:dyDescent="0.25">
      <c r="A2513" s="793"/>
      <c r="E2513" s="176"/>
      <c r="F2513" s="176"/>
      <c r="G2513" s="177"/>
      <c r="H2513" s="177"/>
    </row>
    <row r="2514" spans="1:8" x14ac:dyDescent="0.25">
      <c r="A2514" s="793"/>
      <c r="E2514" s="176"/>
      <c r="F2514" s="176"/>
      <c r="G2514" s="177"/>
      <c r="H2514" s="177"/>
    </row>
    <row r="2515" spans="1:8" x14ac:dyDescent="0.25">
      <c r="A2515" s="793"/>
      <c r="E2515" s="176"/>
      <c r="F2515" s="176"/>
      <c r="G2515" s="177"/>
      <c r="H2515" s="177"/>
    </row>
    <row r="2516" spans="1:8" x14ac:dyDescent="0.25">
      <c r="A2516" s="793"/>
      <c r="E2516" s="176"/>
      <c r="F2516" s="176"/>
      <c r="G2516" s="177"/>
      <c r="H2516" s="177"/>
    </row>
    <row r="2517" spans="1:8" x14ac:dyDescent="0.25">
      <c r="A2517" s="793"/>
      <c r="E2517" s="176"/>
      <c r="F2517" s="176"/>
      <c r="G2517" s="177"/>
      <c r="H2517" s="177"/>
    </row>
    <row r="2518" spans="1:8" x14ac:dyDescent="0.25">
      <c r="A2518" s="793"/>
      <c r="E2518" s="176"/>
      <c r="F2518" s="176"/>
      <c r="G2518" s="177"/>
      <c r="H2518" s="177"/>
    </row>
    <row r="2519" spans="1:8" x14ac:dyDescent="0.25">
      <c r="A2519" s="793"/>
      <c r="E2519" s="176"/>
      <c r="F2519" s="176"/>
      <c r="G2519" s="177"/>
      <c r="H2519" s="177"/>
    </row>
    <row r="2520" spans="1:8" x14ac:dyDescent="0.25">
      <c r="A2520" s="793"/>
      <c r="E2520" s="176"/>
      <c r="F2520" s="176"/>
      <c r="G2520" s="177"/>
      <c r="H2520" s="177"/>
    </row>
    <row r="2521" spans="1:8" x14ac:dyDescent="0.25">
      <c r="A2521" s="793"/>
      <c r="E2521" s="176"/>
      <c r="F2521" s="176"/>
      <c r="G2521" s="177"/>
      <c r="H2521" s="177"/>
    </row>
    <row r="2522" spans="1:8" x14ac:dyDescent="0.25">
      <c r="A2522" s="793"/>
      <c r="E2522" s="176"/>
      <c r="F2522" s="176"/>
      <c r="G2522" s="177"/>
      <c r="H2522" s="177"/>
    </row>
    <row r="2523" spans="1:8" x14ac:dyDescent="0.25">
      <c r="A2523" s="793"/>
      <c r="E2523" s="176"/>
      <c r="F2523" s="176"/>
      <c r="G2523" s="177"/>
      <c r="H2523" s="177"/>
    </row>
    <row r="2524" spans="1:8" x14ac:dyDescent="0.25">
      <c r="A2524" s="793"/>
      <c r="E2524" s="176"/>
      <c r="F2524" s="176"/>
      <c r="G2524" s="177"/>
      <c r="H2524" s="177"/>
    </row>
    <row r="2525" spans="1:8" x14ac:dyDescent="0.25">
      <c r="A2525" s="793"/>
      <c r="E2525" s="176"/>
      <c r="F2525" s="176"/>
      <c r="G2525" s="177"/>
      <c r="H2525" s="177"/>
    </row>
    <row r="2526" spans="1:8" x14ac:dyDescent="0.25">
      <c r="A2526" s="793"/>
      <c r="E2526" s="176"/>
      <c r="F2526" s="176"/>
      <c r="G2526" s="177"/>
      <c r="H2526" s="177"/>
    </row>
    <row r="2527" spans="1:8" x14ac:dyDescent="0.25">
      <c r="A2527" s="793"/>
      <c r="E2527" s="176"/>
      <c r="F2527" s="176"/>
      <c r="G2527" s="177"/>
      <c r="H2527" s="177"/>
    </row>
    <row r="2528" spans="1:8" x14ac:dyDescent="0.25">
      <c r="A2528" s="793"/>
      <c r="E2528" s="176"/>
      <c r="F2528" s="176"/>
      <c r="G2528" s="177"/>
      <c r="H2528" s="177"/>
    </row>
    <row r="2529" spans="1:8" x14ac:dyDescent="0.25">
      <c r="A2529" s="793"/>
      <c r="E2529" s="176"/>
      <c r="F2529" s="176"/>
      <c r="G2529" s="177"/>
      <c r="H2529" s="177"/>
    </row>
    <row r="2530" spans="1:8" x14ac:dyDescent="0.25">
      <c r="A2530" s="793"/>
      <c r="E2530" s="176"/>
      <c r="F2530" s="176"/>
      <c r="G2530" s="177"/>
      <c r="H2530" s="177"/>
    </row>
    <row r="2531" spans="1:8" x14ac:dyDescent="0.25">
      <c r="A2531" s="793"/>
      <c r="E2531" s="176"/>
      <c r="F2531" s="176"/>
      <c r="G2531" s="177"/>
      <c r="H2531" s="177"/>
    </row>
    <row r="2532" spans="1:8" x14ac:dyDescent="0.25">
      <c r="A2532" s="793"/>
      <c r="E2532" s="176"/>
      <c r="F2532" s="176"/>
      <c r="G2532" s="177"/>
      <c r="H2532" s="177"/>
    </row>
    <row r="2533" spans="1:8" x14ac:dyDescent="0.25">
      <c r="A2533" s="793"/>
      <c r="E2533" s="176"/>
      <c r="F2533" s="176"/>
      <c r="G2533" s="177"/>
      <c r="H2533" s="177"/>
    </row>
    <row r="2534" spans="1:8" x14ac:dyDescent="0.25">
      <c r="A2534" s="793"/>
      <c r="E2534" s="176"/>
      <c r="F2534" s="176"/>
      <c r="G2534" s="177"/>
      <c r="H2534" s="177"/>
    </row>
    <row r="2535" spans="1:8" x14ac:dyDescent="0.25">
      <c r="A2535" s="793"/>
      <c r="E2535" s="176"/>
      <c r="F2535" s="176"/>
      <c r="G2535" s="177"/>
      <c r="H2535" s="177"/>
    </row>
    <row r="2536" spans="1:8" x14ac:dyDescent="0.25">
      <c r="A2536" s="793"/>
      <c r="E2536" s="176"/>
      <c r="F2536" s="176"/>
      <c r="G2536" s="177"/>
      <c r="H2536" s="177"/>
    </row>
    <row r="2537" spans="1:8" x14ac:dyDescent="0.25">
      <c r="A2537" s="793"/>
      <c r="E2537" s="176"/>
      <c r="F2537" s="176"/>
      <c r="G2537" s="177"/>
      <c r="H2537" s="177"/>
    </row>
    <row r="2538" spans="1:8" x14ac:dyDescent="0.25">
      <c r="A2538" s="793"/>
      <c r="E2538" s="176"/>
      <c r="F2538" s="176"/>
      <c r="G2538" s="177"/>
      <c r="H2538" s="177"/>
    </row>
    <row r="2539" spans="1:8" x14ac:dyDescent="0.25">
      <c r="A2539" s="793"/>
      <c r="E2539" s="176"/>
      <c r="F2539" s="176"/>
      <c r="G2539" s="177"/>
      <c r="H2539" s="177"/>
    </row>
    <row r="2540" spans="1:8" x14ac:dyDescent="0.25">
      <c r="A2540" s="793"/>
      <c r="E2540" s="176"/>
      <c r="F2540" s="176"/>
      <c r="G2540" s="177"/>
      <c r="H2540" s="177"/>
    </row>
    <row r="2541" spans="1:8" x14ac:dyDescent="0.25">
      <c r="A2541" s="793"/>
      <c r="E2541" s="176"/>
      <c r="F2541" s="176"/>
      <c r="G2541" s="177"/>
      <c r="H2541" s="177"/>
    </row>
    <row r="2542" spans="1:8" x14ac:dyDescent="0.25">
      <c r="A2542" s="793"/>
      <c r="E2542" s="176"/>
      <c r="F2542" s="176"/>
      <c r="G2542" s="177"/>
      <c r="H2542" s="177"/>
    </row>
    <row r="2543" spans="1:8" x14ac:dyDescent="0.25">
      <c r="A2543" s="793"/>
      <c r="E2543" s="176"/>
      <c r="F2543" s="176"/>
      <c r="G2543" s="177"/>
      <c r="H2543" s="177"/>
    </row>
    <row r="2544" spans="1:8" x14ac:dyDescent="0.25">
      <c r="A2544" s="793"/>
      <c r="E2544" s="176"/>
      <c r="F2544" s="176"/>
      <c r="G2544" s="177"/>
      <c r="H2544" s="177"/>
    </row>
    <row r="2545" spans="1:8" x14ac:dyDescent="0.25">
      <c r="A2545" s="793"/>
      <c r="E2545" s="176"/>
      <c r="F2545" s="176"/>
      <c r="G2545" s="177"/>
      <c r="H2545" s="177"/>
    </row>
    <row r="2546" spans="1:8" x14ac:dyDescent="0.25">
      <c r="A2546" s="793"/>
      <c r="E2546" s="176"/>
      <c r="F2546" s="176"/>
      <c r="G2546" s="177"/>
      <c r="H2546" s="177"/>
    </row>
    <row r="2547" spans="1:8" x14ac:dyDescent="0.25">
      <c r="A2547" s="793"/>
      <c r="E2547" s="176"/>
      <c r="F2547" s="176"/>
      <c r="G2547" s="177"/>
      <c r="H2547" s="177"/>
    </row>
    <row r="2548" spans="1:8" x14ac:dyDescent="0.25">
      <c r="A2548" s="793"/>
      <c r="E2548" s="176"/>
      <c r="F2548" s="176"/>
      <c r="G2548" s="177"/>
      <c r="H2548" s="177"/>
    </row>
    <row r="2549" spans="1:8" x14ac:dyDescent="0.25">
      <c r="A2549" s="793"/>
      <c r="E2549" s="176"/>
      <c r="F2549" s="176"/>
      <c r="G2549" s="177"/>
      <c r="H2549" s="177"/>
    </row>
    <row r="2550" spans="1:8" x14ac:dyDescent="0.25">
      <c r="A2550" s="793"/>
      <c r="E2550" s="176"/>
      <c r="F2550" s="176"/>
      <c r="G2550" s="177"/>
      <c r="H2550" s="177"/>
    </row>
    <row r="2551" spans="1:8" x14ac:dyDescent="0.25">
      <c r="A2551" s="793"/>
      <c r="E2551" s="176"/>
      <c r="F2551" s="176"/>
      <c r="G2551" s="177"/>
      <c r="H2551" s="177"/>
    </row>
    <row r="2552" spans="1:8" x14ac:dyDescent="0.25">
      <c r="A2552" s="793"/>
      <c r="E2552" s="176"/>
      <c r="F2552" s="176"/>
      <c r="G2552" s="177"/>
      <c r="H2552" s="177"/>
    </row>
    <row r="2553" spans="1:8" x14ac:dyDescent="0.25">
      <c r="A2553" s="793"/>
      <c r="E2553" s="176"/>
      <c r="F2553" s="176"/>
      <c r="G2553" s="177"/>
      <c r="H2553" s="177"/>
    </row>
    <row r="2554" spans="1:8" x14ac:dyDescent="0.25">
      <c r="A2554" s="793"/>
      <c r="E2554" s="176"/>
      <c r="F2554" s="176"/>
      <c r="G2554" s="177"/>
      <c r="H2554" s="177"/>
    </row>
    <row r="2555" spans="1:8" x14ac:dyDescent="0.25">
      <c r="A2555" s="793"/>
      <c r="E2555" s="176"/>
      <c r="F2555" s="176"/>
      <c r="G2555" s="177"/>
      <c r="H2555" s="177"/>
    </row>
    <row r="2556" spans="1:8" x14ac:dyDescent="0.25">
      <c r="A2556" s="793"/>
      <c r="E2556" s="176"/>
      <c r="F2556" s="176"/>
      <c r="G2556" s="177"/>
      <c r="H2556" s="177"/>
    </row>
    <row r="2557" spans="1:8" x14ac:dyDescent="0.25">
      <c r="A2557" s="793"/>
      <c r="E2557" s="176"/>
      <c r="F2557" s="176"/>
      <c r="G2557" s="177"/>
      <c r="H2557" s="177"/>
    </row>
    <row r="2558" spans="1:8" x14ac:dyDescent="0.25">
      <c r="A2558" s="793"/>
      <c r="E2558" s="176"/>
      <c r="F2558" s="176"/>
      <c r="G2558" s="177"/>
      <c r="H2558" s="177"/>
    </row>
    <row r="2559" spans="1:8" x14ac:dyDescent="0.25">
      <c r="A2559" s="793"/>
      <c r="E2559" s="176"/>
      <c r="F2559" s="176"/>
      <c r="G2559" s="177"/>
      <c r="H2559" s="177"/>
    </row>
    <row r="2560" spans="1:8" x14ac:dyDescent="0.25">
      <c r="A2560" s="793"/>
      <c r="E2560" s="176"/>
      <c r="F2560" s="176"/>
      <c r="G2560" s="177"/>
      <c r="H2560" s="177"/>
    </row>
    <row r="2561" spans="1:8" x14ac:dyDescent="0.25">
      <c r="A2561" s="793"/>
      <c r="E2561" s="176"/>
      <c r="F2561" s="176"/>
      <c r="G2561" s="177"/>
      <c r="H2561" s="177"/>
    </row>
    <row r="2562" spans="1:8" x14ac:dyDescent="0.25">
      <c r="A2562" s="793"/>
      <c r="E2562" s="176"/>
      <c r="F2562" s="176"/>
      <c r="G2562" s="177"/>
      <c r="H2562" s="177"/>
    </row>
    <row r="2563" spans="1:8" x14ac:dyDescent="0.25">
      <c r="A2563" s="793"/>
      <c r="E2563" s="176"/>
      <c r="F2563" s="176"/>
      <c r="G2563" s="177"/>
      <c r="H2563" s="177"/>
    </row>
    <row r="2564" spans="1:8" x14ac:dyDescent="0.25">
      <c r="A2564" s="793"/>
      <c r="E2564" s="176"/>
      <c r="F2564" s="176"/>
      <c r="G2564" s="177"/>
      <c r="H2564" s="177"/>
    </row>
    <row r="2565" spans="1:8" x14ac:dyDescent="0.25">
      <c r="A2565" s="793"/>
      <c r="E2565" s="176"/>
      <c r="F2565" s="176"/>
      <c r="G2565" s="177"/>
      <c r="H2565" s="177"/>
    </row>
    <row r="2566" spans="1:8" x14ac:dyDescent="0.25">
      <c r="A2566" s="793"/>
      <c r="E2566" s="176"/>
      <c r="F2566" s="176"/>
      <c r="G2566" s="177"/>
      <c r="H2566" s="177"/>
    </row>
    <row r="2567" spans="1:8" x14ac:dyDescent="0.25">
      <c r="A2567" s="793"/>
      <c r="E2567" s="176"/>
      <c r="F2567" s="176"/>
      <c r="G2567" s="177"/>
      <c r="H2567" s="177"/>
    </row>
    <row r="2568" spans="1:8" x14ac:dyDescent="0.25">
      <c r="A2568" s="793"/>
      <c r="E2568" s="176"/>
      <c r="F2568" s="176"/>
      <c r="G2568" s="177"/>
      <c r="H2568" s="177"/>
    </row>
    <row r="2569" spans="1:8" x14ac:dyDescent="0.25">
      <c r="A2569" s="793"/>
      <c r="E2569" s="176"/>
      <c r="F2569" s="176"/>
      <c r="G2569" s="177"/>
      <c r="H2569" s="177"/>
    </row>
    <row r="2570" spans="1:8" x14ac:dyDescent="0.25">
      <c r="A2570" s="793"/>
      <c r="E2570" s="176"/>
      <c r="F2570" s="176"/>
      <c r="G2570" s="177"/>
      <c r="H2570" s="177"/>
    </row>
    <row r="2571" spans="1:8" x14ac:dyDescent="0.25">
      <c r="A2571" s="793"/>
      <c r="E2571" s="176"/>
      <c r="F2571" s="176"/>
      <c r="G2571" s="177"/>
      <c r="H2571" s="177"/>
    </row>
    <row r="2572" spans="1:8" x14ac:dyDescent="0.25">
      <c r="A2572" s="793"/>
      <c r="E2572" s="176"/>
      <c r="F2572" s="176"/>
      <c r="G2572" s="177"/>
      <c r="H2572" s="177"/>
    </row>
    <row r="2573" spans="1:8" x14ac:dyDescent="0.25">
      <c r="A2573" s="793"/>
      <c r="E2573" s="176"/>
      <c r="F2573" s="176"/>
      <c r="G2573" s="177"/>
      <c r="H2573" s="177"/>
    </row>
    <row r="2574" spans="1:8" x14ac:dyDescent="0.25">
      <c r="A2574" s="793"/>
      <c r="E2574" s="176"/>
      <c r="F2574" s="176"/>
      <c r="G2574" s="177"/>
      <c r="H2574" s="177"/>
    </row>
    <row r="2575" spans="1:8" x14ac:dyDescent="0.25">
      <c r="A2575" s="793"/>
      <c r="E2575" s="176"/>
      <c r="F2575" s="176"/>
      <c r="G2575" s="177"/>
      <c r="H2575" s="177"/>
    </row>
    <row r="2576" spans="1:8" x14ac:dyDescent="0.25">
      <c r="A2576" s="793"/>
      <c r="E2576" s="176"/>
      <c r="F2576" s="176"/>
      <c r="G2576" s="177"/>
      <c r="H2576" s="177"/>
    </row>
    <row r="2577" spans="1:8" x14ac:dyDescent="0.25">
      <c r="A2577" s="793"/>
      <c r="E2577" s="176"/>
      <c r="F2577" s="176"/>
      <c r="G2577" s="177"/>
      <c r="H2577" s="177"/>
    </row>
    <row r="2578" spans="1:8" x14ac:dyDescent="0.25">
      <c r="A2578" s="793"/>
      <c r="E2578" s="176"/>
      <c r="F2578" s="176"/>
      <c r="G2578" s="177"/>
      <c r="H2578" s="177"/>
    </row>
    <row r="2579" spans="1:8" x14ac:dyDescent="0.25">
      <c r="A2579" s="793"/>
      <c r="E2579" s="176"/>
      <c r="F2579" s="176"/>
      <c r="G2579" s="177"/>
      <c r="H2579" s="177"/>
    </row>
    <row r="2580" spans="1:8" x14ac:dyDescent="0.25">
      <c r="A2580" s="793"/>
      <c r="E2580" s="176"/>
      <c r="F2580" s="176"/>
      <c r="G2580" s="177"/>
      <c r="H2580" s="177"/>
    </row>
    <row r="2581" spans="1:8" x14ac:dyDescent="0.25">
      <c r="A2581" s="793"/>
      <c r="E2581" s="176"/>
      <c r="F2581" s="176"/>
      <c r="G2581" s="177"/>
      <c r="H2581" s="177"/>
    </row>
    <row r="2582" spans="1:8" x14ac:dyDescent="0.25">
      <c r="A2582" s="793"/>
      <c r="E2582" s="176"/>
      <c r="F2582" s="176"/>
      <c r="G2582" s="177"/>
      <c r="H2582" s="177"/>
    </row>
    <row r="2583" spans="1:8" x14ac:dyDescent="0.25">
      <c r="A2583" s="793"/>
      <c r="E2583" s="176"/>
      <c r="F2583" s="176"/>
      <c r="G2583" s="177"/>
      <c r="H2583" s="177"/>
    </row>
    <row r="2584" spans="1:8" x14ac:dyDescent="0.25">
      <c r="A2584" s="793"/>
      <c r="E2584" s="176"/>
      <c r="F2584" s="176"/>
      <c r="G2584" s="177"/>
      <c r="H2584" s="177"/>
    </row>
    <row r="2585" spans="1:8" x14ac:dyDescent="0.25">
      <c r="A2585" s="793"/>
      <c r="E2585" s="176"/>
      <c r="F2585" s="176"/>
      <c r="G2585" s="177"/>
      <c r="H2585" s="177"/>
    </row>
    <row r="2586" spans="1:8" x14ac:dyDescent="0.25">
      <c r="A2586" s="793"/>
      <c r="E2586" s="176"/>
      <c r="F2586" s="176"/>
      <c r="G2586" s="177"/>
      <c r="H2586" s="177"/>
    </row>
    <row r="2587" spans="1:8" x14ac:dyDescent="0.25">
      <c r="A2587" s="793"/>
      <c r="E2587" s="176"/>
      <c r="F2587" s="176"/>
      <c r="G2587" s="177"/>
      <c r="H2587" s="177"/>
    </row>
    <row r="2588" spans="1:8" x14ac:dyDescent="0.25">
      <c r="A2588" s="793"/>
      <c r="E2588" s="176"/>
      <c r="F2588" s="176"/>
      <c r="G2588" s="177"/>
      <c r="H2588" s="177"/>
    </row>
    <row r="2589" spans="1:8" x14ac:dyDescent="0.25">
      <c r="A2589" s="793"/>
      <c r="E2589" s="176"/>
      <c r="F2589" s="176"/>
      <c r="G2589" s="177"/>
      <c r="H2589" s="177"/>
    </row>
    <row r="2590" spans="1:8" x14ac:dyDescent="0.25">
      <c r="A2590" s="793"/>
      <c r="E2590" s="176"/>
      <c r="F2590" s="176"/>
      <c r="G2590" s="177"/>
      <c r="H2590" s="177"/>
    </row>
    <row r="2591" spans="1:8" x14ac:dyDescent="0.25">
      <c r="A2591" s="793"/>
      <c r="E2591" s="176"/>
      <c r="F2591" s="176"/>
      <c r="G2591" s="177"/>
      <c r="H2591" s="177"/>
    </row>
    <row r="2592" spans="1:8" x14ac:dyDescent="0.25">
      <c r="A2592" s="793"/>
      <c r="E2592" s="176"/>
      <c r="F2592" s="176"/>
      <c r="G2592" s="177"/>
      <c r="H2592" s="177"/>
    </row>
    <row r="2593" spans="1:8" x14ac:dyDescent="0.25">
      <c r="A2593" s="793"/>
      <c r="E2593" s="176"/>
      <c r="F2593" s="176"/>
      <c r="G2593" s="177"/>
      <c r="H2593" s="177"/>
    </row>
    <row r="2594" spans="1:8" x14ac:dyDescent="0.25">
      <c r="A2594" s="793"/>
      <c r="E2594" s="176"/>
      <c r="F2594" s="176"/>
      <c r="G2594" s="177"/>
      <c r="H2594" s="177"/>
    </row>
    <row r="2595" spans="1:8" x14ac:dyDescent="0.25">
      <c r="A2595" s="793"/>
      <c r="E2595" s="176"/>
      <c r="F2595" s="176"/>
      <c r="G2595" s="177"/>
      <c r="H2595" s="177"/>
    </row>
    <row r="2596" spans="1:8" x14ac:dyDescent="0.25">
      <c r="A2596" s="793"/>
      <c r="E2596" s="176"/>
      <c r="F2596" s="176"/>
      <c r="G2596" s="177"/>
      <c r="H2596" s="177"/>
    </row>
    <row r="2597" spans="1:8" x14ac:dyDescent="0.25">
      <c r="A2597" s="793"/>
      <c r="E2597" s="176"/>
      <c r="F2597" s="176"/>
      <c r="G2597" s="177"/>
      <c r="H2597" s="177"/>
    </row>
    <row r="2598" spans="1:8" x14ac:dyDescent="0.25">
      <c r="A2598" s="793"/>
      <c r="E2598" s="176"/>
      <c r="F2598" s="176"/>
      <c r="G2598" s="177"/>
      <c r="H2598" s="177"/>
    </row>
    <row r="2599" spans="1:8" x14ac:dyDescent="0.25">
      <c r="A2599" s="793"/>
      <c r="E2599" s="176"/>
      <c r="F2599" s="176"/>
      <c r="G2599" s="177"/>
      <c r="H2599" s="177"/>
    </row>
    <row r="2600" spans="1:8" x14ac:dyDescent="0.25">
      <c r="A2600" s="793"/>
      <c r="E2600" s="176"/>
      <c r="F2600" s="176"/>
      <c r="G2600" s="177"/>
      <c r="H2600" s="177"/>
    </row>
    <row r="2601" spans="1:8" x14ac:dyDescent="0.25">
      <c r="A2601" s="793"/>
      <c r="E2601" s="176"/>
      <c r="F2601" s="176"/>
      <c r="G2601" s="177"/>
      <c r="H2601" s="177"/>
    </row>
    <row r="2602" spans="1:8" x14ac:dyDescent="0.25">
      <c r="A2602" s="793"/>
      <c r="E2602" s="176"/>
      <c r="F2602" s="176"/>
      <c r="G2602" s="177"/>
      <c r="H2602" s="177"/>
    </row>
    <row r="2603" spans="1:8" x14ac:dyDescent="0.25">
      <c r="A2603" s="793"/>
      <c r="E2603" s="176"/>
      <c r="F2603" s="176"/>
      <c r="G2603" s="177"/>
      <c r="H2603" s="177"/>
    </row>
    <row r="2604" spans="1:8" x14ac:dyDescent="0.25">
      <c r="A2604" s="793"/>
      <c r="E2604" s="176"/>
      <c r="F2604" s="176"/>
      <c r="G2604" s="177"/>
      <c r="H2604" s="177"/>
    </row>
    <row r="2605" spans="1:8" x14ac:dyDescent="0.25">
      <c r="A2605" s="793"/>
      <c r="E2605" s="176"/>
      <c r="F2605" s="176"/>
      <c r="G2605" s="177"/>
      <c r="H2605" s="177"/>
    </row>
    <row r="2606" spans="1:8" x14ac:dyDescent="0.25">
      <c r="A2606" s="793"/>
      <c r="E2606" s="176"/>
      <c r="F2606" s="176"/>
      <c r="G2606" s="177"/>
      <c r="H2606" s="177"/>
    </row>
    <row r="2607" spans="1:8" x14ac:dyDescent="0.25">
      <c r="A2607" s="793"/>
      <c r="E2607" s="176"/>
      <c r="F2607" s="176"/>
      <c r="G2607" s="177"/>
      <c r="H2607" s="177"/>
    </row>
    <row r="2608" spans="1:8" x14ac:dyDescent="0.25">
      <c r="A2608" s="793"/>
      <c r="E2608" s="176"/>
      <c r="F2608" s="176"/>
      <c r="G2608" s="177"/>
      <c r="H2608" s="177"/>
    </row>
    <row r="2609" spans="1:8" x14ac:dyDescent="0.25">
      <c r="A2609" s="793"/>
      <c r="E2609" s="176"/>
      <c r="F2609" s="176"/>
      <c r="G2609" s="177"/>
      <c r="H2609" s="177"/>
    </row>
    <row r="2610" spans="1:8" x14ac:dyDescent="0.25">
      <c r="A2610" s="793"/>
      <c r="E2610" s="176"/>
      <c r="F2610" s="176"/>
      <c r="G2610" s="177"/>
      <c r="H2610" s="177"/>
    </row>
    <row r="2611" spans="1:8" x14ac:dyDescent="0.25">
      <c r="A2611" s="793"/>
      <c r="E2611" s="176"/>
      <c r="F2611" s="176"/>
      <c r="G2611" s="177"/>
      <c r="H2611" s="177"/>
    </row>
    <row r="2612" spans="1:8" x14ac:dyDescent="0.25">
      <c r="A2612" s="793"/>
      <c r="E2612" s="176"/>
      <c r="F2612" s="176"/>
      <c r="G2612" s="177"/>
      <c r="H2612" s="177"/>
    </row>
    <row r="2613" spans="1:8" x14ac:dyDescent="0.25">
      <c r="A2613" s="793"/>
      <c r="E2613" s="176"/>
      <c r="F2613" s="176"/>
      <c r="G2613" s="177"/>
      <c r="H2613" s="177"/>
    </row>
    <row r="2614" spans="1:8" x14ac:dyDescent="0.25">
      <c r="A2614" s="793"/>
      <c r="E2614" s="176"/>
      <c r="F2614" s="176"/>
      <c r="G2614" s="177"/>
      <c r="H2614" s="177"/>
    </row>
    <row r="2615" spans="1:8" x14ac:dyDescent="0.25">
      <c r="A2615" s="793"/>
      <c r="E2615" s="176"/>
      <c r="F2615" s="176"/>
      <c r="G2615" s="177"/>
      <c r="H2615" s="177"/>
    </row>
    <row r="2616" spans="1:8" x14ac:dyDescent="0.25">
      <c r="A2616" s="793"/>
      <c r="E2616" s="176"/>
      <c r="F2616" s="176"/>
      <c r="G2616" s="177"/>
      <c r="H2616" s="177"/>
    </row>
    <row r="2617" spans="1:8" x14ac:dyDescent="0.25">
      <c r="A2617" s="793"/>
      <c r="E2617" s="176"/>
      <c r="F2617" s="176"/>
      <c r="G2617" s="177"/>
      <c r="H2617" s="177"/>
    </row>
    <row r="2618" spans="1:8" x14ac:dyDescent="0.25">
      <c r="A2618" s="793"/>
      <c r="E2618" s="176"/>
      <c r="F2618" s="176"/>
      <c r="G2618" s="177"/>
      <c r="H2618" s="177"/>
    </row>
    <row r="2619" spans="1:8" x14ac:dyDescent="0.25">
      <c r="A2619" s="793"/>
      <c r="E2619" s="176"/>
      <c r="F2619" s="176"/>
      <c r="G2619" s="177"/>
      <c r="H2619" s="177"/>
    </row>
    <row r="2620" spans="1:8" x14ac:dyDescent="0.25">
      <c r="A2620" s="793"/>
      <c r="E2620" s="176"/>
      <c r="F2620" s="176"/>
      <c r="G2620" s="177"/>
      <c r="H2620" s="177"/>
    </row>
    <row r="2621" spans="1:8" x14ac:dyDescent="0.25">
      <c r="A2621" s="793"/>
      <c r="E2621" s="176"/>
      <c r="F2621" s="176"/>
      <c r="G2621" s="177"/>
      <c r="H2621" s="177"/>
    </row>
    <row r="2622" spans="1:8" x14ac:dyDescent="0.25">
      <c r="A2622" s="793"/>
      <c r="E2622" s="176"/>
      <c r="F2622" s="176"/>
      <c r="G2622" s="177"/>
      <c r="H2622" s="177"/>
    </row>
    <row r="2623" spans="1:8" x14ac:dyDescent="0.25">
      <c r="A2623" s="793"/>
      <c r="E2623" s="176"/>
      <c r="F2623" s="176"/>
      <c r="G2623" s="177"/>
      <c r="H2623" s="177"/>
    </row>
    <row r="2624" spans="1:8" x14ac:dyDescent="0.25">
      <c r="A2624" s="793"/>
      <c r="E2624" s="176"/>
      <c r="F2624" s="176"/>
      <c r="G2624" s="177"/>
      <c r="H2624" s="177"/>
    </row>
    <row r="2625" spans="1:8" x14ac:dyDescent="0.25">
      <c r="A2625" s="793"/>
      <c r="E2625" s="176"/>
      <c r="F2625" s="176"/>
      <c r="G2625" s="177"/>
      <c r="H2625" s="177"/>
    </row>
    <row r="2626" spans="1:8" x14ac:dyDescent="0.25">
      <c r="A2626" s="793"/>
      <c r="E2626" s="176"/>
      <c r="F2626" s="176"/>
      <c r="G2626" s="177"/>
      <c r="H2626" s="177"/>
    </row>
    <row r="2627" spans="1:8" x14ac:dyDescent="0.25">
      <c r="A2627" s="793"/>
      <c r="E2627" s="176"/>
      <c r="F2627" s="176"/>
      <c r="G2627" s="177"/>
      <c r="H2627" s="177"/>
    </row>
    <row r="2628" spans="1:8" x14ac:dyDescent="0.25">
      <c r="A2628" s="793"/>
      <c r="E2628" s="176"/>
      <c r="F2628" s="176"/>
      <c r="G2628" s="177"/>
      <c r="H2628" s="177"/>
    </row>
    <row r="2629" spans="1:8" x14ac:dyDescent="0.25">
      <c r="A2629" s="793"/>
      <c r="E2629" s="176"/>
      <c r="F2629" s="176"/>
      <c r="G2629" s="177"/>
      <c r="H2629" s="177"/>
    </row>
    <row r="2630" spans="1:8" x14ac:dyDescent="0.25">
      <c r="A2630" s="793"/>
      <c r="E2630" s="176"/>
      <c r="F2630" s="176"/>
      <c r="G2630" s="177"/>
      <c r="H2630" s="177"/>
    </row>
    <row r="2631" spans="1:8" x14ac:dyDescent="0.25">
      <c r="A2631" s="793"/>
      <c r="E2631" s="176"/>
      <c r="F2631" s="176"/>
      <c r="G2631" s="177"/>
      <c r="H2631" s="177"/>
    </row>
    <row r="2632" spans="1:8" x14ac:dyDescent="0.25">
      <c r="A2632" s="793"/>
      <c r="E2632" s="176"/>
      <c r="F2632" s="176"/>
      <c r="G2632" s="177"/>
      <c r="H2632" s="177"/>
    </row>
    <row r="2633" spans="1:8" x14ac:dyDescent="0.25">
      <c r="A2633" s="793"/>
      <c r="E2633" s="176"/>
      <c r="F2633" s="176"/>
      <c r="G2633" s="177"/>
      <c r="H2633" s="177"/>
    </row>
    <row r="2634" spans="1:8" x14ac:dyDescent="0.25">
      <c r="A2634" s="793"/>
      <c r="E2634" s="176"/>
      <c r="F2634" s="176"/>
      <c r="G2634" s="177"/>
      <c r="H2634" s="177"/>
    </row>
    <row r="2635" spans="1:8" x14ac:dyDescent="0.25">
      <c r="A2635" s="793"/>
      <c r="E2635" s="176"/>
      <c r="F2635" s="176"/>
      <c r="G2635" s="177"/>
      <c r="H2635" s="177"/>
    </row>
    <row r="2636" spans="1:8" x14ac:dyDescent="0.25">
      <c r="A2636" s="793"/>
      <c r="E2636" s="176"/>
      <c r="F2636" s="176"/>
      <c r="G2636" s="177"/>
      <c r="H2636" s="177"/>
    </row>
    <row r="2637" spans="1:8" x14ac:dyDescent="0.25">
      <c r="A2637" s="793"/>
      <c r="E2637" s="176"/>
      <c r="F2637" s="176"/>
      <c r="G2637" s="177"/>
      <c r="H2637" s="177"/>
    </row>
    <row r="2638" spans="1:8" x14ac:dyDescent="0.25">
      <c r="A2638" s="793"/>
      <c r="E2638" s="176"/>
      <c r="F2638" s="176"/>
      <c r="G2638" s="177"/>
      <c r="H2638" s="177"/>
    </row>
    <row r="2639" spans="1:8" x14ac:dyDescent="0.25">
      <c r="A2639" s="793"/>
      <c r="E2639" s="176"/>
      <c r="F2639" s="176"/>
      <c r="G2639" s="177"/>
      <c r="H2639" s="177"/>
    </row>
    <row r="2640" spans="1:8" x14ac:dyDescent="0.25">
      <c r="A2640" s="793"/>
      <c r="E2640" s="176"/>
      <c r="F2640" s="176"/>
      <c r="G2640" s="177"/>
      <c r="H2640" s="177"/>
    </row>
    <row r="2641" spans="1:8" x14ac:dyDescent="0.25">
      <c r="A2641" s="793"/>
      <c r="E2641" s="176"/>
      <c r="F2641" s="176"/>
      <c r="G2641" s="177"/>
      <c r="H2641" s="177"/>
    </row>
    <row r="2642" spans="1:8" x14ac:dyDescent="0.25">
      <c r="A2642" s="793"/>
      <c r="E2642" s="176"/>
      <c r="F2642" s="176"/>
      <c r="G2642" s="177"/>
      <c r="H2642" s="177"/>
    </row>
    <row r="2643" spans="1:8" x14ac:dyDescent="0.25">
      <c r="A2643" s="793"/>
      <c r="E2643" s="176"/>
      <c r="F2643" s="176"/>
      <c r="G2643" s="177"/>
      <c r="H2643" s="177"/>
    </row>
    <row r="2644" spans="1:8" x14ac:dyDescent="0.25">
      <c r="A2644" s="793"/>
      <c r="E2644" s="176"/>
      <c r="F2644" s="176"/>
      <c r="G2644" s="177"/>
      <c r="H2644" s="177"/>
    </row>
    <row r="2645" spans="1:8" x14ac:dyDescent="0.25">
      <c r="A2645" s="793"/>
      <c r="E2645" s="176"/>
      <c r="F2645" s="176"/>
      <c r="G2645" s="177"/>
      <c r="H2645" s="177"/>
    </row>
    <row r="2646" spans="1:8" x14ac:dyDescent="0.25">
      <c r="A2646" s="793"/>
      <c r="E2646" s="176"/>
      <c r="F2646" s="176"/>
      <c r="G2646" s="177"/>
      <c r="H2646" s="177"/>
    </row>
    <row r="2647" spans="1:8" x14ac:dyDescent="0.25">
      <c r="A2647" s="793"/>
      <c r="E2647" s="176"/>
      <c r="F2647" s="176"/>
      <c r="G2647" s="177"/>
      <c r="H2647" s="177"/>
    </row>
    <row r="2648" spans="1:8" x14ac:dyDescent="0.25">
      <c r="A2648" s="793"/>
      <c r="E2648" s="176"/>
      <c r="F2648" s="176"/>
      <c r="G2648" s="177"/>
      <c r="H2648" s="177"/>
    </row>
    <row r="2649" spans="1:8" x14ac:dyDescent="0.25">
      <c r="A2649" s="793"/>
      <c r="E2649" s="176"/>
      <c r="F2649" s="176"/>
      <c r="G2649" s="177"/>
      <c r="H2649" s="177"/>
    </row>
    <row r="2650" spans="1:8" x14ac:dyDescent="0.25">
      <c r="A2650" s="793"/>
      <c r="E2650" s="176"/>
      <c r="F2650" s="176"/>
      <c r="G2650" s="177"/>
      <c r="H2650" s="177"/>
    </row>
    <row r="2651" spans="1:8" x14ac:dyDescent="0.25">
      <c r="A2651" s="793"/>
      <c r="E2651" s="176"/>
      <c r="F2651" s="176"/>
      <c r="G2651" s="177"/>
      <c r="H2651" s="177"/>
    </row>
    <row r="2652" spans="1:8" x14ac:dyDescent="0.25">
      <c r="A2652" s="793"/>
      <c r="E2652" s="176"/>
      <c r="F2652" s="176"/>
      <c r="G2652" s="177"/>
      <c r="H2652" s="177"/>
    </row>
    <row r="2653" spans="1:8" x14ac:dyDescent="0.25">
      <c r="A2653" s="793"/>
      <c r="E2653" s="176"/>
      <c r="F2653" s="176"/>
      <c r="G2653" s="177"/>
      <c r="H2653" s="177"/>
    </row>
    <row r="2654" spans="1:8" x14ac:dyDescent="0.25">
      <c r="A2654" s="793"/>
      <c r="E2654" s="176"/>
      <c r="F2654" s="176"/>
      <c r="G2654" s="177"/>
      <c r="H2654" s="177"/>
    </row>
    <row r="2655" spans="1:8" x14ac:dyDescent="0.25">
      <c r="A2655" s="793"/>
      <c r="E2655" s="176"/>
      <c r="F2655" s="176"/>
      <c r="G2655" s="177"/>
      <c r="H2655" s="177"/>
    </row>
    <row r="2656" spans="1:8" x14ac:dyDescent="0.25">
      <c r="A2656" s="793"/>
      <c r="E2656" s="176"/>
      <c r="F2656" s="176"/>
      <c r="G2656" s="177"/>
      <c r="H2656" s="177"/>
    </row>
    <row r="2657" spans="1:8" x14ac:dyDescent="0.25">
      <c r="A2657" s="793"/>
      <c r="E2657" s="176"/>
      <c r="F2657" s="176"/>
      <c r="G2657" s="177"/>
      <c r="H2657" s="177"/>
    </row>
    <row r="2658" spans="1:8" x14ac:dyDescent="0.25">
      <c r="A2658" s="793"/>
      <c r="E2658" s="176"/>
      <c r="F2658" s="176"/>
      <c r="G2658" s="177"/>
      <c r="H2658" s="177"/>
    </row>
    <row r="2659" spans="1:8" x14ac:dyDescent="0.25">
      <c r="A2659" s="793"/>
      <c r="E2659" s="176"/>
      <c r="F2659" s="176"/>
      <c r="G2659" s="177"/>
      <c r="H2659" s="177"/>
    </row>
    <row r="2660" spans="1:8" x14ac:dyDescent="0.25">
      <c r="A2660" s="793"/>
      <c r="E2660" s="176"/>
      <c r="F2660" s="176"/>
      <c r="G2660" s="177"/>
      <c r="H2660" s="177"/>
    </row>
    <row r="2661" spans="1:8" x14ac:dyDescent="0.25">
      <c r="A2661" s="793"/>
      <c r="E2661" s="176"/>
      <c r="F2661" s="176"/>
      <c r="G2661" s="177"/>
      <c r="H2661" s="177"/>
    </row>
    <row r="2662" spans="1:8" x14ac:dyDescent="0.25">
      <c r="A2662" s="793"/>
      <c r="E2662" s="176"/>
      <c r="F2662" s="176"/>
      <c r="G2662" s="177"/>
      <c r="H2662" s="177"/>
    </row>
    <row r="2663" spans="1:8" x14ac:dyDescent="0.25">
      <c r="A2663" s="793"/>
      <c r="E2663" s="176"/>
      <c r="F2663" s="176"/>
      <c r="G2663" s="177"/>
      <c r="H2663" s="177"/>
    </row>
    <row r="2664" spans="1:8" x14ac:dyDescent="0.25">
      <c r="A2664" s="793"/>
      <c r="E2664" s="176"/>
      <c r="F2664" s="176"/>
      <c r="G2664" s="177"/>
      <c r="H2664" s="177"/>
    </row>
    <row r="2665" spans="1:8" x14ac:dyDescent="0.25">
      <c r="A2665" s="793"/>
      <c r="E2665" s="176"/>
      <c r="F2665" s="176"/>
      <c r="G2665" s="177"/>
      <c r="H2665" s="177"/>
    </row>
    <row r="2666" spans="1:8" x14ac:dyDescent="0.25">
      <c r="A2666" s="793"/>
      <c r="E2666" s="176"/>
      <c r="F2666" s="176"/>
      <c r="G2666" s="177"/>
      <c r="H2666" s="177"/>
    </row>
    <row r="2667" spans="1:8" x14ac:dyDescent="0.25">
      <c r="A2667" s="793"/>
      <c r="E2667" s="176"/>
      <c r="F2667" s="176"/>
      <c r="G2667" s="177"/>
      <c r="H2667" s="177"/>
    </row>
    <row r="2668" spans="1:8" x14ac:dyDescent="0.25">
      <c r="A2668" s="793"/>
      <c r="E2668" s="176"/>
      <c r="F2668" s="176"/>
      <c r="G2668" s="177"/>
      <c r="H2668" s="177"/>
    </row>
    <row r="2669" spans="1:8" x14ac:dyDescent="0.25">
      <c r="A2669" s="793"/>
      <c r="E2669" s="176"/>
      <c r="F2669" s="176"/>
      <c r="G2669" s="177"/>
      <c r="H2669" s="177"/>
    </row>
    <row r="2670" spans="1:8" x14ac:dyDescent="0.25">
      <c r="A2670" s="793"/>
      <c r="E2670" s="176"/>
      <c r="F2670" s="176"/>
      <c r="G2670" s="177"/>
      <c r="H2670" s="177"/>
    </row>
    <row r="2671" spans="1:8" x14ac:dyDescent="0.25">
      <c r="A2671" s="793"/>
      <c r="E2671" s="176"/>
      <c r="F2671" s="176"/>
      <c r="G2671" s="177"/>
      <c r="H2671" s="177"/>
    </row>
    <row r="2672" spans="1:8" x14ac:dyDescent="0.25">
      <c r="A2672" s="793"/>
      <c r="E2672" s="176"/>
      <c r="F2672" s="176"/>
      <c r="G2672" s="177"/>
      <c r="H2672" s="177"/>
    </row>
    <row r="2673" spans="1:8" x14ac:dyDescent="0.25">
      <c r="A2673" s="793"/>
      <c r="E2673" s="176"/>
      <c r="F2673" s="176"/>
      <c r="G2673" s="177"/>
      <c r="H2673" s="177"/>
    </row>
    <row r="2674" spans="1:8" x14ac:dyDescent="0.25">
      <c r="A2674" s="793"/>
      <c r="E2674" s="176"/>
      <c r="F2674" s="176"/>
      <c r="G2674" s="177"/>
      <c r="H2674" s="177"/>
    </row>
    <row r="2675" spans="1:8" x14ac:dyDescent="0.25">
      <c r="A2675" s="793"/>
      <c r="E2675" s="176"/>
      <c r="F2675" s="176"/>
      <c r="G2675" s="177"/>
      <c r="H2675" s="177"/>
    </row>
    <row r="2676" spans="1:8" x14ac:dyDescent="0.25">
      <c r="A2676" s="793"/>
      <c r="E2676" s="176"/>
      <c r="F2676" s="176"/>
      <c r="G2676" s="177"/>
      <c r="H2676" s="177"/>
    </row>
    <row r="2677" spans="1:8" x14ac:dyDescent="0.25">
      <c r="A2677" s="793"/>
      <c r="E2677" s="176"/>
      <c r="F2677" s="176"/>
      <c r="G2677" s="177"/>
      <c r="H2677" s="177"/>
    </row>
    <row r="2678" spans="1:8" x14ac:dyDescent="0.25">
      <c r="A2678" s="793"/>
      <c r="E2678" s="176"/>
      <c r="F2678" s="176"/>
      <c r="G2678" s="177"/>
      <c r="H2678" s="177"/>
    </row>
    <row r="2679" spans="1:8" x14ac:dyDescent="0.25">
      <c r="A2679" s="793"/>
      <c r="E2679" s="176"/>
      <c r="F2679" s="176"/>
      <c r="G2679" s="177"/>
      <c r="H2679" s="177"/>
    </row>
    <row r="2680" spans="1:8" x14ac:dyDescent="0.25">
      <c r="A2680" s="793"/>
      <c r="E2680" s="176"/>
      <c r="F2680" s="176"/>
      <c r="G2680" s="177"/>
      <c r="H2680" s="177"/>
    </row>
    <row r="2681" spans="1:8" x14ac:dyDescent="0.25">
      <c r="A2681" s="793"/>
      <c r="E2681" s="176"/>
      <c r="F2681" s="176"/>
      <c r="G2681" s="177"/>
      <c r="H2681" s="177"/>
    </row>
    <row r="2682" spans="1:8" x14ac:dyDescent="0.25">
      <c r="A2682" s="793"/>
      <c r="E2682" s="176"/>
      <c r="F2682" s="176"/>
      <c r="G2682" s="177"/>
      <c r="H2682" s="177"/>
    </row>
    <row r="2683" spans="1:8" x14ac:dyDescent="0.25">
      <c r="A2683" s="793"/>
      <c r="E2683" s="176"/>
      <c r="F2683" s="176"/>
      <c r="G2683" s="177"/>
      <c r="H2683" s="177"/>
    </row>
    <row r="2684" spans="1:8" x14ac:dyDescent="0.25">
      <c r="A2684" s="793"/>
      <c r="E2684" s="176"/>
      <c r="F2684" s="176"/>
      <c r="G2684" s="177"/>
      <c r="H2684" s="177"/>
    </row>
    <row r="2685" spans="1:8" x14ac:dyDescent="0.25">
      <c r="A2685" s="793"/>
      <c r="E2685" s="176"/>
      <c r="F2685" s="176"/>
      <c r="G2685" s="177"/>
      <c r="H2685" s="177"/>
    </row>
    <row r="2686" spans="1:8" x14ac:dyDescent="0.25">
      <c r="A2686" s="793"/>
      <c r="E2686" s="176"/>
      <c r="F2686" s="176"/>
      <c r="G2686" s="177"/>
      <c r="H2686" s="177"/>
    </row>
    <row r="2687" spans="1:8" x14ac:dyDescent="0.25">
      <c r="A2687" s="793"/>
      <c r="E2687" s="176"/>
      <c r="F2687" s="176"/>
      <c r="G2687" s="177"/>
      <c r="H2687" s="177"/>
    </row>
    <row r="2688" spans="1:8" x14ac:dyDescent="0.25">
      <c r="A2688" s="793"/>
      <c r="E2688" s="176"/>
      <c r="F2688" s="176"/>
      <c r="G2688" s="177"/>
      <c r="H2688" s="177"/>
    </row>
    <row r="2689" spans="1:8" x14ac:dyDescent="0.25">
      <c r="A2689" s="793"/>
      <c r="E2689" s="176"/>
      <c r="F2689" s="176"/>
      <c r="G2689" s="177"/>
      <c r="H2689" s="177"/>
    </row>
    <row r="2690" spans="1:8" x14ac:dyDescent="0.25">
      <c r="A2690" s="793"/>
      <c r="E2690" s="176"/>
      <c r="F2690" s="176"/>
      <c r="G2690" s="177"/>
      <c r="H2690" s="177"/>
    </row>
    <row r="2691" spans="1:8" x14ac:dyDescent="0.25">
      <c r="A2691" s="793"/>
      <c r="E2691" s="176"/>
      <c r="F2691" s="176"/>
      <c r="G2691" s="177"/>
      <c r="H2691" s="177"/>
    </row>
    <row r="2692" spans="1:8" x14ac:dyDescent="0.25">
      <c r="A2692" s="793"/>
      <c r="E2692" s="176"/>
      <c r="F2692" s="176"/>
      <c r="G2692" s="177"/>
      <c r="H2692" s="177"/>
    </row>
    <row r="2693" spans="1:8" x14ac:dyDescent="0.25">
      <c r="A2693" s="793"/>
      <c r="E2693" s="176"/>
      <c r="F2693" s="176"/>
      <c r="G2693" s="177"/>
      <c r="H2693" s="177"/>
    </row>
    <row r="2694" spans="1:8" x14ac:dyDescent="0.25">
      <c r="A2694" s="793"/>
      <c r="E2694" s="176"/>
      <c r="F2694" s="176"/>
      <c r="G2694" s="177"/>
      <c r="H2694" s="177"/>
    </row>
    <row r="2695" spans="1:8" x14ac:dyDescent="0.25">
      <c r="A2695" s="793"/>
      <c r="E2695" s="176"/>
      <c r="F2695" s="176"/>
      <c r="G2695" s="177"/>
      <c r="H2695" s="177"/>
    </row>
    <row r="2696" spans="1:8" x14ac:dyDescent="0.25">
      <c r="A2696" s="793"/>
      <c r="E2696" s="176"/>
      <c r="F2696" s="176"/>
      <c r="G2696" s="177"/>
      <c r="H2696" s="177"/>
    </row>
    <row r="2697" spans="1:8" x14ac:dyDescent="0.25">
      <c r="A2697" s="793"/>
      <c r="E2697" s="176"/>
      <c r="F2697" s="176"/>
      <c r="G2697" s="177"/>
      <c r="H2697" s="177"/>
    </row>
    <row r="2698" spans="1:8" x14ac:dyDescent="0.25">
      <c r="A2698" s="793"/>
      <c r="E2698" s="176"/>
      <c r="F2698" s="176"/>
      <c r="G2698" s="177"/>
      <c r="H2698" s="177"/>
    </row>
    <row r="2699" spans="1:8" x14ac:dyDescent="0.25">
      <c r="A2699" s="793"/>
      <c r="E2699" s="176"/>
      <c r="F2699" s="176"/>
      <c r="G2699" s="177"/>
      <c r="H2699" s="177"/>
    </row>
    <row r="2700" spans="1:8" x14ac:dyDescent="0.25">
      <c r="A2700" s="793"/>
      <c r="E2700" s="176"/>
      <c r="F2700" s="176"/>
      <c r="G2700" s="177"/>
      <c r="H2700" s="177"/>
    </row>
    <row r="2701" spans="1:8" x14ac:dyDescent="0.25">
      <c r="A2701" s="793"/>
      <c r="E2701" s="176"/>
      <c r="F2701" s="176"/>
      <c r="G2701" s="177"/>
      <c r="H2701" s="177"/>
    </row>
    <row r="2702" spans="1:8" x14ac:dyDescent="0.25">
      <c r="A2702" s="793"/>
      <c r="E2702" s="176"/>
      <c r="F2702" s="176"/>
      <c r="G2702" s="177"/>
      <c r="H2702" s="177"/>
    </row>
    <row r="2703" spans="1:8" x14ac:dyDescent="0.25">
      <c r="A2703" s="793"/>
      <c r="E2703" s="176"/>
      <c r="F2703" s="176"/>
      <c r="G2703" s="177"/>
      <c r="H2703" s="177"/>
    </row>
    <row r="2704" spans="1:8" x14ac:dyDescent="0.25">
      <c r="A2704" s="793"/>
      <c r="E2704" s="176"/>
      <c r="F2704" s="176"/>
      <c r="G2704" s="177"/>
      <c r="H2704" s="177"/>
    </row>
    <row r="2705" spans="1:8" x14ac:dyDescent="0.25">
      <c r="A2705" s="793"/>
      <c r="E2705" s="176"/>
      <c r="F2705" s="176"/>
      <c r="G2705" s="177"/>
      <c r="H2705" s="177"/>
    </row>
    <row r="2706" spans="1:8" x14ac:dyDescent="0.25">
      <c r="A2706" s="793"/>
      <c r="E2706" s="176"/>
      <c r="F2706" s="176"/>
      <c r="G2706" s="177"/>
      <c r="H2706" s="177"/>
    </row>
    <row r="2707" spans="1:8" x14ac:dyDescent="0.25">
      <c r="A2707" s="793"/>
      <c r="E2707" s="176"/>
      <c r="F2707" s="176"/>
      <c r="G2707" s="177"/>
      <c r="H2707" s="177"/>
    </row>
    <row r="2708" spans="1:8" x14ac:dyDescent="0.25">
      <c r="A2708" s="793"/>
      <c r="E2708" s="176"/>
      <c r="F2708" s="176"/>
      <c r="G2708" s="177"/>
      <c r="H2708" s="177"/>
    </row>
    <row r="2709" spans="1:8" x14ac:dyDescent="0.25">
      <c r="A2709" s="793"/>
      <c r="E2709" s="176"/>
      <c r="F2709" s="176"/>
      <c r="G2709" s="177"/>
      <c r="H2709" s="177"/>
    </row>
    <row r="2710" spans="1:8" x14ac:dyDescent="0.25">
      <c r="A2710" s="793"/>
      <c r="E2710" s="176"/>
      <c r="F2710" s="176"/>
      <c r="G2710" s="177"/>
      <c r="H2710" s="177"/>
    </row>
    <row r="2711" spans="1:8" x14ac:dyDescent="0.25">
      <c r="A2711" s="793"/>
      <c r="E2711" s="176"/>
      <c r="F2711" s="176"/>
      <c r="G2711" s="177"/>
      <c r="H2711" s="177"/>
    </row>
    <row r="2712" spans="1:8" x14ac:dyDescent="0.25">
      <c r="A2712" s="793"/>
      <c r="E2712" s="176"/>
      <c r="F2712" s="176"/>
      <c r="G2712" s="177"/>
      <c r="H2712" s="177"/>
    </row>
    <row r="2713" spans="1:8" x14ac:dyDescent="0.25">
      <c r="A2713" s="793"/>
      <c r="E2713" s="176"/>
      <c r="F2713" s="176"/>
      <c r="G2713" s="177"/>
      <c r="H2713" s="177"/>
    </row>
    <row r="2714" spans="1:8" x14ac:dyDescent="0.25">
      <c r="A2714" s="793"/>
      <c r="E2714" s="176"/>
      <c r="F2714" s="176"/>
      <c r="G2714" s="177"/>
      <c r="H2714" s="177"/>
    </row>
    <row r="2715" spans="1:8" x14ac:dyDescent="0.25">
      <c r="A2715" s="793"/>
      <c r="E2715" s="176"/>
      <c r="F2715" s="176"/>
      <c r="G2715" s="177"/>
      <c r="H2715" s="177"/>
    </row>
    <row r="2716" spans="1:8" x14ac:dyDescent="0.25">
      <c r="A2716" s="793"/>
      <c r="E2716" s="176"/>
      <c r="F2716" s="176"/>
      <c r="G2716" s="177"/>
      <c r="H2716" s="177"/>
    </row>
    <row r="2717" spans="1:8" x14ac:dyDescent="0.25">
      <c r="A2717" s="793"/>
      <c r="E2717" s="176"/>
      <c r="F2717" s="176"/>
      <c r="G2717" s="177"/>
      <c r="H2717" s="177"/>
    </row>
    <row r="2718" spans="1:8" x14ac:dyDescent="0.25">
      <c r="A2718" s="793"/>
      <c r="E2718" s="176"/>
      <c r="F2718" s="176"/>
      <c r="G2718" s="177"/>
      <c r="H2718" s="177"/>
    </row>
    <row r="2719" spans="1:8" x14ac:dyDescent="0.25">
      <c r="A2719" s="793"/>
      <c r="E2719" s="176"/>
      <c r="F2719" s="176"/>
      <c r="G2719" s="177"/>
      <c r="H2719" s="177"/>
    </row>
    <row r="2720" spans="1:8" x14ac:dyDescent="0.25">
      <c r="A2720" s="793"/>
      <c r="E2720" s="176"/>
      <c r="F2720" s="176"/>
      <c r="G2720" s="177"/>
      <c r="H2720" s="177"/>
    </row>
    <row r="2721" spans="1:8" x14ac:dyDescent="0.25">
      <c r="A2721" s="793"/>
      <c r="E2721" s="176"/>
      <c r="F2721" s="176"/>
      <c r="G2721" s="177"/>
      <c r="H2721" s="177"/>
    </row>
    <row r="2722" spans="1:8" x14ac:dyDescent="0.25">
      <c r="A2722" s="793"/>
      <c r="E2722" s="176"/>
      <c r="F2722" s="176"/>
      <c r="G2722" s="177"/>
      <c r="H2722" s="177"/>
    </row>
    <row r="2723" spans="1:8" x14ac:dyDescent="0.25">
      <c r="A2723" s="793"/>
      <c r="E2723" s="176"/>
      <c r="F2723" s="176"/>
      <c r="G2723" s="177"/>
      <c r="H2723" s="177"/>
    </row>
    <row r="2724" spans="1:8" x14ac:dyDescent="0.25">
      <c r="A2724" s="793"/>
      <c r="E2724" s="176"/>
      <c r="F2724" s="176"/>
      <c r="G2724" s="177"/>
      <c r="H2724" s="177"/>
    </row>
    <row r="2725" spans="1:8" x14ac:dyDescent="0.25">
      <c r="A2725" s="793"/>
      <c r="E2725" s="176"/>
      <c r="F2725" s="176"/>
      <c r="G2725" s="177"/>
      <c r="H2725" s="177"/>
    </row>
    <row r="2726" spans="1:8" x14ac:dyDescent="0.25">
      <c r="A2726" s="793"/>
      <c r="E2726" s="176"/>
      <c r="F2726" s="176"/>
      <c r="G2726" s="177"/>
      <c r="H2726" s="177"/>
    </row>
    <row r="2727" spans="1:8" x14ac:dyDescent="0.25">
      <c r="A2727" s="793"/>
      <c r="E2727" s="176"/>
      <c r="F2727" s="176"/>
      <c r="G2727" s="177"/>
      <c r="H2727" s="177"/>
    </row>
    <row r="2728" spans="1:8" x14ac:dyDescent="0.25">
      <c r="A2728" s="793"/>
      <c r="E2728" s="176"/>
      <c r="F2728" s="176"/>
      <c r="G2728" s="177"/>
      <c r="H2728" s="177"/>
    </row>
    <row r="2729" spans="1:8" x14ac:dyDescent="0.25">
      <c r="A2729" s="793"/>
      <c r="E2729" s="176"/>
      <c r="F2729" s="176"/>
      <c r="G2729" s="177"/>
      <c r="H2729" s="177"/>
    </row>
    <row r="2730" spans="1:8" x14ac:dyDescent="0.25">
      <c r="A2730" s="793"/>
      <c r="E2730" s="176"/>
      <c r="F2730" s="176"/>
      <c r="G2730" s="177"/>
      <c r="H2730" s="177"/>
    </row>
    <row r="2731" spans="1:8" x14ac:dyDescent="0.25">
      <c r="A2731" s="793"/>
      <c r="E2731" s="176"/>
      <c r="F2731" s="176"/>
      <c r="G2731" s="177"/>
      <c r="H2731" s="177"/>
    </row>
    <row r="2732" spans="1:8" x14ac:dyDescent="0.25">
      <c r="A2732" s="793"/>
      <c r="E2732" s="176"/>
      <c r="F2732" s="176"/>
      <c r="G2732" s="177"/>
      <c r="H2732" s="177"/>
    </row>
    <row r="2733" spans="1:8" x14ac:dyDescent="0.25">
      <c r="A2733" s="793"/>
      <c r="E2733" s="176"/>
      <c r="F2733" s="176"/>
      <c r="G2733" s="177"/>
      <c r="H2733" s="177"/>
    </row>
    <row r="2734" spans="1:8" x14ac:dyDescent="0.25">
      <c r="A2734" s="793"/>
      <c r="E2734" s="176"/>
      <c r="F2734" s="176"/>
      <c r="G2734" s="177"/>
      <c r="H2734" s="177"/>
    </row>
    <row r="2735" spans="1:8" x14ac:dyDescent="0.25">
      <c r="A2735" s="793"/>
      <c r="E2735" s="176"/>
      <c r="F2735" s="176"/>
      <c r="G2735" s="177"/>
      <c r="H2735" s="177"/>
    </row>
    <row r="2736" spans="1:8" x14ac:dyDescent="0.25">
      <c r="A2736" s="793"/>
      <c r="E2736" s="176"/>
      <c r="F2736" s="176"/>
      <c r="G2736" s="177"/>
      <c r="H2736" s="177"/>
    </row>
    <row r="2737" spans="1:8" x14ac:dyDescent="0.25">
      <c r="A2737" s="793"/>
      <c r="E2737" s="176"/>
      <c r="F2737" s="176"/>
      <c r="G2737" s="177"/>
      <c r="H2737" s="177"/>
    </row>
    <row r="2738" spans="1:8" x14ac:dyDescent="0.25">
      <c r="A2738" s="793"/>
      <c r="E2738" s="176"/>
      <c r="F2738" s="176"/>
      <c r="G2738" s="177"/>
      <c r="H2738" s="177"/>
    </row>
    <row r="2739" spans="1:8" x14ac:dyDescent="0.25">
      <c r="A2739" s="793"/>
      <c r="E2739" s="176"/>
      <c r="F2739" s="176"/>
      <c r="G2739" s="177"/>
      <c r="H2739" s="177"/>
    </row>
    <row r="2740" spans="1:8" x14ac:dyDescent="0.25">
      <c r="A2740" s="793"/>
      <c r="E2740" s="176"/>
      <c r="F2740" s="176"/>
      <c r="G2740" s="177"/>
      <c r="H2740" s="177"/>
    </row>
    <row r="2741" spans="1:8" x14ac:dyDescent="0.25">
      <c r="A2741" s="793"/>
      <c r="E2741" s="176"/>
      <c r="F2741" s="176"/>
      <c r="G2741" s="177"/>
      <c r="H2741" s="177"/>
    </row>
    <row r="2742" spans="1:8" x14ac:dyDescent="0.25">
      <c r="A2742" s="793"/>
      <c r="E2742" s="176"/>
      <c r="F2742" s="176"/>
      <c r="G2742" s="177"/>
      <c r="H2742" s="177"/>
    </row>
    <row r="2743" spans="1:8" x14ac:dyDescent="0.25">
      <c r="A2743" s="793"/>
      <c r="E2743" s="176"/>
      <c r="F2743" s="176"/>
      <c r="G2743" s="177"/>
      <c r="H2743" s="177"/>
    </row>
    <row r="2744" spans="1:8" x14ac:dyDescent="0.25">
      <c r="A2744" s="793"/>
      <c r="E2744" s="176"/>
      <c r="F2744" s="176"/>
      <c r="G2744" s="177"/>
      <c r="H2744" s="177"/>
    </row>
    <row r="2745" spans="1:8" x14ac:dyDescent="0.25">
      <c r="A2745" s="793"/>
      <c r="E2745" s="176"/>
      <c r="F2745" s="176"/>
      <c r="G2745" s="177"/>
      <c r="H2745" s="177"/>
    </row>
    <row r="2746" spans="1:8" x14ac:dyDescent="0.25">
      <c r="A2746" s="793"/>
      <c r="E2746" s="176"/>
      <c r="F2746" s="176"/>
      <c r="G2746" s="177"/>
      <c r="H2746" s="177"/>
    </row>
    <row r="2747" spans="1:8" x14ac:dyDescent="0.25">
      <c r="A2747" s="793"/>
      <c r="E2747" s="176"/>
      <c r="F2747" s="176"/>
      <c r="G2747" s="177"/>
      <c r="H2747" s="177"/>
    </row>
    <row r="2748" spans="1:8" x14ac:dyDescent="0.25">
      <c r="A2748" s="793"/>
      <c r="E2748" s="176"/>
      <c r="F2748" s="176"/>
      <c r="G2748" s="177"/>
      <c r="H2748" s="177"/>
    </row>
    <row r="2749" spans="1:8" x14ac:dyDescent="0.25">
      <c r="A2749" s="793"/>
      <c r="E2749" s="176"/>
      <c r="F2749" s="176"/>
      <c r="G2749" s="177"/>
      <c r="H2749" s="177"/>
    </row>
    <row r="2750" spans="1:8" x14ac:dyDescent="0.25">
      <c r="A2750" s="793"/>
      <c r="E2750" s="176"/>
      <c r="F2750" s="176"/>
      <c r="G2750" s="177"/>
      <c r="H2750" s="177"/>
    </row>
    <row r="2751" spans="1:8" x14ac:dyDescent="0.25">
      <c r="A2751" s="793"/>
      <c r="E2751" s="176"/>
      <c r="F2751" s="176"/>
      <c r="G2751" s="177"/>
      <c r="H2751" s="177"/>
    </row>
    <row r="2752" spans="1:8" x14ac:dyDescent="0.25">
      <c r="A2752" s="793"/>
      <c r="E2752" s="176"/>
      <c r="F2752" s="176"/>
      <c r="G2752" s="177"/>
      <c r="H2752" s="177"/>
    </row>
    <row r="2753" spans="1:8" x14ac:dyDescent="0.25">
      <c r="A2753" s="793"/>
      <c r="E2753" s="176"/>
      <c r="F2753" s="176"/>
      <c r="G2753" s="177"/>
      <c r="H2753" s="177"/>
    </row>
    <row r="2754" spans="1:8" x14ac:dyDescent="0.25">
      <c r="A2754" s="793"/>
      <c r="E2754" s="176"/>
      <c r="F2754" s="176"/>
      <c r="G2754" s="177"/>
      <c r="H2754" s="177"/>
    </row>
    <row r="2755" spans="1:8" x14ac:dyDescent="0.25">
      <c r="A2755" s="793"/>
      <c r="E2755" s="176"/>
      <c r="F2755" s="176"/>
      <c r="G2755" s="177"/>
      <c r="H2755" s="177"/>
    </row>
    <row r="2756" spans="1:8" x14ac:dyDescent="0.25">
      <c r="A2756" s="793"/>
      <c r="E2756" s="176"/>
      <c r="F2756" s="176"/>
      <c r="G2756" s="177"/>
      <c r="H2756" s="177"/>
    </row>
    <row r="2757" spans="1:8" x14ac:dyDescent="0.25">
      <c r="A2757" s="793"/>
      <c r="E2757" s="176"/>
      <c r="F2757" s="176"/>
      <c r="G2757" s="177"/>
      <c r="H2757" s="177"/>
    </row>
    <row r="2758" spans="1:8" x14ac:dyDescent="0.25">
      <c r="A2758" s="793"/>
      <c r="E2758" s="176"/>
      <c r="F2758" s="176"/>
      <c r="G2758" s="177"/>
      <c r="H2758" s="177"/>
    </row>
    <row r="2759" spans="1:8" x14ac:dyDescent="0.25">
      <c r="A2759" s="793"/>
      <c r="E2759" s="176"/>
      <c r="F2759" s="176"/>
      <c r="G2759" s="177"/>
      <c r="H2759" s="177"/>
    </row>
    <row r="2760" spans="1:8" x14ac:dyDescent="0.25">
      <c r="A2760" s="793"/>
      <c r="E2760" s="176"/>
      <c r="F2760" s="176"/>
      <c r="G2760" s="177"/>
      <c r="H2760" s="177"/>
    </row>
    <row r="2761" spans="1:8" x14ac:dyDescent="0.25">
      <c r="A2761" s="793"/>
      <c r="E2761" s="176"/>
      <c r="F2761" s="176"/>
      <c r="G2761" s="177"/>
      <c r="H2761" s="177"/>
    </row>
    <row r="2762" spans="1:8" x14ac:dyDescent="0.25">
      <c r="A2762" s="793"/>
      <c r="E2762" s="176"/>
      <c r="F2762" s="176"/>
      <c r="G2762" s="177"/>
      <c r="H2762" s="177"/>
    </row>
    <row r="2763" spans="1:8" x14ac:dyDescent="0.25">
      <c r="A2763" s="793"/>
      <c r="E2763" s="176"/>
      <c r="F2763" s="176"/>
      <c r="G2763" s="177"/>
      <c r="H2763" s="177"/>
    </row>
    <row r="2764" spans="1:8" x14ac:dyDescent="0.25">
      <c r="A2764" s="793"/>
      <c r="E2764" s="176"/>
      <c r="F2764" s="176"/>
      <c r="G2764" s="177"/>
      <c r="H2764" s="177"/>
    </row>
    <row r="2765" spans="1:8" x14ac:dyDescent="0.25">
      <c r="A2765" s="793"/>
      <c r="E2765" s="176"/>
      <c r="F2765" s="176"/>
      <c r="G2765" s="177"/>
      <c r="H2765" s="177"/>
    </row>
    <row r="2766" spans="1:8" x14ac:dyDescent="0.25">
      <c r="A2766" s="793"/>
      <c r="E2766" s="176"/>
      <c r="F2766" s="176"/>
      <c r="G2766" s="177"/>
      <c r="H2766" s="177"/>
    </row>
    <row r="2767" spans="1:8" x14ac:dyDescent="0.25">
      <c r="A2767" s="793"/>
      <c r="E2767" s="176"/>
      <c r="F2767" s="176"/>
      <c r="G2767" s="177"/>
      <c r="H2767" s="177"/>
    </row>
    <row r="2768" spans="1:8" x14ac:dyDescent="0.25">
      <c r="A2768" s="793"/>
      <c r="E2768" s="176"/>
      <c r="F2768" s="176"/>
      <c r="G2768" s="177"/>
      <c r="H2768" s="177"/>
    </row>
    <row r="2769" spans="1:8" x14ac:dyDescent="0.25">
      <c r="A2769" s="793"/>
      <c r="E2769" s="176"/>
      <c r="F2769" s="176"/>
      <c r="G2769" s="177"/>
      <c r="H2769" s="177"/>
    </row>
    <row r="2770" spans="1:8" x14ac:dyDescent="0.25">
      <c r="A2770" s="793"/>
      <c r="E2770" s="176"/>
      <c r="F2770" s="176"/>
      <c r="G2770" s="177"/>
      <c r="H2770" s="177"/>
    </row>
    <row r="2771" spans="1:8" x14ac:dyDescent="0.25">
      <c r="A2771" s="793"/>
      <c r="E2771" s="176"/>
      <c r="F2771" s="176"/>
      <c r="G2771" s="177"/>
      <c r="H2771" s="177"/>
    </row>
    <row r="2772" spans="1:8" x14ac:dyDescent="0.25">
      <c r="A2772" s="793"/>
      <c r="E2772" s="176"/>
      <c r="F2772" s="176"/>
      <c r="G2772" s="177"/>
      <c r="H2772" s="177"/>
    </row>
    <row r="2773" spans="1:8" x14ac:dyDescent="0.25">
      <c r="A2773" s="793"/>
      <c r="E2773" s="176"/>
      <c r="F2773" s="176"/>
      <c r="G2773" s="177"/>
      <c r="H2773" s="177"/>
    </row>
    <row r="2774" spans="1:8" x14ac:dyDescent="0.25">
      <c r="A2774" s="793"/>
      <c r="E2774" s="176"/>
      <c r="F2774" s="176"/>
      <c r="G2774" s="177"/>
      <c r="H2774" s="177"/>
    </row>
    <row r="2775" spans="1:8" x14ac:dyDescent="0.25">
      <c r="A2775" s="793"/>
      <c r="E2775" s="176"/>
      <c r="F2775" s="176"/>
      <c r="G2775" s="177"/>
      <c r="H2775" s="177"/>
    </row>
    <row r="2776" spans="1:8" x14ac:dyDescent="0.25">
      <c r="A2776" s="793"/>
      <c r="E2776" s="176"/>
      <c r="F2776" s="176"/>
      <c r="G2776" s="177"/>
      <c r="H2776" s="177"/>
    </row>
    <row r="2777" spans="1:8" x14ac:dyDescent="0.25">
      <c r="A2777" s="793"/>
      <c r="E2777" s="176"/>
      <c r="F2777" s="176"/>
      <c r="G2777" s="177"/>
      <c r="H2777" s="177"/>
    </row>
    <row r="2778" spans="1:8" x14ac:dyDescent="0.25">
      <c r="A2778" s="793"/>
      <c r="E2778" s="176"/>
      <c r="F2778" s="176"/>
      <c r="G2778" s="177"/>
      <c r="H2778" s="177"/>
    </row>
    <row r="2779" spans="1:8" x14ac:dyDescent="0.25">
      <c r="A2779" s="793"/>
      <c r="E2779" s="176"/>
      <c r="F2779" s="176"/>
      <c r="G2779" s="177"/>
      <c r="H2779" s="177"/>
    </row>
    <row r="2780" spans="1:8" x14ac:dyDescent="0.25">
      <c r="A2780" s="793"/>
      <c r="E2780" s="176"/>
      <c r="F2780" s="176"/>
      <c r="G2780" s="177"/>
      <c r="H2780" s="177"/>
    </row>
    <row r="2781" spans="1:8" x14ac:dyDescent="0.25">
      <c r="A2781" s="793"/>
      <c r="E2781" s="176"/>
      <c r="F2781" s="176"/>
      <c r="G2781" s="177"/>
      <c r="H2781" s="177"/>
    </row>
    <row r="2782" spans="1:8" x14ac:dyDescent="0.25">
      <c r="A2782" s="793"/>
      <c r="E2782" s="176"/>
      <c r="F2782" s="176"/>
      <c r="G2782" s="177"/>
      <c r="H2782" s="177"/>
    </row>
    <row r="2783" spans="1:8" x14ac:dyDescent="0.25">
      <c r="A2783" s="793"/>
      <c r="E2783" s="176"/>
      <c r="F2783" s="176"/>
      <c r="G2783" s="177"/>
      <c r="H2783" s="177"/>
    </row>
    <row r="2784" spans="1:8" x14ac:dyDescent="0.25">
      <c r="A2784" s="793"/>
      <c r="E2784" s="176"/>
      <c r="F2784" s="176"/>
      <c r="G2784" s="177"/>
      <c r="H2784" s="177"/>
    </row>
    <row r="2785" spans="1:8" x14ac:dyDescent="0.25">
      <c r="A2785" s="793"/>
      <c r="E2785" s="176"/>
      <c r="F2785" s="176"/>
      <c r="G2785" s="177"/>
      <c r="H2785" s="177"/>
    </row>
    <row r="2786" spans="1:8" x14ac:dyDescent="0.25">
      <c r="A2786" s="793"/>
      <c r="E2786" s="176"/>
      <c r="F2786" s="176"/>
      <c r="G2786" s="177"/>
      <c r="H2786" s="177"/>
    </row>
    <row r="2787" spans="1:8" x14ac:dyDescent="0.25">
      <c r="A2787" s="793"/>
      <c r="E2787" s="176"/>
      <c r="F2787" s="176"/>
      <c r="G2787" s="177"/>
      <c r="H2787" s="177"/>
    </row>
    <row r="2788" spans="1:8" x14ac:dyDescent="0.25">
      <c r="A2788" s="793"/>
      <c r="E2788" s="176"/>
      <c r="F2788" s="176"/>
      <c r="G2788" s="177"/>
      <c r="H2788" s="177"/>
    </row>
    <row r="2789" spans="1:8" x14ac:dyDescent="0.25">
      <c r="A2789" s="793"/>
      <c r="E2789" s="176"/>
      <c r="F2789" s="176"/>
      <c r="G2789" s="177"/>
      <c r="H2789" s="177"/>
    </row>
    <row r="2790" spans="1:8" x14ac:dyDescent="0.25">
      <c r="A2790" s="793"/>
      <c r="E2790" s="176"/>
      <c r="F2790" s="176"/>
      <c r="G2790" s="177"/>
      <c r="H2790" s="177"/>
    </row>
    <row r="2791" spans="1:8" x14ac:dyDescent="0.25">
      <c r="A2791" s="793"/>
      <c r="E2791" s="176"/>
      <c r="F2791" s="176"/>
      <c r="G2791" s="177"/>
      <c r="H2791" s="177"/>
    </row>
    <row r="2792" spans="1:8" x14ac:dyDescent="0.25">
      <c r="A2792" s="793"/>
      <c r="E2792" s="176"/>
      <c r="F2792" s="176"/>
      <c r="G2792" s="177"/>
      <c r="H2792" s="177"/>
    </row>
    <row r="2793" spans="1:8" x14ac:dyDescent="0.25">
      <c r="A2793" s="793"/>
      <c r="E2793" s="176"/>
      <c r="F2793" s="176"/>
      <c r="G2793" s="177"/>
      <c r="H2793" s="177"/>
    </row>
    <row r="2794" spans="1:8" x14ac:dyDescent="0.25">
      <c r="A2794" s="793"/>
      <c r="E2794" s="176"/>
      <c r="F2794" s="176"/>
      <c r="G2794" s="177"/>
      <c r="H2794" s="177"/>
    </row>
    <row r="2795" spans="1:8" x14ac:dyDescent="0.25">
      <c r="A2795" s="793"/>
      <c r="E2795" s="176"/>
      <c r="F2795" s="176"/>
      <c r="G2795" s="177"/>
      <c r="H2795" s="177"/>
    </row>
    <row r="2796" spans="1:8" x14ac:dyDescent="0.25">
      <c r="A2796" s="793"/>
      <c r="E2796" s="176"/>
      <c r="F2796" s="176"/>
      <c r="G2796" s="177"/>
      <c r="H2796" s="177"/>
    </row>
    <row r="2797" spans="1:8" x14ac:dyDescent="0.25">
      <c r="A2797" s="793"/>
      <c r="E2797" s="176"/>
      <c r="F2797" s="176"/>
      <c r="G2797" s="177"/>
      <c r="H2797" s="177"/>
    </row>
    <row r="2798" spans="1:8" x14ac:dyDescent="0.25">
      <c r="A2798" s="793"/>
      <c r="E2798" s="176"/>
      <c r="F2798" s="176"/>
      <c r="G2798" s="177"/>
      <c r="H2798" s="177"/>
    </row>
    <row r="2799" spans="1:8" x14ac:dyDescent="0.25">
      <c r="A2799" s="793"/>
      <c r="E2799" s="176"/>
      <c r="F2799" s="176"/>
      <c r="G2799" s="177"/>
      <c r="H2799" s="177"/>
    </row>
    <row r="2800" spans="1:8" x14ac:dyDescent="0.25">
      <c r="A2800" s="793"/>
      <c r="E2800" s="176"/>
      <c r="F2800" s="176"/>
      <c r="G2800" s="177"/>
      <c r="H2800" s="177"/>
    </row>
    <row r="2801" spans="1:8" x14ac:dyDescent="0.25">
      <c r="A2801" s="793"/>
      <c r="E2801" s="176"/>
      <c r="F2801" s="176"/>
      <c r="G2801" s="177"/>
      <c r="H2801" s="177"/>
    </row>
    <row r="2802" spans="1:8" x14ac:dyDescent="0.25">
      <c r="A2802" s="793"/>
      <c r="E2802" s="176"/>
      <c r="F2802" s="176"/>
      <c r="G2802" s="177"/>
      <c r="H2802" s="177"/>
    </row>
    <row r="2803" spans="1:8" x14ac:dyDescent="0.25">
      <c r="A2803" s="793"/>
      <c r="E2803" s="176"/>
      <c r="F2803" s="176"/>
      <c r="G2803" s="177"/>
      <c r="H2803" s="177"/>
    </row>
    <row r="2804" spans="1:8" x14ac:dyDescent="0.25">
      <c r="A2804" s="793"/>
      <c r="E2804" s="176"/>
      <c r="F2804" s="176"/>
      <c r="G2804" s="177"/>
      <c r="H2804" s="177"/>
    </row>
    <row r="2805" spans="1:8" x14ac:dyDescent="0.25">
      <c r="A2805" s="793"/>
      <c r="E2805" s="176"/>
      <c r="F2805" s="176"/>
      <c r="G2805" s="177"/>
      <c r="H2805" s="177"/>
    </row>
    <row r="2806" spans="1:8" x14ac:dyDescent="0.25">
      <c r="A2806" s="793"/>
      <c r="E2806" s="176"/>
      <c r="F2806" s="176"/>
      <c r="G2806" s="177"/>
      <c r="H2806" s="177"/>
    </row>
    <row r="2807" spans="1:8" x14ac:dyDescent="0.25">
      <c r="A2807" s="793"/>
      <c r="E2807" s="176"/>
      <c r="F2807" s="176"/>
      <c r="G2807" s="177"/>
      <c r="H2807" s="177"/>
    </row>
    <row r="2808" spans="1:8" x14ac:dyDescent="0.25">
      <c r="A2808" s="793"/>
      <c r="E2808" s="176"/>
      <c r="F2808" s="176"/>
      <c r="G2808" s="177"/>
      <c r="H2808" s="177"/>
    </row>
    <row r="2809" spans="1:8" x14ac:dyDescent="0.25">
      <c r="A2809" s="793"/>
      <c r="E2809" s="176"/>
      <c r="F2809" s="176"/>
      <c r="G2809" s="177"/>
      <c r="H2809" s="177"/>
    </row>
    <row r="2810" spans="1:8" x14ac:dyDescent="0.25">
      <c r="A2810" s="793"/>
      <c r="E2810" s="176"/>
      <c r="F2810" s="176"/>
      <c r="G2810" s="177"/>
      <c r="H2810" s="177"/>
    </row>
    <row r="2811" spans="1:8" x14ac:dyDescent="0.25">
      <c r="A2811" s="793"/>
      <c r="E2811" s="176"/>
      <c r="F2811" s="176"/>
      <c r="G2811" s="177"/>
      <c r="H2811" s="177"/>
    </row>
    <row r="2812" spans="1:8" x14ac:dyDescent="0.25">
      <c r="A2812" s="793"/>
      <c r="E2812" s="176"/>
      <c r="F2812" s="176"/>
      <c r="G2812" s="177"/>
      <c r="H2812" s="177"/>
    </row>
    <row r="2813" spans="1:8" x14ac:dyDescent="0.25">
      <c r="A2813" s="793"/>
      <c r="E2813" s="176"/>
      <c r="F2813" s="176"/>
      <c r="G2813" s="177"/>
      <c r="H2813" s="177"/>
    </row>
    <row r="2814" spans="1:8" x14ac:dyDescent="0.25">
      <c r="A2814" s="793"/>
      <c r="E2814" s="176"/>
      <c r="F2814" s="176"/>
      <c r="G2814" s="177"/>
      <c r="H2814" s="177"/>
    </row>
    <row r="2815" spans="1:8" x14ac:dyDescent="0.25">
      <c r="A2815" s="793"/>
      <c r="E2815" s="176"/>
      <c r="F2815" s="176"/>
      <c r="G2815" s="177"/>
      <c r="H2815" s="177"/>
    </row>
    <row r="2816" spans="1:8" x14ac:dyDescent="0.25">
      <c r="A2816" s="793"/>
      <c r="E2816" s="176"/>
      <c r="F2816" s="176"/>
      <c r="G2816" s="177"/>
      <c r="H2816" s="177"/>
    </row>
    <row r="2817" spans="1:8" x14ac:dyDescent="0.25">
      <c r="A2817" s="793"/>
      <c r="E2817" s="176"/>
      <c r="F2817" s="176"/>
      <c r="G2817" s="177"/>
      <c r="H2817" s="177"/>
    </row>
    <row r="2818" spans="1:8" x14ac:dyDescent="0.25">
      <c r="A2818" s="793"/>
      <c r="E2818" s="176"/>
      <c r="F2818" s="176"/>
      <c r="G2818" s="177"/>
      <c r="H2818" s="177"/>
    </row>
    <row r="2819" spans="1:8" x14ac:dyDescent="0.25">
      <c r="A2819" s="793"/>
      <c r="E2819" s="176"/>
      <c r="F2819" s="176"/>
      <c r="G2819" s="177"/>
      <c r="H2819" s="177"/>
    </row>
    <row r="2820" spans="1:8" x14ac:dyDescent="0.25">
      <c r="A2820" s="793"/>
      <c r="E2820" s="176"/>
      <c r="F2820" s="176"/>
      <c r="G2820" s="177"/>
      <c r="H2820" s="177"/>
    </row>
    <row r="2821" spans="1:8" x14ac:dyDescent="0.25">
      <c r="A2821" s="793"/>
      <c r="E2821" s="176"/>
      <c r="F2821" s="176"/>
      <c r="G2821" s="177"/>
      <c r="H2821" s="177"/>
    </row>
    <row r="2822" spans="1:8" x14ac:dyDescent="0.25">
      <c r="A2822" s="793"/>
      <c r="E2822" s="176"/>
      <c r="F2822" s="176"/>
      <c r="G2822" s="177"/>
      <c r="H2822" s="177"/>
    </row>
    <row r="2823" spans="1:8" x14ac:dyDescent="0.25">
      <c r="A2823" s="793"/>
      <c r="E2823" s="176"/>
      <c r="F2823" s="176"/>
      <c r="G2823" s="177"/>
      <c r="H2823" s="177"/>
    </row>
    <row r="2824" spans="1:8" x14ac:dyDescent="0.25">
      <c r="A2824" s="793"/>
      <c r="E2824" s="176"/>
      <c r="F2824" s="176"/>
      <c r="G2824" s="177"/>
      <c r="H2824" s="177"/>
    </row>
    <row r="2825" spans="1:8" x14ac:dyDescent="0.25">
      <c r="A2825" s="793"/>
      <c r="E2825" s="176"/>
      <c r="F2825" s="176"/>
      <c r="G2825" s="177"/>
      <c r="H2825" s="177"/>
    </row>
    <row r="2826" spans="1:8" x14ac:dyDescent="0.25">
      <c r="A2826" s="793"/>
      <c r="E2826" s="176"/>
      <c r="F2826" s="176"/>
      <c r="G2826" s="177"/>
      <c r="H2826" s="177"/>
    </row>
    <row r="2827" spans="1:8" x14ac:dyDescent="0.25">
      <c r="A2827" s="793"/>
      <c r="E2827" s="176"/>
      <c r="F2827" s="176"/>
      <c r="G2827" s="177"/>
      <c r="H2827" s="177"/>
    </row>
    <row r="2828" spans="1:8" x14ac:dyDescent="0.25">
      <c r="A2828" s="793"/>
      <c r="E2828" s="176"/>
      <c r="F2828" s="176"/>
      <c r="G2828" s="177"/>
      <c r="H2828" s="177"/>
    </row>
    <row r="2829" spans="1:8" x14ac:dyDescent="0.25">
      <c r="A2829" s="793"/>
      <c r="E2829" s="176"/>
      <c r="F2829" s="176"/>
      <c r="G2829" s="177"/>
      <c r="H2829" s="177"/>
    </row>
    <row r="2830" spans="1:8" x14ac:dyDescent="0.25">
      <c r="A2830" s="793"/>
      <c r="E2830" s="176"/>
      <c r="F2830" s="176"/>
      <c r="G2830" s="177"/>
      <c r="H2830" s="177"/>
    </row>
    <row r="2831" spans="1:8" x14ac:dyDescent="0.25">
      <c r="A2831" s="793"/>
      <c r="E2831" s="176"/>
      <c r="F2831" s="176"/>
      <c r="G2831" s="177"/>
      <c r="H2831" s="177"/>
    </row>
    <row r="2832" spans="1:8" x14ac:dyDescent="0.25">
      <c r="A2832" s="793"/>
      <c r="E2832" s="176"/>
      <c r="F2832" s="176"/>
      <c r="G2832" s="177"/>
      <c r="H2832" s="177"/>
    </row>
    <row r="2833" spans="1:8" x14ac:dyDescent="0.25">
      <c r="A2833" s="793"/>
      <c r="E2833" s="176"/>
      <c r="F2833" s="176"/>
      <c r="G2833" s="177"/>
      <c r="H2833" s="177"/>
    </row>
    <row r="2834" spans="1:8" x14ac:dyDescent="0.25">
      <c r="A2834" s="793"/>
      <c r="E2834" s="176"/>
      <c r="F2834" s="176"/>
      <c r="G2834" s="177"/>
      <c r="H2834" s="177"/>
    </row>
    <row r="2835" spans="1:8" x14ac:dyDescent="0.25">
      <c r="A2835" s="793"/>
      <c r="E2835" s="176"/>
      <c r="F2835" s="176"/>
      <c r="G2835" s="177"/>
      <c r="H2835" s="177"/>
    </row>
    <row r="2836" spans="1:8" x14ac:dyDescent="0.25">
      <c r="A2836" s="793"/>
      <c r="E2836" s="176"/>
      <c r="F2836" s="176"/>
      <c r="G2836" s="177"/>
      <c r="H2836" s="177"/>
    </row>
    <row r="2837" spans="1:8" x14ac:dyDescent="0.25">
      <c r="A2837" s="793"/>
      <c r="E2837" s="176"/>
      <c r="F2837" s="176"/>
      <c r="G2837" s="177"/>
      <c r="H2837" s="177"/>
    </row>
    <row r="2838" spans="1:8" x14ac:dyDescent="0.25">
      <c r="A2838" s="793"/>
      <c r="E2838" s="176"/>
      <c r="F2838" s="176"/>
      <c r="G2838" s="177"/>
      <c r="H2838" s="177"/>
    </row>
    <row r="2839" spans="1:8" x14ac:dyDescent="0.25">
      <c r="A2839" s="793"/>
      <c r="E2839" s="176"/>
      <c r="F2839" s="176"/>
      <c r="G2839" s="177"/>
      <c r="H2839" s="177"/>
    </row>
    <row r="2840" spans="1:8" x14ac:dyDescent="0.25">
      <c r="A2840" s="793"/>
      <c r="E2840" s="176"/>
      <c r="F2840" s="176"/>
      <c r="G2840" s="177"/>
      <c r="H2840" s="177"/>
    </row>
    <row r="2841" spans="1:8" x14ac:dyDescent="0.25">
      <c r="A2841" s="793"/>
      <c r="E2841" s="176"/>
      <c r="F2841" s="176"/>
      <c r="G2841" s="177"/>
      <c r="H2841" s="177"/>
    </row>
    <row r="2842" spans="1:8" x14ac:dyDescent="0.25">
      <c r="A2842" s="793"/>
      <c r="E2842" s="176"/>
      <c r="F2842" s="176"/>
      <c r="G2842" s="177"/>
      <c r="H2842" s="177"/>
    </row>
    <row r="2843" spans="1:8" x14ac:dyDescent="0.25">
      <c r="A2843" s="793"/>
      <c r="E2843" s="176"/>
      <c r="F2843" s="176"/>
      <c r="G2843" s="177"/>
      <c r="H2843" s="177"/>
    </row>
    <row r="2844" spans="1:8" x14ac:dyDescent="0.25">
      <c r="A2844" s="793"/>
      <c r="E2844" s="176"/>
      <c r="F2844" s="176"/>
      <c r="G2844" s="177"/>
      <c r="H2844" s="177"/>
    </row>
    <row r="2845" spans="1:8" x14ac:dyDescent="0.25">
      <c r="A2845" s="793"/>
      <c r="E2845" s="176"/>
      <c r="F2845" s="176"/>
      <c r="G2845" s="177"/>
      <c r="H2845" s="177"/>
    </row>
    <row r="2846" spans="1:8" x14ac:dyDescent="0.25">
      <c r="A2846" s="793"/>
      <c r="E2846" s="176"/>
      <c r="F2846" s="176"/>
      <c r="G2846" s="177"/>
      <c r="H2846" s="177"/>
    </row>
    <row r="2847" spans="1:8" x14ac:dyDescent="0.25">
      <c r="A2847" s="793"/>
      <c r="E2847" s="176"/>
      <c r="F2847" s="176"/>
      <c r="G2847" s="177"/>
      <c r="H2847" s="177"/>
    </row>
    <row r="2848" spans="1:8" x14ac:dyDescent="0.25">
      <c r="A2848" s="793"/>
      <c r="E2848" s="176"/>
      <c r="F2848" s="176"/>
      <c r="G2848" s="177"/>
      <c r="H2848" s="177"/>
    </row>
    <row r="2849" spans="1:8" x14ac:dyDescent="0.25">
      <c r="A2849" s="793"/>
      <c r="E2849" s="176"/>
      <c r="F2849" s="176"/>
      <c r="G2849" s="177"/>
      <c r="H2849" s="177"/>
    </row>
    <row r="2850" spans="1:8" x14ac:dyDescent="0.25">
      <c r="A2850" s="793"/>
      <c r="E2850" s="176"/>
      <c r="F2850" s="176"/>
      <c r="G2850" s="177"/>
      <c r="H2850" s="177"/>
    </row>
    <row r="2851" spans="1:8" x14ac:dyDescent="0.25">
      <c r="A2851" s="793"/>
      <c r="E2851" s="176"/>
      <c r="F2851" s="176"/>
      <c r="G2851" s="177"/>
      <c r="H2851" s="177"/>
    </row>
    <row r="2852" spans="1:8" x14ac:dyDescent="0.25">
      <c r="A2852" s="793"/>
      <c r="E2852" s="176"/>
      <c r="F2852" s="176"/>
      <c r="G2852" s="177"/>
      <c r="H2852" s="177"/>
    </row>
    <row r="2853" spans="1:8" x14ac:dyDescent="0.25">
      <c r="A2853" s="793"/>
      <c r="E2853" s="176"/>
      <c r="F2853" s="176"/>
      <c r="G2853" s="177"/>
      <c r="H2853" s="177"/>
    </row>
    <row r="2854" spans="1:8" x14ac:dyDescent="0.25">
      <c r="A2854" s="793"/>
      <c r="E2854" s="176"/>
      <c r="F2854" s="176"/>
      <c r="G2854" s="177"/>
      <c r="H2854" s="177"/>
    </row>
    <row r="2855" spans="1:8" x14ac:dyDescent="0.25">
      <c r="A2855" s="793"/>
      <c r="E2855" s="176"/>
      <c r="F2855" s="176"/>
      <c r="G2855" s="177"/>
      <c r="H2855" s="177"/>
    </row>
    <row r="2856" spans="1:8" x14ac:dyDescent="0.25">
      <c r="A2856" s="793"/>
      <c r="E2856" s="176"/>
      <c r="F2856" s="176"/>
      <c r="G2856" s="177"/>
      <c r="H2856" s="177"/>
    </row>
    <row r="2857" spans="1:8" x14ac:dyDescent="0.25">
      <c r="A2857" s="793"/>
      <c r="E2857" s="176"/>
      <c r="F2857" s="176"/>
      <c r="G2857" s="177"/>
      <c r="H2857" s="177"/>
    </row>
    <row r="2858" spans="1:8" x14ac:dyDescent="0.25">
      <c r="A2858" s="793"/>
      <c r="E2858" s="176"/>
      <c r="F2858" s="176"/>
      <c r="G2858" s="177"/>
      <c r="H2858" s="177"/>
    </row>
    <row r="2859" spans="1:8" x14ac:dyDescent="0.25">
      <c r="A2859" s="793"/>
      <c r="E2859" s="176"/>
      <c r="F2859" s="176"/>
      <c r="G2859" s="177"/>
      <c r="H2859" s="177"/>
    </row>
    <row r="2860" spans="1:8" x14ac:dyDescent="0.25">
      <c r="A2860" s="793"/>
      <c r="E2860" s="176"/>
      <c r="F2860" s="176"/>
      <c r="G2860" s="177"/>
      <c r="H2860" s="177"/>
    </row>
    <row r="2861" spans="1:8" x14ac:dyDescent="0.25">
      <c r="A2861" s="793"/>
      <c r="E2861" s="176"/>
      <c r="F2861" s="176"/>
      <c r="G2861" s="177"/>
      <c r="H2861" s="177"/>
    </row>
    <row r="2862" spans="1:8" x14ac:dyDescent="0.25">
      <c r="A2862" s="793"/>
      <c r="E2862" s="176"/>
      <c r="F2862" s="176"/>
      <c r="G2862" s="177"/>
      <c r="H2862" s="177"/>
    </row>
    <row r="2863" spans="1:8" x14ac:dyDescent="0.25">
      <c r="A2863" s="793"/>
      <c r="E2863" s="176"/>
      <c r="F2863" s="176"/>
      <c r="G2863" s="177"/>
      <c r="H2863" s="177"/>
    </row>
    <row r="2864" spans="1:8" x14ac:dyDescent="0.25">
      <c r="A2864" s="793"/>
      <c r="E2864" s="176"/>
      <c r="F2864" s="176"/>
      <c r="G2864" s="177"/>
      <c r="H2864" s="177"/>
    </row>
    <row r="2865" spans="1:8" x14ac:dyDescent="0.25">
      <c r="A2865" s="793"/>
      <c r="E2865" s="176"/>
      <c r="F2865" s="176"/>
      <c r="G2865" s="177"/>
      <c r="H2865" s="177"/>
    </row>
    <row r="2866" spans="1:8" x14ac:dyDescent="0.25">
      <c r="A2866" s="793"/>
      <c r="E2866" s="176"/>
      <c r="F2866" s="176"/>
      <c r="G2866" s="177"/>
      <c r="H2866" s="177"/>
    </row>
    <row r="2867" spans="1:8" x14ac:dyDescent="0.25">
      <c r="A2867" s="793"/>
      <c r="E2867" s="176"/>
      <c r="F2867" s="176"/>
      <c r="G2867" s="177"/>
      <c r="H2867" s="177"/>
    </row>
    <row r="2868" spans="1:8" x14ac:dyDescent="0.25">
      <c r="A2868" s="793"/>
      <c r="E2868" s="176"/>
      <c r="F2868" s="176"/>
      <c r="G2868" s="177"/>
      <c r="H2868" s="177"/>
    </row>
    <row r="2869" spans="1:8" x14ac:dyDescent="0.25">
      <c r="A2869" s="793"/>
      <c r="E2869" s="176"/>
      <c r="F2869" s="176"/>
      <c r="G2869" s="177"/>
      <c r="H2869" s="177"/>
    </row>
    <row r="2870" spans="1:8" x14ac:dyDescent="0.25">
      <c r="A2870" s="793"/>
      <c r="E2870" s="176"/>
      <c r="F2870" s="176"/>
      <c r="G2870" s="177"/>
      <c r="H2870" s="177"/>
    </row>
    <row r="2871" spans="1:8" x14ac:dyDescent="0.25">
      <c r="A2871" s="793"/>
      <c r="E2871" s="176"/>
      <c r="F2871" s="176"/>
      <c r="G2871" s="177"/>
      <c r="H2871" s="177"/>
    </row>
    <row r="2872" spans="1:8" x14ac:dyDescent="0.25">
      <c r="A2872" s="793"/>
      <c r="E2872" s="176"/>
      <c r="F2872" s="176"/>
      <c r="G2872" s="177"/>
      <c r="H2872" s="177"/>
    </row>
    <row r="2873" spans="1:8" x14ac:dyDescent="0.25">
      <c r="A2873" s="793"/>
      <c r="E2873" s="176"/>
      <c r="F2873" s="176"/>
      <c r="G2873" s="177"/>
      <c r="H2873" s="177"/>
    </row>
    <row r="2874" spans="1:8" x14ac:dyDescent="0.25">
      <c r="A2874" s="793"/>
      <c r="E2874" s="176"/>
      <c r="F2874" s="176"/>
      <c r="G2874" s="177"/>
      <c r="H2874" s="177"/>
    </row>
    <row r="2875" spans="1:8" x14ac:dyDescent="0.25">
      <c r="A2875" s="793"/>
      <c r="E2875" s="176"/>
      <c r="F2875" s="176"/>
      <c r="G2875" s="177"/>
      <c r="H2875" s="177"/>
    </row>
    <row r="2876" spans="1:8" x14ac:dyDescent="0.25">
      <c r="A2876" s="793"/>
      <c r="E2876" s="176"/>
      <c r="F2876" s="176"/>
      <c r="G2876" s="177"/>
      <c r="H2876" s="177"/>
    </row>
    <row r="2877" spans="1:8" x14ac:dyDescent="0.25">
      <c r="A2877" s="793"/>
      <c r="E2877" s="176"/>
      <c r="F2877" s="176"/>
      <c r="G2877" s="177"/>
      <c r="H2877" s="177"/>
    </row>
    <row r="2878" spans="1:8" x14ac:dyDescent="0.25">
      <c r="A2878" s="793"/>
      <c r="E2878" s="176"/>
      <c r="F2878" s="176"/>
      <c r="G2878" s="177"/>
      <c r="H2878" s="177"/>
    </row>
    <row r="2879" spans="1:8" x14ac:dyDescent="0.25">
      <c r="A2879" s="793"/>
      <c r="E2879" s="176"/>
      <c r="F2879" s="176"/>
      <c r="G2879" s="177"/>
      <c r="H2879" s="177"/>
    </row>
    <row r="2880" spans="1:8" x14ac:dyDescent="0.25">
      <c r="A2880" s="793"/>
      <c r="E2880" s="176"/>
      <c r="F2880" s="176"/>
      <c r="G2880" s="177"/>
      <c r="H2880" s="177"/>
    </row>
    <row r="2881" spans="1:8" x14ac:dyDescent="0.25">
      <c r="A2881" s="793"/>
      <c r="E2881" s="176"/>
      <c r="F2881" s="176"/>
      <c r="G2881" s="177"/>
      <c r="H2881" s="177"/>
    </row>
    <row r="2882" spans="1:8" x14ac:dyDescent="0.25">
      <c r="A2882" s="793"/>
      <c r="E2882" s="176"/>
      <c r="F2882" s="176"/>
      <c r="G2882" s="177"/>
      <c r="H2882" s="177"/>
    </row>
    <row r="2883" spans="1:8" x14ac:dyDescent="0.25">
      <c r="A2883" s="793"/>
      <c r="E2883" s="176"/>
      <c r="F2883" s="176"/>
      <c r="G2883" s="177"/>
      <c r="H2883" s="177"/>
    </row>
    <row r="2884" spans="1:8" x14ac:dyDescent="0.25">
      <c r="A2884" s="793"/>
      <c r="E2884" s="176"/>
      <c r="F2884" s="176"/>
      <c r="G2884" s="177"/>
      <c r="H2884" s="177"/>
    </row>
    <row r="2885" spans="1:8" x14ac:dyDescent="0.25">
      <c r="A2885" s="793"/>
      <c r="E2885" s="176"/>
      <c r="F2885" s="176"/>
      <c r="G2885" s="177"/>
      <c r="H2885" s="177"/>
    </row>
    <row r="2886" spans="1:8" x14ac:dyDescent="0.25">
      <c r="A2886" s="793"/>
      <c r="E2886" s="176"/>
      <c r="F2886" s="176"/>
      <c r="G2886" s="177"/>
      <c r="H2886" s="177"/>
    </row>
    <row r="2887" spans="1:8" x14ac:dyDescent="0.25">
      <c r="A2887" s="793"/>
      <c r="E2887" s="176"/>
      <c r="F2887" s="176"/>
      <c r="G2887" s="177"/>
      <c r="H2887" s="177"/>
    </row>
    <row r="2888" spans="1:8" x14ac:dyDescent="0.25">
      <c r="A2888" s="793"/>
      <c r="E2888" s="176"/>
      <c r="F2888" s="176"/>
      <c r="G2888" s="177"/>
      <c r="H2888" s="177"/>
    </row>
    <row r="2889" spans="1:8" x14ac:dyDescent="0.25">
      <c r="A2889" s="793"/>
      <c r="E2889" s="176"/>
      <c r="F2889" s="176"/>
      <c r="G2889" s="177"/>
      <c r="H2889" s="177"/>
    </row>
    <row r="2890" spans="1:8" x14ac:dyDescent="0.25">
      <c r="A2890" s="793"/>
      <c r="E2890" s="176"/>
      <c r="F2890" s="176"/>
      <c r="G2890" s="177"/>
      <c r="H2890" s="177"/>
    </row>
    <row r="2891" spans="1:8" x14ac:dyDescent="0.25">
      <c r="A2891" s="793"/>
      <c r="E2891" s="176"/>
      <c r="F2891" s="176"/>
      <c r="G2891" s="177"/>
      <c r="H2891" s="177"/>
    </row>
    <row r="2892" spans="1:8" x14ac:dyDescent="0.25">
      <c r="A2892" s="793"/>
      <c r="E2892" s="176"/>
      <c r="F2892" s="176"/>
      <c r="G2892" s="177"/>
      <c r="H2892" s="177"/>
    </row>
    <row r="2893" spans="1:8" x14ac:dyDescent="0.25">
      <c r="A2893" s="793"/>
      <c r="E2893" s="176"/>
      <c r="F2893" s="176"/>
      <c r="G2893" s="177"/>
      <c r="H2893" s="177"/>
    </row>
    <row r="2894" spans="1:8" x14ac:dyDescent="0.25">
      <c r="A2894" s="793"/>
      <c r="E2894" s="176"/>
      <c r="F2894" s="176"/>
      <c r="G2894" s="177"/>
      <c r="H2894" s="177"/>
    </row>
    <row r="2895" spans="1:8" x14ac:dyDescent="0.25">
      <c r="A2895" s="793"/>
      <c r="E2895" s="176"/>
      <c r="F2895" s="176"/>
      <c r="G2895" s="177"/>
      <c r="H2895" s="177"/>
    </row>
    <row r="2896" spans="1:8" x14ac:dyDescent="0.25">
      <c r="A2896" s="793"/>
      <c r="E2896" s="176"/>
      <c r="F2896" s="176"/>
      <c r="G2896" s="177"/>
      <c r="H2896" s="177"/>
    </row>
    <row r="2897" spans="1:8" x14ac:dyDescent="0.25">
      <c r="A2897" s="793"/>
      <c r="E2897" s="176"/>
      <c r="F2897" s="176"/>
      <c r="G2897" s="177"/>
      <c r="H2897" s="177"/>
    </row>
    <row r="2898" spans="1:8" x14ac:dyDescent="0.25">
      <c r="A2898" s="793"/>
      <c r="E2898" s="176"/>
      <c r="F2898" s="176"/>
      <c r="G2898" s="177"/>
      <c r="H2898" s="177"/>
    </row>
    <row r="2899" spans="1:8" x14ac:dyDescent="0.25">
      <c r="A2899" s="793"/>
      <c r="E2899" s="176"/>
      <c r="F2899" s="176"/>
      <c r="G2899" s="177"/>
      <c r="H2899" s="177"/>
    </row>
    <row r="2900" spans="1:8" x14ac:dyDescent="0.25">
      <c r="A2900" s="793"/>
      <c r="E2900" s="176"/>
      <c r="F2900" s="176"/>
      <c r="G2900" s="177"/>
      <c r="H2900" s="177"/>
    </row>
    <row r="2901" spans="1:8" x14ac:dyDescent="0.25">
      <c r="A2901" s="793"/>
      <c r="E2901" s="176"/>
      <c r="F2901" s="176"/>
      <c r="G2901" s="177"/>
      <c r="H2901" s="177"/>
    </row>
    <row r="2902" spans="1:8" x14ac:dyDescent="0.25">
      <c r="A2902" s="793"/>
      <c r="E2902" s="176"/>
      <c r="F2902" s="176"/>
      <c r="G2902" s="177"/>
      <c r="H2902" s="177"/>
    </row>
    <row r="2903" spans="1:8" x14ac:dyDescent="0.25">
      <c r="A2903" s="793"/>
      <c r="E2903" s="176"/>
      <c r="F2903" s="176"/>
      <c r="G2903" s="177"/>
      <c r="H2903" s="177"/>
    </row>
    <row r="2904" spans="1:8" x14ac:dyDescent="0.25">
      <c r="A2904" s="793"/>
      <c r="E2904" s="176"/>
      <c r="F2904" s="176"/>
      <c r="G2904" s="177"/>
      <c r="H2904" s="177"/>
    </row>
    <row r="2905" spans="1:8" x14ac:dyDescent="0.25">
      <c r="A2905" s="793"/>
      <c r="E2905" s="176"/>
      <c r="F2905" s="176"/>
      <c r="G2905" s="177"/>
      <c r="H2905" s="177"/>
    </row>
    <row r="2906" spans="1:8" x14ac:dyDescent="0.25">
      <c r="A2906" s="793"/>
      <c r="E2906" s="176"/>
      <c r="F2906" s="176"/>
      <c r="G2906" s="177"/>
      <c r="H2906" s="177"/>
    </row>
    <row r="2907" spans="1:8" x14ac:dyDescent="0.25">
      <c r="A2907" s="793"/>
      <c r="E2907" s="176"/>
      <c r="F2907" s="176"/>
      <c r="G2907" s="177"/>
      <c r="H2907" s="177"/>
    </row>
    <row r="2908" spans="1:8" x14ac:dyDescent="0.25">
      <c r="A2908" s="793"/>
      <c r="E2908" s="176"/>
      <c r="F2908" s="176"/>
      <c r="G2908" s="177"/>
      <c r="H2908" s="177"/>
    </row>
    <row r="2909" spans="1:8" x14ac:dyDescent="0.25">
      <c r="A2909" s="793"/>
      <c r="E2909" s="176"/>
      <c r="F2909" s="176"/>
      <c r="G2909" s="177"/>
      <c r="H2909" s="177"/>
    </row>
    <row r="2910" spans="1:8" x14ac:dyDescent="0.25">
      <c r="A2910" s="793"/>
      <c r="E2910" s="176"/>
      <c r="F2910" s="176"/>
      <c r="G2910" s="177"/>
      <c r="H2910" s="177"/>
    </row>
    <row r="2911" spans="1:8" x14ac:dyDescent="0.25">
      <c r="A2911" s="793"/>
      <c r="E2911" s="176"/>
      <c r="F2911" s="176"/>
      <c r="G2911" s="177"/>
      <c r="H2911" s="177"/>
    </row>
    <row r="2912" spans="1:8" x14ac:dyDescent="0.25">
      <c r="A2912" s="793"/>
      <c r="E2912" s="176"/>
      <c r="F2912" s="176"/>
      <c r="G2912" s="177"/>
      <c r="H2912" s="177"/>
    </row>
    <row r="2913" spans="1:8" x14ac:dyDescent="0.25">
      <c r="A2913" s="793"/>
      <c r="E2913" s="176"/>
      <c r="F2913" s="176"/>
      <c r="G2913" s="177"/>
      <c r="H2913" s="177"/>
    </row>
    <row r="2914" spans="1:8" x14ac:dyDescent="0.25">
      <c r="A2914" s="793"/>
      <c r="E2914" s="176"/>
      <c r="F2914" s="176"/>
      <c r="G2914" s="177"/>
      <c r="H2914" s="177"/>
    </row>
    <row r="2915" spans="1:8" x14ac:dyDescent="0.25">
      <c r="A2915" s="793"/>
      <c r="E2915" s="176"/>
      <c r="F2915" s="176"/>
      <c r="G2915" s="177"/>
      <c r="H2915" s="177"/>
    </row>
    <row r="2916" spans="1:8" x14ac:dyDescent="0.25">
      <c r="A2916" s="793"/>
      <c r="E2916" s="176"/>
      <c r="F2916" s="176"/>
      <c r="G2916" s="177"/>
      <c r="H2916" s="177"/>
    </row>
    <row r="2917" spans="1:8" x14ac:dyDescent="0.25">
      <c r="A2917" s="793"/>
      <c r="E2917" s="176"/>
      <c r="F2917" s="176"/>
      <c r="G2917" s="177"/>
      <c r="H2917" s="177"/>
    </row>
    <row r="2918" spans="1:8" x14ac:dyDescent="0.25">
      <c r="A2918" s="793"/>
      <c r="E2918" s="176"/>
      <c r="F2918" s="176"/>
      <c r="G2918" s="177"/>
      <c r="H2918" s="177"/>
    </row>
    <row r="2919" spans="1:8" x14ac:dyDescent="0.25">
      <c r="A2919" s="793"/>
      <c r="E2919" s="176"/>
      <c r="F2919" s="176"/>
      <c r="G2919" s="177"/>
      <c r="H2919" s="177"/>
    </row>
    <row r="2920" spans="1:8" x14ac:dyDescent="0.25">
      <c r="A2920" s="793"/>
      <c r="E2920" s="176"/>
      <c r="F2920" s="176"/>
      <c r="G2920" s="177"/>
      <c r="H2920" s="177"/>
    </row>
    <row r="2921" spans="1:8" x14ac:dyDescent="0.25">
      <c r="A2921" s="793"/>
      <c r="E2921" s="176"/>
      <c r="F2921" s="176"/>
      <c r="G2921" s="177"/>
      <c r="H2921" s="177"/>
    </row>
    <row r="2922" spans="1:8" x14ac:dyDescent="0.25">
      <c r="A2922" s="793"/>
      <c r="E2922" s="176"/>
      <c r="F2922" s="176"/>
      <c r="G2922" s="177"/>
      <c r="H2922" s="177"/>
    </row>
    <row r="2923" spans="1:8" x14ac:dyDescent="0.25">
      <c r="A2923" s="793"/>
      <c r="E2923" s="176"/>
      <c r="F2923" s="176"/>
      <c r="G2923" s="177"/>
      <c r="H2923" s="177"/>
    </row>
    <row r="2924" spans="1:8" x14ac:dyDescent="0.25">
      <c r="A2924" s="793"/>
      <c r="E2924" s="176"/>
      <c r="F2924" s="176"/>
      <c r="G2924" s="177"/>
      <c r="H2924" s="177"/>
    </row>
    <row r="2925" spans="1:8" x14ac:dyDescent="0.25">
      <c r="A2925" s="793"/>
      <c r="E2925" s="176"/>
      <c r="F2925" s="176"/>
      <c r="G2925" s="177"/>
      <c r="H2925" s="177"/>
    </row>
    <row r="2926" spans="1:8" x14ac:dyDescent="0.25">
      <c r="A2926" s="793"/>
      <c r="E2926" s="176"/>
      <c r="F2926" s="176"/>
      <c r="G2926" s="177"/>
      <c r="H2926" s="177"/>
    </row>
    <row r="2927" spans="1:8" x14ac:dyDescent="0.25">
      <c r="A2927" s="793"/>
      <c r="E2927" s="176"/>
      <c r="F2927" s="176"/>
      <c r="G2927" s="177"/>
      <c r="H2927" s="177"/>
    </row>
    <row r="2928" spans="1:8" x14ac:dyDescent="0.25">
      <c r="A2928" s="793"/>
      <c r="E2928" s="176"/>
      <c r="F2928" s="176"/>
      <c r="G2928" s="177"/>
      <c r="H2928" s="177"/>
    </row>
    <row r="2929" spans="1:8" x14ac:dyDescent="0.25">
      <c r="A2929" s="793"/>
      <c r="E2929" s="176"/>
      <c r="F2929" s="176"/>
      <c r="G2929" s="177"/>
      <c r="H2929" s="177"/>
    </row>
    <row r="2930" spans="1:8" x14ac:dyDescent="0.25">
      <c r="A2930" s="793"/>
      <c r="E2930" s="176"/>
      <c r="F2930" s="176"/>
      <c r="G2930" s="177"/>
      <c r="H2930" s="177"/>
    </row>
    <row r="2931" spans="1:8" x14ac:dyDescent="0.25">
      <c r="A2931" s="793"/>
      <c r="E2931" s="176"/>
      <c r="F2931" s="176"/>
      <c r="G2931" s="177"/>
      <c r="H2931" s="177"/>
    </row>
    <row r="2932" spans="1:8" x14ac:dyDescent="0.25">
      <c r="A2932" s="793"/>
      <c r="E2932" s="176"/>
      <c r="F2932" s="176"/>
      <c r="G2932" s="177"/>
      <c r="H2932" s="177"/>
    </row>
    <row r="2933" spans="1:8" x14ac:dyDescent="0.25">
      <c r="A2933" s="793"/>
      <c r="E2933" s="176"/>
      <c r="F2933" s="176"/>
      <c r="G2933" s="177"/>
      <c r="H2933" s="177"/>
    </row>
    <row r="2934" spans="1:8" x14ac:dyDescent="0.25">
      <c r="A2934" s="793"/>
      <c r="E2934" s="176"/>
      <c r="F2934" s="176"/>
      <c r="G2934" s="177"/>
      <c r="H2934" s="177"/>
    </row>
    <row r="2935" spans="1:8" x14ac:dyDescent="0.25">
      <c r="A2935" s="793"/>
      <c r="E2935" s="176"/>
      <c r="F2935" s="176"/>
      <c r="G2935" s="177"/>
      <c r="H2935" s="177"/>
    </row>
    <row r="2936" spans="1:8" x14ac:dyDescent="0.25">
      <c r="A2936" s="793"/>
      <c r="E2936" s="176"/>
      <c r="F2936" s="176"/>
      <c r="G2936" s="177"/>
      <c r="H2936" s="177"/>
    </row>
    <row r="2937" spans="1:8" x14ac:dyDescent="0.25">
      <c r="A2937" s="793"/>
      <c r="E2937" s="176"/>
      <c r="F2937" s="176"/>
      <c r="G2937" s="177"/>
      <c r="H2937" s="177"/>
    </row>
    <row r="2938" spans="1:8" x14ac:dyDescent="0.25">
      <c r="A2938" s="793"/>
      <c r="E2938" s="176"/>
      <c r="F2938" s="176"/>
      <c r="G2938" s="177"/>
      <c r="H2938" s="177"/>
    </row>
    <row r="2939" spans="1:8" x14ac:dyDescent="0.25">
      <c r="A2939" s="793"/>
      <c r="E2939" s="176"/>
      <c r="F2939" s="176"/>
      <c r="G2939" s="177"/>
      <c r="H2939" s="177"/>
    </row>
    <row r="2940" spans="1:8" x14ac:dyDescent="0.25">
      <c r="A2940" s="793"/>
      <c r="E2940" s="176"/>
      <c r="F2940" s="176"/>
      <c r="G2940" s="177"/>
      <c r="H2940" s="177"/>
    </row>
    <row r="2941" spans="1:8" x14ac:dyDescent="0.25">
      <c r="A2941" s="793"/>
      <c r="E2941" s="176"/>
      <c r="F2941" s="176"/>
      <c r="G2941" s="177"/>
      <c r="H2941" s="177"/>
    </row>
    <row r="2942" spans="1:8" x14ac:dyDescent="0.25">
      <c r="A2942" s="793"/>
      <c r="E2942" s="176"/>
      <c r="F2942" s="176"/>
      <c r="G2942" s="177"/>
      <c r="H2942" s="177"/>
    </row>
    <row r="2943" spans="1:8" x14ac:dyDescent="0.25">
      <c r="A2943" s="793"/>
      <c r="E2943" s="176"/>
      <c r="F2943" s="176"/>
      <c r="G2943" s="177"/>
      <c r="H2943" s="177"/>
    </row>
    <row r="2944" spans="1:8" x14ac:dyDescent="0.25">
      <c r="A2944" s="793"/>
      <c r="E2944" s="176"/>
      <c r="F2944" s="176"/>
      <c r="G2944" s="177"/>
      <c r="H2944" s="177"/>
    </row>
    <row r="2945" spans="1:8" x14ac:dyDescent="0.25">
      <c r="A2945" s="793"/>
      <c r="E2945" s="176"/>
      <c r="F2945" s="176"/>
      <c r="G2945" s="177"/>
      <c r="H2945" s="177"/>
    </row>
    <row r="2946" spans="1:8" x14ac:dyDescent="0.25">
      <c r="A2946" s="793"/>
      <c r="E2946" s="176"/>
      <c r="F2946" s="176"/>
      <c r="G2946" s="177"/>
      <c r="H2946" s="177"/>
    </row>
    <row r="2947" spans="1:8" x14ac:dyDescent="0.25">
      <c r="A2947" s="793"/>
      <c r="E2947" s="176"/>
      <c r="F2947" s="176"/>
      <c r="G2947" s="177"/>
      <c r="H2947" s="177"/>
    </row>
    <row r="2948" spans="1:8" x14ac:dyDescent="0.25">
      <c r="A2948" s="793"/>
      <c r="E2948" s="176"/>
      <c r="F2948" s="176"/>
      <c r="G2948" s="177"/>
      <c r="H2948" s="177"/>
    </row>
    <row r="2949" spans="1:8" x14ac:dyDescent="0.25">
      <c r="A2949" s="793"/>
      <c r="E2949" s="176"/>
      <c r="F2949" s="176"/>
      <c r="G2949" s="177"/>
      <c r="H2949" s="177"/>
    </row>
    <row r="2950" spans="1:8" x14ac:dyDescent="0.25">
      <c r="A2950" s="793"/>
      <c r="E2950" s="176"/>
      <c r="F2950" s="176"/>
      <c r="G2950" s="177"/>
      <c r="H2950" s="177"/>
    </row>
    <row r="2951" spans="1:8" x14ac:dyDescent="0.25">
      <c r="A2951" s="793"/>
      <c r="E2951" s="176"/>
      <c r="F2951" s="176"/>
      <c r="G2951" s="177"/>
      <c r="H2951" s="177"/>
    </row>
    <row r="2952" spans="1:8" x14ac:dyDescent="0.25">
      <c r="A2952" s="793"/>
      <c r="E2952" s="176"/>
      <c r="F2952" s="176"/>
      <c r="G2952" s="177"/>
      <c r="H2952" s="177"/>
    </row>
    <row r="2953" spans="1:8" x14ac:dyDescent="0.25">
      <c r="A2953" s="793"/>
      <c r="E2953" s="176"/>
      <c r="F2953" s="176"/>
      <c r="G2953" s="177"/>
      <c r="H2953" s="177"/>
    </row>
    <row r="2954" spans="1:8" x14ac:dyDescent="0.25">
      <c r="A2954" s="793"/>
      <c r="E2954" s="176"/>
      <c r="F2954" s="176"/>
      <c r="G2954" s="177"/>
      <c r="H2954" s="177"/>
    </row>
    <row r="2955" spans="1:8" x14ac:dyDescent="0.25">
      <c r="A2955" s="793"/>
      <c r="E2955" s="176"/>
      <c r="F2955" s="176"/>
      <c r="G2955" s="177"/>
      <c r="H2955" s="177"/>
    </row>
    <row r="2956" spans="1:8" x14ac:dyDescent="0.25">
      <c r="A2956" s="793"/>
      <c r="E2956" s="176"/>
      <c r="F2956" s="176"/>
      <c r="G2956" s="177"/>
      <c r="H2956" s="177"/>
    </row>
    <row r="2957" spans="1:8" x14ac:dyDescent="0.25">
      <c r="A2957" s="793"/>
      <c r="E2957" s="176"/>
      <c r="F2957" s="176"/>
      <c r="G2957" s="177"/>
      <c r="H2957" s="177"/>
    </row>
    <row r="2958" spans="1:8" x14ac:dyDescent="0.25">
      <c r="A2958" s="793"/>
      <c r="E2958" s="176"/>
      <c r="F2958" s="176"/>
      <c r="G2958" s="177"/>
      <c r="H2958" s="177"/>
    </row>
    <row r="2959" spans="1:8" x14ac:dyDescent="0.25">
      <c r="A2959" s="793"/>
      <c r="E2959" s="176"/>
      <c r="F2959" s="176"/>
      <c r="G2959" s="177"/>
      <c r="H2959" s="177"/>
    </row>
    <row r="2960" spans="1:8" x14ac:dyDescent="0.25">
      <c r="A2960" s="793"/>
      <c r="E2960" s="176"/>
      <c r="F2960" s="176"/>
      <c r="G2960" s="177"/>
      <c r="H2960" s="177"/>
    </row>
    <row r="2961" spans="1:8" x14ac:dyDescent="0.25">
      <c r="A2961" s="793"/>
      <c r="E2961" s="176"/>
      <c r="F2961" s="176"/>
      <c r="G2961" s="177"/>
      <c r="H2961" s="177"/>
    </row>
    <row r="2962" spans="1:8" x14ac:dyDescent="0.25">
      <c r="A2962" s="793"/>
      <c r="E2962" s="176"/>
      <c r="F2962" s="176"/>
      <c r="G2962" s="177"/>
      <c r="H2962" s="177"/>
    </row>
    <row r="2963" spans="1:8" x14ac:dyDescent="0.25">
      <c r="A2963" s="793"/>
      <c r="E2963" s="176"/>
      <c r="F2963" s="176"/>
      <c r="G2963" s="177"/>
      <c r="H2963" s="177"/>
    </row>
    <row r="2964" spans="1:8" x14ac:dyDescent="0.25">
      <c r="A2964" s="793"/>
      <c r="E2964" s="176"/>
      <c r="F2964" s="176"/>
      <c r="G2964" s="177"/>
      <c r="H2964" s="177"/>
    </row>
    <row r="2965" spans="1:8" x14ac:dyDescent="0.25">
      <c r="A2965" s="793"/>
      <c r="E2965" s="176"/>
      <c r="F2965" s="176"/>
      <c r="G2965" s="177"/>
      <c r="H2965" s="177"/>
    </row>
    <row r="2966" spans="1:8" x14ac:dyDescent="0.25">
      <c r="A2966" s="793"/>
      <c r="E2966" s="176"/>
      <c r="F2966" s="176"/>
      <c r="G2966" s="177"/>
      <c r="H2966" s="177"/>
    </row>
    <row r="2967" spans="1:8" x14ac:dyDescent="0.25">
      <c r="A2967" s="793"/>
      <c r="E2967" s="176"/>
      <c r="F2967" s="176"/>
      <c r="G2967" s="177"/>
      <c r="H2967" s="177"/>
    </row>
    <row r="2968" spans="1:8" x14ac:dyDescent="0.25">
      <c r="A2968" s="793"/>
      <c r="E2968" s="176"/>
      <c r="F2968" s="176"/>
      <c r="G2968" s="177"/>
      <c r="H2968" s="177"/>
    </row>
    <row r="2969" spans="1:8" x14ac:dyDescent="0.25">
      <c r="A2969" s="793"/>
      <c r="E2969" s="176"/>
      <c r="F2969" s="176"/>
      <c r="G2969" s="177"/>
      <c r="H2969" s="177"/>
    </row>
    <row r="2970" spans="1:8" x14ac:dyDescent="0.25">
      <c r="A2970" s="793"/>
      <c r="E2970" s="176"/>
      <c r="F2970" s="176"/>
      <c r="G2970" s="177"/>
      <c r="H2970" s="177"/>
    </row>
    <row r="2971" spans="1:8" x14ac:dyDescent="0.25">
      <c r="A2971" s="793"/>
      <c r="E2971" s="176"/>
      <c r="F2971" s="176"/>
      <c r="G2971" s="177"/>
      <c r="H2971" s="177"/>
    </row>
    <row r="2972" spans="1:8" x14ac:dyDescent="0.25">
      <c r="A2972" s="793"/>
      <c r="E2972" s="176"/>
      <c r="F2972" s="176"/>
      <c r="G2972" s="177"/>
      <c r="H2972" s="177"/>
    </row>
    <row r="2973" spans="1:8" x14ac:dyDescent="0.25">
      <c r="A2973" s="793"/>
      <c r="E2973" s="176"/>
      <c r="F2973" s="176"/>
      <c r="G2973" s="177"/>
      <c r="H2973" s="177"/>
    </row>
    <row r="2974" spans="1:8" x14ac:dyDescent="0.25">
      <c r="A2974" s="793"/>
      <c r="E2974" s="176"/>
      <c r="F2974" s="176"/>
      <c r="G2974" s="177"/>
      <c r="H2974" s="177"/>
    </row>
    <row r="2975" spans="1:8" x14ac:dyDescent="0.25">
      <c r="A2975" s="793"/>
      <c r="E2975" s="176"/>
      <c r="F2975" s="176"/>
      <c r="G2975" s="177"/>
      <c r="H2975" s="177"/>
    </row>
    <row r="2976" spans="1:8" x14ac:dyDescent="0.25">
      <c r="A2976" s="793"/>
      <c r="E2976" s="176"/>
      <c r="F2976" s="176"/>
      <c r="G2976" s="177"/>
      <c r="H2976" s="177"/>
    </row>
    <row r="2977" spans="1:8" x14ac:dyDescent="0.25">
      <c r="A2977" s="793"/>
      <c r="E2977" s="176"/>
      <c r="F2977" s="176"/>
      <c r="G2977" s="177"/>
      <c r="H2977" s="177"/>
    </row>
    <row r="2978" spans="1:8" x14ac:dyDescent="0.25">
      <c r="A2978" s="793"/>
      <c r="E2978" s="176"/>
      <c r="F2978" s="176"/>
      <c r="G2978" s="177"/>
      <c r="H2978" s="177"/>
    </row>
    <row r="2979" spans="1:8" x14ac:dyDescent="0.25">
      <c r="A2979" s="793"/>
      <c r="E2979" s="176"/>
      <c r="F2979" s="176"/>
      <c r="G2979" s="177"/>
      <c r="H2979" s="177"/>
    </row>
    <row r="2980" spans="1:8" x14ac:dyDescent="0.25">
      <c r="A2980" s="793"/>
      <c r="E2980" s="176"/>
      <c r="F2980" s="176"/>
      <c r="G2980" s="177"/>
      <c r="H2980" s="177"/>
    </row>
    <row r="2981" spans="1:8" x14ac:dyDescent="0.25">
      <c r="A2981" s="793"/>
      <c r="E2981" s="176"/>
      <c r="F2981" s="176"/>
      <c r="G2981" s="177"/>
      <c r="H2981" s="177"/>
    </row>
    <row r="2982" spans="1:8" x14ac:dyDescent="0.25">
      <c r="A2982" s="793"/>
      <c r="E2982" s="176"/>
      <c r="F2982" s="176"/>
      <c r="G2982" s="177"/>
      <c r="H2982" s="177"/>
    </row>
    <row r="2983" spans="1:8" x14ac:dyDescent="0.25">
      <c r="A2983" s="793"/>
      <c r="E2983" s="176"/>
      <c r="F2983" s="176"/>
      <c r="G2983" s="177"/>
      <c r="H2983" s="177"/>
    </row>
    <row r="2984" spans="1:8" x14ac:dyDescent="0.25">
      <c r="A2984" s="793"/>
      <c r="E2984" s="176"/>
      <c r="F2984" s="176"/>
      <c r="G2984" s="177"/>
      <c r="H2984" s="177"/>
    </row>
    <row r="2985" spans="1:8" x14ac:dyDescent="0.25">
      <c r="A2985" s="793"/>
      <c r="E2985" s="176"/>
      <c r="F2985" s="176"/>
      <c r="G2985" s="177"/>
      <c r="H2985" s="177"/>
    </row>
    <row r="2986" spans="1:8" x14ac:dyDescent="0.25">
      <c r="A2986" s="793"/>
      <c r="E2986" s="176"/>
      <c r="F2986" s="176"/>
      <c r="G2986" s="177"/>
      <c r="H2986" s="177"/>
    </row>
    <row r="2987" spans="1:8" x14ac:dyDescent="0.25">
      <c r="A2987" s="793"/>
      <c r="E2987" s="176"/>
      <c r="F2987" s="176"/>
      <c r="G2987" s="177"/>
      <c r="H2987" s="177"/>
    </row>
    <row r="2988" spans="1:8" x14ac:dyDescent="0.25">
      <c r="A2988" s="793"/>
      <c r="E2988" s="176"/>
      <c r="F2988" s="176"/>
      <c r="G2988" s="177"/>
      <c r="H2988" s="177"/>
    </row>
    <row r="2989" spans="1:8" x14ac:dyDescent="0.25">
      <c r="A2989" s="793"/>
      <c r="E2989" s="176"/>
      <c r="F2989" s="176"/>
      <c r="G2989" s="177"/>
      <c r="H2989" s="177"/>
    </row>
    <row r="2990" spans="1:8" x14ac:dyDescent="0.25">
      <c r="A2990" s="793"/>
      <c r="E2990" s="176"/>
      <c r="F2990" s="176"/>
      <c r="G2990" s="177"/>
      <c r="H2990" s="177"/>
    </row>
    <row r="2991" spans="1:8" x14ac:dyDescent="0.25">
      <c r="A2991" s="793"/>
      <c r="E2991" s="176"/>
      <c r="F2991" s="176"/>
      <c r="G2991" s="177"/>
      <c r="H2991" s="177"/>
    </row>
    <row r="2992" spans="1:8" x14ac:dyDescent="0.25">
      <c r="A2992" s="793"/>
      <c r="E2992" s="176"/>
      <c r="F2992" s="176"/>
      <c r="G2992" s="177"/>
      <c r="H2992" s="177"/>
    </row>
    <row r="2993" spans="1:8" x14ac:dyDescent="0.25">
      <c r="A2993" s="793"/>
      <c r="E2993" s="176"/>
      <c r="F2993" s="176"/>
      <c r="G2993" s="177"/>
      <c r="H2993" s="177"/>
    </row>
    <row r="2994" spans="1:8" x14ac:dyDescent="0.25">
      <c r="A2994" s="793"/>
      <c r="E2994" s="176"/>
      <c r="F2994" s="176"/>
      <c r="G2994" s="177"/>
      <c r="H2994" s="177"/>
    </row>
    <row r="2995" spans="1:8" x14ac:dyDescent="0.25">
      <c r="A2995" s="793"/>
      <c r="E2995" s="176"/>
      <c r="F2995" s="176"/>
      <c r="G2995" s="177"/>
      <c r="H2995" s="177"/>
    </row>
    <row r="2996" spans="1:8" x14ac:dyDescent="0.25">
      <c r="A2996" s="793"/>
      <c r="E2996" s="176"/>
      <c r="F2996" s="176"/>
      <c r="G2996" s="177"/>
      <c r="H2996" s="177"/>
    </row>
    <row r="2997" spans="1:8" x14ac:dyDescent="0.25">
      <c r="A2997" s="793"/>
      <c r="E2997" s="176"/>
      <c r="F2997" s="176"/>
      <c r="G2997" s="177"/>
      <c r="H2997" s="177"/>
    </row>
    <row r="2998" spans="1:8" x14ac:dyDescent="0.25">
      <c r="A2998" s="793"/>
      <c r="E2998" s="176"/>
      <c r="F2998" s="176"/>
      <c r="G2998" s="177"/>
      <c r="H2998" s="177"/>
    </row>
    <row r="2999" spans="1:8" x14ac:dyDescent="0.25">
      <c r="A2999" s="793"/>
      <c r="E2999" s="176"/>
      <c r="F2999" s="176"/>
      <c r="G2999" s="177"/>
      <c r="H2999" s="177"/>
    </row>
    <row r="3000" spans="1:8" x14ac:dyDescent="0.25">
      <c r="A3000" s="793"/>
      <c r="E3000" s="176"/>
      <c r="F3000" s="176"/>
      <c r="G3000" s="177"/>
      <c r="H3000" s="177"/>
    </row>
    <row r="3001" spans="1:8" x14ac:dyDescent="0.25">
      <c r="A3001" s="793"/>
      <c r="E3001" s="176"/>
      <c r="F3001" s="176"/>
      <c r="G3001" s="177"/>
      <c r="H3001" s="177"/>
    </row>
    <row r="3002" spans="1:8" x14ac:dyDescent="0.25">
      <c r="A3002" s="793"/>
      <c r="E3002" s="176"/>
      <c r="F3002" s="176"/>
      <c r="G3002" s="177"/>
      <c r="H3002" s="177"/>
    </row>
    <row r="3003" spans="1:8" x14ac:dyDescent="0.25">
      <c r="A3003" s="793"/>
      <c r="E3003" s="176"/>
      <c r="F3003" s="176"/>
      <c r="G3003" s="177"/>
      <c r="H3003" s="177"/>
    </row>
    <row r="3004" spans="1:8" x14ac:dyDescent="0.25">
      <c r="A3004" s="793"/>
      <c r="E3004" s="176"/>
      <c r="F3004" s="176"/>
      <c r="G3004" s="177"/>
      <c r="H3004" s="177"/>
    </row>
    <row r="3005" spans="1:8" x14ac:dyDescent="0.25">
      <c r="A3005" s="793"/>
      <c r="E3005" s="176"/>
      <c r="F3005" s="176"/>
      <c r="G3005" s="177"/>
      <c r="H3005" s="177"/>
    </row>
    <row r="3006" spans="1:8" x14ac:dyDescent="0.25">
      <c r="A3006" s="793"/>
      <c r="E3006" s="176"/>
      <c r="F3006" s="176"/>
      <c r="G3006" s="177"/>
      <c r="H3006" s="177"/>
    </row>
    <row r="3007" spans="1:8" x14ac:dyDescent="0.25">
      <c r="A3007" s="793"/>
      <c r="E3007" s="176"/>
      <c r="F3007" s="176"/>
      <c r="G3007" s="177"/>
      <c r="H3007" s="177"/>
    </row>
    <row r="3008" spans="1:8" x14ac:dyDescent="0.25">
      <c r="A3008" s="793"/>
      <c r="E3008" s="176"/>
      <c r="F3008" s="176"/>
      <c r="G3008" s="177"/>
      <c r="H3008" s="177"/>
    </row>
    <row r="3009" spans="1:8" x14ac:dyDescent="0.25">
      <c r="A3009" s="793"/>
      <c r="E3009" s="176"/>
      <c r="F3009" s="176"/>
      <c r="G3009" s="177"/>
      <c r="H3009" s="177"/>
    </row>
    <row r="3010" spans="1:8" x14ac:dyDescent="0.25">
      <c r="A3010" s="793"/>
      <c r="E3010" s="176"/>
      <c r="F3010" s="176"/>
      <c r="G3010" s="177"/>
      <c r="H3010" s="177"/>
    </row>
    <row r="3011" spans="1:8" x14ac:dyDescent="0.25">
      <c r="A3011" s="793"/>
      <c r="E3011" s="176"/>
      <c r="F3011" s="176"/>
      <c r="G3011" s="177"/>
      <c r="H3011" s="177"/>
    </row>
    <row r="3012" spans="1:8" x14ac:dyDescent="0.25">
      <c r="A3012" s="793"/>
      <c r="E3012" s="176"/>
      <c r="F3012" s="176"/>
      <c r="G3012" s="177"/>
      <c r="H3012" s="177"/>
    </row>
    <row r="3013" spans="1:8" x14ac:dyDescent="0.25">
      <c r="A3013" s="793"/>
      <c r="E3013" s="176"/>
      <c r="F3013" s="176"/>
      <c r="G3013" s="177"/>
      <c r="H3013" s="177"/>
    </row>
    <row r="3014" spans="1:8" x14ac:dyDescent="0.25">
      <c r="A3014" s="793"/>
      <c r="E3014" s="176"/>
      <c r="F3014" s="176"/>
      <c r="G3014" s="177"/>
      <c r="H3014" s="177"/>
    </row>
    <row r="3015" spans="1:8" x14ac:dyDescent="0.25">
      <c r="A3015" s="793"/>
      <c r="E3015" s="176"/>
      <c r="F3015" s="176"/>
      <c r="G3015" s="177"/>
      <c r="H3015" s="177"/>
    </row>
    <row r="3016" spans="1:8" x14ac:dyDescent="0.25">
      <c r="A3016" s="793"/>
      <c r="E3016" s="176"/>
      <c r="F3016" s="176"/>
      <c r="G3016" s="177"/>
      <c r="H3016" s="177"/>
    </row>
    <row r="3017" spans="1:8" x14ac:dyDescent="0.25">
      <c r="A3017" s="793"/>
      <c r="E3017" s="176"/>
      <c r="F3017" s="176"/>
      <c r="G3017" s="177"/>
      <c r="H3017" s="177"/>
    </row>
    <row r="3018" spans="1:8" x14ac:dyDescent="0.25">
      <c r="A3018" s="793"/>
      <c r="E3018" s="176"/>
      <c r="F3018" s="176"/>
      <c r="G3018" s="177"/>
      <c r="H3018" s="177"/>
    </row>
    <row r="3019" spans="1:8" x14ac:dyDescent="0.25">
      <c r="A3019" s="793"/>
      <c r="E3019" s="176"/>
      <c r="F3019" s="176"/>
      <c r="G3019" s="177"/>
      <c r="H3019" s="177"/>
    </row>
    <row r="3020" spans="1:8" x14ac:dyDescent="0.25">
      <c r="A3020" s="793"/>
      <c r="E3020" s="176"/>
      <c r="F3020" s="176"/>
      <c r="G3020" s="177"/>
      <c r="H3020" s="177"/>
    </row>
    <row r="3021" spans="1:8" x14ac:dyDescent="0.25">
      <c r="A3021" s="793"/>
      <c r="E3021" s="176"/>
      <c r="F3021" s="176"/>
      <c r="G3021" s="177"/>
      <c r="H3021" s="177"/>
    </row>
    <row r="3022" spans="1:8" x14ac:dyDescent="0.25">
      <c r="A3022" s="793"/>
      <c r="E3022" s="176"/>
      <c r="F3022" s="176"/>
      <c r="G3022" s="177"/>
      <c r="H3022" s="177"/>
    </row>
    <row r="3023" spans="1:8" x14ac:dyDescent="0.25">
      <c r="A3023" s="793"/>
      <c r="E3023" s="176"/>
      <c r="F3023" s="176"/>
      <c r="G3023" s="177"/>
      <c r="H3023" s="177"/>
    </row>
    <row r="3024" spans="1:8" x14ac:dyDescent="0.25">
      <c r="A3024" s="793"/>
      <c r="E3024" s="176"/>
      <c r="F3024" s="176"/>
      <c r="G3024" s="177"/>
      <c r="H3024" s="177"/>
    </row>
    <row r="3025" spans="1:8" x14ac:dyDescent="0.25">
      <c r="A3025" s="793"/>
      <c r="E3025" s="176"/>
      <c r="F3025" s="176"/>
      <c r="G3025" s="177"/>
      <c r="H3025" s="177"/>
    </row>
    <row r="3026" spans="1:8" x14ac:dyDescent="0.25">
      <c r="A3026" s="793"/>
      <c r="E3026" s="176"/>
      <c r="F3026" s="176"/>
      <c r="G3026" s="177"/>
      <c r="H3026" s="177"/>
    </row>
    <row r="3027" spans="1:8" x14ac:dyDescent="0.25">
      <c r="A3027" s="793"/>
      <c r="E3027" s="176"/>
      <c r="F3027" s="176"/>
      <c r="G3027" s="177"/>
      <c r="H3027" s="177"/>
    </row>
    <row r="3028" spans="1:8" x14ac:dyDescent="0.25">
      <c r="A3028" s="793"/>
      <c r="E3028" s="176"/>
      <c r="F3028" s="176"/>
      <c r="G3028" s="177"/>
      <c r="H3028" s="177"/>
    </row>
    <row r="3029" spans="1:8" x14ac:dyDescent="0.25">
      <c r="A3029" s="793"/>
      <c r="E3029" s="176"/>
      <c r="F3029" s="176"/>
      <c r="G3029" s="177"/>
      <c r="H3029" s="177"/>
    </row>
    <row r="3030" spans="1:8" x14ac:dyDescent="0.25">
      <c r="A3030" s="793"/>
      <c r="E3030" s="176"/>
      <c r="F3030" s="176"/>
      <c r="G3030" s="177"/>
      <c r="H3030" s="177"/>
    </row>
    <row r="3031" spans="1:8" x14ac:dyDescent="0.25">
      <c r="A3031" s="793"/>
      <c r="E3031" s="176"/>
      <c r="F3031" s="176"/>
      <c r="G3031" s="177"/>
      <c r="H3031" s="177"/>
    </row>
    <row r="3032" spans="1:8" x14ac:dyDescent="0.25">
      <c r="A3032" s="793"/>
      <c r="E3032" s="176"/>
      <c r="F3032" s="176"/>
      <c r="G3032" s="177"/>
      <c r="H3032" s="177"/>
    </row>
    <row r="3033" spans="1:8" x14ac:dyDescent="0.25">
      <c r="A3033" s="793"/>
      <c r="E3033" s="176"/>
      <c r="F3033" s="176"/>
      <c r="G3033" s="177"/>
      <c r="H3033" s="177"/>
    </row>
    <row r="3034" spans="1:8" x14ac:dyDescent="0.25">
      <c r="A3034" s="793"/>
      <c r="E3034" s="176"/>
      <c r="F3034" s="176"/>
      <c r="G3034" s="177"/>
      <c r="H3034" s="177"/>
    </row>
    <row r="3035" spans="1:8" x14ac:dyDescent="0.25">
      <c r="A3035" s="793"/>
      <c r="E3035" s="176"/>
      <c r="F3035" s="176"/>
      <c r="G3035" s="177"/>
      <c r="H3035" s="177"/>
    </row>
    <row r="3036" spans="1:8" x14ac:dyDescent="0.25">
      <c r="A3036" s="793"/>
      <c r="E3036" s="176"/>
      <c r="F3036" s="176"/>
      <c r="G3036" s="177"/>
      <c r="H3036" s="177"/>
    </row>
    <row r="3037" spans="1:8" x14ac:dyDescent="0.25">
      <c r="A3037" s="793"/>
      <c r="E3037" s="176"/>
      <c r="F3037" s="176"/>
      <c r="G3037" s="177"/>
      <c r="H3037" s="177"/>
    </row>
    <row r="3038" spans="1:8" x14ac:dyDescent="0.25">
      <c r="A3038" s="793"/>
      <c r="E3038" s="176"/>
      <c r="F3038" s="176"/>
      <c r="G3038" s="177"/>
      <c r="H3038" s="177"/>
    </row>
    <row r="3039" spans="1:8" x14ac:dyDescent="0.25">
      <c r="A3039" s="793"/>
      <c r="E3039" s="176"/>
      <c r="F3039" s="176"/>
      <c r="G3039" s="177"/>
      <c r="H3039" s="177"/>
    </row>
    <row r="3040" spans="1:8" x14ac:dyDescent="0.25">
      <c r="A3040" s="793"/>
      <c r="E3040" s="176"/>
      <c r="F3040" s="176"/>
      <c r="G3040" s="177"/>
      <c r="H3040" s="177"/>
    </row>
    <row r="3041" spans="1:8" x14ac:dyDescent="0.25">
      <c r="A3041" s="793"/>
      <c r="E3041" s="176"/>
      <c r="F3041" s="176"/>
      <c r="G3041" s="177"/>
      <c r="H3041" s="177"/>
    </row>
    <row r="3042" spans="1:8" x14ac:dyDescent="0.25">
      <c r="A3042" s="793"/>
      <c r="E3042" s="176"/>
      <c r="F3042" s="176"/>
      <c r="G3042" s="177"/>
      <c r="H3042" s="177"/>
    </row>
    <row r="3043" spans="1:8" x14ac:dyDescent="0.25">
      <c r="A3043" s="793"/>
      <c r="E3043" s="176"/>
      <c r="F3043" s="176"/>
      <c r="G3043" s="177"/>
      <c r="H3043" s="177"/>
    </row>
    <row r="3044" spans="1:8" x14ac:dyDescent="0.25">
      <c r="A3044" s="793"/>
      <c r="E3044" s="176"/>
      <c r="F3044" s="176"/>
      <c r="G3044" s="177"/>
      <c r="H3044" s="177"/>
    </row>
    <row r="3045" spans="1:8" x14ac:dyDescent="0.25">
      <c r="A3045" s="793"/>
      <c r="E3045" s="176"/>
      <c r="F3045" s="176"/>
      <c r="G3045" s="177"/>
      <c r="H3045" s="177"/>
    </row>
    <row r="3046" spans="1:8" x14ac:dyDescent="0.25">
      <c r="A3046" s="793"/>
      <c r="E3046" s="176"/>
      <c r="F3046" s="176"/>
      <c r="G3046" s="177"/>
      <c r="H3046" s="177"/>
    </row>
    <row r="3047" spans="1:8" x14ac:dyDescent="0.25">
      <c r="A3047" s="793"/>
      <c r="E3047" s="176"/>
      <c r="F3047" s="176"/>
      <c r="G3047" s="177"/>
      <c r="H3047" s="177"/>
    </row>
    <row r="3048" spans="1:8" x14ac:dyDescent="0.25">
      <c r="A3048" s="793"/>
      <c r="E3048" s="176"/>
      <c r="F3048" s="176"/>
      <c r="G3048" s="177"/>
      <c r="H3048" s="177"/>
    </row>
    <row r="3049" spans="1:8" x14ac:dyDescent="0.25">
      <c r="A3049" s="793"/>
      <c r="E3049" s="176"/>
      <c r="F3049" s="176"/>
      <c r="G3049" s="177"/>
      <c r="H3049" s="177"/>
    </row>
    <row r="3050" spans="1:8" x14ac:dyDescent="0.25">
      <c r="A3050" s="793"/>
      <c r="E3050" s="176"/>
      <c r="F3050" s="176"/>
      <c r="G3050" s="177"/>
      <c r="H3050" s="177"/>
    </row>
    <row r="3051" spans="1:8" x14ac:dyDescent="0.25">
      <c r="A3051" s="793"/>
      <c r="E3051" s="176"/>
      <c r="F3051" s="176"/>
      <c r="G3051" s="177"/>
      <c r="H3051" s="177"/>
    </row>
    <row r="3052" spans="1:8" x14ac:dyDescent="0.25">
      <c r="A3052" s="793"/>
      <c r="E3052" s="176"/>
      <c r="F3052" s="176"/>
      <c r="G3052" s="177"/>
      <c r="H3052" s="177"/>
    </row>
    <row r="3053" spans="1:8" x14ac:dyDescent="0.25">
      <c r="A3053" s="793"/>
      <c r="E3053" s="176"/>
      <c r="F3053" s="176"/>
      <c r="G3053" s="177"/>
      <c r="H3053" s="177"/>
    </row>
    <row r="3054" spans="1:8" x14ac:dyDescent="0.25">
      <c r="A3054" s="793"/>
      <c r="E3054" s="176"/>
      <c r="F3054" s="176"/>
      <c r="G3054" s="177"/>
      <c r="H3054" s="177"/>
    </row>
    <row r="3055" spans="1:8" x14ac:dyDescent="0.25">
      <c r="A3055" s="793"/>
      <c r="E3055" s="176"/>
      <c r="F3055" s="176"/>
      <c r="G3055" s="177"/>
      <c r="H3055" s="177"/>
    </row>
    <row r="3056" spans="1:8" x14ac:dyDescent="0.25">
      <c r="A3056" s="793"/>
      <c r="E3056" s="176"/>
      <c r="F3056" s="176"/>
      <c r="G3056" s="177"/>
      <c r="H3056" s="177"/>
    </row>
    <row r="3057" spans="1:8" x14ac:dyDescent="0.25">
      <c r="A3057" s="793"/>
      <c r="E3057" s="176"/>
      <c r="F3057" s="176"/>
      <c r="G3057" s="177"/>
      <c r="H3057" s="177"/>
    </row>
    <row r="3058" spans="1:8" x14ac:dyDescent="0.25">
      <c r="A3058" s="793"/>
      <c r="E3058" s="176"/>
      <c r="F3058" s="176"/>
      <c r="G3058" s="177"/>
      <c r="H3058" s="177"/>
    </row>
    <row r="3059" spans="1:8" x14ac:dyDescent="0.25">
      <c r="A3059" s="793"/>
      <c r="E3059" s="176"/>
      <c r="F3059" s="176"/>
      <c r="G3059" s="177"/>
      <c r="H3059" s="177"/>
    </row>
    <row r="3060" spans="1:8" x14ac:dyDescent="0.25">
      <c r="A3060" s="793"/>
      <c r="E3060" s="176"/>
      <c r="F3060" s="176"/>
      <c r="G3060" s="177"/>
      <c r="H3060" s="177"/>
    </row>
    <row r="3061" spans="1:8" x14ac:dyDescent="0.25">
      <c r="A3061" s="793"/>
      <c r="E3061" s="176"/>
      <c r="F3061" s="176"/>
      <c r="G3061" s="177"/>
      <c r="H3061" s="177"/>
    </row>
    <row r="3062" spans="1:8" x14ac:dyDescent="0.25">
      <c r="A3062" s="793"/>
      <c r="E3062" s="176"/>
      <c r="F3062" s="176"/>
      <c r="G3062" s="177"/>
      <c r="H3062" s="177"/>
    </row>
    <row r="3063" spans="1:8" x14ac:dyDescent="0.25">
      <c r="A3063" s="793"/>
      <c r="E3063" s="176"/>
      <c r="F3063" s="176"/>
      <c r="G3063" s="177"/>
      <c r="H3063" s="177"/>
    </row>
    <row r="3064" spans="1:8" x14ac:dyDescent="0.25">
      <c r="A3064" s="793"/>
      <c r="E3064" s="176"/>
      <c r="F3064" s="176"/>
      <c r="G3064" s="177"/>
      <c r="H3064" s="177"/>
    </row>
    <row r="3065" spans="1:8" x14ac:dyDescent="0.25">
      <c r="A3065" s="793"/>
      <c r="E3065" s="176"/>
      <c r="F3065" s="176"/>
      <c r="G3065" s="177"/>
      <c r="H3065" s="177"/>
    </row>
    <row r="3066" spans="1:8" x14ac:dyDescent="0.25">
      <c r="A3066" s="793"/>
      <c r="E3066" s="176"/>
      <c r="F3066" s="176"/>
      <c r="G3066" s="177"/>
      <c r="H3066" s="177"/>
    </row>
    <row r="3067" spans="1:8" x14ac:dyDescent="0.25">
      <c r="A3067" s="793"/>
      <c r="E3067" s="176"/>
      <c r="F3067" s="176"/>
      <c r="G3067" s="177"/>
      <c r="H3067" s="177"/>
    </row>
    <row r="3068" spans="1:8" x14ac:dyDescent="0.25">
      <c r="A3068" s="793"/>
      <c r="E3068" s="176"/>
      <c r="F3068" s="176"/>
      <c r="G3068" s="177"/>
      <c r="H3068" s="177"/>
    </row>
    <row r="3069" spans="1:8" x14ac:dyDescent="0.25">
      <c r="A3069" s="793"/>
      <c r="E3069" s="176"/>
      <c r="F3069" s="176"/>
      <c r="G3069" s="177"/>
      <c r="H3069" s="177"/>
    </row>
    <row r="3070" spans="1:8" x14ac:dyDescent="0.25">
      <c r="A3070" s="793"/>
      <c r="E3070" s="176"/>
      <c r="F3070" s="176"/>
      <c r="G3070" s="177"/>
      <c r="H3070" s="177"/>
    </row>
    <row r="3071" spans="1:8" x14ac:dyDescent="0.25">
      <c r="A3071" s="793"/>
      <c r="E3071" s="176"/>
      <c r="F3071" s="176"/>
      <c r="G3071" s="177"/>
      <c r="H3071" s="177"/>
    </row>
    <row r="3072" spans="1:8" x14ac:dyDescent="0.25">
      <c r="A3072" s="793"/>
      <c r="E3072" s="176"/>
      <c r="F3072" s="176"/>
      <c r="G3072" s="177"/>
      <c r="H3072" s="177"/>
    </row>
    <row r="3073" spans="1:8" x14ac:dyDescent="0.25">
      <c r="A3073" s="793"/>
      <c r="E3073" s="176"/>
      <c r="F3073" s="176"/>
      <c r="G3073" s="177"/>
      <c r="H3073" s="177"/>
    </row>
    <row r="3074" spans="1:8" x14ac:dyDescent="0.25">
      <c r="A3074" s="793"/>
      <c r="E3074" s="176"/>
      <c r="F3074" s="176"/>
      <c r="G3074" s="177"/>
      <c r="H3074" s="177"/>
    </row>
    <row r="3075" spans="1:8" x14ac:dyDescent="0.25">
      <c r="A3075" s="793"/>
      <c r="E3075" s="176"/>
      <c r="F3075" s="176"/>
      <c r="G3075" s="177"/>
      <c r="H3075" s="177"/>
    </row>
    <row r="3076" spans="1:8" x14ac:dyDescent="0.25">
      <c r="A3076" s="793"/>
      <c r="E3076" s="176"/>
      <c r="F3076" s="176"/>
      <c r="G3076" s="177"/>
      <c r="H3076" s="177"/>
    </row>
    <row r="3077" spans="1:8" x14ac:dyDescent="0.25">
      <c r="A3077" s="793"/>
      <c r="E3077" s="176"/>
      <c r="F3077" s="176"/>
      <c r="G3077" s="177"/>
      <c r="H3077" s="177"/>
    </row>
    <row r="3078" spans="1:8" x14ac:dyDescent="0.25">
      <c r="A3078" s="793"/>
      <c r="E3078" s="176"/>
      <c r="F3078" s="176"/>
      <c r="G3078" s="177"/>
      <c r="H3078" s="177"/>
    </row>
    <row r="3079" spans="1:8" x14ac:dyDescent="0.25">
      <c r="A3079" s="793"/>
      <c r="E3079" s="176"/>
      <c r="F3079" s="176"/>
      <c r="G3079" s="177"/>
      <c r="H3079" s="177"/>
    </row>
    <row r="3080" spans="1:8" x14ac:dyDescent="0.25">
      <c r="A3080" s="793"/>
      <c r="E3080" s="176"/>
      <c r="F3080" s="176"/>
      <c r="G3080" s="177"/>
      <c r="H3080" s="177"/>
    </row>
    <row r="3081" spans="1:8" x14ac:dyDescent="0.25">
      <c r="A3081" s="793"/>
      <c r="E3081" s="176"/>
      <c r="F3081" s="176"/>
      <c r="G3081" s="177"/>
      <c r="H3081" s="177"/>
    </row>
    <row r="3082" spans="1:8" x14ac:dyDescent="0.25">
      <c r="A3082" s="793"/>
      <c r="E3082" s="176"/>
      <c r="F3082" s="176"/>
      <c r="G3082" s="177"/>
      <c r="H3082" s="177"/>
    </row>
    <row r="3083" spans="1:8" x14ac:dyDescent="0.25">
      <c r="A3083" s="793"/>
      <c r="E3083" s="176"/>
      <c r="F3083" s="176"/>
      <c r="G3083" s="177"/>
      <c r="H3083" s="177"/>
    </row>
    <row r="3084" spans="1:8" x14ac:dyDescent="0.25">
      <c r="A3084" s="793"/>
      <c r="E3084" s="176"/>
      <c r="F3084" s="176"/>
      <c r="G3084" s="177"/>
      <c r="H3084" s="177"/>
    </row>
    <row r="3085" spans="1:8" x14ac:dyDescent="0.25">
      <c r="A3085" s="793"/>
      <c r="E3085" s="176"/>
      <c r="F3085" s="176"/>
      <c r="G3085" s="177"/>
      <c r="H3085" s="177"/>
    </row>
    <row r="3086" spans="1:8" x14ac:dyDescent="0.25">
      <c r="A3086" s="793"/>
      <c r="E3086" s="176"/>
      <c r="F3086" s="176"/>
      <c r="G3086" s="177"/>
      <c r="H3086" s="177"/>
    </row>
    <row r="3087" spans="1:8" x14ac:dyDescent="0.25">
      <c r="A3087" s="793"/>
      <c r="E3087" s="176"/>
      <c r="F3087" s="176"/>
      <c r="G3087" s="177"/>
      <c r="H3087" s="177"/>
    </row>
    <row r="3088" spans="1:8" x14ac:dyDescent="0.25">
      <c r="A3088" s="793"/>
      <c r="E3088" s="176"/>
      <c r="F3088" s="176"/>
      <c r="G3088" s="177"/>
      <c r="H3088" s="177"/>
    </row>
    <row r="3089" spans="1:8" x14ac:dyDescent="0.25">
      <c r="A3089" s="793"/>
      <c r="E3089" s="176"/>
      <c r="F3089" s="176"/>
      <c r="G3089" s="177"/>
      <c r="H3089" s="177"/>
    </row>
    <row r="3090" spans="1:8" x14ac:dyDescent="0.25">
      <c r="A3090" s="793"/>
      <c r="E3090" s="176"/>
      <c r="F3090" s="176"/>
      <c r="G3090" s="177"/>
      <c r="H3090" s="177"/>
    </row>
    <row r="3091" spans="1:8" x14ac:dyDescent="0.25">
      <c r="A3091" s="793"/>
      <c r="E3091" s="176"/>
      <c r="F3091" s="176"/>
      <c r="G3091" s="177"/>
      <c r="H3091" s="177"/>
    </row>
    <row r="3092" spans="1:8" x14ac:dyDescent="0.25">
      <c r="A3092" s="793"/>
      <c r="E3092" s="176"/>
      <c r="F3092" s="176"/>
      <c r="G3092" s="177"/>
      <c r="H3092" s="177"/>
    </row>
    <row r="3093" spans="1:8" x14ac:dyDescent="0.25">
      <c r="A3093" s="793"/>
      <c r="E3093" s="176"/>
      <c r="F3093" s="176"/>
      <c r="G3093" s="177"/>
      <c r="H3093" s="177"/>
    </row>
    <row r="3094" spans="1:8" x14ac:dyDescent="0.25">
      <c r="A3094" s="793"/>
      <c r="E3094" s="176"/>
      <c r="F3094" s="176"/>
      <c r="G3094" s="177"/>
      <c r="H3094" s="177"/>
    </row>
    <row r="3095" spans="1:8" x14ac:dyDescent="0.25">
      <c r="A3095" s="793"/>
      <c r="E3095" s="176"/>
      <c r="F3095" s="176"/>
      <c r="G3095" s="177"/>
      <c r="H3095" s="177"/>
    </row>
    <row r="3096" spans="1:8" x14ac:dyDescent="0.25">
      <c r="A3096" s="793"/>
      <c r="E3096" s="176"/>
      <c r="F3096" s="176"/>
      <c r="G3096" s="177"/>
      <c r="H3096" s="177"/>
    </row>
    <row r="3097" spans="1:8" x14ac:dyDescent="0.25">
      <c r="A3097" s="793"/>
      <c r="E3097" s="176"/>
      <c r="F3097" s="176"/>
      <c r="G3097" s="177"/>
      <c r="H3097" s="177"/>
    </row>
    <row r="3098" spans="1:8" x14ac:dyDescent="0.25">
      <c r="A3098" s="793"/>
      <c r="E3098" s="176"/>
      <c r="F3098" s="176"/>
      <c r="G3098" s="177"/>
      <c r="H3098" s="177"/>
    </row>
    <row r="3099" spans="1:8" x14ac:dyDescent="0.25">
      <c r="A3099" s="793"/>
      <c r="E3099" s="176"/>
      <c r="F3099" s="176"/>
      <c r="G3099" s="177"/>
      <c r="H3099" s="177"/>
    </row>
    <row r="3100" spans="1:8" x14ac:dyDescent="0.25">
      <c r="A3100" s="793"/>
      <c r="E3100" s="176"/>
      <c r="F3100" s="176"/>
      <c r="G3100" s="177"/>
      <c r="H3100" s="177"/>
    </row>
    <row r="3101" spans="1:8" x14ac:dyDescent="0.25">
      <c r="A3101" s="793"/>
      <c r="E3101" s="176"/>
      <c r="F3101" s="176"/>
      <c r="G3101" s="177"/>
      <c r="H3101" s="177"/>
    </row>
    <row r="3102" spans="1:8" x14ac:dyDescent="0.25">
      <c r="A3102" s="793"/>
      <c r="E3102" s="176"/>
      <c r="F3102" s="176"/>
      <c r="G3102" s="177"/>
      <c r="H3102" s="177"/>
    </row>
    <row r="3103" spans="1:8" x14ac:dyDescent="0.25">
      <c r="A3103" s="793"/>
      <c r="E3103" s="176"/>
      <c r="F3103" s="176"/>
      <c r="G3103" s="177"/>
      <c r="H3103" s="177"/>
    </row>
    <row r="3104" spans="1:8" x14ac:dyDescent="0.25">
      <c r="A3104" s="793"/>
      <c r="E3104" s="176"/>
      <c r="F3104" s="176"/>
      <c r="G3104" s="177"/>
      <c r="H3104" s="177"/>
    </row>
    <row r="3105" spans="1:8" x14ac:dyDescent="0.25">
      <c r="A3105" s="793"/>
      <c r="E3105" s="176"/>
      <c r="F3105" s="176"/>
      <c r="G3105" s="177"/>
      <c r="H3105" s="177"/>
    </row>
    <row r="3106" spans="1:8" x14ac:dyDescent="0.25">
      <c r="A3106" s="793"/>
      <c r="E3106" s="176"/>
      <c r="F3106" s="176"/>
      <c r="G3106" s="177"/>
      <c r="H3106" s="177"/>
    </row>
    <row r="3107" spans="1:8" x14ac:dyDescent="0.25">
      <c r="A3107" s="793"/>
      <c r="E3107" s="176"/>
      <c r="F3107" s="176"/>
      <c r="G3107" s="177"/>
      <c r="H3107" s="177"/>
    </row>
    <row r="3108" spans="1:8" x14ac:dyDescent="0.25">
      <c r="A3108" s="793"/>
      <c r="E3108" s="176"/>
      <c r="F3108" s="176"/>
      <c r="G3108" s="177"/>
      <c r="H3108" s="177"/>
    </row>
    <row r="3109" spans="1:8" x14ac:dyDescent="0.25">
      <c r="A3109" s="793"/>
      <c r="E3109" s="176"/>
      <c r="F3109" s="176"/>
      <c r="G3109" s="177"/>
      <c r="H3109" s="177"/>
    </row>
    <row r="3110" spans="1:8" x14ac:dyDescent="0.25">
      <c r="A3110" s="793"/>
      <c r="E3110" s="176"/>
      <c r="F3110" s="176"/>
      <c r="G3110" s="177"/>
      <c r="H3110" s="177"/>
    </row>
    <row r="3111" spans="1:8" x14ac:dyDescent="0.25">
      <c r="A3111" s="793"/>
      <c r="E3111" s="176"/>
      <c r="F3111" s="176"/>
      <c r="G3111" s="177"/>
      <c r="H3111" s="177"/>
    </row>
    <row r="3112" spans="1:8" x14ac:dyDescent="0.25">
      <c r="A3112" s="793"/>
      <c r="E3112" s="176"/>
      <c r="F3112" s="176"/>
      <c r="G3112" s="177"/>
      <c r="H3112" s="177"/>
    </row>
    <row r="3113" spans="1:8" x14ac:dyDescent="0.25">
      <c r="A3113" s="793"/>
      <c r="E3113" s="176"/>
      <c r="F3113" s="176"/>
      <c r="G3113" s="177"/>
      <c r="H3113" s="177"/>
    </row>
    <row r="3114" spans="1:8" x14ac:dyDescent="0.25">
      <c r="A3114" s="793"/>
      <c r="E3114" s="176"/>
      <c r="F3114" s="176"/>
      <c r="G3114" s="177"/>
      <c r="H3114" s="177"/>
    </row>
    <row r="3115" spans="1:8" x14ac:dyDescent="0.25">
      <c r="A3115" s="793"/>
      <c r="E3115" s="176"/>
      <c r="F3115" s="176"/>
      <c r="G3115" s="177"/>
      <c r="H3115" s="177"/>
    </row>
    <row r="3116" spans="1:8" x14ac:dyDescent="0.25">
      <c r="A3116" s="793"/>
      <c r="E3116" s="176"/>
      <c r="F3116" s="176"/>
      <c r="G3116" s="177"/>
      <c r="H3116" s="177"/>
    </row>
    <row r="3117" spans="1:8" x14ac:dyDescent="0.25">
      <c r="A3117" s="793"/>
      <c r="E3117" s="176"/>
      <c r="F3117" s="176"/>
      <c r="G3117" s="177"/>
      <c r="H3117" s="177"/>
    </row>
    <row r="3118" spans="1:8" x14ac:dyDescent="0.25">
      <c r="A3118" s="793"/>
      <c r="E3118" s="176"/>
      <c r="F3118" s="176"/>
      <c r="G3118" s="177"/>
      <c r="H3118" s="177"/>
    </row>
    <row r="3119" spans="1:8" x14ac:dyDescent="0.25">
      <c r="A3119" s="793"/>
      <c r="E3119" s="176"/>
      <c r="F3119" s="176"/>
      <c r="G3119" s="177"/>
      <c r="H3119" s="177"/>
    </row>
    <row r="3120" spans="1:8" x14ac:dyDescent="0.25">
      <c r="A3120" s="793"/>
      <c r="E3120" s="176"/>
      <c r="F3120" s="176"/>
      <c r="G3120" s="177"/>
      <c r="H3120" s="177"/>
    </row>
    <row r="3121" spans="1:8" x14ac:dyDescent="0.25">
      <c r="A3121" s="793"/>
      <c r="E3121" s="176"/>
      <c r="F3121" s="176"/>
      <c r="G3121" s="177"/>
      <c r="H3121" s="177"/>
    </row>
    <row r="3122" spans="1:8" x14ac:dyDescent="0.25">
      <c r="A3122" s="793"/>
      <c r="E3122" s="176"/>
      <c r="F3122" s="176"/>
      <c r="G3122" s="177"/>
      <c r="H3122" s="177"/>
    </row>
    <row r="3123" spans="1:8" x14ac:dyDescent="0.25">
      <c r="A3123" s="793"/>
      <c r="E3123" s="176"/>
      <c r="F3123" s="176"/>
      <c r="G3123" s="177"/>
      <c r="H3123" s="177"/>
    </row>
    <row r="3124" spans="1:8" x14ac:dyDescent="0.25">
      <c r="A3124" s="793"/>
      <c r="E3124" s="176"/>
      <c r="F3124" s="176"/>
      <c r="G3124" s="177"/>
      <c r="H3124" s="177"/>
    </row>
    <row r="3125" spans="1:8" x14ac:dyDescent="0.25">
      <c r="A3125" s="793"/>
      <c r="E3125" s="176"/>
      <c r="F3125" s="176"/>
      <c r="G3125" s="177"/>
      <c r="H3125" s="177"/>
    </row>
    <row r="3126" spans="1:8" x14ac:dyDescent="0.25">
      <c r="A3126" s="793"/>
      <c r="E3126" s="176"/>
      <c r="F3126" s="176"/>
      <c r="G3126" s="177"/>
      <c r="H3126" s="177"/>
    </row>
    <row r="3127" spans="1:8" x14ac:dyDescent="0.25">
      <c r="A3127" s="793"/>
      <c r="E3127" s="176"/>
      <c r="F3127" s="176"/>
      <c r="G3127" s="177"/>
      <c r="H3127" s="177"/>
    </row>
    <row r="3128" spans="1:8" x14ac:dyDescent="0.25">
      <c r="A3128" s="793"/>
      <c r="E3128" s="176"/>
      <c r="F3128" s="176"/>
      <c r="G3128" s="177"/>
      <c r="H3128" s="177"/>
    </row>
    <row r="3129" spans="1:8" x14ac:dyDescent="0.25">
      <c r="A3129" s="793"/>
      <c r="E3129" s="176"/>
      <c r="F3129" s="176"/>
      <c r="G3129" s="177"/>
      <c r="H3129" s="177"/>
    </row>
    <row r="3130" spans="1:8" x14ac:dyDescent="0.25">
      <c r="A3130" s="793"/>
      <c r="E3130" s="176"/>
      <c r="F3130" s="176"/>
      <c r="G3130" s="177"/>
      <c r="H3130" s="177"/>
    </row>
    <row r="3131" spans="1:8" x14ac:dyDescent="0.25">
      <c r="A3131" s="793"/>
      <c r="E3131" s="176"/>
      <c r="F3131" s="176"/>
      <c r="G3131" s="177"/>
      <c r="H3131" s="177"/>
    </row>
    <row r="3132" spans="1:8" x14ac:dyDescent="0.25">
      <c r="A3132" s="793"/>
      <c r="E3132" s="176"/>
      <c r="F3132" s="176"/>
      <c r="G3132" s="177"/>
      <c r="H3132" s="177"/>
    </row>
    <row r="3133" spans="1:8" x14ac:dyDescent="0.25">
      <c r="A3133" s="793"/>
      <c r="E3133" s="176"/>
      <c r="F3133" s="176"/>
      <c r="G3133" s="177"/>
      <c r="H3133" s="177"/>
    </row>
    <row r="3134" spans="1:8" x14ac:dyDescent="0.25">
      <c r="A3134" s="793"/>
      <c r="E3134" s="176"/>
      <c r="F3134" s="176"/>
      <c r="G3134" s="177"/>
      <c r="H3134" s="177"/>
    </row>
    <row r="3135" spans="1:8" x14ac:dyDescent="0.25">
      <c r="A3135" s="793"/>
      <c r="E3135" s="176"/>
      <c r="F3135" s="176"/>
      <c r="G3135" s="177"/>
      <c r="H3135" s="177"/>
    </row>
    <row r="3136" spans="1:8" x14ac:dyDescent="0.25">
      <c r="A3136" s="793"/>
      <c r="E3136" s="176"/>
      <c r="F3136" s="176"/>
      <c r="G3136" s="177"/>
      <c r="H3136" s="177"/>
    </row>
    <row r="3137" spans="1:8" x14ac:dyDescent="0.25">
      <c r="A3137" s="793"/>
      <c r="E3137" s="176"/>
      <c r="F3137" s="176"/>
      <c r="G3137" s="177"/>
      <c r="H3137" s="177"/>
    </row>
    <row r="3138" spans="1:8" x14ac:dyDescent="0.25">
      <c r="A3138" s="793"/>
      <c r="E3138" s="176"/>
      <c r="F3138" s="176"/>
      <c r="G3138" s="177"/>
      <c r="H3138" s="177"/>
    </row>
    <row r="3139" spans="1:8" x14ac:dyDescent="0.25">
      <c r="A3139" s="793"/>
      <c r="E3139" s="176"/>
      <c r="F3139" s="176"/>
      <c r="G3139" s="177"/>
      <c r="H3139" s="177"/>
    </row>
    <row r="3140" spans="1:8" x14ac:dyDescent="0.25">
      <c r="A3140" s="793"/>
      <c r="E3140" s="176"/>
      <c r="F3140" s="176"/>
      <c r="G3140" s="177"/>
      <c r="H3140" s="177"/>
    </row>
    <row r="3141" spans="1:8" x14ac:dyDescent="0.25">
      <c r="A3141" s="793"/>
      <c r="E3141" s="176"/>
      <c r="F3141" s="176"/>
      <c r="G3141" s="177"/>
      <c r="H3141" s="177"/>
    </row>
    <row r="3142" spans="1:8" x14ac:dyDescent="0.25">
      <c r="A3142" s="793"/>
      <c r="E3142" s="176"/>
      <c r="F3142" s="176"/>
      <c r="G3142" s="177"/>
      <c r="H3142" s="177"/>
    </row>
    <row r="3143" spans="1:8" x14ac:dyDescent="0.25">
      <c r="A3143" s="793"/>
      <c r="E3143" s="176"/>
      <c r="F3143" s="176"/>
      <c r="G3143" s="177"/>
      <c r="H3143" s="177"/>
    </row>
    <row r="3144" spans="1:8" x14ac:dyDescent="0.25">
      <c r="A3144" s="793"/>
      <c r="E3144" s="176"/>
      <c r="F3144" s="176"/>
      <c r="G3144" s="177"/>
      <c r="H3144" s="177"/>
    </row>
    <row r="3145" spans="1:8" x14ac:dyDescent="0.25">
      <c r="A3145" s="793"/>
      <c r="E3145" s="176"/>
      <c r="F3145" s="176"/>
      <c r="G3145" s="177"/>
      <c r="H3145" s="177"/>
    </row>
    <row r="3146" spans="1:8" x14ac:dyDescent="0.25">
      <c r="A3146" s="793"/>
      <c r="E3146" s="176"/>
      <c r="F3146" s="176"/>
      <c r="G3146" s="177"/>
      <c r="H3146" s="177"/>
    </row>
    <row r="3147" spans="1:8" x14ac:dyDescent="0.25">
      <c r="A3147" s="793"/>
      <c r="E3147" s="176"/>
      <c r="F3147" s="176"/>
      <c r="G3147" s="177"/>
      <c r="H3147" s="177"/>
    </row>
    <row r="3148" spans="1:8" x14ac:dyDescent="0.25">
      <c r="A3148" s="793"/>
      <c r="E3148" s="176"/>
      <c r="F3148" s="176"/>
      <c r="G3148" s="177"/>
      <c r="H3148" s="177"/>
    </row>
    <row r="3149" spans="1:8" x14ac:dyDescent="0.25">
      <c r="A3149" s="793"/>
      <c r="E3149" s="176"/>
      <c r="F3149" s="176"/>
      <c r="G3149" s="177"/>
      <c r="H3149" s="177"/>
    </row>
    <row r="3150" spans="1:8" x14ac:dyDescent="0.25">
      <c r="A3150" s="793"/>
      <c r="E3150" s="176"/>
      <c r="F3150" s="176"/>
      <c r="G3150" s="177"/>
      <c r="H3150" s="177"/>
    </row>
    <row r="3151" spans="1:8" x14ac:dyDescent="0.25">
      <c r="A3151" s="793"/>
      <c r="E3151" s="176"/>
      <c r="F3151" s="176"/>
      <c r="G3151" s="177"/>
      <c r="H3151" s="177"/>
    </row>
    <row r="3152" spans="1:8" x14ac:dyDescent="0.25">
      <c r="A3152" s="793"/>
      <c r="E3152" s="176"/>
      <c r="F3152" s="176"/>
      <c r="G3152" s="177"/>
      <c r="H3152" s="177"/>
    </row>
    <row r="3153" spans="1:8" x14ac:dyDescent="0.25">
      <c r="A3153" s="793"/>
      <c r="E3153" s="176"/>
      <c r="F3153" s="176"/>
      <c r="G3153" s="177"/>
      <c r="H3153" s="177"/>
    </row>
    <row r="3154" spans="1:8" x14ac:dyDescent="0.25">
      <c r="A3154" s="793"/>
      <c r="E3154" s="176"/>
      <c r="F3154" s="176"/>
      <c r="G3154" s="177"/>
      <c r="H3154" s="177"/>
    </row>
    <row r="3155" spans="1:8" x14ac:dyDescent="0.25">
      <c r="A3155" s="793"/>
      <c r="E3155" s="176"/>
      <c r="F3155" s="176"/>
      <c r="G3155" s="177"/>
      <c r="H3155" s="177"/>
    </row>
    <row r="3156" spans="1:8" x14ac:dyDescent="0.25">
      <c r="A3156" s="793"/>
      <c r="E3156" s="176"/>
      <c r="F3156" s="176"/>
      <c r="G3156" s="177"/>
      <c r="H3156" s="177"/>
    </row>
    <row r="3157" spans="1:8" x14ac:dyDescent="0.25">
      <c r="A3157" s="793"/>
      <c r="E3157" s="176"/>
      <c r="F3157" s="176"/>
      <c r="G3157" s="177"/>
      <c r="H3157" s="177"/>
    </row>
    <row r="3158" spans="1:8" x14ac:dyDescent="0.25">
      <c r="A3158" s="793"/>
      <c r="E3158" s="176"/>
      <c r="F3158" s="176"/>
      <c r="G3158" s="177"/>
      <c r="H3158" s="177"/>
    </row>
    <row r="3159" spans="1:8" x14ac:dyDescent="0.25">
      <c r="A3159" s="793"/>
      <c r="E3159" s="176"/>
      <c r="F3159" s="176"/>
      <c r="G3159" s="177"/>
      <c r="H3159" s="177"/>
    </row>
    <row r="3160" spans="1:8" x14ac:dyDescent="0.25">
      <c r="A3160" s="793"/>
      <c r="E3160" s="176"/>
      <c r="F3160" s="176"/>
      <c r="G3160" s="177"/>
      <c r="H3160" s="177"/>
    </row>
    <row r="3161" spans="1:8" x14ac:dyDescent="0.25">
      <c r="A3161" s="793"/>
      <c r="E3161" s="176"/>
      <c r="F3161" s="176"/>
      <c r="G3161" s="177"/>
      <c r="H3161" s="177"/>
    </row>
    <row r="3162" spans="1:8" x14ac:dyDescent="0.25">
      <c r="A3162" s="793"/>
      <c r="E3162" s="176"/>
      <c r="F3162" s="176"/>
      <c r="G3162" s="177"/>
      <c r="H3162" s="177"/>
    </row>
    <row r="3163" spans="1:8" x14ac:dyDescent="0.25">
      <c r="A3163" s="793"/>
      <c r="E3163" s="176"/>
      <c r="F3163" s="176"/>
      <c r="G3163" s="177"/>
      <c r="H3163" s="177"/>
    </row>
    <row r="3164" spans="1:8" x14ac:dyDescent="0.25">
      <c r="A3164" s="793"/>
      <c r="E3164" s="176"/>
      <c r="F3164" s="176"/>
      <c r="G3164" s="177"/>
      <c r="H3164" s="177"/>
    </row>
    <row r="3165" spans="1:8" x14ac:dyDescent="0.25">
      <c r="A3165" s="793"/>
      <c r="E3165" s="176"/>
      <c r="F3165" s="176"/>
      <c r="G3165" s="177"/>
      <c r="H3165" s="177"/>
    </row>
    <row r="3166" spans="1:8" x14ac:dyDescent="0.25">
      <c r="A3166" s="793"/>
      <c r="E3166" s="176"/>
      <c r="F3166" s="176"/>
      <c r="G3166" s="177"/>
      <c r="H3166" s="177"/>
    </row>
    <row r="3167" spans="1:8" x14ac:dyDescent="0.25">
      <c r="A3167" s="793"/>
      <c r="E3167" s="176"/>
      <c r="F3167" s="176"/>
      <c r="G3167" s="177"/>
      <c r="H3167" s="177"/>
    </row>
    <row r="3168" spans="1:8" x14ac:dyDescent="0.25">
      <c r="A3168" s="793"/>
      <c r="E3168" s="176"/>
      <c r="F3168" s="176"/>
      <c r="G3168" s="177"/>
      <c r="H3168" s="177"/>
    </row>
    <row r="3169" spans="1:8" x14ac:dyDescent="0.25">
      <c r="A3169" s="793"/>
      <c r="E3169" s="176"/>
      <c r="F3169" s="176"/>
      <c r="G3169" s="177"/>
      <c r="H3169" s="177"/>
    </row>
    <row r="3170" spans="1:8" x14ac:dyDescent="0.25">
      <c r="A3170" s="793"/>
      <c r="E3170" s="176"/>
      <c r="F3170" s="176"/>
      <c r="G3170" s="177"/>
      <c r="H3170" s="177"/>
    </row>
    <row r="3171" spans="1:8" x14ac:dyDescent="0.25">
      <c r="A3171" s="793"/>
      <c r="E3171" s="176"/>
      <c r="F3171" s="176"/>
      <c r="G3171" s="177"/>
      <c r="H3171" s="177"/>
    </row>
    <row r="3172" spans="1:8" x14ac:dyDescent="0.25">
      <c r="A3172" s="793"/>
      <c r="E3172" s="176"/>
      <c r="F3172" s="176"/>
      <c r="G3172" s="177"/>
      <c r="H3172" s="177"/>
    </row>
    <row r="3173" spans="1:8" x14ac:dyDescent="0.25">
      <c r="A3173" s="793"/>
      <c r="E3173" s="176"/>
      <c r="F3173" s="176"/>
      <c r="G3173" s="177"/>
      <c r="H3173" s="177"/>
    </row>
    <row r="3174" spans="1:8" x14ac:dyDescent="0.25">
      <c r="A3174" s="793"/>
      <c r="E3174" s="176"/>
      <c r="F3174" s="176"/>
      <c r="G3174" s="177"/>
      <c r="H3174" s="177"/>
    </row>
    <row r="3175" spans="1:8" x14ac:dyDescent="0.25">
      <c r="A3175" s="793"/>
      <c r="E3175" s="176"/>
      <c r="F3175" s="176"/>
      <c r="G3175" s="177"/>
      <c r="H3175" s="177"/>
    </row>
    <row r="3176" spans="1:8" x14ac:dyDescent="0.25">
      <c r="A3176" s="793"/>
      <c r="E3176" s="176"/>
      <c r="F3176" s="176"/>
      <c r="G3176" s="177"/>
      <c r="H3176" s="177"/>
    </row>
    <row r="3177" spans="1:8" x14ac:dyDescent="0.25">
      <c r="A3177" s="793"/>
      <c r="E3177" s="176"/>
      <c r="F3177" s="176"/>
      <c r="G3177" s="177"/>
      <c r="H3177" s="177"/>
    </row>
    <row r="3178" spans="1:8" x14ac:dyDescent="0.25">
      <c r="A3178" s="793"/>
      <c r="E3178" s="176"/>
      <c r="F3178" s="176"/>
      <c r="G3178" s="177"/>
      <c r="H3178" s="177"/>
    </row>
    <row r="3179" spans="1:8" x14ac:dyDescent="0.25">
      <c r="A3179" s="793"/>
      <c r="E3179" s="176"/>
      <c r="F3179" s="176"/>
      <c r="G3179" s="177"/>
      <c r="H3179" s="177"/>
    </row>
    <row r="3180" spans="1:8" x14ac:dyDescent="0.25">
      <c r="A3180" s="793"/>
      <c r="E3180" s="176"/>
      <c r="F3180" s="176"/>
      <c r="G3180" s="177"/>
      <c r="H3180" s="177"/>
    </row>
    <row r="3181" spans="1:8" x14ac:dyDescent="0.25">
      <c r="A3181" s="793"/>
      <c r="E3181" s="176"/>
      <c r="F3181" s="176"/>
      <c r="G3181" s="177"/>
      <c r="H3181" s="177"/>
    </row>
    <row r="3182" spans="1:8" x14ac:dyDescent="0.25">
      <c r="A3182" s="793"/>
      <c r="E3182" s="176"/>
      <c r="F3182" s="176"/>
      <c r="G3182" s="177"/>
      <c r="H3182" s="177"/>
    </row>
    <row r="3183" spans="1:8" x14ac:dyDescent="0.25">
      <c r="A3183" s="793"/>
      <c r="E3183" s="176"/>
      <c r="F3183" s="176"/>
      <c r="G3183" s="177"/>
      <c r="H3183" s="177"/>
    </row>
    <row r="3184" spans="1:8" x14ac:dyDescent="0.25">
      <c r="A3184" s="793"/>
      <c r="E3184" s="176"/>
      <c r="F3184" s="176"/>
      <c r="G3184" s="177"/>
      <c r="H3184" s="177"/>
    </row>
    <row r="3185" spans="1:8" x14ac:dyDescent="0.25">
      <c r="A3185" s="793"/>
      <c r="E3185" s="176"/>
      <c r="F3185" s="176"/>
      <c r="G3185" s="177"/>
      <c r="H3185" s="177"/>
    </row>
    <row r="3186" spans="1:8" x14ac:dyDescent="0.25">
      <c r="A3186" s="793"/>
      <c r="E3186" s="176"/>
      <c r="F3186" s="176"/>
      <c r="G3186" s="177"/>
      <c r="H3186" s="177"/>
    </row>
    <row r="3187" spans="1:8" x14ac:dyDescent="0.25">
      <c r="A3187" s="793"/>
      <c r="E3187" s="176"/>
      <c r="F3187" s="176"/>
      <c r="G3187" s="177"/>
      <c r="H3187" s="177"/>
    </row>
    <row r="3188" spans="1:8" x14ac:dyDescent="0.25">
      <c r="A3188" s="793"/>
      <c r="E3188" s="176"/>
      <c r="F3188" s="176"/>
      <c r="G3188" s="177"/>
      <c r="H3188" s="177"/>
    </row>
    <row r="3189" spans="1:8" x14ac:dyDescent="0.25">
      <c r="A3189" s="793"/>
      <c r="E3189" s="176"/>
      <c r="F3189" s="176"/>
      <c r="G3189" s="177"/>
      <c r="H3189" s="177"/>
    </row>
    <row r="3190" spans="1:8" x14ac:dyDescent="0.25">
      <c r="A3190" s="793"/>
      <c r="E3190" s="176"/>
      <c r="F3190" s="176"/>
      <c r="G3190" s="177"/>
      <c r="H3190" s="177"/>
    </row>
    <row r="3191" spans="1:8" x14ac:dyDescent="0.25">
      <c r="A3191" s="793"/>
      <c r="E3191" s="176"/>
      <c r="F3191" s="176"/>
      <c r="G3191" s="177"/>
      <c r="H3191" s="177"/>
    </row>
    <row r="3192" spans="1:8" x14ac:dyDescent="0.25">
      <c r="A3192" s="793"/>
      <c r="E3192" s="176"/>
      <c r="F3192" s="176"/>
      <c r="G3192" s="177"/>
      <c r="H3192" s="177"/>
    </row>
    <row r="3193" spans="1:8" x14ac:dyDescent="0.25">
      <c r="A3193" s="793"/>
      <c r="E3193" s="176"/>
      <c r="F3193" s="176"/>
      <c r="G3193" s="177"/>
      <c r="H3193" s="177"/>
    </row>
    <row r="3194" spans="1:8" x14ac:dyDescent="0.25">
      <c r="A3194" s="793"/>
      <c r="E3194" s="176"/>
      <c r="F3194" s="176"/>
      <c r="G3194" s="177"/>
      <c r="H3194" s="177"/>
    </row>
    <row r="3195" spans="1:8" x14ac:dyDescent="0.25">
      <c r="A3195" s="793"/>
      <c r="E3195" s="176"/>
      <c r="F3195" s="176"/>
      <c r="G3195" s="177"/>
      <c r="H3195" s="177"/>
    </row>
    <row r="3196" spans="1:8" x14ac:dyDescent="0.25">
      <c r="A3196" s="793"/>
      <c r="E3196" s="176"/>
      <c r="F3196" s="176"/>
      <c r="G3196" s="177"/>
      <c r="H3196" s="177"/>
    </row>
    <row r="3197" spans="1:8" x14ac:dyDescent="0.25">
      <c r="A3197" s="793"/>
      <c r="E3197" s="176"/>
      <c r="F3197" s="176"/>
      <c r="G3197" s="177"/>
      <c r="H3197" s="177"/>
    </row>
    <row r="3198" spans="1:8" x14ac:dyDescent="0.25">
      <c r="A3198" s="793"/>
      <c r="E3198" s="176"/>
      <c r="F3198" s="176"/>
      <c r="G3198" s="177"/>
      <c r="H3198" s="177"/>
    </row>
    <row r="3199" spans="1:8" x14ac:dyDescent="0.25">
      <c r="A3199" s="793"/>
      <c r="E3199" s="176"/>
      <c r="F3199" s="176"/>
      <c r="G3199" s="177"/>
      <c r="H3199" s="177"/>
    </row>
    <row r="3200" spans="1:8" x14ac:dyDescent="0.25">
      <c r="A3200" s="793"/>
      <c r="E3200" s="176"/>
      <c r="F3200" s="176"/>
      <c r="G3200" s="177"/>
      <c r="H3200" s="177"/>
    </row>
    <row r="3201" spans="1:8" x14ac:dyDescent="0.25">
      <c r="A3201" s="793"/>
      <c r="E3201" s="176"/>
      <c r="F3201" s="176"/>
      <c r="G3201" s="177"/>
      <c r="H3201" s="177"/>
    </row>
    <row r="3202" spans="1:8" x14ac:dyDescent="0.25">
      <c r="A3202" s="793"/>
      <c r="E3202" s="176"/>
      <c r="F3202" s="176"/>
      <c r="G3202" s="177"/>
      <c r="H3202" s="177"/>
    </row>
    <row r="3203" spans="1:8" x14ac:dyDescent="0.25">
      <c r="A3203" s="793"/>
      <c r="E3203" s="176"/>
      <c r="F3203" s="176"/>
      <c r="G3203" s="177"/>
      <c r="H3203" s="177"/>
    </row>
    <row r="3204" spans="1:8" x14ac:dyDescent="0.25">
      <c r="A3204" s="793"/>
      <c r="E3204" s="176"/>
      <c r="F3204" s="176"/>
      <c r="G3204" s="177"/>
      <c r="H3204" s="177"/>
    </row>
    <row r="3205" spans="1:8" x14ac:dyDescent="0.25">
      <c r="A3205" s="793"/>
      <c r="E3205" s="176"/>
      <c r="F3205" s="176"/>
      <c r="G3205" s="177"/>
      <c r="H3205" s="177"/>
    </row>
    <row r="3206" spans="1:8" x14ac:dyDescent="0.25">
      <c r="A3206" s="793"/>
      <c r="E3206" s="176"/>
      <c r="F3206" s="176"/>
      <c r="G3206" s="177"/>
      <c r="H3206" s="177"/>
    </row>
    <row r="3207" spans="1:8" x14ac:dyDescent="0.25">
      <c r="A3207" s="793"/>
      <c r="E3207" s="176"/>
      <c r="F3207" s="176"/>
      <c r="G3207" s="177"/>
      <c r="H3207" s="177"/>
    </row>
    <row r="3208" spans="1:8" x14ac:dyDescent="0.25">
      <c r="A3208" s="793"/>
      <c r="E3208" s="176"/>
      <c r="F3208" s="176"/>
      <c r="G3208" s="177"/>
      <c r="H3208" s="177"/>
    </row>
    <row r="3209" spans="1:8" x14ac:dyDescent="0.25">
      <c r="A3209" s="793"/>
      <c r="E3209" s="176"/>
      <c r="F3209" s="176"/>
      <c r="G3209" s="177"/>
      <c r="H3209" s="177"/>
    </row>
    <row r="3210" spans="1:8" x14ac:dyDescent="0.25">
      <c r="A3210" s="793"/>
      <c r="E3210" s="176"/>
      <c r="F3210" s="176"/>
      <c r="G3210" s="177"/>
      <c r="H3210" s="177"/>
    </row>
    <row r="3211" spans="1:8" x14ac:dyDescent="0.25">
      <c r="A3211" s="793"/>
      <c r="E3211" s="176"/>
      <c r="F3211" s="176"/>
      <c r="G3211" s="177"/>
      <c r="H3211" s="177"/>
    </row>
    <row r="3212" spans="1:8" x14ac:dyDescent="0.25">
      <c r="A3212" s="793"/>
      <c r="E3212" s="176"/>
      <c r="F3212" s="176"/>
      <c r="G3212" s="177"/>
      <c r="H3212" s="177"/>
    </row>
    <row r="3213" spans="1:8" x14ac:dyDescent="0.25">
      <c r="A3213" s="793"/>
      <c r="E3213" s="176"/>
      <c r="F3213" s="176"/>
      <c r="G3213" s="177"/>
      <c r="H3213" s="177"/>
    </row>
    <row r="3214" spans="1:8" x14ac:dyDescent="0.25">
      <c r="A3214" s="793"/>
      <c r="E3214" s="176"/>
      <c r="F3214" s="176"/>
      <c r="G3214" s="177"/>
      <c r="H3214" s="177"/>
    </row>
    <row r="3215" spans="1:8" x14ac:dyDescent="0.25">
      <c r="A3215" s="793"/>
      <c r="E3215" s="176"/>
      <c r="F3215" s="176"/>
      <c r="G3215" s="177"/>
      <c r="H3215" s="177"/>
    </row>
    <row r="3216" spans="1:8" x14ac:dyDescent="0.25">
      <c r="A3216" s="793"/>
      <c r="E3216" s="176"/>
      <c r="F3216" s="176"/>
      <c r="G3216" s="177"/>
      <c r="H3216" s="177"/>
    </row>
    <row r="3217" spans="1:8" x14ac:dyDescent="0.25">
      <c r="A3217" s="793"/>
      <c r="E3217" s="176"/>
      <c r="F3217" s="176"/>
      <c r="G3217" s="177"/>
      <c r="H3217" s="177"/>
    </row>
    <row r="3218" spans="1:8" x14ac:dyDescent="0.25">
      <c r="A3218" s="793"/>
      <c r="E3218" s="176"/>
      <c r="F3218" s="176"/>
      <c r="G3218" s="177"/>
      <c r="H3218" s="177"/>
    </row>
    <row r="3219" spans="1:8" x14ac:dyDescent="0.25">
      <c r="A3219" s="793"/>
      <c r="E3219" s="176"/>
      <c r="F3219" s="176"/>
      <c r="G3219" s="177"/>
      <c r="H3219" s="177"/>
    </row>
    <row r="3220" spans="1:8" x14ac:dyDescent="0.25">
      <c r="A3220" s="793"/>
      <c r="E3220" s="176"/>
      <c r="F3220" s="176"/>
      <c r="G3220" s="177"/>
      <c r="H3220" s="177"/>
    </row>
    <row r="3221" spans="1:8" x14ac:dyDescent="0.25">
      <c r="A3221" s="793"/>
      <c r="E3221" s="176"/>
      <c r="F3221" s="176"/>
      <c r="G3221" s="177"/>
      <c r="H3221" s="177"/>
    </row>
    <row r="3222" spans="1:8" x14ac:dyDescent="0.25">
      <c r="A3222" s="793"/>
      <c r="E3222" s="176"/>
      <c r="F3222" s="176"/>
      <c r="G3222" s="177"/>
      <c r="H3222" s="177"/>
    </row>
    <row r="3223" spans="1:8" x14ac:dyDescent="0.25">
      <c r="A3223" s="793"/>
      <c r="E3223" s="176"/>
      <c r="F3223" s="176"/>
      <c r="G3223" s="177"/>
      <c r="H3223" s="177"/>
    </row>
    <row r="3224" spans="1:8" x14ac:dyDescent="0.25">
      <c r="A3224" s="793"/>
      <c r="E3224" s="176"/>
      <c r="F3224" s="176"/>
      <c r="G3224" s="177"/>
      <c r="H3224" s="177"/>
    </row>
    <row r="3225" spans="1:8" x14ac:dyDescent="0.25">
      <c r="A3225" s="793"/>
      <c r="E3225" s="176"/>
      <c r="F3225" s="176"/>
      <c r="G3225" s="177"/>
      <c r="H3225" s="177"/>
    </row>
    <row r="3226" spans="1:8" x14ac:dyDescent="0.25">
      <c r="A3226" s="793"/>
      <c r="E3226" s="176"/>
      <c r="F3226" s="176"/>
      <c r="G3226" s="177"/>
      <c r="H3226" s="177"/>
    </row>
    <row r="3227" spans="1:8" x14ac:dyDescent="0.25">
      <c r="A3227" s="793"/>
      <c r="E3227" s="176"/>
      <c r="F3227" s="176"/>
      <c r="G3227" s="177"/>
      <c r="H3227" s="177"/>
    </row>
    <row r="3228" spans="1:8" x14ac:dyDescent="0.25">
      <c r="A3228" s="793"/>
      <c r="E3228" s="176"/>
      <c r="F3228" s="176"/>
      <c r="G3228" s="177"/>
      <c r="H3228" s="177"/>
    </row>
    <row r="3229" spans="1:8" x14ac:dyDescent="0.25">
      <c r="A3229" s="793"/>
      <c r="E3229" s="176"/>
      <c r="F3229" s="176"/>
      <c r="G3229" s="177"/>
      <c r="H3229" s="177"/>
    </row>
    <row r="3230" spans="1:8" x14ac:dyDescent="0.25">
      <c r="A3230" s="793"/>
      <c r="E3230" s="176"/>
      <c r="F3230" s="176"/>
      <c r="G3230" s="177"/>
      <c r="H3230" s="177"/>
    </row>
    <row r="3231" spans="1:8" x14ac:dyDescent="0.25">
      <c r="A3231" s="793"/>
      <c r="E3231" s="176"/>
      <c r="F3231" s="176"/>
      <c r="G3231" s="177"/>
      <c r="H3231" s="177"/>
    </row>
    <row r="3232" spans="1:8" x14ac:dyDescent="0.25">
      <c r="A3232" s="793"/>
      <c r="E3232" s="176"/>
      <c r="F3232" s="176"/>
      <c r="G3232" s="177"/>
      <c r="H3232" s="177"/>
    </row>
    <row r="3233" spans="1:8" x14ac:dyDescent="0.25">
      <c r="A3233" s="793"/>
      <c r="E3233" s="176"/>
      <c r="F3233" s="176"/>
      <c r="G3233" s="177"/>
      <c r="H3233" s="177"/>
    </row>
    <row r="3234" spans="1:8" x14ac:dyDescent="0.25">
      <c r="A3234" s="793"/>
      <c r="E3234" s="176"/>
      <c r="F3234" s="176"/>
      <c r="G3234" s="177"/>
      <c r="H3234" s="177"/>
    </row>
    <row r="3235" spans="1:8" x14ac:dyDescent="0.25">
      <c r="A3235" s="793"/>
      <c r="E3235" s="176"/>
      <c r="F3235" s="176"/>
      <c r="G3235" s="177"/>
      <c r="H3235" s="177"/>
    </row>
    <row r="3236" spans="1:8" x14ac:dyDescent="0.25">
      <c r="A3236" s="793"/>
      <c r="E3236" s="176"/>
      <c r="F3236" s="176"/>
      <c r="G3236" s="177"/>
      <c r="H3236" s="177"/>
    </row>
    <row r="3237" spans="1:8" x14ac:dyDescent="0.25">
      <c r="A3237" s="793"/>
      <c r="E3237" s="176"/>
      <c r="F3237" s="176"/>
      <c r="G3237" s="177"/>
      <c r="H3237" s="177"/>
    </row>
    <row r="3238" spans="1:8" x14ac:dyDescent="0.25">
      <c r="A3238" s="793"/>
      <c r="E3238" s="176"/>
      <c r="F3238" s="176"/>
      <c r="G3238" s="177"/>
      <c r="H3238" s="177"/>
    </row>
    <row r="3239" spans="1:8" x14ac:dyDescent="0.25">
      <c r="A3239" s="793"/>
      <c r="E3239" s="176"/>
      <c r="F3239" s="176"/>
      <c r="G3239" s="177"/>
      <c r="H3239" s="177"/>
    </row>
    <row r="3240" spans="1:8" x14ac:dyDescent="0.25">
      <c r="A3240" s="793"/>
      <c r="E3240" s="176"/>
      <c r="F3240" s="176"/>
      <c r="G3240" s="177"/>
      <c r="H3240" s="177"/>
    </row>
    <row r="3241" spans="1:8" x14ac:dyDescent="0.25">
      <c r="A3241" s="793"/>
      <c r="E3241" s="176"/>
      <c r="F3241" s="176"/>
      <c r="G3241" s="177"/>
      <c r="H3241" s="177"/>
    </row>
    <row r="3242" spans="1:8" x14ac:dyDescent="0.25">
      <c r="A3242" s="793"/>
      <c r="E3242" s="176"/>
      <c r="F3242" s="176"/>
      <c r="G3242" s="177"/>
      <c r="H3242" s="177"/>
    </row>
    <row r="3243" spans="1:8" x14ac:dyDescent="0.25">
      <c r="A3243" s="793"/>
      <c r="E3243" s="176"/>
      <c r="F3243" s="176"/>
      <c r="G3243" s="177"/>
      <c r="H3243" s="177"/>
    </row>
    <row r="3244" spans="1:8" x14ac:dyDescent="0.25">
      <c r="A3244" s="793"/>
      <c r="E3244" s="176"/>
      <c r="F3244" s="176"/>
      <c r="G3244" s="177"/>
      <c r="H3244" s="177"/>
    </row>
    <row r="3245" spans="1:8" x14ac:dyDescent="0.25">
      <c r="A3245" s="793"/>
      <c r="E3245" s="176"/>
      <c r="F3245" s="176"/>
      <c r="G3245" s="177"/>
      <c r="H3245" s="177"/>
    </row>
    <row r="3246" spans="1:8" x14ac:dyDescent="0.25">
      <c r="A3246" s="793"/>
      <c r="E3246" s="176"/>
      <c r="F3246" s="176"/>
      <c r="G3246" s="177"/>
      <c r="H3246" s="177"/>
    </row>
    <row r="3247" spans="1:8" x14ac:dyDescent="0.25">
      <c r="A3247" s="793"/>
      <c r="E3247" s="176"/>
      <c r="F3247" s="176"/>
      <c r="G3247" s="177"/>
      <c r="H3247" s="177"/>
    </row>
    <row r="3248" spans="1:8" x14ac:dyDescent="0.25">
      <c r="A3248" s="793"/>
      <c r="E3248" s="176"/>
      <c r="F3248" s="176"/>
      <c r="G3248" s="177"/>
      <c r="H3248" s="177"/>
    </row>
    <row r="3249" spans="1:8" x14ac:dyDescent="0.25">
      <c r="A3249" s="793"/>
      <c r="E3249" s="176"/>
      <c r="F3249" s="176"/>
      <c r="G3249" s="177"/>
      <c r="H3249" s="177"/>
    </row>
    <row r="3250" spans="1:8" x14ac:dyDescent="0.25">
      <c r="A3250" s="793"/>
      <c r="E3250" s="176"/>
      <c r="F3250" s="176"/>
      <c r="G3250" s="177"/>
      <c r="H3250" s="177"/>
    </row>
    <row r="3251" spans="1:8" x14ac:dyDescent="0.25">
      <c r="A3251" s="793"/>
      <c r="E3251" s="176"/>
      <c r="F3251" s="176"/>
      <c r="G3251" s="177"/>
      <c r="H3251" s="177"/>
    </row>
    <row r="3252" spans="1:8" x14ac:dyDescent="0.25">
      <c r="A3252" s="793"/>
      <c r="E3252" s="176"/>
      <c r="F3252" s="176"/>
      <c r="G3252" s="177"/>
      <c r="H3252" s="177"/>
    </row>
    <row r="3253" spans="1:8" x14ac:dyDescent="0.25">
      <c r="A3253" s="793"/>
      <c r="E3253" s="176"/>
      <c r="F3253" s="176"/>
      <c r="G3253" s="177"/>
      <c r="H3253" s="177"/>
    </row>
    <row r="3254" spans="1:8" x14ac:dyDescent="0.25">
      <c r="A3254" s="793"/>
      <c r="E3254" s="176"/>
      <c r="F3254" s="176"/>
      <c r="G3254" s="177"/>
      <c r="H3254" s="177"/>
    </row>
    <row r="3255" spans="1:8" x14ac:dyDescent="0.25">
      <c r="A3255" s="793"/>
      <c r="E3255" s="176"/>
      <c r="F3255" s="176"/>
      <c r="G3255" s="177"/>
      <c r="H3255" s="177"/>
    </row>
    <row r="3256" spans="1:8" x14ac:dyDescent="0.25">
      <c r="A3256" s="793"/>
      <c r="E3256" s="176"/>
      <c r="F3256" s="176"/>
      <c r="G3256" s="177"/>
      <c r="H3256" s="177"/>
    </row>
    <row r="3257" spans="1:8" x14ac:dyDescent="0.25">
      <c r="A3257" s="793"/>
      <c r="E3257" s="176"/>
      <c r="F3257" s="176"/>
      <c r="G3257" s="177"/>
      <c r="H3257" s="177"/>
    </row>
    <row r="3258" spans="1:8" x14ac:dyDescent="0.25">
      <c r="A3258" s="793"/>
      <c r="E3258" s="176"/>
      <c r="F3258" s="176"/>
      <c r="G3258" s="177"/>
      <c r="H3258" s="177"/>
    </row>
    <row r="3259" spans="1:8" x14ac:dyDescent="0.25">
      <c r="A3259" s="793"/>
      <c r="E3259" s="176"/>
      <c r="F3259" s="176"/>
      <c r="G3259" s="177"/>
      <c r="H3259" s="177"/>
    </row>
    <row r="3260" spans="1:8" x14ac:dyDescent="0.25">
      <c r="A3260" s="793"/>
      <c r="E3260" s="176"/>
      <c r="F3260" s="176"/>
      <c r="G3260" s="177"/>
      <c r="H3260" s="177"/>
    </row>
    <row r="3261" spans="1:8" x14ac:dyDescent="0.25">
      <c r="A3261" s="793"/>
      <c r="E3261" s="176"/>
      <c r="F3261" s="176"/>
      <c r="G3261" s="177"/>
      <c r="H3261" s="177"/>
    </row>
    <row r="3262" spans="1:8" x14ac:dyDescent="0.25">
      <c r="A3262" s="793"/>
      <c r="E3262" s="176"/>
      <c r="F3262" s="176"/>
      <c r="G3262" s="177"/>
      <c r="H3262" s="177"/>
    </row>
    <row r="3263" spans="1:8" x14ac:dyDescent="0.25">
      <c r="A3263" s="793"/>
      <c r="E3263" s="176"/>
      <c r="F3263" s="176"/>
      <c r="G3263" s="177"/>
      <c r="H3263" s="177"/>
    </row>
    <row r="3264" spans="1:8" x14ac:dyDescent="0.25">
      <c r="A3264" s="793"/>
      <c r="E3264" s="176"/>
      <c r="F3264" s="176"/>
      <c r="G3264" s="177"/>
      <c r="H3264" s="177"/>
    </row>
    <row r="3265" spans="1:8" x14ac:dyDescent="0.25">
      <c r="A3265" s="793"/>
      <c r="E3265" s="176"/>
      <c r="F3265" s="176"/>
      <c r="G3265" s="177"/>
      <c r="H3265" s="177"/>
    </row>
    <row r="3266" spans="1:8" x14ac:dyDescent="0.25">
      <c r="A3266" s="793"/>
      <c r="E3266" s="176"/>
      <c r="F3266" s="176"/>
      <c r="G3266" s="177"/>
      <c r="H3266" s="177"/>
    </row>
    <row r="3267" spans="1:8" x14ac:dyDescent="0.25">
      <c r="A3267" s="793"/>
      <c r="E3267" s="176"/>
      <c r="F3267" s="176"/>
      <c r="G3267" s="177"/>
      <c r="H3267" s="177"/>
    </row>
    <row r="3268" spans="1:8" x14ac:dyDescent="0.25">
      <c r="A3268" s="793"/>
      <c r="E3268" s="176"/>
      <c r="F3268" s="176"/>
      <c r="G3268" s="177"/>
      <c r="H3268" s="177"/>
    </row>
    <row r="3269" spans="1:8" x14ac:dyDescent="0.25">
      <c r="A3269" s="793"/>
      <c r="E3269" s="176"/>
      <c r="F3269" s="176"/>
      <c r="G3269" s="177"/>
      <c r="H3269" s="177"/>
    </row>
    <row r="3270" spans="1:8" x14ac:dyDescent="0.25">
      <c r="A3270" s="793"/>
      <c r="E3270" s="176"/>
      <c r="F3270" s="176"/>
      <c r="G3270" s="177"/>
      <c r="H3270" s="177"/>
    </row>
    <row r="3271" spans="1:8" x14ac:dyDescent="0.25">
      <c r="A3271" s="793"/>
      <c r="E3271" s="176"/>
      <c r="F3271" s="176"/>
      <c r="G3271" s="177"/>
      <c r="H3271" s="177"/>
    </row>
    <row r="3272" spans="1:8" x14ac:dyDescent="0.25">
      <c r="A3272" s="793"/>
      <c r="E3272" s="176"/>
      <c r="F3272" s="176"/>
      <c r="G3272" s="177"/>
      <c r="H3272" s="177"/>
    </row>
    <row r="3273" spans="1:8" x14ac:dyDescent="0.25">
      <c r="A3273" s="793"/>
      <c r="E3273" s="176"/>
      <c r="F3273" s="176"/>
      <c r="G3273" s="177"/>
      <c r="H3273" s="177"/>
    </row>
    <row r="3274" spans="1:8" x14ac:dyDescent="0.25">
      <c r="A3274" s="793"/>
      <c r="E3274" s="176"/>
      <c r="F3274" s="176"/>
      <c r="G3274" s="177"/>
      <c r="H3274" s="177"/>
    </row>
    <row r="3275" spans="1:8" x14ac:dyDescent="0.25">
      <c r="A3275" s="793"/>
      <c r="E3275" s="176"/>
      <c r="F3275" s="176"/>
      <c r="G3275" s="177"/>
      <c r="H3275" s="177"/>
    </row>
    <row r="3276" spans="1:8" x14ac:dyDescent="0.25">
      <c r="A3276" s="793"/>
      <c r="E3276" s="176"/>
      <c r="F3276" s="176"/>
      <c r="G3276" s="177"/>
      <c r="H3276" s="177"/>
    </row>
    <row r="3277" spans="1:8" x14ac:dyDescent="0.25">
      <c r="A3277" s="793"/>
      <c r="E3277" s="176"/>
      <c r="F3277" s="176"/>
      <c r="G3277" s="177"/>
      <c r="H3277" s="177"/>
    </row>
    <row r="3278" spans="1:8" x14ac:dyDescent="0.25">
      <c r="A3278" s="793"/>
      <c r="E3278" s="176"/>
      <c r="F3278" s="176"/>
      <c r="G3278" s="177"/>
      <c r="H3278" s="177"/>
    </row>
    <row r="3279" spans="1:8" x14ac:dyDescent="0.25">
      <c r="A3279" s="793"/>
      <c r="E3279" s="176"/>
      <c r="F3279" s="176"/>
      <c r="G3279" s="177"/>
      <c r="H3279" s="177"/>
    </row>
    <row r="3280" spans="1:8" x14ac:dyDescent="0.25">
      <c r="A3280" s="793"/>
      <c r="E3280" s="176"/>
      <c r="F3280" s="176"/>
      <c r="G3280" s="177"/>
      <c r="H3280" s="177"/>
    </row>
    <row r="3281" spans="1:8" x14ac:dyDescent="0.25">
      <c r="A3281" s="793"/>
      <c r="E3281" s="176"/>
      <c r="F3281" s="176"/>
      <c r="G3281" s="177"/>
      <c r="H3281" s="177"/>
    </row>
    <row r="3282" spans="1:8" x14ac:dyDescent="0.25">
      <c r="A3282" s="793"/>
      <c r="E3282" s="176"/>
      <c r="F3282" s="176"/>
      <c r="G3282" s="177"/>
      <c r="H3282" s="177"/>
    </row>
    <row r="3283" spans="1:8" x14ac:dyDescent="0.25">
      <c r="A3283" s="793"/>
      <c r="E3283" s="176"/>
      <c r="F3283" s="176"/>
      <c r="G3283" s="177"/>
      <c r="H3283" s="177"/>
    </row>
    <row r="3284" spans="1:8" x14ac:dyDescent="0.25">
      <c r="A3284" s="793"/>
      <c r="E3284" s="176"/>
      <c r="F3284" s="176"/>
      <c r="G3284" s="177"/>
      <c r="H3284" s="177"/>
    </row>
    <row r="3285" spans="1:8" x14ac:dyDescent="0.25">
      <c r="A3285" s="793"/>
      <c r="E3285" s="176"/>
      <c r="F3285" s="176"/>
      <c r="G3285" s="177"/>
      <c r="H3285" s="177"/>
    </row>
    <row r="3286" spans="1:8" x14ac:dyDescent="0.25">
      <c r="A3286" s="793"/>
      <c r="E3286" s="176"/>
      <c r="F3286" s="176"/>
      <c r="G3286" s="177"/>
      <c r="H3286" s="177"/>
    </row>
    <row r="3287" spans="1:8" x14ac:dyDescent="0.25">
      <c r="A3287" s="793"/>
      <c r="E3287" s="176"/>
      <c r="F3287" s="176"/>
      <c r="G3287" s="177"/>
      <c r="H3287" s="177"/>
    </row>
    <row r="3288" spans="1:8" x14ac:dyDescent="0.25">
      <c r="A3288" s="793"/>
      <c r="E3288" s="176"/>
      <c r="F3288" s="176"/>
      <c r="G3288" s="177"/>
      <c r="H3288" s="177"/>
    </row>
    <row r="3289" spans="1:8" x14ac:dyDescent="0.25">
      <c r="A3289" s="793"/>
      <c r="E3289" s="176"/>
      <c r="F3289" s="176"/>
      <c r="G3289" s="177"/>
      <c r="H3289" s="177"/>
    </row>
    <row r="3290" spans="1:8" x14ac:dyDescent="0.25">
      <c r="A3290" s="793"/>
      <c r="E3290" s="176"/>
      <c r="F3290" s="176"/>
      <c r="G3290" s="177"/>
      <c r="H3290" s="177"/>
    </row>
    <row r="3291" spans="1:8" x14ac:dyDescent="0.25">
      <c r="A3291" s="793"/>
      <c r="E3291" s="176"/>
      <c r="F3291" s="176"/>
      <c r="G3291" s="177"/>
      <c r="H3291" s="177"/>
    </row>
    <row r="3292" spans="1:8" x14ac:dyDescent="0.25">
      <c r="A3292" s="793"/>
      <c r="E3292" s="176"/>
      <c r="F3292" s="176"/>
      <c r="G3292" s="177"/>
      <c r="H3292" s="177"/>
    </row>
    <row r="3293" spans="1:8" x14ac:dyDescent="0.25">
      <c r="A3293" s="793"/>
      <c r="E3293" s="176"/>
      <c r="F3293" s="176"/>
      <c r="G3293" s="177"/>
      <c r="H3293" s="177"/>
    </row>
    <row r="3294" spans="1:8" x14ac:dyDescent="0.25">
      <c r="A3294" s="793"/>
      <c r="E3294" s="176"/>
      <c r="F3294" s="176"/>
      <c r="G3294" s="177"/>
      <c r="H3294" s="177"/>
    </row>
    <row r="3295" spans="1:8" x14ac:dyDescent="0.25">
      <c r="A3295" s="793"/>
      <c r="E3295" s="176"/>
      <c r="F3295" s="176"/>
      <c r="G3295" s="177"/>
      <c r="H3295" s="177"/>
    </row>
    <row r="3296" spans="1:8" x14ac:dyDescent="0.25">
      <c r="A3296" s="793"/>
      <c r="E3296" s="176"/>
      <c r="F3296" s="176"/>
      <c r="G3296" s="177"/>
      <c r="H3296" s="177"/>
    </row>
    <row r="3297" spans="1:8" x14ac:dyDescent="0.25">
      <c r="A3297" s="793"/>
      <c r="E3297" s="176"/>
      <c r="F3297" s="176"/>
      <c r="G3297" s="177"/>
      <c r="H3297" s="177"/>
    </row>
    <row r="3298" spans="1:8" x14ac:dyDescent="0.25">
      <c r="A3298" s="793"/>
      <c r="E3298" s="176"/>
      <c r="F3298" s="176"/>
      <c r="G3298" s="177"/>
      <c r="H3298" s="177"/>
    </row>
    <row r="3299" spans="1:8" x14ac:dyDescent="0.25">
      <c r="A3299" s="793"/>
      <c r="E3299" s="176"/>
      <c r="F3299" s="176"/>
      <c r="G3299" s="177"/>
      <c r="H3299" s="177"/>
    </row>
    <row r="3300" spans="1:8" x14ac:dyDescent="0.25">
      <c r="A3300" s="793"/>
      <c r="E3300" s="176"/>
      <c r="F3300" s="176"/>
      <c r="G3300" s="177"/>
      <c r="H3300" s="177"/>
    </row>
    <row r="3301" spans="1:8" x14ac:dyDescent="0.25">
      <c r="A3301" s="793"/>
      <c r="E3301" s="176"/>
      <c r="F3301" s="176"/>
      <c r="G3301" s="177"/>
      <c r="H3301" s="177"/>
    </row>
    <row r="3302" spans="1:8" x14ac:dyDescent="0.25">
      <c r="A3302" s="793"/>
      <c r="E3302" s="176"/>
      <c r="F3302" s="176"/>
      <c r="G3302" s="177"/>
      <c r="H3302" s="177"/>
    </row>
    <row r="3303" spans="1:8" x14ac:dyDescent="0.25">
      <c r="A3303" s="793"/>
      <c r="E3303" s="176"/>
      <c r="F3303" s="176"/>
      <c r="G3303" s="177"/>
      <c r="H3303" s="177"/>
    </row>
    <row r="3304" spans="1:8" x14ac:dyDescent="0.25">
      <c r="A3304" s="793"/>
      <c r="E3304" s="176"/>
      <c r="F3304" s="176"/>
      <c r="G3304" s="177"/>
      <c r="H3304" s="177"/>
    </row>
    <row r="3305" spans="1:8" x14ac:dyDescent="0.25">
      <c r="A3305" s="793"/>
      <c r="E3305" s="176"/>
      <c r="F3305" s="176"/>
      <c r="G3305" s="177"/>
      <c r="H3305" s="177"/>
    </row>
    <row r="3306" spans="1:8" x14ac:dyDescent="0.25">
      <c r="A3306" s="793"/>
      <c r="E3306" s="176"/>
      <c r="F3306" s="176"/>
      <c r="G3306" s="177"/>
      <c r="H3306" s="177"/>
    </row>
    <row r="3307" spans="1:8" x14ac:dyDescent="0.25">
      <c r="A3307" s="793"/>
      <c r="E3307" s="176"/>
      <c r="F3307" s="176"/>
      <c r="G3307" s="177"/>
      <c r="H3307" s="177"/>
    </row>
    <row r="3308" spans="1:8" x14ac:dyDescent="0.25">
      <c r="A3308" s="793"/>
      <c r="E3308" s="176"/>
      <c r="F3308" s="176"/>
      <c r="G3308" s="177"/>
      <c r="H3308" s="177"/>
    </row>
    <row r="3309" spans="1:8" x14ac:dyDescent="0.25">
      <c r="A3309" s="793"/>
      <c r="E3309" s="176"/>
      <c r="F3309" s="176"/>
      <c r="G3309" s="177"/>
      <c r="H3309" s="177"/>
    </row>
    <row r="3310" spans="1:8" x14ac:dyDescent="0.25">
      <c r="A3310" s="793"/>
      <c r="E3310" s="176"/>
      <c r="F3310" s="176"/>
      <c r="G3310" s="177"/>
      <c r="H3310" s="177"/>
    </row>
    <row r="3311" spans="1:8" x14ac:dyDescent="0.25">
      <c r="A3311" s="793"/>
      <c r="E3311" s="176"/>
      <c r="F3311" s="176"/>
      <c r="G3311" s="177"/>
      <c r="H3311" s="177"/>
    </row>
    <row r="3312" spans="1:8" x14ac:dyDescent="0.25">
      <c r="A3312" s="793"/>
      <c r="E3312" s="176"/>
      <c r="F3312" s="176"/>
      <c r="G3312" s="177"/>
      <c r="H3312" s="177"/>
    </row>
    <row r="3313" spans="1:8" x14ac:dyDescent="0.25">
      <c r="A3313" s="793"/>
      <c r="E3313" s="176"/>
      <c r="F3313" s="176"/>
      <c r="G3313" s="177"/>
      <c r="H3313" s="177"/>
    </row>
    <row r="3314" spans="1:8" x14ac:dyDescent="0.25">
      <c r="A3314" s="793"/>
      <c r="E3314" s="176"/>
      <c r="F3314" s="176"/>
      <c r="G3314" s="177"/>
      <c r="H3314" s="177"/>
    </row>
    <row r="3315" spans="1:8" x14ac:dyDescent="0.25">
      <c r="A3315" s="793"/>
      <c r="E3315" s="176"/>
      <c r="F3315" s="176"/>
      <c r="G3315" s="177"/>
      <c r="H3315" s="177"/>
    </row>
    <row r="3316" spans="1:8" x14ac:dyDescent="0.25">
      <c r="A3316" s="793"/>
      <c r="E3316" s="176"/>
      <c r="F3316" s="176"/>
      <c r="G3316" s="177"/>
      <c r="H3316" s="177"/>
    </row>
    <row r="3317" spans="1:8" x14ac:dyDescent="0.25">
      <c r="A3317" s="793"/>
      <c r="E3317" s="176"/>
      <c r="F3317" s="176"/>
      <c r="G3317" s="177"/>
      <c r="H3317" s="177"/>
    </row>
    <row r="3318" spans="1:8" x14ac:dyDescent="0.25">
      <c r="A3318" s="793"/>
      <c r="E3318" s="176"/>
      <c r="F3318" s="176"/>
      <c r="G3318" s="177"/>
      <c r="H3318" s="177"/>
    </row>
    <row r="3319" spans="1:8" x14ac:dyDescent="0.25">
      <c r="A3319" s="793"/>
      <c r="E3319" s="176"/>
      <c r="F3319" s="176"/>
      <c r="G3319" s="177"/>
      <c r="H3319" s="177"/>
    </row>
    <row r="3320" spans="1:8" x14ac:dyDescent="0.25">
      <c r="A3320" s="793"/>
      <c r="E3320" s="176"/>
      <c r="F3320" s="176"/>
      <c r="G3320" s="177"/>
      <c r="H3320" s="177"/>
    </row>
    <row r="3321" spans="1:8" x14ac:dyDescent="0.25">
      <c r="A3321" s="793"/>
      <c r="E3321" s="176"/>
      <c r="F3321" s="176"/>
      <c r="G3321" s="177"/>
      <c r="H3321" s="177"/>
    </row>
    <row r="3322" spans="1:8" x14ac:dyDescent="0.25">
      <c r="A3322" s="793"/>
      <c r="E3322" s="176"/>
      <c r="F3322" s="176"/>
      <c r="G3322" s="177"/>
      <c r="H3322" s="177"/>
    </row>
    <row r="3323" spans="1:8" x14ac:dyDescent="0.25">
      <c r="A3323" s="793"/>
      <c r="E3323" s="176"/>
      <c r="F3323" s="176"/>
      <c r="G3323" s="177"/>
      <c r="H3323" s="177"/>
    </row>
    <row r="3324" spans="1:8" x14ac:dyDescent="0.25">
      <c r="A3324" s="793"/>
      <c r="E3324" s="176"/>
      <c r="F3324" s="176"/>
      <c r="G3324" s="177"/>
      <c r="H3324" s="177"/>
    </row>
    <row r="3325" spans="1:8" x14ac:dyDescent="0.25">
      <c r="A3325" s="793"/>
      <c r="E3325" s="176"/>
      <c r="F3325" s="176"/>
      <c r="G3325" s="177"/>
      <c r="H3325" s="177"/>
    </row>
    <row r="3326" spans="1:8" x14ac:dyDescent="0.25">
      <c r="A3326" s="793"/>
      <c r="E3326" s="176"/>
      <c r="F3326" s="176"/>
      <c r="G3326" s="177"/>
      <c r="H3326" s="177"/>
    </row>
    <row r="3327" spans="1:8" x14ac:dyDescent="0.25">
      <c r="A3327" s="793"/>
      <c r="E3327" s="176"/>
      <c r="F3327" s="176"/>
      <c r="G3327" s="177"/>
      <c r="H3327" s="177"/>
    </row>
    <row r="3328" spans="1:8" x14ac:dyDescent="0.25">
      <c r="A3328" s="793"/>
      <c r="E3328" s="176"/>
      <c r="F3328" s="176"/>
      <c r="G3328" s="177"/>
      <c r="H3328" s="177"/>
    </row>
    <row r="3329" spans="1:8" x14ac:dyDescent="0.25">
      <c r="A3329" s="793"/>
      <c r="E3329" s="176"/>
      <c r="F3329" s="176"/>
      <c r="G3329" s="177"/>
      <c r="H3329" s="177"/>
    </row>
    <row r="3330" spans="1:8" x14ac:dyDescent="0.25">
      <c r="A3330" s="793"/>
      <c r="E3330" s="176"/>
      <c r="F3330" s="176"/>
      <c r="G3330" s="177"/>
      <c r="H3330" s="177"/>
    </row>
    <row r="3331" spans="1:8" x14ac:dyDescent="0.25">
      <c r="A3331" s="793"/>
      <c r="E3331" s="176"/>
      <c r="F3331" s="176"/>
      <c r="G3331" s="177"/>
      <c r="H3331" s="177"/>
    </row>
    <row r="3332" spans="1:8" x14ac:dyDescent="0.25">
      <c r="A3332" s="793"/>
      <c r="E3332" s="176"/>
      <c r="F3332" s="176"/>
      <c r="G3332" s="177"/>
      <c r="H3332" s="177"/>
    </row>
    <row r="3333" spans="1:8" x14ac:dyDescent="0.25">
      <c r="A3333" s="793"/>
      <c r="E3333" s="176"/>
      <c r="F3333" s="176"/>
      <c r="G3333" s="177"/>
      <c r="H3333" s="177"/>
    </row>
    <row r="3334" spans="1:8" x14ac:dyDescent="0.25">
      <c r="A3334" s="793"/>
      <c r="E3334" s="176"/>
      <c r="F3334" s="176"/>
      <c r="G3334" s="177"/>
      <c r="H3334" s="177"/>
    </row>
    <row r="3335" spans="1:8" x14ac:dyDescent="0.25">
      <c r="A3335" s="793"/>
      <c r="E3335" s="176"/>
      <c r="F3335" s="176"/>
      <c r="G3335" s="177"/>
      <c r="H3335" s="177"/>
    </row>
    <row r="3336" spans="1:8" x14ac:dyDescent="0.25">
      <c r="A3336" s="793"/>
      <c r="E3336" s="176"/>
      <c r="F3336" s="176"/>
      <c r="G3336" s="177"/>
      <c r="H3336" s="177"/>
    </row>
    <row r="3337" spans="1:8" x14ac:dyDescent="0.25">
      <c r="A3337" s="793"/>
      <c r="E3337" s="176"/>
      <c r="F3337" s="176"/>
      <c r="G3337" s="177"/>
      <c r="H3337" s="177"/>
    </row>
    <row r="3338" spans="1:8" x14ac:dyDescent="0.25">
      <c r="A3338" s="793"/>
      <c r="E3338" s="176"/>
      <c r="F3338" s="176"/>
      <c r="G3338" s="177"/>
      <c r="H3338" s="177"/>
    </row>
    <row r="3339" spans="1:8" x14ac:dyDescent="0.25">
      <c r="A3339" s="793"/>
      <c r="E3339" s="176"/>
      <c r="F3339" s="176"/>
      <c r="G3339" s="177"/>
      <c r="H3339" s="177"/>
    </row>
    <row r="3340" spans="1:8" x14ac:dyDescent="0.25">
      <c r="A3340" s="793"/>
      <c r="E3340" s="176"/>
      <c r="F3340" s="176"/>
      <c r="G3340" s="177"/>
      <c r="H3340" s="177"/>
    </row>
    <row r="3341" spans="1:8" x14ac:dyDescent="0.25">
      <c r="A3341" s="793"/>
      <c r="E3341" s="176"/>
      <c r="F3341" s="176"/>
      <c r="G3341" s="177"/>
      <c r="H3341" s="177"/>
    </row>
    <row r="3342" spans="1:8" x14ac:dyDescent="0.25">
      <c r="A3342" s="793"/>
      <c r="E3342" s="176"/>
      <c r="F3342" s="176"/>
      <c r="G3342" s="177"/>
      <c r="H3342" s="177"/>
    </row>
    <row r="3343" spans="1:8" x14ac:dyDescent="0.25">
      <c r="A3343" s="793"/>
      <c r="E3343" s="176"/>
      <c r="F3343" s="176"/>
      <c r="G3343" s="177"/>
      <c r="H3343" s="177"/>
    </row>
    <row r="3344" spans="1:8" x14ac:dyDescent="0.25">
      <c r="A3344" s="793"/>
      <c r="E3344" s="176"/>
      <c r="F3344" s="176"/>
      <c r="G3344" s="177"/>
      <c r="H3344" s="177"/>
    </row>
    <row r="3345" spans="1:8" x14ac:dyDescent="0.25">
      <c r="A3345" s="793"/>
      <c r="E3345" s="176"/>
      <c r="F3345" s="176"/>
      <c r="G3345" s="177"/>
      <c r="H3345" s="177"/>
    </row>
    <row r="3346" spans="1:8" x14ac:dyDescent="0.25">
      <c r="A3346" s="793"/>
      <c r="E3346" s="176"/>
      <c r="F3346" s="176"/>
      <c r="G3346" s="177"/>
      <c r="H3346" s="177"/>
    </row>
    <row r="3347" spans="1:8" x14ac:dyDescent="0.25">
      <c r="A3347" s="793"/>
      <c r="E3347" s="176"/>
      <c r="F3347" s="176"/>
      <c r="G3347" s="177"/>
      <c r="H3347" s="177"/>
    </row>
    <row r="3348" spans="1:8" x14ac:dyDescent="0.25">
      <c r="A3348" s="793"/>
      <c r="E3348" s="176"/>
      <c r="F3348" s="176"/>
      <c r="G3348" s="177"/>
      <c r="H3348" s="177"/>
    </row>
    <row r="3349" spans="1:8" x14ac:dyDescent="0.25">
      <c r="A3349" s="793"/>
      <c r="E3349" s="176"/>
      <c r="F3349" s="176"/>
      <c r="G3349" s="177"/>
      <c r="H3349" s="177"/>
    </row>
    <row r="3350" spans="1:8" x14ac:dyDescent="0.25">
      <c r="A3350" s="793"/>
      <c r="E3350" s="176"/>
      <c r="F3350" s="176"/>
      <c r="G3350" s="177"/>
      <c r="H3350" s="177"/>
    </row>
    <row r="3351" spans="1:8" x14ac:dyDescent="0.25">
      <c r="A3351" s="793"/>
      <c r="E3351" s="176"/>
      <c r="F3351" s="176"/>
      <c r="G3351" s="177"/>
      <c r="H3351" s="177"/>
    </row>
    <row r="3352" spans="1:8" x14ac:dyDescent="0.25">
      <c r="A3352" s="793"/>
      <c r="E3352" s="176"/>
      <c r="F3352" s="176"/>
      <c r="G3352" s="177"/>
      <c r="H3352" s="177"/>
    </row>
    <row r="3353" spans="1:8" x14ac:dyDescent="0.25">
      <c r="A3353" s="793"/>
      <c r="E3353" s="176"/>
      <c r="F3353" s="176"/>
      <c r="G3353" s="177"/>
      <c r="H3353" s="177"/>
    </row>
    <row r="3354" spans="1:8" x14ac:dyDescent="0.25">
      <c r="A3354" s="793"/>
      <c r="E3354" s="176"/>
      <c r="F3354" s="176"/>
      <c r="G3354" s="177"/>
      <c r="H3354" s="177"/>
    </row>
    <row r="3355" spans="1:8" x14ac:dyDescent="0.25">
      <c r="A3355" s="793"/>
      <c r="E3355" s="176"/>
      <c r="F3355" s="176"/>
      <c r="G3355" s="177"/>
      <c r="H3355" s="177"/>
    </row>
    <row r="3356" spans="1:8" x14ac:dyDescent="0.25">
      <c r="A3356" s="793"/>
      <c r="E3356" s="176"/>
      <c r="F3356" s="176"/>
      <c r="G3356" s="177"/>
      <c r="H3356" s="177"/>
    </row>
    <row r="3357" spans="1:8" x14ac:dyDescent="0.25">
      <c r="A3357" s="793"/>
      <c r="E3357" s="176"/>
      <c r="F3357" s="176"/>
      <c r="G3357" s="177"/>
      <c r="H3357" s="177"/>
    </row>
    <row r="3358" spans="1:8" x14ac:dyDescent="0.25">
      <c r="A3358" s="793"/>
      <c r="E3358" s="176"/>
      <c r="F3358" s="176"/>
      <c r="G3358" s="177"/>
      <c r="H3358" s="177"/>
    </row>
    <row r="3359" spans="1:8" x14ac:dyDescent="0.25">
      <c r="A3359" s="793"/>
      <c r="E3359" s="176"/>
      <c r="F3359" s="176"/>
      <c r="G3359" s="177"/>
      <c r="H3359" s="177"/>
    </row>
    <row r="3360" spans="1:8" x14ac:dyDescent="0.25">
      <c r="A3360" s="793"/>
      <c r="E3360" s="176"/>
      <c r="F3360" s="176"/>
      <c r="G3360" s="177"/>
      <c r="H3360" s="177"/>
    </row>
    <row r="3361" spans="1:8" x14ac:dyDescent="0.25">
      <c r="A3361" s="793"/>
      <c r="E3361" s="176"/>
      <c r="F3361" s="176"/>
      <c r="G3361" s="177"/>
      <c r="H3361" s="177"/>
    </row>
    <row r="3362" spans="1:8" x14ac:dyDescent="0.25">
      <c r="A3362" s="793"/>
      <c r="E3362" s="176"/>
      <c r="F3362" s="176"/>
      <c r="G3362" s="177"/>
      <c r="H3362" s="177"/>
    </row>
    <row r="3363" spans="1:8" x14ac:dyDescent="0.25">
      <c r="A3363" s="793"/>
      <c r="E3363" s="176"/>
      <c r="F3363" s="176"/>
      <c r="G3363" s="177"/>
      <c r="H3363" s="177"/>
    </row>
    <row r="3364" spans="1:8" x14ac:dyDescent="0.25">
      <c r="A3364" s="793"/>
      <c r="E3364" s="176"/>
      <c r="F3364" s="176"/>
      <c r="G3364" s="177"/>
      <c r="H3364" s="177"/>
    </row>
    <row r="3365" spans="1:8" x14ac:dyDescent="0.25">
      <c r="A3365" s="793"/>
      <c r="E3365" s="176"/>
      <c r="F3365" s="176"/>
      <c r="G3365" s="177"/>
      <c r="H3365" s="177"/>
    </row>
    <row r="3366" spans="1:8" x14ac:dyDescent="0.25">
      <c r="A3366" s="793"/>
      <c r="E3366" s="176"/>
      <c r="F3366" s="176"/>
      <c r="G3366" s="177"/>
      <c r="H3366" s="177"/>
    </row>
    <row r="3367" spans="1:8" x14ac:dyDescent="0.25">
      <c r="A3367" s="793"/>
      <c r="E3367" s="176"/>
      <c r="F3367" s="176"/>
      <c r="G3367" s="177"/>
      <c r="H3367" s="177"/>
    </row>
    <row r="3368" spans="1:8" x14ac:dyDescent="0.25">
      <c r="A3368" s="793"/>
      <c r="E3368" s="176"/>
      <c r="F3368" s="176"/>
      <c r="G3368" s="177"/>
      <c r="H3368" s="177"/>
    </row>
    <row r="3369" spans="1:8" x14ac:dyDescent="0.25">
      <c r="A3369" s="793"/>
      <c r="E3369" s="176"/>
      <c r="F3369" s="176"/>
      <c r="G3369" s="177"/>
      <c r="H3369" s="177"/>
    </row>
    <row r="3370" spans="1:8" x14ac:dyDescent="0.25">
      <c r="A3370" s="793"/>
      <c r="E3370" s="176"/>
      <c r="F3370" s="176"/>
      <c r="G3370" s="177"/>
      <c r="H3370" s="177"/>
    </row>
    <row r="3371" spans="1:8" x14ac:dyDescent="0.25">
      <c r="A3371" s="793"/>
      <c r="E3371" s="176"/>
      <c r="F3371" s="176"/>
      <c r="G3371" s="177"/>
      <c r="H3371" s="177"/>
    </row>
    <row r="3372" spans="1:8" x14ac:dyDescent="0.25">
      <c r="A3372" s="793"/>
      <c r="E3372" s="176"/>
      <c r="F3372" s="176"/>
      <c r="G3372" s="177"/>
      <c r="H3372" s="177"/>
    </row>
    <row r="3373" spans="1:8" x14ac:dyDescent="0.25">
      <c r="A3373" s="793"/>
      <c r="E3373" s="176"/>
      <c r="F3373" s="176"/>
      <c r="G3373" s="177"/>
      <c r="H3373" s="177"/>
    </row>
    <row r="3374" spans="1:8" x14ac:dyDescent="0.25">
      <c r="A3374" s="793"/>
      <c r="E3374" s="176"/>
      <c r="F3374" s="176"/>
      <c r="G3374" s="177"/>
      <c r="H3374" s="177"/>
    </row>
    <row r="3375" spans="1:8" x14ac:dyDescent="0.25">
      <c r="A3375" s="793"/>
      <c r="E3375" s="176"/>
      <c r="F3375" s="176"/>
      <c r="G3375" s="177"/>
      <c r="H3375" s="177"/>
    </row>
    <row r="3376" spans="1:8" x14ac:dyDescent="0.25">
      <c r="A3376" s="793"/>
      <c r="E3376" s="176"/>
      <c r="F3376" s="176"/>
      <c r="G3376" s="177"/>
      <c r="H3376" s="177"/>
    </row>
    <row r="3377" spans="1:8" x14ac:dyDescent="0.25">
      <c r="A3377" s="793"/>
      <c r="E3377" s="176"/>
      <c r="F3377" s="176"/>
      <c r="G3377" s="177"/>
      <c r="H3377" s="177"/>
    </row>
    <row r="3378" spans="1:8" x14ac:dyDescent="0.25">
      <c r="A3378" s="793"/>
      <c r="E3378" s="176"/>
      <c r="F3378" s="176"/>
      <c r="G3378" s="177"/>
      <c r="H3378" s="177"/>
    </row>
    <row r="3379" spans="1:8" x14ac:dyDescent="0.25">
      <c r="A3379" s="793"/>
      <c r="E3379" s="176"/>
      <c r="F3379" s="176"/>
      <c r="G3379" s="177"/>
      <c r="H3379" s="177"/>
    </row>
    <row r="3380" spans="1:8" x14ac:dyDescent="0.25">
      <c r="A3380" s="793"/>
      <c r="E3380" s="176"/>
      <c r="F3380" s="176"/>
      <c r="G3380" s="177"/>
      <c r="H3380" s="177"/>
    </row>
    <row r="3381" spans="1:8" x14ac:dyDescent="0.25">
      <c r="A3381" s="793"/>
      <c r="E3381" s="176"/>
      <c r="F3381" s="176"/>
      <c r="G3381" s="177"/>
      <c r="H3381" s="177"/>
    </row>
    <row r="3382" spans="1:8" x14ac:dyDescent="0.25">
      <c r="A3382" s="793"/>
      <c r="E3382" s="176"/>
      <c r="F3382" s="176"/>
      <c r="G3382" s="177"/>
      <c r="H3382" s="177"/>
    </row>
    <row r="3383" spans="1:8" x14ac:dyDescent="0.25">
      <c r="A3383" s="793"/>
      <c r="E3383" s="176"/>
      <c r="F3383" s="176"/>
      <c r="G3383" s="177"/>
      <c r="H3383" s="177"/>
    </row>
    <row r="3384" spans="1:8" x14ac:dyDescent="0.25">
      <c r="A3384" s="793"/>
      <c r="E3384" s="176"/>
      <c r="F3384" s="176"/>
      <c r="G3384" s="177"/>
      <c r="H3384" s="177"/>
    </row>
    <row r="3385" spans="1:8" x14ac:dyDescent="0.25">
      <c r="A3385" s="793"/>
      <c r="E3385" s="176"/>
      <c r="F3385" s="176"/>
      <c r="G3385" s="177"/>
      <c r="H3385" s="177"/>
    </row>
    <row r="3386" spans="1:8" x14ac:dyDescent="0.25">
      <c r="A3386" s="793"/>
      <c r="E3386" s="176"/>
      <c r="F3386" s="176"/>
      <c r="G3386" s="177"/>
      <c r="H3386" s="177"/>
    </row>
    <row r="3387" spans="1:8" x14ac:dyDescent="0.25">
      <c r="A3387" s="793"/>
      <c r="E3387" s="176"/>
      <c r="F3387" s="176"/>
      <c r="G3387" s="177"/>
      <c r="H3387" s="177"/>
    </row>
    <row r="3388" spans="1:8" x14ac:dyDescent="0.25">
      <c r="A3388" s="793"/>
      <c r="E3388" s="176"/>
      <c r="F3388" s="176"/>
      <c r="G3388" s="177"/>
      <c r="H3388" s="177"/>
    </row>
    <row r="3389" spans="1:8" x14ac:dyDescent="0.25">
      <c r="A3389" s="793"/>
      <c r="E3389" s="176"/>
      <c r="F3389" s="176"/>
      <c r="G3389" s="177"/>
      <c r="H3389" s="177"/>
    </row>
    <row r="3390" spans="1:8" x14ac:dyDescent="0.25">
      <c r="A3390" s="793"/>
      <c r="E3390" s="176"/>
      <c r="F3390" s="176"/>
      <c r="G3390" s="177"/>
      <c r="H3390" s="177"/>
    </row>
    <row r="3391" spans="1:8" x14ac:dyDescent="0.25">
      <c r="A3391" s="793"/>
      <c r="E3391" s="176"/>
      <c r="F3391" s="176"/>
      <c r="G3391" s="177"/>
      <c r="H3391" s="177"/>
    </row>
    <row r="3392" spans="1:8" x14ac:dyDescent="0.25">
      <c r="A3392" s="793"/>
      <c r="E3392" s="176"/>
      <c r="F3392" s="176"/>
      <c r="G3392" s="177"/>
      <c r="H3392" s="177"/>
    </row>
    <row r="3393" spans="1:8" x14ac:dyDescent="0.25">
      <c r="A3393" s="793"/>
      <c r="E3393" s="176"/>
      <c r="F3393" s="176"/>
      <c r="G3393" s="177"/>
      <c r="H3393" s="177"/>
    </row>
    <row r="3394" spans="1:8" x14ac:dyDescent="0.25">
      <c r="A3394" s="793"/>
      <c r="E3394" s="176"/>
      <c r="F3394" s="176"/>
      <c r="G3394" s="177"/>
      <c r="H3394" s="177"/>
    </row>
    <row r="3395" spans="1:8" x14ac:dyDescent="0.25">
      <c r="A3395" s="793"/>
      <c r="E3395" s="176"/>
      <c r="F3395" s="176"/>
      <c r="G3395" s="177"/>
      <c r="H3395" s="177"/>
    </row>
    <row r="3396" spans="1:8" x14ac:dyDescent="0.25">
      <c r="A3396" s="793"/>
      <c r="E3396" s="176"/>
      <c r="F3396" s="176"/>
      <c r="G3396" s="177"/>
      <c r="H3396" s="177"/>
    </row>
    <row r="3397" spans="1:8" x14ac:dyDescent="0.25">
      <c r="A3397" s="793"/>
      <c r="E3397" s="176"/>
      <c r="F3397" s="176"/>
      <c r="G3397" s="177"/>
      <c r="H3397" s="177"/>
    </row>
    <row r="3398" spans="1:8" x14ac:dyDescent="0.25">
      <c r="A3398" s="793"/>
      <c r="E3398" s="176"/>
      <c r="F3398" s="176"/>
      <c r="G3398" s="177"/>
      <c r="H3398" s="177"/>
    </row>
    <row r="3399" spans="1:8" x14ac:dyDescent="0.25">
      <c r="A3399" s="793"/>
      <c r="E3399" s="176"/>
      <c r="F3399" s="176"/>
      <c r="G3399" s="177"/>
      <c r="H3399" s="177"/>
    </row>
    <row r="3400" spans="1:8" x14ac:dyDescent="0.25">
      <c r="A3400" s="793"/>
      <c r="E3400" s="176"/>
      <c r="F3400" s="176"/>
      <c r="G3400" s="177"/>
      <c r="H3400" s="177"/>
    </row>
    <row r="3401" spans="1:8" x14ac:dyDescent="0.25">
      <c r="A3401" s="793"/>
      <c r="E3401" s="176"/>
      <c r="F3401" s="176"/>
      <c r="G3401" s="177"/>
      <c r="H3401" s="177"/>
    </row>
    <row r="3402" spans="1:8" x14ac:dyDescent="0.25">
      <c r="A3402" s="793"/>
      <c r="E3402" s="176"/>
      <c r="F3402" s="176"/>
      <c r="G3402" s="177"/>
      <c r="H3402" s="177"/>
    </row>
    <row r="3403" spans="1:8" x14ac:dyDescent="0.25">
      <c r="A3403" s="793"/>
      <c r="E3403" s="176"/>
      <c r="F3403" s="176"/>
      <c r="G3403" s="177"/>
      <c r="H3403" s="177"/>
    </row>
    <row r="3404" spans="1:8" x14ac:dyDescent="0.25">
      <c r="A3404" s="793"/>
      <c r="E3404" s="176"/>
      <c r="F3404" s="176"/>
      <c r="G3404" s="177"/>
      <c r="H3404" s="177"/>
    </row>
    <row r="3405" spans="1:8" x14ac:dyDescent="0.25">
      <c r="A3405" s="793"/>
      <c r="E3405" s="176"/>
      <c r="F3405" s="176"/>
      <c r="G3405" s="177"/>
      <c r="H3405" s="177"/>
    </row>
    <row r="3406" spans="1:8" x14ac:dyDescent="0.25">
      <c r="A3406" s="793"/>
      <c r="E3406" s="176"/>
      <c r="F3406" s="176"/>
      <c r="G3406" s="177"/>
      <c r="H3406" s="177"/>
    </row>
    <row r="3407" spans="1:8" x14ac:dyDescent="0.25">
      <c r="A3407" s="793"/>
      <c r="E3407" s="176"/>
      <c r="F3407" s="176"/>
      <c r="G3407" s="177"/>
      <c r="H3407" s="177"/>
    </row>
    <row r="3408" spans="1:8" x14ac:dyDescent="0.25">
      <c r="A3408" s="793"/>
      <c r="E3408" s="176"/>
      <c r="F3408" s="176"/>
      <c r="G3408" s="177"/>
      <c r="H3408" s="177"/>
    </row>
    <row r="3409" spans="1:8" x14ac:dyDescent="0.25">
      <c r="A3409" s="793"/>
      <c r="E3409" s="176"/>
      <c r="F3409" s="176"/>
      <c r="G3409" s="177"/>
      <c r="H3409" s="177"/>
    </row>
    <row r="3410" spans="1:8" x14ac:dyDescent="0.25">
      <c r="A3410" s="793"/>
      <c r="E3410" s="176"/>
      <c r="F3410" s="176"/>
      <c r="G3410" s="177"/>
      <c r="H3410" s="177"/>
    </row>
    <row r="3411" spans="1:8" x14ac:dyDescent="0.25">
      <c r="A3411" s="793"/>
      <c r="E3411" s="176"/>
      <c r="F3411" s="176"/>
      <c r="G3411" s="177"/>
      <c r="H3411" s="177"/>
    </row>
    <row r="3412" spans="1:8" x14ac:dyDescent="0.25">
      <c r="A3412" s="793"/>
      <c r="E3412" s="176"/>
      <c r="F3412" s="176"/>
      <c r="G3412" s="177"/>
      <c r="H3412" s="177"/>
    </row>
    <row r="3413" spans="1:8" x14ac:dyDescent="0.25">
      <c r="A3413" s="793"/>
      <c r="E3413" s="176"/>
      <c r="F3413" s="176"/>
      <c r="G3413" s="177"/>
      <c r="H3413" s="177"/>
    </row>
    <row r="3414" spans="1:8" x14ac:dyDescent="0.25">
      <c r="A3414" s="793"/>
      <c r="E3414" s="176"/>
      <c r="F3414" s="176"/>
      <c r="G3414" s="177"/>
      <c r="H3414" s="177"/>
    </row>
    <row r="3415" spans="1:8" x14ac:dyDescent="0.25">
      <c r="A3415" s="793"/>
      <c r="E3415" s="176"/>
      <c r="F3415" s="176"/>
      <c r="G3415" s="177"/>
      <c r="H3415" s="177"/>
    </row>
    <row r="3416" spans="1:8" x14ac:dyDescent="0.25">
      <c r="A3416" s="793"/>
      <c r="E3416" s="176"/>
      <c r="F3416" s="176"/>
      <c r="G3416" s="177"/>
      <c r="H3416" s="177"/>
    </row>
    <row r="3417" spans="1:8" x14ac:dyDescent="0.25">
      <c r="A3417" s="793"/>
      <c r="E3417" s="176"/>
      <c r="F3417" s="176"/>
      <c r="G3417" s="177"/>
      <c r="H3417" s="177"/>
    </row>
    <row r="3418" spans="1:8" x14ac:dyDescent="0.25">
      <c r="A3418" s="793"/>
      <c r="E3418" s="176"/>
      <c r="F3418" s="176"/>
      <c r="G3418" s="177"/>
      <c r="H3418" s="177"/>
    </row>
    <row r="3419" spans="1:8" x14ac:dyDescent="0.25">
      <c r="A3419" s="793"/>
      <c r="E3419" s="176"/>
      <c r="F3419" s="176"/>
      <c r="G3419" s="177"/>
      <c r="H3419" s="177"/>
    </row>
    <row r="3420" spans="1:8" x14ac:dyDescent="0.25">
      <c r="A3420" s="793"/>
      <c r="E3420" s="176"/>
      <c r="F3420" s="176"/>
      <c r="G3420" s="177"/>
      <c r="H3420" s="177"/>
    </row>
    <row r="3421" spans="1:8" x14ac:dyDescent="0.25">
      <c r="A3421" s="793"/>
      <c r="E3421" s="176"/>
      <c r="F3421" s="176"/>
      <c r="G3421" s="177"/>
      <c r="H3421" s="177"/>
    </row>
    <row r="3422" spans="1:8" x14ac:dyDescent="0.25">
      <c r="A3422" s="793"/>
      <c r="E3422" s="176"/>
      <c r="F3422" s="176"/>
      <c r="G3422" s="177"/>
      <c r="H3422" s="177"/>
    </row>
    <row r="3423" spans="1:8" x14ac:dyDescent="0.25">
      <c r="A3423" s="793"/>
      <c r="E3423" s="176"/>
      <c r="F3423" s="176"/>
      <c r="G3423" s="177"/>
      <c r="H3423" s="177"/>
    </row>
    <row r="3424" spans="1:8" x14ac:dyDescent="0.25">
      <c r="A3424" s="793"/>
      <c r="E3424" s="176"/>
      <c r="F3424" s="176"/>
      <c r="G3424" s="177"/>
      <c r="H3424" s="177"/>
    </row>
    <row r="3425" spans="1:8" x14ac:dyDescent="0.25">
      <c r="A3425" s="793"/>
      <c r="E3425" s="176"/>
      <c r="F3425" s="176"/>
      <c r="G3425" s="177"/>
      <c r="H3425" s="177"/>
    </row>
    <row r="3426" spans="1:8" x14ac:dyDescent="0.25">
      <c r="A3426" s="793"/>
      <c r="E3426" s="176"/>
      <c r="F3426" s="176"/>
      <c r="G3426" s="177"/>
      <c r="H3426" s="177"/>
    </row>
    <row r="3427" spans="1:8" x14ac:dyDescent="0.25">
      <c r="A3427" s="793"/>
      <c r="E3427" s="176"/>
      <c r="F3427" s="176"/>
      <c r="G3427" s="177"/>
      <c r="H3427" s="177"/>
    </row>
    <row r="3428" spans="1:8" x14ac:dyDescent="0.25">
      <c r="A3428" s="793"/>
      <c r="E3428" s="176"/>
      <c r="F3428" s="176"/>
      <c r="G3428" s="177"/>
      <c r="H3428" s="177"/>
    </row>
    <row r="3429" spans="1:8" x14ac:dyDescent="0.25">
      <c r="A3429" s="793"/>
      <c r="E3429" s="176"/>
      <c r="F3429" s="176"/>
      <c r="G3429" s="177"/>
      <c r="H3429" s="177"/>
    </row>
    <row r="3430" spans="1:8" x14ac:dyDescent="0.25">
      <c r="A3430" s="793"/>
      <c r="E3430" s="176"/>
      <c r="F3430" s="176"/>
      <c r="G3430" s="177"/>
      <c r="H3430" s="177"/>
    </row>
    <row r="3431" spans="1:8" x14ac:dyDescent="0.25">
      <c r="A3431" s="793"/>
      <c r="E3431" s="176"/>
      <c r="F3431" s="176"/>
      <c r="G3431" s="177"/>
      <c r="H3431" s="177"/>
    </row>
    <row r="3432" spans="1:8" x14ac:dyDescent="0.25">
      <c r="A3432" s="793"/>
      <c r="E3432" s="176"/>
      <c r="F3432" s="176"/>
      <c r="G3432" s="177"/>
      <c r="H3432" s="177"/>
    </row>
    <row r="3433" spans="1:8" x14ac:dyDescent="0.25">
      <c r="A3433" s="793"/>
      <c r="E3433" s="176"/>
      <c r="F3433" s="176"/>
      <c r="G3433" s="177"/>
      <c r="H3433" s="177"/>
    </row>
    <row r="3434" spans="1:8" x14ac:dyDescent="0.25">
      <c r="A3434" s="793"/>
      <c r="E3434" s="176"/>
      <c r="F3434" s="176"/>
      <c r="G3434" s="177"/>
      <c r="H3434" s="177"/>
    </row>
    <row r="3435" spans="1:8" x14ac:dyDescent="0.25">
      <c r="A3435" s="793"/>
      <c r="E3435" s="176"/>
      <c r="F3435" s="176"/>
      <c r="G3435" s="177"/>
      <c r="H3435" s="177"/>
    </row>
    <row r="3436" spans="1:8" x14ac:dyDescent="0.25">
      <c r="A3436" s="793"/>
      <c r="E3436" s="176"/>
      <c r="F3436" s="176"/>
      <c r="G3436" s="177"/>
      <c r="H3436" s="177"/>
    </row>
    <row r="3437" spans="1:8" x14ac:dyDescent="0.25">
      <c r="A3437" s="793"/>
      <c r="E3437" s="176"/>
      <c r="F3437" s="176"/>
      <c r="G3437" s="177"/>
      <c r="H3437" s="177"/>
    </row>
    <row r="3438" spans="1:8" x14ac:dyDescent="0.25">
      <c r="A3438" s="793"/>
      <c r="E3438" s="176"/>
      <c r="F3438" s="176"/>
      <c r="G3438" s="177"/>
      <c r="H3438" s="177"/>
    </row>
    <row r="3439" spans="1:8" x14ac:dyDescent="0.25">
      <c r="A3439" s="793"/>
      <c r="E3439" s="176"/>
      <c r="F3439" s="176"/>
      <c r="G3439" s="177"/>
      <c r="H3439" s="177"/>
    </row>
    <row r="3440" spans="1:8" x14ac:dyDescent="0.25">
      <c r="A3440" s="793"/>
      <c r="E3440" s="176"/>
      <c r="F3440" s="176"/>
      <c r="G3440" s="177"/>
      <c r="H3440" s="177"/>
    </row>
    <row r="3441" spans="1:8" x14ac:dyDescent="0.25">
      <c r="A3441" s="793"/>
      <c r="E3441" s="176"/>
      <c r="F3441" s="176"/>
      <c r="G3441" s="177"/>
      <c r="H3441" s="177"/>
    </row>
    <row r="3442" spans="1:8" x14ac:dyDescent="0.25">
      <c r="A3442" s="793"/>
      <c r="E3442" s="176"/>
      <c r="F3442" s="176"/>
      <c r="G3442" s="177"/>
      <c r="H3442" s="177"/>
    </row>
    <row r="3443" spans="1:8" x14ac:dyDescent="0.25">
      <c r="A3443" s="793"/>
      <c r="E3443" s="176"/>
      <c r="F3443" s="176"/>
      <c r="G3443" s="177"/>
      <c r="H3443" s="177"/>
    </row>
    <row r="3444" spans="1:8" x14ac:dyDescent="0.25">
      <c r="A3444" s="793"/>
      <c r="E3444" s="176"/>
      <c r="F3444" s="176"/>
      <c r="G3444" s="177"/>
      <c r="H3444" s="177"/>
    </row>
    <row r="3445" spans="1:8" x14ac:dyDescent="0.25">
      <c r="A3445" s="793"/>
      <c r="E3445" s="176"/>
      <c r="F3445" s="176"/>
      <c r="G3445" s="177"/>
      <c r="H3445" s="177"/>
    </row>
    <row r="3446" spans="1:8" x14ac:dyDescent="0.25">
      <c r="A3446" s="793"/>
      <c r="E3446" s="176"/>
      <c r="F3446" s="176"/>
      <c r="G3446" s="177"/>
      <c r="H3446" s="177"/>
    </row>
    <row r="3447" spans="1:8" x14ac:dyDescent="0.25">
      <c r="A3447" s="793"/>
      <c r="E3447" s="176"/>
      <c r="F3447" s="176"/>
      <c r="G3447" s="177"/>
      <c r="H3447" s="177"/>
    </row>
    <row r="3448" spans="1:8" x14ac:dyDescent="0.25">
      <c r="A3448" s="793"/>
      <c r="E3448" s="176"/>
      <c r="F3448" s="176"/>
      <c r="G3448" s="177"/>
      <c r="H3448" s="177"/>
    </row>
    <row r="3449" spans="1:8" x14ac:dyDescent="0.25">
      <c r="A3449" s="793"/>
      <c r="E3449" s="176"/>
      <c r="F3449" s="176"/>
      <c r="G3449" s="177"/>
      <c r="H3449" s="177"/>
    </row>
    <row r="3450" spans="1:8" x14ac:dyDescent="0.25">
      <c r="A3450" s="793"/>
      <c r="E3450" s="176"/>
      <c r="F3450" s="176"/>
      <c r="G3450" s="177"/>
      <c r="H3450" s="177"/>
    </row>
    <row r="3451" spans="1:8" x14ac:dyDescent="0.25">
      <c r="A3451" s="793"/>
      <c r="E3451" s="176"/>
      <c r="F3451" s="176"/>
      <c r="G3451" s="177"/>
      <c r="H3451" s="177"/>
    </row>
    <row r="3452" spans="1:8" x14ac:dyDescent="0.25">
      <c r="A3452" s="793"/>
      <c r="E3452" s="176"/>
      <c r="F3452" s="176"/>
      <c r="G3452" s="177"/>
      <c r="H3452" s="177"/>
    </row>
    <row r="3453" spans="1:8" x14ac:dyDescent="0.25">
      <c r="A3453" s="793"/>
      <c r="E3453" s="176"/>
      <c r="F3453" s="176"/>
      <c r="G3453" s="177"/>
      <c r="H3453" s="177"/>
    </row>
    <row r="3454" spans="1:8" x14ac:dyDescent="0.25">
      <c r="A3454" s="793"/>
      <c r="E3454" s="176"/>
      <c r="F3454" s="176"/>
      <c r="G3454" s="177"/>
      <c r="H3454" s="177"/>
    </row>
    <row r="3455" spans="1:8" x14ac:dyDescent="0.25">
      <c r="A3455" s="793"/>
      <c r="E3455" s="176"/>
      <c r="F3455" s="176"/>
      <c r="G3455" s="177"/>
      <c r="H3455" s="177"/>
    </row>
    <row r="3456" spans="1:8" x14ac:dyDescent="0.25">
      <c r="A3456" s="793"/>
      <c r="E3456" s="176"/>
      <c r="F3456" s="176"/>
      <c r="G3456" s="177"/>
      <c r="H3456" s="177"/>
    </row>
    <row r="3457" spans="1:8" x14ac:dyDescent="0.25">
      <c r="A3457" s="793"/>
      <c r="E3457" s="176"/>
      <c r="F3457" s="176"/>
      <c r="G3457" s="177"/>
      <c r="H3457" s="177"/>
    </row>
    <row r="3458" spans="1:8" x14ac:dyDescent="0.25">
      <c r="A3458" s="793"/>
      <c r="E3458" s="176"/>
      <c r="F3458" s="176"/>
      <c r="G3458" s="177"/>
      <c r="H3458" s="177"/>
    </row>
    <row r="3459" spans="1:8" x14ac:dyDescent="0.25">
      <c r="A3459" s="793"/>
      <c r="E3459" s="176"/>
      <c r="F3459" s="176"/>
      <c r="G3459" s="177"/>
      <c r="H3459" s="177"/>
    </row>
    <row r="3460" spans="1:8" x14ac:dyDescent="0.25">
      <c r="A3460" s="793"/>
      <c r="E3460" s="176"/>
      <c r="F3460" s="176"/>
      <c r="G3460" s="177"/>
      <c r="H3460" s="177"/>
    </row>
    <row r="3461" spans="1:8" x14ac:dyDescent="0.25">
      <c r="A3461" s="793"/>
      <c r="E3461" s="176"/>
      <c r="F3461" s="176"/>
      <c r="G3461" s="177"/>
      <c r="H3461" s="177"/>
    </row>
    <row r="3462" spans="1:8" x14ac:dyDescent="0.25">
      <c r="A3462" s="793"/>
      <c r="E3462" s="176"/>
      <c r="F3462" s="176"/>
      <c r="G3462" s="177"/>
      <c r="H3462" s="177"/>
    </row>
    <row r="3463" spans="1:8" x14ac:dyDescent="0.25">
      <c r="A3463" s="793"/>
      <c r="E3463" s="176"/>
      <c r="F3463" s="176"/>
      <c r="G3463" s="177"/>
      <c r="H3463" s="177"/>
    </row>
    <row r="3464" spans="1:8" x14ac:dyDescent="0.25">
      <c r="A3464" s="793"/>
      <c r="E3464" s="176"/>
      <c r="F3464" s="176"/>
      <c r="G3464" s="177"/>
      <c r="H3464" s="177"/>
    </row>
    <row r="3465" spans="1:8" x14ac:dyDescent="0.25">
      <c r="A3465" s="793"/>
      <c r="E3465" s="176"/>
      <c r="F3465" s="176"/>
      <c r="G3465" s="177"/>
      <c r="H3465" s="177"/>
    </row>
    <row r="3466" spans="1:8" x14ac:dyDescent="0.25">
      <c r="A3466" s="793"/>
      <c r="E3466" s="176"/>
      <c r="F3466" s="176"/>
      <c r="G3466" s="177"/>
      <c r="H3466" s="177"/>
    </row>
    <row r="3467" spans="1:8" x14ac:dyDescent="0.25">
      <c r="A3467" s="793"/>
      <c r="E3467" s="176"/>
      <c r="F3467" s="176"/>
      <c r="G3467" s="177"/>
      <c r="H3467" s="177"/>
    </row>
    <row r="3468" spans="1:8" x14ac:dyDescent="0.25">
      <c r="A3468" s="793"/>
      <c r="E3468" s="176"/>
      <c r="F3468" s="176"/>
      <c r="G3468" s="177"/>
      <c r="H3468" s="177"/>
    </row>
    <row r="3469" spans="1:8" x14ac:dyDescent="0.25">
      <c r="A3469" s="793"/>
      <c r="E3469" s="176"/>
      <c r="F3469" s="176"/>
      <c r="G3469" s="177"/>
      <c r="H3469" s="177"/>
    </row>
    <row r="3470" spans="1:8" x14ac:dyDescent="0.25">
      <c r="A3470" s="793"/>
      <c r="E3470" s="176"/>
      <c r="F3470" s="176"/>
      <c r="G3470" s="177"/>
      <c r="H3470" s="177"/>
    </row>
    <row r="3471" spans="1:8" x14ac:dyDescent="0.25">
      <c r="A3471" s="793"/>
      <c r="E3471" s="176"/>
      <c r="F3471" s="176"/>
      <c r="G3471" s="177"/>
      <c r="H3471" s="177"/>
    </row>
    <row r="3472" spans="1:8" x14ac:dyDescent="0.25">
      <c r="A3472" s="793"/>
      <c r="E3472" s="176"/>
      <c r="F3472" s="176"/>
      <c r="G3472" s="177"/>
      <c r="H3472" s="177"/>
    </row>
    <row r="3473" spans="1:8" x14ac:dyDescent="0.25">
      <c r="A3473" s="793"/>
      <c r="E3473" s="176"/>
      <c r="F3473" s="176"/>
      <c r="G3473" s="177"/>
      <c r="H3473" s="177"/>
    </row>
    <row r="3474" spans="1:8" x14ac:dyDescent="0.25">
      <c r="A3474" s="793"/>
      <c r="E3474" s="176"/>
      <c r="F3474" s="176"/>
      <c r="G3474" s="177"/>
      <c r="H3474" s="177"/>
    </row>
    <row r="3475" spans="1:8" x14ac:dyDescent="0.25">
      <c r="A3475" s="793"/>
      <c r="E3475" s="176"/>
      <c r="F3475" s="176"/>
      <c r="G3475" s="177"/>
      <c r="H3475" s="177"/>
    </row>
    <row r="3476" spans="1:8" x14ac:dyDescent="0.25">
      <c r="A3476" s="793"/>
      <c r="E3476" s="176"/>
      <c r="F3476" s="176"/>
      <c r="G3476" s="177"/>
      <c r="H3476" s="177"/>
    </row>
    <row r="3477" spans="1:8" x14ac:dyDescent="0.25">
      <c r="A3477" s="793"/>
      <c r="E3477" s="176"/>
      <c r="F3477" s="176"/>
      <c r="G3477" s="177"/>
      <c r="H3477" s="177"/>
    </row>
    <row r="3478" spans="1:8" x14ac:dyDescent="0.25">
      <c r="A3478" s="793"/>
      <c r="E3478" s="176"/>
      <c r="F3478" s="176"/>
      <c r="G3478" s="177"/>
      <c r="H3478" s="177"/>
    </row>
    <row r="3479" spans="1:8" x14ac:dyDescent="0.25">
      <c r="A3479" s="793"/>
      <c r="E3479" s="176"/>
      <c r="F3479" s="176"/>
      <c r="G3479" s="177"/>
      <c r="H3479" s="177"/>
    </row>
    <row r="3480" spans="1:8" x14ac:dyDescent="0.25">
      <c r="A3480" s="793"/>
      <c r="E3480" s="176"/>
      <c r="F3480" s="176"/>
      <c r="G3480" s="177"/>
      <c r="H3480" s="177"/>
    </row>
    <row r="3481" spans="1:8" x14ac:dyDescent="0.25">
      <c r="A3481" s="793"/>
      <c r="E3481" s="176"/>
      <c r="F3481" s="176"/>
      <c r="G3481" s="177"/>
      <c r="H3481" s="177"/>
    </row>
    <row r="3482" spans="1:8" x14ac:dyDescent="0.25">
      <c r="A3482" s="793"/>
      <c r="E3482" s="176"/>
      <c r="F3482" s="176"/>
      <c r="G3482" s="177"/>
      <c r="H3482" s="177"/>
    </row>
    <row r="3483" spans="1:8" x14ac:dyDescent="0.25">
      <c r="A3483" s="793"/>
      <c r="E3483" s="176"/>
      <c r="F3483" s="176"/>
      <c r="G3483" s="177"/>
      <c r="H3483" s="177"/>
    </row>
    <row r="3484" spans="1:8" x14ac:dyDescent="0.25">
      <c r="A3484" s="793"/>
      <c r="E3484" s="176"/>
      <c r="F3484" s="176"/>
      <c r="G3484" s="177"/>
      <c r="H3484" s="177"/>
    </row>
    <row r="3485" spans="1:8" x14ac:dyDescent="0.25">
      <c r="A3485" s="793"/>
      <c r="E3485" s="176"/>
      <c r="F3485" s="176"/>
      <c r="G3485" s="177"/>
      <c r="H3485" s="177"/>
    </row>
    <row r="3486" spans="1:8" x14ac:dyDescent="0.25">
      <c r="A3486" s="793"/>
      <c r="E3486" s="176"/>
      <c r="F3486" s="176"/>
      <c r="G3486" s="177"/>
      <c r="H3486" s="177"/>
    </row>
    <row r="3487" spans="1:8" x14ac:dyDescent="0.25">
      <c r="A3487" s="793"/>
      <c r="E3487" s="176"/>
      <c r="F3487" s="176"/>
      <c r="G3487" s="177"/>
      <c r="H3487" s="177"/>
    </row>
    <row r="3488" spans="1:8" x14ac:dyDescent="0.25">
      <c r="A3488" s="793"/>
      <c r="E3488" s="176"/>
      <c r="F3488" s="176"/>
      <c r="G3488" s="177"/>
      <c r="H3488" s="177"/>
    </row>
    <row r="3489" spans="1:8" x14ac:dyDescent="0.25">
      <c r="A3489" s="793"/>
      <c r="E3489" s="176"/>
      <c r="F3489" s="176"/>
      <c r="G3489" s="177"/>
      <c r="H3489" s="177"/>
    </row>
    <row r="3490" spans="1:8" x14ac:dyDescent="0.25">
      <c r="A3490" s="793"/>
      <c r="E3490" s="176"/>
      <c r="F3490" s="176"/>
      <c r="G3490" s="177"/>
      <c r="H3490" s="177"/>
    </row>
    <row r="3491" spans="1:8" x14ac:dyDescent="0.25">
      <c r="A3491" s="793"/>
      <c r="E3491" s="176"/>
      <c r="F3491" s="176"/>
      <c r="G3491" s="177"/>
      <c r="H3491" s="177"/>
    </row>
    <row r="3492" spans="1:8" x14ac:dyDescent="0.25">
      <c r="A3492" s="793"/>
      <c r="E3492" s="176"/>
      <c r="F3492" s="176"/>
      <c r="G3492" s="177"/>
      <c r="H3492" s="177"/>
    </row>
    <row r="3493" spans="1:8" x14ac:dyDescent="0.25">
      <c r="A3493" s="793"/>
      <c r="E3493" s="176"/>
      <c r="F3493" s="176"/>
      <c r="G3493" s="177"/>
      <c r="H3493" s="177"/>
    </row>
    <row r="3494" spans="1:8" x14ac:dyDescent="0.25">
      <c r="A3494" s="793"/>
      <c r="E3494" s="176"/>
      <c r="F3494" s="176"/>
      <c r="G3494" s="177"/>
      <c r="H3494" s="177"/>
    </row>
    <row r="3495" spans="1:8" x14ac:dyDescent="0.25">
      <c r="A3495" s="793"/>
      <c r="E3495" s="176"/>
      <c r="F3495" s="176"/>
      <c r="G3495" s="177"/>
      <c r="H3495" s="177"/>
    </row>
    <row r="3496" spans="1:8" x14ac:dyDescent="0.25">
      <c r="A3496" s="793"/>
      <c r="E3496" s="176"/>
      <c r="F3496" s="176"/>
      <c r="G3496" s="177"/>
      <c r="H3496" s="177"/>
    </row>
    <row r="3497" spans="1:8" x14ac:dyDescent="0.25">
      <c r="A3497" s="793"/>
      <c r="E3497" s="176"/>
      <c r="F3497" s="176"/>
      <c r="G3497" s="177"/>
      <c r="H3497" s="177"/>
    </row>
    <row r="3498" spans="1:8" x14ac:dyDescent="0.25">
      <c r="A3498" s="793"/>
      <c r="E3498" s="176"/>
      <c r="F3498" s="176"/>
      <c r="G3498" s="177"/>
      <c r="H3498" s="177"/>
    </row>
    <row r="3499" spans="1:8" x14ac:dyDescent="0.25">
      <c r="A3499" s="793"/>
      <c r="E3499" s="176"/>
      <c r="F3499" s="176"/>
      <c r="G3499" s="177"/>
      <c r="H3499" s="177"/>
    </row>
    <row r="3500" spans="1:8" x14ac:dyDescent="0.25">
      <c r="A3500" s="793"/>
      <c r="E3500" s="176"/>
      <c r="F3500" s="176"/>
      <c r="G3500" s="177"/>
      <c r="H3500" s="177"/>
    </row>
    <row r="3501" spans="1:8" x14ac:dyDescent="0.25">
      <c r="A3501" s="793"/>
      <c r="E3501" s="176"/>
      <c r="F3501" s="176"/>
      <c r="G3501" s="177"/>
      <c r="H3501" s="177"/>
    </row>
    <row r="3502" spans="1:8" x14ac:dyDescent="0.25">
      <c r="A3502" s="793"/>
      <c r="E3502" s="176"/>
      <c r="F3502" s="176"/>
      <c r="G3502" s="177"/>
      <c r="H3502" s="177"/>
    </row>
    <row r="3503" spans="1:8" x14ac:dyDescent="0.25">
      <c r="A3503" s="793"/>
      <c r="E3503" s="176"/>
      <c r="F3503" s="176"/>
      <c r="G3503" s="177"/>
      <c r="H3503" s="177"/>
    </row>
    <row r="3504" spans="1:8" x14ac:dyDescent="0.25">
      <c r="A3504" s="793"/>
      <c r="E3504" s="176"/>
      <c r="F3504" s="176"/>
      <c r="G3504" s="177"/>
      <c r="H3504" s="177"/>
    </row>
    <row r="3505" spans="1:8" x14ac:dyDescent="0.25">
      <c r="A3505" s="793"/>
      <c r="E3505" s="176"/>
      <c r="F3505" s="176"/>
      <c r="G3505" s="177"/>
      <c r="H3505" s="177"/>
    </row>
    <row r="3506" spans="1:8" x14ac:dyDescent="0.25">
      <c r="A3506" s="793"/>
      <c r="E3506" s="176"/>
      <c r="F3506" s="176"/>
      <c r="G3506" s="177"/>
      <c r="H3506" s="177"/>
    </row>
    <row r="3507" spans="1:8" x14ac:dyDescent="0.25">
      <c r="A3507" s="793"/>
      <c r="E3507" s="176"/>
      <c r="F3507" s="176"/>
      <c r="G3507" s="177"/>
      <c r="H3507" s="177"/>
    </row>
    <row r="3508" spans="1:8" x14ac:dyDescent="0.25">
      <c r="A3508" s="793"/>
      <c r="E3508" s="176"/>
      <c r="F3508" s="176"/>
      <c r="G3508" s="177"/>
      <c r="H3508" s="177"/>
    </row>
    <row r="3509" spans="1:8" x14ac:dyDescent="0.25">
      <c r="A3509" s="793"/>
      <c r="E3509" s="176"/>
      <c r="F3509" s="176"/>
      <c r="G3509" s="177"/>
      <c r="H3509" s="177"/>
    </row>
    <row r="3510" spans="1:8" x14ac:dyDescent="0.25">
      <c r="A3510" s="793"/>
      <c r="E3510" s="176"/>
      <c r="F3510" s="176"/>
      <c r="G3510" s="177"/>
      <c r="H3510" s="177"/>
    </row>
    <row r="3511" spans="1:8" x14ac:dyDescent="0.25">
      <c r="A3511" s="793"/>
      <c r="E3511" s="176"/>
      <c r="F3511" s="176"/>
      <c r="G3511" s="177"/>
      <c r="H3511" s="177"/>
    </row>
    <row r="3512" spans="1:8" x14ac:dyDescent="0.25">
      <c r="A3512" s="793"/>
      <c r="E3512" s="176"/>
      <c r="F3512" s="176"/>
      <c r="G3512" s="177"/>
      <c r="H3512" s="177"/>
    </row>
    <row r="3513" spans="1:8" x14ac:dyDescent="0.25">
      <c r="A3513" s="793"/>
      <c r="E3513" s="176"/>
      <c r="F3513" s="176"/>
      <c r="G3513" s="177"/>
      <c r="H3513" s="177"/>
    </row>
    <row r="3514" spans="1:8" x14ac:dyDescent="0.25">
      <c r="A3514" s="793"/>
      <c r="E3514" s="176"/>
      <c r="F3514" s="176"/>
      <c r="G3514" s="177"/>
      <c r="H3514" s="177"/>
    </row>
    <row r="3515" spans="1:8" x14ac:dyDescent="0.25">
      <c r="A3515" s="793"/>
      <c r="E3515" s="176"/>
      <c r="F3515" s="176"/>
      <c r="G3515" s="177"/>
      <c r="H3515" s="177"/>
    </row>
    <row r="3516" spans="1:8" x14ac:dyDescent="0.25">
      <c r="A3516" s="793"/>
      <c r="E3516" s="176"/>
      <c r="F3516" s="176"/>
      <c r="G3516" s="177"/>
      <c r="H3516" s="177"/>
    </row>
    <row r="3517" spans="1:8" x14ac:dyDescent="0.25">
      <c r="A3517" s="793"/>
      <c r="E3517" s="176"/>
      <c r="F3517" s="176"/>
      <c r="G3517" s="177"/>
      <c r="H3517" s="177"/>
    </row>
    <row r="3518" spans="1:8" x14ac:dyDescent="0.25">
      <c r="A3518" s="793"/>
      <c r="E3518" s="176"/>
      <c r="F3518" s="176"/>
      <c r="G3518" s="177"/>
      <c r="H3518" s="177"/>
    </row>
    <row r="3519" spans="1:8" x14ac:dyDescent="0.25">
      <c r="A3519" s="793"/>
      <c r="E3519" s="176"/>
      <c r="F3519" s="176"/>
      <c r="G3519" s="177"/>
      <c r="H3519" s="177"/>
    </row>
    <row r="3520" spans="1:8" x14ac:dyDescent="0.25">
      <c r="A3520" s="793"/>
      <c r="E3520" s="176"/>
      <c r="F3520" s="176"/>
      <c r="G3520" s="177"/>
      <c r="H3520" s="177"/>
    </row>
    <row r="3521" spans="1:8" x14ac:dyDescent="0.25">
      <c r="A3521" s="793"/>
      <c r="E3521" s="176"/>
      <c r="F3521" s="176"/>
      <c r="G3521" s="177"/>
      <c r="H3521" s="177"/>
    </row>
    <row r="3522" spans="1:8" x14ac:dyDescent="0.25">
      <c r="A3522" s="793"/>
      <c r="E3522" s="176"/>
      <c r="F3522" s="176"/>
      <c r="G3522" s="177"/>
      <c r="H3522" s="177"/>
    </row>
    <row r="3523" spans="1:8" x14ac:dyDescent="0.25">
      <c r="A3523" s="793"/>
      <c r="E3523" s="176"/>
      <c r="F3523" s="176"/>
      <c r="G3523" s="177"/>
      <c r="H3523" s="177"/>
    </row>
    <row r="3524" spans="1:8" x14ac:dyDescent="0.25">
      <c r="A3524" s="793"/>
      <c r="E3524" s="176"/>
      <c r="F3524" s="176"/>
      <c r="G3524" s="177"/>
      <c r="H3524" s="177"/>
    </row>
    <row r="3525" spans="1:8" x14ac:dyDescent="0.25">
      <c r="A3525" s="793"/>
      <c r="E3525" s="176"/>
      <c r="F3525" s="176"/>
      <c r="G3525" s="177"/>
      <c r="H3525" s="177"/>
    </row>
    <row r="3526" spans="1:8" x14ac:dyDescent="0.25">
      <c r="A3526" s="793"/>
      <c r="E3526" s="176"/>
      <c r="F3526" s="176"/>
      <c r="G3526" s="177"/>
      <c r="H3526" s="177"/>
    </row>
    <row r="3527" spans="1:8" x14ac:dyDescent="0.25">
      <c r="A3527" s="793"/>
      <c r="E3527" s="176"/>
      <c r="F3527" s="176"/>
      <c r="G3527" s="177"/>
      <c r="H3527" s="177"/>
    </row>
    <row r="3528" spans="1:8" x14ac:dyDescent="0.25">
      <c r="A3528" s="793"/>
      <c r="E3528" s="176"/>
      <c r="F3528" s="176"/>
      <c r="G3528" s="177"/>
      <c r="H3528" s="177"/>
    </row>
    <row r="3529" spans="1:8" x14ac:dyDescent="0.25">
      <c r="A3529" s="793"/>
      <c r="E3529" s="176"/>
      <c r="F3529" s="176"/>
      <c r="G3529" s="177"/>
      <c r="H3529" s="177"/>
    </row>
    <row r="3530" spans="1:8" x14ac:dyDescent="0.25">
      <c r="A3530" s="793"/>
      <c r="E3530" s="176"/>
      <c r="F3530" s="176"/>
      <c r="G3530" s="177"/>
      <c r="H3530" s="177"/>
    </row>
    <row r="3531" spans="1:8" x14ac:dyDescent="0.25">
      <c r="A3531" s="793"/>
      <c r="E3531" s="176"/>
      <c r="F3531" s="176"/>
      <c r="G3531" s="177"/>
      <c r="H3531" s="177"/>
    </row>
    <row r="3532" spans="1:8" x14ac:dyDescent="0.25">
      <c r="A3532" s="793"/>
      <c r="E3532" s="176"/>
      <c r="F3532" s="176"/>
      <c r="G3532" s="177"/>
      <c r="H3532" s="177"/>
    </row>
    <row r="3533" spans="1:8" x14ac:dyDescent="0.25">
      <c r="A3533" s="793"/>
      <c r="E3533" s="176"/>
      <c r="F3533" s="176"/>
      <c r="G3533" s="177"/>
      <c r="H3533" s="177"/>
    </row>
    <row r="3534" spans="1:8" x14ac:dyDescent="0.25">
      <c r="A3534" s="793"/>
      <c r="E3534" s="176"/>
      <c r="F3534" s="176"/>
      <c r="G3534" s="177"/>
      <c r="H3534" s="177"/>
    </row>
    <row r="3535" spans="1:8" x14ac:dyDescent="0.25">
      <c r="A3535" s="793"/>
      <c r="E3535" s="176"/>
      <c r="F3535" s="176"/>
      <c r="G3535" s="177"/>
      <c r="H3535" s="177"/>
    </row>
    <row r="3536" spans="1:8" x14ac:dyDescent="0.25">
      <c r="A3536" s="793"/>
      <c r="E3536" s="176"/>
      <c r="F3536" s="176"/>
      <c r="G3536" s="177"/>
      <c r="H3536" s="177"/>
    </row>
    <row r="3537" spans="1:8" x14ac:dyDescent="0.25">
      <c r="A3537" s="793"/>
      <c r="E3537" s="176"/>
      <c r="F3537" s="176"/>
      <c r="G3537" s="177"/>
      <c r="H3537" s="177"/>
    </row>
    <row r="3538" spans="1:8" x14ac:dyDescent="0.25">
      <c r="A3538" s="793"/>
      <c r="E3538" s="176"/>
      <c r="F3538" s="176"/>
      <c r="G3538" s="177"/>
      <c r="H3538" s="177"/>
    </row>
    <row r="3539" spans="1:8" x14ac:dyDescent="0.25">
      <c r="A3539" s="793"/>
      <c r="E3539" s="176"/>
      <c r="F3539" s="176"/>
      <c r="G3539" s="177"/>
      <c r="H3539" s="177"/>
    </row>
    <row r="3540" spans="1:8" x14ac:dyDescent="0.25">
      <c r="A3540" s="793"/>
      <c r="E3540" s="176"/>
      <c r="F3540" s="176"/>
      <c r="G3540" s="177"/>
      <c r="H3540" s="177"/>
    </row>
    <row r="3541" spans="1:8" x14ac:dyDescent="0.25">
      <c r="A3541" s="793"/>
      <c r="E3541" s="176"/>
      <c r="F3541" s="176"/>
      <c r="G3541" s="177"/>
      <c r="H3541" s="177"/>
    </row>
    <row r="3542" spans="1:8" x14ac:dyDescent="0.25">
      <c r="A3542" s="793"/>
      <c r="E3542" s="176"/>
      <c r="F3542" s="176"/>
      <c r="G3542" s="177"/>
      <c r="H3542" s="177"/>
    </row>
    <row r="3543" spans="1:8" x14ac:dyDescent="0.25">
      <c r="A3543" s="793"/>
      <c r="E3543" s="176"/>
      <c r="F3543" s="176"/>
      <c r="G3543" s="177"/>
      <c r="H3543" s="177"/>
    </row>
    <row r="3544" spans="1:8" x14ac:dyDescent="0.25">
      <c r="A3544" s="793"/>
      <c r="E3544" s="176"/>
      <c r="F3544" s="176"/>
      <c r="G3544" s="177"/>
      <c r="H3544" s="177"/>
    </row>
    <row r="3545" spans="1:8" x14ac:dyDescent="0.25">
      <c r="A3545" s="793"/>
      <c r="E3545" s="176"/>
      <c r="F3545" s="176"/>
      <c r="G3545" s="177"/>
      <c r="H3545" s="177"/>
    </row>
    <row r="3546" spans="1:8" x14ac:dyDescent="0.25">
      <c r="A3546" s="793"/>
      <c r="E3546" s="176"/>
      <c r="F3546" s="176"/>
      <c r="G3546" s="177"/>
      <c r="H3546" s="177"/>
    </row>
    <row r="3547" spans="1:8" x14ac:dyDescent="0.25">
      <c r="A3547" s="793"/>
      <c r="E3547" s="176"/>
      <c r="F3547" s="176"/>
      <c r="G3547" s="177"/>
      <c r="H3547" s="177"/>
    </row>
    <row r="3548" spans="1:8" x14ac:dyDescent="0.25">
      <c r="A3548" s="793"/>
      <c r="E3548" s="176"/>
      <c r="F3548" s="176"/>
      <c r="G3548" s="177"/>
      <c r="H3548" s="177"/>
    </row>
    <row r="3549" spans="1:8" x14ac:dyDescent="0.25">
      <c r="A3549" s="793"/>
      <c r="E3549" s="176"/>
      <c r="F3549" s="176"/>
      <c r="G3549" s="177"/>
      <c r="H3549" s="177"/>
    </row>
    <row r="3550" spans="1:8" x14ac:dyDescent="0.25">
      <c r="A3550" s="793"/>
      <c r="E3550" s="176"/>
      <c r="F3550" s="176"/>
      <c r="G3550" s="177"/>
      <c r="H3550" s="177"/>
    </row>
    <row r="3551" spans="1:8" x14ac:dyDescent="0.25">
      <c r="A3551" s="793"/>
      <c r="E3551" s="176"/>
      <c r="F3551" s="176"/>
      <c r="G3551" s="177"/>
      <c r="H3551" s="177"/>
    </row>
    <row r="3552" spans="1:8" x14ac:dyDescent="0.25">
      <c r="A3552" s="793"/>
      <c r="E3552" s="176"/>
      <c r="F3552" s="176"/>
      <c r="G3552" s="177"/>
      <c r="H3552" s="177"/>
    </row>
    <row r="3553" spans="1:8" x14ac:dyDescent="0.25">
      <c r="A3553" s="793"/>
      <c r="E3553" s="176"/>
      <c r="F3553" s="176"/>
      <c r="G3553" s="177"/>
      <c r="H3553" s="177"/>
    </row>
    <row r="3554" spans="1:8" x14ac:dyDescent="0.25">
      <c r="A3554" s="793"/>
      <c r="E3554" s="176"/>
      <c r="F3554" s="176"/>
      <c r="G3554" s="177"/>
      <c r="H3554" s="177"/>
    </row>
    <row r="3555" spans="1:8" x14ac:dyDescent="0.25">
      <c r="A3555" s="793"/>
      <c r="E3555" s="176"/>
      <c r="F3555" s="176"/>
      <c r="G3555" s="177"/>
      <c r="H3555" s="177"/>
    </row>
    <row r="3556" spans="1:8" x14ac:dyDescent="0.25">
      <c r="A3556" s="793"/>
      <c r="E3556" s="176"/>
      <c r="F3556" s="176"/>
      <c r="G3556" s="177"/>
      <c r="H3556" s="177"/>
    </row>
    <row r="3557" spans="1:8" x14ac:dyDescent="0.25">
      <c r="A3557" s="793"/>
      <c r="E3557" s="176"/>
      <c r="F3557" s="176"/>
      <c r="G3557" s="177"/>
      <c r="H3557" s="177"/>
    </row>
    <row r="3558" spans="1:8" x14ac:dyDescent="0.25">
      <c r="A3558" s="793"/>
      <c r="E3558" s="176"/>
      <c r="F3558" s="176"/>
      <c r="G3558" s="177"/>
      <c r="H3558" s="177"/>
    </row>
    <row r="3559" spans="1:8" x14ac:dyDescent="0.25">
      <c r="A3559" s="793"/>
      <c r="E3559" s="176"/>
      <c r="F3559" s="176"/>
      <c r="G3559" s="177"/>
      <c r="H3559" s="177"/>
    </row>
    <row r="3560" spans="1:8" x14ac:dyDescent="0.25">
      <c r="A3560" s="793"/>
      <c r="E3560" s="176"/>
      <c r="F3560" s="176"/>
      <c r="G3560" s="177"/>
      <c r="H3560" s="177"/>
    </row>
    <row r="3561" spans="1:8" x14ac:dyDescent="0.25">
      <c r="A3561" s="793"/>
      <c r="E3561" s="176"/>
      <c r="F3561" s="176"/>
      <c r="G3561" s="177"/>
      <c r="H3561" s="177"/>
    </row>
    <row r="3562" spans="1:8" x14ac:dyDescent="0.25">
      <c r="A3562" s="793"/>
      <c r="E3562" s="176"/>
      <c r="F3562" s="176"/>
      <c r="G3562" s="177"/>
      <c r="H3562" s="177"/>
    </row>
    <row r="3563" spans="1:8" x14ac:dyDescent="0.25">
      <c r="A3563" s="793"/>
      <c r="E3563" s="176"/>
      <c r="F3563" s="176"/>
      <c r="G3563" s="177"/>
      <c r="H3563" s="177"/>
    </row>
    <row r="3564" spans="1:8" x14ac:dyDescent="0.25">
      <c r="A3564" s="793"/>
      <c r="E3564" s="176"/>
      <c r="F3564" s="176"/>
      <c r="G3564" s="177"/>
      <c r="H3564" s="177"/>
    </row>
    <row r="3565" spans="1:8" x14ac:dyDescent="0.25">
      <c r="A3565" s="793"/>
      <c r="E3565" s="176"/>
      <c r="F3565" s="176"/>
      <c r="G3565" s="177"/>
      <c r="H3565" s="177"/>
    </row>
    <row r="3566" spans="1:8" x14ac:dyDescent="0.25">
      <c r="A3566" s="793"/>
      <c r="E3566" s="176"/>
      <c r="F3566" s="176"/>
      <c r="G3566" s="177"/>
      <c r="H3566" s="177"/>
    </row>
    <row r="3567" spans="1:8" x14ac:dyDescent="0.25">
      <c r="A3567" s="793"/>
      <c r="E3567" s="176"/>
      <c r="F3567" s="176"/>
      <c r="G3567" s="177"/>
      <c r="H3567" s="177"/>
    </row>
    <row r="3568" spans="1:8" x14ac:dyDescent="0.25">
      <c r="A3568" s="793"/>
      <c r="E3568" s="176"/>
      <c r="F3568" s="176"/>
      <c r="G3568" s="177"/>
      <c r="H3568" s="177"/>
    </row>
    <row r="3569" spans="1:8" x14ac:dyDescent="0.25">
      <c r="A3569" s="793"/>
      <c r="E3569" s="176"/>
      <c r="F3569" s="176"/>
      <c r="G3569" s="177"/>
      <c r="H3569" s="177"/>
    </row>
    <row r="3570" spans="1:8" x14ac:dyDescent="0.25">
      <c r="A3570" s="793"/>
      <c r="E3570" s="176"/>
      <c r="F3570" s="176"/>
      <c r="G3570" s="177"/>
      <c r="H3570" s="177"/>
    </row>
    <row r="3571" spans="1:8" x14ac:dyDescent="0.25">
      <c r="A3571" s="793"/>
      <c r="E3571" s="176"/>
      <c r="F3571" s="176"/>
      <c r="G3571" s="177"/>
      <c r="H3571" s="177"/>
    </row>
    <row r="3572" spans="1:8" x14ac:dyDescent="0.25">
      <c r="A3572" s="793"/>
      <c r="E3572" s="176"/>
      <c r="F3572" s="176"/>
      <c r="G3572" s="177"/>
      <c r="H3572" s="177"/>
    </row>
    <row r="3573" spans="1:8" x14ac:dyDescent="0.25">
      <c r="A3573" s="793"/>
      <c r="E3573" s="176"/>
      <c r="F3573" s="176"/>
      <c r="G3573" s="177"/>
      <c r="H3573" s="177"/>
    </row>
    <row r="3574" spans="1:8" x14ac:dyDescent="0.25">
      <c r="A3574" s="793"/>
      <c r="E3574" s="176"/>
      <c r="F3574" s="176"/>
      <c r="G3574" s="177"/>
      <c r="H3574" s="177"/>
    </row>
    <row r="3575" spans="1:8" x14ac:dyDescent="0.25">
      <c r="A3575" s="793"/>
      <c r="E3575" s="176"/>
      <c r="F3575" s="176"/>
      <c r="G3575" s="177"/>
      <c r="H3575" s="177"/>
    </row>
    <row r="3576" spans="1:8" x14ac:dyDescent="0.25">
      <c r="A3576" s="793"/>
      <c r="E3576" s="176"/>
      <c r="F3576" s="176"/>
      <c r="G3576" s="177"/>
      <c r="H3576" s="177"/>
    </row>
    <row r="3577" spans="1:8" x14ac:dyDescent="0.25">
      <c r="A3577" s="793"/>
      <c r="E3577" s="176"/>
      <c r="F3577" s="176"/>
      <c r="G3577" s="177"/>
      <c r="H3577" s="177"/>
    </row>
    <row r="3578" spans="1:8" x14ac:dyDescent="0.25">
      <c r="A3578" s="793"/>
      <c r="E3578" s="176"/>
      <c r="F3578" s="176"/>
      <c r="G3578" s="177"/>
      <c r="H3578" s="177"/>
    </row>
    <row r="3579" spans="1:8" x14ac:dyDescent="0.25">
      <c r="A3579" s="793"/>
      <c r="E3579" s="176"/>
      <c r="F3579" s="176"/>
      <c r="G3579" s="177"/>
      <c r="H3579" s="177"/>
    </row>
    <row r="3580" spans="1:8" x14ac:dyDescent="0.25">
      <c r="A3580" s="793"/>
      <c r="E3580" s="176"/>
      <c r="F3580" s="176"/>
      <c r="G3580" s="177"/>
      <c r="H3580" s="177"/>
    </row>
    <row r="3581" spans="1:8" x14ac:dyDescent="0.25">
      <c r="A3581" s="793"/>
      <c r="E3581" s="176"/>
      <c r="F3581" s="176"/>
      <c r="G3581" s="177"/>
      <c r="H3581" s="177"/>
    </row>
    <row r="3582" spans="1:8" x14ac:dyDescent="0.25">
      <c r="A3582" s="793"/>
      <c r="E3582" s="176"/>
      <c r="F3582" s="176"/>
      <c r="G3582" s="177"/>
      <c r="H3582" s="177"/>
    </row>
    <row r="3583" spans="1:8" x14ac:dyDescent="0.25">
      <c r="A3583" s="793"/>
      <c r="E3583" s="176"/>
      <c r="F3583" s="176"/>
      <c r="G3583" s="177"/>
      <c r="H3583" s="177"/>
    </row>
    <row r="3584" spans="1:8" x14ac:dyDescent="0.25">
      <c r="A3584" s="793"/>
      <c r="E3584" s="176"/>
      <c r="F3584" s="176"/>
      <c r="G3584" s="177"/>
      <c r="H3584" s="177"/>
    </row>
    <row r="3585" spans="1:8" x14ac:dyDescent="0.25">
      <c r="A3585" s="793"/>
      <c r="E3585" s="176"/>
      <c r="F3585" s="176"/>
      <c r="G3585" s="177"/>
      <c r="H3585" s="177"/>
    </row>
    <row r="3586" spans="1:8" x14ac:dyDescent="0.25">
      <c r="A3586" s="793"/>
      <c r="E3586" s="176"/>
      <c r="F3586" s="176"/>
      <c r="G3586" s="177"/>
      <c r="H3586" s="177"/>
    </row>
    <row r="3587" spans="1:8" x14ac:dyDescent="0.25">
      <c r="A3587" s="793"/>
      <c r="E3587" s="176"/>
      <c r="F3587" s="176"/>
      <c r="G3587" s="177"/>
      <c r="H3587" s="177"/>
    </row>
    <row r="3588" spans="1:8" x14ac:dyDescent="0.25">
      <c r="A3588" s="793"/>
      <c r="E3588" s="176"/>
      <c r="F3588" s="176"/>
      <c r="G3588" s="177"/>
      <c r="H3588" s="177"/>
    </row>
    <row r="3589" spans="1:8" x14ac:dyDescent="0.25">
      <c r="A3589" s="793"/>
      <c r="E3589" s="176"/>
      <c r="F3589" s="176"/>
      <c r="G3589" s="177"/>
      <c r="H3589" s="177"/>
    </row>
    <row r="3590" spans="1:8" x14ac:dyDescent="0.25">
      <c r="A3590" s="793"/>
      <c r="E3590" s="176"/>
      <c r="F3590" s="176"/>
      <c r="G3590" s="177"/>
      <c r="H3590" s="177"/>
    </row>
    <row r="3591" spans="1:8" x14ac:dyDescent="0.25">
      <c r="A3591" s="793"/>
      <c r="E3591" s="176"/>
      <c r="F3591" s="176"/>
      <c r="G3591" s="177"/>
      <c r="H3591" s="177"/>
    </row>
    <row r="3592" spans="1:8" x14ac:dyDescent="0.25">
      <c r="A3592" s="793"/>
      <c r="E3592" s="176"/>
      <c r="F3592" s="176"/>
      <c r="G3592" s="177"/>
      <c r="H3592" s="177"/>
    </row>
    <row r="3593" spans="1:8" x14ac:dyDescent="0.25">
      <c r="A3593" s="793"/>
      <c r="E3593" s="176"/>
      <c r="F3593" s="176"/>
      <c r="G3593" s="177"/>
      <c r="H3593" s="177"/>
    </row>
    <row r="3594" spans="1:8" x14ac:dyDescent="0.25">
      <c r="A3594" s="793"/>
      <c r="E3594" s="176"/>
      <c r="F3594" s="176"/>
      <c r="G3594" s="177"/>
      <c r="H3594" s="177"/>
    </row>
    <row r="3595" spans="1:8" x14ac:dyDescent="0.25">
      <c r="A3595" s="793"/>
      <c r="E3595" s="176"/>
      <c r="F3595" s="176"/>
      <c r="G3595" s="177"/>
      <c r="H3595" s="177"/>
    </row>
    <row r="3596" spans="1:8" x14ac:dyDescent="0.25">
      <c r="A3596" s="793"/>
      <c r="E3596" s="176"/>
      <c r="F3596" s="176"/>
      <c r="G3596" s="177"/>
      <c r="H3596" s="177"/>
    </row>
    <row r="3597" spans="1:8" x14ac:dyDescent="0.25">
      <c r="A3597" s="793"/>
      <c r="E3597" s="176"/>
      <c r="F3597" s="176"/>
      <c r="G3597" s="177"/>
      <c r="H3597" s="177"/>
    </row>
    <row r="3598" spans="1:8" x14ac:dyDescent="0.25">
      <c r="A3598" s="793"/>
      <c r="E3598" s="176"/>
      <c r="F3598" s="176"/>
      <c r="G3598" s="177"/>
      <c r="H3598" s="177"/>
    </row>
    <row r="3599" spans="1:8" x14ac:dyDescent="0.25">
      <c r="A3599" s="793"/>
      <c r="E3599" s="176"/>
      <c r="F3599" s="176"/>
      <c r="G3599" s="177"/>
      <c r="H3599" s="177"/>
    </row>
    <row r="3600" spans="1:8" x14ac:dyDescent="0.25">
      <c r="A3600" s="793"/>
      <c r="E3600" s="176"/>
      <c r="F3600" s="176"/>
      <c r="G3600" s="177"/>
      <c r="H3600" s="177"/>
    </row>
    <row r="3601" spans="1:8" x14ac:dyDescent="0.25">
      <c r="A3601" s="793"/>
      <c r="E3601" s="176"/>
      <c r="F3601" s="176"/>
      <c r="G3601" s="177"/>
      <c r="H3601" s="177"/>
    </row>
    <row r="3602" spans="1:8" x14ac:dyDescent="0.25">
      <c r="A3602" s="793"/>
      <c r="E3602" s="176"/>
      <c r="F3602" s="176"/>
      <c r="G3602" s="177"/>
      <c r="H3602" s="177"/>
    </row>
    <row r="3603" spans="1:8" x14ac:dyDescent="0.25">
      <c r="A3603" s="793"/>
      <c r="E3603" s="176"/>
      <c r="F3603" s="176"/>
      <c r="G3603" s="177"/>
      <c r="H3603" s="177"/>
    </row>
    <row r="3604" spans="1:8" x14ac:dyDescent="0.25">
      <c r="A3604" s="793"/>
      <c r="E3604" s="176"/>
      <c r="F3604" s="176"/>
      <c r="G3604" s="177"/>
      <c r="H3604" s="177"/>
    </row>
    <row r="3605" spans="1:8" x14ac:dyDescent="0.25">
      <c r="A3605" s="793"/>
      <c r="E3605" s="176"/>
      <c r="F3605" s="176"/>
      <c r="G3605" s="177"/>
      <c r="H3605" s="177"/>
    </row>
    <row r="3606" spans="1:8" x14ac:dyDescent="0.25">
      <c r="A3606" s="793"/>
      <c r="E3606" s="176"/>
      <c r="F3606" s="176"/>
      <c r="G3606" s="177"/>
      <c r="H3606" s="177"/>
    </row>
    <row r="3607" spans="1:8" x14ac:dyDescent="0.25">
      <c r="A3607" s="793"/>
      <c r="E3607" s="176"/>
      <c r="F3607" s="176"/>
      <c r="G3607" s="177"/>
      <c r="H3607" s="177"/>
    </row>
    <row r="3608" spans="1:8" x14ac:dyDescent="0.25">
      <c r="A3608" s="793"/>
      <c r="E3608" s="176"/>
      <c r="F3608" s="176"/>
      <c r="G3608" s="177"/>
      <c r="H3608" s="177"/>
    </row>
    <row r="3609" spans="1:8" x14ac:dyDescent="0.25">
      <c r="A3609" s="793"/>
      <c r="E3609" s="176"/>
      <c r="F3609" s="176"/>
      <c r="G3609" s="177"/>
      <c r="H3609" s="177"/>
    </row>
    <row r="3610" spans="1:8" x14ac:dyDescent="0.25">
      <c r="A3610" s="793"/>
      <c r="E3610" s="176"/>
      <c r="F3610" s="176"/>
      <c r="G3610" s="177"/>
      <c r="H3610" s="177"/>
    </row>
    <row r="3611" spans="1:8" x14ac:dyDescent="0.25">
      <c r="A3611" s="793"/>
      <c r="E3611" s="176"/>
      <c r="F3611" s="176"/>
      <c r="G3611" s="177"/>
      <c r="H3611" s="177"/>
    </row>
    <row r="3612" spans="1:8" x14ac:dyDescent="0.25">
      <c r="A3612" s="793"/>
      <c r="E3612" s="176"/>
      <c r="F3612" s="176"/>
      <c r="G3612" s="177"/>
      <c r="H3612" s="177"/>
    </row>
    <row r="3613" spans="1:8" x14ac:dyDescent="0.25">
      <c r="A3613" s="793"/>
      <c r="E3613" s="176"/>
      <c r="F3613" s="176"/>
      <c r="G3613" s="177"/>
      <c r="H3613" s="177"/>
    </row>
    <row r="3614" spans="1:8" x14ac:dyDescent="0.25">
      <c r="A3614" s="793"/>
      <c r="E3614" s="176"/>
      <c r="F3614" s="176"/>
      <c r="G3614" s="177"/>
      <c r="H3614" s="177"/>
    </row>
    <row r="3615" spans="1:8" x14ac:dyDescent="0.25">
      <c r="A3615" s="793"/>
      <c r="E3615" s="176"/>
      <c r="F3615" s="176"/>
      <c r="G3615" s="177"/>
      <c r="H3615" s="177"/>
    </row>
    <row r="3616" spans="1:8" x14ac:dyDescent="0.25">
      <c r="A3616" s="793"/>
      <c r="E3616" s="176"/>
      <c r="F3616" s="176"/>
      <c r="G3616" s="177"/>
      <c r="H3616" s="177"/>
    </row>
    <row r="3617" spans="1:8" x14ac:dyDescent="0.25">
      <c r="A3617" s="793"/>
      <c r="E3617" s="176"/>
      <c r="F3617" s="176"/>
      <c r="G3617" s="177"/>
      <c r="H3617" s="177"/>
    </row>
    <row r="3618" spans="1:8" x14ac:dyDescent="0.25">
      <c r="A3618" s="793"/>
      <c r="E3618" s="176"/>
      <c r="F3618" s="176"/>
      <c r="G3618" s="177"/>
      <c r="H3618" s="177"/>
    </row>
    <row r="3619" spans="1:8" x14ac:dyDescent="0.25">
      <c r="A3619" s="793"/>
      <c r="E3619" s="176"/>
      <c r="F3619" s="176"/>
      <c r="G3619" s="177"/>
      <c r="H3619" s="177"/>
    </row>
    <row r="3620" spans="1:8" x14ac:dyDescent="0.25">
      <c r="A3620" s="793"/>
      <c r="E3620" s="176"/>
      <c r="F3620" s="176"/>
      <c r="G3620" s="177"/>
      <c r="H3620" s="177"/>
    </row>
    <row r="3621" spans="1:8" x14ac:dyDescent="0.25">
      <c r="A3621" s="793"/>
      <c r="E3621" s="176"/>
      <c r="F3621" s="176"/>
      <c r="G3621" s="177"/>
      <c r="H3621" s="177"/>
    </row>
    <row r="3622" spans="1:8" x14ac:dyDescent="0.25">
      <c r="A3622" s="793"/>
      <c r="E3622" s="176"/>
      <c r="F3622" s="176"/>
      <c r="G3622" s="177"/>
      <c r="H3622" s="177"/>
    </row>
    <row r="3623" spans="1:8" x14ac:dyDescent="0.25">
      <c r="A3623" s="793"/>
      <c r="E3623" s="176"/>
      <c r="F3623" s="176"/>
      <c r="G3623" s="177"/>
      <c r="H3623" s="177"/>
    </row>
    <row r="3624" spans="1:8" x14ac:dyDescent="0.25">
      <c r="A3624" s="793"/>
      <c r="E3624" s="176"/>
      <c r="F3624" s="176"/>
      <c r="G3624" s="177"/>
      <c r="H3624" s="177"/>
    </row>
    <row r="3625" spans="1:8" x14ac:dyDescent="0.25">
      <c r="A3625" s="793"/>
      <c r="E3625" s="176"/>
      <c r="F3625" s="176"/>
      <c r="G3625" s="177"/>
      <c r="H3625" s="177"/>
    </row>
    <row r="3626" spans="1:8" x14ac:dyDescent="0.25">
      <c r="A3626" s="793"/>
      <c r="E3626" s="176"/>
      <c r="F3626" s="176"/>
      <c r="G3626" s="177"/>
      <c r="H3626" s="177"/>
    </row>
    <row r="3627" spans="1:8" x14ac:dyDescent="0.25">
      <c r="A3627" s="793"/>
      <c r="E3627" s="176"/>
      <c r="F3627" s="176"/>
      <c r="G3627" s="177"/>
      <c r="H3627" s="177"/>
    </row>
    <row r="3628" spans="1:8" x14ac:dyDescent="0.25">
      <c r="A3628" s="793"/>
      <c r="E3628" s="176"/>
      <c r="F3628" s="176"/>
      <c r="G3628" s="177"/>
      <c r="H3628" s="177"/>
    </row>
    <row r="3629" spans="1:8" x14ac:dyDescent="0.25">
      <c r="A3629" s="793"/>
      <c r="E3629" s="176"/>
      <c r="F3629" s="176"/>
      <c r="G3629" s="177"/>
      <c r="H3629" s="177"/>
    </row>
    <row r="3630" spans="1:8" x14ac:dyDescent="0.25">
      <c r="A3630" s="793"/>
      <c r="E3630" s="176"/>
      <c r="F3630" s="176"/>
      <c r="G3630" s="177"/>
      <c r="H3630" s="177"/>
    </row>
    <row r="3631" spans="1:8" x14ac:dyDescent="0.25">
      <c r="A3631" s="793"/>
      <c r="E3631" s="176"/>
      <c r="F3631" s="176"/>
      <c r="G3631" s="177"/>
      <c r="H3631" s="177"/>
    </row>
    <row r="3632" spans="1:8" x14ac:dyDescent="0.25">
      <c r="A3632" s="793"/>
      <c r="E3632" s="176"/>
      <c r="F3632" s="176"/>
      <c r="G3632" s="177"/>
      <c r="H3632" s="177"/>
    </row>
    <row r="3633" spans="1:8" x14ac:dyDescent="0.25">
      <c r="A3633" s="793"/>
      <c r="E3633" s="176"/>
      <c r="F3633" s="176"/>
      <c r="G3633" s="177"/>
      <c r="H3633" s="177"/>
    </row>
    <row r="3634" spans="1:8" x14ac:dyDescent="0.25">
      <c r="A3634" s="793"/>
      <c r="E3634" s="176"/>
      <c r="F3634" s="176"/>
      <c r="G3634" s="177"/>
      <c r="H3634" s="177"/>
    </row>
    <row r="3635" spans="1:8" x14ac:dyDescent="0.25">
      <c r="A3635" s="793"/>
      <c r="E3635" s="176"/>
      <c r="F3635" s="176"/>
      <c r="G3635" s="177"/>
      <c r="H3635" s="177"/>
    </row>
    <row r="3636" spans="1:8" x14ac:dyDescent="0.25">
      <c r="A3636" s="793"/>
      <c r="E3636" s="176"/>
      <c r="F3636" s="176"/>
      <c r="G3636" s="177"/>
      <c r="H3636" s="177"/>
    </row>
    <row r="3637" spans="1:8" x14ac:dyDescent="0.25">
      <c r="A3637" s="793"/>
      <c r="E3637" s="176"/>
      <c r="F3637" s="176"/>
      <c r="G3637" s="177"/>
      <c r="H3637" s="177"/>
    </row>
    <row r="3638" spans="1:8" x14ac:dyDescent="0.25">
      <c r="A3638" s="793"/>
      <c r="E3638" s="176"/>
      <c r="F3638" s="176"/>
      <c r="G3638" s="177"/>
      <c r="H3638" s="177"/>
    </row>
    <row r="3639" spans="1:8" x14ac:dyDescent="0.25">
      <c r="A3639" s="793"/>
      <c r="E3639" s="176"/>
      <c r="F3639" s="176"/>
      <c r="G3639" s="177"/>
      <c r="H3639" s="177"/>
    </row>
    <row r="3640" spans="1:8" x14ac:dyDescent="0.25">
      <c r="A3640" s="793"/>
      <c r="E3640" s="176"/>
      <c r="F3640" s="176"/>
      <c r="G3640" s="177"/>
      <c r="H3640" s="177"/>
    </row>
    <row r="3641" spans="1:8" x14ac:dyDescent="0.25">
      <c r="A3641" s="793"/>
      <c r="E3641" s="176"/>
      <c r="F3641" s="176"/>
      <c r="G3641" s="177"/>
      <c r="H3641" s="177"/>
    </row>
    <row r="3642" spans="1:8" x14ac:dyDescent="0.25">
      <c r="A3642" s="793"/>
      <c r="E3642" s="176"/>
      <c r="F3642" s="176"/>
      <c r="G3642" s="177"/>
      <c r="H3642" s="177"/>
    </row>
    <row r="3643" spans="1:8" x14ac:dyDescent="0.25">
      <c r="A3643" s="793"/>
      <c r="E3643" s="176"/>
      <c r="F3643" s="176"/>
      <c r="G3643" s="177"/>
      <c r="H3643" s="177"/>
    </row>
    <row r="3644" spans="1:8" x14ac:dyDescent="0.25">
      <c r="A3644" s="793"/>
      <c r="E3644" s="176"/>
      <c r="F3644" s="176"/>
      <c r="G3644" s="177"/>
      <c r="H3644" s="177"/>
    </row>
    <row r="3645" spans="1:8" x14ac:dyDescent="0.25">
      <c r="A3645" s="793"/>
      <c r="E3645" s="176"/>
      <c r="F3645" s="176"/>
      <c r="G3645" s="177"/>
      <c r="H3645" s="177"/>
    </row>
    <row r="3646" spans="1:8" x14ac:dyDescent="0.25">
      <c r="A3646" s="793"/>
      <c r="E3646" s="176"/>
      <c r="F3646" s="176"/>
      <c r="G3646" s="177"/>
      <c r="H3646" s="177"/>
    </row>
    <row r="3647" spans="1:8" x14ac:dyDescent="0.25">
      <c r="A3647" s="793"/>
      <c r="E3647" s="176"/>
      <c r="F3647" s="176"/>
      <c r="G3647" s="177"/>
      <c r="H3647" s="177"/>
    </row>
    <row r="3648" spans="1:8" x14ac:dyDescent="0.25">
      <c r="A3648" s="793"/>
      <c r="E3648" s="176"/>
      <c r="F3648" s="176"/>
      <c r="G3648" s="177"/>
      <c r="H3648" s="177"/>
    </row>
    <row r="3649" spans="1:8" x14ac:dyDescent="0.25">
      <c r="A3649" s="793"/>
      <c r="E3649" s="176"/>
      <c r="F3649" s="176"/>
      <c r="G3649" s="177"/>
      <c r="H3649" s="177"/>
    </row>
    <row r="3650" spans="1:8" x14ac:dyDescent="0.25">
      <c r="A3650" s="793"/>
      <c r="E3650" s="176"/>
      <c r="F3650" s="176"/>
      <c r="G3650" s="177"/>
      <c r="H3650" s="177"/>
    </row>
    <row r="3651" spans="1:8" x14ac:dyDescent="0.25">
      <c r="A3651" s="793"/>
      <c r="E3651" s="176"/>
      <c r="F3651" s="176"/>
      <c r="G3651" s="177"/>
      <c r="H3651" s="177"/>
    </row>
    <row r="3652" spans="1:8" x14ac:dyDescent="0.25">
      <c r="A3652" s="793"/>
      <c r="E3652" s="176"/>
      <c r="F3652" s="176"/>
      <c r="G3652" s="177"/>
      <c r="H3652" s="177"/>
    </row>
    <row r="3653" spans="1:8" x14ac:dyDescent="0.25">
      <c r="A3653" s="793"/>
      <c r="E3653" s="176"/>
      <c r="F3653" s="176"/>
      <c r="G3653" s="177"/>
      <c r="H3653" s="177"/>
    </row>
    <row r="3654" spans="1:8" x14ac:dyDescent="0.25">
      <c r="A3654" s="793"/>
      <c r="E3654" s="176"/>
      <c r="F3654" s="176"/>
      <c r="G3654" s="177"/>
      <c r="H3654" s="177"/>
    </row>
    <row r="3655" spans="1:8" x14ac:dyDescent="0.25">
      <c r="A3655" s="793"/>
      <c r="E3655" s="176"/>
      <c r="F3655" s="176"/>
      <c r="G3655" s="177"/>
      <c r="H3655" s="177"/>
    </row>
    <row r="3656" spans="1:8" x14ac:dyDescent="0.25">
      <c r="A3656" s="793"/>
      <c r="E3656" s="176"/>
      <c r="F3656" s="176"/>
      <c r="G3656" s="177"/>
      <c r="H3656" s="177"/>
    </row>
    <row r="3657" spans="1:8" x14ac:dyDescent="0.25">
      <c r="A3657" s="793"/>
      <c r="E3657" s="176"/>
      <c r="F3657" s="176"/>
      <c r="G3657" s="177"/>
      <c r="H3657" s="177"/>
    </row>
    <row r="3658" spans="1:8" x14ac:dyDescent="0.25">
      <c r="A3658" s="793"/>
      <c r="E3658" s="176"/>
      <c r="F3658" s="176"/>
      <c r="G3658" s="177"/>
      <c r="H3658" s="177"/>
    </row>
    <row r="3659" spans="1:8" x14ac:dyDescent="0.25">
      <c r="A3659" s="793"/>
      <c r="E3659" s="176"/>
      <c r="F3659" s="176"/>
      <c r="G3659" s="177"/>
      <c r="H3659" s="177"/>
    </row>
    <row r="3660" spans="1:8" x14ac:dyDescent="0.25">
      <c r="A3660" s="793"/>
      <c r="E3660" s="176"/>
      <c r="F3660" s="176"/>
      <c r="G3660" s="177"/>
      <c r="H3660" s="177"/>
    </row>
    <row r="3661" spans="1:8" x14ac:dyDescent="0.25">
      <c r="A3661" s="793"/>
      <c r="E3661" s="176"/>
      <c r="F3661" s="176"/>
      <c r="G3661" s="177"/>
      <c r="H3661" s="177"/>
    </row>
    <row r="3662" spans="1:8" x14ac:dyDescent="0.25">
      <c r="A3662" s="793"/>
      <c r="E3662" s="176"/>
      <c r="F3662" s="176"/>
      <c r="G3662" s="177"/>
      <c r="H3662" s="177"/>
    </row>
    <row r="3663" spans="1:8" x14ac:dyDescent="0.25">
      <c r="A3663" s="793"/>
      <c r="E3663" s="176"/>
      <c r="F3663" s="176"/>
      <c r="G3663" s="177"/>
      <c r="H3663" s="177"/>
    </row>
    <row r="3664" spans="1:8" x14ac:dyDescent="0.25">
      <c r="A3664" s="793"/>
      <c r="E3664" s="176"/>
      <c r="F3664" s="176"/>
      <c r="G3664" s="177"/>
      <c r="H3664" s="177"/>
    </row>
    <row r="3665" spans="1:8" x14ac:dyDescent="0.25">
      <c r="A3665" s="793"/>
      <c r="E3665" s="176"/>
      <c r="F3665" s="176"/>
      <c r="G3665" s="177"/>
      <c r="H3665" s="177"/>
    </row>
    <row r="3666" spans="1:8" x14ac:dyDescent="0.25">
      <c r="A3666" s="793"/>
      <c r="E3666" s="176"/>
      <c r="F3666" s="176"/>
      <c r="G3666" s="177"/>
      <c r="H3666" s="177"/>
    </row>
    <row r="3667" spans="1:8" x14ac:dyDescent="0.25">
      <c r="A3667" s="793"/>
      <c r="E3667" s="176"/>
      <c r="F3667" s="176"/>
      <c r="G3667" s="177"/>
      <c r="H3667" s="177"/>
    </row>
    <row r="3668" spans="1:8" x14ac:dyDescent="0.25">
      <c r="A3668" s="793"/>
      <c r="E3668" s="176"/>
      <c r="F3668" s="176"/>
      <c r="G3668" s="177"/>
      <c r="H3668" s="177"/>
    </row>
    <row r="3669" spans="1:8" x14ac:dyDescent="0.25">
      <c r="A3669" s="793"/>
      <c r="E3669" s="176"/>
      <c r="F3669" s="176"/>
      <c r="G3669" s="177"/>
      <c r="H3669" s="177"/>
    </row>
    <row r="3670" spans="1:8" x14ac:dyDescent="0.25">
      <c r="A3670" s="793"/>
      <c r="E3670" s="176"/>
      <c r="F3670" s="176"/>
      <c r="G3670" s="177"/>
      <c r="H3670" s="177"/>
    </row>
    <row r="3671" spans="1:8" x14ac:dyDescent="0.25">
      <c r="A3671" s="793"/>
      <c r="E3671" s="176"/>
      <c r="F3671" s="176"/>
      <c r="G3671" s="177"/>
      <c r="H3671" s="177"/>
    </row>
    <row r="3672" spans="1:8" x14ac:dyDescent="0.25">
      <c r="A3672" s="793"/>
      <c r="E3672" s="176"/>
      <c r="F3672" s="176"/>
      <c r="G3672" s="177"/>
      <c r="H3672" s="177"/>
    </row>
    <row r="3673" spans="1:8" x14ac:dyDescent="0.25">
      <c r="A3673" s="793"/>
      <c r="E3673" s="176"/>
      <c r="F3673" s="176"/>
      <c r="G3673" s="177"/>
      <c r="H3673" s="177"/>
    </row>
    <row r="3674" spans="1:8" x14ac:dyDescent="0.25">
      <c r="A3674" s="793"/>
      <c r="E3674" s="176"/>
      <c r="F3674" s="176"/>
      <c r="G3674" s="177"/>
      <c r="H3674" s="177"/>
    </row>
    <row r="3675" spans="1:8" x14ac:dyDescent="0.25">
      <c r="A3675" s="793"/>
      <c r="E3675" s="176"/>
      <c r="F3675" s="176"/>
      <c r="G3675" s="177"/>
      <c r="H3675" s="177"/>
    </row>
    <row r="3676" spans="1:8" x14ac:dyDescent="0.25">
      <c r="A3676" s="793"/>
      <c r="E3676" s="176"/>
      <c r="F3676" s="176"/>
      <c r="G3676" s="177"/>
      <c r="H3676" s="177"/>
    </row>
    <row r="3677" spans="1:8" x14ac:dyDescent="0.25">
      <c r="A3677" s="793"/>
      <c r="E3677" s="176"/>
      <c r="F3677" s="176"/>
      <c r="G3677" s="177"/>
      <c r="H3677" s="177"/>
    </row>
    <row r="3678" spans="1:8" x14ac:dyDescent="0.25">
      <c r="A3678" s="793"/>
      <c r="E3678" s="176"/>
      <c r="F3678" s="176"/>
      <c r="G3678" s="177"/>
      <c r="H3678" s="177"/>
    </row>
    <row r="3679" spans="1:8" x14ac:dyDescent="0.25">
      <c r="A3679" s="793"/>
      <c r="E3679" s="176"/>
      <c r="F3679" s="176"/>
      <c r="G3679" s="177"/>
      <c r="H3679" s="177"/>
    </row>
    <row r="3680" spans="1:8" x14ac:dyDescent="0.25">
      <c r="A3680" s="793"/>
      <c r="E3680" s="176"/>
      <c r="F3680" s="176"/>
      <c r="G3680" s="177"/>
      <c r="H3680" s="177"/>
    </row>
    <row r="3681" spans="1:8" x14ac:dyDescent="0.25">
      <c r="A3681" s="793"/>
      <c r="E3681" s="176"/>
      <c r="F3681" s="176"/>
      <c r="G3681" s="177"/>
      <c r="H3681" s="177"/>
    </row>
    <row r="3682" spans="1:8" x14ac:dyDescent="0.25">
      <c r="A3682" s="793"/>
      <c r="E3682" s="176"/>
      <c r="F3682" s="176"/>
      <c r="G3682" s="177"/>
      <c r="H3682" s="177"/>
    </row>
    <row r="3683" spans="1:8" x14ac:dyDescent="0.25">
      <c r="A3683" s="793"/>
      <c r="E3683" s="176"/>
      <c r="F3683" s="176"/>
      <c r="G3683" s="177"/>
      <c r="H3683" s="177"/>
    </row>
    <row r="3684" spans="1:8" x14ac:dyDescent="0.25">
      <c r="A3684" s="793"/>
      <c r="E3684" s="176"/>
      <c r="F3684" s="176"/>
      <c r="G3684" s="177"/>
      <c r="H3684" s="177"/>
    </row>
    <row r="3685" spans="1:8" x14ac:dyDescent="0.25">
      <c r="A3685" s="793"/>
      <c r="E3685" s="176"/>
      <c r="F3685" s="176"/>
      <c r="G3685" s="177"/>
      <c r="H3685" s="177"/>
    </row>
    <row r="3686" spans="1:8" x14ac:dyDescent="0.25">
      <c r="A3686" s="793"/>
      <c r="E3686" s="176"/>
      <c r="F3686" s="176"/>
      <c r="G3686" s="177"/>
      <c r="H3686" s="177"/>
    </row>
    <row r="3687" spans="1:8" x14ac:dyDescent="0.25">
      <c r="A3687" s="793"/>
      <c r="E3687" s="176"/>
      <c r="F3687" s="176"/>
      <c r="G3687" s="177"/>
      <c r="H3687" s="177"/>
    </row>
    <row r="3688" spans="1:8" x14ac:dyDescent="0.25">
      <c r="A3688" s="793"/>
      <c r="E3688" s="176"/>
      <c r="F3688" s="176"/>
      <c r="G3688" s="177"/>
      <c r="H3688" s="177"/>
    </row>
    <row r="3689" spans="1:8" x14ac:dyDescent="0.25">
      <c r="A3689" s="793"/>
      <c r="E3689" s="176"/>
      <c r="F3689" s="176"/>
      <c r="G3689" s="177"/>
      <c r="H3689" s="177"/>
    </row>
    <row r="3690" spans="1:8" x14ac:dyDescent="0.25">
      <c r="A3690" s="793"/>
      <c r="E3690" s="176"/>
      <c r="F3690" s="176"/>
      <c r="G3690" s="177"/>
      <c r="H3690" s="177"/>
    </row>
    <row r="3691" spans="1:8" x14ac:dyDescent="0.25">
      <c r="A3691" s="793"/>
      <c r="E3691" s="176"/>
      <c r="F3691" s="176"/>
      <c r="G3691" s="177"/>
      <c r="H3691" s="177"/>
    </row>
    <row r="3692" spans="1:8" x14ac:dyDescent="0.25">
      <c r="A3692" s="793"/>
      <c r="E3692" s="176"/>
      <c r="F3692" s="176"/>
      <c r="G3692" s="177"/>
      <c r="H3692" s="177"/>
    </row>
    <row r="3693" spans="1:8" x14ac:dyDescent="0.25">
      <c r="A3693" s="793"/>
      <c r="E3693" s="176"/>
      <c r="F3693" s="176"/>
      <c r="G3693" s="177"/>
      <c r="H3693" s="177"/>
    </row>
    <row r="3694" spans="1:8" x14ac:dyDescent="0.25">
      <c r="A3694" s="793"/>
      <c r="E3694" s="176"/>
      <c r="F3694" s="176"/>
      <c r="G3694" s="177"/>
      <c r="H3694" s="177"/>
    </row>
    <row r="3695" spans="1:8" x14ac:dyDescent="0.25">
      <c r="A3695" s="793"/>
      <c r="E3695" s="176"/>
      <c r="F3695" s="176"/>
      <c r="G3695" s="177"/>
      <c r="H3695" s="177"/>
    </row>
    <row r="3696" spans="1:8" x14ac:dyDescent="0.25">
      <c r="A3696" s="793"/>
      <c r="E3696" s="176"/>
      <c r="F3696" s="176"/>
      <c r="G3696" s="177"/>
      <c r="H3696" s="177"/>
    </row>
    <row r="3697" spans="1:8" x14ac:dyDescent="0.25">
      <c r="A3697" s="793"/>
      <c r="E3697" s="176"/>
      <c r="F3697" s="176"/>
      <c r="G3697" s="177"/>
      <c r="H3697" s="177"/>
    </row>
    <row r="3698" spans="1:8" x14ac:dyDescent="0.25">
      <c r="A3698" s="793"/>
      <c r="E3698" s="176"/>
      <c r="F3698" s="176"/>
      <c r="G3698" s="177"/>
      <c r="H3698" s="177"/>
    </row>
    <row r="3699" spans="1:8" x14ac:dyDescent="0.25">
      <c r="A3699" s="793"/>
      <c r="E3699" s="176"/>
      <c r="F3699" s="176"/>
      <c r="G3699" s="177"/>
      <c r="H3699" s="177"/>
    </row>
    <row r="3700" spans="1:8" x14ac:dyDescent="0.25">
      <c r="A3700" s="793"/>
      <c r="E3700" s="176"/>
      <c r="F3700" s="176"/>
      <c r="G3700" s="177"/>
      <c r="H3700" s="177"/>
    </row>
    <row r="3701" spans="1:8" x14ac:dyDescent="0.25">
      <c r="A3701" s="793"/>
      <c r="E3701" s="176"/>
      <c r="F3701" s="176"/>
      <c r="G3701" s="177"/>
      <c r="H3701" s="177"/>
    </row>
    <row r="3702" spans="1:8" x14ac:dyDescent="0.25">
      <c r="A3702" s="793"/>
      <c r="E3702" s="176"/>
      <c r="F3702" s="176"/>
      <c r="G3702" s="177"/>
      <c r="H3702" s="177"/>
    </row>
    <row r="3703" spans="1:8" x14ac:dyDescent="0.25">
      <c r="A3703" s="793"/>
      <c r="E3703" s="176"/>
      <c r="F3703" s="176"/>
      <c r="G3703" s="177"/>
      <c r="H3703" s="177"/>
    </row>
    <row r="3704" spans="1:8" x14ac:dyDescent="0.25">
      <c r="A3704" s="793"/>
      <c r="E3704" s="176"/>
      <c r="F3704" s="176"/>
      <c r="G3704" s="177"/>
      <c r="H3704" s="177"/>
    </row>
    <row r="3705" spans="1:8" x14ac:dyDescent="0.25">
      <c r="A3705" s="793"/>
      <c r="E3705" s="176"/>
      <c r="F3705" s="176"/>
      <c r="G3705" s="177"/>
      <c r="H3705" s="177"/>
    </row>
    <row r="3706" spans="1:8" x14ac:dyDescent="0.25">
      <c r="A3706" s="793"/>
      <c r="E3706" s="176"/>
      <c r="F3706" s="176"/>
      <c r="G3706" s="177"/>
      <c r="H3706" s="177"/>
    </row>
    <row r="3707" spans="1:8" x14ac:dyDescent="0.25">
      <c r="A3707" s="793"/>
      <c r="E3707" s="176"/>
      <c r="F3707" s="176"/>
      <c r="G3707" s="177"/>
      <c r="H3707" s="177"/>
    </row>
    <row r="3708" spans="1:8" x14ac:dyDescent="0.25">
      <c r="A3708" s="793"/>
      <c r="E3708" s="176"/>
      <c r="F3708" s="176"/>
      <c r="G3708" s="177"/>
      <c r="H3708" s="177"/>
    </row>
    <row r="3709" spans="1:8" x14ac:dyDescent="0.25">
      <c r="A3709" s="793"/>
      <c r="E3709" s="176"/>
      <c r="F3709" s="176"/>
      <c r="G3709" s="177"/>
      <c r="H3709" s="177"/>
    </row>
    <row r="3710" spans="1:8" x14ac:dyDescent="0.25">
      <c r="A3710" s="793"/>
      <c r="E3710" s="176"/>
      <c r="F3710" s="176"/>
      <c r="G3710" s="177"/>
      <c r="H3710" s="177"/>
    </row>
    <row r="3711" spans="1:8" x14ac:dyDescent="0.25">
      <c r="A3711" s="793"/>
      <c r="E3711" s="176"/>
      <c r="F3711" s="176"/>
      <c r="G3711" s="177"/>
      <c r="H3711" s="177"/>
    </row>
    <row r="3712" spans="1:8" x14ac:dyDescent="0.25">
      <c r="A3712" s="793"/>
      <c r="E3712" s="176"/>
      <c r="F3712" s="176"/>
      <c r="G3712" s="177"/>
      <c r="H3712" s="177"/>
    </row>
    <row r="3713" spans="1:8" x14ac:dyDescent="0.25">
      <c r="A3713" s="793"/>
      <c r="E3713" s="176"/>
      <c r="F3713" s="176"/>
      <c r="G3713" s="177"/>
      <c r="H3713" s="177"/>
    </row>
    <row r="3714" spans="1:8" x14ac:dyDescent="0.25">
      <c r="A3714" s="793"/>
      <c r="E3714" s="176"/>
      <c r="F3714" s="176"/>
      <c r="G3714" s="177"/>
      <c r="H3714" s="177"/>
    </row>
    <row r="3715" spans="1:8" x14ac:dyDescent="0.25">
      <c r="A3715" s="793"/>
      <c r="E3715" s="176"/>
      <c r="F3715" s="176"/>
      <c r="G3715" s="177"/>
      <c r="H3715" s="177"/>
    </row>
    <row r="3716" spans="1:8" x14ac:dyDescent="0.25">
      <c r="A3716" s="793"/>
      <c r="E3716" s="176"/>
      <c r="F3716" s="176"/>
      <c r="G3716" s="177"/>
      <c r="H3716" s="177"/>
    </row>
    <row r="3717" spans="1:8" x14ac:dyDescent="0.25">
      <c r="A3717" s="793"/>
      <c r="E3717" s="176"/>
      <c r="F3717" s="176"/>
      <c r="G3717" s="177"/>
      <c r="H3717" s="177"/>
    </row>
    <row r="3718" spans="1:8" x14ac:dyDescent="0.25">
      <c r="A3718" s="793"/>
      <c r="E3718" s="176"/>
      <c r="F3718" s="176"/>
      <c r="G3718" s="177"/>
      <c r="H3718" s="177"/>
    </row>
    <row r="3719" spans="1:8" x14ac:dyDescent="0.25">
      <c r="A3719" s="793"/>
      <c r="E3719" s="176"/>
      <c r="F3719" s="176"/>
      <c r="G3719" s="177"/>
      <c r="H3719" s="177"/>
    </row>
    <row r="3720" spans="1:8" x14ac:dyDescent="0.25">
      <c r="A3720" s="793"/>
      <c r="E3720" s="176"/>
      <c r="F3720" s="176"/>
      <c r="G3720" s="177"/>
      <c r="H3720" s="177"/>
    </row>
    <row r="3721" spans="1:8" x14ac:dyDescent="0.25">
      <c r="A3721" s="793"/>
      <c r="E3721" s="176"/>
      <c r="F3721" s="176"/>
      <c r="G3721" s="177"/>
      <c r="H3721" s="177"/>
    </row>
    <row r="3722" spans="1:8" x14ac:dyDescent="0.25">
      <c r="A3722" s="793"/>
      <c r="E3722" s="176"/>
      <c r="F3722" s="176"/>
      <c r="G3722" s="177"/>
      <c r="H3722" s="177"/>
    </row>
    <row r="3723" spans="1:8" x14ac:dyDescent="0.25">
      <c r="A3723" s="793"/>
      <c r="E3723" s="176"/>
      <c r="F3723" s="176"/>
      <c r="G3723" s="177"/>
      <c r="H3723" s="177"/>
    </row>
    <row r="3724" spans="1:8" x14ac:dyDescent="0.25">
      <c r="A3724" s="793"/>
      <c r="E3724" s="176"/>
      <c r="F3724" s="176"/>
      <c r="G3724" s="177"/>
      <c r="H3724" s="177"/>
    </row>
    <row r="3725" spans="1:8" x14ac:dyDescent="0.25">
      <c r="A3725" s="793"/>
      <c r="E3725" s="176"/>
      <c r="F3725" s="176"/>
      <c r="G3725" s="177"/>
      <c r="H3725" s="177"/>
    </row>
    <row r="3726" spans="1:8" x14ac:dyDescent="0.25">
      <c r="A3726" s="793"/>
      <c r="E3726" s="176"/>
      <c r="F3726" s="176"/>
      <c r="G3726" s="177"/>
      <c r="H3726" s="177"/>
    </row>
    <row r="3727" spans="1:8" x14ac:dyDescent="0.25">
      <c r="A3727" s="793"/>
      <c r="E3727" s="176"/>
      <c r="F3727" s="176"/>
      <c r="G3727" s="177"/>
      <c r="H3727" s="177"/>
    </row>
    <row r="3728" spans="1:8" x14ac:dyDescent="0.25">
      <c r="A3728" s="793"/>
      <c r="E3728" s="176"/>
      <c r="F3728" s="176"/>
      <c r="G3728" s="177"/>
      <c r="H3728" s="177"/>
    </row>
    <row r="3729" spans="1:8" x14ac:dyDescent="0.25">
      <c r="A3729" s="793"/>
      <c r="E3729" s="176"/>
      <c r="F3729" s="176"/>
      <c r="G3729" s="177"/>
      <c r="H3729" s="177"/>
    </row>
    <row r="3730" spans="1:8" x14ac:dyDescent="0.25">
      <c r="A3730" s="793"/>
      <c r="E3730" s="176"/>
      <c r="F3730" s="176"/>
      <c r="G3730" s="177"/>
      <c r="H3730" s="177"/>
    </row>
    <row r="3731" spans="1:8" x14ac:dyDescent="0.25">
      <c r="A3731" s="793"/>
      <c r="E3731" s="176"/>
      <c r="F3731" s="176"/>
      <c r="G3731" s="177"/>
      <c r="H3731" s="177"/>
    </row>
    <row r="3732" spans="1:8" x14ac:dyDescent="0.25">
      <c r="A3732" s="793"/>
      <c r="E3732" s="176"/>
      <c r="F3732" s="176"/>
      <c r="G3732" s="177"/>
      <c r="H3732" s="177"/>
    </row>
    <row r="3733" spans="1:8" x14ac:dyDescent="0.25">
      <c r="A3733" s="793"/>
      <c r="E3733" s="176"/>
      <c r="F3733" s="176"/>
      <c r="G3733" s="177"/>
      <c r="H3733" s="177"/>
    </row>
    <row r="3734" spans="1:8" x14ac:dyDescent="0.25">
      <c r="A3734" s="793"/>
      <c r="E3734" s="176"/>
      <c r="F3734" s="176"/>
      <c r="G3734" s="177"/>
      <c r="H3734" s="177"/>
    </row>
    <row r="3735" spans="1:8" x14ac:dyDescent="0.25">
      <c r="A3735" s="793"/>
      <c r="E3735" s="176"/>
      <c r="F3735" s="176"/>
      <c r="G3735" s="177"/>
      <c r="H3735" s="177"/>
    </row>
    <row r="3736" spans="1:8" x14ac:dyDescent="0.25">
      <c r="A3736" s="793"/>
      <c r="E3736" s="176"/>
      <c r="F3736" s="176"/>
      <c r="G3736" s="177"/>
      <c r="H3736" s="177"/>
    </row>
    <row r="3737" spans="1:8" x14ac:dyDescent="0.25">
      <c r="A3737" s="793"/>
      <c r="E3737" s="176"/>
      <c r="F3737" s="176"/>
      <c r="G3737" s="177"/>
      <c r="H3737" s="177"/>
    </row>
    <row r="3738" spans="1:8" x14ac:dyDescent="0.25">
      <c r="A3738" s="793"/>
      <c r="E3738" s="176"/>
      <c r="F3738" s="176"/>
      <c r="G3738" s="177"/>
      <c r="H3738" s="177"/>
    </row>
    <row r="3739" spans="1:8" x14ac:dyDescent="0.25">
      <c r="A3739" s="793"/>
      <c r="E3739" s="176"/>
      <c r="F3739" s="176"/>
      <c r="G3739" s="177"/>
      <c r="H3739" s="177"/>
    </row>
    <row r="3740" spans="1:8" x14ac:dyDescent="0.25">
      <c r="A3740" s="793"/>
      <c r="E3740" s="176"/>
      <c r="F3740" s="176"/>
      <c r="G3740" s="177"/>
      <c r="H3740" s="177"/>
    </row>
    <row r="3741" spans="1:8" x14ac:dyDescent="0.25">
      <c r="A3741" s="793"/>
      <c r="E3741" s="176"/>
      <c r="F3741" s="176"/>
      <c r="G3741" s="177"/>
      <c r="H3741" s="177"/>
    </row>
    <row r="3742" spans="1:8" x14ac:dyDescent="0.25">
      <c r="A3742" s="793"/>
      <c r="E3742" s="176"/>
      <c r="F3742" s="176"/>
      <c r="G3742" s="177"/>
      <c r="H3742" s="177"/>
    </row>
    <row r="3743" spans="1:8" x14ac:dyDescent="0.25">
      <c r="A3743" s="793"/>
      <c r="E3743" s="176"/>
      <c r="F3743" s="176"/>
      <c r="G3743" s="177"/>
      <c r="H3743" s="177"/>
    </row>
    <row r="3744" spans="1:8" x14ac:dyDescent="0.25">
      <c r="A3744" s="793"/>
      <c r="E3744" s="176"/>
      <c r="F3744" s="176"/>
      <c r="G3744" s="177"/>
      <c r="H3744" s="177"/>
    </row>
    <row r="3745" spans="1:8" x14ac:dyDescent="0.25">
      <c r="A3745" s="793"/>
      <c r="E3745" s="176"/>
      <c r="F3745" s="176"/>
      <c r="G3745" s="177"/>
      <c r="H3745" s="177"/>
    </row>
    <row r="3746" spans="1:8" x14ac:dyDescent="0.25">
      <c r="A3746" s="793"/>
      <c r="E3746" s="176"/>
      <c r="F3746" s="176"/>
      <c r="G3746" s="177"/>
      <c r="H3746" s="177"/>
    </row>
    <row r="3747" spans="1:8" x14ac:dyDescent="0.25">
      <c r="A3747" s="793"/>
      <c r="E3747" s="176"/>
      <c r="F3747" s="176"/>
      <c r="G3747" s="177"/>
      <c r="H3747" s="177"/>
    </row>
    <row r="3748" spans="1:8" x14ac:dyDescent="0.25">
      <c r="A3748" s="793"/>
      <c r="E3748" s="176"/>
      <c r="F3748" s="176"/>
      <c r="G3748" s="177"/>
      <c r="H3748" s="177"/>
    </row>
    <row r="3749" spans="1:8" x14ac:dyDescent="0.25">
      <c r="A3749" s="793"/>
      <c r="E3749" s="176"/>
      <c r="F3749" s="176"/>
      <c r="G3749" s="177"/>
      <c r="H3749" s="177"/>
    </row>
    <row r="3750" spans="1:8" x14ac:dyDescent="0.25">
      <c r="A3750" s="793"/>
      <c r="E3750" s="176"/>
      <c r="F3750" s="176"/>
      <c r="G3750" s="177"/>
      <c r="H3750" s="177"/>
    </row>
    <row r="3751" spans="1:8" x14ac:dyDescent="0.25">
      <c r="A3751" s="793"/>
      <c r="E3751" s="176"/>
      <c r="F3751" s="176"/>
      <c r="G3751" s="177"/>
      <c r="H3751" s="177"/>
    </row>
    <row r="3752" spans="1:8" x14ac:dyDescent="0.25">
      <c r="A3752" s="793"/>
      <c r="E3752" s="176"/>
      <c r="F3752" s="176"/>
      <c r="G3752" s="177"/>
      <c r="H3752" s="177"/>
    </row>
    <row r="3753" spans="1:8" x14ac:dyDescent="0.25">
      <c r="A3753" s="793"/>
      <c r="E3753" s="176"/>
      <c r="F3753" s="176"/>
      <c r="G3753" s="177"/>
      <c r="H3753" s="177"/>
    </row>
    <row r="3754" spans="1:8" x14ac:dyDescent="0.25">
      <c r="A3754" s="793"/>
      <c r="E3754" s="176"/>
      <c r="F3754" s="176"/>
      <c r="G3754" s="177"/>
      <c r="H3754" s="177"/>
    </row>
    <row r="3755" spans="1:8" x14ac:dyDescent="0.25">
      <c r="A3755" s="793"/>
      <c r="E3755" s="176"/>
      <c r="F3755" s="176"/>
      <c r="G3755" s="177"/>
      <c r="H3755" s="177"/>
    </row>
    <row r="3756" spans="1:8" x14ac:dyDescent="0.25">
      <c r="A3756" s="793"/>
      <c r="E3756" s="176"/>
      <c r="F3756" s="176"/>
      <c r="G3756" s="177"/>
      <c r="H3756" s="177"/>
    </row>
    <row r="3757" spans="1:8" x14ac:dyDescent="0.25">
      <c r="A3757" s="793"/>
      <c r="E3757" s="176"/>
      <c r="F3757" s="176"/>
      <c r="G3757" s="177"/>
      <c r="H3757" s="177"/>
    </row>
    <row r="3758" spans="1:8" x14ac:dyDescent="0.25">
      <c r="A3758" s="793"/>
      <c r="E3758" s="176"/>
      <c r="F3758" s="176"/>
      <c r="G3758" s="177"/>
      <c r="H3758" s="177"/>
    </row>
    <row r="3759" spans="1:8" x14ac:dyDescent="0.25">
      <c r="A3759" s="793"/>
      <c r="E3759" s="176"/>
      <c r="F3759" s="176"/>
      <c r="G3759" s="177"/>
      <c r="H3759" s="177"/>
    </row>
    <row r="3760" spans="1:8" x14ac:dyDescent="0.25">
      <c r="A3760" s="793"/>
      <c r="E3760" s="176"/>
      <c r="F3760" s="176"/>
      <c r="G3760" s="177"/>
      <c r="H3760" s="177"/>
    </row>
    <row r="3761" spans="1:8" x14ac:dyDescent="0.25">
      <c r="A3761" s="793"/>
      <c r="E3761" s="176"/>
      <c r="F3761" s="176"/>
      <c r="G3761" s="177"/>
      <c r="H3761" s="177"/>
    </row>
    <row r="3762" spans="1:8" x14ac:dyDescent="0.25">
      <c r="A3762" s="793"/>
      <c r="E3762" s="176"/>
      <c r="F3762" s="176"/>
      <c r="G3762" s="177"/>
      <c r="H3762" s="177"/>
    </row>
    <row r="3763" spans="1:8" x14ac:dyDescent="0.25">
      <c r="A3763" s="793"/>
      <c r="E3763" s="176"/>
      <c r="F3763" s="176"/>
      <c r="G3763" s="177"/>
      <c r="H3763" s="177"/>
    </row>
    <row r="3764" spans="1:8" x14ac:dyDescent="0.25">
      <c r="A3764" s="793"/>
      <c r="E3764" s="176"/>
      <c r="F3764" s="176"/>
      <c r="G3764" s="177"/>
      <c r="H3764" s="177"/>
    </row>
    <row r="3765" spans="1:8" x14ac:dyDescent="0.25">
      <c r="A3765" s="793"/>
      <c r="E3765" s="176"/>
      <c r="F3765" s="176"/>
      <c r="G3765" s="177"/>
      <c r="H3765" s="177"/>
    </row>
    <row r="3766" spans="1:8" x14ac:dyDescent="0.25">
      <c r="A3766" s="793"/>
      <c r="E3766" s="176"/>
      <c r="F3766" s="176"/>
      <c r="G3766" s="177"/>
      <c r="H3766" s="177"/>
    </row>
    <row r="3767" spans="1:8" x14ac:dyDescent="0.25">
      <c r="A3767" s="793"/>
      <c r="E3767" s="176"/>
      <c r="F3767" s="176"/>
      <c r="G3767" s="177"/>
      <c r="H3767" s="177"/>
    </row>
    <row r="3768" spans="1:8" x14ac:dyDescent="0.25">
      <c r="A3768" s="793"/>
      <c r="E3768" s="176"/>
      <c r="F3768" s="176"/>
      <c r="G3768" s="177"/>
      <c r="H3768" s="177"/>
    </row>
    <row r="3769" spans="1:8" x14ac:dyDescent="0.25">
      <c r="A3769" s="793"/>
      <c r="E3769" s="176"/>
      <c r="F3769" s="176"/>
      <c r="G3769" s="177"/>
      <c r="H3769" s="177"/>
    </row>
    <row r="3770" spans="1:8" x14ac:dyDescent="0.25">
      <c r="A3770" s="793"/>
      <c r="E3770" s="176"/>
      <c r="F3770" s="176"/>
      <c r="G3770" s="177"/>
      <c r="H3770" s="177"/>
    </row>
    <row r="3771" spans="1:8" x14ac:dyDescent="0.25">
      <c r="A3771" s="793"/>
      <c r="E3771" s="176"/>
      <c r="F3771" s="176"/>
      <c r="G3771" s="177"/>
      <c r="H3771" s="177"/>
    </row>
    <row r="3772" spans="1:8" x14ac:dyDescent="0.25">
      <c r="A3772" s="793"/>
      <c r="E3772" s="176"/>
      <c r="F3772" s="176"/>
      <c r="G3772" s="177"/>
      <c r="H3772" s="177"/>
    </row>
    <row r="3773" spans="1:8" x14ac:dyDescent="0.25">
      <c r="A3773" s="793"/>
      <c r="E3773" s="176"/>
      <c r="F3773" s="176"/>
      <c r="G3773" s="177"/>
      <c r="H3773" s="177"/>
    </row>
    <row r="3774" spans="1:8" x14ac:dyDescent="0.25">
      <c r="A3774" s="793"/>
      <c r="E3774" s="176"/>
      <c r="F3774" s="176"/>
      <c r="G3774" s="177"/>
      <c r="H3774" s="177"/>
    </row>
    <row r="3775" spans="1:8" x14ac:dyDescent="0.25">
      <c r="A3775" s="793"/>
      <c r="E3775" s="176"/>
      <c r="F3775" s="176"/>
      <c r="G3775" s="177"/>
      <c r="H3775" s="177"/>
    </row>
    <row r="3776" spans="1:8" x14ac:dyDescent="0.25">
      <c r="A3776" s="793"/>
      <c r="E3776" s="176"/>
      <c r="F3776" s="176"/>
      <c r="G3776" s="177"/>
      <c r="H3776" s="177"/>
    </row>
    <row r="3777" spans="1:8" x14ac:dyDescent="0.25">
      <c r="A3777" s="793"/>
      <c r="E3777" s="176"/>
      <c r="F3777" s="176"/>
      <c r="G3777" s="177"/>
      <c r="H3777" s="177"/>
    </row>
    <row r="3778" spans="1:8" x14ac:dyDescent="0.25">
      <c r="A3778" s="793"/>
      <c r="E3778" s="176"/>
      <c r="F3778" s="176"/>
      <c r="G3778" s="177"/>
      <c r="H3778" s="177"/>
    </row>
    <row r="3779" spans="1:8" x14ac:dyDescent="0.25">
      <c r="A3779" s="793"/>
      <c r="E3779" s="176"/>
      <c r="F3779" s="176"/>
      <c r="G3779" s="177"/>
      <c r="H3779" s="177"/>
    </row>
    <row r="3780" spans="1:8" x14ac:dyDescent="0.25">
      <c r="A3780" s="793"/>
      <c r="E3780" s="176"/>
      <c r="F3780" s="176"/>
      <c r="G3780" s="177"/>
      <c r="H3780" s="177"/>
    </row>
    <row r="3781" spans="1:8" x14ac:dyDescent="0.25">
      <c r="A3781" s="793"/>
      <c r="E3781" s="176"/>
      <c r="F3781" s="176"/>
      <c r="G3781" s="177"/>
      <c r="H3781" s="177"/>
    </row>
    <row r="3782" spans="1:8" x14ac:dyDescent="0.25">
      <c r="A3782" s="793"/>
      <c r="E3782" s="176"/>
      <c r="F3782" s="176"/>
      <c r="G3782" s="177"/>
      <c r="H3782" s="177"/>
    </row>
    <row r="3783" spans="1:8" x14ac:dyDescent="0.25">
      <c r="A3783" s="793"/>
      <c r="E3783" s="176"/>
      <c r="F3783" s="176"/>
      <c r="G3783" s="177"/>
      <c r="H3783" s="177"/>
    </row>
    <row r="3784" spans="1:8" x14ac:dyDescent="0.25">
      <c r="A3784" s="793"/>
      <c r="E3784" s="176"/>
      <c r="F3784" s="176"/>
      <c r="G3784" s="177"/>
      <c r="H3784" s="177"/>
    </row>
    <row r="3785" spans="1:8" x14ac:dyDescent="0.25">
      <c r="A3785" s="793"/>
      <c r="E3785" s="176"/>
      <c r="F3785" s="176"/>
      <c r="G3785" s="177"/>
      <c r="H3785" s="177"/>
    </row>
    <row r="3786" spans="1:8" x14ac:dyDescent="0.25">
      <c r="A3786" s="793"/>
      <c r="E3786" s="176"/>
      <c r="F3786" s="176"/>
      <c r="G3786" s="177"/>
      <c r="H3786" s="177"/>
    </row>
    <row r="3787" spans="1:8" x14ac:dyDescent="0.25">
      <c r="A3787" s="793"/>
      <c r="E3787" s="176"/>
      <c r="F3787" s="176"/>
      <c r="G3787" s="177"/>
      <c r="H3787" s="177"/>
    </row>
    <row r="3788" spans="1:8" x14ac:dyDescent="0.25">
      <c r="A3788" s="793"/>
      <c r="E3788" s="176"/>
      <c r="F3788" s="176"/>
      <c r="G3788" s="177"/>
      <c r="H3788" s="177"/>
    </row>
    <row r="3789" spans="1:8" x14ac:dyDescent="0.25">
      <c r="A3789" s="793"/>
      <c r="E3789" s="176"/>
      <c r="F3789" s="176"/>
      <c r="G3789" s="177"/>
      <c r="H3789" s="177"/>
    </row>
    <row r="3790" spans="1:8" x14ac:dyDescent="0.25">
      <c r="A3790" s="793"/>
      <c r="E3790" s="176"/>
      <c r="F3790" s="176"/>
      <c r="G3790" s="177"/>
      <c r="H3790" s="177"/>
    </row>
    <row r="3791" spans="1:8" x14ac:dyDescent="0.25">
      <c r="A3791" s="793"/>
      <c r="E3791" s="176"/>
      <c r="F3791" s="176"/>
      <c r="G3791" s="177"/>
      <c r="H3791" s="177"/>
    </row>
    <row r="3792" spans="1:8" x14ac:dyDescent="0.25">
      <c r="A3792" s="793"/>
      <c r="E3792" s="176"/>
      <c r="F3792" s="176"/>
      <c r="G3792" s="177"/>
      <c r="H3792" s="177"/>
    </row>
    <row r="3793" spans="1:8" x14ac:dyDescent="0.25">
      <c r="A3793" s="793"/>
      <c r="E3793" s="176"/>
      <c r="F3793" s="176"/>
      <c r="G3793" s="177"/>
      <c r="H3793" s="177"/>
    </row>
    <row r="3794" spans="1:8" x14ac:dyDescent="0.25">
      <c r="A3794" s="793"/>
      <c r="E3794" s="176"/>
      <c r="F3794" s="176"/>
      <c r="G3794" s="177"/>
      <c r="H3794" s="177"/>
    </row>
    <row r="3795" spans="1:8" x14ac:dyDescent="0.25">
      <c r="A3795" s="793"/>
      <c r="E3795" s="176"/>
      <c r="F3795" s="176"/>
      <c r="G3795" s="177"/>
      <c r="H3795" s="177"/>
    </row>
    <row r="3796" spans="1:8" x14ac:dyDescent="0.25">
      <c r="A3796" s="793"/>
      <c r="E3796" s="176"/>
      <c r="F3796" s="176"/>
      <c r="G3796" s="177"/>
      <c r="H3796" s="177"/>
    </row>
    <row r="3797" spans="1:8" x14ac:dyDescent="0.25">
      <c r="A3797" s="793"/>
      <c r="E3797" s="176"/>
      <c r="F3797" s="176"/>
      <c r="G3797" s="177"/>
      <c r="H3797" s="177"/>
    </row>
    <row r="3798" spans="1:8" x14ac:dyDescent="0.25">
      <c r="A3798" s="793"/>
      <c r="E3798" s="176"/>
      <c r="F3798" s="176"/>
      <c r="G3798" s="177"/>
      <c r="H3798" s="177"/>
    </row>
    <row r="3799" spans="1:8" x14ac:dyDescent="0.25">
      <c r="A3799" s="793"/>
      <c r="E3799" s="176"/>
      <c r="F3799" s="176"/>
      <c r="G3799" s="177"/>
      <c r="H3799" s="177"/>
    </row>
    <row r="3800" spans="1:8" x14ac:dyDescent="0.25">
      <c r="A3800" s="793"/>
      <c r="E3800" s="176"/>
      <c r="F3800" s="176"/>
      <c r="G3800" s="177"/>
      <c r="H3800" s="177"/>
    </row>
    <row r="3801" spans="1:8" x14ac:dyDescent="0.25">
      <c r="A3801" s="793"/>
      <c r="E3801" s="176"/>
      <c r="F3801" s="176"/>
      <c r="G3801" s="177"/>
      <c r="H3801" s="177"/>
    </row>
    <row r="3802" spans="1:8" x14ac:dyDescent="0.25">
      <c r="A3802" s="793"/>
      <c r="E3802" s="176"/>
      <c r="F3802" s="176"/>
      <c r="G3802" s="177"/>
      <c r="H3802" s="177"/>
    </row>
    <row r="3803" spans="1:8" x14ac:dyDescent="0.25">
      <c r="A3803" s="793"/>
      <c r="E3803" s="176"/>
      <c r="F3803" s="176"/>
      <c r="G3803" s="177"/>
      <c r="H3803" s="177"/>
    </row>
    <row r="3804" spans="1:8" x14ac:dyDescent="0.25">
      <c r="A3804" s="793"/>
      <c r="E3804" s="176"/>
      <c r="F3804" s="176"/>
      <c r="G3804" s="177"/>
      <c r="H3804" s="177"/>
    </row>
    <row r="3805" spans="1:8" x14ac:dyDescent="0.25">
      <c r="A3805" s="793"/>
      <c r="E3805" s="176"/>
      <c r="F3805" s="176"/>
      <c r="G3805" s="177"/>
      <c r="H3805" s="177"/>
    </row>
    <row r="3806" spans="1:8" x14ac:dyDescent="0.25">
      <c r="A3806" s="793"/>
      <c r="E3806" s="176"/>
      <c r="F3806" s="176"/>
      <c r="G3806" s="177"/>
      <c r="H3806" s="177"/>
    </row>
    <row r="3807" spans="1:8" x14ac:dyDescent="0.25">
      <c r="A3807" s="793"/>
      <c r="E3807" s="176"/>
      <c r="F3807" s="176"/>
      <c r="G3807" s="177"/>
      <c r="H3807" s="177"/>
    </row>
    <row r="3808" spans="1:8" x14ac:dyDescent="0.25">
      <c r="A3808" s="793"/>
      <c r="E3808" s="176"/>
      <c r="F3808" s="176"/>
      <c r="G3808" s="177"/>
      <c r="H3808" s="177"/>
    </row>
    <row r="3809" spans="1:8" x14ac:dyDescent="0.25">
      <c r="A3809" s="793"/>
      <c r="E3809" s="176"/>
      <c r="F3809" s="176"/>
      <c r="G3809" s="177"/>
      <c r="H3809" s="177"/>
    </row>
    <row r="3810" spans="1:8" x14ac:dyDescent="0.25">
      <c r="A3810" s="793"/>
      <c r="E3810" s="176"/>
      <c r="F3810" s="176"/>
      <c r="G3810" s="177"/>
      <c r="H3810" s="177"/>
    </row>
    <row r="3811" spans="1:8" x14ac:dyDescent="0.25">
      <c r="A3811" s="793"/>
      <c r="E3811" s="176"/>
      <c r="F3811" s="176"/>
      <c r="G3811" s="177"/>
      <c r="H3811" s="177"/>
    </row>
    <row r="3812" spans="1:8" x14ac:dyDescent="0.25">
      <c r="A3812" s="793"/>
      <c r="E3812" s="176"/>
      <c r="F3812" s="176"/>
      <c r="G3812" s="177"/>
      <c r="H3812" s="177"/>
    </row>
    <row r="3813" spans="1:8" x14ac:dyDescent="0.25">
      <c r="A3813" s="793"/>
      <c r="E3813" s="176"/>
      <c r="F3813" s="176"/>
      <c r="G3813" s="177"/>
      <c r="H3813" s="177"/>
    </row>
    <row r="3814" spans="1:8" x14ac:dyDescent="0.25">
      <c r="A3814" s="793"/>
      <c r="E3814" s="176"/>
      <c r="F3814" s="176"/>
      <c r="G3814" s="177"/>
      <c r="H3814" s="177"/>
    </row>
    <row r="3815" spans="1:8" x14ac:dyDescent="0.25">
      <c r="A3815" s="793"/>
      <c r="E3815" s="176"/>
      <c r="F3815" s="176"/>
      <c r="G3815" s="177"/>
      <c r="H3815" s="177"/>
    </row>
    <row r="3816" spans="1:8" x14ac:dyDescent="0.25">
      <c r="A3816" s="793"/>
      <c r="E3816" s="176"/>
      <c r="F3816" s="176"/>
      <c r="G3816" s="177"/>
      <c r="H3816" s="177"/>
    </row>
    <row r="3817" spans="1:8" x14ac:dyDescent="0.25">
      <c r="A3817" s="793"/>
      <c r="E3817" s="176"/>
      <c r="F3817" s="176"/>
      <c r="G3817" s="177"/>
      <c r="H3817" s="177"/>
    </row>
    <row r="3818" spans="1:8" x14ac:dyDescent="0.25">
      <c r="A3818" s="793"/>
      <c r="E3818" s="176"/>
      <c r="F3818" s="176"/>
      <c r="G3818" s="177"/>
      <c r="H3818" s="177"/>
    </row>
    <row r="3819" spans="1:8" x14ac:dyDescent="0.25">
      <c r="A3819" s="793"/>
      <c r="E3819" s="176"/>
      <c r="F3819" s="176"/>
      <c r="G3819" s="177"/>
      <c r="H3819" s="177"/>
    </row>
    <row r="3820" spans="1:8" x14ac:dyDescent="0.25">
      <c r="A3820" s="793"/>
      <c r="E3820" s="176"/>
      <c r="F3820" s="176"/>
      <c r="G3820" s="177"/>
      <c r="H3820" s="177"/>
    </row>
    <row r="3821" spans="1:8" x14ac:dyDescent="0.25">
      <c r="A3821" s="793"/>
      <c r="E3821" s="176"/>
      <c r="F3821" s="176"/>
      <c r="G3821" s="177"/>
      <c r="H3821" s="177"/>
    </row>
    <row r="3822" spans="1:8" x14ac:dyDescent="0.25">
      <c r="A3822" s="793"/>
      <c r="E3822" s="176"/>
      <c r="F3822" s="176"/>
      <c r="G3822" s="177"/>
      <c r="H3822" s="177"/>
    </row>
    <row r="3823" spans="1:8" x14ac:dyDescent="0.25">
      <c r="A3823" s="793"/>
      <c r="E3823" s="176"/>
      <c r="F3823" s="176"/>
      <c r="G3823" s="177"/>
      <c r="H3823" s="177"/>
    </row>
    <row r="3824" spans="1:8" x14ac:dyDescent="0.25">
      <c r="A3824" s="793"/>
      <c r="E3824" s="176"/>
      <c r="F3824" s="176"/>
      <c r="G3824" s="177"/>
      <c r="H3824" s="177"/>
    </row>
    <row r="3825" spans="1:8" x14ac:dyDescent="0.25">
      <c r="A3825" s="793"/>
      <c r="E3825" s="176"/>
      <c r="F3825" s="176"/>
      <c r="G3825" s="177"/>
      <c r="H3825" s="177"/>
    </row>
    <row r="3826" spans="1:8" x14ac:dyDescent="0.25">
      <c r="A3826" s="793"/>
      <c r="E3826" s="176"/>
      <c r="F3826" s="176"/>
      <c r="G3826" s="177"/>
      <c r="H3826" s="177"/>
    </row>
    <row r="3827" spans="1:8" x14ac:dyDescent="0.25">
      <c r="A3827" s="793"/>
      <c r="E3827" s="176"/>
      <c r="F3827" s="176"/>
      <c r="G3827" s="177"/>
      <c r="H3827" s="177"/>
    </row>
    <row r="3828" spans="1:8" x14ac:dyDescent="0.25">
      <c r="A3828" s="793"/>
      <c r="E3828" s="176"/>
      <c r="F3828" s="176"/>
      <c r="G3828" s="177"/>
      <c r="H3828" s="177"/>
    </row>
    <row r="3829" spans="1:8" x14ac:dyDescent="0.25">
      <c r="A3829" s="793"/>
      <c r="E3829" s="176"/>
      <c r="F3829" s="176"/>
      <c r="G3829" s="177"/>
      <c r="H3829" s="177"/>
    </row>
    <row r="3830" spans="1:8" x14ac:dyDescent="0.25">
      <c r="A3830" s="793"/>
      <c r="E3830" s="176"/>
      <c r="F3830" s="176"/>
      <c r="G3830" s="177"/>
      <c r="H3830" s="177"/>
    </row>
    <row r="3831" spans="1:8" x14ac:dyDescent="0.25">
      <c r="A3831" s="793"/>
      <c r="E3831" s="176"/>
      <c r="F3831" s="176"/>
      <c r="G3831" s="177"/>
      <c r="H3831" s="177"/>
    </row>
    <row r="3832" spans="1:8" x14ac:dyDescent="0.25">
      <c r="A3832" s="793"/>
      <c r="E3832" s="176"/>
      <c r="F3832" s="176"/>
      <c r="G3832" s="177"/>
      <c r="H3832" s="177"/>
    </row>
    <row r="3833" spans="1:8" x14ac:dyDescent="0.25">
      <c r="A3833" s="793"/>
      <c r="E3833" s="176"/>
      <c r="F3833" s="176"/>
      <c r="G3833" s="177"/>
      <c r="H3833" s="177"/>
    </row>
    <row r="3834" spans="1:8" x14ac:dyDescent="0.25">
      <c r="A3834" s="793"/>
      <c r="E3834" s="176"/>
      <c r="F3834" s="176"/>
      <c r="G3834" s="177"/>
      <c r="H3834" s="177"/>
    </row>
    <row r="3835" spans="1:8" x14ac:dyDescent="0.25">
      <c r="A3835" s="793"/>
      <c r="E3835" s="176"/>
      <c r="F3835" s="176"/>
      <c r="G3835" s="177"/>
      <c r="H3835" s="177"/>
    </row>
    <row r="3836" spans="1:8" x14ac:dyDescent="0.25">
      <c r="A3836" s="793"/>
      <c r="E3836" s="176"/>
      <c r="F3836" s="176"/>
      <c r="G3836" s="177"/>
      <c r="H3836" s="177"/>
    </row>
    <row r="3837" spans="1:8" x14ac:dyDescent="0.25">
      <c r="A3837" s="793"/>
      <c r="E3837" s="176"/>
      <c r="F3837" s="176"/>
      <c r="G3837" s="177"/>
      <c r="H3837" s="177"/>
    </row>
    <row r="3838" spans="1:8" x14ac:dyDescent="0.25">
      <c r="A3838" s="793"/>
      <c r="E3838" s="176"/>
      <c r="F3838" s="176"/>
      <c r="G3838" s="177"/>
      <c r="H3838" s="177"/>
    </row>
    <row r="3839" spans="1:8" x14ac:dyDescent="0.25">
      <c r="A3839" s="793"/>
      <c r="E3839" s="176"/>
      <c r="F3839" s="176"/>
      <c r="G3839" s="177"/>
      <c r="H3839" s="177"/>
    </row>
    <row r="3840" spans="1:8" x14ac:dyDescent="0.25">
      <c r="A3840" s="793"/>
      <c r="E3840" s="176"/>
      <c r="F3840" s="176"/>
      <c r="G3840" s="177"/>
      <c r="H3840" s="177"/>
    </row>
    <row r="3841" spans="1:8" x14ac:dyDescent="0.25">
      <c r="A3841" s="793"/>
      <c r="E3841" s="176"/>
      <c r="F3841" s="176"/>
      <c r="G3841" s="177"/>
      <c r="H3841" s="177"/>
    </row>
    <row r="3842" spans="1:8" x14ac:dyDescent="0.25">
      <c r="A3842" s="793"/>
      <c r="E3842" s="176"/>
      <c r="F3842" s="176"/>
      <c r="G3842" s="177"/>
      <c r="H3842" s="177"/>
    </row>
    <row r="3843" spans="1:8" x14ac:dyDescent="0.25">
      <c r="A3843" s="793"/>
      <c r="E3843" s="176"/>
      <c r="F3843" s="176"/>
      <c r="G3843" s="177"/>
      <c r="H3843" s="177"/>
    </row>
    <row r="3844" spans="1:8" x14ac:dyDescent="0.25">
      <c r="A3844" s="793"/>
      <c r="E3844" s="176"/>
      <c r="F3844" s="176"/>
      <c r="G3844" s="177"/>
      <c r="H3844" s="177"/>
    </row>
    <row r="3845" spans="1:8" x14ac:dyDescent="0.25">
      <c r="A3845" s="793"/>
      <c r="E3845" s="176"/>
      <c r="F3845" s="176"/>
      <c r="G3845" s="177"/>
      <c r="H3845" s="177"/>
    </row>
    <row r="3846" spans="1:8" x14ac:dyDescent="0.25">
      <c r="A3846" s="793"/>
      <c r="E3846" s="176"/>
      <c r="F3846" s="176"/>
      <c r="G3846" s="177"/>
      <c r="H3846" s="177"/>
    </row>
    <row r="3847" spans="1:8" x14ac:dyDescent="0.25">
      <c r="A3847" s="793"/>
      <c r="E3847" s="176"/>
      <c r="F3847" s="176"/>
      <c r="G3847" s="177"/>
      <c r="H3847" s="177"/>
    </row>
    <row r="3848" spans="1:8" x14ac:dyDescent="0.25">
      <c r="A3848" s="793"/>
      <c r="E3848" s="176"/>
      <c r="F3848" s="176"/>
      <c r="G3848" s="177"/>
      <c r="H3848" s="177"/>
    </row>
    <row r="3849" spans="1:8" x14ac:dyDescent="0.25">
      <c r="A3849" s="793"/>
      <c r="E3849" s="176"/>
      <c r="F3849" s="176"/>
      <c r="G3849" s="177"/>
      <c r="H3849" s="177"/>
    </row>
    <row r="3850" spans="1:8" x14ac:dyDescent="0.25">
      <c r="A3850" s="793"/>
      <c r="E3850" s="176"/>
      <c r="F3850" s="176"/>
      <c r="G3850" s="177"/>
      <c r="H3850" s="177"/>
    </row>
    <row r="3851" spans="1:8" x14ac:dyDescent="0.25">
      <c r="A3851" s="793"/>
      <c r="E3851" s="176"/>
      <c r="F3851" s="176"/>
      <c r="G3851" s="177"/>
      <c r="H3851" s="177"/>
    </row>
    <row r="3852" spans="1:8" x14ac:dyDescent="0.25">
      <c r="A3852" s="793"/>
      <c r="E3852" s="176"/>
      <c r="F3852" s="176"/>
      <c r="G3852" s="177"/>
      <c r="H3852" s="177"/>
    </row>
    <row r="3853" spans="1:8" x14ac:dyDescent="0.25">
      <c r="A3853" s="793"/>
      <c r="E3853" s="176"/>
      <c r="F3853" s="176"/>
      <c r="G3853" s="177"/>
      <c r="H3853" s="177"/>
    </row>
    <row r="3854" spans="1:8" x14ac:dyDescent="0.25">
      <c r="A3854" s="793"/>
      <c r="E3854" s="176"/>
      <c r="F3854" s="176"/>
      <c r="G3854" s="177"/>
      <c r="H3854" s="177"/>
    </row>
    <row r="3855" spans="1:8" x14ac:dyDescent="0.25">
      <c r="A3855" s="793"/>
      <c r="E3855" s="176"/>
      <c r="F3855" s="176"/>
      <c r="G3855" s="177"/>
      <c r="H3855" s="177"/>
    </row>
    <row r="3856" spans="1:8" x14ac:dyDescent="0.25">
      <c r="A3856" s="793"/>
      <c r="E3856" s="176"/>
      <c r="F3856" s="176"/>
      <c r="G3856" s="177"/>
      <c r="H3856" s="177"/>
    </row>
    <row r="3857" spans="1:8" x14ac:dyDescent="0.25">
      <c r="A3857" s="793"/>
      <c r="E3857" s="176"/>
      <c r="F3857" s="176"/>
      <c r="G3857" s="177"/>
      <c r="H3857" s="177"/>
    </row>
    <row r="3858" spans="1:8" x14ac:dyDescent="0.25">
      <c r="A3858" s="793"/>
      <c r="E3858" s="176"/>
      <c r="F3858" s="176"/>
      <c r="G3858" s="177"/>
      <c r="H3858" s="177"/>
    </row>
    <row r="3859" spans="1:8" x14ac:dyDescent="0.25">
      <c r="A3859" s="793"/>
      <c r="E3859" s="176"/>
      <c r="F3859" s="176"/>
      <c r="G3859" s="177"/>
      <c r="H3859" s="177"/>
    </row>
    <row r="3860" spans="1:8" x14ac:dyDescent="0.25">
      <c r="A3860" s="793"/>
      <c r="E3860" s="176"/>
      <c r="F3860" s="176"/>
      <c r="G3860" s="177"/>
      <c r="H3860" s="177"/>
    </row>
    <row r="3861" spans="1:8" x14ac:dyDescent="0.25">
      <c r="A3861" s="793"/>
      <c r="E3861" s="176"/>
      <c r="F3861" s="176"/>
      <c r="G3861" s="177"/>
      <c r="H3861" s="177"/>
    </row>
    <row r="3862" spans="1:8" x14ac:dyDescent="0.25">
      <c r="A3862" s="793"/>
      <c r="E3862" s="176"/>
      <c r="F3862" s="176"/>
      <c r="G3862" s="177"/>
      <c r="H3862" s="177"/>
    </row>
    <row r="3863" spans="1:8" x14ac:dyDescent="0.25">
      <c r="A3863" s="793"/>
      <c r="E3863" s="176"/>
      <c r="F3863" s="176"/>
      <c r="G3863" s="177"/>
      <c r="H3863" s="177"/>
    </row>
    <row r="3864" spans="1:8" x14ac:dyDescent="0.25">
      <c r="A3864" s="793"/>
      <c r="E3864" s="176"/>
      <c r="F3864" s="176"/>
      <c r="G3864" s="177"/>
      <c r="H3864" s="177"/>
    </row>
    <row r="3865" spans="1:8" x14ac:dyDescent="0.25">
      <c r="A3865" s="793"/>
      <c r="E3865" s="176"/>
      <c r="F3865" s="176"/>
      <c r="G3865" s="177"/>
      <c r="H3865" s="177"/>
    </row>
    <row r="3866" spans="1:8" x14ac:dyDescent="0.25">
      <c r="A3866" s="793"/>
      <c r="E3866" s="176"/>
      <c r="F3866" s="176"/>
      <c r="G3866" s="177"/>
      <c r="H3866" s="177"/>
    </row>
    <row r="3867" spans="1:8" x14ac:dyDescent="0.25">
      <c r="A3867" s="793"/>
      <c r="E3867" s="176"/>
      <c r="F3867" s="176"/>
      <c r="G3867" s="177"/>
      <c r="H3867" s="177"/>
    </row>
    <row r="3868" spans="1:8" x14ac:dyDescent="0.25">
      <c r="A3868" s="793"/>
      <c r="E3868" s="176"/>
      <c r="F3868" s="176"/>
      <c r="G3868" s="177"/>
      <c r="H3868" s="177"/>
    </row>
    <row r="3869" spans="1:8" x14ac:dyDescent="0.25">
      <c r="A3869" s="793"/>
      <c r="E3869" s="176"/>
      <c r="F3869" s="176"/>
      <c r="G3869" s="177"/>
      <c r="H3869" s="177"/>
    </row>
    <row r="3870" spans="1:8" x14ac:dyDescent="0.25">
      <c r="A3870" s="793"/>
      <c r="E3870" s="176"/>
      <c r="F3870" s="176"/>
      <c r="G3870" s="177"/>
      <c r="H3870" s="177"/>
    </row>
    <row r="3871" spans="1:8" x14ac:dyDescent="0.25">
      <c r="A3871" s="793"/>
      <c r="E3871" s="176"/>
      <c r="F3871" s="176"/>
      <c r="G3871" s="177"/>
      <c r="H3871" s="177"/>
    </row>
    <row r="3872" spans="1:8" x14ac:dyDescent="0.25">
      <c r="A3872" s="793"/>
      <c r="E3872" s="176"/>
      <c r="F3872" s="176"/>
      <c r="G3872" s="177"/>
      <c r="H3872" s="177"/>
    </row>
    <row r="3873" spans="1:8" x14ac:dyDescent="0.25">
      <c r="A3873" s="793"/>
      <c r="E3873" s="176"/>
      <c r="F3873" s="176"/>
      <c r="G3873" s="177"/>
      <c r="H3873" s="177"/>
    </row>
    <row r="3874" spans="1:8" x14ac:dyDescent="0.25">
      <c r="A3874" s="793"/>
      <c r="E3874" s="176"/>
      <c r="F3874" s="176"/>
      <c r="G3874" s="177"/>
      <c r="H3874" s="177"/>
    </row>
    <row r="3875" spans="1:8" x14ac:dyDescent="0.25">
      <c r="A3875" s="793"/>
      <c r="E3875" s="176"/>
      <c r="F3875" s="176"/>
      <c r="G3875" s="177"/>
      <c r="H3875" s="177"/>
    </row>
    <row r="3876" spans="1:8" x14ac:dyDescent="0.25">
      <c r="A3876" s="793"/>
      <c r="E3876" s="176"/>
      <c r="F3876" s="176"/>
      <c r="G3876" s="177"/>
      <c r="H3876" s="177"/>
    </row>
    <row r="3877" spans="1:8" x14ac:dyDescent="0.25">
      <c r="A3877" s="793"/>
      <c r="E3877" s="176"/>
      <c r="F3877" s="176"/>
      <c r="G3877" s="177"/>
      <c r="H3877" s="177"/>
    </row>
    <row r="3878" spans="1:8" x14ac:dyDescent="0.25">
      <c r="A3878" s="793"/>
      <c r="E3878" s="176"/>
      <c r="F3878" s="176"/>
      <c r="G3878" s="177"/>
      <c r="H3878" s="177"/>
    </row>
    <row r="3879" spans="1:8" x14ac:dyDescent="0.25">
      <c r="A3879" s="793"/>
      <c r="E3879" s="176"/>
      <c r="F3879" s="176"/>
      <c r="G3879" s="177"/>
      <c r="H3879" s="177"/>
    </row>
    <row r="3880" spans="1:8" x14ac:dyDescent="0.25">
      <c r="A3880" s="793"/>
      <c r="E3880" s="176"/>
      <c r="F3880" s="176"/>
      <c r="G3880" s="177"/>
      <c r="H3880" s="177"/>
    </row>
    <row r="3881" spans="1:8" x14ac:dyDescent="0.25">
      <c r="A3881" s="793"/>
      <c r="E3881" s="176"/>
      <c r="F3881" s="176"/>
      <c r="G3881" s="177"/>
      <c r="H3881" s="177"/>
    </row>
    <row r="3882" spans="1:8" x14ac:dyDescent="0.25">
      <c r="A3882" s="793"/>
      <c r="E3882" s="176"/>
      <c r="F3882" s="176"/>
      <c r="G3882" s="177"/>
      <c r="H3882" s="177"/>
    </row>
    <row r="3883" spans="1:8" x14ac:dyDescent="0.25">
      <c r="A3883" s="793"/>
      <c r="E3883" s="176"/>
      <c r="F3883" s="176"/>
      <c r="G3883" s="177"/>
      <c r="H3883" s="177"/>
    </row>
    <row r="3884" spans="1:8" x14ac:dyDescent="0.25">
      <c r="A3884" s="793"/>
      <c r="E3884" s="176"/>
      <c r="F3884" s="176"/>
      <c r="G3884" s="177"/>
      <c r="H3884" s="177"/>
    </row>
    <row r="3885" spans="1:8" x14ac:dyDescent="0.25">
      <c r="A3885" s="793"/>
      <c r="E3885" s="176"/>
      <c r="F3885" s="176"/>
      <c r="G3885" s="177"/>
      <c r="H3885" s="177"/>
    </row>
    <row r="3886" spans="1:8" x14ac:dyDescent="0.25">
      <c r="A3886" s="793"/>
      <c r="E3886" s="176"/>
      <c r="F3886" s="176"/>
      <c r="G3886" s="177"/>
      <c r="H3886" s="177"/>
    </row>
    <row r="3887" spans="1:8" x14ac:dyDescent="0.25">
      <c r="A3887" s="793"/>
      <c r="E3887" s="176"/>
      <c r="F3887" s="176"/>
      <c r="G3887" s="177"/>
      <c r="H3887" s="177"/>
    </row>
    <row r="3888" spans="1:8" x14ac:dyDescent="0.25">
      <c r="A3888" s="793"/>
      <c r="E3888" s="176"/>
      <c r="F3888" s="176"/>
      <c r="G3888" s="177"/>
      <c r="H3888" s="177"/>
    </row>
    <row r="3889" spans="1:8" x14ac:dyDescent="0.25">
      <c r="A3889" s="793"/>
      <c r="E3889" s="176"/>
      <c r="F3889" s="176"/>
      <c r="G3889" s="177"/>
      <c r="H3889" s="177"/>
    </row>
    <row r="3890" spans="1:8" x14ac:dyDescent="0.25">
      <c r="A3890" s="793"/>
      <c r="E3890" s="176"/>
      <c r="F3890" s="176"/>
      <c r="G3890" s="177"/>
      <c r="H3890" s="177"/>
    </row>
    <row r="3891" spans="1:8" x14ac:dyDescent="0.25">
      <c r="A3891" s="793"/>
      <c r="E3891" s="176"/>
      <c r="F3891" s="176"/>
      <c r="G3891" s="177"/>
      <c r="H3891" s="177"/>
    </row>
    <row r="3892" spans="1:8" x14ac:dyDescent="0.25">
      <c r="A3892" s="793"/>
      <c r="E3892" s="176"/>
      <c r="F3892" s="176"/>
      <c r="G3892" s="177"/>
      <c r="H3892" s="177"/>
    </row>
    <row r="3893" spans="1:8" x14ac:dyDescent="0.25">
      <c r="A3893" s="793"/>
      <c r="E3893" s="176"/>
      <c r="F3893" s="176"/>
      <c r="G3893" s="177"/>
      <c r="H3893" s="177"/>
    </row>
    <row r="3894" spans="1:8" x14ac:dyDescent="0.25">
      <c r="A3894" s="793"/>
      <c r="E3894" s="176"/>
      <c r="F3894" s="176"/>
      <c r="G3894" s="177"/>
      <c r="H3894" s="177"/>
    </row>
    <row r="3895" spans="1:8" x14ac:dyDescent="0.25">
      <c r="A3895" s="793"/>
      <c r="E3895" s="176"/>
      <c r="F3895" s="176"/>
      <c r="G3895" s="177"/>
      <c r="H3895" s="177"/>
    </row>
    <row r="3896" spans="1:8" x14ac:dyDescent="0.25">
      <c r="A3896" s="793"/>
      <c r="E3896" s="176"/>
      <c r="F3896" s="176"/>
      <c r="G3896" s="177"/>
      <c r="H3896" s="177"/>
    </row>
    <row r="3897" spans="1:8" x14ac:dyDescent="0.25">
      <c r="A3897" s="793"/>
      <c r="E3897" s="176"/>
      <c r="F3897" s="176"/>
      <c r="G3897" s="177"/>
      <c r="H3897" s="177"/>
    </row>
    <row r="3898" spans="1:8" x14ac:dyDescent="0.25">
      <c r="A3898" s="793"/>
      <c r="E3898" s="176"/>
      <c r="F3898" s="176"/>
      <c r="G3898" s="177"/>
      <c r="H3898" s="177"/>
    </row>
    <row r="3899" spans="1:8" x14ac:dyDescent="0.25">
      <c r="A3899" s="793"/>
      <c r="E3899" s="176"/>
      <c r="F3899" s="176"/>
      <c r="G3899" s="177"/>
      <c r="H3899" s="177"/>
    </row>
    <row r="3900" spans="1:8" x14ac:dyDescent="0.25">
      <c r="A3900" s="793"/>
      <c r="E3900" s="176"/>
      <c r="F3900" s="176"/>
      <c r="G3900" s="177"/>
      <c r="H3900" s="177"/>
    </row>
    <row r="3901" spans="1:8" x14ac:dyDescent="0.25">
      <c r="A3901" s="793"/>
      <c r="E3901" s="176"/>
      <c r="F3901" s="176"/>
      <c r="G3901" s="177"/>
      <c r="H3901" s="177"/>
    </row>
    <row r="3902" spans="1:8" x14ac:dyDescent="0.25">
      <c r="A3902" s="793"/>
      <c r="E3902" s="176"/>
      <c r="F3902" s="176"/>
      <c r="G3902" s="177"/>
      <c r="H3902" s="177"/>
    </row>
    <row r="3903" spans="1:8" x14ac:dyDescent="0.25">
      <c r="A3903" s="793"/>
      <c r="E3903" s="176"/>
      <c r="F3903" s="176"/>
      <c r="G3903" s="177"/>
      <c r="H3903" s="177"/>
    </row>
    <row r="3904" spans="1:8" x14ac:dyDescent="0.25">
      <c r="A3904" s="793"/>
      <c r="E3904" s="176"/>
      <c r="F3904" s="176"/>
      <c r="G3904" s="177"/>
      <c r="H3904" s="177"/>
    </row>
    <row r="3905" spans="1:8" x14ac:dyDescent="0.25">
      <c r="A3905" s="793"/>
      <c r="E3905" s="176"/>
      <c r="F3905" s="176"/>
      <c r="G3905" s="177"/>
      <c r="H3905" s="177"/>
    </row>
    <row r="3906" spans="1:8" x14ac:dyDescent="0.25">
      <c r="A3906" s="793"/>
      <c r="E3906" s="176"/>
      <c r="F3906" s="176"/>
      <c r="G3906" s="177"/>
      <c r="H3906" s="177"/>
    </row>
    <row r="3907" spans="1:8" x14ac:dyDescent="0.25">
      <c r="A3907" s="793"/>
      <c r="E3907" s="176"/>
      <c r="F3907" s="176"/>
      <c r="G3907" s="177"/>
      <c r="H3907" s="177"/>
    </row>
    <row r="3908" spans="1:8" x14ac:dyDescent="0.25">
      <c r="A3908" s="793"/>
      <c r="E3908" s="176"/>
      <c r="F3908" s="176"/>
      <c r="G3908" s="177"/>
      <c r="H3908" s="177"/>
    </row>
    <row r="3909" spans="1:8" x14ac:dyDescent="0.25">
      <c r="A3909" s="793"/>
      <c r="E3909" s="176"/>
      <c r="F3909" s="176"/>
      <c r="G3909" s="177"/>
      <c r="H3909" s="177"/>
    </row>
    <row r="3910" spans="1:8" x14ac:dyDescent="0.25">
      <c r="A3910" s="793"/>
      <c r="E3910" s="176"/>
      <c r="F3910" s="176"/>
      <c r="G3910" s="177"/>
      <c r="H3910" s="177"/>
    </row>
    <row r="3911" spans="1:8" x14ac:dyDescent="0.25">
      <c r="A3911" s="793"/>
      <c r="E3911" s="176"/>
      <c r="F3911" s="176"/>
      <c r="G3911" s="177"/>
      <c r="H3911" s="177"/>
    </row>
    <row r="3912" spans="1:8" x14ac:dyDescent="0.25">
      <c r="A3912" s="793"/>
      <c r="E3912" s="176"/>
      <c r="F3912" s="176"/>
      <c r="G3912" s="177"/>
      <c r="H3912" s="177"/>
    </row>
    <row r="3913" spans="1:8" x14ac:dyDescent="0.25">
      <c r="A3913" s="793"/>
      <c r="E3913" s="176"/>
      <c r="F3913" s="176"/>
      <c r="G3913" s="177"/>
      <c r="H3913" s="177"/>
    </row>
    <row r="3914" spans="1:8" x14ac:dyDescent="0.25">
      <c r="A3914" s="793"/>
      <c r="E3914" s="176"/>
      <c r="F3914" s="176"/>
      <c r="G3914" s="177"/>
      <c r="H3914" s="177"/>
    </row>
    <row r="3915" spans="1:8" x14ac:dyDescent="0.25">
      <c r="A3915" s="793"/>
      <c r="E3915" s="176"/>
      <c r="F3915" s="176"/>
      <c r="G3915" s="177"/>
      <c r="H3915" s="177"/>
    </row>
    <row r="3916" spans="1:8" x14ac:dyDescent="0.25">
      <c r="A3916" s="793"/>
      <c r="E3916" s="176"/>
      <c r="F3916" s="176"/>
      <c r="G3916" s="177"/>
      <c r="H3916" s="177"/>
    </row>
    <row r="3917" spans="1:8" x14ac:dyDescent="0.25">
      <c r="A3917" s="793"/>
      <c r="E3917" s="176"/>
      <c r="F3917" s="176"/>
      <c r="G3917" s="177"/>
      <c r="H3917" s="177"/>
    </row>
    <row r="3918" spans="1:8" x14ac:dyDescent="0.25">
      <c r="A3918" s="793"/>
      <c r="E3918" s="176"/>
      <c r="F3918" s="176"/>
      <c r="G3918" s="177"/>
      <c r="H3918" s="177"/>
    </row>
    <row r="3919" spans="1:8" x14ac:dyDescent="0.25">
      <c r="A3919" s="793"/>
      <c r="E3919" s="176"/>
      <c r="F3919" s="176"/>
      <c r="G3919" s="177"/>
      <c r="H3919" s="177"/>
    </row>
    <row r="3920" spans="1:8" x14ac:dyDescent="0.25">
      <c r="A3920" s="793"/>
      <c r="E3920" s="176"/>
      <c r="F3920" s="176"/>
      <c r="G3920" s="177"/>
      <c r="H3920" s="177"/>
    </row>
    <row r="3921" spans="1:8" x14ac:dyDescent="0.25">
      <c r="A3921" s="793"/>
      <c r="E3921" s="176"/>
      <c r="F3921" s="176"/>
      <c r="G3921" s="177"/>
      <c r="H3921" s="177"/>
    </row>
    <row r="3922" spans="1:8" x14ac:dyDescent="0.25">
      <c r="A3922" s="793"/>
      <c r="E3922" s="176"/>
      <c r="F3922" s="176"/>
      <c r="G3922" s="177"/>
      <c r="H3922" s="177"/>
    </row>
    <row r="3923" spans="1:8" x14ac:dyDescent="0.25">
      <c r="A3923" s="793"/>
      <c r="E3923" s="176"/>
      <c r="F3923" s="176"/>
      <c r="G3923" s="177"/>
      <c r="H3923" s="177"/>
    </row>
    <row r="3924" spans="1:8" x14ac:dyDescent="0.25">
      <c r="A3924" s="793"/>
      <c r="E3924" s="176"/>
      <c r="F3924" s="176"/>
      <c r="G3924" s="177"/>
      <c r="H3924" s="177"/>
    </row>
    <row r="3925" spans="1:8" x14ac:dyDescent="0.25">
      <c r="A3925" s="793"/>
      <c r="E3925" s="176"/>
      <c r="F3925" s="176"/>
      <c r="G3925" s="177"/>
      <c r="H3925" s="177"/>
    </row>
    <row r="3926" spans="1:8" x14ac:dyDescent="0.25">
      <c r="A3926" s="793"/>
      <c r="E3926" s="176"/>
      <c r="F3926" s="176"/>
      <c r="G3926" s="177"/>
      <c r="H3926" s="177"/>
    </row>
    <row r="3927" spans="1:8" x14ac:dyDescent="0.25">
      <c r="A3927" s="793"/>
      <c r="E3927" s="176"/>
      <c r="F3927" s="176"/>
      <c r="G3927" s="177"/>
      <c r="H3927" s="177"/>
    </row>
    <row r="3928" spans="1:8" x14ac:dyDescent="0.25">
      <c r="A3928" s="793"/>
      <c r="E3928" s="176"/>
      <c r="F3928" s="176"/>
      <c r="G3928" s="177"/>
      <c r="H3928" s="177"/>
    </row>
    <row r="3929" spans="1:8" x14ac:dyDescent="0.25">
      <c r="A3929" s="793"/>
      <c r="E3929" s="176"/>
      <c r="F3929" s="176"/>
      <c r="G3929" s="177"/>
      <c r="H3929" s="177"/>
    </row>
    <row r="3930" spans="1:8" x14ac:dyDescent="0.25">
      <c r="A3930" s="793"/>
      <c r="E3930" s="176"/>
      <c r="F3930" s="176"/>
      <c r="G3930" s="177"/>
      <c r="H3930" s="177"/>
    </row>
    <row r="3931" spans="1:8" x14ac:dyDescent="0.25">
      <c r="A3931" s="793"/>
      <c r="E3931" s="176"/>
      <c r="F3931" s="176"/>
      <c r="G3931" s="177"/>
      <c r="H3931" s="177"/>
    </row>
    <row r="3932" spans="1:8" x14ac:dyDescent="0.25">
      <c r="A3932" s="793"/>
      <c r="E3932" s="176"/>
      <c r="F3932" s="176"/>
      <c r="G3932" s="177"/>
      <c r="H3932" s="177"/>
    </row>
    <row r="3933" spans="1:8" x14ac:dyDescent="0.25">
      <c r="A3933" s="793"/>
      <c r="E3933" s="176"/>
      <c r="F3933" s="176"/>
      <c r="G3933" s="177"/>
      <c r="H3933" s="177"/>
    </row>
    <row r="3934" spans="1:8" x14ac:dyDescent="0.25">
      <c r="A3934" s="793"/>
      <c r="E3934" s="176"/>
      <c r="F3934" s="176"/>
      <c r="G3934" s="177"/>
      <c r="H3934" s="177"/>
    </row>
    <row r="3935" spans="1:8" x14ac:dyDescent="0.25">
      <c r="A3935" s="793"/>
      <c r="E3935" s="176"/>
      <c r="F3935" s="176"/>
      <c r="G3935" s="177"/>
      <c r="H3935" s="177"/>
    </row>
    <row r="3936" spans="1:8" x14ac:dyDescent="0.25">
      <c r="A3936" s="793"/>
      <c r="E3936" s="176"/>
      <c r="F3936" s="176"/>
      <c r="G3936" s="177"/>
      <c r="H3936" s="177"/>
    </row>
    <row r="3937" spans="1:8" x14ac:dyDescent="0.25">
      <c r="A3937" s="793"/>
      <c r="E3937" s="176"/>
      <c r="F3937" s="176"/>
      <c r="G3937" s="177"/>
      <c r="H3937" s="177"/>
    </row>
    <row r="3938" spans="1:8" x14ac:dyDescent="0.25">
      <c r="A3938" s="793"/>
      <c r="E3938" s="176"/>
      <c r="F3938" s="176"/>
      <c r="G3938" s="177"/>
      <c r="H3938" s="177"/>
    </row>
    <row r="3939" spans="1:8" x14ac:dyDescent="0.25">
      <c r="A3939" s="793"/>
      <c r="E3939" s="176"/>
      <c r="F3939" s="176"/>
      <c r="G3939" s="177"/>
      <c r="H3939" s="177"/>
    </row>
    <row r="3940" spans="1:8" x14ac:dyDescent="0.25">
      <c r="A3940" s="793"/>
      <c r="E3940" s="176"/>
      <c r="F3940" s="176"/>
      <c r="G3940" s="177"/>
      <c r="H3940" s="177"/>
    </row>
    <row r="3941" spans="1:8" x14ac:dyDescent="0.25">
      <c r="A3941" s="793"/>
      <c r="E3941" s="176"/>
      <c r="F3941" s="176"/>
      <c r="G3941" s="177"/>
      <c r="H3941" s="177"/>
    </row>
    <row r="3942" spans="1:8" x14ac:dyDescent="0.25">
      <c r="A3942" s="793"/>
      <c r="E3942" s="176"/>
      <c r="F3942" s="176"/>
      <c r="G3942" s="177"/>
      <c r="H3942" s="177"/>
    </row>
    <row r="3943" spans="1:8" x14ac:dyDescent="0.25">
      <c r="A3943" s="793"/>
      <c r="E3943" s="176"/>
      <c r="F3943" s="176"/>
      <c r="G3943" s="177"/>
      <c r="H3943" s="177"/>
    </row>
    <row r="3944" spans="1:8" x14ac:dyDescent="0.25">
      <c r="A3944" s="793"/>
      <c r="E3944" s="176"/>
      <c r="F3944" s="176"/>
      <c r="G3944" s="177"/>
      <c r="H3944" s="177"/>
    </row>
    <row r="3945" spans="1:8" x14ac:dyDescent="0.25">
      <c r="A3945" s="793"/>
      <c r="E3945" s="176"/>
      <c r="F3945" s="176"/>
      <c r="G3945" s="177"/>
      <c r="H3945" s="177"/>
    </row>
    <row r="3946" spans="1:8" x14ac:dyDescent="0.25">
      <c r="A3946" s="793"/>
      <c r="E3946" s="176"/>
      <c r="F3946" s="176"/>
      <c r="G3946" s="177"/>
      <c r="H3946" s="177"/>
    </row>
    <row r="3947" spans="1:8" x14ac:dyDescent="0.25">
      <c r="A3947" s="793"/>
      <c r="E3947" s="176"/>
      <c r="F3947" s="176"/>
      <c r="G3947" s="177"/>
      <c r="H3947" s="177"/>
    </row>
    <row r="3948" spans="1:8" x14ac:dyDescent="0.25">
      <c r="A3948" s="793"/>
      <c r="E3948" s="176"/>
      <c r="F3948" s="176"/>
      <c r="G3948" s="177"/>
      <c r="H3948" s="177"/>
    </row>
    <row r="3949" spans="1:8" x14ac:dyDescent="0.25">
      <c r="A3949" s="793"/>
      <c r="E3949" s="176"/>
      <c r="F3949" s="176"/>
      <c r="G3949" s="177"/>
      <c r="H3949" s="177"/>
    </row>
    <row r="3950" spans="1:8" x14ac:dyDescent="0.25">
      <c r="A3950" s="793"/>
      <c r="E3950" s="176"/>
      <c r="F3950" s="176"/>
      <c r="G3950" s="177"/>
      <c r="H3950" s="177"/>
    </row>
    <row r="3951" spans="1:8" x14ac:dyDescent="0.25">
      <c r="A3951" s="793"/>
      <c r="E3951" s="176"/>
      <c r="F3951" s="176"/>
      <c r="G3951" s="177"/>
      <c r="H3951" s="177"/>
    </row>
    <row r="3952" spans="1:8" x14ac:dyDescent="0.25">
      <c r="A3952" s="793"/>
      <c r="E3952" s="176"/>
      <c r="F3952" s="176"/>
      <c r="G3952" s="177"/>
      <c r="H3952" s="177"/>
    </row>
    <row r="3953" spans="1:8" x14ac:dyDescent="0.25">
      <c r="A3953" s="793"/>
      <c r="E3953" s="176"/>
      <c r="F3953" s="176"/>
      <c r="G3953" s="177"/>
      <c r="H3953" s="177"/>
    </row>
    <row r="3954" spans="1:8" x14ac:dyDescent="0.25">
      <c r="A3954" s="793"/>
      <c r="E3954" s="176"/>
      <c r="F3954" s="176"/>
      <c r="G3954" s="177"/>
      <c r="H3954" s="177"/>
    </row>
    <row r="3955" spans="1:8" x14ac:dyDescent="0.25">
      <c r="A3955" s="793"/>
      <c r="E3955" s="176"/>
      <c r="F3955" s="176"/>
      <c r="G3955" s="177"/>
      <c r="H3955" s="177"/>
    </row>
    <row r="3956" spans="1:8" x14ac:dyDescent="0.25">
      <c r="A3956" s="793"/>
      <c r="E3956" s="176"/>
      <c r="F3956" s="176"/>
      <c r="G3956" s="177"/>
      <c r="H3956" s="177"/>
    </row>
    <row r="3957" spans="1:8" x14ac:dyDescent="0.25">
      <c r="A3957" s="793"/>
      <c r="E3957" s="176"/>
      <c r="F3957" s="176"/>
      <c r="G3957" s="177"/>
      <c r="H3957" s="177"/>
    </row>
    <row r="3958" spans="1:8" x14ac:dyDescent="0.25">
      <c r="A3958" s="793"/>
      <c r="E3958" s="176"/>
      <c r="F3958" s="176"/>
      <c r="G3958" s="177"/>
      <c r="H3958" s="177"/>
    </row>
    <row r="3959" spans="1:8" x14ac:dyDescent="0.25">
      <c r="A3959" s="793"/>
      <c r="E3959" s="176"/>
      <c r="F3959" s="176"/>
      <c r="G3959" s="177"/>
      <c r="H3959" s="177"/>
    </row>
    <row r="3960" spans="1:8" x14ac:dyDescent="0.25">
      <c r="A3960" s="793"/>
      <c r="E3960" s="176"/>
      <c r="F3960" s="176"/>
      <c r="G3960" s="177"/>
      <c r="H3960" s="177"/>
    </row>
    <row r="3961" spans="1:8" x14ac:dyDescent="0.25">
      <c r="A3961" s="793"/>
      <c r="E3961" s="176"/>
      <c r="F3961" s="176"/>
      <c r="G3961" s="177"/>
      <c r="H3961" s="177"/>
    </row>
    <row r="3962" spans="1:8" x14ac:dyDescent="0.25">
      <c r="A3962" s="793"/>
      <c r="E3962" s="176"/>
      <c r="F3962" s="176"/>
      <c r="G3962" s="177"/>
      <c r="H3962" s="177"/>
    </row>
    <row r="3963" spans="1:8" x14ac:dyDescent="0.25">
      <c r="A3963" s="793"/>
      <c r="E3963" s="176"/>
      <c r="F3963" s="176"/>
      <c r="G3963" s="177"/>
      <c r="H3963" s="177"/>
    </row>
    <row r="3964" spans="1:8" x14ac:dyDescent="0.25">
      <c r="A3964" s="793"/>
      <c r="E3964" s="176"/>
      <c r="F3964" s="176"/>
      <c r="G3964" s="177"/>
      <c r="H3964" s="177"/>
    </row>
    <row r="3965" spans="1:8" x14ac:dyDescent="0.25">
      <c r="A3965" s="793"/>
      <c r="E3965" s="176"/>
      <c r="F3965" s="176"/>
      <c r="G3965" s="177"/>
      <c r="H3965" s="177"/>
    </row>
    <row r="3966" spans="1:8" x14ac:dyDescent="0.25">
      <c r="A3966" s="793"/>
      <c r="E3966" s="176"/>
      <c r="F3966" s="176"/>
      <c r="G3966" s="177"/>
      <c r="H3966" s="177"/>
    </row>
    <row r="3967" spans="1:8" x14ac:dyDescent="0.25">
      <c r="A3967" s="793"/>
      <c r="E3967" s="176"/>
      <c r="F3967" s="176"/>
      <c r="G3967" s="177"/>
      <c r="H3967" s="177"/>
    </row>
    <row r="3968" spans="1:8" x14ac:dyDescent="0.25">
      <c r="A3968" s="793"/>
      <c r="E3968" s="176"/>
      <c r="F3968" s="176"/>
      <c r="G3968" s="177"/>
      <c r="H3968" s="177"/>
    </row>
    <row r="3969" spans="1:8" x14ac:dyDescent="0.25">
      <c r="A3969" s="793"/>
      <c r="E3969" s="176"/>
      <c r="F3969" s="176"/>
      <c r="G3969" s="177"/>
      <c r="H3969" s="177"/>
    </row>
    <row r="3970" spans="1:8" x14ac:dyDescent="0.25">
      <c r="A3970" s="793"/>
      <c r="E3970" s="176"/>
      <c r="F3970" s="176"/>
      <c r="G3970" s="177"/>
      <c r="H3970" s="177"/>
    </row>
    <row r="3971" spans="1:8" x14ac:dyDescent="0.25">
      <c r="A3971" s="793"/>
      <c r="E3971" s="176"/>
      <c r="F3971" s="176"/>
      <c r="G3971" s="177"/>
      <c r="H3971" s="177"/>
    </row>
    <row r="3972" spans="1:8" x14ac:dyDescent="0.25">
      <c r="A3972" s="793"/>
      <c r="E3972" s="176"/>
      <c r="F3972" s="176"/>
      <c r="G3972" s="177"/>
      <c r="H3972" s="177"/>
    </row>
    <row r="3973" spans="1:8" x14ac:dyDescent="0.25">
      <c r="A3973" s="793"/>
      <c r="E3973" s="176"/>
      <c r="F3973" s="176"/>
      <c r="G3973" s="177"/>
      <c r="H3973" s="177"/>
    </row>
    <row r="3974" spans="1:8" x14ac:dyDescent="0.25">
      <c r="A3974" s="793"/>
      <c r="E3974" s="176"/>
      <c r="F3974" s="176"/>
      <c r="G3974" s="177"/>
      <c r="H3974" s="177"/>
    </row>
    <row r="3975" spans="1:8" x14ac:dyDescent="0.25">
      <c r="A3975" s="793"/>
      <c r="E3975" s="176"/>
      <c r="F3975" s="176"/>
      <c r="G3975" s="177"/>
      <c r="H3975" s="177"/>
    </row>
    <row r="3976" spans="1:8" x14ac:dyDescent="0.25">
      <c r="A3976" s="793"/>
      <c r="E3976" s="176"/>
      <c r="F3976" s="176"/>
      <c r="G3976" s="177"/>
      <c r="H3976" s="177"/>
    </row>
    <row r="3977" spans="1:8" x14ac:dyDescent="0.25">
      <c r="A3977" s="793"/>
      <c r="E3977" s="176"/>
      <c r="F3977" s="176"/>
      <c r="G3977" s="177"/>
      <c r="H3977" s="177"/>
    </row>
    <row r="3978" spans="1:8" x14ac:dyDescent="0.25">
      <c r="A3978" s="793"/>
      <c r="E3978" s="176"/>
      <c r="F3978" s="176"/>
      <c r="G3978" s="177"/>
      <c r="H3978" s="177"/>
    </row>
    <row r="3979" spans="1:8" x14ac:dyDescent="0.25">
      <c r="A3979" s="793"/>
      <c r="E3979" s="176"/>
      <c r="F3979" s="176"/>
      <c r="G3979" s="177"/>
      <c r="H3979" s="177"/>
    </row>
    <row r="3980" spans="1:8" x14ac:dyDescent="0.25">
      <c r="A3980" s="793"/>
      <c r="E3980" s="176"/>
      <c r="F3980" s="176"/>
      <c r="G3980" s="177"/>
      <c r="H3980" s="177"/>
    </row>
    <row r="3981" spans="1:8" x14ac:dyDescent="0.25">
      <c r="A3981" s="793"/>
      <c r="E3981" s="176"/>
      <c r="F3981" s="176"/>
      <c r="G3981" s="177"/>
      <c r="H3981" s="177"/>
    </row>
    <row r="3982" spans="1:8" x14ac:dyDescent="0.25">
      <c r="A3982" s="793"/>
      <c r="E3982" s="176"/>
      <c r="F3982" s="176"/>
      <c r="G3982" s="177"/>
      <c r="H3982" s="177"/>
    </row>
    <row r="3983" spans="1:8" x14ac:dyDescent="0.25">
      <c r="A3983" s="793"/>
      <c r="E3983" s="176"/>
      <c r="F3983" s="176"/>
      <c r="G3983" s="177"/>
      <c r="H3983" s="177"/>
    </row>
    <row r="3984" spans="1:8" x14ac:dyDescent="0.25">
      <c r="A3984" s="793"/>
      <c r="E3984" s="176"/>
      <c r="F3984" s="176"/>
      <c r="G3984" s="177"/>
      <c r="H3984" s="177"/>
    </row>
    <row r="3985" spans="1:8" x14ac:dyDescent="0.25">
      <c r="A3985" s="793"/>
      <c r="E3985" s="176"/>
      <c r="F3985" s="176"/>
      <c r="G3985" s="177"/>
      <c r="H3985" s="177"/>
    </row>
    <row r="3986" spans="1:8" x14ac:dyDescent="0.25">
      <c r="A3986" s="793"/>
      <c r="E3986" s="176"/>
      <c r="F3986" s="176"/>
      <c r="G3986" s="177"/>
      <c r="H3986" s="177"/>
    </row>
    <row r="3987" spans="1:8" x14ac:dyDescent="0.25">
      <c r="A3987" s="793"/>
      <c r="E3987" s="176"/>
      <c r="F3987" s="176"/>
      <c r="G3987" s="177"/>
      <c r="H3987" s="177"/>
    </row>
    <row r="3988" spans="1:8" x14ac:dyDescent="0.25">
      <c r="A3988" s="793"/>
      <c r="E3988" s="176"/>
      <c r="F3988" s="176"/>
      <c r="G3988" s="177"/>
      <c r="H3988" s="177"/>
    </row>
    <row r="3989" spans="1:8" x14ac:dyDescent="0.25">
      <c r="A3989" s="793"/>
      <c r="E3989" s="176"/>
      <c r="F3989" s="176"/>
      <c r="G3989" s="177"/>
      <c r="H3989" s="177"/>
    </row>
    <row r="3990" spans="1:8" x14ac:dyDescent="0.25">
      <c r="A3990" s="793"/>
      <c r="E3990" s="176"/>
      <c r="F3990" s="176"/>
      <c r="G3990" s="177"/>
      <c r="H3990" s="177"/>
    </row>
    <row r="3991" spans="1:8" x14ac:dyDescent="0.25">
      <c r="A3991" s="793"/>
      <c r="E3991" s="176"/>
      <c r="F3991" s="176"/>
      <c r="G3991" s="177"/>
      <c r="H3991" s="177"/>
    </row>
    <row r="3992" spans="1:8" x14ac:dyDescent="0.25">
      <c r="A3992" s="793"/>
      <c r="E3992" s="176"/>
      <c r="F3992" s="176"/>
      <c r="G3992" s="177"/>
      <c r="H3992" s="177"/>
    </row>
    <row r="3993" spans="1:8" x14ac:dyDescent="0.25">
      <c r="A3993" s="793"/>
      <c r="E3993" s="176"/>
      <c r="F3993" s="176"/>
      <c r="G3993" s="177"/>
      <c r="H3993" s="177"/>
    </row>
    <row r="3994" spans="1:8" x14ac:dyDescent="0.25">
      <c r="A3994" s="793"/>
      <c r="E3994" s="176"/>
      <c r="F3994" s="176"/>
      <c r="G3994" s="177"/>
      <c r="H3994" s="177"/>
    </row>
    <row r="3995" spans="1:8" x14ac:dyDescent="0.25">
      <c r="A3995" s="793"/>
      <c r="E3995" s="176"/>
      <c r="F3995" s="176"/>
      <c r="G3995" s="177"/>
      <c r="H3995" s="177"/>
    </row>
    <row r="3996" spans="1:8" x14ac:dyDescent="0.25">
      <c r="A3996" s="793"/>
      <c r="E3996" s="176"/>
      <c r="F3996" s="176"/>
      <c r="G3996" s="177"/>
      <c r="H3996" s="177"/>
    </row>
    <row r="3997" spans="1:8" x14ac:dyDescent="0.25">
      <c r="A3997" s="793"/>
      <c r="E3997" s="176"/>
      <c r="F3997" s="176"/>
      <c r="G3997" s="177"/>
      <c r="H3997" s="177"/>
    </row>
    <row r="3998" spans="1:8" x14ac:dyDescent="0.25">
      <c r="A3998" s="793"/>
      <c r="E3998" s="176"/>
      <c r="F3998" s="176"/>
      <c r="G3998" s="177"/>
      <c r="H3998" s="177"/>
    </row>
    <row r="3999" spans="1:8" x14ac:dyDescent="0.25">
      <c r="A3999" s="793"/>
      <c r="E3999" s="176"/>
      <c r="F3999" s="176"/>
      <c r="G3999" s="177"/>
      <c r="H3999" s="177"/>
    </row>
    <row r="4000" spans="1:8" x14ac:dyDescent="0.25">
      <c r="A4000" s="793"/>
      <c r="E4000" s="176"/>
      <c r="F4000" s="176"/>
      <c r="G4000" s="177"/>
      <c r="H4000" s="177"/>
    </row>
    <row r="4001" spans="1:8" x14ac:dyDescent="0.25">
      <c r="A4001" s="793"/>
      <c r="E4001" s="176"/>
      <c r="F4001" s="176"/>
      <c r="G4001" s="177"/>
      <c r="H4001" s="177"/>
    </row>
    <row r="4002" spans="1:8" x14ac:dyDescent="0.25">
      <c r="A4002" s="793"/>
      <c r="E4002" s="176"/>
      <c r="F4002" s="176"/>
      <c r="G4002" s="177"/>
      <c r="H4002" s="177"/>
    </row>
    <row r="4003" spans="1:8" x14ac:dyDescent="0.25">
      <c r="A4003" s="793"/>
      <c r="E4003" s="176"/>
      <c r="F4003" s="176"/>
      <c r="G4003" s="177"/>
      <c r="H4003" s="177"/>
    </row>
    <row r="4004" spans="1:8" x14ac:dyDescent="0.25">
      <c r="A4004" s="793"/>
      <c r="E4004" s="176"/>
      <c r="F4004" s="176"/>
      <c r="G4004" s="177"/>
      <c r="H4004" s="177"/>
    </row>
    <row r="4005" spans="1:8" x14ac:dyDescent="0.25">
      <c r="A4005" s="793"/>
      <c r="E4005" s="176"/>
      <c r="F4005" s="176"/>
      <c r="G4005" s="177"/>
      <c r="H4005" s="177"/>
    </row>
    <row r="4006" spans="1:8" x14ac:dyDescent="0.25">
      <c r="A4006" s="793"/>
      <c r="E4006" s="176"/>
      <c r="F4006" s="176"/>
      <c r="G4006" s="177"/>
      <c r="H4006" s="177"/>
    </row>
    <row r="4007" spans="1:8" x14ac:dyDescent="0.25">
      <c r="A4007" s="793"/>
      <c r="E4007" s="176"/>
      <c r="F4007" s="176"/>
      <c r="G4007" s="177"/>
      <c r="H4007" s="177"/>
    </row>
    <row r="4008" spans="1:8" x14ac:dyDescent="0.25">
      <c r="A4008" s="793"/>
      <c r="E4008" s="176"/>
      <c r="F4008" s="176"/>
      <c r="G4008" s="177"/>
      <c r="H4008" s="177"/>
    </row>
    <row r="4009" spans="1:8" x14ac:dyDescent="0.25">
      <c r="A4009" s="793"/>
      <c r="E4009" s="176"/>
      <c r="F4009" s="176"/>
      <c r="G4009" s="177"/>
      <c r="H4009" s="177"/>
    </row>
    <row r="4010" spans="1:8" x14ac:dyDescent="0.25">
      <c r="A4010" s="793"/>
      <c r="E4010" s="176"/>
      <c r="F4010" s="176"/>
      <c r="G4010" s="177"/>
      <c r="H4010" s="177"/>
    </row>
    <row r="4011" spans="1:8" x14ac:dyDescent="0.25">
      <c r="A4011" s="793"/>
      <c r="E4011" s="176"/>
      <c r="F4011" s="176"/>
      <c r="G4011" s="177"/>
      <c r="H4011" s="177"/>
    </row>
    <row r="4012" spans="1:8" x14ac:dyDescent="0.25">
      <c r="A4012" s="793"/>
      <c r="E4012" s="176"/>
      <c r="F4012" s="176"/>
      <c r="G4012" s="177"/>
      <c r="H4012" s="177"/>
    </row>
    <row r="4013" spans="1:8" x14ac:dyDescent="0.25">
      <c r="A4013" s="793"/>
      <c r="E4013" s="176"/>
      <c r="F4013" s="176"/>
      <c r="G4013" s="177"/>
      <c r="H4013" s="177"/>
    </row>
    <row r="4014" spans="1:8" x14ac:dyDescent="0.25">
      <c r="A4014" s="793"/>
      <c r="E4014" s="176"/>
      <c r="F4014" s="176"/>
      <c r="G4014" s="177"/>
      <c r="H4014" s="177"/>
    </row>
    <row r="4015" spans="1:8" x14ac:dyDescent="0.25">
      <c r="A4015" s="793"/>
      <c r="E4015" s="176"/>
      <c r="F4015" s="176"/>
      <c r="G4015" s="177"/>
      <c r="H4015" s="177"/>
    </row>
    <row r="4016" spans="1:8" x14ac:dyDescent="0.25">
      <c r="A4016" s="793"/>
      <c r="E4016" s="176"/>
      <c r="F4016" s="176"/>
      <c r="G4016" s="177"/>
      <c r="H4016" s="177"/>
    </row>
    <row r="4017" spans="1:8" x14ac:dyDescent="0.25">
      <c r="A4017" s="793"/>
      <c r="E4017" s="176"/>
      <c r="F4017" s="176"/>
      <c r="G4017" s="177"/>
      <c r="H4017" s="177"/>
    </row>
    <row r="4018" spans="1:8" x14ac:dyDescent="0.25">
      <c r="A4018" s="793"/>
      <c r="E4018" s="176"/>
      <c r="F4018" s="176"/>
      <c r="G4018" s="177"/>
      <c r="H4018" s="177"/>
    </row>
    <row r="4019" spans="1:8" x14ac:dyDescent="0.25">
      <c r="A4019" s="793"/>
      <c r="E4019" s="176"/>
      <c r="F4019" s="176"/>
      <c r="G4019" s="177"/>
      <c r="H4019" s="177"/>
    </row>
    <row r="4020" spans="1:8" x14ac:dyDescent="0.25">
      <c r="A4020" s="793"/>
      <c r="E4020" s="176"/>
      <c r="F4020" s="176"/>
      <c r="G4020" s="177"/>
      <c r="H4020" s="177"/>
    </row>
    <row r="4021" spans="1:8" x14ac:dyDescent="0.25">
      <c r="A4021" s="793"/>
      <c r="E4021" s="176"/>
      <c r="F4021" s="176"/>
      <c r="G4021" s="177"/>
      <c r="H4021" s="177"/>
    </row>
    <row r="4022" spans="1:8" x14ac:dyDescent="0.25">
      <c r="A4022" s="793"/>
      <c r="E4022" s="176"/>
      <c r="F4022" s="176"/>
      <c r="G4022" s="177"/>
      <c r="H4022" s="177"/>
    </row>
    <row r="4023" spans="1:8" x14ac:dyDescent="0.25">
      <c r="A4023" s="793"/>
      <c r="E4023" s="176"/>
      <c r="F4023" s="176"/>
      <c r="G4023" s="177"/>
      <c r="H4023" s="177"/>
    </row>
    <row r="4024" spans="1:8" x14ac:dyDescent="0.25">
      <c r="A4024" s="793"/>
      <c r="E4024" s="176"/>
      <c r="F4024" s="176"/>
      <c r="G4024" s="177"/>
      <c r="H4024" s="177"/>
    </row>
    <row r="4025" spans="1:8" x14ac:dyDescent="0.25">
      <c r="A4025" s="793"/>
      <c r="E4025" s="176"/>
      <c r="F4025" s="176"/>
      <c r="G4025" s="177"/>
      <c r="H4025" s="177"/>
    </row>
    <row r="4026" spans="1:8" x14ac:dyDescent="0.25">
      <c r="A4026" s="793"/>
      <c r="E4026" s="176"/>
      <c r="F4026" s="176"/>
      <c r="G4026" s="177"/>
      <c r="H4026" s="177"/>
    </row>
    <row r="4027" spans="1:8" x14ac:dyDescent="0.25">
      <c r="A4027" s="793"/>
      <c r="E4027" s="176"/>
      <c r="F4027" s="176"/>
      <c r="G4027" s="177"/>
      <c r="H4027" s="177"/>
    </row>
    <row r="4028" spans="1:8" x14ac:dyDescent="0.25">
      <c r="A4028" s="793"/>
      <c r="E4028" s="176"/>
      <c r="F4028" s="176"/>
      <c r="G4028" s="177"/>
      <c r="H4028" s="177"/>
    </row>
    <row r="4029" spans="1:8" x14ac:dyDescent="0.25">
      <c r="A4029" s="793"/>
      <c r="E4029" s="176"/>
      <c r="F4029" s="176"/>
      <c r="G4029" s="177"/>
      <c r="H4029" s="177"/>
    </row>
    <row r="4030" spans="1:8" x14ac:dyDescent="0.25">
      <c r="A4030" s="793"/>
      <c r="E4030" s="176"/>
      <c r="F4030" s="176"/>
      <c r="G4030" s="177"/>
      <c r="H4030" s="177"/>
    </row>
    <row r="4031" spans="1:8" x14ac:dyDescent="0.25">
      <c r="A4031" s="793"/>
      <c r="E4031" s="176"/>
      <c r="F4031" s="176"/>
      <c r="G4031" s="177"/>
      <c r="H4031" s="177"/>
    </row>
    <row r="4032" spans="1:8" x14ac:dyDescent="0.25">
      <c r="A4032" s="793"/>
      <c r="E4032" s="176"/>
      <c r="F4032" s="176"/>
      <c r="G4032" s="177"/>
      <c r="H4032" s="177"/>
    </row>
    <row r="4033" spans="1:8" x14ac:dyDescent="0.25">
      <c r="A4033" s="793"/>
      <c r="E4033" s="176"/>
      <c r="F4033" s="176"/>
      <c r="G4033" s="177"/>
      <c r="H4033" s="177"/>
    </row>
    <row r="4034" spans="1:8" x14ac:dyDescent="0.25">
      <c r="A4034" s="793"/>
      <c r="E4034" s="176"/>
      <c r="F4034" s="176"/>
      <c r="G4034" s="177"/>
      <c r="H4034" s="177"/>
    </row>
    <row r="4035" spans="1:8" x14ac:dyDescent="0.25">
      <c r="A4035" s="793"/>
      <c r="E4035" s="176"/>
      <c r="F4035" s="176"/>
      <c r="G4035" s="177"/>
      <c r="H4035" s="177"/>
    </row>
    <row r="4036" spans="1:8" x14ac:dyDescent="0.25">
      <c r="A4036" s="793"/>
      <c r="E4036" s="176"/>
      <c r="F4036" s="176"/>
      <c r="G4036" s="177"/>
      <c r="H4036" s="177"/>
    </row>
    <row r="4037" spans="1:8" x14ac:dyDescent="0.25">
      <c r="A4037" s="793"/>
      <c r="E4037" s="176"/>
      <c r="F4037" s="176"/>
      <c r="G4037" s="177"/>
      <c r="H4037" s="177"/>
    </row>
    <row r="4038" spans="1:8" x14ac:dyDescent="0.25">
      <c r="A4038" s="793"/>
      <c r="E4038" s="176"/>
      <c r="F4038" s="176"/>
      <c r="G4038" s="177"/>
      <c r="H4038" s="177"/>
    </row>
    <row r="4039" spans="1:8" x14ac:dyDescent="0.25">
      <c r="A4039" s="793"/>
      <c r="E4039" s="176"/>
      <c r="F4039" s="176"/>
      <c r="G4039" s="177"/>
      <c r="H4039" s="177"/>
    </row>
    <row r="4040" spans="1:8" x14ac:dyDescent="0.25">
      <c r="A4040" s="793"/>
      <c r="E4040" s="176"/>
      <c r="F4040" s="176"/>
      <c r="G4040" s="177"/>
      <c r="H4040" s="177"/>
    </row>
    <row r="4041" spans="1:8" x14ac:dyDescent="0.25">
      <c r="A4041" s="793"/>
      <c r="E4041" s="176"/>
      <c r="F4041" s="176"/>
      <c r="G4041" s="177"/>
      <c r="H4041" s="177"/>
    </row>
    <row r="4042" spans="1:8" x14ac:dyDescent="0.25">
      <c r="A4042" s="793"/>
      <c r="E4042" s="176"/>
      <c r="F4042" s="176"/>
      <c r="G4042" s="177"/>
      <c r="H4042" s="177"/>
    </row>
    <row r="4043" spans="1:8" x14ac:dyDescent="0.25">
      <c r="A4043" s="793"/>
      <c r="E4043" s="176"/>
      <c r="F4043" s="176"/>
      <c r="G4043" s="177"/>
      <c r="H4043" s="177"/>
    </row>
    <row r="4044" spans="1:8" x14ac:dyDescent="0.25">
      <c r="A4044" s="793"/>
      <c r="E4044" s="176"/>
      <c r="F4044" s="176"/>
      <c r="G4044" s="177"/>
      <c r="H4044" s="177"/>
    </row>
    <row r="4045" spans="1:8" x14ac:dyDescent="0.25">
      <c r="A4045" s="793"/>
      <c r="E4045" s="176"/>
      <c r="F4045" s="176"/>
      <c r="G4045" s="177"/>
      <c r="H4045" s="177"/>
    </row>
    <row r="4046" spans="1:8" x14ac:dyDescent="0.25">
      <c r="A4046" s="793"/>
      <c r="E4046" s="176"/>
      <c r="F4046" s="176"/>
      <c r="G4046" s="177"/>
      <c r="H4046" s="177"/>
    </row>
    <row r="4047" spans="1:8" x14ac:dyDescent="0.25">
      <c r="A4047" s="793"/>
      <c r="E4047" s="176"/>
      <c r="F4047" s="176"/>
      <c r="G4047" s="177"/>
      <c r="H4047" s="177"/>
    </row>
    <row r="4048" spans="1:8" x14ac:dyDescent="0.25">
      <c r="A4048" s="793"/>
      <c r="E4048" s="176"/>
      <c r="F4048" s="176"/>
      <c r="G4048" s="177"/>
      <c r="H4048" s="177"/>
    </row>
    <row r="4049" spans="1:8" x14ac:dyDescent="0.25">
      <c r="A4049" s="793"/>
      <c r="E4049" s="176"/>
      <c r="F4049" s="176"/>
      <c r="G4049" s="177"/>
      <c r="H4049" s="177"/>
    </row>
    <row r="4050" spans="1:8" x14ac:dyDescent="0.25">
      <c r="A4050" s="793"/>
      <c r="E4050" s="176"/>
      <c r="F4050" s="176"/>
      <c r="G4050" s="177"/>
      <c r="H4050" s="177"/>
    </row>
    <row r="4051" spans="1:8" x14ac:dyDescent="0.25">
      <c r="A4051" s="793"/>
      <c r="E4051" s="176"/>
      <c r="F4051" s="176"/>
      <c r="G4051" s="177"/>
      <c r="H4051" s="177"/>
    </row>
    <row r="4052" spans="1:8" x14ac:dyDescent="0.25">
      <c r="A4052" s="793"/>
      <c r="E4052" s="176"/>
      <c r="F4052" s="176"/>
      <c r="G4052" s="177"/>
      <c r="H4052" s="177"/>
    </row>
    <row r="4053" spans="1:8" x14ac:dyDescent="0.25">
      <c r="A4053" s="793"/>
      <c r="E4053" s="176"/>
      <c r="F4053" s="176"/>
      <c r="G4053" s="177"/>
      <c r="H4053" s="177"/>
    </row>
    <row r="4054" spans="1:8" x14ac:dyDescent="0.25">
      <c r="A4054" s="793"/>
      <c r="E4054" s="176"/>
      <c r="F4054" s="176"/>
      <c r="G4054" s="177"/>
      <c r="H4054" s="177"/>
    </row>
    <row r="4055" spans="1:8" x14ac:dyDescent="0.25">
      <c r="A4055" s="793"/>
      <c r="E4055" s="176"/>
      <c r="F4055" s="176"/>
      <c r="G4055" s="177"/>
      <c r="H4055" s="177"/>
    </row>
    <row r="4056" spans="1:8" x14ac:dyDescent="0.25">
      <c r="A4056" s="793"/>
      <c r="E4056" s="176"/>
      <c r="F4056" s="176"/>
      <c r="G4056" s="177"/>
      <c r="H4056" s="177"/>
    </row>
    <row r="4057" spans="1:8" x14ac:dyDescent="0.25">
      <c r="A4057" s="793"/>
      <c r="E4057" s="176"/>
      <c r="F4057" s="176"/>
      <c r="G4057" s="177"/>
      <c r="H4057" s="177"/>
    </row>
    <row r="4058" spans="1:8" x14ac:dyDescent="0.25">
      <c r="A4058" s="793"/>
      <c r="E4058" s="176"/>
      <c r="F4058" s="176"/>
      <c r="G4058" s="177"/>
      <c r="H4058" s="177"/>
    </row>
    <row r="4059" spans="1:8" x14ac:dyDescent="0.25">
      <c r="A4059" s="793"/>
      <c r="E4059" s="176"/>
      <c r="F4059" s="176"/>
      <c r="G4059" s="177"/>
      <c r="H4059" s="177"/>
    </row>
    <row r="4060" spans="1:8" x14ac:dyDescent="0.25">
      <c r="A4060" s="793"/>
      <c r="E4060" s="176"/>
      <c r="F4060" s="176"/>
      <c r="G4060" s="177"/>
      <c r="H4060" s="177"/>
    </row>
    <row r="4061" spans="1:8" x14ac:dyDescent="0.25">
      <c r="A4061" s="793"/>
      <c r="E4061" s="176"/>
      <c r="F4061" s="176"/>
      <c r="G4061" s="177"/>
      <c r="H4061" s="177"/>
    </row>
    <row r="4062" spans="1:8" x14ac:dyDescent="0.25">
      <c r="A4062" s="793"/>
      <c r="E4062" s="176"/>
      <c r="F4062" s="176"/>
      <c r="G4062" s="177"/>
      <c r="H4062" s="177"/>
    </row>
    <row r="4063" spans="1:8" x14ac:dyDescent="0.25">
      <c r="A4063" s="793"/>
      <c r="E4063" s="176"/>
      <c r="F4063" s="176"/>
      <c r="G4063" s="177"/>
      <c r="H4063" s="177"/>
    </row>
    <row r="4064" spans="1:8" x14ac:dyDescent="0.25">
      <c r="A4064" s="793"/>
      <c r="E4064" s="176"/>
      <c r="F4064" s="176"/>
      <c r="G4064" s="177"/>
      <c r="H4064" s="177"/>
    </row>
    <row r="4065" spans="1:8" x14ac:dyDescent="0.25">
      <c r="A4065" s="793"/>
      <c r="E4065" s="176"/>
      <c r="F4065" s="176"/>
      <c r="G4065" s="177"/>
      <c r="H4065" s="177"/>
    </row>
    <row r="4066" spans="1:8" x14ac:dyDescent="0.25">
      <c r="A4066" s="793"/>
      <c r="E4066" s="176"/>
      <c r="F4066" s="176"/>
      <c r="G4066" s="177"/>
      <c r="H4066" s="177"/>
    </row>
    <row r="4067" spans="1:8" x14ac:dyDescent="0.25">
      <c r="A4067" s="793"/>
      <c r="E4067" s="176"/>
      <c r="F4067" s="176"/>
      <c r="G4067" s="177"/>
      <c r="H4067" s="177"/>
    </row>
    <row r="4068" spans="1:8" x14ac:dyDescent="0.25">
      <c r="A4068" s="793"/>
      <c r="E4068" s="176"/>
      <c r="F4068" s="176"/>
      <c r="G4068" s="177"/>
      <c r="H4068" s="177"/>
    </row>
    <row r="4069" spans="1:8" x14ac:dyDescent="0.25">
      <c r="A4069" s="793"/>
      <c r="E4069" s="176"/>
      <c r="F4069" s="176"/>
      <c r="G4069" s="177"/>
      <c r="H4069" s="177"/>
    </row>
    <row r="4070" spans="1:8" x14ac:dyDescent="0.25">
      <c r="A4070" s="793"/>
      <c r="E4070" s="176"/>
      <c r="F4070" s="176"/>
      <c r="G4070" s="177"/>
      <c r="H4070" s="177"/>
    </row>
    <row r="4071" spans="1:8" x14ac:dyDescent="0.25">
      <c r="A4071" s="793"/>
      <c r="E4071" s="176"/>
      <c r="F4071" s="176"/>
      <c r="G4071" s="177"/>
      <c r="H4071" s="177"/>
    </row>
    <row r="4072" spans="1:8" x14ac:dyDescent="0.25">
      <c r="A4072" s="793"/>
      <c r="E4072" s="176"/>
      <c r="F4072" s="176"/>
      <c r="G4072" s="177"/>
      <c r="H4072" s="177"/>
    </row>
    <row r="4073" spans="1:8" x14ac:dyDescent="0.25">
      <c r="A4073" s="793"/>
      <c r="E4073" s="176"/>
      <c r="F4073" s="176"/>
      <c r="G4073" s="177"/>
      <c r="H4073" s="177"/>
    </row>
    <row r="4074" spans="1:8" x14ac:dyDescent="0.25">
      <c r="A4074" s="793"/>
      <c r="E4074" s="176"/>
      <c r="F4074" s="176"/>
      <c r="G4074" s="177"/>
      <c r="H4074" s="177"/>
    </row>
    <row r="4075" spans="1:8" x14ac:dyDescent="0.25">
      <c r="A4075" s="793"/>
      <c r="E4075" s="176"/>
      <c r="F4075" s="176"/>
      <c r="G4075" s="177"/>
      <c r="H4075" s="177"/>
    </row>
    <row r="4076" spans="1:8" x14ac:dyDescent="0.25">
      <c r="A4076" s="793"/>
      <c r="E4076" s="176"/>
      <c r="F4076" s="176"/>
      <c r="G4076" s="177"/>
      <c r="H4076" s="177"/>
    </row>
    <row r="4077" spans="1:8" x14ac:dyDescent="0.25">
      <c r="A4077" s="793"/>
      <c r="E4077" s="176"/>
      <c r="F4077" s="176"/>
      <c r="G4077" s="177"/>
      <c r="H4077" s="177"/>
    </row>
    <row r="4078" spans="1:8" x14ac:dyDescent="0.25">
      <c r="A4078" s="793"/>
      <c r="E4078" s="176"/>
      <c r="F4078" s="176"/>
      <c r="G4078" s="177"/>
      <c r="H4078" s="177"/>
    </row>
    <row r="4079" spans="1:8" x14ac:dyDescent="0.25">
      <c r="A4079" s="793"/>
      <c r="E4079" s="176"/>
      <c r="F4079" s="176"/>
      <c r="G4079" s="177"/>
      <c r="H4079" s="177"/>
    </row>
    <row r="4080" spans="1:8" x14ac:dyDescent="0.25">
      <c r="A4080" s="793"/>
      <c r="E4080" s="176"/>
      <c r="F4080" s="176"/>
      <c r="G4080" s="177"/>
      <c r="H4080" s="177"/>
    </row>
    <row r="4081" spans="1:8" x14ac:dyDescent="0.25">
      <c r="A4081" s="793"/>
      <c r="E4081" s="176"/>
      <c r="F4081" s="176"/>
      <c r="G4081" s="177"/>
      <c r="H4081" s="177"/>
    </row>
    <row r="4082" spans="1:8" x14ac:dyDescent="0.25">
      <c r="A4082" s="793"/>
      <c r="E4082" s="176"/>
      <c r="F4082" s="176"/>
      <c r="G4082" s="177"/>
      <c r="H4082" s="177"/>
    </row>
    <row r="4083" spans="1:8" x14ac:dyDescent="0.25">
      <c r="A4083" s="793"/>
      <c r="E4083" s="176"/>
      <c r="F4083" s="176"/>
      <c r="G4083" s="177"/>
      <c r="H4083" s="177"/>
    </row>
    <row r="4084" spans="1:8" x14ac:dyDescent="0.25">
      <c r="A4084" s="793"/>
      <c r="E4084" s="176"/>
      <c r="F4084" s="176"/>
      <c r="G4084" s="177"/>
      <c r="H4084" s="177"/>
    </row>
    <row r="4085" spans="1:8" x14ac:dyDescent="0.25">
      <c r="A4085" s="793"/>
      <c r="E4085" s="176"/>
      <c r="F4085" s="176"/>
      <c r="G4085" s="177"/>
      <c r="H4085" s="177"/>
    </row>
    <row r="4086" spans="1:8" x14ac:dyDescent="0.25">
      <c r="A4086" s="793"/>
      <c r="E4086" s="176"/>
      <c r="F4086" s="176"/>
      <c r="G4086" s="177"/>
      <c r="H4086" s="177"/>
    </row>
    <row r="4087" spans="1:8" x14ac:dyDescent="0.25">
      <c r="A4087" s="793"/>
      <c r="E4087" s="176"/>
      <c r="F4087" s="176"/>
      <c r="G4087" s="177"/>
      <c r="H4087" s="177"/>
    </row>
    <row r="4088" spans="1:8" x14ac:dyDescent="0.25">
      <c r="A4088" s="793"/>
      <c r="E4088" s="176"/>
      <c r="F4088" s="176"/>
      <c r="G4088" s="177"/>
      <c r="H4088" s="177"/>
    </row>
    <row r="4089" spans="1:8" x14ac:dyDescent="0.25">
      <c r="A4089" s="793"/>
      <c r="E4089" s="176"/>
      <c r="F4089" s="176"/>
      <c r="G4089" s="177"/>
      <c r="H4089" s="177"/>
    </row>
    <row r="4090" spans="1:8" x14ac:dyDescent="0.25">
      <c r="A4090" s="793"/>
      <c r="E4090" s="176"/>
      <c r="F4090" s="176"/>
      <c r="G4090" s="177"/>
      <c r="H4090" s="177"/>
    </row>
    <row r="4091" spans="1:8" x14ac:dyDescent="0.25">
      <c r="A4091" s="793"/>
      <c r="E4091" s="176"/>
      <c r="F4091" s="176"/>
      <c r="G4091" s="177"/>
      <c r="H4091" s="177"/>
    </row>
    <row r="4092" spans="1:8" x14ac:dyDescent="0.25">
      <c r="A4092" s="793"/>
      <c r="E4092" s="176"/>
      <c r="F4092" s="176"/>
      <c r="G4092" s="177"/>
      <c r="H4092" s="177"/>
    </row>
    <row r="4093" spans="1:8" x14ac:dyDescent="0.25">
      <c r="A4093" s="793"/>
      <c r="E4093" s="176"/>
      <c r="F4093" s="176"/>
      <c r="G4093" s="177"/>
      <c r="H4093" s="177"/>
    </row>
    <row r="4094" spans="1:8" x14ac:dyDescent="0.25">
      <c r="A4094" s="793"/>
      <c r="E4094" s="176"/>
      <c r="F4094" s="176"/>
      <c r="G4094" s="177"/>
      <c r="H4094" s="177"/>
    </row>
    <row r="4095" spans="1:8" x14ac:dyDescent="0.25">
      <c r="A4095" s="793"/>
      <c r="E4095" s="176"/>
      <c r="F4095" s="176"/>
      <c r="G4095" s="177"/>
      <c r="H4095" s="177"/>
    </row>
    <row r="4096" spans="1:8" x14ac:dyDescent="0.25">
      <c r="A4096" s="793"/>
      <c r="E4096" s="176"/>
      <c r="F4096" s="176"/>
      <c r="G4096" s="177"/>
      <c r="H4096" s="177"/>
    </row>
    <row r="4097" spans="1:8" x14ac:dyDescent="0.25">
      <c r="A4097" s="793"/>
      <c r="E4097" s="176"/>
      <c r="F4097" s="176"/>
      <c r="G4097" s="177"/>
      <c r="H4097" s="177"/>
    </row>
    <row r="4098" spans="1:8" x14ac:dyDescent="0.25">
      <c r="A4098" s="793"/>
      <c r="E4098" s="176"/>
      <c r="F4098" s="176"/>
      <c r="G4098" s="177"/>
      <c r="H4098" s="177"/>
    </row>
    <row r="4099" spans="1:8" x14ac:dyDescent="0.25">
      <c r="A4099" s="793"/>
      <c r="E4099" s="176"/>
      <c r="F4099" s="176"/>
      <c r="G4099" s="177"/>
      <c r="H4099" s="177"/>
    </row>
    <row r="4100" spans="1:8" x14ac:dyDescent="0.25">
      <c r="A4100" s="793"/>
      <c r="E4100" s="176"/>
      <c r="F4100" s="176"/>
      <c r="G4100" s="177"/>
      <c r="H4100" s="177"/>
    </row>
    <row r="4101" spans="1:8" x14ac:dyDescent="0.25">
      <c r="A4101" s="793"/>
      <c r="E4101" s="176"/>
      <c r="F4101" s="176"/>
      <c r="G4101" s="177"/>
      <c r="H4101" s="177"/>
    </row>
    <row r="4102" spans="1:8" x14ac:dyDescent="0.25">
      <c r="A4102" s="793"/>
      <c r="E4102" s="176"/>
      <c r="F4102" s="176"/>
      <c r="G4102" s="177"/>
      <c r="H4102" s="177"/>
    </row>
    <row r="4103" spans="1:8" x14ac:dyDescent="0.25">
      <c r="A4103" s="793"/>
      <c r="E4103" s="176"/>
      <c r="F4103" s="176"/>
      <c r="G4103" s="177"/>
      <c r="H4103" s="177"/>
    </row>
    <row r="4104" spans="1:8" x14ac:dyDescent="0.25">
      <c r="A4104" s="793"/>
      <c r="E4104" s="176"/>
      <c r="F4104" s="176"/>
      <c r="G4104" s="177"/>
      <c r="H4104" s="177"/>
    </row>
    <row r="4105" spans="1:8" x14ac:dyDescent="0.25">
      <c r="A4105" s="793"/>
      <c r="E4105" s="176"/>
      <c r="F4105" s="176"/>
      <c r="G4105" s="177"/>
      <c r="H4105" s="177"/>
    </row>
    <row r="4106" spans="1:8" x14ac:dyDescent="0.25">
      <c r="A4106" s="793"/>
      <c r="E4106" s="176"/>
      <c r="F4106" s="176"/>
      <c r="G4106" s="177"/>
      <c r="H4106" s="177"/>
    </row>
    <row r="4107" spans="1:8" x14ac:dyDescent="0.25">
      <c r="A4107" s="793"/>
      <c r="E4107" s="176"/>
      <c r="F4107" s="176"/>
      <c r="G4107" s="177"/>
      <c r="H4107" s="177"/>
    </row>
    <row r="4108" spans="1:8" x14ac:dyDescent="0.25">
      <c r="A4108" s="793"/>
      <c r="E4108" s="176"/>
      <c r="F4108" s="176"/>
      <c r="G4108" s="177"/>
      <c r="H4108" s="177"/>
    </row>
    <row r="4109" spans="1:8" x14ac:dyDescent="0.25">
      <c r="A4109" s="793"/>
      <c r="E4109" s="176"/>
      <c r="F4109" s="176"/>
      <c r="G4109" s="177"/>
      <c r="H4109" s="177"/>
    </row>
    <row r="4110" spans="1:8" x14ac:dyDescent="0.25">
      <c r="A4110" s="793"/>
      <c r="E4110" s="176"/>
      <c r="F4110" s="176"/>
      <c r="G4110" s="177"/>
      <c r="H4110" s="177"/>
    </row>
    <row r="4111" spans="1:8" x14ac:dyDescent="0.25">
      <c r="A4111" s="793"/>
      <c r="E4111" s="176"/>
      <c r="F4111" s="176"/>
      <c r="G4111" s="177"/>
      <c r="H4111" s="177"/>
    </row>
    <row r="4112" spans="1:8" x14ac:dyDescent="0.25">
      <c r="A4112" s="793"/>
      <c r="E4112" s="176"/>
      <c r="F4112" s="176"/>
      <c r="G4112" s="177"/>
      <c r="H4112" s="177"/>
    </row>
    <row r="4113" spans="1:8" x14ac:dyDescent="0.25">
      <c r="A4113" s="793"/>
      <c r="E4113" s="176"/>
      <c r="F4113" s="176"/>
      <c r="G4113" s="177"/>
      <c r="H4113" s="177"/>
    </row>
    <row r="4114" spans="1:8" x14ac:dyDescent="0.25">
      <c r="A4114" s="793"/>
      <c r="E4114" s="176"/>
      <c r="F4114" s="176"/>
      <c r="G4114" s="177"/>
      <c r="H4114" s="177"/>
    </row>
    <row r="4115" spans="1:8" x14ac:dyDescent="0.25">
      <c r="A4115" s="793"/>
      <c r="E4115" s="176"/>
      <c r="F4115" s="176"/>
      <c r="G4115" s="177"/>
      <c r="H4115" s="177"/>
    </row>
    <row r="4116" spans="1:8" x14ac:dyDescent="0.25">
      <c r="A4116" s="793"/>
      <c r="E4116" s="176"/>
      <c r="F4116" s="176"/>
      <c r="G4116" s="177"/>
      <c r="H4116" s="177"/>
    </row>
    <row r="4117" spans="1:8" x14ac:dyDescent="0.25">
      <c r="A4117" s="793"/>
      <c r="E4117" s="176"/>
      <c r="F4117" s="176"/>
      <c r="G4117" s="177"/>
      <c r="H4117" s="177"/>
    </row>
    <row r="4118" spans="1:8" x14ac:dyDescent="0.25">
      <c r="A4118" s="793"/>
      <c r="E4118" s="176"/>
      <c r="F4118" s="176"/>
      <c r="G4118" s="177"/>
      <c r="H4118" s="177"/>
    </row>
    <row r="4119" spans="1:8" x14ac:dyDescent="0.25">
      <c r="A4119" s="793"/>
      <c r="E4119" s="176"/>
      <c r="F4119" s="176"/>
      <c r="G4119" s="177"/>
      <c r="H4119" s="177"/>
    </row>
    <row r="4120" spans="1:8" x14ac:dyDescent="0.25">
      <c r="A4120" s="793"/>
      <c r="E4120" s="176"/>
      <c r="F4120" s="176"/>
      <c r="G4120" s="177"/>
      <c r="H4120" s="177"/>
    </row>
    <row r="4121" spans="1:8" x14ac:dyDescent="0.25">
      <c r="A4121" s="793"/>
      <c r="E4121" s="176"/>
      <c r="F4121" s="176"/>
      <c r="G4121" s="177"/>
      <c r="H4121" s="177"/>
    </row>
    <row r="4122" spans="1:8" x14ac:dyDescent="0.25">
      <c r="A4122" s="793"/>
      <c r="E4122" s="176"/>
      <c r="F4122" s="176"/>
      <c r="G4122" s="177"/>
      <c r="H4122" s="177"/>
    </row>
    <row r="4123" spans="1:8" x14ac:dyDescent="0.25">
      <c r="A4123" s="793"/>
      <c r="E4123" s="176"/>
      <c r="F4123" s="176"/>
      <c r="G4123" s="177"/>
      <c r="H4123" s="177"/>
    </row>
    <row r="4124" spans="1:8" x14ac:dyDescent="0.25">
      <c r="A4124" s="793"/>
      <c r="E4124" s="176"/>
      <c r="F4124" s="176"/>
      <c r="G4124" s="177"/>
      <c r="H4124" s="177"/>
    </row>
    <row r="4125" spans="1:8" x14ac:dyDescent="0.25">
      <c r="A4125" s="793"/>
      <c r="E4125" s="176"/>
      <c r="F4125" s="176"/>
      <c r="G4125" s="177"/>
      <c r="H4125" s="177"/>
    </row>
    <row r="4126" spans="1:8" x14ac:dyDescent="0.25">
      <c r="A4126" s="793"/>
      <c r="E4126" s="176"/>
      <c r="F4126" s="176"/>
      <c r="G4126" s="177"/>
      <c r="H4126" s="177"/>
    </row>
    <row r="4127" spans="1:8" x14ac:dyDescent="0.25">
      <c r="A4127" s="793"/>
      <c r="E4127" s="176"/>
      <c r="F4127" s="176"/>
      <c r="G4127" s="177"/>
      <c r="H4127" s="177"/>
    </row>
    <row r="4128" spans="1:8" x14ac:dyDescent="0.25">
      <c r="A4128" s="793"/>
      <c r="E4128" s="176"/>
      <c r="F4128" s="176"/>
      <c r="G4128" s="177"/>
      <c r="H4128" s="177"/>
    </row>
    <row r="4129" spans="1:8" x14ac:dyDescent="0.25">
      <c r="A4129" s="793"/>
      <c r="E4129" s="176"/>
      <c r="F4129" s="176"/>
      <c r="G4129" s="177"/>
      <c r="H4129" s="177"/>
    </row>
    <row r="4130" spans="1:8" x14ac:dyDescent="0.25">
      <c r="A4130" s="793"/>
      <c r="E4130" s="176"/>
      <c r="F4130" s="176"/>
      <c r="G4130" s="177"/>
      <c r="H4130" s="177"/>
    </row>
    <row r="4131" spans="1:8" x14ac:dyDescent="0.25">
      <c r="A4131" s="793"/>
      <c r="E4131" s="176"/>
      <c r="F4131" s="176"/>
      <c r="G4131" s="177"/>
      <c r="H4131" s="177"/>
    </row>
    <row r="4132" spans="1:8" x14ac:dyDescent="0.25">
      <c r="A4132" s="793"/>
      <c r="E4132" s="176"/>
      <c r="F4132" s="176"/>
      <c r="G4132" s="177"/>
      <c r="H4132" s="177"/>
    </row>
    <row r="4133" spans="1:8" x14ac:dyDescent="0.25">
      <c r="A4133" s="793"/>
      <c r="E4133" s="176"/>
      <c r="F4133" s="176"/>
      <c r="G4133" s="177"/>
      <c r="H4133" s="177"/>
    </row>
    <row r="4134" spans="1:8" x14ac:dyDescent="0.25">
      <c r="A4134" s="793"/>
      <c r="E4134" s="176"/>
      <c r="F4134" s="176"/>
      <c r="G4134" s="177"/>
      <c r="H4134" s="177"/>
    </row>
    <row r="4135" spans="1:8" x14ac:dyDescent="0.25">
      <c r="A4135" s="793"/>
      <c r="E4135" s="176"/>
      <c r="F4135" s="176"/>
      <c r="G4135" s="177"/>
      <c r="H4135" s="177"/>
    </row>
    <row r="4136" spans="1:8" x14ac:dyDescent="0.25">
      <c r="A4136" s="793"/>
      <c r="E4136" s="176"/>
      <c r="F4136" s="176"/>
      <c r="G4136" s="177"/>
      <c r="H4136" s="177"/>
    </row>
    <row r="4137" spans="1:8" x14ac:dyDescent="0.25">
      <c r="A4137" s="793"/>
      <c r="E4137" s="176"/>
      <c r="F4137" s="176"/>
      <c r="G4137" s="177"/>
      <c r="H4137" s="177"/>
    </row>
    <row r="4138" spans="1:8" x14ac:dyDescent="0.25">
      <c r="A4138" s="793"/>
      <c r="E4138" s="176"/>
      <c r="F4138" s="176"/>
      <c r="G4138" s="177"/>
      <c r="H4138" s="177"/>
    </row>
    <row r="4139" spans="1:8" x14ac:dyDescent="0.25">
      <c r="A4139" s="793"/>
      <c r="E4139" s="176"/>
      <c r="F4139" s="176"/>
      <c r="G4139" s="177"/>
      <c r="H4139" s="177"/>
    </row>
    <row r="4140" spans="1:8" x14ac:dyDescent="0.25">
      <c r="A4140" s="793"/>
      <c r="E4140" s="176"/>
      <c r="F4140" s="176"/>
      <c r="G4140" s="177"/>
      <c r="H4140" s="177"/>
    </row>
    <row r="4141" spans="1:8" x14ac:dyDescent="0.25">
      <c r="A4141" s="793"/>
      <c r="E4141" s="176"/>
      <c r="F4141" s="176"/>
      <c r="G4141" s="177"/>
      <c r="H4141" s="177"/>
    </row>
    <row r="4142" spans="1:8" x14ac:dyDescent="0.25">
      <c r="A4142" s="793"/>
      <c r="E4142" s="176"/>
      <c r="F4142" s="176"/>
      <c r="G4142" s="177"/>
      <c r="H4142" s="177"/>
    </row>
    <row r="4143" spans="1:8" x14ac:dyDescent="0.25">
      <c r="A4143" s="793"/>
      <c r="E4143" s="176"/>
      <c r="F4143" s="176"/>
      <c r="G4143" s="177"/>
      <c r="H4143" s="177"/>
    </row>
    <row r="4144" spans="1:8" x14ac:dyDescent="0.25">
      <c r="A4144" s="793"/>
      <c r="E4144" s="176"/>
      <c r="F4144" s="176"/>
      <c r="G4144" s="177"/>
      <c r="H4144" s="177"/>
    </row>
    <row r="4145" spans="1:8" x14ac:dyDescent="0.25">
      <c r="A4145" s="793"/>
      <c r="E4145" s="176"/>
      <c r="F4145" s="176"/>
      <c r="G4145" s="177"/>
      <c r="H4145" s="177"/>
    </row>
    <row r="4146" spans="1:8" x14ac:dyDescent="0.25">
      <c r="A4146" s="793"/>
      <c r="E4146" s="176"/>
      <c r="F4146" s="176"/>
      <c r="G4146" s="177"/>
      <c r="H4146" s="177"/>
    </row>
    <row r="4147" spans="1:8" x14ac:dyDescent="0.25">
      <c r="A4147" s="793"/>
      <c r="E4147" s="176"/>
      <c r="F4147" s="176"/>
      <c r="G4147" s="177"/>
      <c r="H4147" s="177"/>
    </row>
    <row r="4148" spans="1:8" x14ac:dyDescent="0.25">
      <c r="A4148" s="793"/>
      <c r="E4148" s="176"/>
      <c r="F4148" s="176"/>
      <c r="G4148" s="177"/>
      <c r="H4148" s="177"/>
    </row>
    <row r="4149" spans="1:8" x14ac:dyDescent="0.25">
      <c r="A4149" s="793"/>
      <c r="E4149" s="176"/>
      <c r="F4149" s="176"/>
      <c r="G4149" s="177"/>
      <c r="H4149" s="177"/>
    </row>
    <row r="4150" spans="1:8" x14ac:dyDescent="0.25">
      <c r="A4150" s="793"/>
      <c r="E4150" s="176"/>
      <c r="F4150" s="176"/>
      <c r="G4150" s="177"/>
      <c r="H4150" s="177"/>
    </row>
    <row r="4151" spans="1:8" x14ac:dyDescent="0.25">
      <c r="A4151" s="793"/>
      <c r="E4151" s="176"/>
      <c r="F4151" s="176"/>
      <c r="G4151" s="177"/>
      <c r="H4151" s="177"/>
    </row>
    <row r="4152" spans="1:8" x14ac:dyDescent="0.25">
      <c r="A4152" s="793"/>
      <c r="E4152" s="176"/>
      <c r="F4152" s="176"/>
      <c r="G4152" s="177"/>
      <c r="H4152" s="177"/>
    </row>
    <row r="4153" spans="1:8" x14ac:dyDescent="0.25">
      <c r="A4153" s="793"/>
      <c r="E4153" s="176"/>
      <c r="F4153" s="176"/>
      <c r="G4153" s="177"/>
      <c r="H4153" s="177"/>
    </row>
    <row r="4154" spans="1:8" x14ac:dyDescent="0.25">
      <c r="A4154" s="793"/>
      <c r="E4154" s="176"/>
      <c r="F4154" s="176"/>
      <c r="G4154" s="177"/>
      <c r="H4154" s="177"/>
    </row>
    <row r="4155" spans="1:8" x14ac:dyDescent="0.25">
      <c r="A4155" s="793"/>
      <c r="E4155" s="176"/>
      <c r="F4155" s="176"/>
      <c r="G4155" s="177"/>
      <c r="H4155" s="177"/>
    </row>
    <row r="4156" spans="1:8" x14ac:dyDescent="0.25">
      <c r="A4156" s="793"/>
      <c r="E4156" s="176"/>
      <c r="F4156" s="176"/>
      <c r="G4156" s="177"/>
      <c r="H4156" s="177"/>
    </row>
    <row r="4157" spans="1:8" x14ac:dyDescent="0.25">
      <c r="A4157" s="793"/>
      <c r="E4157" s="176"/>
      <c r="F4157" s="176"/>
      <c r="G4157" s="177"/>
      <c r="H4157" s="177"/>
    </row>
    <row r="4158" spans="1:8" x14ac:dyDescent="0.25">
      <c r="A4158" s="793"/>
      <c r="E4158" s="176"/>
      <c r="F4158" s="176"/>
      <c r="G4158" s="177"/>
      <c r="H4158" s="177"/>
    </row>
    <row r="4159" spans="1:8" x14ac:dyDescent="0.25">
      <c r="A4159" s="793"/>
      <c r="E4159" s="176"/>
      <c r="F4159" s="176"/>
      <c r="G4159" s="177"/>
      <c r="H4159" s="177"/>
    </row>
    <row r="4160" spans="1:8" x14ac:dyDescent="0.25">
      <c r="A4160" s="793"/>
      <c r="E4160" s="176"/>
      <c r="F4160" s="176"/>
      <c r="G4160" s="177"/>
      <c r="H4160" s="177"/>
    </row>
    <row r="4161" spans="1:8" x14ac:dyDescent="0.25">
      <c r="A4161" s="793"/>
      <c r="E4161" s="176"/>
      <c r="F4161" s="176"/>
      <c r="G4161" s="177"/>
      <c r="H4161" s="177"/>
    </row>
    <row r="4162" spans="1:8" x14ac:dyDescent="0.25">
      <c r="A4162" s="793"/>
      <c r="E4162" s="176"/>
      <c r="F4162" s="176"/>
      <c r="G4162" s="177"/>
      <c r="H4162" s="177"/>
    </row>
    <row r="4163" spans="1:8" x14ac:dyDescent="0.25">
      <c r="A4163" s="793"/>
      <c r="E4163" s="176"/>
      <c r="F4163" s="176"/>
      <c r="G4163" s="177"/>
      <c r="H4163" s="177"/>
    </row>
    <row r="4164" spans="1:8" x14ac:dyDescent="0.25">
      <c r="A4164" s="793"/>
      <c r="E4164" s="176"/>
      <c r="F4164" s="176"/>
      <c r="G4164" s="177"/>
      <c r="H4164" s="177"/>
    </row>
    <row r="4165" spans="1:8" x14ac:dyDescent="0.25">
      <c r="A4165" s="793"/>
      <c r="E4165" s="176"/>
      <c r="F4165" s="176"/>
      <c r="G4165" s="177"/>
      <c r="H4165" s="177"/>
    </row>
    <row r="4166" spans="1:8" x14ac:dyDescent="0.25">
      <c r="A4166" s="793"/>
      <c r="E4166" s="176"/>
      <c r="F4166" s="176"/>
      <c r="G4166" s="177"/>
      <c r="H4166" s="177"/>
    </row>
    <row r="4167" spans="1:8" x14ac:dyDescent="0.25">
      <c r="A4167" s="793"/>
      <c r="E4167" s="176"/>
      <c r="F4167" s="176"/>
      <c r="G4167" s="177"/>
      <c r="H4167" s="177"/>
    </row>
    <row r="4168" spans="1:8" x14ac:dyDescent="0.25">
      <c r="A4168" s="793"/>
      <c r="E4168" s="176"/>
      <c r="F4168" s="176"/>
      <c r="G4168" s="177"/>
      <c r="H4168" s="177"/>
    </row>
    <row r="4169" spans="1:8" x14ac:dyDescent="0.25">
      <c r="A4169" s="793"/>
      <c r="E4169" s="176"/>
      <c r="F4169" s="176"/>
      <c r="G4169" s="177"/>
      <c r="H4169" s="177"/>
    </row>
    <row r="4170" spans="1:8" x14ac:dyDescent="0.25">
      <c r="A4170" s="793"/>
      <c r="E4170" s="176"/>
      <c r="F4170" s="176"/>
      <c r="G4170" s="177"/>
      <c r="H4170" s="177"/>
    </row>
    <row r="4171" spans="1:8" x14ac:dyDescent="0.25">
      <c r="A4171" s="793"/>
      <c r="E4171" s="176"/>
      <c r="F4171" s="176"/>
      <c r="G4171" s="177"/>
      <c r="H4171" s="177"/>
    </row>
    <row r="4172" spans="1:8" x14ac:dyDescent="0.25">
      <c r="A4172" s="793"/>
      <c r="E4172" s="176"/>
      <c r="F4172" s="176"/>
      <c r="G4172" s="177"/>
      <c r="H4172" s="177"/>
    </row>
    <row r="4173" spans="1:8" x14ac:dyDescent="0.25">
      <c r="A4173" s="793"/>
      <c r="E4173" s="176"/>
      <c r="F4173" s="176"/>
      <c r="G4173" s="177"/>
      <c r="H4173" s="177"/>
    </row>
    <row r="4174" spans="1:8" x14ac:dyDescent="0.25">
      <c r="A4174" s="793"/>
      <c r="E4174" s="176"/>
      <c r="F4174" s="176"/>
      <c r="G4174" s="177"/>
      <c r="H4174" s="177"/>
    </row>
    <row r="4175" spans="1:8" x14ac:dyDescent="0.25">
      <c r="A4175" s="793"/>
      <c r="E4175" s="176"/>
      <c r="F4175" s="176"/>
      <c r="G4175" s="177"/>
      <c r="H4175" s="177"/>
    </row>
    <row r="4176" spans="1:8" x14ac:dyDescent="0.25">
      <c r="A4176" s="793"/>
      <c r="E4176" s="176"/>
      <c r="F4176" s="176"/>
      <c r="G4176" s="177"/>
      <c r="H4176" s="177"/>
    </row>
    <row r="4177" spans="1:8" x14ac:dyDescent="0.25">
      <c r="A4177" s="793"/>
      <c r="E4177" s="176"/>
      <c r="F4177" s="176"/>
      <c r="G4177" s="177"/>
      <c r="H4177" s="177"/>
    </row>
    <row r="4178" spans="1:8" x14ac:dyDescent="0.25">
      <c r="A4178" s="793"/>
      <c r="E4178" s="176"/>
      <c r="F4178" s="176"/>
      <c r="G4178" s="177"/>
      <c r="H4178" s="177"/>
    </row>
    <row r="4179" spans="1:8" x14ac:dyDescent="0.25">
      <c r="A4179" s="793"/>
      <c r="E4179" s="176"/>
      <c r="F4179" s="176"/>
      <c r="G4179" s="177"/>
      <c r="H4179" s="177"/>
    </row>
    <row r="4180" spans="1:8" x14ac:dyDescent="0.25">
      <c r="A4180" s="793"/>
      <c r="E4180" s="176"/>
      <c r="F4180" s="176"/>
      <c r="G4180" s="177"/>
      <c r="H4180" s="177"/>
    </row>
    <row r="4181" spans="1:8" x14ac:dyDescent="0.25">
      <c r="A4181" s="793"/>
      <c r="E4181" s="176"/>
      <c r="F4181" s="176"/>
      <c r="G4181" s="177"/>
      <c r="H4181" s="177"/>
    </row>
    <row r="4182" spans="1:8" x14ac:dyDescent="0.25">
      <c r="A4182" s="793"/>
      <c r="E4182" s="176"/>
      <c r="F4182" s="176"/>
      <c r="G4182" s="177"/>
      <c r="H4182" s="177"/>
    </row>
    <row r="4183" spans="1:8" x14ac:dyDescent="0.25">
      <c r="A4183" s="793"/>
      <c r="E4183" s="176"/>
      <c r="F4183" s="176"/>
      <c r="G4183" s="177"/>
      <c r="H4183" s="177"/>
    </row>
    <row r="4184" spans="1:8" x14ac:dyDescent="0.25">
      <c r="A4184" s="793"/>
      <c r="E4184" s="176"/>
      <c r="F4184" s="176"/>
      <c r="G4184" s="177"/>
      <c r="H4184" s="177"/>
    </row>
    <row r="4185" spans="1:8" x14ac:dyDescent="0.25">
      <c r="A4185" s="793"/>
      <c r="E4185" s="176"/>
      <c r="F4185" s="176"/>
      <c r="G4185" s="177"/>
      <c r="H4185" s="177"/>
    </row>
    <row r="4186" spans="1:8" x14ac:dyDescent="0.25">
      <c r="A4186" s="793"/>
      <c r="E4186" s="176"/>
      <c r="F4186" s="176"/>
      <c r="G4186" s="177"/>
      <c r="H4186" s="177"/>
    </row>
    <row r="4187" spans="1:8" x14ac:dyDescent="0.25">
      <c r="A4187" s="793"/>
      <c r="E4187" s="176"/>
      <c r="F4187" s="176"/>
      <c r="G4187" s="177"/>
      <c r="H4187" s="177"/>
    </row>
    <row r="4188" spans="1:8" x14ac:dyDescent="0.25">
      <c r="A4188" s="793"/>
      <c r="E4188" s="176"/>
      <c r="F4188" s="176"/>
      <c r="G4188" s="177"/>
      <c r="H4188" s="177"/>
    </row>
    <row r="4189" spans="1:8" x14ac:dyDescent="0.25">
      <c r="A4189" s="793"/>
      <c r="E4189" s="176"/>
      <c r="F4189" s="176"/>
      <c r="G4189" s="177"/>
      <c r="H4189" s="177"/>
    </row>
    <row r="4190" spans="1:8" x14ac:dyDescent="0.25">
      <c r="A4190" s="793"/>
      <c r="E4190" s="176"/>
      <c r="F4190" s="176"/>
      <c r="G4190" s="177"/>
      <c r="H4190" s="177"/>
    </row>
    <row r="4191" spans="1:8" x14ac:dyDescent="0.25">
      <c r="A4191" s="793"/>
      <c r="E4191" s="176"/>
      <c r="F4191" s="176"/>
      <c r="G4191" s="177"/>
      <c r="H4191" s="177"/>
    </row>
    <row r="4192" spans="1:8" x14ac:dyDescent="0.25">
      <c r="A4192" s="793"/>
      <c r="E4192" s="176"/>
      <c r="F4192" s="176"/>
      <c r="G4192" s="177"/>
      <c r="H4192" s="177"/>
    </row>
    <row r="4193" spans="1:8" x14ac:dyDescent="0.25">
      <c r="A4193" s="793"/>
      <c r="E4193" s="176"/>
      <c r="F4193" s="176"/>
      <c r="G4193" s="177"/>
      <c r="H4193" s="177"/>
    </row>
    <row r="4194" spans="1:8" x14ac:dyDescent="0.25">
      <c r="A4194" s="793"/>
      <c r="E4194" s="176"/>
      <c r="F4194" s="176"/>
      <c r="G4194" s="177"/>
      <c r="H4194" s="177"/>
    </row>
    <row r="4195" spans="1:8" x14ac:dyDescent="0.25">
      <c r="A4195" s="793"/>
      <c r="E4195" s="176"/>
      <c r="F4195" s="176"/>
      <c r="G4195" s="177"/>
      <c r="H4195" s="177"/>
    </row>
    <row r="4196" spans="1:8" x14ac:dyDescent="0.25">
      <c r="A4196" s="793"/>
      <c r="E4196" s="176"/>
      <c r="F4196" s="176"/>
      <c r="G4196" s="177"/>
      <c r="H4196" s="177"/>
    </row>
    <row r="4197" spans="1:8" x14ac:dyDescent="0.25">
      <c r="A4197" s="793"/>
      <c r="E4197" s="176"/>
      <c r="F4197" s="176"/>
      <c r="G4197" s="177"/>
      <c r="H4197" s="177"/>
    </row>
    <row r="4198" spans="1:8" x14ac:dyDescent="0.25">
      <c r="A4198" s="793"/>
      <c r="E4198" s="176"/>
      <c r="F4198" s="176"/>
      <c r="G4198" s="177"/>
      <c r="H4198" s="177"/>
    </row>
    <row r="4199" spans="1:8" x14ac:dyDescent="0.25">
      <c r="A4199" s="793"/>
      <c r="E4199" s="176"/>
      <c r="F4199" s="176"/>
      <c r="G4199" s="177"/>
      <c r="H4199" s="177"/>
    </row>
    <row r="4200" spans="1:8" x14ac:dyDescent="0.25">
      <c r="A4200" s="793"/>
      <c r="E4200" s="176"/>
      <c r="F4200" s="176"/>
      <c r="G4200" s="177"/>
      <c r="H4200" s="177"/>
    </row>
    <row r="4201" spans="1:8" x14ac:dyDescent="0.25">
      <c r="A4201" s="793"/>
      <c r="E4201" s="176"/>
      <c r="F4201" s="176"/>
      <c r="G4201" s="177"/>
      <c r="H4201" s="177"/>
    </row>
    <row r="4202" spans="1:8" x14ac:dyDescent="0.25">
      <c r="A4202" s="793"/>
      <c r="E4202" s="176"/>
      <c r="F4202" s="176"/>
      <c r="G4202" s="177"/>
      <c r="H4202" s="177"/>
    </row>
    <row r="4203" spans="1:8" x14ac:dyDescent="0.25">
      <c r="A4203" s="793"/>
      <c r="E4203" s="176"/>
      <c r="F4203" s="176"/>
      <c r="G4203" s="177"/>
      <c r="H4203" s="177"/>
    </row>
    <row r="4204" spans="1:8" x14ac:dyDescent="0.25">
      <c r="A4204" s="793"/>
      <c r="E4204" s="176"/>
      <c r="F4204" s="176"/>
      <c r="G4204" s="177"/>
      <c r="H4204" s="177"/>
    </row>
    <row r="4205" spans="1:8" x14ac:dyDescent="0.25">
      <c r="A4205" s="793"/>
      <c r="E4205" s="176"/>
      <c r="F4205" s="176"/>
      <c r="G4205" s="177"/>
      <c r="H4205" s="177"/>
    </row>
    <row r="4206" spans="1:8" x14ac:dyDescent="0.25">
      <c r="A4206" s="793"/>
      <c r="E4206" s="176"/>
      <c r="F4206" s="176"/>
      <c r="G4206" s="177"/>
      <c r="H4206" s="177"/>
    </row>
    <row r="4207" spans="1:8" x14ac:dyDescent="0.25">
      <c r="A4207" s="793"/>
      <c r="E4207" s="176"/>
      <c r="F4207" s="176"/>
      <c r="G4207" s="177"/>
      <c r="H4207" s="177"/>
    </row>
    <row r="4208" spans="1:8" x14ac:dyDescent="0.25">
      <c r="A4208" s="793"/>
      <c r="E4208" s="176"/>
      <c r="F4208" s="176"/>
      <c r="G4208" s="177"/>
      <c r="H4208" s="177"/>
    </row>
    <row r="4209" spans="1:8" x14ac:dyDescent="0.25">
      <c r="A4209" s="793"/>
      <c r="E4209" s="176"/>
      <c r="F4209" s="176"/>
      <c r="G4209" s="177"/>
      <c r="H4209" s="177"/>
    </row>
    <row r="4210" spans="1:8" x14ac:dyDescent="0.25">
      <c r="A4210" s="793"/>
      <c r="E4210" s="176"/>
      <c r="F4210" s="176"/>
      <c r="G4210" s="177"/>
      <c r="H4210" s="177"/>
    </row>
    <row r="4211" spans="1:8" x14ac:dyDescent="0.25">
      <c r="A4211" s="793"/>
      <c r="E4211" s="176"/>
      <c r="F4211" s="176"/>
      <c r="G4211" s="177"/>
      <c r="H4211" s="177"/>
    </row>
    <row r="4212" spans="1:8" x14ac:dyDescent="0.25">
      <c r="A4212" s="793"/>
      <c r="E4212" s="176"/>
      <c r="F4212" s="176"/>
      <c r="G4212" s="177"/>
      <c r="H4212" s="177"/>
    </row>
    <row r="4213" spans="1:8" x14ac:dyDescent="0.25">
      <c r="A4213" s="793"/>
      <c r="E4213" s="176"/>
      <c r="F4213" s="176"/>
      <c r="G4213" s="177"/>
      <c r="H4213" s="177"/>
    </row>
    <row r="4214" spans="1:8" x14ac:dyDescent="0.25">
      <c r="A4214" s="793"/>
      <c r="E4214" s="176"/>
      <c r="F4214" s="176"/>
      <c r="G4214" s="177"/>
      <c r="H4214" s="177"/>
    </row>
    <row r="4215" spans="1:8" x14ac:dyDescent="0.25">
      <c r="A4215" s="793"/>
      <c r="E4215" s="176"/>
      <c r="F4215" s="176"/>
      <c r="G4215" s="177"/>
      <c r="H4215" s="177"/>
    </row>
    <row r="4216" spans="1:8" x14ac:dyDescent="0.25">
      <c r="A4216" s="793"/>
      <c r="E4216" s="176"/>
      <c r="F4216" s="176"/>
      <c r="G4216" s="177"/>
      <c r="H4216" s="177"/>
    </row>
    <row r="4217" spans="1:8" x14ac:dyDescent="0.25">
      <c r="A4217" s="793"/>
      <c r="E4217" s="176"/>
      <c r="F4217" s="176"/>
      <c r="G4217" s="177"/>
      <c r="H4217" s="177"/>
    </row>
    <row r="4218" spans="1:8" x14ac:dyDescent="0.25">
      <c r="A4218" s="793"/>
      <c r="E4218" s="176"/>
      <c r="F4218" s="176"/>
      <c r="G4218" s="177"/>
      <c r="H4218" s="177"/>
    </row>
    <row r="4219" spans="1:8" x14ac:dyDescent="0.25">
      <c r="A4219" s="793"/>
      <c r="E4219" s="176"/>
      <c r="F4219" s="176"/>
      <c r="G4219" s="177"/>
      <c r="H4219" s="177"/>
    </row>
    <row r="4220" spans="1:8" x14ac:dyDescent="0.25">
      <c r="A4220" s="793"/>
      <c r="E4220" s="176"/>
      <c r="F4220" s="176"/>
      <c r="G4220" s="177"/>
      <c r="H4220" s="177"/>
    </row>
    <row r="4221" spans="1:8" x14ac:dyDescent="0.25">
      <c r="A4221" s="793"/>
      <c r="E4221" s="176"/>
      <c r="F4221" s="176"/>
      <c r="G4221" s="177"/>
      <c r="H4221" s="177"/>
    </row>
    <row r="4222" spans="1:8" x14ac:dyDescent="0.25">
      <c r="A4222" s="793"/>
      <c r="E4222" s="176"/>
      <c r="F4222" s="176"/>
      <c r="G4222" s="177"/>
      <c r="H4222" s="177"/>
    </row>
    <row r="4223" spans="1:8" x14ac:dyDescent="0.25">
      <c r="A4223" s="793"/>
      <c r="E4223" s="176"/>
      <c r="F4223" s="176"/>
      <c r="G4223" s="177"/>
      <c r="H4223" s="177"/>
    </row>
    <row r="4224" spans="1:8" x14ac:dyDescent="0.25">
      <c r="A4224" s="793"/>
      <c r="E4224" s="176"/>
      <c r="F4224" s="176"/>
      <c r="G4224" s="177"/>
      <c r="H4224" s="177"/>
    </row>
    <row r="4225" spans="1:8" x14ac:dyDescent="0.25">
      <c r="A4225" s="793"/>
      <c r="E4225" s="176"/>
      <c r="F4225" s="176"/>
      <c r="G4225" s="177"/>
      <c r="H4225" s="177"/>
    </row>
    <row r="4226" spans="1:8" x14ac:dyDescent="0.25">
      <c r="A4226" s="793"/>
      <c r="E4226" s="176"/>
      <c r="F4226" s="176"/>
      <c r="G4226" s="177"/>
      <c r="H4226" s="177"/>
    </row>
    <row r="4227" spans="1:8" x14ac:dyDescent="0.25">
      <c r="A4227" s="793"/>
      <c r="E4227" s="176"/>
      <c r="F4227" s="176"/>
      <c r="G4227" s="177"/>
      <c r="H4227" s="177"/>
    </row>
    <row r="4228" spans="1:8" x14ac:dyDescent="0.25">
      <c r="A4228" s="793"/>
      <c r="E4228" s="176"/>
      <c r="F4228" s="176"/>
      <c r="G4228" s="177"/>
      <c r="H4228" s="177"/>
    </row>
    <row r="4229" spans="1:8" x14ac:dyDescent="0.25">
      <c r="A4229" s="793"/>
      <c r="E4229" s="176"/>
      <c r="F4229" s="176"/>
      <c r="G4229" s="177"/>
      <c r="H4229" s="177"/>
    </row>
    <row r="4230" spans="1:8" x14ac:dyDescent="0.25">
      <c r="A4230" s="793"/>
      <c r="E4230" s="176"/>
      <c r="F4230" s="176"/>
      <c r="G4230" s="177"/>
      <c r="H4230" s="177"/>
    </row>
    <row r="4231" spans="1:8" x14ac:dyDescent="0.25">
      <c r="A4231" s="793"/>
      <c r="E4231" s="176"/>
      <c r="F4231" s="176"/>
      <c r="G4231" s="177"/>
      <c r="H4231" s="177"/>
    </row>
    <row r="4232" spans="1:8" x14ac:dyDescent="0.25">
      <c r="A4232" s="793"/>
      <c r="E4232" s="176"/>
      <c r="F4232" s="176"/>
      <c r="G4232" s="177"/>
      <c r="H4232" s="177"/>
    </row>
    <row r="4233" spans="1:8" x14ac:dyDescent="0.25">
      <c r="A4233" s="793"/>
      <c r="E4233" s="176"/>
      <c r="F4233" s="176"/>
      <c r="G4233" s="177"/>
      <c r="H4233" s="177"/>
    </row>
    <row r="4234" spans="1:8" x14ac:dyDescent="0.25">
      <c r="A4234" s="793"/>
      <c r="E4234" s="176"/>
      <c r="F4234" s="176"/>
      <c r="G4234" s="177"/>
      <c r="H4234" s="177"/>
    </row>
    <row r="4235" spans="1:8" x14ac:dyDescent="0.25">
      <c r="A4235" s="793"/>
      <c r="E4235" s="176"/>
      <c r="F4235" s="176"/>
      <c r="G4235" s="177"/>
      <c r="H4235" s="177"/>
    </row>
    <row r="4236" spans="1:8" x14ac:dyDescent="0.25">
      <c r="A4236" s="793"/>
      <c r="E4236" s="176"/>
      <c r="F4236" s="176"/>
      <c r="G4236" s="177"/>
      <c r="H4236" s="177"/>
    </row>
    <row r="4237" spans="1:8" x14ac:dyDescent="0.25">
      <c r="A4237" s="793"/>
      <c r="E4237" s="176"/>
      <c r="F4237" s="176"/>
      <c r="G4237" s="177"/>
      <c r="H4237" s="177"/>
    </row>
    <row r="4238" spans="1:8" x14ac:dyDescent="0.25">
      <c r="A4238" s="793"/>
      <c r="E4238" s="176"/>
      <c r="F4238" s="176"/>
      <c r="G4238" s="177"/>
      <c r="H4238" s="177"/>
    </row>
    <row r="4239" spans="1:8" x14ac:dyDescent="0.25">
      <c r="A4239" s="793"/>
      <c r="E4239" s="176"/>
      <c r="F4239" s="176"/>
      <c r="G4239" s="177"/>
      <c r="H4239" s="177"/>
    </row>
    <row r="4240" spans="1:8" x14ac:dyDescent="0.25">
      <c r="A4240" s="793"/>
      <c r="E4240" s="176"/>
      <c r="F4240" s="176"/>
      <c r="G4240" s="177"/>
      <c r="H4240" s="177"/>
    </row>
    <row r="4241" spans="1:8" x14ac:dyDescent="0.25">
      <c r="A4241" s="793"/>
      <c r="E4241" s="176"/>
      <c r="F4241" s="176"/>
      <c r="G4241" s="177"/>
      <c r="H4241" s="177"/>
    </row>
    <row r="4242" spans="1:8" x14ac:dyDescent="0.25">
      <c r="A4242" s="793"/>
      <c r="E4242" s="176"/>
      <c r="F4242" s="176"/>
      <c r="G4242" s="177"/>
      <c r="H4242" s="177"/>
    </row>
    <row r="4243" spans="1:8" x14ac:dyDescent="0.25">
      <c r="A4243" s="793"/>
      <c r="E4243" s="176"/>
      <c r="F4243" s="176"/>
      <c r="G4243" s="177"/>
      <c r="H4243" s="177"/>
    </row>
    <row r="4244" spans="1:8" x14ac:dyDescent="0.25">
      <c r="A4244" s="793"/>
      <c r="E4244" s="176"/>
      <c r="F4244" s="176"/>
      <c r="G4244" s="177"/>
      <c r="H4244" s="177"/>
    </row>
    <row r="4245" spans="1:8" x14ac:dyDescent="0.25">
      <c r="A4245" s="793"/>
      <c r="E4245" s="176"/>
      <c r="F4245" s="176"/>
      <c r="G4245" s="177"/>
      <c r="H4245" s="177"/>
    </row>
    <row r="4246" spans="1:8" x14ac:dyDescent="0.25">
      <c r="A4246" s="793"/>
      <c r="E4246" s="176"/>
      <c r="F4246" s="176"/>
      <c r="G4246" s="177"/>
      <c r="H4246" s="177"/>
    </row>
    <row r="4247" spans="1:8" x14ac:dyDescent="0.25">
      <c r="A4247" s="793"/>
      <c r="E4247" s="176"/>
      <c r="F4247" s="176"/>
      <c r="G4247" s="177"/>
      <c r="H4247" s="177"/>
    </row>
    <row r="4248" spans="1:8" x14ac:dyDescent="0.25">
      <c r="A4248" s="793"/>
      <c r="E4248" s="176"/>
      <c r="F4248" s="176"/>
      <c r="G4248" s="177"/>
      <c r="H4248" s="177"/>
    </row>
    <row r="4249" spans="1:8" x14ac:dyDescent="0.25">
      <c r="A4249" s="793"/>
      <c r="E4249" s="176"/>
      <c r="F4249" s="176"/>
      <c r="G4249" s="177"/>
      <c r="H4249" s="177"/>
    </row>
    <row r="4250" spans="1:8" x14ac:dyDescent="0.25">
      <c r="A4250" s="793"/>
      <c r="E4250" s="176"/>
      <c r="F4250" s="176"/>
      <c r="G4250" s="177"/>
      <c r="H4250" s="177"/>
    </row>
    <row r="4251" spans="1:8" x14ac:dyDescent="0.25">
      <c r="A4251" s="793"/>
      <c r="E4251" s="176"/>
      <c r="F4251" s="176"/>
      <c r="G4251" s="177"/>
      <c r="H4251" s="177"/>
    </row>
    <row r="4252" spans="1:8" x14ac:dyDescent="0.25">
      <c r="A4252" s="793"/>
      <c r="E4252" s="176"/>
      <c r="F4252" s="176"/>
      <c r="G4252" s="177"/>
      <c r="H4252" s="177"/>
    </row>
    <row r="4253" spans="1:8" x14ac:dyDescent="0.25">
      <c r="A4253" s="793"/>
      <c r="E4253" s="176"/>
      <c r="F4253" s="176"/>
      <c r="G4253" s="177"/>
      <c r="H4253" s="177"/>
    </row>
    <row r="4254" spans="1:8" x14ac:dyDescent="0.25">
      <c r="A4254" s="793"/>
      <c r="E4254" s="176"/>
      <c r="F4254" s="176"/>
      <c r="G4254" s="177"/>
      <c r="H4254" s="177"/>
    </row>
    <row r="4255" spans="1:8" x14ac:dyDescent="0.25">
      <c r="A4255" s="793"/>
      <c r="E4255" s="176"/>
      <c r="F4255" s="176"/>
      <c r="G4255" s="177"/>
      <c r="H4255" s="177"/>
    </row>
    <row r="4256" spans="1:8" x14ac:dyDescent="0.25">
      <c r="A4256" s="793"/>
      <c r="E4256" s="176"/>
      <c r="F4256" s="176"/>
      <c r="G4256" s="177"/>
      <c r="H4256" s="177"/>
    </row>
    <row r="4257" spans="1:8" x14ac:dyDescent="0.25">
      <c r="A4257" s="793"/>
      <c r="E4257" s="176"/>
      <c r="F4257" s="176"/>
      <c r="G4257" s="177"/>
      <c r="H4257" s="177"/>
    </row>
    <row r="4258" spans="1:8" x14ac:dyDescent="0.25">
      <c r="A4258" s="793"/>
      <c r="E4258" s="176"/>
      <c r="F4258" s="176"/>
      <c r="G4258" s="177"/>
      <c r="H4258" s="177"/>
    </row>
    <row r="4259" spans="1:8" x14ac:dyDescent="0.25">
      <c r="A4259" s="793"/>
      <c r="E4259" s="176"/>
      <c r="F4259" s="176"/>
      <c r="G4259" s="177"/>
      <c r="H4259" s="177"/>
    </row>
    <row r="4260" spans="1:8" x14ac:dyDescent="0.25">
      <c r="A4260" s="793"/>
      <c r="E4260" s="176"/>
      <c r="F4260" s="176"/>
      <c r="G4260" s="177"/>
      <c r="H4260" s="177"/>
    </row>
    <row r="4261" spans="1:8" x14ac:dyDescent="0.25">
      <c r="A4261" s="793"/>
      <c r="E4261" s="176"/>
      <c r="F4261" s="176"/>
      <c r="G4261" s="177"/>
      <c r="H4261" s="177"/>
    </row>
    <row r="4262" spans="1:8" x14ac:dyDescent="0.25">
      <c r="A4262" s="793"/>
      <c r="E4262" s="176"/>
      <c r="F4262" s="176"/>
      <c r="G4262" s="177"/>
      <c r="H4262" s="177"/>
    </row>
    <row r="4263" spans="1:8" x14ac:dyDescent="0.25">
      <c r="A4263" s="793"/>
      <c r="E4263" s="176"/>
      <c r="F4263" s="176"/>
      <c r="G4263" s="177"/>
      <c r="H4263" s="177"/>
    </row>
    <row r="4264" spans="1:8" x14ac:dyDescent="0.25">
      <c r="A4264" s="793"/>
      <c r="E4264" s="176"/>
      <c r="F4264" s="176"/>
      <c r="G4264" s="177"/>
      <c r="H4264" s="177"/>
    </row>
    <row r="4265" spans="1:8" x14ac:dyDescent="0.25">
      <c r="A4265" s="793"/>
      <c r="E4265" s="176"/>
      <c r="F4265" s="176"/>
      <c r="G4265" s="177"/>
      <c r="H4265" s="177"/>
    </row>
    <row r="4266" spans="1:8" x14ac:dyDescent="0.25">
      <c r="A4266" s="793"/>
      <c r="E4266" s="176"/>
      <c r="F4266" s="176"/>
      <c r="G4266" s="177"/>
      <c r="H4266" s="177"/>
    </row>
    <row r="4267" spans="1:8" x14ac:dyDescent="0.25">
      <c r="A4267" s="793"/>
      <c r="E4267" s="176"/>
      <c r="F4267" s="176"/>
      <c r="G4267" s="177"/>
      <c r="H4267" s="177"/>
    </row>
    <row r="4268" spans="1:8" x14ac:dyDescent="0.25">
      <c r="A4268" s="793"/>
      <c r="E4268" s="176"/>
      <c r="F4268" s="176"/>
      <c r="G4268" s="177"/>
      <c r="H4268" s="177"/>
    </row>
    <row r="4269" spans="1:8" x14ac:dyDescent="0.25">
      <c r="A4269" s="793"/>
      <c r="E4269" s="176"/>
      <c r="F4269" s="176"/>
      <c r="G4269" s="177"/>
      <c r="H4269" s="177"/>
    </row>
    <row r="4270" spans="1:8" x14ac:dyDescent="0.25">
      <c r="A4270" s="793"/>
      <c r="E4270" s="176"/>
      <c r="F4270" s="176"/>
      <c r="G4270" s="177"/>
      <c r="H4270" s="177"/>
    </row>
    <row r="4271" spans="1:8" x14ac:dyDescent="0.25">
      <c r="A4271" s="793"/>
      <c r="E4271" s="176"/>
      <c r="F4271" s="176"/>
      <c r="G4271" s="177"/>
      <c r="H4271" s="177"/>
    </row>
    <row r="4272" spans="1:8" x14ac:dyDescent="0.25">
      <c r="A4272" s="793"/>
      <c r="E4272" s="176"/>
      <c r="F4272" s="176"/>
      <c r="G4272" s="177"/>
      <c r="H4272" s="177"/>
    </row>
    <row r="4273" spans="1:8" x14ac:dyDescent="0.25">
      <c r="A4273" s="793"/>
      <c r="E4273" s="176"/>
      <c r="F4273" s="176"/>
      <c r="G4273" s="177"/>
      <c r="H4273" s="177"/>
    </row>
    <row r="4274" spans="1:8" x14ac:dyDescent="0.25">
      <c r="A4274" s="793"/>
      <c r="E4274" s="176"/>
      <c r="F4274" s="176"/>
      <c r="G4274" s="177"/>
      <c r="H4274" s="177"/>
    </row>
    <row r="4275" spans="1:8" x14ac:dyDescent="0.25">
      <c r="A4275" s="793"/>
      <c r="E4275" s="176"/>
      <c r="F4275" s="176"/>
      <c r="G4275" s="177"/>
      <c r="H4275" s="177"/>
    </row>
    <row r="4276" spans="1:8" x14ac:dyDescent="0.25">
      <c r="A4276" s="793"/>
      <c r="E4276" s="176"/>
      <c r="F4276" s="176"/>
      <c r="G4276" s="177"/>
      <c r="H4276" s="177"/>
    </row>
    <row r="4277" spans="1:8" x14ac:dyDescent="0.25">
      <c r="A4277" s="793"/>
      <c r="E4277" s="176"/>
      <c r="F4277" s="176"/>
      <c r="G4277" s="177"/>
      <c r="H4277" s="177"/>
    </row>
    <row r="4278" spans="1:8" x14ac:dyDescent="0.25">
      <c r="A4278" s="793"/>
      <c r="E4278" s="176"/>
      <c r="F4278" s="176"/>
      <c r="G4278" s="177"/>
      <c r="H4278" s="177"/>
    </row>
    <row r="4279" spans="1:8" x14ac:dyDescent="0.25">
      <c r="A4279" s="793"/>
      <c r="E4279" s="176"/>
      <c r="F4279" s="176"/>
      <c r="G4279" s="177"/>
      <c r="H4279" s="177"/>
    </row>
    <row r="4280" spans="1:8" x14ac:dyDescent="0.25">
      <c r="A4280" s="793"/>
      <c r="E4280" s="176"/>
      <c r="F4280" s="176"/>
      <c r="G4280" s="177"/>
      <c r="H4280" s="177"/>
    </row>
    <row r="4281" spans="1:8" x14ac:dyDescent="0.25">
      <c r="A4281" s="793"/>
      <c r="E4281" s="176"/>
      <c r="F4281" s="176"/>
      <c r="G4281" s="177"/>
      <c r="H4281" s="177"/>
    </row>
    <row r="4282" spans="1:8" x14ac:dyDescent="0.25">
      <c r="A4282" s="793"/>
      <c r="E4282" s="176"/>
      <c r="F4282" s="176"/>
      <c r="G4282" s="177"/>
      <c r="H4282" s="177"/>
    </row>
    <row r="4283" spans="1:8" x14ac:dyDescent="0.25">
      <c r="A4283" s="793"/>
      <c r="E4283" s="176"/>
      <c r="F4283" s="176"/>
      <c r="G4283" s="177"/>
      <c r="H4283" s="177"/>
    </row>
    <row r="4284" spans="1:8" x14ac:dyDescent="0.25">
      <c r="A4284" s="793"/>
      <c r="E4284" s="176"/>
      <c r="F4284" s="176"/>
      <c r="G4284" s="177"/>
      <c r="H4284" s="177"/>
    </row>
    <row r="4285" spans="1:8" x14ac:dyDescent="0.25">
      <c r="A4285" s="793"/>
      <c r="E4285" s="176"/>
      <c r="F4285" s="176"/>
      <c r="G4285" s="177"/>
      <c r="H4285" s="177"/>
    </row>
    <row r="4286" spans="1:8" x14ac:dyDescent="0.25">
      <c r="A4286" s="793"/>
      <c r="E4286" s="176"/>
      <c r="F4286" s="176"/>
      <c r="G4286" s="177"/>
      <c r="H4286" s="177"/>
    </row>
    <row r="4287" spans="1:8" x14ac:dyDescent="0.25">
      <c r="A4287" s="793"/>
      <c r="E4287" s="176"/>
      <c r="F4287" s="176"/>
      <c r="G4287" s="177"/>
      <c r="H4287" s="177"/>
    </row>
    <row r="4288" spans="1:8" x14ac:dyDescent="0.25">
      <c r="A4288" s="793"/>
      <c r="E4288" s="176"/>
      <c r="F4288" s="176"/>
      <c r="G4288" s="177"/>
      <c r="H4288" s="177"/>
    </row>
    <row r="4289" spans="1:8" x14ac:dyDescent="0.25">
      <c r="A4289" s="793"/>
      <c r="E4289" s="176"/>
      <c r="F4289" s="176"/>
      <c r="G4289" s="177"/>
      <c r="H4289" s="177"/>
    </row>
    <row r="4290" spans="1:8" x14ac:dyDescent="0.25">
      <c r="A4290" s="793"/>
      <c r="E4290" s="176"/>
      <c r="F4290" s="176"/>
      <c r="G4290" s="177"/>
      <c r="H4290" s="177"/>
    </row>
    <row r="4291" spans="1:8" x14ac:dyDescent="0.25">
      <c r="A4291" s="793"/>
      <c r="E4291" s="176"/>
      <c r="F4291" s="176"/>
      <c r="G4291" s="177"/>
      <c r="H4291" s="177"/>
    </row>
    <row r="4292" spans="1:8" x14ac:dyDescent="0.25">
      <c r="A4292" s="793"/>
      <c r="E4292" s="176"/>
      <c r="F4292" s="176"/>
      <c r="G4292" s="177"/>
      <c r="H4292" s="177"/>
    </row>
    <row r="4293" spans="1:8" x14ac:dyDescent="0.25">
      <c r="A4293" s="793"/>
      <c r="E4293" s="176"/>
      <c r="F4293" s="176"/>
      <c r="G4293" s="177"/>
      <c r="H4293" s="177"/>
    </row>
    <row r="4294" spans="1:8" x14ac:dyDescent="0.25">
      <c r="A4294" s="793"/>
      <c r="E4294" s="176"/>
      <c r="F4294" s="176"/>
      <c r="G4294" s="177"/>
      <c r="H4294" s="177"/>
    </row>
    <row r="4295" spans="1:8" x14ac:dyDescent="0.25">
      <c r="A4295" s="793"/>
      <c r="E4295" s="176"/>
      <c r="F4295" s="176"/>
      <c r="G4295" s="177"/>
      <c r="H4295" s="177"/>
    </row>
    <row r="4296" spans="1:8" x14ac:dyDescent="0.25">
      <c r="A4296" s="793"/>
      <c r="E4296" s="176"/>
      <c r="F4296" s="176"/>
      <c r="G4296" s="177"/>
      <c r="H4296" s="177"/>
    </row>
    <row r="4297" spans="1:8" x14ac:dyDescent="0.25">
      <c r="A4297" s="793"/>
      <c r="E4297" s="176"/>
      <c r="F4297" s="176"/>
      <c r="G4297" s="177"/>
      <c r="H4297" s="177"/>
    </row>
    <row r="4298" spans="1:8" x14ac:dyDescent="0.25">
      <c r="A4298" s="793"/>
      <c r="E4298" s="176"/>
      <c r="F4298" s="176"/>
      <c r="G4298" s="177"/>
      <c r="H4298" s="177"/>
    </row>
    <row r="4299" spans="1:8" x14ac:dyDescent="0.25">
      <c r="A4299" s="793"/>
      <c r="E4299" s="176"/>
      <c r="F4299" s="176"/>
      <c r="G4299" s="177"/>
      <c r="H4299" s="177"/>
    </row>
    <row r="4300" spans="1:8" x14ac:dyDescent="0.25">
      <c r="A4300" s="793"/>
      <c r="E4300" s="176"/>
      <c r="F4300" s="176"/>
      <c r="G4300" s="177"/>
      <c r="H4300" s="177"/>
    </row>
    <row r="4301" spans="1:8" x14ac:dyDescent="0.25">
      <c r="A4301" s="793"/>
      <c r="E4301" s="176"/>
      <c r="F4301" s="176"/>
      <c r="G4301" s="177"/>
      <c r="H4301" s="177"/>
    </row>
    <row r="4302" spans="1:8" x14ac:dyDescent="0.25">
      <c r="A4302" s="793"/>
      <c r="E4302" s="176"/>
      <c r="F4302" s="176"/>
      <c r="G4302" s="177"/>
      <c r="H4302" s="177"/>
    </row>
    <row r="4303" spans="1:8" x14ac:dyDescent="0.25">
      <c r="A4303" s="793"/>
      <c r="E4303" s="176"/>
      <c r="F4303" s="176"/>
      <c r="G4303" s="177"/>
      <c r="H4303" s="177"/>
    </row>
    <row r="4304" spans="1:8" x14ac:dyDescent="0.25">
      <c r="A4304" s="793"/>
      <c r="E4304" s="176"/>
      <c r="F4304" s="176"/>
      <c r="G4304" s="177"/>
      <c r="H4304" s="177"/>
    </row>
    <row r="4305" spans="1:8" x14ac:dyDescent="0.25">
      <c r="A4305" s="793"/>
      <c r="E4305" s="176"/>
      <c r="F4305" s="176"/>
      <c r="G4305" s="177"/>
      <c r="H4305" s="177"/>
    </row>
    <row r="4306" spans="1:8" x14ac:dyDescent="0.25">
      <c r="A4306" s="793"/>
      <c r="E4306" s="176"/>
      <c r="F4306" s="176"/>
      <c r="G4306" s="177"/>
      <c r="H4306" s="177"/>
    </row>
    <row r="4307" spans="1:8" x14ac:dyDescent="0.25">
      <c r="A4307" s="793"/>
      <c r="E4307" s="176"/>
      <c r="F4307" s="176"/>
      <c r="G4307" s="177"/>
      <c r="H4307" s="177"/>
    </row>
    <row r="4308" spans="1:8" x14ac:dyDescent="0.25">
      <c r="A4308" s="793"/>
      <c r="E4308" s="176"/>
      <c r="F4308" s="176"/>
      <c r="G4308" s="177"/>
      <c r="H4308" s="177"/>
    </row>
    <row r="4309" spans="1:8" x14ac:dyDescent="0.25">
      <c r="A4309" s="793"/>
      <c r="E4309" s="176"/>
      <c r="F4309" s="176"/>
      <c r="G4309" s="177"/>
      <c r="H4309" s="177"/>
    </row>
    <row r="4310" spans="1:8" x14ac:dyDescent="0.25">
      <c r="A4310" s="793"/>
      <c r="E4310" s="176"/>
      <c r="F4310" s="176"/>
      <c r="G4310" s="177"/>
      <c r="H4310" s="177"/>
    </row>
    <row r="4311" spans="1:8" x14ac:dyDescent="0.25">
      <c r="A4311" s="793"/>
      <c r="E4311" s="176"/>
      <c r="F4311" s="176"/>
      <c r="G4311" s="177"/>
      <c r="H4311" s="177"/>
    </row>
    <row r="4312" spans="1:8" x14ac:dyDescent="0.25">
      <c r="A4312" s="793"/>
      <c r="E4312" s="176"/>
      <c r="F4312" s="176"/>
      <c r="G4312" s="177"/>
      <c r="H4312" s="177"/>
    </row>
    <row r="4313" spans="1:8" x14ac:dyDescent="0.25">
      <c r="A4313" s="793"/>
      <c r="E4313" s="176"/>
      <c r="F4313" s="176"/>
      <c r="G4313" s="177"/>
      <c r="H4313" s="177"/>
    </row>
    <row r="4314" spans="1:8" x14ac:dyDescent="0.25">
      <c r="A4314" s="793"/>
      <c r="E4314" s="176"/>
      <c r="F4314" s="176"/>
      <c r="G4314" s="177"/>
      <c r="H4314" s="177"/>
    </row>
    <row r="4315" spans="1:8" x14ac:dyDescent="0.25">
      <c r="A4315" s="793"/>
      <c r="E4315" s="176"/>
      <c r="F4315" s="176"/>
      <c r="G4315" s="177"/>
      <c r="H4315" s="177"/>
    </row>
    <row r="4316" spans="1:8" x14ac:dyDescent="0.25">
      <c r="A4316" s="793"/>
      <c r="E4316" s="176"/>
      <c r="F4316" s="176"/>
      <c r="G4316" s="177"/>
      <c r="H4316" s="177"/>
    </row>
    <row r="4317" spans="1:8" x14ac:dyDescent="0.25">
      <c r="A4317" s="793"/>
      <c r="E4317" s="176"/>
      <c r="F4317" s="176"/>
      <c r="G4317" s="177"/>
      <c r="H4317" s="177"/>
    </row>
    <row r="4318" spans="1:8" x14ac:dyDescent="0.25">
      <c r="A4318" s="793"/>
      <c r="E4318" s="176"/>
      <c r="F4318" s="176"/>
      <c r="G4318" s="177"/>
      <c r="H4318" s="177"/>
    </row>
    <row r="4319" spans="1:8" x14ac:dyDescent="0.25">
      <c r="A4319" s="793"/>
      <c r="E4319" s="176"/>
      <c r="F4319" s="176"/>
      <c r="G4319" s="177"/>
      <c r="H4319" s="177"/>
    </row>
    <row r="4320" spans="1:8" x14ac:dyDescent="0.25">
      <c r="A4320" s="793"/>
      <c r="E4320" s="176"/>
      <c r="F4320" s="176"/>
      <c r="G4320" s="177"/>
      <c r="H4320" s="177"/>
    </row>
    <row r="4321" spans="1:8" x14ac:dyDescent="0.25">
      <c r="A4321" s="793"/>
      <c r="E4321" s="176"/>
      <c r="F4321" s="176"/>
      <c r="G4321" s="177"/>
      <c r="H4321" s="177"/>
    </row>
    <row r="4322" spans="1:8" x14ac:dyDescent="0.25">
      <c r="A4322" s="793"/>
      <c r="E4322" s="176"/>
      <c r="F4322" s="176"/>
      <c r="G4322" s="177"/>
      <c r="H4322" s="177"/>
    </row>
    <row r="4323" spans="1:8" x14ac:dyDescent="0.25">
      <c r="A4323" s="793"/>
      <c r="E4323" s="176"/>
      <c r="F4323" s="176"/>
      <c r="G4323" s="177"/>
      <c r="H4323" s="177"/>
    </row>
    <row r="4324" spans="1:8" x14ac:dyDescent="0.25">
      <c r="A4324" s="793"/>
      <c r="E4324" s="176"/>
      <c r="F4324" s="176"/>
      <c r="G4324" s="177"/>
      <c r="H4324" s="177"/>
    </row>
    <row r="4325" spans="1:8" x14ac:dyDescent="0.25">
      <c r="A4325" s="793"/>
      <c r="E4325" s="176"/>
      <c r="F4325" s="176"/>
      <c r="G4325" s="177"/>
      <c r="H4325" s="177"/>
    </row>
    <row r="4326" spans="1:8" x14ac:dyDescent="0.25">
      <c r="A4326" s="793"/>
      <c r="E4326" s="176"/>
      <c r="F4326" s="176"/>
      <c r="G4326" s="177"/>
      <c r="H4326" s="177"/>
    </row>
    <row r="4327" spans="1:8" x14ac:dyDescent="0.25">
      <c r="A4327" s="793"/>
      <c r="E4327" s="176"/>
      <c r="F4327" s="176"/>
      <c r="G4327" s="177"/>
      <c r="H4327" s="177"/>
    </row>
    <row r="4328" spans="1:8" x14ac:dyDescent="0.25">
      <c r="A4328" s="793"/>
      <c r="E4328" s="176"/>
      <c r="F4328" s="176"/>
      <c r="G4328" s="177"/>
      <c r="H4328" s="177"/>
    </row>
    <row r="4329" spans="1:8" x14ac:dyDescent="0.25">
      <c r="A4329" s="793"/>
      <c r="E4329" s="176"/>
      <c r="F4329" s="176"/>
      <c r="G4329" s="177"/>
      <c r="H4329" s="177"/>
    </row>
    <row r="4330" spans="1:8" x14ac:dyDescent="0.25">
      <c r="A4330" s="793"/>
      <c r="E4330" s="176"/>
      <c r="F4330" s="176"/>
      <c r="G4330" s="177"/>
      <c r="H4330" s="177"/>
    </row>
    <row r="4331" spans="1:8" x14ac:dyDescent="0.25">
      <c r="A4331" s="793"/>
      <c r="E4331" s="176"/>
      <c r="F4331" s="176"/>
      <c r="G4331" s="177"/>
      <c r="H4331" s="177"/>
    </row>
    <row r="4332" spans="1:8" x14ac:dyDescent="0.25">
      <c r="A4332" s="793"/>
      <c r="E4332" s="176"/>
      <c r="F4332" s="176"/>
      <c r="G4332" s="177"/>
      <c r="H4332" s="177"/>
    </row>
    <row r="4333" spans="1:8" x14ac:dyDescent="0.25">
      <c r="A4333" s="793"/>
      <c r="E4333" s="176"/>
      <c r="F4333" s="176"/>
      <c r="G4333" s="177"/>
      <c r="H4333" s="177"/>
    </row>
    <row r="4334" spans="1:8" x14ac:dyDescent="0.25">
      <c r="A4334" s="793"/>
      <c r="E4334" s="176"/>
      <c r="F4334" s="176"/>
      <c r="G4334" s="177"/>
      <c r="H4334" s="177"/>
    </row>
    <row r="4335" spans="1:8" x14ac:dyDescent="0.25">
      <c r="A4335" s="793"/>
      <c r="E4335" s="176"/>
      <c r="F4335" s="176"/>
      <c r="G4335" s="177"/>
      <c r="H4335" s="177"/>
    </row>
    <row r="4336" spans="1:8" x14ac:dyDescent="0.25">
      <c r="A4336" s="793"/>
      <c r="E4336" s="176"/>
      <c r="F4336" s="176"/>
      <c r="G4336" s="177"/>
      <c r="H4336" s="177"/>
    </row>
    <row r="4337" spans="1:8" x14ac:dyDescent="0.25">
      <c r="A4337" s="793"/>
      <c r="E4337" s="176"/>
      <c r="F4337" s="176"/>
      <c r="G4337" s="177"/>
      <c r="H4337" s="177"/>
    </row>
    <row r="4338" spans="1:8" x14ac:dyDescent="0.25">
      <c r="A4338" s="793"/>
      <c r="E4338" s="176"/>
      <c r="F4338" s="176"/>
      <c r="G4338" s="177"/>
      <c r="H4338" s="177"/>
    </row>
    <row r="4339" spans="1:8" x14ac:dyDescent="0.25">
      <c r="A4339" s="793"/>
      <c r="E4339" s="176"/>
      <c r="F4339" s="176"/>
      <c r="G4339" s="177"/>
      <c r="H4339" s="177"/>
    </row>
    <row r="4340" spans="1:8" x14ac:dyDescent="0.25">
      <c r="A4340" s="793"/>
      <c r="E4340" s="176"/>
      <c r="F4340" s="176"/>
      <c r="G4340" s="177"/>
      <c r="H4340" s="177"/>
    </row>
    <row r="4341" spans="1:8" x14ac:dyDescent="0.25">
      <c r="A4341" s="793"/>
      <c r="E4341" s="176"/>
      <c r="F4341" s="176"/>
      <c r="G4341" s="177"/>
      <c r="H4341" s="177"/>
    </row>
    <row r="4342" spans="1:8" x14ac:dyDescent="0.25">
      <c r="A4342" s="793"/>
      <c r="E4342" s="176"/>
      <c r="F4342" s="176"/>
      <c r="G4342" s="177"/>
      <c r="H4342" s="177"/>
    </row>
    <row r="4343" spans="1:8" x14ac:dyDescent="0.25">
      <c r="A4343" s="793"/>
      <c r="E4343" s="176"/>
      <c r="F4343" s="176"/>
      <c r="G4343" s="177"/>
      <c r="H4343" s="177"/>
    </row>
    <row r="4344" spans="1:8" x14ac:dyDescent="0.25">
      <c r="A4344" s="793"/>
      <c r="E4344" s="176"/>
      <c r="F4344" s="176"/>
      <c r="G4344" s="177"/>
      <c r="H4344" s="177"/>
    </row>
    <row r="4345" spans="1:8" x14ac:dyDescent="0.25">
      <c r="A4345" s="793"/>
      <c r="E4345" s="176"/>
      <c r="F4345" s="176"/>
      <c r="G4345" s="177"/>
      <c r="H4345" s="177"/>
    </row>
    <row r="4346" spans="1:8" x14ac:dyDescent="0.25">
      <c r="A4346" s="793"/>
      <c r="E4346" s="176"/>
      <c r="F4346" s="176"/>
      <c r="G4346" s="177"/>
      <c r="H4346" s="177"/>
    </row>
    <row r="4347" spans="1:8" x14ac:dyDescent="0.25">
      <c r="A4347" s="793"/>
      <c r="E4347" s="176"/>
      <c r="F4347" s="176"/>
      <c r="G4347" s="177"/>
      <c r="H4347" s="177"/>
    </row>
    <row r="4348" spans="1:8" x14ac:dyDescent="0.25">
      <c r="A4348" s="793"/>
      <c r="E4348" s="176"/>
      <c r="F4348" s="176"/>
      <c r="G4348" s="177"/>
      <c r="H4348" s="177"/>
    </row>
    <row r="4349" spans="1:8" x14ac:dyDescent="0.25">
      <c r="A4349" s="793"/>
      <c r="E4349" s="176"/>
      <c r="F4349" s="176"/>
      <c r="G4349" s="177"/>
      <c r="H4349" s="177"/>
    </row>
    <row r="4350" spans="1:8" x14ac:dyDescent="0.25">
      <c r="A4350" s="793"/>
      <c r="E4350" s="176"/>
      <c r="F4350" s="176"/>
      <c r="G4350" s="177"/>
      <c r="H4350" s="177"/>
    </row>
    <row r="4351" spans="1:8" x14ac:dyDescent="0.25">
      <c r="A4351" s="793"/>
      <c r="E4351" s="176"/>
      <c r="F4351" s="176"/>
      <c r="G4351" s="177"/>
      <c r="H4351" s="177"/>
    </row>
    <row r="4352" spans="1:8" x14ac:dyDescent="0.25">
      <c r="A4352" s="793"/>
      <c r="E4352" s="176"/>
      <c r="F4352" s="176"/>
      <c r="G4352" s="177"/>
      <c r="H4352" s="177"/>
    </row>
    <row r="4353" spans="1:8" x14ac:dyDescent="0.25">
      <c r="A4353" s="793"/>
      <c r="E4353" s="176"/>
      <c r="F4353" s="176"/>
      <c r="G4353" s="177"/>
      <c r="H4353" s="177"/>
    </row>
    <row r="4354" spans="1:8" x14ac:dyDescent="0.25">
      <c r="A4354" s="793"/>
      <c r="E4354" s="176"/>
      <c r="F4354" s="176"/>
      <c r="G4354" s="177"/>
      <c r="H4354" s="177"/>
    </row>
    <row r="4355" spans="1:8" x14ac:dyDescent="0.25">
      <c r="A4355" s="793"/>
      <c r="E4355" s="176"/>
      <c r="F4355" s="176"/>
      <c r="G4355" s="177"/>
      <c r="H4355" s="177"/>
    </row>
    <row r="4356" spans="1:8" x14ac:dyDescent="0.25">
      <c r="A4356" s="793"/>
      <c r="E4356" s="176"/>
      <c r="F4356" s="176"/>
      <c r="G4356" s="177"/>
      <c r="H4356" s="177"/>
    </row>
    <row r="4357" spans="1:8" x14ac:dyDescent="0.25">
      <c r="A4357" s="793"/>
      <c r="E4357" s="176"/>
      <c r="F4357" s="176"/>
      <c r="G4357" s="177"/>
      <c r="H4357" s="177"/>
    </row>
    <row r="4358" spans="1:8" x14ac:dyDescent="0.25">
      <c r="A4358" s="793"/>
      <c r="E4358" s="176"/>
      <c r="F4358" s="176"/>
      <c r="G4358" s="177"/>
      <c r="H4358" s="177"/>
    </row>
    <row r="4359" spans="1:8" x14ac:dyDescent="0.25">
      <c r="A4359" s="793"/>
      <c r="E4359" s="176"/>
      <c r="F4359" s="176"/>
      <c r="G4359" s="177"/>
      <c r="H4359" s="177"/>
    </row>
    <row r="4360" spans="1:8" x14ac:dyDescent="0.25">
      <c r="A4360" s="793"/>
      <c r="E4360" s="176"/>
      <c r="F4360" s="176"/>
      <c r="G4360" s="177"/>
      <c r="H4360" s="177"/>
    </row>
    <row r="4361" spans="1:8" x14ac:dyDescent="0.25">
      <c r="A4361" s="793"/>
      <c r="E4361" s="176"/>
      <c r="F4361" s="176"/>
      <c r="G4361" s="177"/>
      <c r="H4361" s="177"/>
    </row>
    <row r="4362" spans="1:8" x14ac:dyDescent="0.25">
      <c r="A4362" s="793"/>
      <c r="E4362" s="176"/>
      <c r="F4362" s="176"/>
      <c r="G4362" s="177"/>
      <c r="H4362" s="177"/>
    </row>
    <row r="4363" spans="1:8" x14ac:dyDescent="0.25">
      <c r="A4363" s="793"/>
      <c r="E4363" s="176"/>
      <c r="F4363" s="176"/>
      <c r="G4363" s="177"/>
      <c r="H4363" s="177"/>
    </row>
    <row r="4364" spans="1:8" x14ac:dyDescent="0.25">
      <c r="A4364" s="793"/>
      <c r="E4364" s="176"/>
      <c r="F4364" s="176"/>
      <c r="G4364" s="177"/>
      <c r="H4364" s="177"/>
    </row>
    <row r="4365" spans="1:8" x14ac:dyDescent="0.25">
      <c r="A4365" s="793"/>
      <c r="E4365" s="176"/>
      <c r="F4365" s="176"/>
      <c r="G4365" s="177"/>
      <c r="H4365" s="177"/>
    </row>
    <row r="4366" spans="1:8" x14ac:dyDescent="0.25">
      <c r="A4366" s="793"/>
      <c r="E4366" s="176"/>
      <c r="F4366" s="176"/>
      <c r="G4366" s="177"/>
      <c r="H4366" s="177"/>
    </row>
    <row r="4367" spans="1:8" x14ac:dyDescent="0.25">
      <c r="A4367" s="793"/>
      <c r="E4367" s="176"/>
      <c r="F4367" s="176"/>
      <c r="G4367" s="177"/>
      <c r="H4367" s="177"/>
    </row>
    <row r="4368" spans="1:8" x14ac:dyDescent="0.25">
      <c r="A4368" s="793"/>
      <c r="E4368" s="176"/>
      <c r="F4368" s="176"/>
      <c r="G4368" s="177"/>
      <c r="H4368" s="177"/>
    </row>
    <row r="4369" spans="1:8" x14ac:dyDescent="0.25">
      <c r="A4369" s="793"/>
      <c r="E4369" s="176"/>
      <c r="F4369" s="176"/>
      <c r="G4369" s="177"/>
      <c r="H4369" s="177"/>
    </row>
    <row r="4370" spans="1:8" x14ac:dyDescent="0.25">
      <c r="A4370" s="793"/>
      <c r="E4370" s="176"/>
      <c r="F4370" s="176"/>
      <c r="G4370" s="177"/>
      <c r="H4370" s="177"/>
    </row>
    <row r="4371" spans="1:8" x14ac:dyDescent="0.25">
      <c r="A4371" s="793"/>
      <c r="E4371" s="176"/>
      <c r="F4371" s="176"/>
      <c r="G4371" s="177"/>
      <c r="H4371" s="177"/>
    </row>
    <row r="4372" spans="1:8" x14ac:dyDescent="0.25">
      <c r="A4372" s="793"/>
      <c r="E4372" s="176"/>
      <c r="F4372" s="176"/>
      <c r="G4372" s="177"/>
      <c r="H4372" s="177"/>
    </row>
    <row r="4373" spans="1:8" x14ac:dyDescent="0.25">
      <c r="A4373" s="793"/>
      <c r="E4373" s="176"/>
      <c r="F4373" s="176"/>
      <c r="G4373" s="177"/>
      <c r="H4373" s="177"/>
    </row>
    <row r="4374" spans="1:8" x14ac:dyDescent="0.25">
      <c r="A4374" s="793"/>
      <c r="E4374" s="176"/>
      <c r="F4374" s="176"/>
      <c r="G4374" s="177"/>
      <c r="H4374" s="177"/>
    </row>
    <row r="4375" spans="1:8" x14ac:dyDescent="0.25">
      <c r="A4375" s="793"/>
      <c r="E4375" s="176"/>
      <c r="F4375" s="176"/>
      <c r="G4375" s="177"/>
      <c r="H4375" s="177"/>
    </row>
    <row r="4376" spans="1:8" x14ac:dyDescent="0.25">
      <c r="A4376" s="793"/>
      <c r="E4376" s="176"/>
      <c r="F4376" s="176"/>
      <c r="G4376" s="177"/>
      <c r="H4376" s="177"/>
    </row>
    <row r="4377" spans="1:8" x14ac:dyDescent="0.25">
      <c r="A4377" s="793"/>
      <c r="E4377" s="176"/>
      <c r="F4377" s="176"/>
      <c r="G4377" s="177"/>
      <c r="H4377" s="177"/>
    </row>
    <row r="4378" spans="1:8" x14ac:dyDescent="0.25">
      <c r="A4378" s="793"/>
      <c r="E4378" s="176"/>
      <c r="F4378" s="176"/>
      <c r="G4378" s="177"/>
      <c r="H4378" s="177"/>
    </row>
    <row r="4379" spans="1:8" x14ac:dyDescent="0.25">
      <c r="A4379" s="793"/>
      <c r="E4379" s="176"/>
      <c r="F4379" s="176"/>
      <c r="G4379" s="177"/>
      <c r="H4379" s="177"/>
    </row>
    <row r="4380" spans="1:8" x14ac:dyDescent="0.25">
      <c r="A4380" s="793"/>
      <c r="E4380" s="176"/>
      <c r="F4380" s="176"/>
      <c r="G4380" s="177"/>
      <c r="H4380" s="177"/>
    </row>
    <row r="4381" spans="1:8" x14ac:dyDescent="0.25">
      <c r="A4381" s="793"/>
      <c r="E4381" s="176"/>
      <c r="F4381" s="176"/>
      <c r="G4381" s="177"/>
      <c r="H4381" s="177"/>
    </row>
    <row r="4382" spans="1:8" x14ac:dyDescent="0.25">
      <c r="A4382" s="793"/>
      <c r="E4382" s="176"/>
      <c r="F4382" s="176"/>
      <c r="G4382" s="177"/>
      <c r="H4382" s="177"/>
    </row>
    <row r="4383" spans="1:8" x14ac:dyDescent="0.25">
      <c r="A4383" s="793"/>
      <c r="E4383" s="176"/>
      <c r="F4383" s="176"/>
      <c r="G4383" s="177"/>
      <c r="H4383" s="177"/>
    </row>
    <row r="4384" spans="1:8" x14ac:dyDescent="0.25">
      <c r="A4384" s="793"/>
      <c r="E4384" s="176"/>
      <c r="F4384" s="176"/>
      <c r="G4384" s="177"/>
      <c r="H4384" s="177"/>
    </row>
    <row r="4385" spans="1:8" x14ac:dyDescent="0.25">
      <c r="A4385" s="793"/>
      <c r="E4385" s="176"/>
      <c r="F4385" s="176"/>
      <c r="G4385" s="177"/>
      <c r="H4385" s="177"/>
    </row>
    <row r="4386" spans="1:8" x14ac:dyDescent="0.25">
      <c r="A4386" s="793"/>
      <c r="E4386" s="176"/>
      <c r="F4386" s="176"/>
      <c r="G4386" s="177"/>
      <c r="H4386" s="177"/>
    </row>
    <row r="4387" spans="1:8" x14ac:dyDescent="0.25">
      <c r="A4387" s="793"/>
      <c r="E4387" s="176"/>
      <c r="F4387" s="176"/>
      <c r="G4387" s="177"/>
      <c r="H4387" s="177"/>
    </row>
    <row r="4388" spans="1:8" x14ac:dyDescent="0.25">
      <c r="A4388" s="793"/>
      <c r="E4388" s="176"/>
      <c r="F4388" s="176"/>
      <c r="G4388" s="177"/>
      <c r="H4388" s="177"/>
    </row>
    <row r="4389" spans="1:8" x14ac:dyDescent="0.25">
      <c r="A4389" s="793"/>
      <c r="E4389" s="176"/>
      <c r="F4389" s="176"/>
      <c r="G4389" s="177"/>
      <c r="H4389" s="177"/>
    </row>
    <row r="4390" spans="1:8" x14ac:dyDescent="0.25">
      <c r="A4390" s="793"/>
      <c r="E4390" s="176"/>
      <c r="F4390" s="176"/>
      <c r="G4390" s="177"/>
      <c r="H4390" s="177"/>
    </row>
    <row r="4391" spans="1:8" x14ac:dyDescent="0.25">
      <c r="A4391" s="793"/>
      <c r="E4391" s="176"/>
      <c r="F4391" s="176"/>
      <c r="G4391" s="177"/>
      <c r="H4391" s="177"/>
    </row>
    <row r="4392" spans="1:8" x14ac:dyDescent="0.25">
      <c r="A4392" s="793"/>
      <c r="E4392" s="176"/>
      <c r="F4392" s="176"/>
      <c r="G4392" s="177"/>
      <c r="H4392" s="177"/>
    </row>
    <row r="4393" spans="1:8" x14ac:dyDescent="0.25">
      <c r="A4393" s="793"/>
      <c r="E4393" s="176"/>
      <c r="F4393" s="176"/>
      <c r="G4393" s="177"/>
      <c r="H4393" s="177"/>
    </row>
    <row r="4394" spans="1:8" x14ac:dyDescent="0.25">
      <c r="A4394" s="793"/>
      <c r="E4394" s="176"/>
      <c r="F4394" s="176"/>
      <c r="G4394" s="177"/>
      <c r="H4394" s="177"/>
    </row>
    <row r="4395" spans="1:8" x14ac:dyDescent="0.25">
      <c r="A4395" s="793"/>
      <c r="E4395" s="176"/>
      <c r="F4395" s="176"/>
      <c r="G4395" s="177"/>
      <c r="H4395" s="177"/>
    </row>
    <row r="4396" spans="1:8" x14ac:dyDescent="0.25">
      <c r="A4396" s="793"/>
      <c r="E4396" s="176"/>
      <c r="F4396" s="176"/>
      <c r="G4396" s="177"/>
      <c r="H4396" s="177"/>
    </row>
    <row r="4397" spans="1:8" x14ac:dyDescent="0.25">
      <c r="A4397" s="793"/>
      <c r="E4397" s="176"/>
      <c r="F4397" s="176"/>
      <c r="G4397" s="177"/>
      <c r="H4397" s="177"/>
    </row>
    <row r="4398" spans="1:8" x14ac:dyDescent="0.25">
      <c r="A4398" s="793"/>
      <c r="E4398" s="176"/>
      <c r="F4398" s="176"/>
      <c r="G4398" s="177"/>
      <c r="H4398" s="177"/>
    </row>
    <row r="4399" spans="1:8" x14ac:dyDescent="0.25">
      <c r="A4399" s="793"/>
      <c r="E4399" s="176"/>
      <c r="F4399" s="176"/>
      <c r="G4399" s="177"/>
      <c r="H4399" s="177"/>
    </row>
    <row r="4400" spans="1:8" x14ac:dyDescent="0.25">
      <c r="A4400" s="793"/>
      <c r="E4400" s="176"/>
      <c r="F4400" s="176"/>
      <c r="G4400" s="177"/>
      <c r="H4400" s="177"/>
    </row>
    <row r="4401" spans="1:8" x14ac:dyDescent="0.25">
      <c r="A4401" s="793"/>
      <c r="E4401" s="176"/>
      <c r="F4401" s="176"/>
      <c r="G4401" s="177"/>
      <c r="H4401" s="177"/>
    </row>
    <row r="4402" spans="1:8" x14ac:dyDescent="0.25">
      <c r="A4402" s="793"/>
      <c r="E4402" s="176"/>
      <c r="F4402" s="176"/>
      <c r="G4402" s="177"/>
      <c r="H4402" s="177"/>
    </row>
    <row r="4403" spans="1:8" x14ac:dyDescent="0.25">
      <c r="A4403" s="793"/>
      <c r="E4403" s="176"/>
      <c r="F4403" s="176"/>
      <c r="G4403" s="177"/>
      <c r="H4403" s="177"/>
    </row>
    <row r="4404" spans="1:8" x14ac:dyDescent="0.25">
      <c r="A4404" s="793"/>
      <c r="E4404" s="176"/>
      <c r="F4404" s="176"/>
      <c r="G4404" s="177"/>
      <c r="H4404" s="177"/>
    </row>
    <row r="4405" spans="1:8" x14ac:dyDescent="0.25">
      <c r="A4405" s="793"/>
      <c r="E4405" s="176"/>
      <c r="F4405" s="176"/>
      <c r="G4405" s="177"/>
      <c r="H4405" s="177"/>
    </row>
    <row r="4406" spans="1:8" x14ac:dyDescent="0.25">
      <c r="A4406" s="793"/>
      <c r="E4406" s="176"/>
      <c r="F4406" s="176"/>
      <c r="G4406" s="177"/>
      <c r="H4406" s="177"/>
    </row>
    <row r="4407" spans="1:8" x14ac:dyDescent="0.25">
      <c r="A4407" s="793"/>
      <c r="E4407" s="176"/>
      <c r="F4407" s="176"/>
      <c r="G4407" s="177"/>
      <c r="H4407" s="177"/>
    </row>
    <row r="4408" spans="1:8" x14ac:dyDescent="0.25">
      <c r="A4408" s="793"/>
      <c r="E4408" s="176"/>
      <c r="F4408" s="176"/>
      <c r="G4408" s="177"/>
      <c r="H4408" s="177"/>
    </row>
    <row r="4409" spans="1:8" x14ac:dyDescent="0.25">
      <c r="A4409" s="793"/>
      <c r="E4409" s="176"/>
      <c r="F4409" s="176"/>
      <c r="G4409" s="177"/>
      <c r="H4409" s="177"/>
    </row>
    <row r="4410" spans="1:8" x14ac:dyDescent="0.25">
      <c r="A4410" s="793"/>
      <c r="E4410" s="176"/>
      <c r="F4410" s="176"/>
      <c r="G4410" s="177"/>
      <c r="H4410" s="177"/>
    </row>
    <row r="4411" spans="1:8" x14ac:dyDescent="0.25">
      <c r="A4411" s="793"/>
      <c r="E4411" s="176"/>
      <c r="F4411" s="176"/>
      <c r="G4411" s="177"/>
      <c r="H4411" s="177"/>
    </row>
    <row r="4412" spans="1:8" x14ac:dyDescent="0.25">
      <c r="A4412" s="793"/>
      <c r="E4412" s="176"/>
      <c r="F4412" s="176"/>
      <c r="G4412" s="177"/>
      <c r="H4412" s="177"/>
    </row>
    <row r="4413" spans="1:8" x14ac:dyDescent="0.25">
      <c r="A4413" s="793"/>
      <c r="E4413" s="176"/>
      <c r="F4413" s="176"/>
      <c r="G4413" s="177"/>
      <c r="H4413" s="177"/>
    </row>
    <row r="4414" spans="1:8" x14ac:dyDescent="0.25">
      <c r="A4414" s="793"/>
      <c r="E4414" s="176"/>
      <c r="F4414" s="176"/>
      <c r="G4414" s="177"/>
      <c r="H4414" s="177"/>
    </row>
    <row r="4415" spans="1:8" x14ac:dyDescent="0.25">
      <c r="A4415" s="793"/>
      <c r="E4415" s="176"/>
      <c r="F4415" s="176"/>
      <c r="G4415" s="177"/>
      <c r="H4415" s="177"/>
    </row>
    <row r="4416" spans="1:8" x14ac:dyDescent="0.25">
      <c r="A4416" s="793"/>
      <c r="E4416" s="176"/>
      <c r="F4416" s="176"/>
      <c r="G4416" s="177"/>
      <c r="H4416" s="177"/>
    </row>
    <row r="4417" spans="1:8" x14ac:dyDescent="0.25">
      <c r="A4417" s="793"/>
      <c r="E4417" s="176"/>
      <c r="F4417" s="176"/>
      <c r="G4417" s="177"/>
      <c r="H4417" s="177"/>
    </row>
    <row r="4418" spans="1:8" x14ac:dyDescent="0.25">
      <c r="A4418" s="793"/>
      <c r="E4418" s="176"/>
      <c r="F4418" s="176"/>
      <c r="G4418" s="177"/>
      <c r="H4418" s="177"/>
    </row>
    <row r="4419" spans="1:8" x14ac:dyDescent="0.25">
      <c r="A4419" s="793"/>
      <c r="E4419" s="176"/>
      <c r="F4419" s="176"/>
      <c r="G4419" s="177"/>
      <c r="H4419" s="177"/>
    </row>
    <row r="4420" spans="1:8" x14ac:dyDescent="0.25">
      <c r="A4420" s="793"/>
      <c r="E4420" s="176"/>
      <c r="F4420" s="176"/>
      <c r="G4420" s="177"/>
      <c r="H4420" s="177"/>
    </row>
    <row r="4421" spans="1:8" x14ac:dyDescent="0.25">
      <c r="A4421" s="793"/>
      <c r="E4421" s="176"/>
      <c r="F4421" s="176"/>
      <c r="G4421" s="177"/>
      <c r="H4421" s="177"/>
    </row>
    <row r="4422" spans="1:8" x14ac:dyDescent="0.25">
      <c r="A4422" s="793"/>
      <c r="E4422" s="176"/>
      <c r="F4422" s="176"/>
      <c r="G4422" s="177"/>
      <c r="H4422" s="177"/>
    </row>
    <row r="4423" spans="1:8" x14ac:dyDescent="0.25">
      <c r="A4423" s="793"/>
      <c r="E4423" s="176"/>
      <c r="F4423" s="176"/>
      <c r="G4423" s="177"/>
      <c r="H4423" s="177"/>
    </row>
    <row r="4424" spans="1:8" x14ac:dyDescent="0.25">
      <c r="A4424" s="793"/>
      <c r="E4424" s="176"/>
      <c r="F4424" s="176"/>
      <c r="G4424" s="177"/>
      <c r="H4424" s="177"/>
    </row>
    <row r="4425" spans="1:8" x14ac:dyDescent="0.25">
      <c r="A4425" s="793"/>
      <c r="E4425" s="176"/>
      <c r="F4425" s="176"/>
      <c r="G4425" s="177"/>
      <c r="H4425" s="177"/>
    </row>
    <row r="4426" spans="1:8" x14ac:dyDescent="0.25">
      <c r="A4426" s="793"/>
      <c r="E4426" s="176"/>
      <c r="F4426" s="176"/>
      <c r="G4426" s="177"/>
      <c r="H4426" s="177"/>
    </row>
    <row r="4427" spans="1:8" x14ac:dyDescent="0.25">
      <c r="A4427" s="793"/>
      <c r="E4427" s="176"/>
      <c r="F4427" s="176"/>
      <c r="G4427" s="177"/>
      <c r="H4427" s="177"/>
    </row>
    <row r="4428" spans="1:8" x14ac:dyDescent="0.25">
      <c r="A4428" s="793"/>
      <c r="E4428" s="176"/>
      <c r="F4428" s="176"/>
      <c r="G4428" s="177"/>
      <c r="H4428" s="177"/>
    </row>
    <row r="4429" spans="1:8" x14ac:dyDescent="0.25">
      <c r="A4429" s="793"/>
      <c r="E4429" s="176"/>
      <c r="F4429" s="176"/>
      <c r="G4429" s="177"/>
      <c r="H4429" s="177"/>
    </row>
    <row r="4430" spans="1:8" x14ac:dyDescent="0.25">
      <c r="A4430" s="793"/>
      <c r="E4430" s="176"/>
      <c r="F4430" s="176"/>
      <c r="G4430" s="177"/>
      <c r="H4430" s="177"/>
    </row>
    <row r="4431" spans="1:8" x14ac:dyDescent="0.25">
      <c r="A4431" s="793"/>
      <c r="E4431" s="176"/>
      <c r="F4431" s="176"/>
      <c r="G4431" s="177"/>
      <c r="H4431" s="177"/>
    </row>
    <row r="4432" spans="1:8" x14ac:dyDescent="0.25">
      <c r="A4432" s="793"/>
      <c r="E4432" s="176"/>
      <c r="F4432" s="176"/>
      <c r="G4432" s="177"/>
      <c r="H4432" s="177"/>
    </row>
    <row r="4433" spans="1:8" x14ac:dyDescent="0.25">
      <c r="A4433" s="793"/>
      <c r="E4433" s="176"/>
      <c r="F4433" s="176"/>
      <c r="G4433" s="177"/>
      <c r="H4433" s="177"/>
    </row>
    <row r="4434" spans="1:8" x14ac:dyDescent="0.25">
      <c r="A4434" s="793"/>
      <c r="E4434" s="176"/>
      <c r="F4434" s="176"/>
      <c r="G4434" s="177"/>
      <c r="H4434" s="177"/>
    </row>
    <row r="4435" spans="1:8" x14ac:dyDescent="0.25">
      <c r="A4435" s="793"/>
      <c r="E4435" s="176"/>
      <c r="F4435" s="176"/>
      <c r="G4435" s="177"/>
      <c r="H4435" s="177"/>
    </row>
    <row r="4436" spans="1:8" x14ac:dyDescent="0.25">
      <c r="A4436" s="793"/>
      <c r="E4436" s="176"/>
      <c r="F4436" s="176"/>
      <c r="G4436" s="177"/>
      <c r="H4436" s="177"/>
    </row>
    <row r="4437" spans="1:8" x14ac:dyDescent="0.25">
      <c r="A4437" s="793"/>
      <c r="E4437" s="176"/>
      <c r="F4437" s="176"/>
      <c r="G4437" s="177"/>
      <c r="H4437" s="177"/>
    </row>
    <row r="4438" spans="1:8" x14ac:dyDescent="0.25">
      <c r="A4438" s="793"/>
      <c r="E4438" s="176"/>
      <c r="F4438" s="176"/>
      <c r="G4438" s="177"/>
      <c r="H4438" s="177"/>
    </row>
    <row r="4439" spans="1:8" x14ac:dyDescent="0.25">
      <c r="A4439" s="793"/>
      <c r="E4439" s="176"/>
      <c r="F4439" s="176"/>
      <c r="G4439" s="177"/>
      <c r="H4439" s="177"/>
    </row>
    <row r="4440" spans="1:8" x14ac:dyDescent="0.25">
      <c r="A4440" s="793"/>
      <c r="E4440" s="176"/>
      <c r="F4440" s="176"/>
      <c r="G4440" s="177"/>
      <c r="H4440" s="177"/>
    </row>
    <row r="4441" spans="1:8" x14ac:dyDescent="0.25">
      <c r="A4441" s="793"/>
      <c r="E4441" s="176"/>
      <c r="F4441" s="176"/>
      <c r="G4441" s="177"/>
      <c r="H4441" s="177"/>
    </row>
    <row r="4442" spans="1:8" x14ac:dyDescent="0.25">
      <c r="A4442" s="793"/>
      <c r="E4442" s="176"/>
      <c r="F4442" s="176"/>
      <c r="G4442" s="177"/>
      <c r="H4442" s="177"/>
    </row>
    <row r="4443" spans="1:8" x14ac:dyDescent="0.25">
      <c r="A4443" s="793"/>
      <c r="E4443" s="176"/>
      <c r="F4443" s="176"/>
      <c r="G4443" s="177"/>
      <c r="H4443" s="177"/>
    </row>
    <row r="4444" spans="1:8" x14ac:dyDescent="0.25">
      <c r="A4444" s="793"/>
      <c r="E4444" s="176"/>
      <c r="F4444" s="176"/>
      <c r="G4444" s="177"/>
      <c r="H4444" s="177"/>
    </row>
    <row r="4445" spans="1:8" x14ac:dyDescent="0.25">
      <c r="A4445" s="793"/>
      <c r="E4445" s="176"/>
      <c r="F4445" s="176"/>
      <c r="G4445" s="177"/>
      <c r="H4445" s="177"/>
    </row>
    <row r="4446" spans="1:8" x14ac:dyDescent="0.25">
      <c r="A4446" s="793"/>
      <c r="E4446" s="176"/>
      <c r="F4446" s="176"/>
      <c r="G4446" s="177"/>
      <c r="H4446" s="177"/>
    </row>
    <row r="4447" spans="1:8" x14ac:dyDescent="0.25">
      <c r="A4447" s="793"/>
      <c r="E4447" s="176"/>
      <c r="F4447" s="176"/>
      <c r="G4447" s="177"/>
      <c r="H4447" s="177"/>
    </row>
    <row r="4448" spans="1:8" x14ac:dyDescent="0.25">
      <c r="A4448" s="793"/>
      <c r="E4448" s="176"/>
      <c r="F4448" s="176"/>
      <c r="G4448" s="177"/>
      <c r="H4448" s="177"/>
    </row>
    <row r="4449" spans="1:8" x14ac:dyDescent="0.25">
      <c r="A4449" s="793"/>
      <c r="E4449" s="176"/>
      <c r="F4449" s="176"/>
      <c r="G4449" s="177"/>
      <c r="H4449" s="177"/>
    </row>
    <row r="4450" spans="1:8" x14ac:dyDescent="0.25">
      <c r="A4450" s="793"/>
      <c r="E4450" s="176"/>
      <c r="F4450" s="176"/>
      <c r="G4450" s="177"/>
      <c r="H4450" s="177"/>
    </row>
    <row r="4451" spans="1:8" x14ac:dyDescent="0.25">
      <c r="A4451" s="793"/>
      <c r="E4451" s="176"/>
      <c r="F4451" s="176"/>
      <c r="G4451" s="177"/>
      <c r="H4451" s="177"/>
    </row>
    <row r="4452" spans="1:8" x14ac:dyDescent="0.25">
      <c r="A4452" s="793"/>
      <c r="E4452" s="176"/>
      <c r="F4452" s="176"/>
      <c r="G4452" s="177"/>
      <c r="H4452" s="177"/>
    </row>
    <row r="4453" spans="1:8" x14ac:dyDescent="0.25">
      <c r="A4453" s="793"/>
      <c r="E4453" s="176"/>
      <c r="F4453" s="176"/>
      <c r="G4453" s="177"/>
      <c r="H4453" s="177"/>
    </row>
    <row r="4454" spans="1:8" x14ac:dyDescent="0.25">
      <c r="A4454" s="793"/>
      <c r="E4454" s="176"/>
      <c r="F4454" s="176"/>
      <c r="G4454" s="177"/>
      <c r="H4454" s="177"/>
    </row>
    <row r="4455" spans="1:8" x14ac:dyDescent="0.25">
      <c r="A4455" s="793"/>
      <c r="E4455" s="176"/>
      <c r="F4455" s="176"/>
      <c r="G4455" s="177"/>
      <c r="H4455" s="177"/>
    </row>
    <row r="4456" spans="1:8" x14ac:dyDescent="0.25">
      <c r="A4456" s="793"/>
      <c r="E4456" s="176"/>
      <c r="F4456" s="176"/>
      <c r="G4456" s="177"/>
      <c r="H4456" s="177"/>
    </row>
    <row r="4457" spans="1:8" x14ac:dyDescent="0.25">
      <c r="A4457" s="793"/>
      <c r="E4457" s="176"/>
      <c r="F4457" s="176"/>
      <c r="G4457" s="177"/>
      <c r="H4457" s="177"/>
    </row>
    <row r="4458" spans="1:8" x14ac:dyDescent="0.25">
      <c r="A4458" s="793"/>
      <c r="E4458" s="176"/>
      <c r="F4458" s="176"/>
      <c r="G4458" s="177"/>
      <c r="H4458" s="177"/>
    </row>
    <row r="4459" spans="1:8" x14ac:dyDescent="0.25">
      <c r="A4459" s="793"/>
      <c r="E4459" s="176"/>
      <c r="F4459" s="176"/>
      <c r="G4459" s="177"/>
      <c r="H4459" s="177"/>
    </row>
    <row r="4460" spans="1:8" x14ac:dyDescent="0.25">
      <c r="A4460" s="793"/>
      <c r="E4460" s="176"/>
      <c r="F4460" s="176"/>
      <c r="G4460" s="177"/>
      <c r="H4460" s="177"/>
    </row>
    <row r="4461" spans="1:8" x14ac:dyDescent="0.25">
      <c r="A4461" s="793"/>
      <c r="E4461" s="176"/>
      <c r="F4461" s="176"/>
      <c r="G4461" s="177"/>
      <c r="H4461" s="177"/>
    </row>
    <row r="4462" spans="1:8" x14ac:dyDescent="0.25">
      <c r="A4462" s="793"/>
      <c r="E4462" s="176"/>
      <c r="F4462" s="176"/>
      <c r="G4462" s="177"/>
      <c r="H4462" s="177"/>
    </row>
    <row r="4463" spans="1:8" x14ac:dyDescent="0.25">
      <c r="A4463" s="793"/>
      <c r="E4463" s="176"/>
      <c r="F4463" s="176"/>
      <c r="G4463" s="177"/>
      <c r="H4463" s="177"/>
    </row>
    <row r="4464" spans="1:8" x14ac:dyDescent="0.25">
      <c r="A4464" s="793"/>
      <c r="E4464" s="176"/>
      <c r="F4464" s="176"/>
      <c r="G4464" s="177"/>
      <c r="H4464" s="177"/>
    </row>
    <row r="4465" spans="1:8" x14ac:dyDescent="0.25">
      <c r="A4465" s="793"/>
      <c r="E4465" s="176"/>
      <c r="F4465" s="176"/>
      <c r="G4465" s="177"/>
      <c r="H4465" s="177"/>
    </row>
    <row r="4466" spans="1:8" x14ac:dyDescent="0.25">
      <c r="A4466" s="793"/>
      <c r="E4466" s="176"/>
      <c r="F4466" s="176"/>
      <c r="G4466" s="177"/>
      <c r="H4466" s="177"/>
    </row>
    <row r="4467" spans="1:8" x14ac:dyDescent="0.25">
      <c r="A4467" s="793"/>
      <c r="E4467" s="176"/>
      <c r="F4467" s="176"/>
      <c r="G4467" s="177"/>
      <c r="H4467" s="177"/>
    </row>
    <row r="4468" spans="1:8" x14ac:dyDescent="0.25">
      <c r="A4468" s="793"/>
      <c r="E4468" s="176"/>
      <c r="F4468" s="176"/>
      <c r="G4468" s="177"/>
      <c r="H4468" s="177"/>
    </row>
    <row r="4469" spans="1:8" x14ac:dyDescent="0.25">
      <c r="A4469" s="793"/>
      <c r="E4469" s="176"/>
      <c r="F4469" s="176"/>
      <c r="G4469" s="177"/>
      <c r="H4469" s="177"/>
    </row>
    <row r="4470" spans="1:8" x14ac:dyDescent="0.25">
      <c r="A4470" s="793"/>
      <c r="E4470" s="176"/>
      <c r="F4470" s="176"/>
      <c r="G4470" s="177"/>
      <c r="H4470" s="177"/>
    </row>
    <row r="4471" spans="1:8" x14ac:dyDescent="0.25">
      <c r="A4471" s="793"/>
      <c r="E4471" s="176"/>
      <c r="F4471" s="176"/>
      <c r="G4471" s="177"/>
      <c r="H4471" s="177"/>
    </row>
    <row r="4472" spans="1:8" x14ac:dyDescent="0.25">
      <c r="A4472" s="793"/>
      <c r="E4472" s="176"/>
      <c r="F4472" s="176"/>
      <c r="G4472" s="177"/>
      <c r="H4472" s="177"/>
    </row>
    <row r="4473" spans="1:8" x14ac:dyDescent="0.25">
      <c r="A4473" s="793"/>
      <c r="E4473" s="176"/>
      <c r="F4473" s="176"/>
      <c r="G4473" s="177"/>
      <c r="H4473" s="177"/>
    </row>
    <row r="4474" spans="1:8" x14ac:dyDescent="0.25">
      <c r="A4474" s="793"/>
      <c r="E4474" s="176"/>
      <c r="F4474" s="176"/>
      <c r="G4474" s="177"/>
      <c r="H4474" s="177"/>
    </row>
    <row r="4475" spans="1:8" x14ac:dyDescent="0.25">
      <c r="A4475" s="793"/>
      <c r="E4475" s="176"/>
      <c r="F4475" s="176"/>
      <c r="G4475" s="177"/>
      <c r="H4475" s="177"/>
    </row>
    <row r="4476" spans="1:8" x14ac:dyDescent="0.25">
      <c r="A4476" s="793"/>
      <c r="E4476" s="176"/>
      <c r="F4476" s="176"/>
      <c r="G4476" s="177"/>
      <c r="H4476" s="177"/>
    </row>
    <row r="4477" spans="1:8" x14ac:dyDescent="0.25">
      <c r="A4477" s="793"/>
      <c r="E4477" s="176"/>
      <c r="F4477" s="176"/>
      <c r="G4477" s="177"/>
      <c r="H4477" s="177"/>
    </row>
    <row r="4478" spans="1:8" x14ac:dyDescent="0.25">
      <c r="A4478" s="793"/>
      <c r="E4478" s="176"/>
      <c r="F4478" s="176"/>
      <c r="G4478" s="177"/>
      <c r="H4478" s="177"/>
    </row>
    <row r="4479" spans="1:8" x14ac:dyDescent="0.25">
      <c r="A4479" s="793"/>
      <c r="E4479" s="176"/>
      <c r="F4479" s="176"/>
      <c r="G4479" s="177"/>
      <c r="H4479" s="177"/>
    </row>
    <row r="4480" spans="1:8" x14ac:dyDescent="0.25">
      <c r="A4480" s="793"/>
      <c r="E4480" s="176"/>
      <c r="F4480" s="176"/>
      <c r="G4480" s="177"/>
      <c r="H4480" s="177"/>
    </row>
    <row r="4481" spans="1:8" x14ac:dyDescent="0.25">
      <c r="A4481" s="793"/>
      <c r="E4481" s="176"/>
      <c r="F4481" s="176"/>
      <c r="G4481" s="177"/>
      <c r="H4481" s="177"/>
    </row>
    <row r="4482" spans="1:8" x14ac:dyDescent="0.25">
      <c r="A4482" s="793"/>
      <c r="E4482" s="176"/>
      <c r="F4482" s="176"/>
      <c r="G4482" s="177"/>
      <c r="H4482" s="177"/>
    </row>
    <row r="4483" spans="1:8" x14ac:dyDescent="0.25">
      <c r="A4483" s="793"/>
      <c r="E4483" s="176"/>
      <c r="F4483" s="176"/>
      <c r="G4483" s="177"/>
      <c r="H4483" s="177"/>
    </row>
    <row r="4484" spans="1:8" x14ac:dyDescent="0.25">
      <c r="A4484" s="793"/>
      <c r="E4484" s="176"/>
      <c r="F4484" s="176"/>
      <c r="G4484" s="177"/>
      <c r="H4484" s="177"/>
    </row>
    <row r="4485" spans="1:8" x14ac:dyDescent="0.25">
      <c r="A4485" s="793"/>
      <c r="E4485" s="176"/>
      <c r="F4485" s="176"/>
      <c r="G4485" s="177"/>
      <c r="H4485" s="177"/>
    </row>
    <row r="4486" spans="1:8" x14ac:dyDescent="0.25">
      <c r="A4486" s="793"/>
      <c r="E4486" s="176"/>
      <c r="F4486" s="176"/>
      <c r="G4486" s="177"/>
      <c r="H4486" s="177"/>
    </row>
    <row r="4487" spans="1:8" x14ac:dyDescent="0.25">
      <c r="A4487" s="793"/>
      <c r="E4487" s="176"/>
      <c r="F4487" s="176"/>
      <c r="G4487" s="177"/>
      <c r="H4487" s="177"/>
    </row>
    <row r="4488" spans="1:8" x14ac:dyDescent="0.25">
      <c r="A4488" s="793"/>
      <c r="E4488" s="176"/>
      <c r="F4488" s="176"/>
      <c r="G4488" s="177"/>
      <c r="H4488" s="177"/>
    </row>
    <row r="4489" spans="1:8" x14ac:dyDescent="0.25">
      <c r="A4489" s="793"/>
      <c r="E4489" s="176"/>
      <c r="F4489" s="176"/>
      <c r="G4489" s="177"/>
      <c r="H4489" s="177"/>
    </row>
    <row r="4490" spans="1:8" x14ac:dyDescent="0.25">
      <c r="A4490" s="793"/>
      <c r="E4490" s="176"/>
      <c r="F4490" s="176"/>
      <c r="G4490" s="177"/>
      <c r="H4490" s="177"/>
    </row>
    <row r="4491" spans="1:8" x14ac:dyDescent="0.25">
      <c r="A4491" s="793"/>
      <c r="E4491" s="176"/>
      <c r="F4491" s="176"/>
      <c r="G4491" s="177"/>
      <c r="H4491" s="177"/>
    </row>
    <row r="4492" spans="1:8" x14ac:dyDescent="0.25">
      <c r="A4492" s="793"/>
      <c r="E4492" s="176"/>
      <c r="F4492" s="176"/>
      <c r="G4492" s="177"/>
      <c r="H4492" s="177"/>
    </row>
    <row r="4493" spans="1:8" x14ac:dyDescent="0.25">
      <c r="A4493" s="793"/>
      <c r="E4493" s="176"/>
      <c r="F4493" s="176"/>
      <c r="G4493" s="177"/>
      <c r="H4493" s="177"/>
    </row>
    <row r="4494" spans="1:8" x14ac:dyDescent="0.25">
      <c r="A4494" s="793"/>
      <c r="E4494" s="176"/>
      <c r="F4494" s="176"/>
      <c r="G4494" s="177"/>
      <c r="H4494" s="177"/>
    </row>
    <row r="4495" spans="1:8" x14ac:dyDescent="0.25">
      <c r="A4495" s="793"/>
      <c r="E4495" s="176"/>
      <c r="F4495" s="176"/>
      <c r="G4495" s="177"/>
      <c r="H4495" s="177"/>
    </row>
    <row r="4496" spans="1:8" x14ac:dyDescent="0.25">
      <c r="A4496" s="793"/>
      <c r="E4496" s="176"/>
      <c r="F4496" s="176"/>
      <c r="G4496" s="177"/>
      <c r="H4496" s="177"/>
    </row>
    <row r="4497" spans="1:8" x14ac:dyDescent="0.25">
      <c r="A4497" s="793"/>
      <c r="E4497" s="176"/>
      <c r="F4497" s="176"/>
      <c r="G4497" s="177"/>
      <c r="H4497" s="177"/>
    </row>
    <row r="4498" spans="1:8" x14ac:dyDescent="0.25">
      <c r="A4498" s="793"/>
      <c r="E4498" s="176"/>
      <c r="F4498" s="176"/>
      <c r="G4498" s="177"/>
      <c r="H4498" s="177"/>
    </row>
    <row r="4499" spans="1:8" x14ac:dyDescent="0.25">
      <c r="A4499" s="793"/>
      <c r="E4499" s="176"/>
      <c r="F4499" s="176"/>
      <c r="G4499" s="177"/>
      <c r="H4499" s="177"/>
    </row>
    <row r="4500" spans="1:8" x14ac:dyDescent="0.25">
      <c r="A4500" s="793"/>
      <c r="E4500" s="176"/>
      <c r="F4500" s="176"/>
      <c r="G4500" s="177"/>
      <c r="H4500" s="177"/>
    </row>
    <row r="4501" spans="1:8" x14ac:dyDescent="0.25">
      <c r="A4501" s="793"/>
      <c r="E4501" s="176"/>
      <c r="F4501" s="176"/>
      <c r="G4501" s="177"/>
      <c r="H4501" s="177"/>
    </row>
    <row r="4502" spans="1:8" x14ac:dyDescent="0.25">
      <c r="A4502" s="793"/>
      <c r="E4502" s="176"/>
      <c r="F4502" s="176"/>
      <c r="G4502" s="177"/>
      <c r="H4502" s="177"/>
    </row>
    <row r="4503" spans="1:8" x14ac:dyDescent="0.25">
      <c r="A4503" s="793"/>
      <c r="E4503" s="176"/>
      <c r="F4503" s="176"/>
      <c r="G4503" s="177"/>
      <c r="H4503" s="177"/>
    </row>
    <row r="4504" spans="1:8" x14ac:dyDescent="0.25">
      <c r="A4504" s="793"/>
      <c r="E4504" s="176"/>
      <c r="F4504" s="176"/>
      <c r="G4504" s="177"/>
      <c r="H4504" s="177"/>
    </row>
    <row r="4505" spans="1:8" x14ac:dyDescent="0.25">
      <c r="A4505" s="793"/>
      <c r="E4505" s="176"/>
      <c r="F4505" s="176"/>
      <c r="G4505" s="177"/>
      <c r="H4505" s="177"/>
    </row>
    <row r="4506" spans="1:8" x14ac:dyDescent="0.25">
      <c r="A4506" s="793"/>
      <c r="E4506" s="176"/>
      <c r="F4506" s="176"/>
      <c r="G4506" s="177"/>
      <c r="H4506" s="177"/>
    </row>
    <row r="4507" spans="1:8" x14ac:dyDescent="0.25">
      <c r="A4507" s="793"/>
      <c r="E4507" s="176"/>
      <c r="F4507" s="176"/>
      <c r="G4507" s="177"/>
      <c r="H4507" s="177"/>
    </row>
    <row r="4508" spans="1:8" x14ac:dyDescent="0.25">
      <c r="A4508" s="793"/>
      <c r="E4508" s="176"/>
      <c r="F4508" s="176"/>
      <c r="G4508" s="177"/>
      <c r="H4508" s="177"/>
    </row>
    <row r="4509" spans="1:8" x14ac:dyDescent="0.25">
      <c r="A4509" s="793"/>
      <c r="E4509" s="176"/>
      <c r="F4509" s="176"/>
      <c r="G4509" s="177"/>
      <c r="H4509" s="177"/>
    </row>
    <row r="4510" spans="1:8" x14ac:dyDescent="0.25">
      <c r="A4510" s="793"/>
      <c r="E4510" s="176"/>
      <c r="F4510" s="176"/>
      <c r="G4510" s="177"/>
      <c r="H4510" s="177"/>
    </row>
    <row r="4511" spans="1:8" x14ac:dyDescent="0.25">
      <c r="A4511" s="793"/>
      <c r="E4511" s="176"/>
      <c r="F4511" s="176"/>
      <c r="G4511" s="177"/>
      <c r="H4511" s="177"/>
    </row>
    <row r="4512" spans="1:8" x14ac:dyDescent="0.25">
      <c r="A4512" s="793"/>
      <c r="E4512" s="176"/>
      <c r="F4512" s="176"/>
      <c r="G4512" s="177"/>
      <c r="H4512" s="177"/>
    </row>
    <row r="4513" spans="1:8" x14ac:dyDescent="0.25">
      <c r="A4513" s="793"/>
      <c r="E4513" s="176"/>
      <c r="F4513" s="176"/>
      <c r="G4513" s="177"/>
      <c r="H4513" s="177"/>
    </row>
    <row r="4514" spans="1:8" x14ac:dyDescent="0.25">
      <c r="A4514" s="793"/>
      <c r="E4514" s="176"/>
      <c r="F4514" s="176"/>
      <c r="G4514" s="177"/>
      <c r="H4514" s="177"/>
    </row>
    <row r="4515" spans="1:8" x14ac:dyDescent="0.25">
      <c r="A4515" s="793"/>
      <c r="E4515" s="176"/>
      <c r="F4515" s="176"/>
      <c r="G4515" s="177"/>
      <c r="H4515" s="177"/>
    </row>
    <row r="4516" spans="1:8" x14ac:dyDescent="0.25">
      <c r="A4516" s="793"/>
      <c r="E4516" s="176"/>
      <c r="F4516" s="176"/>
      <c r="G4516" s="177"/>
      <c r="H4516" s="177"/>
    </row>
    <row r="4517" spans="1:8" x14ac:dyDescent="0.25">
      <c r="A4517" s="793"/>
      <c r="E4517" s="176"/>
      <c r="F4517" s="176"/>
      <c r="G4517" s="177"/>
      <c r="H4517" s="177"/>
    </row>
    <row r="4518" spans="1:8" x14ac:dyDescent="0.25">
      <c r="A4518" s="793"/>
      <c r="E4518" s="176"/>
      <c r="F4518" s="176"/>
      <c r="G4518" s="177"/>
      <c r="H4518" s="177"/>
    </row>
    <row r="4519" spans="1:8" x14ac:dyDescent="0.25">
      <c r="A4519" s="793"/>
      <c r="E4519" s="176"/>
      <c r="F4519" s="176"/>
      <c r="G4519" s="177"/>
      <c r="H4519" s="177"/>
    </row>
    <row r="4520" spans="1:8" x14ac:dyDescent="0.25">
      <c r="A4520" s="793"/>
      <c r="E4520" s="176"/>
      <c r="F4520" s="176"/>
      <c r="G4520" s="177"/>
      <c r="H4520" s="177"/>
    </row>
    <row r="4521" spans="1:8" x14ac:dyDescent="0.25">
      <c r="A4521" s="793"/>
      <c r="E4521" s="176"/>
      <c r="F4521" s="176"/>
      <c r="G4521" s="177"/>
      <c r="H4521" s="177"/>
    </row>
    <row r="4522" spans="1:8" x14ac:dyDescent="0.25">
      <c r="A4522" s="793"/>
      <c r="E4522" s="176"/>
      <c r="F4522" s="176"/>
      <c r="G4522" s="177"/>
      <c r="H4522" s="177"/>
    </row>
    <row r="4523" spans="1:8" x14ac:dyDescent="0.25">
      <c r="A4523" s="793"/>
      <c r="E4523" s="176"/>
      <c r="F4523" s="176"/>
      <c r="G4523" s="177"/>
      <c r="H4523" s="177"/>
    </row>
    <row r="4524" spans="1:8" x14ac:dyDescent="0.25">
      <c r="A4524" s="793"/>
      <c r="E4524" s="176"/>
      <c r="F4524" s="176"/>
      <c r="G4524" s="177"/>
      <c r="H4524" s="177"/>
    </row>
    <row r="4525" spans="1:8" x14ac:dyDescent="0.25">
      <c r="A4525" s="793"/>
      <c r="E4525" s="176"/>
      <c r="F4525" s="176"/>
      <c r="G4525" s="177"/>
      <c r="H4525" s="177"/>
    </row>
    <row r="4526" spans="1:8" x14ac:dyDescent="0.25">
      <c r="A4526" s="793"/>
      <c r="E4526" s="176"/>
      <c r="F4526" s="176"/>
      <c r="G4526" s="177"/>
      <c r="H4526" s="177"/>
    </row>
    <row r="4527" spans="1:8" x14ac:dyDescent="0.25">
      <c r="A4527" s="793"/>
      <c r="E4527" s="176"/>
      <c r="F4527" s="176"/>
      <c r="G4527" s="177"/>
      <c r="H4527" s="177"/>
    </row>
    <row r="4528" spans="1:8" x14ac:dyDescent="0.25">
      <c r="A4528" s="793"/>
      <c r="E4528" s="176"/>
      <c r="F4528" s="176"/>
      <c r="G4528" s="177"/>
      <c r="H4528" s="177"/>
    </row>
    <row r="4529" spans="1:8" x14ac:dyDescent="0.25">
      <c r="A4529" s="793"/>
      <c r="E4529" s="176"/>
      <c r="F4529" s="176"/>
      <c r="G4529" s="177"/>
      <c r="H4529" s="177"/>
    </row>
    <row r="4530" spans="1:8" x14ac:dyDescent="0.25">
      <c r="A4530" s="793"/>
      <c r="E4530" s="176"/>
      <c r="F4530" s="176"/>
      <c r="G4530" s="177"/>
      <c r="H4530" s="177"/>
    </row>
    <row r="4531" spans="1:8" x14ac:dyDescent="0.25">
      <c r="A4531" s="793"/>
      <c r="E4531" s="176"/>
      <c r="F4531" s="176"/>
      <c r="G4531" s="177"/>
      <c r="H4531" s="177"/>
    </row>
    <row r="4532" spans="1:8" x14ac:dyDescent="0.25">
      <c r="A4532" s="793"/>
      <c r="E4532" s="176"/>
      <c r="F4532" s="176"/>
      <c r="G4532" s="177"/>
      <c r="H4532" s="177"/>
    </row>
    <row r="4533" spans="1:8" x14ac:dyDescent="0.25">
      <c r="A4533" s="793"/>
      <c r="E4533" s="176"/>
      <c r="F4533" s="176"/>
      <c r="G4533" s="177"/>
      <c r="H4533" s="177"/>
    </row>
    <row r="4534" spans="1:8" x14ac:dyDescent="0.25">
      <c r="A4534" s="793"/>
      <c r="E4534" s="176"/>
      <c r="F4534" s="176"/>
      <c r="G4534" s="177"/>
      <c r="H4534" s="177"/>
    </row>
    <row r="4535" spans="1:8" x14ac:dyDescent="0.25">
      <c r="A4535" s="793"/>
      <c r="E4535" s="176"/>
      <c r="F4535" s="176"/>
      <c r="G4535" s="177"/>
      <c r="H4535" s="177"/>
    </row>
    <row r="4536" spans="1:8" x14ac:dyDescent="0.25">
      <c r="A4536" s="793"/>
      <c r="E4536" s="176"/>
      <c r="F4536" s="176"/>
      <c r="G4536" s="177"/>
      <c r="H4536" s="177"/>
    </row>
    <row r="4537" spans="1:8" x14ac:dyDescent="0.25">
      <c r="A4537" s="793"/>
      <c r="E4537" s="176"/>
      <c r="F4537" s="176"/>
      <c r="G4537" s="177"/>
      <c r="H4537" s="177"/>
    </row>
    <row r="4538" spans="1:8" x14ac:dyDescent="0.25">
      <c r="A4538" s="793"/>
      <c r="E4538" s="176"/>
      <c r="F4538" s="176"/>
      <c r="G4538" s="177"/>
      <c r="H4538" s="177"/>
    </row>
    <row r="4539" spans="1:8" x14ac:dyDescent="0.25">
      <c r="A4539" s="793"/>
      <c r="E4539" s="176"/>
      <c r="F4539" s="176"/>
      <c r="G4539" s="177"/>
      <c r="H4539" s="177"/>
    </row>
    <row r="4540" spans="1:8" x14ac:dyDescent="0.25">
      <c r="A4540" s="793"/>
      <c r="E4540" s="176"/>
      <c r="F4540" s="176"/>
      <c r="G4540" s="177"/>
      <c r="H4540" s="177"/>
    </row>
    <row r="4541" spans="1:8" x14ac:dyDescent="0.25">
      <c r="A4541" s="793"/>
      <c r="E4541" s="176"/>
      <c r="F4541" s="176"/>
      <c r="G4541" s="177"/>
      <c r="H4541" s="177"/>
    </row>
    <row r="4542" spans="1:8" x14ac:dyDescent="0.25">
      <c r="A4542" s="793"/>
      <c r="E4542" s="176"/>
      <c r="F4542" s="176"/>
      <c r="G4542" s="177"/>
      <c r="H4542" s="177"/>
    </row>
    <row r="4543" spans="1:8" x14ac:dyDescent="0.25">
      <c r="A4543" s="793"/>
      <c r="E4543" s="176"/>
      <c r="F4543" s="176"/>
      <c r="G4543" s="177"/>
      <c r="H4543" s="177"/>
    </row>
    <row r="4544" spans="1:8" x14ac:dyDescent="0.25">
      <c r="A4544" s="793"/>
      <c r="E4544" s="176"/>
      <c r="F4544" s="176"/>
      <c r="G4544" s="177"/>
      <c r="H4544" s="177"/>
    </row>
    <row r="4545" spans="1:8" x14ac:dyDescent="0.25">
      <c r="A4545" s="793"/>
      <c r="E4545" s="176"/>
      <c r="F4545" s="176"/>
      <c r="G4545" s="177"/>
      <c r="H4545" s="177"/>
    </row>
    <row r="4546" spans="1:8" x14ac:dyDescent="0.25">
      <c r="A4546" s="793"/>
      <c r="E4546" s="176"/>
      <c r="F4546" s="176"/>
      <c r="G4546" s="177"/>
      <c r="H4546" s="177"/>
    </row>
    <row r="4547" spans="1:8" x14ac:dyDescent="0.25">
      <c r="A4547" s="793"/>
      <c r="E4547" s="176"/>
      <c r="F4547" s="176"/>
      <c r="G4547" s="177"/>
      <c r="H4547" s="177"/>
    </row>
    <row r="4548" spans="1:8" x14ac:dyDescent="0.25">
      <c r="A4548" s="793"/>
      <c r="E4548" s="176"/>
      <c r="F4548" s="176"/>
      <c r="G4548" s="177"/>
      <c r="H4548" s="177"/>
    </row>
    <row r="4549" spans="1:8" x14ac:dyDescent="0.25">
      <c r="A4549" s="793"/>
      <c r="E4549" s="176"/>
      <c r="F4549" s="176"/>
      <c r="G4549" s="177"/>
      <c r="H4549" s="177"/>
    </row>
    <row r="4550" spans="1:8" x14ac:dyDescent="0.25">
      <c r="A4550" s="793"/>
      <c r="E4550" s="176"/>
      <c r="F4550" s="176"/>
      <c r="G4550" s="177"/>
      <c r="H4550" s="177"/>
    </row>
    <row r="4551" spans="1:8" x14ac:dyDescent="0.25">
      <c r="A4551" s="793"/>
      <c r="E4551" s="176"/>
      <c r="F4551" s="176"/>
      <c r="G4551" s="177"/>
      <c r="H4551" s="177"/>
    </row>
    <row r="4552" spans="1:8" x14ac:dyDescent="0.25">
      <c r="A4552" s="793"/>
      <c r="E4552" s="176"/>
      <c r="F4552" s="176"/>
      <c r="G4552" s="177"/>
      <c r="H4552" s="177"/>
    </row>
    <row r="4553" spans="1:8" x14ac:dyDescent="0.25">
      <c r="A4553" s="793"/>
      <c r="E4553" s="176"/>
      <c r="F4553" s="176"/>
      <c r="G4553" s="177"/>
      <c r="H4553" s="177"/>
    </row>
    <row r="4554" spans="1:8" x14ac:dyDescent="0.25">
      <c r="A4554" s="793"/>
      <c r="E4554" s="176"/>
      <c r="F4554" s="176"/>
      <c r="G4554" s="177"/>
      <c r="H4554" s="177"/>
    </row>
    <row r="4555" spans="1:8" x14ac:dyDescent="0.25">
      <c r="A4555" s="793"/>
      <c r="E4555" s="176"/>
      <c r="F4555" s="176"/>
      <c r="G4555" s="177"/>
      <c r="H4555" s="177"/>
    </row>
    <row r="4556" spans="1:8" x14ac:dyDescent="0.25">
      <c r="A4556" s="793"/>
      <c r="E4556" s="176"/>
      <c r="F4556" s="176"/>
      <c r="G4556" s="177"/>
      <c r="H4556" s="177"/>
    </row>
    <row r="4557" spans="1:8" x14ac:dyDescent="0.25">
      <c r="A4557" s="793"/>
      <c r="E4557" s="176"/>
      <c r="F4557" s="176"/>
      <c r="G4557" s="177"/>
      <c r="H4557" s="177"/>
    </row>
    <row r="4558" spans="1:8" x14ac:dyDescent="0.25">
      <c r="A4558" s="793"/>
      <c r="E4558" s="176"/>
      <c r="F4558" s="176"/>
      <c r="G4558" s="177"/>
      <c r="H4558" s="177"/>
    </row>
    <row r="4559" spans="1:8" x14ac:dyDescent="0.25">
      <c r="A4559" s="793"/>
      <c r="E4559" s="176"/>
      <c r="F4559" s="176"/>
      <c r="G4559" s="177"/>
      <c r="H4559" s="177"/>
    </row>
    <row r="4560" spans="1:8" x14ac:dyDescent="0.25">
      <c r="A4560" s="793"/>
      <c r="E4560" s="176"/>
      <c r="F4560" s="176"/>
      <c r="G4560" s="177"/>
      <c r="H4560" s="177"/>
    </row>
    <row r="4561" spans="1:8" x14ac:dyDescent="0.25">
      <c r="A4561" s="793"/>
      <c r="E4561" s="176"/>
      <c r="F4561" s="176"/>
      <c r="G4561" s="177"/>
      <c r="H4561" s="177"/>
    </row>
    <row r="4562" spans="1:8" x14ac:dyDescent="0.25">
      <c r="A4562" s="793"/>
      <c r="E4562" s="176"/>
      <c r="F4562" s="176"/>
      <c r="G4562" s="177"/>
      <c r="H4562" s="177"/>
    </row>
    <row r="4563" spans="1:8" x14ac:dyDescent="0.25">
      <c r="A4563" s="793"/>
      <c r="E4563" s="176"/>
      <c r="F4563" s="176"/>
      <c r="G4563" s="177"/>
      <c r="H4563" s="177"/>
    </row>
    <row r="4564" spans="1:8" x14ac:dyDescent="0.25">
      <c r="A4564" s="793"/>
      <c r="E4564" s="176"/>
      <c r="F4564" s="176"/>
      <c r="G4564" s="177"/>
      <c r="H4564" s="177"/>
    </row>
    <row r="4565" spans="1:8" x14ac:dyDescent="0.25">
      <c r="A4565" s="793"/>
      <c r="E4565" s="176"/>
      <c r="F4565" s="176"/>
      <c r="G4565" s="177"/>
      <c r="H4565" s="177"/>
    </row>
    <row r="4566" spans="1:8" x14ac:dyDescent="0.25">
      <c r="A4566" s="793"/>
      <c r="E4566" s="176"/>
      <c r="F4566" s="176"/>
      <c r="G4566" s="177"/>
      <c r="H4566" s="177"/>
    </row>
    <row r="4567" spans="1:8" x14ac:dyDescent="0.25">
      <c r="A4567" s="793"/>
      <c r="E4567" s="176"/>
      <c r="F4567" s="176"/>
      <c r="G4567" s="177"/>
      <c r="H4567" s="177"/>
    </row>
    <row r="4568" spans="1:8" x14ac:dyDescent="0.25">
      <c r="A4568" s="793"/>
      <c r="E4568" s="176"/>
      <c r="F4568" s="176"/>
      <c r="G4568" s="177"/>
      <c r="H4568" s="177"/>
    </row>
    <row r="4569" spans="1:8" x14ac:dyDescent="0.25">
      <c r="A4569" s="793"/>
      <c r="E4569" s="176"/>
      <c r="F4569" s="176"/>
      <c r="G4569" s="177"/>
      <c r="H4569" s="177"/>
    </row>
    <row r="4570" spans="1:8" x14ac:dyDescent="0.25">
      <c r="A4570" s="793"/>
      <c r="E4570" s="176"/>
      <c r="F4570" s="176"/>
      <c r="G4570" s="177"/>
      <c r="H4570" s="177"/>
    </row>
    <row r="4571" spans="1:8" x14ac:dyDescent="0.25">
      <c r="A4571" s="793"/>
      <c r="E4571" s="176"/>
      <c r="F4571" s="176"/>
      <c r="G4571" s="177"/>
      <c r="H4571" s="177"/>
    </row>
    <row r="4572" spans="1:8" x14ac:dyDescent="0.25">
      <c r="A4572" s="793"/>
      <c r="E4572" s="176"/>
      <c r="F4572" s="176"/>
      <c r="G4572" s="177"/>
      <c r="H4572" s="177"/>
    </row>
    <row r="4573" spans="1:8" x14ac:dyDescent="0.25">
      <c r="A4573" s="793"/>
      <c r="E4573" s="176"/>
      <c r="F4573" s="176"/>
      <c r="G4573" s="177"/>
      <c r="H4573" s="177"/>
    </row>
    <row r="4574" spans="1:8" x14ac:dyDescent="0.25">
      <c r="A4574" s="793"/>
      <c r="E4574" s="176"/>
      <c r="F4574" s="176"/>
      <c r="G4574" s="177"/>
      <c r="H4574" s="177"/>
    </row>
    <row r="4575" spans="1:8" x14ac:dyDescent="0.25">
      <c r="A4575" s="793"/>
      <c r="E4575" s="176"/>
      <c r="F4575" s="176"/>
      <c r="G4575" s="177"/>
      <c r="H4575" s="177"/>
    </row>
    <row r="4576" spans="1:8" x14ac:dyDescent="0.25">
      <c r="A4576" s="793"/>
      <c r="E4576" s="176"/>
      <c r="F4576" s="176"/>
      <c r="G4576" s="177"/>
      <c r="H4576" s="177"/>
    </row>
    <row r="4577" spans="1:8" x14ac:dyDescent="0.25">
      <c r="A4577" s="793"/>
      <c r="E4577" s="176"/>
      <c r="F4577" s="176"/>
      <c r="G4577" s="177"/>
      <c r="H4577" s="177"/>
    </row>
    <row r="4578" spans="1:8" x14ac:dyDescent="0.25">
      <c r="A4578" s="793"/>
      <c r="E4578" s="176"/>
      <c r="F4578" s="176"/>
      <c r="G4578" s="177"/>
      <c r="H4578" s="177"/>
    </row>
    <row r="4579" spans="1:8" x14ac:dyDescent="0.25">
      <c r="A4579" s="793"/>
      <c r="E4579" s="176"/>
      <c r="F4579" s="176"/>
      <c r="G4579" s="177"/>
      <c r="H4579" s="177"/>
    </row>
    <row r="4580" spans="1:8" x14ac:dyDescent="0.25">
      <c r="A4580" s="793"/>
      <c r="E4580" s="176"/>
      <c r="F4580" s="176"/>
      <c r="G4580" s="177"/>
      <c r="H4580" s="177"/>
    </row>
    <row r="4581" spans="1:8" x14ac:dyDescent="0.25">
      <c r="A4581" s="793"/>
      <c r="E4581" s="176"/>
      <c r="F4581" s="176"/>
      <c r="G4581" s="177"/>
      <c r="H4581" s="177"/>
    </row>
    <row r="4582" spans="1:8" x14ac:dyDescent="0.25">
      <c r="A4582" s="793"/>
      <c r="E4582" s="176"/>
      <c r="F4582" s="176"/>
      <c r="G4582" s="177"/>
      <c r="H4582" s="177"/>
    </row>
    <row r="4583" spans="1:8" x14ac:dyDescent="0.25">
      <c r="A4583" s="793"/>
      <c r="E4583" s="176"/>
      <c r="F4583" s="176"/>
      <c r="G4583" s="177"/>
      <c r="H4583" s="177"/>
    </row>
    <row r="4584" spans="1:8" x14ac:dyDescent="0.25">
      <c r="A4584" s="793"/>
      <c r="E4584" s="176"/>
      <c r="F4584" s="176"/>
      <c r="G4584" s="177"/>
      <c r="H4584" s="177"/>
    </row>
    <row r="4585" spans="1:8" x14ac:dyDescent="0.25">
      <c r="A4585" s="793"/>
      <c r="E4585" s="176"/>
      <c r="F4585" s="176"/>
      <c r="G4585" s="177"/>
      <c r="H4585" s="177"/>
    </row>
    <row r="4586" spans="1:8" x14ac:dyDescent="0.25">
      <c r="A4586" s="793"/>
      <c r="E4586" s="176"/>
      <c r="F4586" s="176"/>
      <c r="G4586" s="177"/>
      <c r="H4586" s="177"/>
    </row>
    <row r="4587" spans="1:8" x14ac:dyDescent="0.25">
      <c r="A4587" s="793"/>
      <c r="E4587" s="176"/>
      <c r="F4587" s="176"/>
      <c r="G4587" s="177"/>
      <c r="H4587" s="177"/>
    </row>
    <row r="4588" spans="1:8" x14ac:dyDescent="0.25">
      <c r="A4588" s="793"/>
      <c r="E4588" s="176"/>
      <c r="F4588" s="176"/>
      <c r="G4588" s="177"/>
      <c r="H4588" s="177"/>
    </row>
    <row r="4589" spans="1:8" x14ac:dyDescent="0.25">
      <c r="A4589" s="793"/>
      <c r="E4589" s="176"/>
      <c r="F4589" s="176"/>
      <c r="G4589" s="177"/>
      <c r="H4589" s="177"/>
    </row>
    <row r="4590" spans="1:8" x14ac:dyDescent="0.25">
      <c r="A4590" s="793"/>
      <c r="E4590" s="176"/>
      <c r="F4590" s="176"/>
      <c r="G4590" s="177"/>
      <c r="H4590" s="177"/>
    </row>
    <row r="4591" spans="1:8" x14ac:dyDescent="0.25">
      <c r="A4591" s="793"/>
      <c r="E4591" s="176"/>
      <c r="F4591" s="176"/>
      <c r="G4591" s="177"/>
      <c r="H4591" s="177"/>
    </row>
    <row r="4592" spans="1:8" x14ac:dyDescent="0.25">
      <c r="A4592" s="793"/>
      <c r="E4592" s="176"/>
      <c r="F4592" s="176"/>
      <c r="G4592" s="177"/>
      <c r="H4592" s="177"/>
    </row>
    <row r="4593" spans="1:8" x14ac:dyDescent="0.25">
      <c r="A4593" s="793"/>
      <c r="E4593" s="176"/>
      <c r="F4593" s="176"/>
      <c r="G4593" s="177"/>
      <c r="H4593" s="177"/>
    </row>
    <row r="4594" spans="1:8" x14ac:dyDescent="0.25">
      <c r="A4594" s="793"/>
      <c r="E4594" s="176"/>
      <c r="F4594" s="176"/>
      <c r="G4594" s="177"/>
      <c r="H4594" s="177"/>
    </row>
    <row r="4595" spans="1:8" x14ac:dyDescent="0.25">
      <c r="A4595" s="793"/>
      <c r="E4595" s="176"/>
      <c r="F4595" s="176"/>
      <c r="G4595" s="177"/>
      <c r="H4595" s="177"/>
    </row>
    <row r="4596" spans="1:8" x14ac:dyDescent="0.25">
      <c r="A4596" s="793"/>
      <c r="E4596" s="176"/>
      <c r="F4596" s="176"/>
      <c r="G4596" s="177"/>
      <c r="H4596" s="177"/>
    </row>
    <row r="4597" spans="1:8" x14ac:dyDescent="0.25">
      <c r="A4597" s="793"/>
      <c r="E4597" s="176"/>
      <c r="F4597" s="176"/>
      <c r="G4597" s="177"/>
      <c r="H4597" s="177"/>
    </row>
    <row r="4598" spans="1:8" x14ac:dyDescent="0.25">
      <c r="A4598" s="793"/>
      <c r="E4598" s="176"/>
      <c r="F4598" s="176"/>
      <c r="G4598" s="177"/>
      <c r="H4598" s="177"/>
    </row>
    <row r="4599" spans="1:8" x14ac:dyDescent="0.25">
      <c r="A4599" s="793"/>
      <c r="E4599" s="176"/>
      <c r="F4599" s="176"/>
      <c r="G4599" s="177"/>
      <c r="H4599" s="177"/>
    </row>
    <row r="4600" spans="1:8" x14ac:dyDescent="0.25">
      <c r="A4600" s="793"/>
      <c r="E4600" s="176"/>
      <c r="F4600" s="176"/>
      <c r="G4600" s="177"/>
      <c r="H4600" s="177"/>
    </row>
    <row r="4601" spans="1:8" x14ac:dyDescent="0.25">
      <c r="A4601" s="793"/>
      <c r="E4601" s="176"/>
      <c r="F4601" s="176"/>
      <c r="G4601" s="177"/>
      <c r="H4601" s="177"/>
    </row>
    <row r="4602" spans="1:8" x14ac:dyDescent="0.25">
      <c r="A4602" s="793"/>
      <c r="E4602" s="176"/>
      <c r="F4602" s="176"/>
      <c r="G4602" s="177"/>
      <c r="H4602" s="177"/>
    </row>
    <row r="4603" spans="1:8" x14ac:dyDescent="0.25">
      <c r="A4603" s="793"/>
      <c r="E4603" s="176"/>
      <c r="F4603" s="176"/>
      <c r="G4603" s="177"/>
      <c r="H4603" s="177"/>
    </row>
    <row r="4604" spans="1:8" x14ac:dyDescent="0.25">
      <c r="A4604" s="793"/>
      <c r="E4604" s="176"/>
      <c r="F4604" s="176"/>
      <c r="G4604" s="177"/>
      <c r="H4604" s="177"/>
    </row>
    <row r="4605" spans="1:8" x14ac:dyDescent="0.25">
      <c r="A4605" s="793"/>
      <c r="E4605" s="176"/>
      <c r="F4605" s="176"/>
      <c r="G4605" s="177"/>
      <c r="H4605" s="177"/>
    </row>
    <row r="4606" spans="1:8" x14ac:dyDescent="0.25">
      <c r="A4606" s="793"/>
      <c r="E4606" s="176"/>
      <c r="F4606" s="176"/>
      <c r="G4606" s="177"/>
      <c r="H4606" s="177"/>
    </row>
    <row r="4607" spans="1:8" x14ac:dyDescent="0.25">
      <c r="A4607" s="793"/>
      <c r="E4607" s="176"/>
      <c r="F4607" s="176"/>
      <c r="G4607" s="177"/>
      <c r="H4607" s="177"/>
    </row>
    <row r="4608" spans="1:8" x14ac:dyDescent="0.25">
      <c r="A4608" s="793"/>
      <c r="E4608" s="176"/>
      <c r="F4608" s="176"/>
      <c r="G4608" s="177"/>
      <c r="H4608" s="177"/>
    </row>
    <row r="4609" spans="1:8" x14ac:dyDescent="0.25">
      <c r="A4609" s="793"/>
      <c r="E4609" s="176"/>
      <c r="F4609" s="176"/>
      <c r="G4609" s="177"/>
      <c r="H4609" s="177"/>
    </row>
    <row r="4610" spans="1:8" x14ac:dyDescent="0.25">
      <c r="A4610" s="793"/>
      <c r="E4610" s="176"/>
      <c r="F4610" s="176"/>
      <c r="G4610" s="177"/>
      <c r="H4610" s="177"/>
    </row>
    <row r="4611" spans="1:8" x14ac:dyDescent="0.25">
      <c r="A4611" s="793"/>
      <c r="E4611" s="176"/>
      <c r="F4611" s="176"/>
      <c r="G4611" s="177"/>
      <c r="H4611" s="177"/>
    </row>
    <row r="4612" spans="1:8" x14ac:dyDescent="0.25">
      <c r="A4612" s="793"/>
      <c r="E4612" s="176"/>
      <c r="F4612" s="176"/>
      <c r="G4612" s="177"/>
      <c r="H4612" s="177"/>
    </row>
    <row r="4613" spans="1:8" x14ac:dyDescent="0.25">
      <c r="A4613" s="793"/>
      <c r="E4613" s="176"/>
      <c r="F4613" s="176"/>
      <c r="G4613" s="177"/>
      <c r="H4613" s="177"/>
    </row>
    <row r="4614" spans="1:8" x14ac:dyDescent="0.25">
      <c r="A4614" s="793"/>
      <c r="E4614" s="176"/>
      <c r="F4614" s="176"/>
      <c r="G4614" s="177"/>
      <c r="H4614" s="177"/>
    </row>
    <row r="4615" spans="1:8" x14ac:dyDescent="0.25">
      <c r="A4615" s="793"/>
      <c r="E4615" s="176"/>
      <c r="F4615" s="176"/>
      <c r="G4615" s="177"/>
      <c r="H4615" s="177"/>
    </row>
    <row r="4616" spans="1:8" x14ac:dyDescent="0.25">
      <c r="A4616" s="793"/>
      <c r="E4616" s="176"/>
      <c r="F4616" s="176"/>
      <c r="G4616" s="177"/>
      <c r="H4616" s="177"/>
    </row>
    <row r="4617" spans="1:8" x14ac:dyDescent="0.25">
      <c r="A4617" s="793"/>
      <c r="E4617" s="176"/>
      <c r="F4617" s="176"/>
      <c r="G4617" s="177"/>
      <c r="H4617" s="177"/>
    </row>
    <row r="4618" spans="1:8" x14ac:dyDescent="0.25">
      <c r="A4618" s="793"/>
      <c r="E4618" s="176"/>
      <c r="F4618" s="176"/>
      <c r="G4618" s="177"/>
      <c r="H4618" s="177"/>
    </row>
    <row r="4619" spans="1:8" x14ac:dyDescent="0.25">
      <c r="A4619" s="793"/>
      <c r="E4619" s="176"/>
      <c r="F4619" s="176"/>
      <c r="G4619" s="177"/>
      <c r="H4619" s="177"/>
    </row>
    <row r="4620" spans="1:8" x14ac:dyDescent="0.25">
      <c r="A4620" s="793"/>
      <c r="E4620" s="176"/>
      <c r="F4620" s="176"/>
      <c r="G4620" s="177"/>
      <c r="H4620" s="177"/>
    </row>
    <row r="4621" spans="1:8" x14ac:dyDescent="0.25">
      <c r="A4621" s="793"/>
      <c r="E4621" s="176"/>
      <c r="F4621" s="176"/>
      <c r="G4621" s="177"/>
      <c r="H4621" s="177"/>
    </row>
    <row r="4622" spans="1:8" x14ac:dyDescent="0.25">
      <c r="A4622" s="793"/>
      <c r="E4622" s="176"/>
      <c r="F4622" s="176"/>
      <c r="G4622" s="177"/>
      <c r="H4622" s="177"/>
    </row>
    <row r="4623" spans="1:8" x14ac:dyDescent="0.25">
      <c r="A4623" s="793"/>
      <c r="E4623" s="176"/>
      <c r="F4623" s="176"/>
      <c r="G4623" s="177"/>
      <c r="H4623" s="177"/>
    </row>
    <row r="4624" spans="1:8" x14ac:dyDescent="0.25">
      <c r="A4624" s="793"/>
      <c r="E4624" s="176"/>
      <c r="F4624" s="176"/>
      <c r="G4624" s="177"/>
      <c r="H4624" s="177"/>
    </row>
    <row r="4625" spans="1:8" x14ac:dyDescent="0.25">
      <c r="A4625" s="793"/>
      <c r="E4625" s="176"/>
      <c r="F4625" s="176"/>
      <c r="G4625" s="177"/>
      <c r="H4625" s="177"/>
    </row>
    <row r="4626" spans="1:8" x14ac:dyDescent="0.25">
      <c r="A4626" s="793"/>
      <c r="E4626" s="176"/>
      <c r="F4626" s="176"/>
      <c r="G4626" s="177"/>
      <c r="H4626" s="177"/>
    </row>
    <row r="4627" spans="1:8" x14ac:dyDescent="0.25">
      <c r="A4627" s="793"/>
      <c r="E4627" s="176"/>
      <c r="F4627" s="176"/>
      <c r="G4627" s="177"/>
      <c r="H4627" s="177"/>
    </row>
    <row r="4628" spans="1:8" x14ac:dyDescent="0.25">
      <c r="A4628" s="793"/>
      <c r="E4628" s="176"/>
      <c r="F4628" s="176"/>
      <c r="G4628" s="177"/>
      <c r="H4628" s="177"/>
    </row>
    <row r="4629" spans="1:8" x14ac:dyDescent="0.25">
      <c r="A4629" s="793"/>
      <c r="E4629" s="176"/>
      <c r="F4629" s="176"/>
      <c r="G4629" s="177"/>
      <c r="H4629" s="177"/>
    </row>
    <row r="4630" spans="1:8" x14ac:dyDescent="0.25">
      <c r="A4630" s="793"/>
      <c r="E4630" s="176"/>
      <c r="F4630" s="176"/>
      <c r="G4630" s="177"/>
      <c r="H4630" s="177"/>
    </row>
    <row r="4631" spans="1:8" x14ac:dyDescent="0.25">
      <c r="A4631" s="793"/>
      <c r="E4631" s="176"/>
      <c r="F4631" s="176"/>
      <c r="G4631" s="177"/>
      <c r="H4631" s="177"/>
    </row>
    <row r="4632" spans="1:8" x14ac:dyDescent="0.25">
      <c r="A4632" s="793"/>
      <c r="E4632" s="176"/>
      <c r="F4632" s="176"/>
      <c r="G4632" s="177"/>
      <c r="H4632" s="177"/>
    </row>
    <row r="4633" spans="1:8" x14ac:dyDescent="0.25">
      <c r="A4633" s="793"/>
      <c r="E4633" s="176"/>
      <c r="F4633" s="176"/>
      <c r="G4633" s="177"/>
      <c r="H4633" s="177"/>
    </row>
    <row r="4634" spans="1:8" x14ac:dyDescent="0.25">
      <c r="A4634" s="793"/>
      <c r="E4634" s="176"/>
      <c r="F4634" s="176"/>
      <c r="G4634" s="177"/>
      <c r="H4634" s="177"/>
    </row>
    <row r="4635" spans="1:8" x14ac:dyDescent="0.25">
      <c r="A4635" s="793"/>
      <c r="E4635" s="176"/>
      <c r="F4635" s="176"/>
      <c r="G4635" s="177"/>
      <c r="H4635" s="177"/>
    </row>
    <row r="4636" spans="1:8" x14ac:dyDescent="0.25">
      <c r="A4636" s="793"/>
      <c r="E4636" s="176"/>
      <c r="F4636" s="176"/>
      <c r="G4636" s="177"/>
      <c r="H4636" s="177"/>
    </row>
    <row r="4637" spans="1:8" x14ac:dyDescent="0.25">
      <c r="A4637" s="793"/>
      <c r="E4637" s="176"/>
      <c r="F4637" s="176"/>
      <c r="G4637" s="177"/>
      <c r="H4637" s="177"/>
    </row>
    <row r="4638" spans="1:8" x14ac:dyDescent="0.25">
      <c r="A4638" s="793"/>
      <c r="E4638" s="176"/>
      <c r="F4638" s="176"/>
      <c r="G4638" s="177"/>
      <c r="H4638" s="177"/>
    </row>
    <row r="4639" spans="1:8" x14ac:dyDescent="0.25">
      <c r="A4639" s="793"/>
      <c r="E4639" s="176"/>
      <c r="F4639" s="176"/>
      <c r="G4639" s="177"/>
      <c r="H4639" s="177"/>
    </row>
    <row r="4640" spans="1:8" x14ac:dyDescent="0.25">
      <c r="A4640" s="793"/>
      <c r="E4640" s="176"/>
      <c r="F4640" s="176"/>
      <c r="G4640" s="177"/>
      <c r="H4640" s="177"/>
    </row>
    <row r="4641" spans="1:8" x14ac:dyDescent="0.25">
      <c r="A4641" s="793"/>
      <c r="E4641" s="176"/>
      <c r="F4641" s="176"/>
      <c r="G4641" s="177"/>
      <c r="H4641" s="177"/>
    </row>
    <row r="4642" spans="1:8" x14ac:dyDescent="0.25">
      <c r="A4642" s="793"/>
      <c r="E4642" s="176"/>
      <c r="F4642" s="176"/>
      <c r="G4642" s="177"/>
      <c r="H4642" s="177"/>
    </row>
    <row r="4643" spans="1:8" x14ac:dyDescent="0.25">
      <c r="A4643" s="793"/>
      <c r="E4643" s="176"/>
      <c r="F4643" s="176"/>
      <c r="G4643" s="177"/>
      <c r="H4643" s="177"/>
    </row>
    <row r="4644" spans="1:8" x14ac:dyDescent="0.25">
      <c r="A4644" s="793"/>
      <c r="E4644" s="176"/>
      <c r="F4644" s="176"/>
      <c r="G4644" s="177"/>
      <c r="H4644" s="177"/>
    </row>
    <row r="4645" spans="1:8" x14ac:dyDescent="0.25">
      <c r="A4645" s="793"/>
      <c r="E4645" s="176"/>
      <c r="F4645" s="176"/>
      <c r="G4645" s="177"/>
      <c r="H4645" s="177"/>
    </row>
    <row r="4646" spans="1:8" x14ac:dyDescent="0.25">
      <c r="A4646" s="793"/>
      <c r="E4646" s="176"/>
      <c r="F4646" s="176"/>
      <c r="G4646" s="177"/>
      <c r="H4646" s="177"/>
    </row>
    <row r="4647" spans="1:8" x14ac:dyDescent="0.25">
      <c r="A4647" s="793"/>
      <c r="E4647" s="176"/>
      <c r="F4647" s="176"/>
      <c r="G4647" s="177"/>
      <c r="H4647" s="177"/>
    </row>
    <row r="4648" spans="1:8" x14ac:dyDescent="0.25">
      <c r="A4648" s="793"/>
      <c r="E4648" s="176"/>
      <c r="F4648" s="176"/>
      <c r="G4648" s="177"/>
      <c r="H4648" s="177"/>
    </row>
    <row r="4649" spans="1:8" x14ac:dyDescent="0.25">
      <c r="A4649" s="793"/>
      <c r="E4649" s="176"/>
      <c r="F4649" s="176"/>
      <c r="G4649" s="177"/>
      <c r="H4649" s="177"/>
    </row>
    <row r="4650" spans="1:8" x14ac:dyDescent="0.25">
      <c r="A4650" s="793"/>
      <c r="E4650" s="176"/>
      <c r="F4650" s="176"/>
      <c r="G4650" s="177"/>
      <c r="H4650" s="177"/>
    </row>
    <row r="4651" spans="1:8" x14ac:dyDescent="0.25">
      <c r="A4651" s="793"/>
      <c r="E4651" s="176"/>
      <c r="F4651" s="176"/>
      <c r="G4651" s="177"/>
      <c r="H4651" s="177"/>
    </row>
    <row r="4652" spans="1:8" x14ac:dyDescent="0.25">
      <c r="A4652" s="793"/>
      <c r="E4652" s="176"/>
      <c r="F4652" s="176"/>
      <c r="G4652" s="177"/>
      <c r="H4652" s="177"/>
    </row>
    <row r="4653" spans="1:8" x14ac:dyDescent="0.25">
      <c r="A4653" s="793"/>
      <c r="E4653" s="176"/>
      <c r="F4653" s="176"/>
      <c r="G4653" s="177"/>
      <c r="H4653" s="177"/>
    </row>
    <row r="4654" spans="1:8" x14ac:dyDescent="0.25">
      <c r="A4654" s="793"/>
      <c r="E4654" s="176"/>
      <c r="F4654" s="176"/>
      <c r="G4654" s="177"/>
      <c r="H4654" s="177"/>
    </row>
    <row r="4655" spans="1:8" x14ac:dyDescent="0.25">
      <c r="A4655" s="793"/>
      <c r="E4655" s="176"/>
      <c r="F4655" s="176"/>
      <c r="G4655" s="177"/>
      <c r="H4655" s="177"/>
    </row>
    <row r="4656" spans="1:8" x14ac:dyDescent="0.25">
      <c r="A4656" s="793"/>
      <c r="E4656" s="176"/>
      <c r="F4656" s="176"/>
      <c r="G4656" s="177"/>
      <c r="H4656" s="177"/>
    </row>
    <row r="4657" spans="1:8" x14ac:dyDescent="0.25">
      <c r="A4657" s="793"/>
      <c r="E4657" s="176"/>
      <c r="F4657" s="176"/>
      <c r="G4657" s="177"/>
      <c r="H4657" s="177"/>
    </row>
    <row r="4658" spans="1:8" x14ac:dyDescent="0.25">
      <c r="A4658" s="793"/>
      <c r="E4658" s="176"/>
      <c r="F4658" s="176"/>
      <c r="G4658" s="177"/>
      <c r="H4658" s="177"/>
    </row>
    <row r="4659" spans="1:8" x14ac:dyDescent="0.25">
      <c r="A4659" s="793"/>
      <c r="E4659" s="176"/>
      <c r="F4659" s="176"/>
      <c r="G4659" s="177"/>
      <c r="H4659" s="177"/>
    </row>
    <row r="4660" spans="1:8" x14ac:dyDescent="0.25">
      <c r="A4660" s="793"/>
      <c r="E4660" s="176"/>
      <c r="F4660" s="176"/>
      <c r="G4660" s="177"/>
      <c r="H4660" s="177"/>
    </row>
    <row r="4661" spans="1:8" x14ac:dyDescent="0.25">
      <c r="A4661" s="793"/>
      <c r="E4661" s="176"/>
      <c r="F4661" s="176"/>
      <c r="G4661" s="177"/>
      <c r="H4661" s="177"/>
    </row>
    <row r="4662" spans="1:8" x14ac:dyDescent="0.25">
      <c r="A4662" s="793"/>
      <c r="E4662" s="176"/>
      <c r="F4662" s="176"/>
      <c r="G4662" s="177"/>
      <c r="H4662" s="177"/>
    </row>
    <row r="4663" spans="1:8" x14ac:dyDescent="0.25">
      <c r="A4663" s="793"/>
      <c r="E4663" s="176"/>
      <c r="F4663" s="176"/>
      <c r="G4663" s="177"/>
      <c r="H4663" s="177"/>
    </row>
    <row r="4664" spans="1:8" x14ac:dyDescent="0.25">
      <c r="A4664" s="793"/>
      <c r="E4664" s="176"/>
      <c r="F4664" s="176"/>
      <c r="G4664" s="177"/>
      <c r="H4664" s="177"/>
    </row>
    <row r="4665" spans="1:8" x14ac:dyDescent="0.25">
      <c r="A4665" s="793"/>
      <c r="E4665" s="176"/>
      <c r="F4665" s="176"/>
      <c r="G4665" s="177"/>
      <c r="H4665" s="177"/>
    </row>
    <row r="4666" spans="1:8" x14ac:dyDescent="0.25">
      <c r="A4666" s="793"/>
      <c r="E4666" s="176"/>
      <c r="F4666" s="176"/>
      <c r="G4666" s="177"/>
      <c r="H4666" s="177"/>
    </row>
    <row r="4667" spans="1:8" x14ac:dyDescent="0.25">
      <c r="A4667" s="793"/>
      <c r="E4667" s="176"/>
      <c r="F4667" s="176"/>
      <c r="G4667" s="177"/>
      <c r="H4667" s="177"/>
    </row>
    <row r="4668" spans="1:8" x14ac:dyDescent="0.25">
      <c r="A4668" s="793"/>
      <c r="E4668" s="176"/>
      <c r="F4668" s="176"/>
      <c r="G4668" s="177"/>
      <c r="H4668" s="177"/>
    </row>
    <row r="4669" spans="1:8" x14ac:dyDescent="0.25">
      <c r="A4669" s="793"/>
      <c r="E4669" s="176"/>
      <c r="F4669" s="176"/>
      <c r="G4669" s="177"/>
      <c r="H4669" s="177"/>
    </row>
    <row r="4670" spans="1:8" x14ac:dyDescent="0.25">
      <c r="A4670" s="793"/>
      <c r="E4670" s="176"/>
      <c r="F4670" s="176"/>
      <c r="G4670" s="177"/>
      <c r="H4670" s="177"/>
    </row>
    <row r="4671" spans="1:8" x14ac:dyDescent="0.25">
      <c r="A4671" s="793"/>
      <c r="E4671" s="176"/>
      <c r="F4671" s="176"/>
      <c r="G4671" s="177"/>
      <c r="H4671" s="177"/>
    </row>
    <row r="4672" spans="1:8" x14ac:dyDescent="0.25">
      <c r="A4672" s="793"/>
      <c r="E4672" s="176"/>
      <c r="F4672" s="176"/>
      <c r="G4672" s="177"/>
      <c r="H4672" s="177"/>
    </row>
    <row r="4673" spans="1:8" x14ac:dyDescent="0.25">
      <c r="A4673" s="793"/>
      <c r="E4673" s="176"/>
      <c r="F4673" s="176"/>
      <c r="G4673" s="177"/>
      <c r="H4673" s="177"/>
    </row>
    <row r="4674" spans="1:8" x14ac:dyDescent="0.25">
      <c r="A4674" s="793"/>
      <c r="E4674" s="176"/>
      <c r="F4674" s="176"/>
      <c r="G4674" s="177"/>
      <c r="H4674" s="177"/>
    </row>
    <row r="4675" spans="1:8" x14ac:dyDescent="0.25">
      <c r="A4675" s="793"/>
      <c r="E4675" s="176"/>
      <c r="F4675" s="176"/>
      <c r="G4675" s="177"/>
      <c r="H4675" s="177"/>
    </row>
    <row r="4676" spans="1:8" x14ac:dyDescent="0.25">
      <c r="A4676" s="793"/>
      <c r="E4676" s="176"/>
      <c r="F4676" s="176"/>
      <c r="G4676" s="177"/>
      <c r="H4676" s="177"/>
    </row>
    <row r="4677" spans="1:8" x14ac:dyDescent="0.25">
      <c r="A4677" s="793"/>
      <c r="E4677" s="176"/>
      <c r="F4677" s="176"/>
      <c r="G4677" s="177"/>
      <c r="H4677" s="177"/>
    </row>
    <row r="4678" spans="1:8" x14ac:dyDescent="0.25">
      <c r="A4678" s="793"/>
      <c r="E4678" s="176"/>
      <c r="F4678" s="176"/>
      <c r="G4678" s="177"/>
      <c r="H4678" s="177"/>
    </row>
    <row r="4679" spans="1:8" x14ac:dyDescent="0.25">
      <c r="A4679" s="793"/>
      <c r="E4679" s="176"/>
      <c r="F4679" s="176"/>
      <c r="G4679" s="177"/>
      <c r="H4679" s="177"/>
    </row>
    <row r="4680" spans="1:8" x14ac:dyDescent="0.25">
      <c r="A4680" s="793"/>
      <c r="E4680" s="176"/>
      <c r="F4680" s="176"/>
      <c r="G4680" s="177"/>
      <c r="H4680" s="177"/>
    </row>
    <row r="4681" spans="1:8" x14ac:dyDescent="0.25">
      <c r="A4681" s="793"/>
      <c r="E4681" s="176"/>
      <c r="F4681" s="176"/>
      <c r="G4681" s="177"/>
      <c r="H4681" s="177"/>
    </row>
    <row r="4682" spans="1:8" x14ac:dyDescent="0.25">
      <c r="A4682" s="793"/>
      <c r="E4682" s="176"/>
      <c r="F4682" s="176"/>
      <c r="G4682" s="177"/>
      <c r="H4682" s="177"/>
    </row>
    <row r="4683" spans="1:8" x14ac:dyDescent="0.25">
      <c r="A4683" s="793"/>
      <c r="E4683" s="176"/>
      <c r="F4683" s="176"/>
      <c r="G4683" s="177"/>
      <c r="H4683" s="177"/>
    </row>
    <row r="4684" spans="1:8" x14ac:dyDescent="0.25">
      <c r="A4684" s="793"/>
      <c r="E4684" s="176"/>
      <c r="F4684" s="176"/>
      <c r="G4684" s="177"/>
      <c r="H4684" s="177"/>
    </row>
    <row r="4685" spans="1:8" x14ac:dyDescent="0.25">
      <c r="A4685" s="793"/>
      <c r="E4685" s="176"/>
      <c r="F4685" s="176"/>
      <c r="G4685" s="177"/>
      <c r="H4685" s="177"/>
    </row>
    <row r="4686" spans="1:8" x14ac:dyDescent="0.25">
      <c r="A4686" s="793"/>
      <c r="E4686" s="176"/>
      <c r="F4686" s="176"/>
      <c r="G4686" s="177"/>
      <c r="H4686" s="177"/>
    </row>
    <row r="4687" spans="1:8" x14ac:dyDescent="0.25">
      <c r="A4687" s="793"/>
      <c r="E4687" s="176"/>
      <c r="F4687" s="176"/>
      <c r="G4687" s="177"/>
      <c r="H4687" s="177"/>
    </row>
    <row r="4688" spans="1:8" x14ac:dyDescent="0.25">
      <c r="A4688" s="793"/>
      <c r="E4688" s="176"/>
      <c r="F4688" s="176"/>
      <c r="G4688" s="177"/>
      <c r="H4688" s="177"/>
    </row>
    <row r="4689" spans="1:8" x14ac:dyDescent="0.25">
      <c r="A4689" s="793"/>
      <c r="E4689" s="176"/>
      <c r="F4689" s="176"/>
      <c r="G4689" s="177"/>
      <c r="H4689" s="177"/>
    </row>
    <row r="4690" spans="1:8" x14ac:dyDescent="0.25">
      <c r="A4690" s="793"/>
      <c r="E4690" s="176"/>
      <c r="F4690" s="176"/>
      <c r="G4690" s="177"/>
      <c r="H4690" s="177"/>
    </row>
    <row r="4691" spans="1:8" x14ac:dyDescent="0.25">
      <c r="A4691" s="793"/>
      <c r="E4691" s="176"/>
      <c r="F4691" s="176"/>
      <c r="G4691" s="177"/>
      <c r="H4691" s="177"/>
    </row>
    <row r="4692" spans="1:8" x14ac:dyDescent="0.25">
      <c r="A4692" s="793"/>
      <c r="E4692" s="176"/>
      <c r="F4692" s="176"/>
      <c r="G4692" s="177"/>
      <c r="H4692" s="177"/>
    </row>
    <row r="4693" spans="1:8" x14ac:dyDescent="0.25">
      <c r="A4693" s="793"/>
      <c r="E4693" s="176"/>
      <c r="F4693" s="176"/>
      <c r="G4693" s="177"/>
      <c r="H4693" s="177"/>
    </row>
    <row r="4694" spans="1:8" x14ac:dyDescent="0.25">
      <c r="A4694" s="793"/>
      <c r="E4694" s="176"/>
      <c r="F4694" s="176"/>
      <c r="G4694" s="177"/>
      <c r="H4694" s="177"/>
    </row>
    <row r="4695" spans="1:8" x14ac:dyDescent="0.25">
      <c r="A4695" s="793"/>
      <c r="E4695" s="176"/>
      <c r="F4695" s="176"/>
      <c r="G4695" s="177"/>
      <c r="H4695" s="177"/>
    </row>
    <row r="4696" spans="1:8" x14ac:dyDescent="0.25">
      <c r="A4696" s="793"/>
      <c r="E4696" s="176"/>
      <c r="F4696" s="176"/>
      <c r="G4696" s="177"/>
      <c r="H4696" s="177"/>
    </row>
    <row r="4697" spans="1:8" x14ac:dyDescent="0.25">
      <c r="A4697" s="793"/>
      <c r="E4697" s="176"/>
      <c r="F4697" s="176"/>
      <c r="G4697" s="177"/>
      <c r="H4697" s="177"/>
    </row>
    <row r="4698" spans="1:8" x14ac:dyDescent="0.25">
      <c r="A4698" s="793"/>
      <c r="E4698" s="176"/>
      <c r="F4698" s="176"/>
      <c r="G4698" s="177"/>
      <c r="H4698" s="177"/>
    </row>
    <row r="4699" spans="1:8" x14ac:dyDescent="0.25">
      <c r="A4699" s="793"/>
      <c r="E4699" s="176"/>
      <c r="F4699" s="176"/>
      <c r="G4699" s="177"/>
      <c r="H4699" s="177"/>
    </row>
    <row r="4700" spans="1:8" x14ac:dyDescent="0.25">
      <c r="A4700" s="793"/>
      <c r="E4700" s="176"/>
      <c r="F4700" s="176"/>
      <c r="G4700" s="177"/>
      <c r="H4700" s="177"/>
    </row>
    <row r="4701" spans="1:8" x14ac:dyDescent="0.25">
      <c r="A4701" s="793"/>
      <c r="E4701" s="176"/>
      <c r="F4701" s="176"/>
      <c r="G4701" s="177"/>
      <c r="H4701" s="177"/>
    </row>
    <row r="4702" spans="1:8" x14ac:dyDescent="0.25">
      <c r="A4702" s="793"/>
      <c r="E4702" s="176"/>
      <c r="F4702" s="176"/>
      <c r="G4702" s="177"/>
      <c r="H4702" s="177"/>
    </row>
    <row r="4703" spans="1:8" x14ac:dyDescent="0.25">
      <c r="A4703" s="793"/>
      <c r="E4703" s="176"/>
      <c r="F4703" s="176"/>
      <c r="G4703" s="177"/>
      <c r="H4703" s="177"/>
    </row>
    <row r="4704" spans="1:8" x14ac:dyDescent="0.25">
      <c r="A4704" s="793"/>
      <c r="E4704" s="176"/>
      <c r="F4704" s="176"/>
      <c r="G4704" s="177"/>
      <c r="H4704" s="177"/>
    </row>
    <row r="4705" spans="1:8" x14ac:dyDescent="0.25">
      <c r="A4705" s="793"/>
      <c r="E4705" s="176"/>
      <c r="F4705" s="176"/>
      <c r="G4705" s="177"/>
      <c r="H4705" s="177"/>
    </row>
    <row r="4706" spans="1:8" x14ac:dyDescent="0.25">
      <c r="A4706" s="793"/>
      <c r="E4706" s="176"/>
      <c r="F4706" s="176"/>
      <c r="G4706" s="177"/>
      <c r="H4706" s="177"/>
    </row>
    <row r="4707" spans="1:8" x14ac:dyDescent="0.25">
      <c r="A4707" s="793"/>
      <c r="E4707" s="176"/>
      <c r="F4707" s="176"/>
      <c r="G4707" s="177"/>
      <c r="H4707" s="177"/>
    </row>
    <row r="4708" spans="1:8" x14ac:dyDescent="0.25">
      <c r="A4708" s="793"/>
      <c r="E4708" s="176"/>
      <c r="F4708" s="176"/>
      <c r="G4708" s="177"/>
      <c r="H4708" s="177"/>
    </row>
    <row r="4709" spans="1:8" x14ac:dyDescent="0.25">
      <c r="A4709" s="793"/>
      <c r="E4709" s="176"/>
      <c r="F4709" s="176"/>
      <c r="G4709" s="177"/>
      <c r="H4709" s="177"/>
    </row>
    <row r="4710" spans="1:8" x14ac:dyDescent="0.25">
      <c r="A4710" s="793"/>
      <c r="E4710" s="176"/>
      <c r="F4710" s="176"/>
      <c r="G4710" s="177"/>
      <c r="H4710" s="177"/>
    </row>
    <row r="4711" spans="1:8" x14ac:dyDescent="0.25">
      <c r="A4711" s="793"/>
      <c r="E4711" s="176"/>
      <c r="F4711" s="176"/>
      <c r="G4711" s="177"/>
      <c r="H4711" s="177"/>
    </row>
    <row r="4712" spans="1:8" x14ac:dyDescent="0.25">
      <c r="A4712" s="793"/>
      <c r="E4712" s="176"/>
      <c r="F4712" s="176"/>
      <c r="G4712" s="177"/>
      <c r="H4712" s="177"/>
    </row>
    <row r="4713" spans="1:8" x14ac:dyDescent="0.25">
      <c r="A4713" s="793"/>
      <c r="E4713" s="176"/>
      <c r="F4713" s="176"/>
      <c r="G4713" s="177"/>
      <c r="H4713" s="177"/>
    </row>
    <row r="4714" spans="1:8" x14ac:dyDescent="0.25">
      <c r="A4714" s="793"/>
      <c r="E4714" s="176"/>
      <c r="F4714" s="176"/>
      <c r="G4714" s="177"/>
      <c r="H4714" s="177"/>
    </row>
    <row r="4715" spans="1:8" x14ac:dyDescent="0.25">
      <c r="A4715" s="793"/>
      <c r="E4715" s="176"/>
      <c r="F4715" s="176"/>
      <c r="G4715" s="177"/>
      <c r="H4715" s="177"/>
    </row>
    <row r="4716" spans="1:8" x14ac:dyDescent="0.25">
      <c r="A4716" s="793"/>
      <c r="E4716" s="176"/>
      <c r="F4716" s="176"/>
      <c r="G4716" s="177"/>
      <c r="H4716" s="177"/>
    </row>
    <row r="4717" spans="1:8" x14ac:dyDescent="0.25">
      <c r="A4717" s="793"/>
      <c r="E4717" s="176"/>
      <c r="F4717" s="176"/>
      <c r="G4717" s="177"/>
      <c r="H4717" s="177"/>
    </row>
    <row r="4718" spans="1:8" x14ac:dyDescent="0.25">
      <c r="A4718" s="793"/>
      <c r="E4718" s="176"/>
      <c r="F4718" s="176"/>
      <c r="G4718" s="177"/>
      <c r="H4718" s="177"/>
    </row>
    <row r="4719" spans="1:8" x14ac:dyDescent="0.25">
      <c r="A4719" s="793"/>
      <c r="E4719" s="176"/>
      <c r="F4719" s="176"/>
      <c r="G4719" s="177"/>
      <c r="H4719" s="177"/>
    </row>
    <row r="4720" spans="1:8" x14ac:dyDescent="0.25">
      <c r="A4720" s="793"/>
      <c r="E4720" s="176"/>
      <c r="F4720" s="176"/>
      <c r="G4720" s="177"/>
      <c r="H4720" s="177"/>
    </row>
    <row r="4721" spans="1:8" x14ac:dyDescent="0.25">
      <c r="A4721" s="793"/>
      <c r="E4721" s="176"/>
      <c r="F4721" s="176"/>
      <c r="G4721" s="177"/>
      <c r="H4721" s="177"/>
    </row>
    <row r="4722" spans="1:8" x14ac:dyDescent="0.25">
      <c r="A4722" s="793"/>
      <c r="E4722" s="176"/>
      <c r="F4722" s="176"/>
      <c r="G4722" s="177"/>
      <c r="H4722" s="177"/>
    </row>
    <row r="4723" spans="1:8" x14ac:dyDescent="0.25">
      <c r="A4723" s="793"/>
      <c r="E4723" s="176"/>
      <c r="F4723" s="176"/>
      <c r="G4723" s="177"/>
      <c r="H4723" s="177"/>
    </row>
    <row r="4724" spans="1:8" x14ac:dyDescent="0.25">
      <c r="A4724" s="793"/>
      <c r="E4724" s="176"/>
      <c r="F4724" s="176"/>
      <c r="G4724" s="177"/>
      <c r="H4724" s="177"/>
    </row>
    <row r="4725" spans="1:8" x14ac:dyDescent="0.25">
      <c r="A4725" s="793"/>
      <c r="E4725" s="176"/>
      <c r="F4725" s="176"/>
      <c r="G4725" s="177"/>
      <c r="H4725" s="177"/>
    </row>
    <row r="4726" spans="1:8" x14ac:dyDescent="0.25">
      <c r="A4726" s="793"/>
      <c r="E4726" s="176"/>
      <c r="F4726" s="176"/>
      <c r="G4726" s="177"/>
      <c r="H4726" s="177"/>
    </row>
    <row r="4727" spans="1:8" x14ac:dyDescent="0.25">
      <c r="A4727" s="793"/>
      <c r="E4727" s="176"/>
      <c r="F4727" s="176"/>
      <c r="G4727" s="177"/>
      <c r="H4727" s="177"/>
    </row>
    <row r="4728" spans="1:8" x14ac:dyDescent="0.25">
      <c r="A4728" s="793"/>
      <c r="E4728" s="176"/>
      <c r="F4728" s="176"/>
      <c r="G4728" s="177"/>
      <c r="H4728" s="177"/>
    </row>
    <row r="4729" spans="1:8" x14ac:dyDescent="0.25">
      <c r="A4729" s="793"/>
      <c r="E4729" s="176"/>
      <c r="F4729" s="176"/>
      <c r="G4729" s="177"/>
      <c r="H4729" s="177"/>
    </row>
    <row r="4730" spans="1:8" x14ac:dyDescent="0.25">
      <c r="A4730" s="793"/>
      <c r="E4730" s="176"/>
      <c r="F4730" s="176"/>
      <c r="G4730" s="177"/>
      <c r="H4730" s="177"/>
    </row>
    <row r="4731" spans="1:8" x14ac:dyDescent="0.25">
      <c r="A4731" s="793"/>
      <c r="E4731" s="176"/>
      <c r="F4731" s="176"/>
      <c r="G4731" s="177"/>
      <c r="H4731" s="177"/>
    </row>
    <row r="4732" spans="1:8" x14ac:dyDescent="0.25">
      <c r="A4732" s="793"/>
      <c r="E4732" s="176"/>
      <c r="F4732" s="176"/>
      <c r="G4732" s="177"/>
      <c r="H4732" s="177"/>
    </row>
    <row r="4733" spans="1:8" x14ac:dyDescent="0.25">
      <c r="A4733" s="793"/>
      <c r="E4733" s="176"/>
      <c r="F4733" s="176"/>
      <c r="G4733" s="177"/>
      <c r="H4733" s="177"/>
    </row>
    <row r="4734" spans="1:8" x14ac:dyDescent="0.25">
      <c r="A4734" s="793"/>
      <c r="E4734" s="176"/>
      <c r="F4734" s="176"/>
      <c r="G4734" s="177"/>
      <c r="H4734" s="177"/>
    </row>
    <row r="4735" spans="1:8" x14ac:dyDescent="0.25">
      <c r="A4735" s="793"/>
      <c r="E4735" s="176"/>
      <c r="F4735" s="176"/>
      <c r="G4735" s="177"/>
      <c r="H4735" s="177"/>
    </row>
    <row r="4736" spans="1:8" x14ac:dyDescent="0.25">
      <c r="A4736" s="793"/>
      <c r="E4736" s="176"/>
      <c r="F4736" s="176"/>
      <c r="G4736" s="177"/>
      <c r="H4736" s="177"/>
    </row>
    <row r="4737" spans="1:8" x14ac:dyDescent="0.25">
      <c r="A4737" s="793"/>
      <c r="E4737" s="176"/>
      <c r="F4737" s="176"/>
      <c r="G4737" s="177"/>
      <c r="H4737" s="177"/>
    </row>
    <row r="4738" spans="1:8" x14ac:dyDescent="0.25">
      <c r="A4738" s="793"/>
      <c r="E4738" s="176"/>
      <c r="F4738" s="176"/>
      <c r="G4738" s="177"/>
      <c r="H4738" s="177"/>
    </row>
    <row r="4739" spans="1:8" x14ac:dyDescent="0.25">
      <c r="A4739" s="793"/>
      <c r="E4739" s="176"/>
      <c r="F4739" s="176"/>
      <c r="G4739" s="177"/>
      <c r="H4739" s="177"/>
    </row>
    <row r="4740" spans="1:8" x14ac:dyDescent="0.25">
      <c r="A4740" s="793"/>
      <c r="E4740" s="176"/>
      <c r="F4740" s="176"/>
      <c r="G4740" s="177"/>
      <c r="H4740" s="177"/>
    </row>
    <row r="4741" spans="1:8" x14ac:dyDescent="0.25">
      <c r="A4741" s="793"/>
      <c r="E4741" s="176"/>
      <c r="F4741" s="176"/>
      <c r="G4741" s="177"/>
      <c r="H4741" s="177"/>
    </row>
    <row r="4742" spans="1:8" x14ac:dyDescent="0.25">
      <c r="A4742" s="793"/>
      <c r="E4742" s="176"/>
      <c r="F4742" s="176"/>
      <c r="G4742" s="177"/>
      <c r="H4742" s="177"/>
    </row>
    <row r="4743" spans="1:8" x14ac:dyDescent="0.25">
      <c r="A4743" s="793"/>
      <c r="E4743" s="176"/>
      <c r="F4743" s="176"/>
      <c r="G4743" s="177"/>
      <c r="H4743" s="177"/>
    </row>
    <row r="4744" spans="1:8" x14ac:dyDescent="0.25">
      <c r="A4744" s="793"/>
      <c r="E4744" s="176"/>
      <c r="F4744" s="176"/>
      <c r="G4744" s="177"/>
      <c r="H4744" s="177"/>
    </row>
    <row r="4745" spans="1:8" x14ac:dyDescent="0.25">
      <c r="A4745" s="793"/>
      <c r="E4745" s="176"/>
      <c r="F4745" s="176"/>
      <c r="G4745" s="177"/>
      <c r="H4745" s="177"/>
    </row>
    <row r="4746" spans="1:8" x14ac:dyDescent="0.25">
      <c r="A4746" s="793"/>
      <c r="E4746" s="176"/>
      <c r="F4746" s="176"/>
      <c r="G4746" s="177"/>
      <c r="H4746" s="177"/>
    </row>
    <row r="4747" spans="1:8" x14ac:dyDescent="0.25">
      <c r="A4747" s="793"/>
      <c r="E4747" s="176"/>
      <c r="F4747" s="176"/>
      <c r="G4747" s="177"/>
      <c r="H4747" s="177"/>
    </row>
    <row r="4748" spans="1:8" x14ac:dyDescent="0.25">
      <c r="A4748" s="793"/>
      <c r="E4748" s="176"/>
      <c r="F4748" s="176"/>
      <c r="G4748" s="177"/>
      <c r="H4748" s="177"/>
    </row>
    <row r="4749" spans="1:8" x14ac:dyDescent="0.25">
      <c r="A4749" s="793"/>
      <c r="E4749" s="176"/>
      <c r="F4749" s="176"/>
      <c r="G4749" s="177"/>
      <c r="H4749" s="177"/>
    </row>
    <row r="4750" spans="1:8" x14ac:dyDescent="0.25">
      <c r="A4750" s="793"/>
      <c r="E4750" s="176"/>
      <c r="F4750" s="176"/>
      <c r="G4750" s="177"/>
      <c r="H4750" s="177"/>
    </row>
    <row r="4751" spans="1:8" x14ac:dyDescent="0.25">
      <c r="A4751" s="793"/>
      <c r="E4751" s="176"/>
      <c r="F4751" s="176"/>
      <c r="G4751" s="177"/>
      <c r="H4751" s="177"/>
    </row>
    <row r="4752" spans="1:8" x14ac:dyDescent="0.25">
      <c r="A4752" s="793"/>
      <c r="E4752" s="176"/>
      <c r="F4752" s="176"/>
      <c r="G4752" s="177"/>
      <c r="H4752" s="177"/>
    </row>
    <row r="4753" spans="1:8" x14ac:dyDescent="0.25">
      <c r="A4753" s="793"/>
      <c r="E4753" s="176"/>
      <c r="F4753" s="176"/>
      <c r="G4753" s="177"/>
      <c r="H4753" s="177"/>
    </row>
    <row r="4754" spans="1:8" x14ac:dyDescent="0.25">
      <c r="A4754" s="793"/>
      <c r="E4754" s="176"/>
      <c r="F4754" s="176"/>
      <c r="G4754" s="177"/>
      <c r="H4754" s="177"/>
    </row>
    <row r="4755" spans="1:8" x14ac:dyDescent="0.25">
      <c r="A4755" s="793"/>
      <c r="E4755" s="176"/>
      <c r="F4755" s="176"/>
      <c r="G4755" s="177"/>
      <c r="H4755" s="177"/>
    </row>
    <row r="4756" spans="1:8" x14ac:dyDescent="0.25">
      <c r="A4756" s="793"/>
      <c r="E4756" s="176"/>
      <c r="F4756" s="176"/>
      <c r="G4756" s="177"/>
      <c r="H4756" s="177"/>
    </row>
    <row r="4757" spans="1:8" x14ac:dyDescent="0.25">
      <c r="A4757" s="793"/>
      <c r="E4757" s="176"/>
      <c r="F4757" s="176"/>
      <c r="G4757" s="177"/>
      <c r="H4757" s="177"/>
    </row>
    <row r="4758" spans="1:8" x14ac:dyDescent="0.25">
      <c r="A4758" s="793"/>
      <c r="E4758" s="176"/>
      <c r="F4758" s="176"/>
      <c r="G4758" s="177"/>
      <c r="H4758" s="177"/>
    </row>
    <row r="4759" spans="1:8" x14ac:dyDescent="0.25">
      <c r="A4759" s="793"/>
      <c r="E4759" s="176"/>
      <c r="F4759" s="176"/>
      <c r="G4759" s="177"/>
      <c r="H4759" s="177"/>
    </row>
    <row r="4760" spans="1:8" x14ac:dyDescent="0.25">
      <c r="A4760" s="793"/>
      <c r="E4760" s="176"/>
      <c r="F4760" s="176"/>
      <c r="G4760" s="177"/>
      <c r="H4760" s="177"/>
    </row>
    <row r="4761" spans="1:8" x14ac:dyDescent="0.25">
      <c r="A4761" s="793"/>
      <c r="E4761" s="176"/>
      <c r="F4761" s="176"/>
      <c r="G4761" s="177"/>
      <c r="H4761" s="177"/>
    </row>
    <row r="4762" spans="1:8" x14ac:dyDescent="0.25">
      <c r="A4762" s="793"/>
      <c r="E4762" s="176"/>
      <c r="F4762" s="176"/>
      <c r="G4762" s="177"/>
      <c r="H4762" s="177"/>
    </row>
    <row r="4763" spans="1:8" x14ac:dyDescent="0.25">
      <c r="A4763" s="793"/>
      <c r="E4763" s="176"/>
      <c r="F4763" s="176"/>
      <c r="G4763" s="177"/>
      <c r="H4763" s="177"/>
    </row>
    <row r="4764" spans="1:8" x14ac:dyDescent="0.25">
      <c r="A4764" s="793"/>
      <c r="E4764" s="176"/>
      <c r="F4764" s="176"/>
      <c r="G4764" s="177"/>
      <c r="H4764" s="177"/>
    </row>
    <row r="4765" spans="1:8" x14ac:dyDescent="0.25">
      <c r="A4765" s="793"/>
      <c r="E4765" s="176"/>
      <c r="F4765" s="176"/>
      <c r="G4765" s="177"/>
      <c r="H4765" s="177"/>
    </row>
    <row r="4766" spans="1:8" x14ac:dyDescent="0.25">
      <c r="A4766" s="793"/>
      <c r="E4766" s="176"/>
      <c r="F4766" s="176"/>
      <c r="G4766" s="177"/>
      <c r="H4766" s="177"/>
    </row>
    <row r="4767" spans="1:8" x14ac:dyDescent="0.25">
      <c r="A4767" s="793"/>
      <c r="E4767" s="176"/>
      <c r="F4767" s="176"/>
      <c r="G4767" s="177"/>
      <c r="H4767" s="177"/>
    </row>
    <row r="4768" spans="1:8" x14ac:dyDescent="0.25">
      <c r="A4768" s="793"/>
      <c r="E4768" s="176"/>
      <c r="F4768" s="176"/>
      <c r="G4768" s="177"/>
      <c r="H4768" s="177"/>
    </row>
    <row r="4769" spans="1:8" x14ac:dyDescent="0.25">
      <c r="A4769" s="793"/>
      <c r="E4769" s="176"/>
      <c r="F4769" s="176"/>
      <c r="G4769" s="177"/>
      <c r="H4769" s="177"/>
    </row>
    <row r="4770" spans="1:8" x14ac:dyDescent="0.25">
      <c r="A4770" s="793"/>
      <c r="E4770" s="176"/>
      <c r="F4770" s="176"/>
      <c r="G4770" s="177"/>
      <c r="H4770" s="177"/>
    </row>
    <row r="4771" spans="1:8" x14ac:dyDescent="0.25">
      <c r="A4771" s="793"/>
      <c r="E4771" s="176"/>
      <c r="F4771" s="176"/>
      <c r="G4771" s="177"/>
      <c r="H4771" s="177"/>
    </row>
    <row r="4772" spans="1:8" x14ac:dyDescent="0.25">
      <c r="A4772" s="793"/>
      <c r="E4772" s="176"/>
      <c r="F4772" s="176"/>
      <c r="G4772" s="177"/>
      <c r="H4772" s="177"/>
    </row>
    <row r="4773" spans="1:8" x14ac:dyDescent="0.25">
      <c r="A4773" s="793"/>
      <c r="E4773" s="176"/>
      <c r="F4773" s="176"/>
      <c r="G4773" s="177"/>
      <c r="H4773" s="177"/>
    </row>
    <row r="4774" spans="1:8" x14ac:dyDescent="0.25">
      <c r="A4774" s="793"/>
      <c r="E4774" s="176"/>
      <c r="F4774" s="176"/>
      <c r="G4774" s="177"/>
      <c r="H4774" s="177"/>
    </row>
    <row r="4775" spans="1:8" x14ac:dyDescent="0.25">
      <c r="A4775" s="793"/>
      <c r="E4775" s="176"/>
      <c r="F4775" s="176"/>
      <c r="G4775" s="177"/>
      <c r="H4775" s="177"/>
    </row>
    <row r="4776" spans="1:8" x14ac:dyDescent="0.25">
      <c r="A4776" s="793"/>
      <c r="E4776" s="176"/>
      <c r="F4776" s="176"/>
      <c r="G4776" s="177"/>
      <c r="H4776" s="177"/>
    </row>
    <row r="4777" spans="1:8" x14ac:dyDescent="0.25">
      <c r="A4777" s="793"/>
      <c r="E4777" s="176"/>
      <c r="F4777" s="176"/>
      <c r="G4777" s="177"/>
      <c r="H4777" s="177"/>
    </row>
    <row r="4778" spans="1:8" x14ac:dyDescent="0.25">
      <c r="A4778" s="793"/>
      <c r="E4778" s="176"/>
      <c r="F4778" s="176"/>
      <c r="G4778" s="177"/>
      <c r="H4778" s="177"/>
    </row>
    <row r="4779" spans="1:8" x14ac:dyDescent="0.25">
      <c r="A4779" s="793"/>
      <c r="E4779" s="176"/>
      <c r="F4779" s="176"/>
      <c r="G4779" s="177"/>
      <c r="H4779" s="177"/>
    </row>
    <row r="4780" spans="1:8" x14ac:dyDescent="0.25">
      <c r="A4780" s="793"/>
      <c r="E4780" s="176"/>
      <c r="F4780" s="176"/>
      <c r="G4780" s="177"/>
      <c r="H4780" s="177"/>
    </row>
    <row r="4781" spans="1:8" x14ac:dyDescent="0.25">
      <c r="A4781" s="793"/>
      <c r="E4781" s="176"/>
      <c r="F4781" s="176"/>
      <c r="G4781" s="177"/>
      <c r="H4781" s="177"/>
    </row>
    <row r="4782" spans="1:8" x14ac:dyDescent="0.25">
      <c r="A4782" s="793"/>
      <c r="E4782" s="176"/>
      <c r="F4782" s="176"/>
      <c r="G4782" s="177"/>
      <c r="H4782" s="177"/>
    </row>
    <row r="4783" spans="1:8" x14ac:dyDescent="0.25">
      <c r="A4783" s="793"/>
      <c r="E4783" s="176"/>
      <c r="F4783" s="176"/>
      <c r="G4783" s="177"/>
      <c r="H4783" s="177"/>
    </row>
    <row r="4784" spans="1:8" x14ac:dyDescent="0.25">
      <c r="A4784" s="793"/>
      <c r="E4784" s="176"/>
      <c r="F4784" s="176"/>
      <c r="G4784" s="177"/>
      <c r="H4784" s="177"/>
    </row>
    <row r="4785" spans="1:8" x14ac:dyDescent="0.25">
      <c r="A4785" s="793"/>
      <c r="E4785" s="176"/>
      <c r="F4785" s="176"/>
      <c r="G4785" s="177"/>
      <c r="H4785" s="177"/>
    </row>
    <row r="4786" spans="1:8" x14ac:dyDescent="0.25">
      <c r="A4786" s="793"/>
      <c r="E4786" s="176"/>
      <c r="F4786" s="176"/>
      <c r="G4786" s="177"/>
      <c r="H4786" s="177"/>
    </row>
    <row r="4787" spans="1:8" x14ac:dyDescent="0.25">
      <c r="A4787" s="793"/>
      <c r="E4787" s="176"/>
      <c r="F4787" s="176"/>
      <c r="G4787" s="177"/>
      <c r="H4787" s="177"/>
    </row>
    <row r="4788" spans="1:8" x14ac:dyDescent="0.25">
      <c r="A4788" s="793"/>
      <c r="E4788" s="176"/>
      <c r="F4788" s="176"/>
      <c r="G4788" s="177"/>
      <c r="H4788" s="177"/>
    </row>
    <row r="4789" spans="1:8" x14ac:dyDescent="0.25">
      <c r="A4789" s="793"/>
      <c r="E4789" s="176"/>
      <c r="F4789" s="176"/>
      <c r="G4789" s="177"/>
      <c r="H4789" s="177"/>
    </row>
    <row r="4790" spans="1:8" x14ac:dyDescent="0.25">
      <c r="A4790" s="793"/>
      <c r="E4790" s="176"/>
      <c r="F4790" s="176"/>
      <c r="G4790" s="177"/>
      <c r="H4790" s="177"/>
    </row>
    <row r="4791" spans="1:8" x14ac:dyDescent="0.25">
      <c r="A4791" s="793"/>
      <c r="E4791" s="176"/>
      <c r="F4791" s="176"/>
      <c r="G4791" s="177"/>
      <c r="H4791" s="177"/>
    </row>
    <row r="4792" spans="1:8" x14ac:dyDescent="0.25">
      <c r="A4792" s="793"/>
      <c r="E4792" s="176"/>
      <c r="F4792" s="176"/>
      <c r="G4792" s="177"/>
      <c r="H4792" s="177"/>
    </row>
    <row r="4793" spans="1:8" x14ac:dyDescent="0.25">
      <c r="A4793" s="793"/>
      <c r="E4793" s="176"/>
      <c r="F4793" s="176"/>
      <c r="G4793" s="177"/>
      <c r="H4793" s="177"/>
    </row>
    <row r="4794" spans="1:8" x14ac:dyDescent="0.25">
      <c r="A4794" s="793"/>
      <c r="E4794" s="176"/>
      <c r="F4794" s="176"/>
      <c r="G4794" s="177"/>
      <c r="H4794" s="177"/>
    </row>
    <row r="4795" spans="1:8" x14ac:dyDescent="0.25">
      <c r="A4795" s="793"/>
      <c r="E4795" s="176"/>
      <c r="F4795" s="176"/>
      <c r="G4795" s="177"/>
      <c r="H4795" s="177"/>
    </row>
    <row r="4796" spans="1:8" x14ac:dyDescent="0.25">
      <c r="A4796" s="793"/>
      <c r="E4796" s="176"/>
      <c r="F4796" s="176"/>
      <c r="G4796" s="177"/>
      <c r="H4796" s="177"/>
    </row>
    <row r="4797" spans="1:8" x14ac:dyDescent="0.25">
      <c r="A4797" s="793"/>
      <c r="E4797" s="176"/>
      <c r="F4797" s="176"/>
      <c r="G4797" s="177"/>
      <c r="H4797" s="177"/>
    </row>
    <row r="4798" spans="1:8" x14ac:dyDescent="0.25">
      <c r="A4798" s="793"/>
      <c r="E4798" s="176"/>
      <c r="F4798" s="176"/>
      <c r="G4798" s="177"/>
      <c r="H4798" s="177"/>
    </row>
    <row r="4799" spans="1:8" x14ac:dyDescent="0.25">
      <c r="A4799" s="793"/>
      <c r="E4799" s="176"/>
      <c r="F4799" s="176"/>
      <c r="G4799" s="177"/>
      <c r="H4799" s="177"/>
    </row>
    <row r="4800" spans="1:8" x14ac:dyDescent="0.25">
      <c r="A4800" s="793"/>
      <c r="E4800" s="176"/>
      <c r="F4800" s="176"/>
      <c r="G4800" s="177"/>
      <c r="H4800" s="177"/>
    </row>
    <row r="4801" spans="1:8" x14ac:dyDescent="0.25">
      <c r="A4801" s="793"/>
      <c r="E4801" s="176"/>
      <c r="F4801" s="176"/>
      <c r="G4801" s="177"/>
      <c r="H4801" s="177"/>
    </row>
    <row r="4802" spans="1:8" x14ac:dyDescent="0.25">
      <c r="A4802" s="793"/>
      <c r="E4802" s="176"/>
      <c r="F4802" s="176"/>
      <c r="G4802" s="177"/>
      <c r="H4802" s="177"/>
    </row>
    <row r="4803" spans="1:8" x14ac:dyDescent="0.25">
      <c r="A4803" s="793"/>
      <c r="E4803" s="176"/>
      <c r="F4803" s="176"/>
      <c r="G4803" s="177"/>
      <c r="H4803" s="177"/>
    </row>
    <row r="4804" spans="1:8" x14ac:dyDescent="0.25">
      <c r="A4804" s="793"/>
      <c r="E4804" s="176"/>
      <c r="F4804" s="176"/>
      <c r="G4804" s="177"/>
      <c r="H4804" s="177"/>
    </row>
    <row r="4805" spans="1:8" x14ac:dyDescent="0.25">
      <c r="A4805" s="793"/>
      <c r="E4805" s="176"/>
      <c r="F4805" s="176"/>
      <c r="G4805" s="177"/>
      <c r="H4805" s="177"/>
    </row>
    <row r="4806" spans="1:8" x14ac:dyDescent="0.25">
      <c r="A4806" s="793"/>
      <c r="E4806" s="176"/>
      <c r="F4806" s="176"/>
      <c r="G4806" s="177"/>
      <c r="H4806" s="177"/>
    </row>
    <row r="4807" spans="1:8" x14ac:dyDescent="0.25">
      <c r="A4807" s="793"/>
      <c r="E4807" s="176"/>
      <c r="F4807" s="176"/>
      <c r="G4807" s="177"/>
      <c r="H4807" s="177"/>
    </row>
    <row r="4808" spans="1:8" x14ac:dyDescent="0.25">
      <c r="A4808" s="793"/>
      <c r="E4808" s="176"/>
      <c r="F4808" s="176"/>
      <c r="G4808" s="177"/>
      <c r="H4808" s="177"/>
    </row>
    <row r="4809" spans="1:8" x14ac:dyDescent="0.25">
      <c r="A4809" s="793"/>
      <c r="E4809" s="176"/>
      <c r="F4809" s="176"/>
      <c r="G4809" s="177"/>
      <c r="H4809" s="177"/>
    </row>
    <row r="4810" spans="1:8" x14ac:dyDescent="0.25">
      <c r="A4810" s="793"/>
      <c r="E4810" s="176"/>
      <c r="F4810" s="176"/>
      <c r="G4810" s="177"/>
      <c r="H4810" s="177"/>
    </row>
    <row r="4811" spans="1:8" x14ac:dyDescent="0.25">
      <c r="A4811" s="793"/>
      <c r="E4811" s="176"/>
      <c r="F4811" s="176"/>
      <c r="G4811" s="177"/>
      <c r="H4811" s="177"/>
    </row>
    <row r="4812" spans="1:8" x14ac:dyDescent="0.25">
      <c r="A4812" s="793"/>
      <c r="E4812" s="176"/>
      <c r="F4812" s="176"/>
      <c r="G4812" s="177"/>
      <c r="H4812" s="177"/>
    </row>
    <row r="4813" spans="1:8" x14ac:dyDescent="0.25">
      <c r="A4813" s="793"/>
      <c r="E4813" s="176"/>
      <c r="F4813" s="176"/>
      <c r="G4813" s="177"/>
      <c r="H4813" s="177"/>
    </row>
    <row r="4814" spans="1:8" x14ac:dyDescent="0.25">
      <c r="A4814" s="793"/>
      <c r="E4814" s="176"/>
      <c r="F4814" s="176"/>
      <c r="G4814" s="177"/>
      <c r="H4814" s="177"/>
    </row>
    <row r="4815" spans="1:8" x14ac:dyDescent="0.25">
      <c r="A4815" s="793"/>
      <c r="E4815" s="176"/>
      <c r="F4815" s="176"/>
      <c r="G4815" s="177"/>
      <c r="H4815" s="177"/>
    </row>
    <row r="4816" spans="1:8" x14ac:dyDescent="0.25">
      <c r="A4816" s="793"/>
      <c r="E4816" s="176"/>
      <c r="F4816" s="176"/>
      <c r="G4816" s="177"/>
      <c r="H4816" s="177"/>
    </row>
    <row r="4817" spans="1:8" x14ac:dyDescent="0.25">
      <c r="A4817" s="793"/>
      <c r="E4817" s="176"/>
      <c r="F4817" s="176"/>
      <c r="G4817" s="177"/>
      <c r="H4817" s="177"/>
    </row>
    <row r="4818" spans="1:8" x14ac:dyDescent="0.25">
      <c r="A4818" s="793"/>
      <c r="E4818" s="176"/>
      <c r="F4818" s="176"/>
      <c r="G4818" s="177"/>
      <c r="H4818" s="177"/>
    </row>
    <row r="4819" spans="1:8" x14ac:dyDescent="0.25">
      <c r="A4819" s="793"/>
      <c r="E4819" s="176"/>
      <c r="F4819" s="176"/>
      <c r="G4819" s="177"/>
      <c r="H4819" s="177"/>
    </row>
    <row r="4820" spans="1:8" x14ac:dyDescent="0.25">
      <c r="A4820" s="793"/>
      <c r="E4820" s="176"/>
      <c r="F4820" s="176"/>
      <c r="G4820" s="177"/>
      <c r="H4820" s="177"/>
    </row>
    <row r="4821" spans="1:8" x14ac:dyDescent="0.25">
      <c r="A4821" s="793"/>
      <c r="E4821" s="176"/>
      <c r="F4821" s="176"/>
      <c r="G4821" s="177"/>
      <c r="H4821" s="177"/>
    </row>
    <row r="4822" spans="1:8" x14ac:dyDescent="0.25">
      <c r="A4822" s="793"/>
      <c r="E4822" s="176"/>
      <c r="F4822" s="176"/>
      <c r="G4822" s="177"/>
      <c r="H4822" s="177"/>
    </row>
    <row r="4823" spans="1:8" x14ac:dyDescent="0.25">
      <c r="A4823" s="793"/>
      <c r="E4823" s="176"/>
      <c r="F4823" s="176"/>
      <c r="G4823" s="177"/>
      <c r="H4823" s="177"/>
    </row>
    <row r="4824" spans="1:8" x14ac:dyDescent="0.25">
      <c r="A4824" s="793"/>
      <c r="E4824" s="176"/>
      <c r="F4824" s="176"/>
      <c r="G4824" s="177"/>
      <c r="H4824" s="177"/>
    </row>
    <row r="4825" spans="1:8" x14ac:dyDescent="0.25">
      <c r="A4825" s="793"/>
      <c r="E4825" s="176"/>
      <c r="F4825" s="176"/>
      <c r="G4825" s="177"/>
      <c r="H4825" s="177"/>
    </row>
    <row r="4826" spans="1:8" x14ac:dyDescent="0.25">
      <c r="A4826" s="793"/>
      <c r="E4826" s="176"/>
      <c r="F4826" s="176"/>
      <c r="G4826" s="177"/>
      <c r="H4826" s="177"/>
    </row>
    <row r="4827" spans="1:8" x14ac:dyDescent="0.25">
      <c r="A4827" s="793"/>
      <c r="E4827" s="176"/>
      <c r="F4827" s="176"/>
      <c r="G4827" s="177"/>
      <c r="H4827" s="177"/>
    </row>
    <row r="4828" spans="1:8" x14ac:dyDescent="0.25">
      <c r="A4828" s="793"/>
      <c r="E4828" s="176"/>
      <c r="F4828" s="176"/>
      <c r="G4828" s="177"/>
      <c r="H4828" s="177"/>
    </row>
    <row r="4829" spans="1:8" x14ac:dyDescent="0.25">
      <c r="A4829" s="793"/>
      <c r="E4829" s="176"/>
      <c r="F4829" s="176"/>
      <c r="G4829" s="177"/>
      <c r="H4829" s="177"/>
    </row>
    <row r="4830" spans="1:8" x14ac:dyDescent="0.25">
      <c r="A4830" s="793"/>
      <c r="E4830" s="176"/>
      <c r="F4830" s="176"/>
      <c r="G4830" s="177"/>
      <c r="H4830" s="177"/>
    </row>
    <row r="4831" spans="1:8" x14ac:dyDescent="0.25">
      <c r="A4831" s="793"/>
      <c r="E4831" s="176"/>
      <c r="F4831" s="176"/>
      <c r="G4831" s="177"/>
      <c r="H4831" s="177"/>
    </row>
    <row r="4832" spans="1:8" x14ac:dyDescent="0.25">
      <c r="A4832" s="793"/>
      <c r="E4832" s="176"/>
      <c r="F4832" s="176"/>
      <c r="G4832" s="177"/>
      <c r="H4832" s="177"/>
    </row>
    <row r="4833" spans="1:8" x14ac:dyDescent="0.25">
      <c r="A4833" s="793"/>
      <c r="E4833" s="176"/>
      <c r="F4833" s="176"/>
      <c r="G4833" s="177"/>
      <c r="H4833" s="177"/>
    </row>
    <row r="4834" spans="1:8" x14ac:dyDescent="0.25">
      <c r="A4834" s="793"/>
      <c r="E4834" s="176"/>
      <c r="F4834" s="176"/>
      <c r="G4834" s="177"/>
      <c r="H4834" s="177"/>
    </row>
    <row r="4835" spans="1:8" x14ac:dyDescent="0.25">
      <c r="A4835" s="793"/>
      <c r="E4835" s="176"/>
      <c r="F4835" s="176"/>
      <c r="G4835" s="177"/>
      <c r="H4835" s="177"/>
    </row>
    <row r="4836" spans="1:8" x14ac:dyDescent="0.25">
      <c r="A4836" s="793"/>
      <c r="E4836" s="176"/>
      <c r="F4836" s="176"/>
      <c r="G4836" s="177"/>
      <c r="H4836" s="177"/>
    </row>
    <row r="4837" spans="1:8" x14ac:dyDescent="0.25">
      <c r="A4837" s="793"/>
      <c r="E4837" s="176"/>
      <c r="F4837" s="176"/>
      <c r="G4837" s="177"/>
      <c r="H4837" s="177"/>
    </row>
    <row r="4838" spans="1:8" x14ac:dyDescent="0.25">
      <c r="A4838" s="793"/>
      <c r="E4838" s="176"/>
      <c r="F4838" s="176"/>
      <c r="G4838" s="177"/>
      <c r="H4838" s="177"/>
    </row>
    <row r="4839" spans="1:8" x14ac:dyDescent="0.25">
      <c r="A4839" s="793"/>
      <c r="E4839" s="176"/>
      <c r="F4839" s="176"/>
      <c r="G4839" s="177"/>
      <c r="H4839" s="177"/>
    </row>
    <row r="4840" spans="1:8" x14ac:dyDescent="0.25">
      <c r="A4840" s="793"/>
      <c r="E4840" s="176"/>
      <c r="F4840" s="176"/>
      <c r="G4840" s="177"/>
      <c r="H4840" s="177"/>
    </row>
    <row r="4841" spans="1:8" x14ac:dyDescent="0.25">
      <c r="A4841" s="793"/>
      <c r="E4841" s="176"/>
      <c r="F4841" s="176"/>
      <c r="G4841" s="177"/>
      <c r="H4841" s="177"/>
    </row>
    <row r="4842" spans="1:8" x14ac:dyDescent="0.25">
      <c r="A4842" s="793"/>
      <c r="E4842" s="176"/>
      <c r="F4842" s="176"/>
      <c r="G4842" s="177"/>
      <c r="H4842" s="177"/>
    </row>
    <row r="4843" spans="1:8" x14ac:dyDescent="0.25">
      <c r="A4843" s="793"/>
      <c r="E4843" s="176"/>
      <c r="F4843" s="176"/>
      <c r="G4843" s="177"/>
      <c r="H4843" s="177"/>
    </row>
    <row r="4844" spans="1:8" x14ac:dyDescent="0.25">
      <c r="A4844" s="793"/>
      <c r="E4844" s="176"/>
      <c r="F4844" s="176"/>
      <c r="G4844" s="177"/>
      <c r="H4844" s="177"/>
    </row>
    <row r="4845" spans="1:8" x14ac:dyDescent="0.25">
      <c r="A4845" s="793"/>
      <c r="E4845" s="176"/>
      <c r="F4845" s="176"/>
      <c r="G4845" s="177"/>
      <c r="H4845" s="177"/>
    </row>
    <row r="4846" spans="1:8" x14ac:dyDescent="0.25">
      <c r="A4846" s="793"/>
      <c r="E4846" s="176"/>
      <c r="F4846" s="176"/>
      <c r="G4846" s="177"/>
      <c r="H4846" s="177"/>
    </row>
    <row r="4847" spans="1:8" x14ac:dyDescent="0.25">
      <c r="A4847" s="793"/>
      <c r="E4847" s="176"/>
      <c r="F4847" s="176"/>
      <c r="G4847" s="177"/>
      <c r="H4847" s="177"/>
    </row>
    <row r="4848" spans="1:8" x14ac:dyDescent="0.25">
      <c r="A4848" s="793"/>
      <c r="E4848" s="176"/>
      <c r="F4848" s="176"/>
      <c r="G4848" s="177"/>
      <c r="H4848" s="177"/>
    </row>
    <row r="4849" spans="1:8" x14ac:dyDescent="0.25">
      <c r="A4849" s="793"/>
      <c r="E4849" s="176"/>
      <c r="F4849" s="176"/>
      <c r="G4849" s="177"/>
      <c r="H4849" s="177"/>
    </row>
    <row r="4850" spans="1:8" x14ac:dyDescent="0.25">
      <c r="A4850" s="793"/>
      <c r="E4850" s="176"/>
      <c r="F4850" s="176"/>
      <c r="G4850" s="177"/>
      <c r="H4850" s="177"/>
    </row>
    <row r="4851" spans="1:8" x14ac:dyDescent="0.25">
      <c r="A4851" s="793"/>
      <c r="E4851" s="176"/>
      <c r="F4851" s="176"/>
      <c r="G4851" s="177"/>
      <c r="H4851" s="177"/>
    </row>
    <row r="4852" spans="1:8" x14ac:dyDescent="0.25">
      <c r="A4852" s="793"/>
      <c r="E4852" s="176"/>
      <c r="F4852" s="176"/>
      <c r="G4852" s="177"/>
      <c r="H4852" s="177"/>
    </row>
    <row r="4853" spans="1:8" x14ac:dyDescent="0.25">
      <c r="A4853" s="793"/>
      <c r="E4853" s="176"/>
      <c r="F4853" s="176"/>
      <c r="G4853" s="177"/>
      <c r="H4853" s="177"/>
    </row>
    <row r="4854" spans="1:8" x14ac:dyDescent="0.25">
      <c r="A4854" s="793"/>
      <c r="E4854" s="176"/>
      <c r="F4854" s="176"/>
      <c r="G4854" s="177"/>
      <c r="H4854" s="177"/>
    </row>
    <row r="4855" spans="1:8" x14ac:dyDescent="0.25">
      <c r="A4855" s="793"/>
      <c r="E4855" s="176"/>
      <c r="F4855" s="176"/>
      <c r="G4855" s="177"/>
      <c r="H4855" s="177"/>
    </row>
    <row r="4856" spans="1:8" x14ac:dyDescent="0.25">
      <c r="A4856" s="793"/>
      <c r="E4856" s="176"/>
      <c r="F4856" s="176"/>
      <c r="G4856" s="177"/>
      <c r="H4856" s="177"/>
    </row>
    <row r="4857" spans="1:8" x14ac:dyDescent="0.25">
      <c r="A4857" s="793"/>
      <c r="E4857" s="176"/>
      <c r="F4857" s="176"/>
      <c r="G4857" s="177"/>
      <c r="H4857" s="177"/>
    </row>
    <row r="4858" spans="1:8" x14ac:dyDescent="0.25">
      <c r="A4858" s="793"/>
      <c r="E4858" s="176"/>
      <c r="F4858" s="176"/>
      <c r="G4858" s="177"/>
      <c r="H4858" s="177"/>
    </row>
    <row r="4859" spans="1:8" x14ac:dyDescent="0.25">
      <c r="A4859" s="793"/>
      <c r="E4859" s="176"/>
      <c r="F4859" s="176"/>
      <c r="G4859" s="177"/>
      <c r="H4859" s="177"/>
    </row>
    <row r="4860" spans="1:8" x14ac:dyDescent="0.25">
      <c r="A4860" s="793"/>
      <c r="E4860" s="176"/>
      <c r="F4860" s="176"/>
      <c r="G4860" s="177"/>
      <c r="H4860" s="177"/>
    </row>
    <row r="4861" spans="1:8" x14ac:dyDescent="0.25">
      <c r="A4861" s="793"/>
      <c r="E4861" s="176"/>
      <c r="F4861" s="176"/>
      <c r="G4861" s="177"/>
      <c r="H4861" s="177"/>
    </row>
    <row r="4862" spans="1:8" x14ac:dyDescent="0.25">
      <c r="A4862" s="793"/>
      <c r="E4862" s="176"/>
      <c r="F4862" s="176"/>
      <c r="G4862" s="177"/>
      <c r="H4862" s="177"/>
    </row>
    <row r="4863" spans="1:8" x14ac:dyDescent="0.25">
      <c r="A4863" s="793"/>
      <c r="E4863" s="176"/>
      <c r="F4863" s="176"/>
      <c r="G4863" s="177"/>
      <c r="H4863" s="177"/>
    </row>
    <row r="4864" spans="1:8" x14ac:dyDescent="0.25">
      <c r="A4864" s="793"/>
      <c r="E4864" s="176"/>
      <c r="F4864" s="176"/>
      <c r="G4864" s="177"/>
      <c r="H4864" s="177"/>
    </row>
    <row r="4865" spans="1:8" x14ac:dyDescent="0.25">
      <c r="A4865" s="793"/>
      <c r="E4865" s="176"/>
      <c r="F4865" s="176"/>
      <c r="G4865" s="177"/>
      <c r="H4865" s="177"/>
    </row>
    <row r="4866" spans="1:8" x14ac:dyDescent="0.25">
      <c r="A4866" s="793"/>
      <c r="E4866" s="176"/>
      <c r="F4866" s="176"/>
      <c r="G4866" s="177"/>
      <c r="H4866" s="177"/>
    </row>
    <row r="4867" spans="1:8" x14ac:dyDescent="0.25">
      <c r="A4867" s="793"/>
      <c r="E4867" s="176"/>
      <c r="F4867" s="176"/>
      <c r="G4867" s="177"/>
      <c r="H4867" s="177"/>
    </row>
    <row r="4868" spans="1:8" x14ac:dyDescent="0.25">
      <c r="A4868" s="793"/>
      <c r="E4868" s="176"/>
      <c r="F4868" s="176"/>
      <c r="G4868" s="177"/>
      <c r="H4868" s="177"/>
    </row>
    <row r="4869" spans="1:8" x14ac:dyDescent="0.25">
      <c r="A4869" s="793"/>
      <c r="E4869" s="176"/>
      <c r="F4869" s="176"/>
      <c r="G4869" s="177"/>
      <c r="H4869" s="177"/>
    </row>
    <row r="4870" spans="1:8" x14ac:dyDescent="0.25">
      <c r="A4870" s="793"/>
      <c r="E4870" s="176"/>
      <c r="F4870" s="176"/>
      <c r="G4870" s="177"/>
      <c r="H4870" s="177"/>
    </row>
    <row r="4871" spans="1:8" x14ac:dyDescent="0.25">
      <c r="A4871" s="793"/>
      <c r="E4871" s="176"/>
      <c r="F4871" s="176"/>
      <c r="G4871" s="177"/>
      <c r="H4871" s="177"/>
    </row>
    <row r="4872" spans="1:8" x14ac:dyDescent="0.25">
      <c r="A4872" s="793"/>
      <c r="E4872" s="176"/>
      <c r="F4872" s="176"/>
      <c r="G4872" s="177"/>
      <c r="H4872" s="177"/>
    </row>
    <row r="4873" spans="1:8" x14ac:dyDescent="0.25">
      <c r="A4873" s="793"/>
      <c r="E4873" s="176"/>
      <c r="F4873" s="176"/>
      <c r="G4873" s="177"/>
      <c r="H4873" s="177"/>
    </row>
    <row r="4874" spans="1:8" x14ac:dyDescent="0.25">
      <c r="A4874" s="793"/>
      <c r="E4874" s="176"/>
      <c r="F4874" s="176"/>
      <c r="G4874" s="177"/>
      <c r="H4874" s="177"/>
    </row>
    <row r="4875" spans="1:8" x14ac:dyDescent="0.25">
      <c r="A4875" s="793"/>
      <c r="E4875" s="176"/>
      <c r="F4875" s="176"/>
      <c r="G4875" s="177"/>
      <c r="H4875" s="177"/>
    </row>
    <row r="4876" spans="1:8" x14ac:dyDescent="0.25">
      <c r="A4876" s="793"/>
      <c r="E4876" s="176"/>
      <c r="F4876" s="176"/>
      <c r="G4876" s="177"/>
      <c r="H4876" s="177"/>
    </row>
    <row r="4877" spans="1:8" x14ac:dyDescent="0.25">
      <c r="A4877" s="793"/>
      <c r="E4877" s="176"/>
      <c r="F4877" s="176"/>
      <c r="G4877" s="177"/>
      <c r="H4877" s="177"/>
    </row>
    <row r="4878" spans="1:8" x14ac:dyDescent="0.25">
      <c r="A4878" s="793"/>
      <c r="E4878" s="176"/>
      <c r="F4878" s="176"/>
      <c r="G4878" s="177"/>
      <c r="H4878" s="177"/>
    </row>
    <row r="4879" spans="1:8" x14ac:dyDescent="0.25">
      <c r="A4879" s="793"/>
      <c r="E4879" s="176"/>
      <c r="F4879" s="176"/>
      <c r="G4879" s="177"/>
      <c r="H4879" s="177"/>
    </row>
    <row r="4880" spans="1:8" x14ac:dyDescent="0.25">
      <c r="A4880" s="793"/>
      <c r="E4880" s="176"/>
      <c r="F4880" s="176"/>
      <c r="G4880" s="177"/>
      <c r="H4880" s="177"/>
    </row>
    <row r="4881" spans="1:8" x14ac:dyDescent="0.25">
      <c r="A4881" s="793"/>
      <c r="E4881" s="176"/>
      <c r="F4881" s="176"/>
      <c r="G4881" s="177"/>
      <c r="H4881" s="177"/>
    </row>
    <row r="4882" spans="1:8" x14ac:dyDescent="0.25">
      <c r="A4882" s="793"/>
      <c r="E4882" s="176"/>
      <c r="F4882" s="176"/>
      <c r="G4882" s="177"/>
      <c r="H4882" s="177"/>
    </row>
    <row r="4883" spans="1:8" x14ac:dyDescent="0.25">
      <c r="A4883" s="793"/>
      <c r="E4883" s="176"/>
      <c r="F4883" s="176"/>
      <c r="G4883" s="177"/>
      <c r="H4883" s="177"/>
    </row>
    <row r="4884" spans="1:8" x14ac:dyDescent="0.25">
      <c r="A4884" s="793"/>
      <c r="E4884" s="176"/>
      <c r="F4884" s="176"/>
      <c r="G4884" s="177"/>
      <c r="H4884" s="177"/>
    </row>
    <row r="4885" spans="1:8" x14ac:dyDescent="0.25">
      <c r="A4885" s="793"/>
      <c r="E4885" s="176"/>
      <c r="F4885" s="176"/>
      <c r="G4885" s="177"/>
      <c r="H4885" s="177"/>
    </row>
    <row r="4886" spans="1:8" x14ac:dyDescent="0.25">
      <c r="A4886" s="793"/>
      <c r="E4886" s="176"/>
      <c r="F4886" s="176"/>
      <c r="G4886" s="177"/>
      <c r="H4886" s="177"/>
    </row>
    <row r="4887" spans="1:8" x14ac:dyDescent="0.25">
      <c r="A4887" s="793"/>
      <c r="E4887" s="176"/>
      <c r="F4887" s="176"/>
      <c r="G4887" s="177"/>
      <c r="H4887" s="177"/>
    </row>
    <row r="4888" spans="1:8" x14ac:dyDescent="0.25">
      <c r="A4888" s="793"/>
      <c r="E4888" s="176"/>
      <c r="F4888" s="176"/>
      <c r="G4888" s="177"/>
      <c r="H4888" s="177"/>
    </row>
    <row r="4889" spans="1:8" x14ac:dyDescent="0.25">
      <c r="A4889" s="793"/>
      <c r="E4889" s="176"/>
      <c r="F4889" s="176"/>
      <c r="G4889" s="177"/>
      <c r="H4889" s="177"/>
    </row>
    <row r="4890" spans="1:8" x14ac:dyDescent="0.25">
      <c r="A4890" s="793"/>
      <c r="E4890" s="176"/>
      <c r="F4890" s="176"/>
      <c r="G4890" s="177"/>
      <c r="H4890" s="177"/>
    </row>
    <row r="4891" spans="1:8" x14ac:dyDescent="0.25">
      <c r="A4891" s="793"/>
      <c r="E4891" s="176"/>
      <c r="F4891" s="176"/>
      <c r="G4891" s="177"/>
      <c r="H4891" s="177"/>
    </row>
    <row r="4892" spans="1:8" x14ac:dyDescent="0.25">
      <c r="A4892" s="793"/>
      <c r="E4892" s="176"/>
      <c r="F4892" s="176"/>
      <c r="G4892" s="177"/>
      <c r="H4892" s="177"/>
    </row>
    <row r="4893" spans="1:8" x14ac:dyDescent="0.25">
      <c r="A4893" s="793"/>
      <c r="E4893" s="176"/>
      <c r="F4893" s="176"/>
      <c r="G4893" s="177"/>
      <c r="H4893" s="177"/>
    </row>
    <row r="4894" spans="1:8" x14ac:dyDescent="0.25">
      <c r="A4894" s="793"/>
      <c r="E4894" s="176"/>
      <c r="F4894" s="176"/>
      <c r="G4894" s="177"/>
      <c r="H4894" s="177"/>
    </row>
    <row r="4895" spans="1:8" x14ac:dyDescent="0.25">
      <c r="A4895" s="793"/>
      <c r="E4895" s="176"/>
      <c r="F4895" s="176"/>
      <c r="G4895" s="177"/>
      <c r="H4895" s="177"/>
    </row>
    <row r="4896" spans="1:8" x14ac:dyDescent="0.25">
      <c r="A4896" s="793"/>
      <c r="E4896" s="176"/>
      <c r="F4896" s="176"/>
      <c r="G4896" s="177"/>
      <c r="H4896" s="177"/>
    </row>
    <row r="4897" spans="1:8" x14ac:dyDescent="0.25">
      <c r="A4897" s="793"/>
      <c r="E4897" s="176"/>
      <c r="F4897" s="176"/>
      <c r="G4897" s="177"/>
      <c r="H4897" s="177"/>
    </row>
    <row r="4898" spans="1:8" x14ac:dyDescent="0.25">
      <c r="A4898" s="793"/>
      <c r="E4898" s="176"/>
      <c r="F4898" s="176"/>
      <c r="G4898" s="177"/>
      <c r="H4898" s="177"/>
    </row>
    <row r="4899" spans="1:8" x14ac:dyDescent="0.25">
      <c r="A4899" s="793"/>
      <c r="E4899" s="176"/>
      <c r="F4899" s="176"/>
      <c r="G4899" s="177"/>
      <c r="H4899" s="177"/>
    </row>
    <row r="4900" spans="1:8" x14ac:dyDescent="0.25">
      <c r="A4900" s="793"/>
      <c r="E4900" s="176"/>
      <c r="F4900" s="176"/>
      <c r="G4900" s="177"/>
      <c r="H4900" s="177"/>
    </row>
    <row r="4901" spans="1:8" x14ac:dyDescent="0.25">
      <c r="A4901" s="793"/>
      <c r="E4901" s="176"/>
      <c r="F4901" s="176"/>
      <c r="G4901" s="177"/>
      <c r="H4901" s="177"/>
    </row>
    <row r="4902" spans="1:8" x14ac:dyDescent="0.25">
      <c r="A4902" s="793"/>
      <c r="E4902" s="176"/>
      <c r="F4902" s="176"/>
      <c r="G4902" s="177"/>
      <c r="H4902" s="177"/>
    </row>
    <row r="4903" spans="1:8" x14ac:dyDescent="0.25">
      <c r="A4903" s="793"/>
      <c r="E4903" s="176"/>
      <c r="F4903" s="176"/>
      <c r="G4903" s="177"/>
      <c r="H4903" s="177"/>
    </row>
    <row r="4904" spans="1:8" x14ac:dyDescent="0.25">
      <c r="A4904" s="793"/>
      <c r="E4904" s="176"/>
      <c r="F4904" s="176"/>
      <c r="G4904" s="177"/>
      <c r="H4904" s="177"/>
    </row>
    <row r="4905" spans="1:8" x14ac:dyDescent="0.25">
      <c r="A4905" s="793"/>
      <c r="E4905" s="176"/>
      <c r="F4905" s="176"/>
      <c r="G4905" s="177"/>
      <c r="H4905" s="177"/>
    </row>
    <row r="4906" spans="1:8" x14ac:dyDescent="0.25">
      <c r="A4906" s="793"/>
      <c r="E4906" s="176"/>
      <c r="F4906" s="176"/>
      <c r="G4906" s="177"/>
      <c r="H4906" s="177"/>
    </row>
    <row r="4907" spans="1:8" x14ac:dyDescent="0.25">
      <c r="A4907" s="793"/>
      <c r="E4907" s="176"/>
      <c r="F4907" s="176"/>
      <c r="G4907" s="177"/>
      <c r="H4907" s="177"/>
    </row>
    <row r="4908" spans="1:8" x14ac:dyDescent="0.25">
      <c r="A4908" s="793"/>
      <c r="E4908" s="176"/>
      <c r="F4908" s="176"/>
      <c r="G4908" s="177"/>
      <c r="H4908" s="177"/>
    </row>
    <row r="4909" spans="1:8" x14ac:dyDescent="0.25">
      <c r="A4909" s="793"/>
      <c r="E4909" s="176"/>
      <c r="F4909" s="176"/>
      <c r="G4909" s="177"/>
      <c r="H4909" s="177"/>
    </row>
    <row r="4910" spans="1:8" x14ac:dyDescent="0.25">
      <c r="A4910" s="793"/>
      <c r="E4910" s="176"/>
      <c r="F4910" s="176"/>
      <c r="G4910" s="177"/>
      <c r="H4910" s="177"/>
    </row>
    <row r="4911" spans="1:8" x14ac:dyDescent="0.25">
      <c r="A4911" s="793"/>
      <c r="E4911" s="176"/>
      <c r="F4911" s="176"/>
      <c r="G4911" s="177"/>
      <c r="H4911" s="177"/>
    </row>
    <row r="4912" spans="1:8" x14ac:dyDescent="0.25">
      <c r="A4912" s="793"/>
      <c r="E4912" s="176"/>
      <c r="F4912" s="176"/>
      <c r="G4912" s="177"/>
      <c r="H4912" s="177"/>
    </row>
    <row r="4913" spans="1:8" x14ac:dyDescent="0.25">
      <c r="A4913" s="793"/>
      <c r="E4913" s="176"/>
      <c r="F4913" s="176"/>
      <c r="G4913" s="177"/>
      <c r="H4913" s="177"/>
    </row>
    <row r="4914" spans="1:8" x14ac:dyDescent="0.25">
      <c r="A4914" s="793"/>
      <c r="E4914" s="176"/>
      <c r="F4914" s="176"/>
      <c r="G4914" s="177"/>
      <c r="H4914" s="177"/>
    </row>
    <row r="4915" spans="1:8" x14ac:dyDescent="0.25">
      <c r="A4915" s="793"/>
      <c r="E4915" s="176"/>
      <c r="F4915" s="176"/>
      <c r="G4915" s="177"/>
      <c r="H4915" s="177"/>
    </row>
    <row r="4916" spans="1:8" x14ac:dyDescent="0.25">
      <c r="A4916" s="793"/>
      <c r="E4916" s="176"/>
      <c r="F4916" s="176"/>
      <c r="G4916" s="177"/>
      <c r="H4916" s="177"/>
    </row>
    <row r="4917" spans="1:8" x14ac:dyDescent="0.25">
      <c r="A4917" s="793"/>
      <c r="E4917" s="176"/>
      <c r="F4917" s="176"/>
      <c r="G4917" s="177"/>
      <c r="H4917" s="177"/>
    </row>
    <row r="4918" spans="1:8" x14ac:dyDescent="0.25">
      <c r="A4918" s="793"/>
      <c r="E4918" s="176"/>
      <c r="F4918" s="176"/>
      <c r="G4918" s="177"/>
      <c r="H4918" s="177"/>
    </row>
    <row r="4919" spans="1:8" x14ac:dyDescent="0.25">
      <c r="A4919" s="793"/>
      <c r="E4919" s="176"/>
      <c r="F4919" s="176"/>
      <c r="G4919" s="177"/>
      <c r="H4919" s="177"/>
    </row>
    <row r="4920" spans="1:8" x14ac:dyDescent="0.25">
      <c r="A4920" s="793"/>
      <c r="E4920" s="176"/>
      <c r="F4920" s="176"/>
      <c r="G4920" s="177"/>
      <c r="H4920" s="177"/>
    </row>
    <row r="4921" spans="1:8" x14ac:dyDescent="0.25">
      <c r="A4921" s="793"/>
      <c r="E4921" s="176"/>
      <c r="F4921" s="176"/>
      <c r="G4921" s="177"/>
      <c r="H4921" s="177"/>
    </row>
    <row r="4922" spans="1:8" x14ac:dyDescent="0.25">
      <c r="A4922" s="793"/>
      <c r="E4922" s="176"/>
      <c r="F4922" s="176"/>
      <c r="G4922" s="177"/>
      <c r="H4922" s="177"/>
    </row>
    <row r="4923" spans="1:8" x14ac:dyDescent="0.25">
      <c r="A4923" s="793"/>
      <c r="E4923" s="176"/>
      <c r="F4923" s="176"/>
      <c r="G4923" s="177"/>
      <c r="H4923" s="177"/>
    </row>
    <row r="4924" spans="1:8" x14ac:dyDescent="0.25">
      <c r="A4924" s="793"/>
      <c r="E4924" s="176"/>
      <c r="F4924" s="176"/>
      <c r="G4924" s="177"/>
      <c r="H4924" s="177"/>
    </row>
    <row r="4925" spans="1:8" x14ac:dyDescent="0.25">
      <c r="A4925" s="793"/>
      <c r="E4925" s="176"/>
      <c r="F4925" s="176"/>
      <c r="G4925" s="177"/>
      <c r="H4925" s="177"/>
    </row>
    <row r="4926" spans="1:8" x14ac:dyDescent="0.25">
      <c r="A4926" s="793"/>
      <c r="E4926" s="176"/>
      <c r="F4926" s="176"/>
      <c r="G4926" s="177"/>
      <c r="H4926" s="177"/>
    </row>
    <row r="4927" spans="1:8" x14ac:dyDescent="0.25">
      <c r="A4927" s="793"/>
      <c r="E4927" s="176"/>
      <c r="F4927" s="176"/>
      <c r="G4927" s="177"/>
      <c r="H4927" s="177"/>
    </row>
    <row r="4928" spans="1:8" x14ac:dyDescent="0.25">
      <c r="A4928" s="793"/>
      <c r="E4928" s="176"/>
      <c r="F4928" s="176"/>
      <c r="G4928" s="177"/>
      <c r="H4928" s="177"/>
    </row>
    <row r="4929" spans="1:8" x14ac:dyDescent="0.25">
      <c r="A4929" s="793"/>
      <c r="E4929" s="176"/>
      <c r="F4929" s="176"/>
      <c r="G4929" s="177"/>
      <c r="H4929" s="177"/>
    </row>
    <row r="4930" spans="1:8" x14ac:dyDescent="0.25">
      <c r="A4930" s="793"/>
      <c r="E4930" s="176"/>
      <c r="F4930" s="176"/>
      <c r="G4930" s="177"/>
      <c r="H4930" s="177"/>
    </row>
    <row r="4931" spans="1:8" x14ac:dyDescent="0.25">
      <c r="A4931" s="793"/>
      <c r="E4931" s="176"/>
      <c r="F4931" s="176"/>
      <c r="G4931" s="177"/>
      <c r="H4931" s="177"/>
    </row>
    <row r="4932" spans="1:8" x14ac:dyDescent="0.25">
      <c r="A4932" s="793"/>
      <c r="E4932" s="176"/>
      <c r="F4932" s="176"/>
      <c r="G4932" s="177"/>
      <c r="H4932" s="177"/>
    </row>
    <row r="4933" spans="1:8" x14ac:dyDescent="0.25">
      <c r="A4933" s="793"/>
      <c r="E4933" s="176"/>
      <c r="F4933" s="176"/>
      <c r="G4933" s="177"/>
      <c r="H4933" s="177"/>
    </row>
    <row r="4934" spans="1:8" x14ac:dyDescent="0.25">
      <c r="A4934" s="793"/>
      <c r="E4934" s="176"/>
      <c r="F4934" s="176"/>
      <c r="G4934" s="177"/>
      <c r="H4934" s="177"/>
    </row>
    <row r="4935" spans="1:8" x14ac:dyDescent="0.25">
      <c r="A4935" s="793"/>
      <c r="E4935" s="176"/>
      <c r="F4935" s="176"/>
      <c r="G4935" s="177"/>
      <c r="H4935" s="177"/>
    </row>
    <row r="4936" spans="1:8" x14ac:dyDescent="0.25">
      <c r="A4936" s="793"/>
      <c r="E4936" s="176"/>
      <c r="F4936" s="176"/>
      <c r="G4936" s="177"/>
      <c r="H4936" s="177"/>
    </row>
    <row r="4937" spans="1:8" x14ac:dyDescent="0.25">
      <c r="A4937" s="793"/>
      <c r="E4937" s="176"/>
      <c r="F4937" s="176"/>
      <c r="G4937" s="177"/>
      <c r="H4937" s="177"/>
    </row>
    <row r="4938" spans="1:8" x14ac:dyDescent="0.25">
      <c r="A4938" s="793"/>
      <c r="E4938" s="176"/>
      <c r="F4938" s="176"/>
      <c r="G4938" s="177"/>
      <c r="H4938" s="177"/>
    </row>
    <row r="4939" spans="1:8" x14ac:dyDescent="0.25">
      <c r="A4939" s="793"/>
      <c r="E4939" s="176"/>
      <c r="F4939" s="176"/>
      <c r="G4939" s="177"/>
      <c r="H4939" s="177"/>
    </row>
    <row r="4940" spans="1:8" x14ac:dyDescent="0.25">
      <c r="A4940" s="793"/>
      <c r="E4940" s="176"/>
      <c r="F4940" s="176"/>
      <c r="G4940" s="177"/>
      <c r="H4940" s="177"/>
    </row>
    <row r="4941" spans="1:8" x14ac:dyDescent="0.25">
      <c r="A4941" s="793"/>
      <c r="E4941" s="176"/>
      <c r="F4941" s="176"/>
      <c r="G4941" s="177"/>
      <c r="H4941" s="177"/>
    </row>
    <row r="4942" spans="1:8" x14ac:dyDescent="0.25">
      <c r="A4942" s="793"/>
      <c r="E4942" s="176"/>
      <c r="F4942" s="176"/>
      <c r="G4942" s="177"/>
      <c r="H4942" s="177"/>
    </row>
    <row r="4943" spans="1:8" x14ac:dyDescent="0.25">
      <c r="A4943" s="793"/>
      <c r="E4943" s="176"/>
      <c r="F4943" s="176"/>
      <c r="G4943" s="177"/>
      <c r="H4943" s="177"/>
    </row>
    <row r="4944" spans="1:8" x14ac:dyDescent="0.25">
      <c r="A4944" s="793"/>
      <c r="E4944" s="176"/>
      <c r="F4944" s="176"/>
      <c r="G4944" s="177"/>
      <c r="H4944" s="177"/>
    </row>
    <row r="4945" spans="1:8" x14ac:dyDescent="0.25">
      <c r="A4945" s="793"/>
      <c r="E4945" s="176"/>
      <c r="F4945" s="176"/>
      <c r="G4945" s="177"/>
      <c r="H4945" s="177"/>
    </row>
    <row r="4946" spans="1:8" x14ac:dyDescent="0.25">
      <c r="A4946" s="793"/>
      <c r="E4946" s="176"/>
      <c r="F4946" s="176"/>
      <c r="G4946" s="177"/>
      <c r="H4946" s="177"/>
    </row>
    <row r="4947" spans="1:8" x14ac:dyDescent="0.25">
      <c r="A4947" s="793"/>
      <c r="E4947" s="176"/>
      <c r="F4947" s="176"/>
      <c r="G4947" s="177"/>
      <c r="H4947" s="177"/>
    </row>
    <row r="4948" spans="1:8" x14ac:dyDescent="0.25">
      <c r="A4948" s="793"/>
      <c r="E4948" s="176"/>
      <c r="F4948" s="176"/>
      <c r="G4948" s="177"/>
      <c r="H4948" s="177"/>
    </row>
    <row r="4949" spans="1:8" x14ac:dyDescent="0.25">
      <c r="A4949" s="793"/>
      <c r="E4949" s="176"/>
      <c r="F4949" s="176"/>
      <c r="G4949" s="177"/>
      <c r="H4949" s="177"/>
    </row>
    <row r="4950" spans="1:8" x14ac:dyDescent="0.25">
      <c r="A4950" s="793"/>
      <c r="E4950" s="176"/>
      <c r="F4950" s="176"/>
      <c r="G4950" s="177"/>
      <c r="H4950" s="177"/>
    </row>
    <row r="4951" spans="1:8" x14ac:dyDescent="0.25">
      <c r="A4951" s="793"/>
      <c r="E4951" s="176"/>
      <c r="F4951" s="176"/>
      <c r="G4951" s="177"/>
      <c r="H4951" s="177"/>
    </row>
    <row r="4952" spans="1:8" x14ac:dyDescent="0.25">
      <c r="A4952" s="793"/>
      <c r="E4952" s="176"/>
      <c r="F4952" s="176"/>
      <c r="G4952" s="177"/>
      <c r="H4952" s="177"/>
    </row>
    <row r="4953" spans="1:8" x14ac:dyDescent="0.25">
      <c r="A4953" s="793"/>
      <c r="E4953" s="176"/>
      <c r="F4953" s="176"/>
      <c r="G4953" s="177"/>
      <c r="H4953" s="177"/>
    </row>
    <row r="4954" spans="1:8" x14ac:dyDescent="0.25">
      <c r="A4954" s="793"/>
      <c r="E4954" s="176"/>
      <c r="F4954" s="176"/>
      <c r="G4954" s="177"/>
      <c r="H4954" s="177"/>
    </row>
    <row r="4955" spans="1:8" x14ac:dyDescent="0.25">
      <c r="A4955" s="793"/>
      <c r="E4955" s="176"/>
      <c r="F4955" s="176"/>
      <c r="G4955" s="177"/>
      <c r="H4955" s="177"/>
    </row>
    <row r="4956" spans="1:8" x14ac:dyDescent="0.25">
      <c r="A4956" s="793"/>
      <c r="E4956" s="176"/>
      <c r="F4956" s="176"/>
      <c r="G4956" s="177"/>
      <c r="H4956" s="177"/>
    </row>
    <row r="4957" spans="1:8" x14ac:dyDescent="0.25">
      <c r="A4957" s="793"/>
      <c r="E4957" s="176"/>
      <c r="F4957" s="176"/>
      <c r="G4957" s="177"/>
      <c r="H4957" s="177"/>
    </row>
    <row r="4958" spans="1:8" x14ac:dyDescent="0.25">
      <c r="A4958" s="793"/>
      <c r="E4958" s="176"/>
      <c r="F4958" s="176"/>
      <c r="G4958" s="177"/>
      <c r="H4958" s="177"/>
    </row>
    <row r="4959" spans="1:8" x14ac:dyDescent="0.25">
      <c r="A4959" s="793"/>
      <c r="E4959" s="176"/>
      <c r="F4959" s="176"/>
      <c r="G4959" s="177"/>
      <c r="H4959" s="177"/>
    </row>
    <row r="4960" spans="1:8" x14ac:dyDescent="0.25">
      <c r="A4960" s="793"/>
      <c r="E4960" s="176"/>
      <c r="F4960" s="176"/>
      <c r="G4960" s="177"/>
      <c r="H4960" s="177"/>
    </row>
    <row r="4961" spans="1:8" x14ac:dyDescent="0.25">
      <c r="A4961" s="793"/>
      <c r="E4961" s="176"/>
      <c r="F4961" s="176"/>
      <c r="G4961" s="177"/>
      <c r="H4961" s="177"/>
    </row>
    <row r="4962" spans="1:8" x14ac:dyDescent="0.25">
      <c r="A4962" s="793"/>
      <c r="E4962" s="176"/>
      <c r="F4962" s="176"/>
      <c r="G4962" s="177"/>
      <c r="H4962" s="177"/>
    </row>
    <row r="4963" spans="1:8" x14ac:dyDescent="0.25">
      <c r="A4963" s="793"/>
      <c r="E4963" s="176"/>
      <c r="F4963" s="176"/>
      <c r="G4963" s="177"/>
      <c r="H4963" s="177"/>
    </row>
    <row r="4964" spans="1:8" x14ac:dyDescent="0.25">
      <c r="A4964" s="793"/>
      <c r="E4964" s="176"/>
      <c r="F4964" s="176"/>
      <c r="G4964" s="177"/>
      <c r="H4964" s="177"/>
    </row>
    <row r="4965" spans="1:8" x14ac:dyDescent="0.25">
      <c r="A4965" s="793"/>
      <c r="E4965" s="176"/>
      <c r="F4965" s="176"/>
      <c r="G4965" s="177"/>
      <c r="H4965" s="177"/>
    </row>
    <row r="4966" spans="1:8" x14ac:dyDescent="0.25">
      <c r="A4966" s="793"/>
      <c r="E4966" s="176"/>
      <c r="F4966" s="176"/>
      <c r="G4966" s="177"/>
      <c r="H4966" s="177"/>
    </row>
    <row r="4967" spans="1:8" x14ac:dyDescent="0.25">
      <c r="A4967" s="793"/>
      <c r="E4967" s="176"/>
      <c r="F4967" s="176"/>
      <c r="G4967" s="177"/>
      <c r="H4967" s="177"/>
    </row>
    <row r="4968" spans="1:8" x14ac:dyDescent="0.25">
      <c r="A4968" s="793"/>
      <c r="E4968" s="176"/>
      <c r="F4968" s="176"/>
      <c r="G4968" s="177"/>
      <c r="H4968" s="177"/>
    </row>
    <row r="4969" spans="1:8" x14ac:dyDescent="0.25">
      <c r="A4969" s="793"/>
      <c r="E4969" s="176"/>
      <c r="F4969" s="176"/>
      <c r="G4969" s="177"/>
      <c r="H4969" s="177"/>
    </row>
    <row r="4970" spans="1:8" x14ac:dyDescent="0.25">
      <c r="A4970" s="793"/>
      <c r="E4970" s="176"/>
      <c r="F4970" s="176"/>
      <c r="G4970" s="177"/>
      <c r="H4970" s="177"/>
    </row>
    <row r="4971" spans="1:8" x14ac:dyDescent="0.25">
      <c r="A4971" s="793"/>
      <c r="E4971" s="176"/>
      <c r="F4971" s="176"/>
      <c r="G4971" s="177"/>
      <c r="H4971" s="177"/>
    </row>
    <row r="4972" spans="1:8" x14ac:dyDescent="0.25">
      <c r="A4972" s="793"/>
      <c r="E4972" s="176"/>
      <c r="F4972" s="176"/>
      <c r="G4972" s="177"/>
      <c r="H4972" s="177"/>
    </row>
    <row r="4973" spans="1:8" x14ac:dyDescent="0.25">
      <c r="A4973" s="793"/>
      <c r="E4973" s="176"/>
      <c r="F4973" s="176"/>
      <c r="G4973" s="177"/>
      <c r="H4973" s="177"/>
    </row>
    <row r="4974" spans="1:8" x14ac:dyDescent="0.25">
      <c r="A4974" s="793"/>
      <c r="E4974" s="176"/>
      <c r="F4974" s="176"/>
      <c r="G4974" s="177"/>
      <c r="H4974" s="177"/>
    </row>
    <row r="4975" spans="1:8" x14ac:dyDescent="0.25">
      <c r="A4975" s="793"/>
      <c r="E4975" s="176"/>
      <c r="F4975" s="176"/>
      <c r="G4975" s="177"/>
      <c r="H4975" s="177"/>
    </row>
    <row r="4976" spans="1:8" x14ac:dyDescent="0.25">
      <c r="A4976" s="793"/>
      <c r="E4976" s="176"/>
      <c r="F4976" s="176"/>
      <c r="G4976" s="177"/>
      <c r="H4976" s="177"/>
    </row>
    <row r="4977" spans="1:8" x14ac:dyDescent="0.25">
      <c r="A4977" s="793"/>
      <c r="E4977" s="176"/>
      <c r="F4977" s="176"/>
      <c r="G4977" s="177"/>
      <c r="H4977" s="177"/>
    </row>
    <row r="4978" spans="1:8" x14ac:dyDescent="0.25">
      <c r="A4978" s="793"/>
      <c r="E4978" s="176"/>
      <c r="F4978" s="176"/>
      <c r="G4978" s="177"/>
      <c r="H4978" s="177"/>
    </row>
    <row r="4979" spans="1:8" x14ac:dyDescent="0.25">
      <c r="A4979" s="793"/>
      <c r="E4979" s="176"/>
      <c r="F4979" s="176"/>
      <c r="G4979" s="177"/>
      <c r="H4979" s="177"/>
    </row>
    <row r="4980" spans="1:8" x14ac:dyDescent="0.25">
      <c r="A4980" s="793"/>
      <c r="E4980" s="176"/>
      <c r="F4980" s="176"/>
      <c r="G4980" s="177"/>
      <c r="H4980" s="177"/>
    </row>
    <row r="4981" spans="1:8" x14ac:dyDescent="0.25">
      <c r="A4981" s="793"/>
      <c r="E4981" s="176"/>
      <c r="F4981" s="176"/>
      <c r="G4981" s="177"/>
      <c r="H4981" s="177"/>
    </row>
    <row r="4982" spans="1:8" x14ac:dyDescent="0.25">
      <c r="A4982" s="793"/>
      <c r="E4982" s="176"/>
      <c r="F4982" s="176"/>
      <c r="G4982" s="177"/>
      <c r="H4982" s="177"/>
    </row>
    <row r="4983" spans="1:8" x14ac:dyDescent="0.25">
      <c r="A4983" s="793"/>
      <c r="E4983" s="176"/>
      <c r="F4983" s="176"/>
      <c r="G4983" s="177"/>
      <c r="H4983" s="177"/>
    </row>
    <row r="4984" spans="1:8" x14ac:dyDescent="0.25">
      <c r="A4984" s="793"/>
      <c r="E4984" s="176"/>
      <c r="F4984" s="176"/>
      <c r="G4984" s="177"/>
      <c r="H4984" s="177"/>
    </row>
    <row r="4985" spans="1:8" x14ac:dyDescent="0.25">
      <c r="A4985" s="793"/>
      <c r="E4985" s="176"/>
      <c r="F4985" s="176"/>
      <c r="G4985" s="177"/>
      <c r="H4985" s="177"/>
    </row>
    <row r="4986" spans="1:8" x14ac:dyDescent="0.25">
      <c r="A4986" s="793"/>
      <c r="E4986" s="176"/>
      <c r="F4986" s="176"/>
      <c r="G4986" s="177"/>
      <c r="H4986" s="177"/>
    </row>
    <row r="4987" spans="1:8" x14ac:dyDescent="0.25">
      <c r="A4987" s="793"/>
      <c r="E4987" s="176"/>
      <c r="F4987" s="176"/>
      <c r="G4987" s="177"/>
      <c r="H4987" s="177"/>
    </row>
    <row r="4988" spans="1:8" x14ac:dyDescent="0.25">
      <c r="A4988" s="793"/>
      <c r="E4988" s="176"/>
      <c r="F4988" s="176"/>
      <c r="G4988" s="177"/>
      <c r="H4988" s="177"/>
    </row>
    <row r="4989" spans="1:8" x14ac:dyDescent="0.25">
      <c r="A4989" s="793"/>
      <c r="E4989" s="176"/>
      <c r="F4989" s="176"/>
      <c r="G4989" s="177"/>
      <c r="H4989" s="177"/>
    </row>
    <row r="4990" spans="1:8" x14ac:dyDescent="0.25">
      <c r="A4990" s="793"/>
      <c r="E4990" s="176"/>
      <c r="F4990" s="176"/>
      <c r="G4990" s="177"/>
      <c r="H4990" s="177"/>
    </row>
    <row r="4991" spans="1:8" x14ac:dyDescent="0.25">
      <c r="A4991" s="793"/>
      <c r="E4991" s="176"/>
      <c r="F4991" s="176"/>
      <c r="G4991" s="177"/>
      <c r="H4991" s="177"/>
    </row>
    <row r="4992" spans="1:8" x14ac:dyDescent="0.25">
      <c r="A4992" s="793"/>
      <c r="E4992" s="176"/>
      <c r="F4992" s="176"/>
      <c r="G4992" s="177"/>
      <c r="H4992" s="177"/>
    </row>
    <row r="4993" spans="1:8" x14ac:dyDescent="0.25">
      <c r="A4993" s="793"/>
      <c r="E4993" s="176"/>
      <c r="F4993" s="176"/>
      <c r="G4993" s="177"/>
      <c r="H4993" s="177"/>
    </row>
    <row r="4994" spans="1:8" x14ac:dyDescent="0.25">
      <c r="A4994" s="793"/>
      <c r="E4994" s="176"/>
      <c r="F4994" s="176"/>
      <c r="G4994" s="177"/>
      <c r="H4994" s="177"/>
    </row>
    <row r="4995" spans="1:8" x14ac:dyDescent="0.25">
      <c r="A4995" s="793"/>
      <c r="E4995" s="176"/>
      <c r="F4995" s="176"/>
      <c r="G4995" s="177"/>
      <c r="H4995" s="177"/>
    </row>
    <row r="4996" spans="1:8" x14ac:dyDescent="0.25">
      <c r="A4996" s="793"/>
      <c r="E4996" s="176"/>
      <c r="F4996" s="176"/>
      <c r="G4996" s="177"/>
      <c r="H4996" s="177"/>
    </row>
    <row r="4997" spans="1:8" x14ac:dyDescent="0.25">
      <c r="A4997" s="793"/>
      <c r="E4997" s="176"/>
      <c r="F4997" s="176"/>
      <c r="G4997" s="177"/>
      <c r="H4997" s="177"/>
    </row>
    <row r="4998" spans="1:8" x14ac:dyDescent="0.25">
      <c r="A4998" s="793"/>
      <c r="E4998" s="176"/>
      <c r="F4998" s="176"/>
      <c r="G4998" s="177"/>
      <c r="H4998" s="177"/>
    </row>
    <row r="4999" spans="1:8" x14ac:dyDescent="0.25">
      <c r="A4999" s="793"/>
      <c r="E4999" s="176"/>
      <c r="F4999" s="176"/>
      <c r="G4999" s="177"/>
      <c r="H4999" s="177"/>
    </row>
    <row r="5000" spans="1:8" x14ac:dyDescent="0.25">
      <c r="A5000" s="793"/>
      <c r="E5000" s="176"/>
      <c r="F5000" s="176"/>
      <c r="G5000" s="177"/>
      <c r="H5000" s="177"/>
    </row>
    <row r="5001" spans="1:8" x14ac:dyDescent="0.25">
      <c r="A5001" s="793"/>
      <c r="E5001" s="176"/>
      <c r="F5001" s="176"/>
      <c r="G5001" s="177"/>
      <c r="H5001" s="177"/>
    </row>
    <row r="5002" spans="1:8" x14ac:dyDescent="0.25">
      <c r="A5002" s="793"/>
      <c r="E5002" s="176"/>
      <c r="F5002" s="176"/>
      <c r="G5002" s="177"/>
      <c r="H5002" s="177"/>
    </row>
    <row r="5003" spans="1:8" x14ac:dyDescent="0.25">
      <c r="A5003" s="793"/>
      <c r="E5003" s="176"/>
      <c r="F5003" s="176"/>
      <c r="G5003" s="177"/>
      <c r="H5003" s="177"/>
    </row>
    <row r="5004" spans="1:8" x14ac:dyDescent="0.25">
      <c r="A5004" s="793"/>
      <c r="E5004" s="176"/>
      <c r="F5004" s="176"/>
      <c r="G5004" s="177"/>
      <c r="H5004" s="177"/>
    </row>
    <row r="5005" spans="1:8" x14ac:dyDescent="0.25">
      <c r="A5005" s="793"/>
      <c r="E5005" s="176"/>
      <c r="F5005" s="176"/>
      <c r="G5005" s="177"/>
      <c r="H5005" s="177"/>
    </row>
    <row r="5006" spans="1:8" x14ac:dyDescent="0.25">
      <c r="A5006" s="793"/>
      <c r="E5006" s="176"/>
      <c r="F5006" s="176"/>
      <c r="G5006" s="177"/>
      <c r="H5006" s="177"/>
    </row>
    <row r="5007" spans="1:8" x14ac:dyDescent="0.25">
      <c r="A5007" s="793"/>
      <c r="E5007" s="176"/>
      <c r="F5007" s="176"/>
      <c r="G5007" s="177"/>
      <c r="H5007" s="177"/>
    </row>
    <row r="5008" spans="1:8" x14ac:dyDescent="0.25">
      <c r="A5008" s="793"/>
      <c r="E5008" s="176"/>
      <c r="F5008" s="176"/>
      <c r="G5008" s="177"/>
      <c r="H5008" s="177"/>
    </row>
    <row r="5009" spans="1:8" x14ac:dyDescent="0.25">
      <c r="A5009" s="793"/>
      <c r="E5009" s="176"/>
      <c r="F5009" s="176"/>
      <c r="G5009" s="177"/>
      <c r="H5009" s="177"/>
    </row>
    <row r="5010" spans="1:8" x14ac:dyDescent="0.25">
      <c r="A5010" s="793"/>
      <c r="E5010" s="176"/>
      <c r="F5010" s="176"/>
      <c r="G5010" s="177"/>
      <c r="H5010" s="177"/>
    </row>
    <row r="5011" spans="1:8" x14ac:dyDescent="0.25">
      <c r="A5011" s="793"/>
      <c r="E5011" s="176"/>
      <c r="F5011" s="176"/>
      <c r="G5011" s="177"/>
      <c r="H5011" s="177"/>
    </row>
    <row r="5012" spans="1:8" x14ac:dyDescent="0.25">
      <c r="A5012" s="793"/>
      <c r="E5012" s="176"/>
      <c r="F5012" s="176"/>
      <c r="G5012" s="177"/>
      <c r="H5012" s="177"/>
    </row>
    <row r="5013" spans="1:8" x14ac:dyDescent="0.25">
      <c r="A5013" s="793"/>
      <c r="E5013" s="176"/>
      <c r="F5013" s="176"/>
      <c r="G5013" s="177"/>
      <c r="H5013" s="177"/>
    </row>
    <row r="5014" spans="1:8" x14ac:dyDescent="0.25">
      <c r="A5014" s="793"/>
      <c r="E5014" s="176"/>
      <c r="F5014" s="176"/>
      <c r="G5014" s="177"/>
      <c r="H5014" s="177"/>
    </row>
    <row r="5015" spans="1:8" x14ac:dyDescent="0.25">
      <c r="A5015" s="793"/>
      <c r="E5015" s="176"/>
      <c r="F5015" s="176"/>
      <c r="G5015" s="177"/>
      <c r="H5015" s="177"/>
    </row>
    <row r="5016" spans="1:8" x14ac:dyDescent="0.25">
      <c r="A5016" s="793"/>
      <c r="E5016" s="176"/>
      <c r="F5016" s="176"/>
      <c r="G5016" s="177"/>
      <c r="H5016" s="177"/>
    </row>
    <row r="5017" spans="1:8" x14ac:dyDescent="0.25">
      <c r="A5017" s="793"/>
      <c r="E5017" s="176"/>
      <c r="F5017" s="176"/>
      <c r="G5017" s="177"/>
      <c r="H5017" s="177"/>
    </row>
    <row r="5018" spans="1:8" x14ac:dyDescent="0.25">
      <c r="A5018" s="793"/>
      <c r="E5018" s="176"/>
      <c r="F5018" s="176"/>
      <c r="G5018" s="177"/>
      <c r="H5018" s="177"/>
    </row>
    <row r="5019" spans="1:8" x14ac:dyDescent="0.25">
      <c r="A5019" s="793"/>
      <c r="E5019" s="176"/>
      <c r="F5019" s="176"/>
      <c r="G5019" s="177"/>
      <c r="H5019" s="177"/>
    </row>
    <row r="5020" spans="1:8" x14ac:dyDescent="0.25">
      <c r="A5020" s="793"/>
      <c r="E5020" s="176"/>
      <c r="F5020" s="176"/>
      <c r="G5020" s="177"/>
      <c r="H5020" s="177"/>
    </row>
    <row r="5021" spans="1:8" x14ac:dyDescent="0.25">
      <c r="A5021" s="793"/>
      <c r="E5021" s="176"/>
      <c r="F5021" s="176"/>
      <c r="G5021" s="177"/>
      <c r="H5021" s="177"/>
    </row>
    <row r="5022" spans="1:8" x14ac:dyDescent="0.25">
      <c r="A5022" s="793"/>
      <c r="E5022" s="176"/>
      <c r="F5022" s="176"/>
      <c r="G5022" s="177"/>
      <c r="H5022" s="177"/>
    </row>
    <row r="5023" spans="1:8" x14ac:dyDescent="0.25">
      <c r="A5023" s="793"/>
      <c r="E5023" s="176"/>
      <c r="F5023" s="176"/>
      <c r="G5023" s="177"/>
      <c r="H5023" s="177"/>
    </row>
    <row r="5024" spans="1:8" x14ac:dyDescent="0.25">
      <c r="A5024" s="793"/>
      <c r="E5024" s="176"/>
      <c r="F5024" s="176"/>
      <c r="G5024" s="177"/>
      <c r="H5024" s="177"/>
    </row>
    <row r="5025" spans="1:8" x14ac:dyDescent="0.25">
      <c r="A5025" s="793"/>
      <c r="E5025" s="176"/>
      <c r="F5025" s="176"/>
      <c r="G5025" s="177"/>
      <c r="H5025" s="177"/>
    </row>
    <row r="5026" spans="1:8" x14ac:dyDescent="0.25">
      <c r="A5026" s="793"/>
      <c r="E5026" s="176"/>
      <c r="F5026" s="176"/>
      <c r="G5026" s="177"/>
      <c r="H5026" s="177"/>
    </row>
    <row r="5027" spans="1:8" x14ac:dyDescent="0.25">
      <c r="A5027" s="793"/>
      <c r="E5027" s="176"/>
      <c r="F5027" s="176"/>
      <c r="G5027" s="177"/>
      <c r="H5027" s="177"/>
    </row>
    <row r="5028" spans="1:8" x14ac:dyDescent="0.25">
      <c r="A5028" s="793"/>
      <c r="E5028" s="176"/>
      <c r="F5028" s="176"/>
      <c r="G5028" s="177"/>
      <c r="H5028" s="177"/>
    </row>
    <row r="5029" spans="1:8" x14ac:dyDescent="0.25">
      <c r="A5029" s="793"/>
      <c r="E5029" s="176"/>
      <c r="F5029" s="176"/>
      <c r="G5029" s="177"/>
      <c r="H5029" s="177"/>
    </row>
    <row r="5030" spans="1:8" x14ac:dyDescent="0.25">
      <c r="A5030" s="793"/>
      <c r="E5030" s="176"/>
      <c r="F5030" s="176"/>
      <c r="G5030" s="177"/>
      <c r="H5030" s="177"/>
    </row>
    <row r="5031" spans="1:8" x14ac:dyDescent="0.25">
      <c r="A5031" s="793"/>
      <c r="E5031" s="176"/>
      <c r="F5031" s="176"/>
      <c r="G5031" s="177"/>
      <c r="H5031" s="177"/>
    </row>
    <row r="5032" spans="1:8" x14ac:dyDescent="0.25">
      <c r="A5032" s="793"/>
      <c r="E5032" s="176"/>
      <c r="F5032" s="176"/>
      <c r="G5032" s="177"/>
      <c r="H5032" s="177"/>
    </row>
    <row r="5033" spans="1:8" x14ac:dyDescent="0.25">
      <c r="A5033" s="793"/>
      <c r="E5033" s="176"/>
      <c r="F5033" s="176"/>
      <c r="G5033" s="177"/>
      <c r="H5033" s="177"/>
    </row>
    <row r="5034" spans="1:8" x14ac:dyDescent="0.25">
      <c r="A5034" s="793"/>
      <c r="E5034" s="176"/>
      <c r="F5034" s="176"/>
      <c r="G5034" s="177"/>
      <c r="H5034" s="177"/>
    </row>
    <row r="5035" spans="1:8" x14ac:dyDescent="0.25">
      <c r="A5035" s="793"/>
      <c r="E5035" s="176"/>
      <c r="F5035" s="176"/>
      <c r="G5035" s="177"/>
      <c r="H5035" s="177"/>
    </row>
    <row r="5036" spans="1:8" x14ac:dyDescent="0.25">
      <c r="A5036" s="793"/>
      <c r="E5036" s="176"/>
      <c r="F5036" s="176"/>
      <c r="G5036" s="177"/>
      <c r="H5036" s="177"/>
    </row>
    <row r="5037" spans="1:8" x14ac:dyDescent="0.25">
      <c r="A5037" s="793"/>
      <c r="E5037" s="176"/>
      <c r="F5037" s="176"/>
      <c r="G5037" s="177"/>
      <c r="H5037" s="177"/>
    </row>
    <row r="5038" spans="1:8" x14ac:dyDescent="0.25">
      <c r="A5038" s="793"/>
      <c r="E5038" s="176"/>
      <c r="F5038" s="176"/>
      <c r="G5038" s="177"/>
      <c r="H5038" s="177"/>
    </row>
    <row r="5039" spans="1:8" x14ac:dyDescent="0.25">
      <c r="A5039" s="793"/>
      <c r="E5039" s="176"/>
      <c r="F5039" s="176"/>
      <c r="G5039" s="177"/>
      <c r="H5039" s="177"/>
    </row>
    <row r="5040" spans="1:8" x14ac:dyDescent="0.25">
      <c r="A5040" s="793"/>
      <c r="E5040" s="176"/>
      <c r="F5040" s="176"/>
      <c r="G5040" s="177"/>
      <c r="H5040" s="177"/>
    </row>
    <row r="5041" spans="1:8" x14ac:dyDescent="0.25">
      <c r="A5041" s="793"/>
      <c r="E5041" s="176"/>
      <c r="F5041" s="176"/>
      <c r="G5041" s="177"/>
      <c r="H5041" s="177"/>
    </row>
    <row r="5042" spans="1:8" x14ac:dyDescent="0.25">
      <c r="A5042" s="793"/>
      <c r="E5042" s="176"/>
      <c r="F5042" s="176"/>
      <c r="G5042" s="177"/>
      <c r="H5042" s="177"/>
    </row>
    <row r="5043" spans="1:8" x14ac:dyDescent="0.25">
      <c r="A5043" s="793"/>
      <c r="E5043" s="176"/>
      <c r="F5043" s="176"/>
      <c r="G5043" s="177"/>
      <c r="H5043" s="177"/>
    </row>
    <row r="5044" spans="1:8" x14ac:dyDescent="0.25">
      <c r="A5044" s="793"/>
      <c r="E5044" s="176"/>
      <c r="F5044" s="176"/>
      <c r="G5044" s="177"/>
      <c r="H5044" s="177"/>
    </row>
    <row r="5045" spans="1:8" x14ac:dyDescent="0.25">
      <c r="A5045" s="793"/>
      <c r="E5045" s="176"/>
      <c r="F5045" s="176"/>
      <c r="G5045" s="177"/>
      <c r="H5045" s="177"/>
    </row>
    <row r="5046" spans="1:8" x14ac:dyDescent="0.25">
      <c r="A5046" s="793"/>
      <c r="E5046" s="176"/>
      <c r="F5046" s="176"/>
      <c r="G5046" s="177"/>
      <c r="H5046" s="177"/>
    </row>
    <row r="5047" spans="1:8" x14ac:dyDescent="0.25">
      <c r="A5047" s="793"/>
      <c r="E5047" s="176"/>
      <c r="F5047" s="176"/>
      <c r="G5047" s="177"/>
      <c r="H5047" s="177"/>
    </row>
    <row r="5048" spans="1:8" x14ac:dyDescent="0.25">
      <c r="A5048" s="793"/>
      <c r="E5048" s="176"/>
      <c r="F5048" s="176"/>
      <c r="G5048" s="177"/>
      <c r="H5048" s="177"/>
    </row>
    <row r="5049" spans="1:8" x14ac:dyDescent="0.25">
      <c r="A5049" s="793"/>
      <c r="E5049" s="176"/>
      <c r="F5049" s="176"/>
      <c r="G5049" s="177"/>
      <c r="H5049" s="177"/>
    </row>
    <row r="5050" spans="1:8" x14ac:dyDescent="0.25">
      <c r="A5050" s="793"/>
      <c r="E5050" s="176"/>
      <c r="F5050" s="176"/>
      <c r="G5050" s="177"/>
      <c r="H5050" s="177"/>
    </row>
    <row r="5051" spans="1:8" x14ac:dyDescent="0.25">
      <c r="A5051" s="793"/>
      <c r="E5051" s="176"/>
      <c r="F5051" s="176"/>
      <c r="G5051" s="177"/>
      <c r="H5051" s="177"/>
    </row>
    <row r="5052" spans="1:8" x14ac:dyDescent="0.25">
      <c r="A5052" s="793"/>
      <c r="E5052" s="176"/>
      <c r="F5052" s="176"/>
      <c r="G5052" s="177"/>
      <c r="H5052" s="177"/>
    </row>
    <row r="5053" spans="1:8" x14ac:dyDescent="0.25">
      <c r="A5053" s="793"/>
      <c r="E5053" s="176"/>
      <c r="F5053" s="176"/>
      <c r="G5053" s="177"/>
      <c r="H5053" s="177"/>
    </row>
    <row r="5054" spans="1:8" x14ac:dyDescent="0.25">
      <c r="A5054" s="793"/>
      <c r="E5054" s="176"/>
      <c r="F5054" s="176"/>
      <c r="G5054" s="177"/>
      <c r="H5054" s="177"/>
    </row>
    <row r="5055" spans="1:8" x14ac:dyDescent="0.25">
      <c r="A5055" s="793"/>
      <c r="E5055" s="176"/>
      <c r="F5055" s="176"/>
      <c r="G5055" s="177"/>
      <c r="H5055" s="177"/>
    </row>
    <row r="5056" spans="1:8" x14ac:dyDescent="0.25">
      <c r="A5056" s="793"/>
      <c r="E5056" s="176"/>
      <c r="F5056" s="176"/>
      <c r="G5056" s="177"/>
      <c r="H5056" s="177"/>
    </row>
    <row r="5057" spans="1:8" x14ac:dyDescent="0.25">
      <c r="A5057" s="793"/>
      <c r="E5057" s="176"/>
      <c r="F5057" s="176"/>
      <c r="G5057" s="177"/>
      <c r="H5057" s="177"/>
    </row>
    <row r="5058" spans="1:8" x14ac:dyDescent="0.25">
      <c r="A5058" s="793"/>
      <c r="E5058" s="176"/>
      <c r="F5058" s="176"/>
      <c r="G5058" s="177"/>
      <c r="H5058" s="177"/>
    </row>
    <row r="5059" spans="1:8" x14ac:dyDescent="0.25">
      <c r="A5059" s="793"/>
      <c r="E5059" s="176"/>
      <c r="F5059" s="176"/>
      <c r="G5059" s="177"/>
      <c r="H5059" s="177"/>
    </row>
    <row r="5060" spans="1:8" x14ac:dyDescent="0.25">
      <c r="A5060" s="793"/>
      <c r="E5060" s="176"/>
      <c r="F5060" s="176"/>
      <c r="G5060" s="177"/>
      <c r="H5060" s="177"/>
    </row>
    <row r="5061" spans="1:8" x14ac:dyDescent="0.25">
      <c r="A5061" s="793"/>
      <c r="E5061" s="176"/>
      <c r="F5061" s="176"/>
      <c r="G5061" s="177"/>
      <c r="H5061" s="177"/>
    </row>
    <row r="5062" spans="1:8" x14ac:dyDescent="0.25">
      <c r="A5062" s="793"/>
      <c r="E5062" s="176"/>
      <c r="F5062" s="176"/>
      <c r="G5062" s="177"/>
      <c r="H5062" s="177"/>
    </row>
    <row r="5063" spans="1:8" x14ac:dyDescent="0.25">
      <c r="A5063" s="793"/>
      <c r="E5063" s="176"/>
      <c r="F5063" s="176"/>
      <c r="G5063" s="177"/>
      <c r="H5063" s="177"/>
    </row>
    <row r="5064" spans="1:8" x14ac:dyDescent="0.25">
      <c r="A5064" s="793"/>
      <c r="E5064" s="176"/>
      <c r="F5064" s="176"/>
      <c r="G5064" s="177"/>
      <c r="H5064" s="177"/>
    </row>
    <row r="5065" spans="1:8" x14ac:dyDescent="0.25">
      <c r="A5065" s="793"/>
      <c r="E5065" s="176"/>
      <c r="F5065" s="176"/>
      <c r="G5065" s="177"/>
      <c r="H5065" s="177"/>
    </row>
    <row r="5066" spans="1:8" x14ac:dyDescent="0.25">
      <c r="A5066" s="793"/>
      <c r="E5066" s="176"/>
      <c r="F5066" s="176"/>
      <c r="G5066" s="177"/>
      <c r="H5066" s="177"/>
    </row>
    <row r="5067" spans="1:8" x14ac:dyDescent="0.25">
      <c r="A5067" s="793"/>
      <c r="E5067" s="176"/>
      <c r="F5067" s="176"/>
      <c r="G5067" s="177"/>
      <c r="H5067" s="177"/>
    </row>
    <row r="5068" spans="1:8" x14ac:dyDescent="0.25">
      <c r="A5068" s="793"/>
      <c r="E5068" s="176"/>
      <c r="F5068" s="176"/>
      <c r="G5068" s="177"/>
      <c r="H5068" s="177"/>
    </row>
    <row r="5069" spans="1:8" x14ac:dyDescent="0.25">
      <c r="A5069" s="793"/>
      <c r="E5069" s="176"/>
      <c r="F5069" s="176"/>
      <c r="G5069" s="177"/>
      <c r="H5069" s="177"/>
    </row>
    <row r="5070" spans="1:8" x14ac:dyDescent="0.25">
      <c r="A5070" s="793"/>
      <c r="E5070" s="176"/>
      <c r="F5070" s="176"/>
      <c r="G5070" s="177"/>
      <c r="H5070" s="177"/>
    </row>
    <row r="5071" spans="1:8" x14ac:dyDescent="0.25">
      <c r="A5071" s="793"/>
      <c r="E5071" s="176"/>
      <c r="F5071" s="176"/>
      <c r="G5071" s="177"/>
      <c r="H5071" s="177"/>
    </row>
    <row r="5072" spans="1:8" x14ac:dyDescent="0.25">
      <c r="A5072" s="793"/>
      <c r="E5072" s="176"/>
      <c r="F5072" s="176"/>
      <c r="G5072" s="177"/>
      <c r="H5072" s="177"/>
    </row>
    <row r="5073" spans="1:8" x14ac:dyDescent="0.25">
      <c r="A5073" s="793"/>
      <c r="E5073" s="176"/>
      <c r="F5073" s="176"/>
      <c r="G5073" s="177"/>
      <c r="H5073" s="177"/>
    </row>
    <row r="5074" spans="1:8" x14ac:dyDescent="0.25">
      <c r="A5074" s="793"/>
      <c r="E5074" s="176"/>
      <c r="F5074" s="176"/>
      <c r="G5074" s="177"/>
      <c r="H5074" s="177"/>
    </row>
    <row r="5075" spans="1:8" x14ac:dyDescent="0.25">
      <c r="A5075" s="793"/>
      <c r="E5075" s="176"/>
      <c r="F5075" s="176"/>
      <c r="G5075" s="177"/>
      <c r="H5075" s="177"/>
    </row>
    <row r="5076" spans="1:8" x14ac:dyDescent="0.25">
      <c r="A5076" s="793"/>
      <c r="E5076" s="176"/>
      <c r="F5076" s="176"/>
      <c r="G5076" s="177"/>
      <c r="H5076" s="177"/>
    </row>
    <row r="5077" spans="1:8" x14ac:dyDescent="0.25">
      <c r="A5077" s="793"/>
      <c r="E5077" s="176"/>
      <c r="F5077" s="176"/>
      <c r="G5077" s="177"/>
      <c r="H5077" s="177"/>
    </row>
    <row r="5078" spans="1:8" x14ac:dyDescent="0.25">
      <c r="A5078" s="793"/>
      <c r="E5078" s="176"/>
      <c r="F5078" s="176"/>
      <c r="G5078" s="177"/>
      <c r="H5078" s="177"/>
    </row>
    <row r="5079" spans="1:8" x14ac:dyDescent="0.25">
      <c r="A5079" s="793"/>
      <c r="E5079" s="176"/>
      <c r="F5079" s="176"/>
      <c r="G5079" s="177"/>
      <c r="H5079" s="177"/>
    </row>
    <row r="5080" spans="1:8" x14ac:dyDescent="0.25">
      <c r="A5080" s="793"/>
      <c r="E5080" s="176"/>
      <c r="F5080" s="176"/>
      <c r="G5080" s="177"/>
      <c r="H5080" s="177"/>
    </row>
    <row r="5081" spans="1:8" x14ac:dyDescent="0.25">
      <c r="A5081" s="793"/>
      <c r="E5081" s="176"/>
      <c r="F5081" s="176"/>
      <c r="G5081" s="177"/>
      <c r="H5081" s="177"/>
    </row>
    <row r="5082" spans="1:8" x14ac:dyDescent="0.25">
      <c r="A5082" s="793"/>
      <c r="E5082" s="176"/>
      <c r="F5082" s="176"/>
      <c r="G5082" s="177"/>
      <c r="H5082" s="177"/>
    </row>
    <row r="5083" spans="1:8" x14ac:dyDescent="0.25">
      <c r="A5083" s="793"/>
      <c r="E5083" s="176"/>
      <c r="F5083" s="176"/>
      <c r="G5083" s="177"/>
      <c r="H5083" s="177"/>
    </row>
    <row r="5084" spans="1:8" x14ac:dyDescent="0.25">
      <c r="A5084" s="793"/>
      <c r="E5084" s="176"/>
      <c r="F5084" s="176"/>
      <c r="G5084" s="177"/>
      <c r="H5084" s="177"/>
    </row>
    <row r="5085" spans="1:8" x14ac:dyDescent="0.25">
      <c r="A5085" s="793"/>
      <c r="E5085" s="176"/>
      <c r="F5085" s="176"/>
      <c r="G5085" s="177"/>
      <c r="H5085" s="177"/>
    </row>
    <row r="5086" spans="1:8" x14ac:dyDescent="0.25">
      <c r="A5086" s="793"/>
      <c r="E5086" s="176"/>
      <c r="F5086" s="176"/>
      <c r="G5086" s="177"/>
      <c r="H5086" s="177"/>
    </row>
    <row r="5087" spans="1:8" x14ac:dyDescent="0.25">
      <c r="A5087" s="793"/>
      <c r="E5087" s="176"/>
      <c r="F5087" s="176"/>
      <c r="G5087" s="177"/>
      <c r="H5087" s="177"/>
    </row>
    <row r="5088" spans="1:8" x14ac:dyDescent="0.25">
      <c r="A5088" s="793"/>
      <c r="E5088" s="176"/>
      <c r="F5088" s="176"/>
      <c r="G5088" s="177"/>
      <c r="H5088" s="177"/>
    </row>
    <row r="5089" spans="1:8" x14ac:dyDescent="0.25">
      <c r="A5089" s="793"/>
      <c r="E5089" s="176"/>
      <c r="F5089" s="176"/>
      <c r="G5089" s="177"/>
      <c r="H5089" s="177"/>
    </row>
    <row r="5090" spans="1:8" x14ac:dyDescent="0.25">
      <c r="A5090" s="793"/>
      <c r="E5090" s="176"/>
      <c r="F5090" s="176"/>
      <c r="G5090" s="177"/>
      <c r="H5090" s="177"/>
    </row>
    <row r="5091" spans="1:8" x14ac:dyDescent="0.25">
      <c r="A5091" s="793"/>
      <c r="E5091" s="176"/>
      <c r="F5091" s="176"/>
      <c r="G5091" s="177"/>
      <c r="H5091" s="177"/>
    </row>
    <row r="5092" spans="1:8" x14ac:dyDescent="0.25">
      <c r="A5092" s="793"/>
      <c r="E5092" s="176"/>
      <c r="F5092" s="176"/>
      <c r="G5092" s="177"/>
      <c r="H5092" s="177"/>
    </row>
    <row r="5093" spans="1:8" x14ac:dyDescent="0.25">
      <c r="A5093" s="793"/>
      <c r="E5093" s="176"/>
      <c r="F5093" s="176"/>
      <c r="G5093" s="177"/>
      <c r="H5093" s="177"/>
    </row>
    <row r="5094" spans="1:8" x14ac:dyDescent="0.25">
      <c r="A5094" s="793"/>
      <c r="E5094" s="176"/>
      <c r="F5094" s="176"/>
      <c r="G5094" s="177"/>
      <c r="H5094" s="177"/>
    </row>
    <row r="5095" spans="1:8" x14ac:dyDescent="0.25">
      <c r="A5095" s="793"/>
      <c r="E5095" s="176"/>
      <c r="F5095" s="176"/>
      <c r="G5095" s="177"/>
      <c r="H5095" s="177"/>
    </row>
    <row r="5096" spans="1:8" x14ac:dyDescent="0.25">
      <c r="A5096" s="793"/>
      <c r="E5096" s="176"/>
      <c r="F5096" s="176"/>
      <c r="G5096" s="177"/>
      <c r="H5096" s="177"/>
    </row>
    <row r="5097" spans="1:8" x14ac:dyDescent="0.25">
      <c r="A5097" s="793"/>
      <c r="E5097" s="176"/>
      <c r="F5097" s="176"/>
      <c r="G5097" s="177"/>
      <c r="H5097" s="177"/>
    </row>
    <row r="5098" spans="1:8" x14ac:dyDescent="0.25">
      <c r="A5098" s="793"/>
      <c r="E5098" s="176"/>
      <c r="F5098" s="176"/>
      <c r="G5098" s="177"/>
      <c r="H5098" s="177"/>
    </row>
    <row r="5099" spans="1:8" x14ac:dyDescent="0.25">
      <c r="A5099" s="793"/>
      <c r="E5099" s="176"/>
      <c r="F5099" s="176"/>
      <c r="G5099" s="177"/>
      <c r="H5099" s="177"/>
    </row>
    <row r="5100" spans="1:8" x14ac:dyDescent="0.25">
      <c r="A5100" s="793"/>
      <c r="E5100" s="176"/>
      <c r="F5100" s="176"/>
      <c r="G5100" s="177"/>
      <c r="H5100" s="177"/>
    </row>
    <row r="5101" spans="1:8" x14ac:dyDescent="0.25">
      <c r="A5101" s="793"/>
      <c r="E5101" s="176"/>
      <c r="F5101" s="176"/>
      <c r="G5101" s="177"/>
      <c r="H5101" s="177"/>
    </row>
    <row r="5102" spans="1:8" x14ac:dyDescent="0.25">
      <c r="A5102" s="793"/>
      <c r="E5102" s="176"/>
      <c r="F5102" s="176"/>
      <c r="G5102" s="177"/>
      <c r="H5102" s="177"/>
    </row>
    <row r="5103" spans="1:8" x14ac:dyDescent="0.25">
      <c r="A5103" s="793"/>
      <c r="E5103" s="176"/>
      <c r="F5103" s="176"/>
      <c r="G5103" s="177"/>
      <c r="H5103" s="177"/>
    </row>
    <row r="5104" spans="1:8" x14ac:dyDescent="0.25">
      <c r="A5104" s="793"/>
      <c r="E5104" s="176"/>
      <c r="F5104" s="176"/>
      <c r="G5104" s="177"/>
      <c r="H5104" s="177"/>
    </row>
    <row r="5105" spans="1:8" x14ac:dyDescent="0.25">
      <c r="A5105" s="793"/>
      <c r="E5105" s="176"/>
      <c r="F5105" s="176"/>
      <c r="G5105" s="177"/>
      <c r="H5105" s="177"/>
    </row>
    <row r="5106" spans="1:8" x14ac:dyDescent="0.25">
      <c r="A5106" s="793"/>
      <c r="E5106" s="176"/>
      <c r="F5106" s="176"/>
      <c r="G5106" s="177"/>
      <c r="H5106" s="177"/>
    </row>
    <row r="5107" spans="1:8" x14ac:dyDescent="0.25">
      <c r="A5107" s="793"/>
      <c r="E5107" s="176"/>
      <c r="F5107" s="176"/>
      <c r="G5107" s="177"/>
      <c r="H5107" s="177"/>
    </row>
    <row r="5108" spans="1:8" x14ac:dyDescent="0.25">
      <c r="A5108" s="793"/>
      <c r="E5108" s="176"/>
      <c r="F5108" s="176"/>
      <c r="G5108" s="177"/>
      <c r="H5108" s="177"/>
    </row>
    <row r="5109" spans="1:8" x14ac:dyDescent="0.25">
      <c r="A5109" s="793"/>
      <c r="E5109" s="176"/>
      <c r="F5109" s="176"/>
      <c r="G5109" s="177"/>
      <c r="H5109" s="177"/>
    </row>
    <row r="5110" spans="1:8" x14ac:dyDescent="0.25">
      <c r="A5110" s="793"/>
      <c r="E5110" s="176"/>
      <c r="F5110" s="176"/>
      <c r="G5110" s="177"/>
      <c r="H5110" s="177"/>
    </row>
    <row r="5111" spans="1:8" x14ac:dyDescent="0.25">
      <c r="A5111" s="793"/>
      <c r="E5111" s="176"/>
      <c r="F5111" s="176"/>
      <c r="G5111" s="177"/>
      <c r="H5111" s="177"/>
    </row>
    <row r="5112" spans="1:8" x14ac:dyDescent="0.25">
      <c r="A5112" s="793"/>
      <c r="E5112" s="176"/>
      <c r="F5112" s="176"/>
      <c r="G5112" s="177"/>
      <c r="H5112" s="177"/>
    </row>
    <row r="5113" spans="1:8" x14ac:dyDescent="0.25">
      <c r="A5113" s="793"/>
      <c r="E5113" s="176"/>
      <c r="F5113" s="176"/>
      <c r="G5113" s="177"/>
      <c r="H5113" s="177"/>
    </row>
    <row r="5114" spans="1:8" x14ac:dyDescent="0.25">
      <c r="A5114" s="793"/>
      <c r="E5114" s="176"/>
      <c r="F5114" s="176"/>
      <c r="G5114" s="177"/>
      <c r="H5114" s="177"/>
    </row>
    <row r="5115" spans="1:8" x14ac:dyDescent="0.25">
      <c r="A5115" s="793"/>
      <c r="E5115" s="176"/>
      <c r="F5115" s="176"/>
      <c r="G5115" s="177"/>
      <c r="H5115" s="177"/>
    </row>
    <row r="5116" spans="1:8" x14ac:dyDescent="0.25">
      <c r="A5116" s="793"/>
      <c r="E5116" s="176"/>
      <c r="F5116" s="176"/>
      <c r="G5116" s="177"/>
      <c r="H5116" s="177"/>
    </row>
    <row r="5117" spans="1:8" x14ac:dyDescent="0.25">
      <c r="A5117" s="793"/>
      <c r="E5117" s="176"/>
      <c r="F5117" s="176"/>
      <c r="G5117" s="177"/>
      <c r="H5117" s="177"/>
    </row>
    <row r="5118" spans="1:8" x14ac:dyDescent="0.25">
      <c r="A5118" s="793"/>
      <c r="E5118" s="176"/>
      <c r="F5118" s="176"/>
      <c r="G5118" s="177"/>
      <c r="H5118" s="177"/>
    </row>
    <row r="5119" spans="1:8" x14ac:dyDescent="0.25">
      <c r="A5119" s="793"/>
      <c r="E5119" s="176"/>
      <c r="F5119" s="176"/>
      <c r="G5119" s="177"/>
      <c r="H5119" s="177"/>
    </row>
    <row r="5120" spans="1:8" x14ac:dyDescent="0.25">
      <c r="A5120" s="793"/>
      <c r="E5120" s="176"/>
      <c r="F5120" s="176"/>
      <c r="G5120" s="177"/>
      <c r="H5120" s="177"/>
    </row>
    <row r="5121" spans="1:8" x14ac:dyDescent="0.25">
      <c r="A5121" s="793"/>
      <c r="E5121" s="176"/>
      <c r="F5121" s="176"/>
      <c r="G5121" s="177"/>
      <c r="H5121" s="177"/>
    </row>
    <row r="5122" spans="1:8" x14ac:dyDescent="0.25">
      <c r="A5122" s="793"/>
      <c r="E5122" s="176"/>
      <c r="F5122" s="176"/>
      <c r="G5122" s="177"/>
      <c r="H5122" s="177"/>
    </row>
    <row r="5123" spans="1:8" x14ac:dyDescent="0.25">
      <c r="A5123" s="793"/>
      <c r="E5123" s="176"/>
      <c r="F5123" s="176"/>
      <c r="G5123" s="177"/>
      <c r="H5123" s="177"/>
    </row>
    <row r="5124" spans="1:8" x14ac:dyDescent="0.25">
      <c r="A5124" s="793"/>
      <c r="E5124" s="176"/>
      <c r="F5124" s="176"/>
      <c r="G5124" s="177"/>
      <c r="H5124" s="177"/>
    </row>
    <row r="5125" spans="1:8" x14ac:dyDescent="0.25">
      <c r="A5125" s="793"/>
      <c r="E5125" s="176"/>
      <c r="F5125" s="176"/>
      <c r="G5125" s="177"/>
      <c r="H5125" s="177"/>
    </row>
    <row r="5126" spans="1:8" x14ac:dyDescent="0.25">
      <c r="A5126" s="793"/>
      <c r="E5126" s="176"/>
      <c r="F5126" s="176"/>
      <c r="G5126" s="177"/>
      <c r="H5126" s="177"/>
    </row>
    <row r="5127" spans="1:8" x14ac:dyDescent="0.25">
      <c r="A5127" s="793"/>
      <c r="E5127" s="176"/>
      <c r="F5127" s="176"/>
      <c r="G5127" s="177"/>
      <c r="H5127" s="177"/>
    </row>
    <row r="5128" spans="1:8" x14ac:dyDescent="0.25">
      <c r="A5128" s="793"/>
      <c r="E5128" s="176"/>
      <c r="F5128" s="176"/>
      <c r="G5128" s="177"/>
      <c r="H5128" s="177"/>
    </row>
    <row r="5129" spans="1:8" x14ac:dyDescent="0.25">
      <c r="A5129" s="793"/>
      <c r="E5129" s="176"/>
      <c r="F5129" s="176"/>
      <c r="G5129" s="177"/>
      <c r="H5129" s="177"/>
    </row>
    <row r="5130" spans="1:8" x14ac:dyDescent="0.25">
      <c r="A5130" s="793"/>
      <c r="E5130" s="176"/>
      <c r="F5130" s="176"/>
      <c r="G5130" s="177"/>
      <c r="H5130" s="177"/>
    </row>
    <row r="5131" spans="1:8" x14ac:dyDescent="0.25">
      <c r="A5131" s="793"/>
      <c r="E5131" s="176"/>
      <c r="F5131" s="176"/>
      <c r="G5131" s="177"/>
      <c r="H5131" s="177"/>
    </row>
    <row r="5132" spans="1:8" x14ac:dyDescent="0.25">
      <c r="A5132" s="793"/>
      <c r="E5132" s="176"/>
      <c r="F5132" s="176"/>
      <c r="G5132" s="177"/>
      <c r="H5132" s="177"/>
    </row>
    <row r="5133" spans="1:8" x14ac:dyDescent="0.25">
      <c r="A5133" s="793"/>
      <c r="E5133" s="176"/>
      <c r="F5133" s="176"/>
      <c r="G5133" s="177"/>
      <c r="H5133" s="177"/>
    </row>
    <row r="5134" spans="1:8" x14ac:dyDescent="0.25">
      <c r="A5134" s="793"/>
      <c r="E5134" s="176"/>
      <c r="F5134" s="176"/>
      <c r="G5134" s="177"/>
      <c r="H5134" s="177"/>
    </row>
    <row r="5135" spans="1:8" x14ac:dyDescent="0.25">
      <c r="A5135" s="793"/>
      <c r="E5135" s="176"/>
      <c r="F5135" s="176"/>
      <c r="G5135" s="177"/>
      <c r="H5135" s="177"/>
    </row>
    <row r="5136" spans="1:8" x14ac:dyDescent="0.25">
      <c r="A5136" s="793"/>
      <c r="E5136" s="176"/>
      <c r="F5136" s="176"/>
      <c r="G5136" s="177"/>
      <c r="H5136" s="177"/>
    </row>
    <row r="5137" spans="1:8" x14ac:dyDescent="0.25">
      <c r="A5137" s="793"/>
      <c r="E5137" s="176"/>
      <c r="F5137" s="176"/>
      <c r="G5137" s="177"/>
      <c r="H5137" s="177"/>
    </row>
    <row r="5138" spans="1:8" x14ac:dyDescent="0.25">
      <c r="A5138" s="793"/>
      <c r="E5138" s="176"/>
      <c r="F5138" s="176"/>
      <c r="G5138" s="177"/>
      <c r="H5138" s="177"/>
    </row>
    <row r="5139" spans="1:8" x14ac:dyDescent="0.25">
      <c r="A5139" s="793"/>
      <c r="E5139" s="176"/>
      <c r="F5139" s="176"/>
      <c r="G5139" s="177"/>
      <c r="H5139" s="177"/>
    </row>
    <row r="5140" spans="1:8" x14ac:dyDescent="0.25">
      <c r="A5140" s="793"/>
      <c r="E5140" s="176"/>
      <c r="F5140" s="176"/>
      <c r="G5140" s="177"/>
      <c r="H5140" s="177"/>
    </row>
    <row r="5141" spans="1:8" x14ac:dyDescent="0.25">
      <c r="A5141" s="793"/>
      <c r="E5141" s="176"/>
      <c r="F5141" s="176"/>
      <c r="G5141" s="177"/>
      <c r="H5141" s="177"/>
    </row>
    <row r="5142" spans="1:8" x14ac:dyDescent="0.25">
      <c r="A5142" s="793"/>
      <c r="E5142" s="176"/>
      <c r="F5142" s="176"/>
      <c r="G5142" s="177"/>
      <c r="H5142" s="177"/>
    </row>
    <row r="5143" spans="1:8" x14ac:dyDescent="0.25">
      <c r="A5143" s="793"/>
      <c r="E5143" s="176"/>
      <c r="F5143" s="176"/>
      <c r="G5143" s="177"/>
      <c r="H5143" s="177"/>
    </row>
    <row r="5144" spans="1:8" x14ac:dyDescent="0.25">
      <c r="A5144" s="793"/>
      <c r="E5144" s="176"/>
      <c r="F5144" s="176"/>
      <c r="G5144" s="177"/>
      <c r="H5144" s="177"/>
    </row>
    <row r="5145" spans="1:8" x14ac:dyDescent="0.25">
      <c r="A5145" s="793"/>
      <c r="E5145" s="176"/>
      <c r="F5145" s="176"/>
      <c r="G5145" s="177"/>
      <c r="H5145" s="177"/>
    </row>
    <row r="5146" spans="1:8" x14ac:dyDescent="0.25">
      <c r="A5146" s="793"/>
      <c r="E5146" s="176"/>
      <c r="F5146" s="176"/>
      <c r="G5146" s="177"/>
      <c r="H5146" s="177"/>
    </row>
    <row r="5147" spans="1:8" x14ac:dyDescent="0.25">
      <c r="A5147" s="793"/>
      <c r="E5147" s="176"/>
      <c r="F5147" s="176"/>
      <c r="G5147" s="177"/>
      <c r="H5147" s="177"/>
    </row>
    <row r="5148" spans="1:8" x14ac:dyDescent="0.25">
      <c r="A5148" s="793"/>
      <c r="E5148" s="176"/>
      <c r="F5148" s="176"/>
      <c r="G5148" s="177"/>
      <c r="H5148" s="177"/>
    </row>
    <row r="5149" spans="1:8" x14ac:dyDescent="0.25">
      <c r="A5149" s="793"/>
      <c r="E5149" s="176"/>
      <c r="F5149" s="176"/>
      <c r="G5149" s="177"/>
      <c r="H5149" s="177"/>
    </row>
    <row r="5150" spans="1:8" x14ac:dyDescent="0.25">
      <c r="A5150" s="793"/>
      <c r="E5150" s="176"/>
      <c r="F5150" s="176"/>
      <c r="G5150" s="177"/>
      <c r="H5150" s="177"/>
    </row>
    <row r="5151" spans="1:8" x14ac:dyDescent="0.25">
      <c r="A5151" s="793"/>
      <c r="E5151" s="176"/>
      <c r="F5151" s="176"/>
      <c r="G5151" s="177"/>
      <c r="H5151" s="177"/>
    </row>
    <row r="5152" spans="1:8" x14ac:dyDescent="0.25">
      <c r="A5152" s="793"/>
      <c r="E5152" s="176"/>
      <c r="F5152" s="176"/>
      <c r="G5152" s="177"/>
      <c r="H5152" s="177"/>
    </row>
    <row r="5153" spans="1:8" x14ac:dyDescent="0.25">
      <c r="A5153" s="793"/>
      <c r="E5153" s="176"/>
      <c r="F5153" s="176"/>
      <c r="G5153" s="177"/>
      <c r="H5153" s="177"/>
    </row>
    <row r="5154" spans="1:8" x14ac:dyDescent="0.25">
      <c r="A5154" s="793"/>
      <c r="E5154" s="176"/>
      <c r="F5154" s="176"/>
      <c r="G5154" s="177"/>
      <c r="H5154" s="177"/>
    </row>
    <row r="5155" spans="1:8" x14ac:dyDescent="0.25">
      <c r="A5155" s="793"/>
      <c r="E5155" s="176"/>
      <c r="F5155" s="176"/>
      <c r="G5155" s="177"/>
      <c r="H5155" s="177"/>
    </row>
    <row r="5156" spans="1:8" x14ac:dyDescent="0.25">
      <c r="A5156" s="793"/>
      <c r="E5156" s="176"/>
      <c r="F5156" s="176"/>
      <c r="G5156" s="177"/>
      <c r="H5156" s="177"/>
    </row>
    <row r="5157" spans="1:8" x14ac:dyDescent="0.25">
      <c r="A5157" s="793"/>
      <c r="E5157" s="176"/>
      <c r="F5157" s="176"/>
      <c r="G5157" s="177"/>
      <c r="H5157" s="177"/>
    </row>
    <row r="5158" spans="1:8" x14ac:dyDescent="0.25">
      <c r="A5158" s="793"/>
      <c r="E5158" s="176"/>
      <c r="F5158" s="176"/>
      <c r="G5158" s="177"/>
      <c r="H5158" s="177"/>
    </row>
    <row r="5159" spans="1:8" x14ac:dyDescent="0.25">
      <c r="A5159" s="793"/>
      <c r="E5159" s="176"/>
      <c r="F5159" s="176"/>
      <c r="G5159" s="177"/>
      <c r="H5159" s="177"/>
    </row>
    <row r="5160" spans="1:8" x14ac:dyDescent="0.25">
      <c r="A5160" s="793"/>
      <c r="E5160" s="176"/>
      <c r="F5160" s="176"/>
      <c r="G5160" s="177"/>
      <c r="H5160" s="177"/>
    </row>
    <row r="5161" spans="1:8" x14ac:dyDescent="0.25">
      <c r="A5161" s="793"/>
      <c r="E5161" s="176"/>
      <c r="F5161" s="176"/>
      <c r="G5161" s="177"/>
      <c r="H5161" s="177"/>
    </row>
    <row r="5162" spans="1:8" x14ac:dyDescent="0.25">
      <c r="A5162" s="793"/>
      <c r="E5162" s="176"/>
      <c r="F5162" s="176"/>
      <c r="G5162" s="177"/>
      <c r="H5162" s="177"/>
    </row>
    <row r="5163" spans="1:8" x14ac:dyDescent="0.25">
      <c r="A5163" s="793"/>
      <c r="E5163" s="176"/>
      <c r="F5163" s="176"/>
      <c r="G5163" s="177"/>
      <c r="H5163" s="177"/>
    </row>
    <row r="5164" spans="1:8" x14ac:dyDescent="0.25">
      <c r="A5164" s="793"/>
      <c r="E5164" s="176"/>
      <c r="F5164" s="176"/>
      <c r="G5164" s="177"/>
      <c r="H5164" s="177"/>
    </row>
    <row r="5165" spans="1:8" x14ac:dyDescent="0.25">
      <c r="A5165" s="793"/>
      <c r="E5165" s="176"/>
      <c r="F5165" s="176"/>
      <c r="G5165" s="177"/>
      <c r="H5165" s="177"/>
    </row>
    <row r="5166" spans="1:8" x14ac:dyDescent="0.25">
      <c r="A5166" s="793"/>
      <c r="E5166" s="176"/>
      <c r="F5166" s="176"/>
      <c r="G5166" s="177"/>
      <c r="H5166" s="177"/>
    </row>
    <row r="5167" spans="1:8" x14ac:dyDescent="0.25">
      <c r="A5167" s="793"/>
      <c r="E5167" s="176"/>
      <c r="F5167" s="176"/>
      <c r="G5167" s="177"/>
      <c r="H5167" s="177"/>
    </row>
    <row r="5168" spans="1:8" x14ac:dyDescent="0.25">
      <c r="A5168" s="793"/>
      <c r="E5168" s="176"/>
      <c r="F5168" s="176"/>
      <c r="G5168" s="177"/>
      <c r="H5168" s="177"/>
    </row>
    <row r="5169" spans="1:8" x14ac:dyDescent="0.25">
      <c r="A5169" s="793"/>
      <c r="E5169" s="176"/>
      <c r="F5169" s="176"/>
      <c r="G5169" s="177"/>
      <c r="H5169" s="177"/>
    </row>
    <row r="5170" spans="1:8" x14ac:dyDescent="0.25">
      <c r="A5170" s="793"/>
      <c r="E5170" s="176"/>
      <c r="F5170" s="176"/>
      <c r="G5170" s="177"/>
      <c r="H5170" s="177"/>
    </row>
    <row r="5171" spans="1:8" x14ac:dyDescent="0.25">
      <c r="A5171" s="793"/>
      <c r="E5171" s="176"/>
      <c r="F5171" s="176"/>
      <c r="G5171" s="177"/>
      <c r="H5171" s="177"/>
    </row>
    <row r="5172" spans="1:8" x14ac:dyDescent="0.25">
      <c r="A5172" s="793"/>
      <c r="E5172" s="176"/>
      <c r="F5172" s="176"/>
      <c r="G5172" s="177"/>
      <c r="H5172" s="177"/>
    </row>
    <row r="5173" spans="1:8" x14ac:dyDescent="0.25">
      <c r="A5173" s="793"/>
      <c r="E5173" s="176"/>
      <c r="F5173" s="176"/>
      <c r="G5173" s="177"/>
      <c r="H5173" s="177"/>
    </row>
    <row r="5174" spans="1:8" x14ac:dyDescent="0.25">
      <c r="A5174" s="793"/>
      <c r="E5174" s="176"/>
      <c r="F5174" s="176"/>
      <c r="G5174" s="177"/>
      <c r="H5174" s="177"/>
    </row>
    <row r="5175" spans="1:8" x14ac:dyDescent="0.25">
      <c r="A5175" s="793"/>
      <c r="E5175" s="176"/>
      <c r="F5175" s="176"/>
      <c r="G5175" s="177"/>
      <c r="H5175" s="177"/>
    </row>
    <row r="5176" spans="1:8" x14ac:dyDescent="0.25">
      <c r="A5176" s="793"/>
      <c r="E5176" s="176"/>
      <c r="F5176" s="176"/>
      <c r="G5176" s="177"/>
      <c r="H5176" s="177"/>
    </row>
    <row r="5177" spans="1:8" x14ac:dyDescent="0.25">
      <c r="A5177" s="793"/>
      <c r="E5177" s="176"/>
      <c r="F5177" s="176"/>
      <c r="G5177" s="177"/>
      <c r="H5177" s="177"/>
    </row>
    <row r="5178" spans="1:8" x14ac:dyDescent="0.25">
      <c r="A5178" s="793"/>
      <c r="E5178" s="176"/>
      <c r="F5178" s="176"/>
      <c r="G5178" s="177"/>
      <c r="H5178" s="177"/>
    </row>
    <row r="5179" spans="1:8" x14ac:dyDescent="0.25">
      <c r="A5179" s="793"/>
      <c r="E5179" s="176"/>
      <c r="F5179" s="176"/>
      <c r="G5179" s="177"/>
      <c r="H5179" s="177"/>
    </row>
    <row r="5180" spans="1:8" x14ac:dyDescent="0.25">
      <c r="A5180" s="793"/>
      <c r="E5180" s="176"/>
      <c r="F5180" s="176"/>
      <c r="G5180" s="177"/>
      <c r="H5180" s="177"/>
    </row>
    <row r="5181" spans="1:8" x14ac:dyDescent="0.25">
      <c r="A5181" s="793"/>
      <c r="E5181" s="176"/>
      <c r="F5181" s="176"/>
      <c r="G5181" s="177"/>
      <c r="H5181" s="177"/>
    </row>
    <row r="5182" spans="1:8" x14ac:dyDescent="0.25">
      <c r="A5182" s="793"/>
      <c r="E5182" s="176"/>
      <c r="F5182" s="176"/>
      <c r="G5182" s="177"/>
      <c r="H5182" s="177"/>
    </row>
    <row r="5183" spans="1:8" x14ac:dyDescent="0.25">
      <c r="A5183" s="793"/>
      <c r="E5183" s="176"/>
      <c r="F5183" s="176"/>
      <c r="G5183" s="177"/>
      <c r="H5183" s="177"/>
    </row>
    <row r="5184" spans="1:8" x14ac:dyDescent="0.25">
      <c r="A5184" s="793"/>
      <c r="E5184" s="176"/>
      <c r="F5184" s="176"/>
      <c r="G5184" s="177"/>
      <c r="H5184" s="177"/>
    </row>
    <row r="5185" spans="1:8" x14ac:dyDescent="0.25">
      <c r="A5185" s="793"/>
      <c r="E5185" s="176"/>
      <c r="F5185" s="176"/>
      <c r="G5185" s="177"/>
      <c r="H5185" s="177"/>
    </row>
    <row r="5186" spans="1:8" x14ac:dyDescent="0.25">
      <c r="A5186" s="793"/>
      <c r="E5186" s="176"/>
      <c r="F5186" s="176"/>
      <c r="G5186" s="177"/>
      <c r="H5186" s="177"/>
    </row>
    <row r="5187" spans="1:8" x14ac:dyDescent="0.25">
      <c r="A5187" s="793"/>
      <c r="E5187" s="176"/>
      <c r="F5187" s="176"/>
      <c r="G5187" s="177"/>
      <c r="H5187" s="177"/>
    </row>
    <row r="5188" spans="1:8" x14ac:dyDescent="0.25">
      <c r="A5188" s="793"/>
      <c r="E5188" s="176"/>
      <c r="F5188" s="176"/>
      <c r="G5188" s="177"/>
      <c r="H5188" s="177"/>
    </row>
    <row r="5189" spans="1:8" x14ac:dyDescent="0.25">
      <c r="A5189" s="793"/>
      <c r="E5189" s="176"/>
      <c r="F5189" s="176"/>
      <c r="G5189" s="177"/>
      <c r="H5189" s="177"/>
    </row>
    <row r="5190" spans="1:8" x14ac:dyDescent="0.25">
      <c r="A5190" s="793"/>
      <c r="E5190" s="176"/>
      <c r="F5190" s="176"/>
      <c r="G5190" s="177"/>
      <c r="H5190" s="177"/>
    </row>
    <row r="5191" spans="1:8" x14ac:dyDescent="0.25">
      <c r="A5191" s="793"/>
      <c r="E5191" s="176"/>
      <c r="F5191" s="176"/>
      <c r="G5191" s="177"/>
      <c r="H5191" s="177"/>
    </row>
    <row r="5192" spans="1:8" x14ac:dyDescent="0.25">
      <c r="A5192" s="793"/>
      <c r="E5192" s="176"/>
      <c r="F5192" s="176"/>
      <c r="G5192" s="177"/>
      <c r="H5192" s="177"/>
    </row>
    <row r="5193" spans="1:8" x14ac:dyDescent="0.25">
      <c r="A5193" s="793"/>
      <c r="E5193" s="176"/>
      <c r="F5193" s="176"/>
      <c r="G5193" s="177"/>
      <c r="H5193" s="177"/>
    </row>
    <row r="5194" spans="1:8" x14ac:dyDescent="0.25">
      <c r="A5194" s="793"/>
      <c r="E5194" s="176"/>
      <c r="F5194" s="176"/>
      <c r="G5194" s="177"/>
      <c r="H5194" s="177"/>
    </row>
    <row r="5195" spans="1:8" x14ac:dyDescent="0.25">
      <c r="A5195" s="793"/>
      <c r="E5195" s="176"/>
      <c r="F5195" s="176"/>
      <c r="G5195" s="177"/>
      <c r="H5195" s="177"/>
    </row>
    <row r="5196" spans="1:8" x14ac:dyDescent="0.25">
      <c r="A5196" s="793"/>
      <c r="E5196" s="176"/>
      <c r="F5196" s="176"/>
      <c r="G5196" s="177"/>
      <c r="H5196" s="177"/>
    </row>
    <row r="5197" spans="1:8" x14ac:dyDescent="0.25">
      <c r="A5197" s="793"/>
      <c r="E5197" s="176"/>
      <c r="F5197" s="176"/>
      <c r="G5197" s="177"/>
      <c r="H5197" s="177"/>
    </row>
    <row r="5198" spans="1:8" x14ac:dyDescent="0.25">
      <c r="A5198" s="793"/>
      <c r="E5198" s="176"/>
      <c r="F5198" s="176"/>
      <c r="G5198" s="177"/>
      <c r="H5198" s="177"/>
    </row>
    <row r="5199" spans="1:8" x14ac:dyDescent="0.25">
      <c r="A5199" s="793"/>
      <c r="E5199" s="176"/>
      <c r="F5199" s="176"/>
      <c r="G5199" s="177"/>
      <c r="H5199" s="177"/>
    </row>
    <row r="5200" spans="1:8" x14ac:dyDescent="0.25">
      <c r="A5200" s="793"/>
      <c r="E5200" s="176"/>
      <c r="F5200" s="176"/>
      <c r="G5200" s="177"/>
      <c r="H5200" s="177"/>
    </row>
    <row r="5201" spans="1:8" x14ac:dyDescent="0.25">
      <c r="A5201" s="793"/>
      <c r="E5201" s="176"/>
      <c r="F5201" s="176"/>
      <c r="G5201" s="177"/>
      <c r="H5201" s="177"/>
    </row>
    <row r="5202" spans="1:8" x14ac:dyDescent="0.25">
      <c r="A5202" s="793"/>
      <c r="E5202" s="176"/>
      <c r="F5202" s="176"/>
      <c r="G5202" s="177"/>
      <c r="H5202" s="177"/>
    </row>
    <row r="5203" spans="1:8" x14ac:dyDescent="0.25">
      <c r="A5203" s="793"/>
      <c r="E5203" s="176"/>
      <c r="F5203" s="176"/>
      <c r="G5203" s="177"/>
      <c r="H5203" s="177"/>
    </row>
    <row r="5204" spans="1:8" x14ac:dyDescent="0.25">
      <c r="A5204" s="793"/>
      <c r="E5204" s="176"/>
      <c r="F5204" s="176"/>
      <c r="G5204" s="177"/>
      <c r="H5204" s="177"/>
    </row>
    <row r="5205" spans="1:8" x14ac:dyDescent="0.25">
      <c r="A5205" s="793"/>
      <c r="E5205" s="176"/>
      <c r="F5205" s="176"/>
      <c r="G5205" s="177"/>
      <c r="H5205" s="177"/>
    </row>
    <row r="5206" spans="1:8" x14ac:dyDescent="0.25">
      <c r="A5206" s="793"/>
      <c r="E5206" s="176"/>
      <c r="F5206" s="176"/>
      <c r="G5206" s="177"/>
      <c r="H5206" s="177"/>
    </row>
    <row r="5207" spans="1:8" x14ac:dyDescent="0.25">
      <c r="A5207" s="793"/>
      <c r="E5207" s="176"/>
      <c r="F5207" s="176"/>
      <c r="G5207" s="177"/>
      <c r="H5207" s="177"/>
    </row>
    <row r="5208" spans="1:8" x14ac:dyDescent="0.25">
      <c r="A5208" s="793"/>
      <c r="E5208" s="176"/>
      <c r="F5208" s="176"/>
      <c r="G5208" s="177"/>
      <c r="H5208" s="177"/>
    </row>
    <row r="5209" spans="1:8" x14ac:dyDescent="0.25">
      <c r="A5209" s="793"/>
      <c r="E5209" s="176"/>
      <c r="F5209" s="176"/>
      <c r="G5209" s="177"/>
      <c r="H5209" s="177"/>
    </row>
    <row r="5210" spans="1:8" x14ac:dyDescent="0.25">
      <c r="A5210" s="793"/>
      <c r="E5210" s="176"/>
      <c r="F5210" s="176"/>
      <c r="G5210" s="177"/>
      <c r="H5210" s="177"/>
    </row>
    <row r="5211" spans="1:8" x14ac:dyDescent="0.25">
      <c r="A5211" s="793"/>
      <c r="E5211" s="176"/>
      <c r="F5211" s="176"/>
      <c r="G5211" s="177"/>
      <c r="H5211" s="177"/>
    </row>
    <row r="5212" spans="1:8" x14ac:dyDescent="0.25">
      <c r="A5212" s="793"/>
      <c r="E5212" s="176"/>
      <c r="F5212" s="176"/>
      <c r="G5212" s="177"/>
      <c r="H5212" s="177"/>
    </row>
    <row r="5213" spans="1:8" x14ac:dyDescent="0.25">
      <c r="A5213" s="793"/>
      <c r="E5213" s="176"/>
      <c r="F5213" s="176"/>
      <c r="G5213" s="177"/>
      <c r="H5213" s="177"/>
    </row>
    <row r="5214" spans="1:8" x14ac:dyDescent="0.25">
      <c r="A5214" s="793"/>
      <c r="E5214" s="176"/>
      <c r="F5214" s="176"/>
      <c r="G5214" s="177"/>
      <c r="H5214" s="177"/>
    </row>
    <row r="5215" spans="1:8" x14ac:dyDescent="0.25">
      <c r="A5215" s="793"/>
      <c r="E5215" s="176"/>
      <c r="F5215" s="176"/>
      <c r="G5215" s="177"/>
      <c r="H5215" s="177"/>
    </row>
    <row r="5216" spans="1:8" x14ac:dyDescent="0.25">
      <c r="A5216" s="793"/>
      <c r="E5216" s="176"/>
      <c r="F5216" s="176"/>
      <c r="G5216" s="177"/>
      <c r="H5216" s="177"/>
    </row>
    <row r="5217" spans="1:8" x14ac:dyDescent="0.25">
      <c r="A5217" s="793"/>
      <c r="E5217" s="176"/>
      <c r="F5217" s="176"/>
      <c r="G5217" s="177"/>
      <c r="H5217" s="177"/>
    </row>
    <row r="5218" spans="1:8" x14ac:dyDescent="0.25">
      <c r="A5218" s="793"/>
      <c r="E5218" s="176"/>
      <c r="F5218" s="176"/>
      <c r="G5218" s="177"/>
      <c r="H5218" s="177"/>
    </row>
    <row r="5219" spans="1:8" x14ac:dyDescent="0.25">
      <c r="A5219" s="793"/>
      <c r="E5219" s="176"/>
      <c r="F5219" s="176"/>
      <c r="G5219" s="177"/>
      <c r="H5219" s="177"/>
    </row>
    <row r="5220" spans="1:8" x14ac:dyDescent="0.25">
      <c r="A5220" s="793"/>
      <c r="E5220" s="176"/>
      <c r="F5220" s="176"/>
      <c r="G5220" s="177"/>
      <c r="H5220" s="177"/>
    </row>
    <row r="5221" spans="1:8" x14ac:dyDescent="0.25">
      <c r="A5221" s="793"/>
      <c r="E5221" s="176"/>
      <c r="F5221" s="176"/>
      <c r="G5221" s="177"/>
      <c r="H5221" s="177"/>
    </row>
    <row r="5222" spans="1:8" x14ac:dyDescent="0.25">
      <c r="A5222" s="793"/>
      <c r="E5222" s="176"/>
      <c r="F5222" s="176"/>
      <c r="G5222" s="177"/>
      <c r="H5222" s="177"/>
    </row>
    <row r="5223" spans="1:8" x14ac:dyDescent="0.25">
      <c r="A5223" s="793"/>
      <c r="E5223" s="176"/>
      <c r="F5223" s="176"/>
      <c r="G5223" s="177"/>
      <c r="H5223" s="177"/>
    </row>
    <row r="5224" spans="1:8" x14ac:dyDescent="0.25">
      <c r="A5224" s="793"/>
      <c r="E5224" s="176"/>
      <c r="F5224" s="176"/>
      <c r="G5224" s="177"/>
      <c r="H5224" s="177"/>
    </row>
    <row r="5225" spans="1:8" x14ac:dyDescent="0.25">
      <c r="A5225" s="793"/>
      <c r="E5225" s="176"/>
      <c r="F5225" s="176"/>
      <c r="G5225" s="177"/>
      <c r="H5225" s="177"/>
    </row>
    <row r="5226" spans="1:8" x14ac:dyDescent="0.25">
      <c r="A5226" s="793"/>
      <c r="E5226" s="176"/>
      <c r="F5226" s="176"/>
      <c r="G5226" s="177"/>
      <c r="H5226" s="177"/>
    </row>
    <row r="5227" spans="1:8" x14ac:dyDescent="0.25">
      <c r="A5227" s="793"/>
      <c r="E5227" s="176"/>
      <c r="F5227" s="176"/>
      <c r="G5227" s="177"/>
      <c r="H5227" s="177"/>
    </row>
    <row r="5228" spans="1:8" x14ac:dyDescent="0.25">
      <c r="A5228" s="793"/>
      <c r="E5228" s="176"/>
      <c r="F5228" s="176"/>
      <c r="G5228" s="177"/>
      <c r="H5228" s="177"/>
    </row>
    <row r="5229" spans="1:8" x14ac:dyDescent="0.25">
      <c r="A5229" s="793"/>
      <c r="E5229" s="176"/>
      <c r="F5229" s="176"/>
      <c r="G5229" s="177"/>
      <c r="H5229" s="177"/>
    </row>
    <row r="5230" spans="1:8" x14ac:dyDescent="0.25">
      <c r="A5230" s="793"/>
      <c r="E5230" s="176"/>
      <c r="F5230" s="176"/>
      <c r="G5230" s="177"/>
      <c r="H5230" s="177"/>
    </row>
    <row r="5231" spans="1:8" x14ac:dyDescent="0.25">
      <c r="A5231" s="793"/>
      <c r="E5231" s="176"/>
      <c r="F5231" s="176"/>
      <c r="G5231" s="177"/>
      <c r="H5231" s="177"/>
    </row>
    <row r="5232" spans="1:8" x14ac:dyDescent="0.25">
      <c r="A5232" s="793"/>
      <c r="E5232" s="176"/>
      <c r="F5232" s="176"/>
      <c r="G5232" s="177"/>
      <c r="H5232" s="177"/>
    </row>
    <row r="5233" spans="1:8" x14ac:dyDescent="0.25">
      <c r="A5233" s="793"/>
      <c r="E5233" s="176"/>
      <c r="F5233" s="176"/>
      <c r="G5233" s="177"/>
      <c r="H5233" s="177"/>
    </row>
    <row r="5234" spans="1:8" x14ac:dyDescent="0.25">
      <c r="A5234" s="793"/>
      <c r="E5234" s="176"/>
      <c r="F5234" s="176"/>
      <c r="G5234" s="177"/>
      <c r="H5234" s="177"/>
    </row>
    <row r="5235" spans="1:8" x14ac:dyDescent="0.25">
      <c r="A5235" s="793"/>
      <c r="E5235" s="176"/>
      <c r="F5235" s="176"/>
      <c r="G5235" s="177"/>
      <c r="H5235" s="177"/>
    </row>
    <row r="5236" spans="1:8" x14ac:dyDescent="0.25">
      <c r="A5236" s="793"/>
      <c r="E5236" s="176"/>
      <c r="F5236" s="176"/>
      <c r="G5236" s="177"/>
      <c r="H5236" s="177"/>
    </row>
    <row r="5237" spans="1:8" x14ac:dyDescent="0.25">
      <c r="A5237" s="793"/>
      <c r="E5237" s="176"/>
      <c r="F5237" s="176"/>
      <c r="G5237" s="177"/>
      <c r="H5237" s="177"/>
    </row>
    <row r="5238" spans="1:8" x14ac:dyDescent="0.25">
      <c r="A5238" s="793"/>
      <c r="E5238" s="176"/>
      <c r="F5238" s="176"/>
      <c r="G5238" s="177"/>
      <c r="H5238" s="177"/>
    </row>
    <row r="5239" spans="1:8" x14ac:dyDescent="0.25">
      <c r="A5239" s="793"/>
      <c r="E5239" s="176"/>
      <c r="F5239" s="176"/>
      <c r="G5239" s="177"/>
      <c r="H5239" s="177"/>
    </row>
    <row r="5240" spans="1:8" x14ac:dyDescent="0.25">
      <c r="A5240" s="793"/>
      <c r="E5240" s="176"/>
      <c r="F5240" s="176"/>
      <c r="G5240" s="177"/>
      <c r="H5240" s="177"/>
    </row>
    <row r="5241" spans="1:8" x14ac:dyDescent="0.25">
      <c r="A5241" s="793"/>
      <c r="E5241" s="176"/>
      <c r="F5241" s="176"/>
      <c r="G5241" s="177"/>
      <c r="H5241" s="177"/>
    </row>
    <row r="5242" spans="1:8" x14ac:dyDescent="0.25">
      <c r="A5242" s="793"/>
      <c r="E5242" s="176"/>
      <c r="F5242" s="176"/>
      <c r="G5242" s="177"/>
      <c r="H5242" s="177"/>
    </row>
    <row r="5243" spans="1:8" x14ac:dyDescent="0.25">
      <c r="A5243" s="793"/>
      <c r="E5243" s="176"/>
      <c r="F5243" s="176"/>
      <c r="G5243" s="177"/>
      <c r="H5243" s="177"/>
    </row>
    <row r="5244" spans="1:8" x14ac:dyDescent="0.25">
      <c r="A5244" s="793"/>
      <c r="E5244" s="176"/>
      <c r="F5244" s="176"/>
      <c r="G5244" s="177"/>
      <c r="H5244" s="177"/>
    </row>
    <row r="5245" spans="1:8" x14ac:dyDescent="0.25">
      <c r="A5245" s="793"/>
      <c r="E5245" s="176"/>
      <c r="F5245" s="176"/>
      <c r="G5245" s="177"/>
      <c r="H5245" s="177"/>
    </row>
    <row r="5246" spans="1:8" x14ac:dyDescent="0.25">
      <c r="A5246" s="793"/>
      <c r="E5246" s="176"/>
      <c r="F5246" s="176"/>
      <c r="G5246" s="177"/>
      <c r="H5246" s="177"/>
    </row>
    <row r="5247" spans="1:8" x14ac:dyDescent="0.25">
      <c r="A5247" s="793"/>
      <c r="E5247" s="176"/>
      <c r="F5247" s="176"/>
      <c r="G5247" s="177"/>
      <c r="H5247" s="177"/>
    </row>
    <row r="5248" spans="1:8" x14ac:dyDescent="0.25">
      <c r="A5248" s="793"/>
      <c r="E5248" s="176"/>
      <c r="F5248" s="176"/>
      <c r="G5248" s="177"/>
      <c r="H5248" s="177"/>
    </row>
    <row r="5249" spans="1:8" x14ac:dyDescent="0.25">
      <c r="A5249" s="793"/>
      <c r="E5249" s="176"/>
      <c r="F5249" s="176"/>
      <c r="G5249" s="177"/>
      <c r="H5249" s="177"/>
    </row>
    <row r="5250" spans="1:8" x14ac:dyDescent="0.25">
      <c r="A5250" s="793"/>
      <c r="E5250" s="176"/>
      <c r="F5250" s="176"/>
      <c r="G5250" s="177"/>
      <c r="H5250" s="177"/>
    </row>
    <row r="5251" spans="1:8" x14ac:dyDescent="0.25">
      <c r="A5251" s="793"/>
      <c r="E5251" s="176"/>
      <c r="F5251" s="176"/>
      <c r="G5251" s="177"/>
      <c r="H5251" s="177"/>
    </row>
    <row r="5252" spans="1:8" x14ac:dyDescent="0.25">
      <c r="A5252" s="793"/>
      <c r="E5252" s="176"/>
      <c r="F5252" s="176"/>
      <c r="G5252" s="177"/>
      <c r="H5252" s="177"/>
    </row>
    <row r="5253" spans="1:8" x14ac:dyDescent="0.25">
      <c r="A5253" s="793"/>
      <c r="E5253" s="176"/>
      <c r="F5253" s="176"/>
      <c r="G5253" s="177"/>
      <c r="H5253" s="177"/>
    </row>
    <row r="5254" spans="1:8" x14ac:dyDescent="0.25">
      <c r="A5254" s="793"/>
      <c r="E5254" s="176"/>
      <c r="F5254" s="176"/>
      <c r="G5254" s="177"/>
      <c r="H5254" s="177"/>
    </row>
    <row r="5255" spans="1:8" x14ac:dyDescent="0.25">
      <c r="A5255" s="793"/>
      <c r="E5255" s="176"/>
      <c r="F5255" s="176"/>
      <c r="G5255" s="177"/>
      <c r="H5255" s="177"/>
    </row>
    <row r="5256" spans="1:8" x14ac:dyDescent="0.25">
      <c r="A5256" s="793"/>
      <c r="E5256" s="176"/>
      <c r="F5256" s="176"/>
      <c r="G5256" s="177"/>
      <c r="H5256" s="177"/>
    </row>
    <row r="5257" spans="1:8" x14ac:dyDescent="0.25">
      <c r="A5257" s="793"/>
      <c r="E5257" s="176"/>
      <c r="F5257" s="176"/>
      <c r="G5257" s="177"/>
      <c r="H5257" s="177"/>
    </row>
    <row r="5258" spans="1:8" x14ac:dyDescent="0.25">
      <c r="A5258" s="793"/>
      <c r="E5258" s="176"/>
      <c r="F5258" s="176"/>
      <c r="G5258" s="177"/>
      <c r="H5258" s="177"/>
    </row>
    <row r="5259" spans="1:8" x14ac:dyDescent="0.25">
      <c r="A5259" s="793"/>
      <c r="E5259" s="176"/>
      <c r="F5259" s="176"/>
      <c r="G5259" s="177"/>
      <c r="H5259" s="177"/>
    </row>
    <row r="5260" spans="1:8" x14ac:dyDescent="0.25">
      <c r="A5260" s="793"/>
      <c r="E5260" s="176"/>
      <c r="F5260" s="176"/>
      <c r="G5260" s="177"/>
      <c r="H5260" s="177"/>
    </row>
    <row r="5261" spans="1:8" x14ac:dyDescent="0.25">
      <c r="A5261" s="793"/>
      <c r="E5261" s="176"/>
      <c r="F5261" s="176"/>
      <c r="G5261" s="177"/>
      <c r="H5261" s="177"/>
    </row>
    <row r="5262" spans="1:8" x14ac:dyDescent="0.25">
      <c r="A5262" s="793"/>
      <c r="E5262" s="176"/>
      <c r="F5262" s="176"/>
      <c r="G5262" s="177"/>
      <c r="H5262" s="177"/>
    </row>
    <row r="5263" spans="1:8" x14ac:dyDescent="0.25">
      <c r="A5263" s="793"/>
      <c r="E5263" s="176"/>
      <c r="F5263" s="176"/>
      <c r="G5263" s="177"/>
      <c r="H5263" s="177"/>
    </row>
    <row r="5264" spans="1:8" x14ac:dyDescent="0.25">
      <c r="A5264" s="793"/>
      <c r="E5264" s="176"/>
      <c r="F5264" s="176"/>
      <c r="G5264" s="177"/>
      <c r="H5264" s="177"/>
    </row>
    <row r="5265" spans="1:8" x14ac:dyDescent="0.25">
      <c r="A5265" s="793"/>
      <c r="E5265" s="176"/>
      <c r="F5265" s="176"/>
      <c r="G5265" s="177"/>
      <c r="H5265" s="177"/>
    </row>
    <row r="5266" spans="1:8" x14ac:dyDescent="0.25">
      <c r="A5266" s="793"/>
      <c r="E5266" s="176"/>
      <c r="F5266" s="176"/>
      <c r="G5266" s="177"/>
      <c r="H5266" s="177"/>
    </row>
    <row r="5267" spans="1:8" x14ac:dyDescent="0.25">
      <c r="A5267" s="793"/>
      <c r="E5267" s="176"/>
      <c r="F5267" s="176"/>
      <c r="G5267" s="177"/>
      <c r="H5267" s="177"/>
    </row>
    <row r="5268" spans="1:8" x14ac:dyDescent="0.25">
      <c r="A5268" s="793"/>
      <c r="E5268" s="176"/>
      <c r="F5268" s="176"/>
      <c r="G5268" s="177"/>
      <c r="H5268" s="177"/>
    </row>
    <row r="5269" spans="1:8" x14ac:dyDescent="0.25">
      <c r="A5269" s="793"/>
      <c r="E5269" s="176"/>
      <c r="F5269" s="176"/>
      <c r="G5269" s="177"/>
      <c r="H5269" s="177"/>
    </row>
    <row r="5270" spans="1:8" x14ac:dyDescent="0.25">
      <c r="A5270" s="793"/>
      <c r="E5270" s="176"/>
      <c r="F5270" s="176"/>
      <c r="G5270" s="177"/>
      <c r="H5270" s="177"/>
    </row>
    <row r="5271" spans="1:8" x14ac:dyDescent="0.25">
      <c r="A5271" s="793"/>
      <c r="E5271" s="176"/>
      <c r="F5271" s="176"/>
      <c r="G5271" s="177"/>
      <c r="H5271" s="177"/>
    </row>
    <row r="5272" spans="1:8" x14ac:dyDescent="0.25">
      <c r="A5272" s="793"/>
      <c r="E5272" s="176"/>
      <c r="F5272" s="176"/>
      <c r="G5272" s="177"/>
      <c r="H5272" s="177"/>
    </row>
    <row r="5273" spans="1:8" x14ac:dyDescent="0.25">
      <c r="A5273" s="793"/>
      <c r="E5273" s="176"/>
      <c r="F5273" s="176"/>
      <c r="G5273" s="177"/>
      <c r="H5273" s="177"/>
    </row>
    <row r="5274" spans="1:8" x14ac:dyDescent="0.25">
      <c r="A5274" s="793"/>
      <c r="E5274" s="176"/>
      <c r="F5274" s="176"/>
      <c r="G5274" s="177"/>
      <c r="H5274" s="177"/>
    </row>
    <row r="5275" spans="1:8" x14ac:dyDescent="0.25">
      <c r="A5275" s="793"/>
      <c r="E5275" s="176"/>
      <c r="F5275" s="176"/>
      <c r="G5275" s="177"/>
      <c r="H5275" s="177"/>
    </row>
    <row r="5276" spans="1:8" x14ac:dyDescent="0.25">
      <c r="A5276" s="793"/>
      <c r="E5276" s="176"/>
      <c r="F5276" s="176"/>
      <c r="G5276" s="177"/>
      <c r="H5276" s="177"/>
    </row>
    <row r="5277" spans="1:8" x14ac:dyDescent="0.25">
      <c r="A5277" s="793"/>
      <c r="E5277" s="176"/>
      <c r="F5277" s="176"/>
      <c r="G5277" s="177"/>
      <c r="H5277" s="177"/>
    </row>
    <row r="5278" spans="1:8" x14ac:dyDescent="0.25">
      <c r="A5278" s="793"/>
      <c r="E5278" s="176"/>
      <c r="F5278" s="176"/>
      <c r="G5278" s="177"/>
      <c r="H5278" s="177"/>
    </row>
    <row r="5279" spans="1:8" x14ac:dyDescent="0.25">
      <c r="A5279" s="793"/>
      <c r="E5279" s="176"/>
      <c r="F5279" s="176"/>
      <c r="G5279" s="177"/>
      <c r="H5279" s="177"/>
    </row>
    <row r="5280" spans="1:8" x14ac:dyDescent="0.25">
      <c r="A5280" s="793"/>
      <c r="E5280" s="176"/>
      <c r="F5280" s="176"/>
      <c r="G5280" s="177"/>
      <c r="H5280" s="177"/>
    </row>
    <row r="5281" spans="1:8" x14ac:dyDescent="0.25">
      <c r="A5281" s="793"/>
      <c r="E5281" s="176"/>
      <c r="F5281" s="176"/>
      <c r="G5281" s="177"/>
      <c r="H5281" s="177"/>
    </row>
    <row r="5282" spans="1:8" x14ac:dyDescent="0.25">
      <c r="A5282" s="793"/>
      <c r="E5282" s="176"/>
      <c r="F5282" s="176"/>
      <c r="G5282" s="177"/>
      <c r="H5282" s="177"/>
    </row>
    <row r="5283" spans="1:8" x14ac:dyDescent="0.25">
      <c r="A5283" s="793"/>
      <c r="E5283" s="176"/>
      <c r="F5283" s="176"/>
      <c r="G5283" s="177"/>
      <c r="H5283" s="177"/>
    </row>
    <row r="5284" spans="1:8" x14ac:dyDescent="0.25">
      <c r="A5284" s="793"/>
      <c r="E5284" s="176"/>
      <c r="F5284" s="176"/>
      <c r="G5284" s="177"/>
      <c r="H5284" s="177"/>
    </row>
    <row r="5285" spans="1:8" x14ac:dyDescent="0.25">
      <c r="A5285" s="793"/>
      <c r="E5285" s="176"/>
      <c r="F5285" s="176"/>
      <c r="G5285" s="177"/>
      <c r="H5285" s="177"/>
    </row>
    <row r="5286" spans="1:8" x14ac:dyDescent="0.25">
      <c r="A5286" s="793"/>
      <c r="E5286" s="176"/>
      <c r="F5286" s="176"/>
      <c r="G5286" s="177"/>
      <c r="H5286" s="177"/>
    </row>
    <row r="5287" spans="1:8" x14ac:dyDescent="0.25">
      <c r="A5287" s="793"/>
      <c r="E5287" s="176"/>
      <c r="F5287" s="176"/>
      <c r="G5287" s="177"/>
      <c r="H5287" s="177"/>
    </row>
    <row r="5288" spans="1:8" x14ac:dyDescent="0.25">
      <c r="A5288" s="793"/>
      <c r="E5288" s="176"/>
      <c r="F5288" s="176"/>
      <c r="G5288" s="177"/>
      <c r="H5288" s="177"/>
    </row>
    <row r="5289" spans="1:8" x14ac:dyDescent="0.25">
      <c r="A5289" s="793"/>
      <c r="E5289" s="176"/>
      <c r="F5289" s="176"/>
      <c r="G5289" s="177"/>
      <c r="H5289" s="177"/>
    </row>
    <row r="5290" spans="1:8" x14ac:dyDescent="0.25">
      <c r="A5290" s="793"/>
      <c r="E5290" s="176"/>
      <c r="F5290" s="176"/>
      <c r="G5290" s="177"/>
      <c r="H5290" s="177"/>
    </row>
    <row r="5291" spans="1:8" x14ac:dyDescent="0.25">
      <c r="A5291" s="793"/>
      <c r="E5291" s="176"/>
      <c r="F5291" s="176"/>
      <c r="G5291" s="177"/>
      <c r="H5291" s="177"/>
    </row>
    <row r="5292" spans="1:8" x14ac:dyDescent="0.25">
      <c r="A5292" s="793"/>
      <c r="E5292" s="176"/>
      <c r="F5292" s="176"/>
      <c r="G5292" s="177"/>
      <c r="H5292" s="177"/>
    </row>
    <row r="5293" spans="1:8" x14ac:dyDescent="0.25">
      <c r="A5293" s="793"/>
      <c r="E5293" s="176"/>
      <c r="F5293" s="176"/>
      <c r="G5293" s="177"/>
      <c r="H5293" s="177"/>
    </row>
    <row r="5294" spans="1:8" x14ac:dyDescent="0.25">
      <c r="A5294" s="793"/>
      <c r="E5294" s="176"/>
      <c r="F5294" s="176"/>
      <c r="G5294" s="177"/>
      <c r="H5294" s="177"/>
    </row>
    <row r="5295" spans="1:8" x14ac:dyDescent="0.25">
      <c r="A5295" s="793"/>
      <c r="E5295" s="176"/>
      <c r="F5295" s="176"/>
      <c r="G5295" s="177"/>
      <c r="H5295" s="177"/>
    </row>
    <row r="5296" spans="1:8" x14ac:dyDescent="0.25">
      <c r="A5296" s="793"/>
      <c r="E5296" s="176"/>
      <c r="F5296" s="176"/>
      <c r="G5296" s="177"/>
      <c r="H5296" s="177"/>
    </row>
    <row r="5297" spans="1:8" x14ac:dyDescent="0.25">
      <c r="A5297" s="793"/>
      <c r="E5297" s="176"/>
      <c r="F5297" s="176"/>
      <c r="G5297" s="177"/>
      <c r="H5297" s="177"/>
    </row>
    <row r="5298" spans="1:8" x14ac:dyDescent="0.25">
      <c r="A5298" s="793"/>
      <c r="E5298" s="176"/>
      <c r="F5298" s="176"/>
      <c r="G5298" s="177"/>
      <c r="H5298" s="177"/>
    </row>
    <row r="5299" spans="1:8" x14ac:dyDescent="0.25">
      <c r="A5299" s="793"/>
      <c r="E5299" s="176"/>
      <c r="F5299" s="176"/>
      <c r="G5299" s="177"/>
      <c r="H5299" s="177"/>
    </row>
    <row r="5300" spans="1:8" x14ac:dyDescent="0.25">
      <c r="A5300" s="793"/>
      <c r="E5300" s="176"/>
      <c r="F5300" s="176"/>
      <c r="G5300" s="177"/>
      <c r="H5300" s="177"/>
    </row>
    <row r="5301" spans="1:8" x14ac:dyDescent="0.25">
      <c r="A5301" s="793"/>
      <c r="E5301" s="176"/>
      <c r="F5301" s="176"/>
      <c r="G5301" s="177"/>
      <c r="H5301" s="177"/>
    </row>
    <row r="5302" spans="1:8" x14ac:dyDescent="0.25">
      <c r="A5302" s="793"/>
      <c r="E5302" s="176"/>
      <c r="F5302" s="176"/>
      <c r="G5302" s="177"/>
      <c r="H5302" s="177"/>
    </row>
    <row r="5303" spans="1:8" x14ac:dyDescent="0.25">
      <c r="A5303" s="793"/>
      <c r="E5303" s="176"/>
      <c r="F5303" s="176"/>
      <c r="G5303" s="177"/>
      <c r="H5303" s="177"/>
    </row>
    <row r="5304" spans="1:8" x14ac:dyDescent="0.25">
      <c r="A5304" s="793"/>
      <c r="E5304" s="176"/>
      <c r="F5304" s="176"/>
      <c r="G5304" s="177"/>
      <c r="H5304" s="177"/>
    </row>
    <row r="5305" spans="1:8" x14ac:dyDescent="0.25">
      <c r="A5305" s="793"/>
      <c r="E5305" s="176"/>
      <c r="F5305" s="176"/>
      <c r="G5305" s="177"/>
      <c r="H5305" s="177"/>
    </row>
    <row r="5306" spans="1:8" x14ac:dyDescent="0.25">
      <c r="A5306" s="793"/>
      <c r="E5306" s="176"/>
      <c r="F5306" s="176"/>
      <c r="G5306" s="177"/>
      <c r="H5306" s="177"/>
    </row>
    <row r="5307" spans="1:8" x14ac:dyDescent="0.25">
      <c r="A5307" s="793"/>
      <c r="E5307" s="176"/>
      <c r="F5307" s="176"/>
      <c r="G5307" s="177"/>
      <c r="H5307" s="177"/>
    </row>
    <row r="5308" spans="1:8" x14ac:dyDescent="0.25">
      <c r="A5308" s="793"/>
      <c r="E5308" s="176"/>
      <c r="F5308" s="176"/>
      <c r="G5308" s="177"/>
      <c r="H5308" s="177"/>
    </row>
    <row r="5309" spans="1:8" x14ac:dyDescent="0.25">
      <c r="A5309" s="793"/>
      <c r="E5309" s="176"/>
      <c r="F5309" s="176"/>
      <c r="G5309" s="177"/>
      <c r="H5309" s="177"/>
    </row>
    <row r="5310" spans="1:8" x14ac:dyDescent="0.25">
      <c r="A5310" s="793"/>
      <c r="E5310" s="176"/>
      <c r="F5310" s="176"/>
      <c r="G5310" s="177"/>
      <c r="H5310" s="177"/>
    </row>
    <row r="5311" spans="1:8" x14ac:dyDescent="0.25">
      <c r="A5311" s="793"/>
      <c r="E5311" s="176"/>
      <c r="F5311" s="176"/>
      <c r="G5311" s="177"/>
      <c r="H5311" s="177"/>
    </row>
    <row r="5312" spans="1:8" x14ac:dyDescent="0.25">
      <c r="A5312" s="793"/>
      <c r="E5312" s="176"/>
      <c r="F5312" s="176"/>
      <c r="G5312" s="177"/>
      <c r="H5312" s="177"/>
    </row>
    <row r="5313" spans="1:8" x14ac:dyDescent="0.25">
      <c r="A5313" s="793"/>
      <c r="E5313" s="176"/>
      <c r="F5313" s="176"/>
      <c r="G5313" s="177"/>
      <c r="H5313" s="177"/>
    </row>
    <row r="5314" spans="1:8" x14ac:dyDescent="0.25">
      <c r="A5314" s="793"/>
      <c r="E5314" s="176"/>
      <c r="F5314" s="176"/>
      <c r="G5314" s="177"/>
      <c r="H5314" s="177"/>
    </row>
    <row r="5315" spans="1:8" x14ac:dyDescent="0.25">
      <c r="A5315" s="793"/>
      <c r="E5315" s="176"/>
      <c r="F5315" s="176"/>
      <c r="G5315" s="177"/>
      <c r="H5315" s="177"/>
    </row>
    <row r="5316" spans="1:8" x14ac:dyDescent="0.25">
      <c r="A5316" s="793"/>
      <c r="E5316" s="176"/>
      <c r="F5316" s="176"/>
      <c r="G5316" s="177"/>
      <c r="H5316" s="177"/>
    </row>
    <row r="5317" spans="1:8" x14ac:dyDescent="0.25">
      <c r="A5317" s="793"/>
      <c r="E5317" s="176"/>
      <c r="F5317" s="176"/>
      <c r="G5317" s="177"/>
      <c r="H5317" s="177"/>
    </row>
    <row r="5318" spans="1:8" x14ac:dyDescent="0.25">
      <c r="A5318" s="793"/>
      <c r="E5318" s="176"/>
      <c r="F5318" s="176"/>
      <c r="G5318" s="177"/>
      <c r="H5318" s="177"/>
    </row>
    <row r="5319" spans="1:8" x14ac:dyDescent="0.25">
      <c r="A5319" s="793"/>
      <c r="E5319" s="176"/>
      <c r="F5319" s="176"/>
      <c r="G5319" s="177"/>
      <c r="H5319" s="177"/>
    </row>
    <row r="5320" spans="1:8" x14ac:dyDescent="0.25">
      <c r="A5320" s="793"/>
      <c r="E5320" s="176"/>
      <c r="F5320" s="176"/>
      <c r="G5320" s="177"/>
      <c r="H5320" s="177"/>
    </row>
    <row r="5321" spans="1:8" x14ac:dyDescent="0.25">
      <c r="A5321" s="793"/>
      <c r="E5321" s="176"/>
      <c r="F5321" s="176"/>
      <c r="G5321" s="177"/>
      <c r="H5321" s="177"/>
    </row>
    <row r="5322" spans="1:8" x14ac:dyDescent="0.25">
      <c r="A5322" s="793"/>
      <c r="E5322" s="176"/>
      <c r="F5322" s="176"/>
      <c r="G5322" s="177"/>
      <c r="H5322" s="177"/>
    </row>
    <row r="5323" spans="1:8" x14ac:dyDescent="0.25">
      <c r="A5323" s="793"/>
      <c r="E5323" s="176"/>
      <c r="F5323" s="176"/>
      <c r="G5323" s="177"/>
      <c r="H5323" s="177"/>
    </row>
    <row r="5324" spans="1:8" x14ac:dyDescent="0.25">
      <c r="A5324" s="793"/>
      <c r="E5324" s="176"/>
      <c r="F5324" s="176"/>
      <c r="G5324" s="177"/>
      <c r="H5324" s="177"/>
    </row>
    <row r="5325" spans="1:8" x14ac:dyDescent="0.25">
      <c r="A5325" s="793"/>
      <c r="E5325" s="176"/>
      <c r="F5325" s="176"/>
      <c r="G5325" s="177"/>
      <c r="H5325" s="177"/>
    </row>
    <row r="5326" spans="1:8" x14ac:dyDescent="0.25">
      <c r="A5326" s="793"/>
      <c r="E5326" s="176"/>
      <c r="F5326" s="176"/>
      <c r="G5326" s="177"/>
      <c r="H5326" s="177"/>
    </row>
    <row r="5327" spans="1:8" x14ac:dyDescent="0.25">
      <c r="A5327" s="793"/>
      <c r="E5327" s="176"/>
      <c r="F5327" s="176"/>
      <c r="G5327" s="177"/>
      <c r="H5327" s="177"/>
    </row>
    <row r="5328" spans="1:8" x14ac:dyDescent="0.25">
      <c r="A5328" s="793"/>
      <c r="E5328" s="176"/>
      <c r="F5328" s="176"/>
      <c r="G5328" s="177"/>
      <c r="H5328" s="177"/>
    </row>
    <row r="5329" spans="1:8" x14ac:dyDescent="0.25">
      <c r="A5329" s="793"/>
      <c r="E5329" s="176"/>
      <c r="F5329" s="176"/>
      <c r="G5329" s="177"/>
      <c r="H5329" s="177"/>
    </row>
    <row r="5330" spans="1:8" x14ac:dyDescent="0.25">
      <c r="A5330" s="793"/>
      <c r="E5330" s="176"/>
      <c r="F5330" s="176"/>
      <c r="G5330" s="177"/>
      <c r="H5330" s="177"/>
    </row>
    <row r="5331" spans="1:8" x14ac:dyDescent="0.25">
      <c r="A5331" s="793"/>
      <c r="E5331" s="176"/>
      <c r="F5331" s="176"/>
      <c r="G5331" s="177"/>
      <c r="H5331" s="177"/>
    </row>
    <row r="5332" spans="1:8" x14ac:dyDescent="0.25">
      <c r="A5332" s="793"/>
      <c r="E5332" s="176"/>
      <c r="F5332" s="176"/>
      <c r="G5332" s="177"/>
      <c r="H5332" s="177"/>
    </row>
    <row r="5333" spans="1:8" x14ac:dyDescent="0.25">
      <c r="A5333" s="793"/>
      <c r="E5333" s="176"/>
      <c r="F5333" s="176"/>
      <c r="G5333" s="177"/>
      <c r="H5333" s="177"/>
    </row>
    <row r="5334" spans="1:8" x14ac:dyDescent="0.25">
      <c r="A5334" s="793"/>
      <c r="E5334" s="176"/>
      <c r="F5334" s="176"/>
      <c r="G5334" s="177"/>
      <c r="H5334" s="177"/>
    </row>
    <row r="5335" spans="1:8" x14ac:dyDescent="0.25">
      <c r="A5335" s="793"/>
      <c r="E5335" s="176"/>
      <c r="F5335" s="176"/>
      <c r="G5335" s="177"/>
      <c r="H5335" s="177"/>
    </row>
    <row r="5336" spans="1:8" x14ac:dyDescent="0.25">
      <c r="A5336" s="793"/>
      <c r="E5336" s="176"/>
      <c r="F5336" s="176"/>
      <c r="G5336" s="177"/>
      <c r="H5336" s="177"/>
    </row>
    <row r="5337" spans="1:8" x14ac:dyDescent="0.25">
      <c r="A5337" s="793"/>
      <c r="E5337" s="176"/>
      <c r="F5337" s="176"/>
      <c r="G5337" s="177"/>
      <c r="H5337" s="177"/>
    </row>
    <row r="5338" spans="1:8" x14ac:dyDescent="0.25">
      <c r="A5338" s="793"/>
      <c r="E5338" s="176"/>
      <c r="F5338" s="176"/>
      <c r="G5338" s="177"/>
      <c r="H5338" s="177"/>
    </row>
    <row r="5339" spans="1:8" x14ac:dyDescent="0.25">
      <c r="A5339" s="793"/>
      <c r="E5339" s="176"/>
      <c r="F5339" s="176"/>
      <c r="G5339" s="177"/>
      <c r="H5339" s="177"/>
    </row>
    <row r="5340" spans="1:8" x14ac:dyDescent="0.25">
      <c r="A5340" s="793"/>
      <c r="E5340" s="176"/>
      <c r="F5340" s="176"/>
      <c r="G5340" s="177"/>
      <c r="H5340" s="177"/>
    </row>
    <row r="5341" spans="1:8" x14ac:dyDescent="0.25">
      <c r="A5341" s="793"/>
      <c r="E5341" s="176"/>
      <c r="F5341" s="176"/>
      <c r="G5341" s="177"/>
      <c r="H5341" s="177"/>
    </row>
    <row r="5342" spans="1:8" x14ac:dyDescent="0.25">
      <c r="A5342" s="793"/>
      <c r="E5342" s="176"/>
      <c r="F5342" s="176"/>
      <c r="G5342" s="177"/>
      <c r="H5342" s="177"/>
    </row>
    <row r="5343" spans="1:8" x14ac:dyDescent="0.25">
      <c r="A5343" s="793"/>
      <c r="E5343" s="176"/>
      <c r="F5343" s="176"/>
      <c r="G5343" s="177"/>
      <c r="H5343" s="177"/>
    </row>
    <row r="5344" spans="1:8" x14ac:dyDescent="0.25">
      <c r="A5344" s="793"/>
      <c r="E5344" s="176"/>
      <c r="F5344" s="176"/>
      <c r="G5344" s="177"/>
      <c r="H5344" s="177"/>
    </row>
    <row r="5345" spans="1:8" x14ac:dyDescent="0.25">
      <c r="A5345" s="793"/>
      <c r="E5345" s="176"/>
      <c r="F5345" s="176"/>
      <c r="G5345" s="177"/>
      <c r="H5345" s="177"/>
    </row>
    <row r="5346" spans="1:8" x14ac:dyDescent="0.25">
      <c r="A5346" s="793"/>
      <c r="E5346" s="176"/>
      <c r="F5346" s="176"/>
      <c r="G5346" s="177"/>
      <c r="H5346" s="177"/>
    </row>
    <row r="5347" spans="1:8" x14ac:dyDescent="0.25">
      <c r="A5347" s="793"/>
      <c r="E5347" s="176"/>
      <c r="F5347" s="176"/>
      <c r="G5347" s="177"/>
      <c r="H5347" s="177"/>
    </row>
    <row r="5348" spans="1:8" x14ac:dyDescent="0.25">
      <c r="A5348" s="793"/>
      <c r="E5348" s="176"/>
      <c r="F5348" s="176"/>
      <c r="G5348" s="177"/>
      <c r="H5348" s="177"/>
    </row>
    <row r="5349" spans="1:8" x14ac:dyDescent="0.25">
      <c r="A5349" s="793"/>
      <c r="E5349" s="176"/>
      <c r="F5349" s="176"/>
      <c r="G5349" s="177"/>
      <c r="H5349" s="177"/>
    </row>
    <row r="5350" spans="1:8" x14ac:dyDescent="0.25">
      <c r="A5350" s="793"/>
      <c r="E5350" s="176"/>
      <c r="F5350" s="176"/>
      <c r="G5350" s="177"/>
      <c r="H5350" s="177"/>
    </row>
    <row r="5351" spans="1:8" x14ac:dyDescent="0.25">
      <c r="A5351" s="793"/>
      <c r="E5351" s="176"/>
      <c r="F5351" s="176"/>
      <c r="G5351" s="177"/>
      <c r="H5351" s="177"/>
    </row>
    <row r="5352" spans="1:8" x14ac:dyDescent="0.25">
      <c r="A5352" s="793"/>
      <c r="E5352" s="176"/>
      <c r="F5352" s="176"/>
      <c r="G5352" s="177"/>
      <c r="H5352" s="177"/>
    </row>
    <row r="5353" spans="1:8" x14ac:dyDescent="0.25">
      <c r="A5353" s="793"/>
      <c r="E5353" s="176"/>
      <c r="F5353" s="176"/>
      <c r="G5353" s="177"/>
      <c r="H5353" s="177"/>
    </row>
    <row r="5354" spans="1:8" x14ac:dyDescent="0.25">
      <c r="A5354" s="793"/>
      <c r="E5354" s="176"/>
      <c r="F5354" s="176"/>
      <c r="G5354" s="177"/>
      <c r="H5354" s="177"/>
    </row>
    <row r="5355" spans="1:8" x14ac:dyDescent="0.25">
      <c r="A5355" s="793"/>
      <c r="E5355" s="176"/>
      <c r="F5355" s="176"/>
      <c r="G5355" s="177"/>
      <c r="H5355" s="177"/>
    </row>
    <row r="5356" spans="1:8" x14ac:dyDescent="0.25">
      <c r="A5356" s="793"/>
      <c r="E5356" s="176"/>
      <c r="F5356" s="176"/>
      <c r="G5356" s="177"/>
      <c r="H5356" s="177"/>
    </row>
    <row r="5357" spans="1:8" x14ac:dyDescent="0.25">
      <c r="A5357" s="793"/>
      <c r="E5357" s="176"/>
      <c r="F5357" s="176"/>
      <c r="G5357" s="177"/>
      <c r="H5357" s="177"/>
    </row>
    <row r="5358" spans="1:8" x14ac:dyDescent="0.25">
      <c r="A5358" s="793"/>
      <c r="E5358" s="176"/>
      <c r="F5358" s="176"/>
      <c r="G5358" s="177"/>
      <c r="H5358" s="177"/>
    </row>
    <row r="5359" spans="1:8" x14ac:dyDescent="0.25">
      <c r="A5359" s="793"/>
      <c r="E5359" s="176"/>
      <c r="F5359" s="176"/>
      <c r="G5359" s="177"/>
      <c r="H5359" s="177"/>
    </row>
    <row r="5360" spans="1:8" x14ac:dyDescent="0.25">
      <c r="A5360" s="793"/>
      <c r="E5360" s="176"/>
      <c r="F5360" s="176"/>
      <c r="G5360" s="177"/>
      <c r="H5360" s="177"/>
    </row>
    <row r="5361" spans="1:8" x14ac:dyDescent="0.25">
      <c r="A5361" s="793"/>
      <c r="E5361" s="176"/>
      <c r="F5361" s="176"/>
      <c r="G5361" s="177"/>
      <c r="H5361" s="177"/>
    </row>
    <row r="5362" spans="1:8" x14ac:dyDescent="0.25">
      <c r="A5362" s="793"/>
      <c r="E5362" s="176"/>
      <c r="F5362" s="176"/>
      <c r="G5362" s="177"/>
      <c r="H5362" s="177"/>
    </row>
    <row r="5363" spans="1:8" x14ac:dyDescent="0.25">
      <c r="A5363" s="793"/>
      <c r="E5363" s="176"/>
      <c r="F5363" s="176"/>
      <c r="G5363" s="177"/>
      <c r="H5363" s="177"/>
    </row>
    <row r="5364" spans="1:8" x14ac:dyDescent="0.25">
      <c r="A5364" s="793"/>
      <c r="E5364" s="176"/>
      <c r="F5364" s="176"/>
      <c r="G5364" s="177"/>
      <c r="H5364" s="177"/>
    </row>
    <row r="5365" spans="1:8" x14ac:dyDescent="0.25">
      <c r="A5365" s="793"/>
      <c r="E5365" s="176"/>
      <c r="F5365" s="176"/>
      <c r="G5365" s="177"/>
      <c r="H5365" s="177"/>
    </row>
    <row r="5366" spans="1:8" x14ac:dyDescent="0.25">
      <c r="A5366" s="793"/>
      <c r="E5366" s="176"/>
      <c r="F5366" s="176"/>
      <c r="G5366" s="177"/>
      <c r="H5366" s="177"/>
    </row>
    <row r="5367" spans="1:8" x14ac:dyDescent="0.25">
      <c r="A5367" s="793"/>
      <c r="E5367" s="176"/>
      <c r="F5367" s="176"/>
      <c r="G5367" s="177"/>
      <c r="H5367" s="177"/>
    </row>
    <row r="5368" spans="1:8" x14ac:dyDescent="0.25">
      <c r="A5368" s="793"/>
      <c r="E5368" s="176"/>
      <c r="F5368" s="176"/>
      <c r="G5368" s="177"/>
      <c r="H5368" s="177"/>
    </row>
    <row r="5369" spans="1:8" x14ac:dyDescent="0.25">
      <c r="A5369" s="793"/>
      <c r="E5369" s="176"/>
      <c r="F5369" s="176"/>
      <c r="G5369" s="177"/>
      <c r="H5369" s="177"/>
    </row>
    <row r="5370" spans="1:8" x14ac:dyDescent="0.25">
      <c r="A5370" s="793"/>
      <c r="E5370" s="176"/>
      <c r="F5370" s="176"/>
      <c r="G5370" s="177"/>
      <c r="H5370" s="177"/>
    </row>
    <row r="5371" spans="1:8" x14ac:dyDescent="0.25">
      <c r="A5371" s="793"/>
      <c r="E5371" s="176"/>
      <c r="F5371" s="176"/>
      <c r="G5371" s="177"/>
      <c r="H5371" s="177"/>
    </row>
    <row r="5372" spans="1:8" x14ac:dyDescent="0.25">
      <c r="A5372" s="793"/>
      <c r="E5372" s="176"/>
      <c r="F5372" s="176"/>
      <c r="G5372" s="177"/>
      <c r="H5372" s="177"/>
    </row>
    <row r="5373" spans="1:8" x14ac:dyDescent="0.25">
      <c r="A5373" s="793"/>
      <c r="E5373" s="176"/>
      <c r="F5373" s="176"/>
      <c r="G5373" s="177"/>
      <c r="H5373" s="177"/>
    </row>
    <row r="5374" spans="1:8" x14ac:dyDescent="0.25">
      <c r="A5374" s="793"/>
      <c r="E5374" s="176"/>
      <c r="F5374" s="176"/>
      <c r="G5374" s="177"/>
      <c r="H5374" s="177"/>
    </row>
    <row r="5375" spans="1:8" x14ac:dyDescent="0.25">
      <c r="A5375" s="793"/>
      <c r="E5375" s="176"/>
      <c r="F5375" s="176"/>
      <c r="G5375" s="177"/>
      <c r="H5375" s="177"/>
    </row>
    <row r="5376" spans="1:8" x14ac:dyDescent="0.25">
      <c r="A5376" s="793"/>
      <c r="E5376" s="176"/>
      <c r="F5376" s="176"/>
      <c r="G5376" s="177"/>
      <c r="H5376" s="177"/>
    </row>
    <row r="5377" spans="1:8" x14ac:dyDescent="0.25">
      <c r="A5377" s="793"/>
      <c r="E5377" s="176"/>
      <c r="F5377" s="176"/>
      <c r="G5377" s="177"/>
      <c r="H5377" s="177"/>
    </row>
    <row r="5378" spans="1:8" x14ac:dyDescent="0.25">
      <c r="A5378" s="793"/>
      <c r="E5378" s="176"/>
      <c r="F5378" s="176"/>
      <c r="G5378" s="177"/>
      <c r="H5378" s="177"/>
    </row>
    <row r="5379" spans="1:8" x14ac:dyDescent="0.25">
      <c r="A5379" s="793"/>
      <c r="E5379" s="176"/>
      <c r="F5379" s="176"/>
      <c r="G5379" s="177"/>
      <c r="H5379" s="177"/>
    </row>
    <row r="5380" spans="1:8" x14ac:dyDescent="0.25">
      <c r="A5380" s="793"/>
      <c r="E5380" s="176"/>
      <c r="F5380" s="176"/>
      <c r="G5380" s="177"/>
      <c r="H5380" s="177"/>
    </row>
    <row r="5381" spans="1:8" x14ac:dyDescent="0.25">
      <c r="A5381" s="793"/>
      <c r="E5381" s="176"/>
      <c r="F5381" s="176"/>
      <c r="G5381" s="177"/>
      <c r="H5381" s="177"/>
    </row>
    <row r="5382" spans="1:8" x14ac:dyDescent="0.25">
      <c r="A5382" s="793"/>
      <c r="E5382" s="176"/>
      <c r="F5382" s="176"/>
      <c r="G5382" s="177"/>
      <c r="H5382" s="177"/>
    </row>
    <row r="5383" spans="1:8" x14ac:dyDescent="0.25">
      <c r="A5383" s="793"/>
      <c r="E5383" s="176"/>
      <c r="F5383" s="176"/>
      <c r="G5383" s="177"/>
      <c r="H5383" s="177"/>
    </row>
    <row r="5384" spans="1:8" x14ac:dyDescent="0.25">
      <c r="A5384" s="793"/>
      <c r="E5384" s="176"/>
      <c r="F5384" s="176"/>
      <c r="G5384" s="177"/>
      <c r="H5384" s="177"/>
    </row>
    <row r="5385" spans="1:8" x14ac:dyDescent="0.25">
      <c r="A5385" s="793"/>
      <c r="E5385" s="176"/>
      <c r="F5385" s="176"/>
      <c r="G5385" s="177"/>
      <c r="H5385" s="177"/>
    </row>
    <row r="5386" spans="1:8" x14ac:dyDescent="0.25">
      <c r="A5386" s="793"/>
      <c r="E5386" s="176"/>
      <c r="F5386" s="176"/>
      <c r="G5386" s="177"/>
      <c r="H5386" s="177"/>
    </row>
    <row r="5387" spans="1:8" x14ac:dyDescent="0.25">
      <c r="A5387" s="793"/>
      <c r="E5387" s="176"/>
      <c r="F5387" s="176"/>
      <c r="G5387" s="177"/>
      <c r="H5387" s="177"/>
    </row>
    <row r="5388" spans="1:8" x14ac:dyDescent="0.25">
      <c r="A5388" s="793"/>
      <c r="E5388" s="176"/>
      <c r="F5388" s="176"/>
      <c r="G5388" s="177"/>
      <c r="H5388" s="177"/>
    </row>
    <row r="5389" spans="1:8" x14ac:dyDescent="0.25">
      <c r="A5389" s="793"/>
      <c r="E5389" s="176"/>
      <c r="F5389" s="176"/>
      <c r="G5389" s="177"/>
      <c r="H5389" s="177"/>
    </row>
    <row r="5390" spans="1:8" x14ac:dyDescent="0.25">
      <c r="A5390" s="793"/>
      <c r="E5390" s="176"/>
      <c r="F5390" s="176"/>
      <c r="G5390" s="177"/>
      <c r="H5390" s="177"/>
    </row>
    <row r="5391" spans="1:8" x14ac:dyDescent="0.25">
      <c r="A5391" s="793"/>
      <c r="E5391" s="176"/>
      <c r="F5391" s="176"/>
      <c r="G5391" s="177"/>
      <c r="H5391" s="177"/>
    </row>
    <row r="5392" spans="1:8" x14ac:dyDescent="0.25">
      <c r="A5392" s="793"/>
      <c r="E5392" s="176"/>
      <c r="F5392" s="176"/>
      <c r="G5392" s="177"/>
      <c r="H5392" s="177"/>
    </row>
    <row r="5393" spans="1:8" x14ac:dyDescent="0.25">
      <c r="A5393" s="793"/>
      <c r="E5393" s="176"/>
      <c r="F5393" s="176"/>
      <c r="G5393" s="177"/>
      <c r="H5393" s="177"/>
    </row>
    <row r="5394" spans="1:8" x14ac:dyDescent="0.25">
      <c r="A5394" s="793"/>
      <c r="E5394" s="176"/>
      <c r="F5394" s="176"/>
      <c r="G5394" s="177"/>
      <c r="H5394" s="177"/>
    </row>
    <row r="5395" spans="1:8" x14ac:dyDescent="0.25">
      <c r="A5395" s="793"/>
      <c r="E5395" s="176"/>
      <c r="F5395" s="176"/>
      <c r="G5395" s="177"/>
      <c r="H5395" s="177"/>
    </row>
    <row r="5396" spans="1:8" x14ac:dyDescent="0.25">
      <c r="A5396" s="793"/>
      <c r="E5396" s="176"/>
      <c r="F5396" s="176"/>
      <c r="G5396" s="177"/>
      <c r="H5396" s="177"/>
    </row>
    <row r="5397" spans="1:8" x14ac:dyDescent="0.25">
      <c r="A5397" s="793"/>
      <c r="E5397" s="176"/>
      <c r="F5397" s="176"/>
      <c r="G5397" s="177"/>
      <c r="H5397" s="177"/>
    </row>
    <row r="5398" spans="1:8" x14ac:dyDescent="0.25">
      <c r="A5398" s="793"/>
      <c r="E5398" s="176"/>
      <c r="F5398" s="176"/>
      <c r="G5398" s="177"/>
      <c r="H5398" s="177"/>
    </row>
    <row r="5399" spans="1:8" x14ac:dyDescent="0.25">
      <c r="A5399" s="793"/>
      <c r="E5399" s="176"/>
      <c r="F5399" s="176"/>
      <c r="G5399" s="177"/>
      <c r="H5399" s="177"/>
    </row>
    <row r="5400" spans="1:8" x14ac:dyDescent="0.25">
      <c r="A5400" s="793"/>
      <c r="E5400" s="176"/>
      <c r="F5400" s="176"/>
      <c r="G5400" s="177"/>
      <c r="H5400" s="177"/>
    </row>
    <row r="5401" spans="1:8" x14ac:dyDescent="0.25">
      <c r="A5401" s="793"/>
      <c r="E5401" s="176"/>
      <c r="F5401" s="176"/>
      <c r="G5401" s="177"/>
      <c r="H5401" s="177"/>
    </row>
    <row r="5402" spans="1:8" x14ac:dyDescent="0.25">
      <c r="A5402" s="793"/>
      <c r="E5402" s="176"/>
      <c r="F5402" s="176"/>
      <c r="G5402" s="177"/>
      <c r="H5402" s="177"/>
    </row>
    <row r="5403" spans="1:8" x14ac:dyDescent="0.25">
      <c r="A5403" s="793"/>
      <c r="E5403" s="176"/>
      <c r="F5403" s="176"/>
      <c r="G5403" s="177"/>
      <c r="H5403" s="177"/>
    </row>
    <row r="5404" spans="1:8" x14ac:dyDescent="0.25">
      <c r="A5404" s="793"/>
      <c r="E5404" s="176"/>
      <c r="F5404" s="176"/>
      <c r="G5404" s="177"/>
      <c r="H5404" s="177"/>
    </row>
    <row r="5405" spans="1:8" x14ac:dyDescent="0.25">
      <c r="A5405" s="793"/>
      <c r="E5405" s="176"/>
      <c r="F5405" s="176"/>
      <c r="G5405" s="177"/>
      <c r="H5405" s="177"/>
    </row>
    <row r="5406" spans="1:8" x14ac:dyDescent="0.25">
      <c r="A5406" s="793"/>
      <c r="E5406" s="176"/>
      <c r="F5406" s="176"/>
      <c r="G5406" s="177"/>
      <c r="H5406" s="177"/>
    </row>
    <row r="5407" spans="1:8" x14ac:dyDescent="0.25">
      <c r="A5407" s="793"/>
      <c r="E5407" s="176"/>
      <c r="F5407" s="176"/>
      <c r="G5407" s="177"/>
      <c r="H5407" s="177"/>
    </row>
    <row r="5408" spans="1:8" x14ac:dyDescent="0.25">
      <c r="A5408" s="793"/>
      <c r="E5408" s="176"/>
      <c r="F5408" s="176"/>
      <c r="G5408" s="177"/>
      <c r="H5408" s="177"/>
    </row>
    <row r="5409" spans="1:8" x14ac:dyDescent="0.25">
      <c r="A5409" s="793"/>
      <c r="E5409" s="176"/>
      <c r="F5409" s="176"/>
      <c r="G5409" s="177"/>
      <c r="H5409" s="177"/>
    </row>
    <row r="5410" spans="1:8" x14ac:dyDescent="0.25">
      <c r="A5410" s="793"/>
      <c r="E5410" s="176"/>
      <c r="F5410" s="176"/>
      <c r="G5410" s="177"/>
      <c r="H5410" s="177"/>
    </row>
    <row r="5411" spans="1:8" x14ac:dyDescent="0.25">
      <c r="A5411" s="793"/>
      <c r="E5411" s="176"/>
      <c r="F5411" s="176"/>
      <c r="G5411" s="177"/>
      <c r="H5411" s="177"/>
    </row>
    <row r="5412" spans="1:8" x14ac:dyDescent="0.25">
      <c r="A5412" s="793"/>
      <c r="E5412" s="176"/>
      <c r="F5412" s="176"/>
      <c r="G5412" s="177"/>
      <c r="H5412" s="177"/>
    </row>
    <row r="5413" spans="1:8" x14ac:dyDescent="0.25">
      <c r="A5413" s="793"/>
      <c r="E5413" s="176"/>
      <c r="F5413" s="176"/>
      <c r="G5413" s="177"/>
      <c r="H5413" s="177"/>
    </row>
    <row r="5414" spans="1:8" x14ac:dyDescent="0.25">
      <c r="A5414" s="793"/>
      <c r="E5414" s="176"/>
      <c r="F5414" s="176"/>
      <c r="G5414" s="177"/>
      <c r="H5414" s="177"/>
    </row>
    <row r="5415" spans="1:8" x14ac:dyDescent="0.25">
      <c r="A5415" s="793"/>
      <c r="E5415" s="176"/>
      <c r="F5415" s="176"/>
      <c r="G5415" s="177"/>
      <c r="H5415" s="177"/>
    </row>
    <row r="5416" spans="1:8" x14ac:dyDescent="0.25">
      <c r="A5416" s="793"/>
      <c r="E5416" s="176"/>
      <c r="F5416" s="176"/>
      <c r="G5416" s="177"/>
      <c r="H5416" s="177"/>
    </row>
    <row r="5417" spans="1:8" x14ac:dyDescent="0.25">
      <c r="A5417" s="793"/>
      <c r="E5417" s="176"/>
      <c r="F5417" s="176"/>
      <c r="G5417" s="177"/>
      <c r="H5417" s="177"/>
    </row>
    <row r="5418" spans="1:8" x14ac:dyDescent="0.25">
      <c r="A5418" s="793"/>
      <c r="E5418" s="176"/>
      <c r="F5418" s="176"/>
      <c r="G5418" s="177"/>
      <c r="H5418" s="177"/>
    </row>
    <row r="5419" spans="1:8" x14ac:dyDescent="0.25">
      <c r="A5419" s="793"/>
      <c r="E5419" s="176"/>
      <c r="F5419" s="176"/>
      <c r="G5419" s="177"/>
      <c r="H5419" s="177"/>
    </row>
    <row r="5420" spans="1:8" x14ac:dyDescent="0.25">
      <c r="A5420" s="793"/>
      <c r="E5420" s="176"/>
      <c r="F5420" s="176"/>
      <c r="G5420" s="177"/>
      <c r="H5420" s="177"/>
    </row>
    <row r="5421" spans="1:8" x14ac:dyDescent="0.25">
      <c r="A5421" s="793"/>
      <c r="E5421" s="176"/>
      <c r="F5421" s="176"/>
      <c r="G5421" s="177"/>
      <c r="H5421" s="177"/>
    </row>
    <row r="5422" spans="1:8" x14ac:dyDescent="0.25">
      <c r="A5422" s="793"/>
      <c r="E5422" s="176"/>
      <c r="F5422" s="176"/>
      <c r="G5422" s="177"/>
      <c r="H5422" s="177"/>
    </row>
    <row r="5423" spans="1:8" x14ac:dyDescent="0.25">
      <c r="A5423" s="793"/>
      <c r="E5423" s="176"/>
      <c r="F5423" s="176"/>
      <c r="G5423" s="177"/>
      <c r="H5423" s="177"/>
    </row>
    <row r="5424" spans="1:8" x14ac:dyDescent="0.25">
      <c r="A5424" s="793"/>
      <c r="E5424" s="176"/>
      <c r="F5424" s="176"/>
      <c r="G5424" s="177"/>
      <c r="H5424" s="177"/>
    </row>
    <row r="5425" spans="1:8" x14ac:dyDescent="0.25">
      <c r="A5425" s="793"/>
      <c r="E5425" s="176"/>
      <c r="F5425" s="176"/>
      <c r="G5425" s="177"/>
      <c r="H5425" s="177"/>
    </row>
    <row r="5426" spans="1:8" x14ac:dyDescent="0.25">
      <c r="A5426" s="793"/>
      <c r="E5426" s="176"/>
      <c r="F5426" s="176"/>
      <c r="G5426" s="177"/>
      <c r="H5426" s="177"/>
    </row>
    <row r="5427" spans="1:8" x14ac:dyDescent="0.25">
      <c r="A5427" s="793"/>
      <c r="E5427" s="176"/>
      <c r="F5427" s="176"/>
      <c r="G5427" s="177"/>
      <c r="H5427" s="177"/>
    </row>
    <row r="5428" spans="1:8" x14ac:dyDescent="0.25">
      <c r="A5428" s="793"/>
      <c r="E5428" s="176"/>
      <c r="F5428" s="176"/>
      <c r="G5428" s="177"/>
      <c r="H5428" s="177"/>
    </row>
    <row r="5429" spans="1:8" x14ac:dyDescent="0.25">
      <c r="A5429" s="793"/>
      <c r="E5429" s="176"/>
      <c r="F5429" s="176"/>
      <c r="G5429" s="177"/>
      <c r="H5429" s="177"/>
    </row>
    <row r="5430" spans="1:8" x14ac:dyDescent="0.25">
      <c r="A5430" s="793"/>
      <c r="E5430" s="176"/>
      <c r="F5430" s="176"/>
      <c r="G5430" s="177"/>
      <c r="H5430" s="177"/>
    </row>
    <row r="5431" spans="1:8" x14ac:dyDescent="0.25">
      <c r="A5431" s="793"/>
      <c r="E5431" s="176"/>
      <c r="F5431" s="176"/>
      <c r="G5431" s="177"/>
      <c r="H5431" s="177"/>
    </row>
    <row r="5432" spans="1:8" x14ac:dyDescent="0.25">
      <c r="A5432" s="793"/>
      <c r="E5432" s="176"/>
      <c r="F5432" s="176"/>
      <c r="G5432" s="177"/>
      <c r="H5432" s="177"/>
    </row>
    <row r="5433" spans="1:8" x14ac:dyDescent="0.25">
      <c r="A5433" s="793"/>
      <c r="E5433" s="176"/>
      <c r="F5433" s="176"/>
      <c r="G5433" s="177"/>
      <c r="H5433" s="177"/>
    </row>
    <row r="5434" spans="1:8" x14ac:dyDescent="0.25">
      <c r="A5434" s="793"/>
      <c r="E5434" s="176"/>
      <c r="F5434" s="176"/>
      <c r="G5434" s="177"/>
      <c r="H5434" s="177"/>
    </row>
    <row r="5435" spans="1:8" x14ac:dyDescent="0.25">
      <c r="A5435" s="793"/>
      <c r="E5435" s="176"/>
      <c r="F5435" s="176"/>
      <c r="G5435" s="177"/>
      <c r="H5435" s="177"/>
    </row>
    <row r="5436" spans="1:8" x14ac:dyDescent="0.25">
      <c r="A5436" s="793"/>
      <c r="E5436" s="176"/>
      <c r="F5436" s="176"/>
      <c r="G5436" s="177"/>
      <c r="H5436" s="177"/>
    </row>
    <row r="5437" spans="1:8" x14ac:dyDescent="0.25">
      <c r="A5437" s="793"/>
      <c r="E5437" s="176"/>
      <c r="F5437" s="176"/>
      <c r="G5437" s="177"/>
      <c r="H5437" s="177"/>
    </row>
    <row r="5438" spans="1:8" x14ac:dyDescent="0.25">
      <c r="A5438" s="793"/>
      <c r="E5438" s="176"/>
      <c r="F5438" s="176"/>
      <c r="G5438" s="177"/>
      <c r="H5438" s="177"/>
    </row>
    <row r="5439" spans="1:8" x14ac:dyDescent="0.25">
      <c r="A5439" s="793"/>
      <c r="E5439" s="176"/>
      <c r="F5439" s="176"/>
      <c r="G5439" s="177"/>
      <c r="H5439" s="177"/>
    </row>
    <row r="5440" spans="1:8" x14ac:dyDescent="0.25">
      <c r="A5440" s="793"/>
      <c r="E5440" s="176"/>
      <c r="F5440" s="176"/>
      <c r="G5440" s="177"/>
      <c r="H5440" s="177"/>
    </row>
    <row r="5441" spans="1:8" x14ac:dyDescent="0.25">
      <c r="A5441" s="793"/>
      <c r="E5441" s="176"/>
      <c r="F5441" s="176"/>
      <c r="G5441" s="177"/>
      <c r="H5441" s="177"/>
    </row>
    <row r="5442" spans="1:8" x14ac:dyDescent="0.25">
      <c r="A5442" s="793"/>
      <c r="E5442" s="176"/>
      <c r="F5442" s="176"/>
      <c r="G5442" s="177"/>
      <c r="H5442" s="177"/>
    </row>
    <row r="5443" spans="1:8" x14ac:dyDescent="0.25">
      <c r="A5443" s="793"/>
      <c r="E5443" s="176"/>
      <c r="F5443" s="176"/>
      <c r="G5443" s="177"/>
      <c r="H5443" s="177"/>
    </row>
    <row r="5444" spans="1:8" x14ac:dyDescent="0.25">
      <c r="A5444" s="793"/>
      <c r="E5444" s="176"/>
      <c r="F5444" s="176"/>
      <c r="G5444" s="177"/>
      <c r="H5444" s="177"/>
    </row>
    <row r="5445" spans="1:8" x14ac:dyDescent="0.25">
      <c r="A5445" s="793"/>
      <c r="E5445" s="176"/>
      <c r="F5445" s="176"/>
      <c r="G5445" s="177"/>
      <c r="H5445" s="177"/>
    </row>
    <row r="5446" spans="1:8" x14ac:dyDescent="0.25">
      <c r="A5446" s="793"/>
      <c r="E5446" s="176"/>
      <c r="F5446" s="176"/>
      <c r="G5446" s="177"/>
      <c r="H5446" s="177"/>
    </row>
    <row r="5447" spans="1:8" x14ac:dyDescent="0.25">
      <c r="A5447" s="793"/>
      <c r="E5447" s="176"/>
      <c r="F5447" s="176"/>
      <c r="G5447" s="177"/>
      <c r="H5447" s="177"/>
    </row>
    <row r="5448" spans="1:8" x14ac:dyDescent="0.25">
      <c r="A5448" s="793"/>
      <c r="E5448" s="176"/>
      <c r="F5448" s="176"/>
      <c r="G5448" s="177"/>
      <c r="H5448" s="177"/>
    </row>
    <row r="5449" spans="1:8" x14ac:dyDescent="0.25">
      <c r="A5449" s="793"/>
      <c r="E5449" s="176"/>
      <c r="F5449" s="176"/>
      <c r="G5449" s="177"/>
      <c r="H5449" s="177"/>
    </row>
    <row r="5450" spans="1:8" x14ac:dyDescent="0.25">
      <c r="A5450" s="793"/>
      <c r="E5450" s="176"/>
      <c r="F5450" s="176"/>
      <c r="G5450" s="177"/>
      <c r="H5450" s="177"/>
    </row>
    <row r="5451" spans="1:8" x14ac:dyDescent="0.25">
      <c r="A5451" s="793"/>
      <c r="E5451" s="176"/>
      <c r="F5451" s="176"/>
      <c r="G5451" s="177"/>
      <c r="H5451" s="177"/>
    </row>
    <row r="5452" spans="1:8" x14ac:dyDescent="0.25">
      <c r="A5452" s="793"/>
      <c r="E5452" s="176"/>
      <c r="F5452" s="176"/>
      <c r="G5452" s="177"/>
      <c r="H5452" s="177"/>
    </row>
    <row r="5453" spans="1:8" x14ac:dyDescent="0.25">
      <c r="A5453" s="793"/>
      <c r="E5453" s="176"/>
      <c r="F5453" s="176"/>
      <c r="G5453" s="177"/>
      <c r="H5453" s="177"/>
    </row>
    <row r="5454" spans="1:8" x14ac:dyDescent="0.25">
      <c r="A5454" s="793"/>
      <c r="E5454" s="176"/>
      <c r="F5454" s="176"/>
      <c r="G5454" s="177"/>
      <c r="H5454" s="177"/>
    </row>
    <row r="5455" spans="1:8" x14ac:dyDescent="0.25">
      <c r="A5455" s="793"/>
      <c r="E5455" s="176"/>
      <c r="F5455" s="176"/>
      <c r="G5455" s="177"/>
      <c r="H5455" s="177"/>
    </row>
    <row r="5456" spans="1:8" x14ac:dyDescent="0.25">
      <c r="A5456" s="793"/>
      <c r="E5456" s="176"/>
      <c r="F5456" s="176"/>
      <c r="G5456" s="177"/>
      <c r="H5456" s="177"/>
    </row>
    <row r="5457" spans="1:8" x14ac:dyDescent="0.25">
      <c r="A5457" s="793"/>
      <c r="E5457" s="176"/>
      <c r="F5457" s="176"/>
      <c r="G5457" s="177"/>
      <c r="H5457" s="177"/>
    </row>
    <row r="5458" spans="1:8" x14ac:dyDescent="0.25">
      <c r="A5458" s="793"/>
      <c r="E5458" s="176"/>
      <c r="F5458" s="176"/>
      <c r="G5458" s="177"/>
      <c r="H5458" s="177"/>
    </row>
    <row r="5459" spans="1:8" x14ac:dyDescent="0.25">
      <c r="A5459" s="793"/>
      <c r="E5459" s="176"/>
      <c r="F5459" s="176"/>
      <c r="G5459" s="177"/>
      <c r="H5459" s="177"/>
    </row>
    <row r="5460" spans="1:8" x14ac:dyDescent="0.25">
      <c r="A5460" s="793"/>
      <c r="E5460" s="176"/>
      <c r="F5460" s="176"/>
      <c r="G5460" s="177"/>
      <c r="H5460" s="177"/>
    </row>
    <row r="5461" spans="1:8" x14ac:dyDescent="0.25">
      <c r="A5461" s="793"/>
      <c r="E5461" s="176"/>
      <c r="F5461" s="176"/>
      <c r="G5461" s="177"/>
      <c r="H5461" s="177"/>
    </row>
    <row r="5462" spans="1:8" x14ac:dyDescent="0.25">
      <c r="A5462" s="793"/>
      <c r="E5462" s="176"/>
      <c r="F5462" s="176"/>
      <c r="G5462" s="177"/>
      <c r="H5462" s="177"/>
    </row>
    <row r="5463" spans="1:8" x14ac:dyDescent="0.25">
      <c r="A5463" s="793"/>
      <c r="E5463" s="176"/>
      <c r="F5463" s="176"/>
      <c r="G5463" s="177"/>
      <c r="H5463" s="177"/>
    </row>
    <row r="5464" spans="1:8" x14ac:dyDescent="0.25">
      <c r="A5464" s="793"/>
      <c r="E5464" s="176"/>
      <c r="F5464" s="176"/>
      <c r="G5464" s="177"/>
      <c r="H5464" s="177"/>
    </row>
    <row r="5465" spans="1:8" x14ac:dyDescent="0.25">
      <c r="A5465" s="793"/>
      <c r="E5465" s="176"/>
      <c r="F5465" s="176"/>
      <c r="G5465" s="177"/>
      <c r="H5465" s="177"/>
    </row>
    <row r="5466" spans="1:8" x14ac:dyDescent="0.25">
      <c r="A5466" s="793"/>
      <c r="E5466" s="176"/>
      <c r="F5466" s="176"/>
      <c r="G5466" s="177"/>
      <c r="H5466" s="177"/>
    </row>
    <row r="5467" spans="1:8" x14ac:dyDescent="0.25">
      <c r="A5467" s="793"/>
      <c r="E5467" s="176"/>
      <c r="F5467" s="176"/>
      <c r="G5467" s="177"/>
      <c r="H5467" s="177"/>
    </row>
    <row r="5468" spans="1:8" x14ac:dyDescent="0.25">
      <c r="A5468" s="793"/>
      <c r="E5468" s="176"/>
      <c r="F5468" s="176"/>
      <c r="G5468" s="177"/>
      <c r="H5468" s="177"/>
    </row>
    <row r="5469" spans="1:8" x14ac:dyDescent="0.25">
      <c r="A5469" s="793"/>
      <c r="E5469" s="176"/>
      <c r="F5469" s="176"/>
      <c r="G5469" s="177"/>
      <c r="H5469" s="177"/>
    </row>
    <row r="5470" spans="1:8" x14ac:dyDescent="0.25">
      <c r="A5470" s="793"/>
      <c r="E5470" s="176"/>
      <c r="F5470" s="176"/>
      <c r="G5470" s="177"/>
      <c r="H5470" s="177"/>
    </row>
    <row r="5471" spans="1:8" x14ac:dyDescent="0.25">
      <c r="A5471" s="793"/>
      <c r="E5471" s="176"/>
      <c r="F5471" s="176"/>
      <c r="G5471" s="177"/>
      <c r="H5471" s="177"/>
    </row>
    <row r="5472" spans="1:8" x14ac:dyDescent="0.25">
      <c r="A5472" s="793"/>
      <c r="E5472" s="176"/>
      <c r="F5472" s="176"/>
      <c r="G5472" s="177"/>
      <c r="H5472" s="177"/>
    </row>
    <row r="5473" spans="1:8" x14ac:dyDescent="0.25">
      <c r="A5473" s="793"/>
      <c r="E5473" s="176"/>
      <c r="F5473" s="176"/>
      <c r="G5473" s="177"/>
      <c r="H5473" s="177"/>
    </row>
    <row r="5474" spans="1:8" x14ac:dyDescent="0.25">
      <c r="A5474" s="793"/>
      <c r="E5474" s="176"/>
      <c r="F5474" s="176"/>
      <c r="G5474" s="177"/>
      <c r="H5474" s="177"/>
    </row>
    <row r="5475" spans="1:8" x14ac:dyDescent="0.25">
      <c r="A5475" s="793"/>
      <c r="E5475" s="176"/>
      <c r="F5475" s="176"/>
      <c r="G5475" s="177"/>
      <c r="H5475" s="177"/>
    </row>
    <row r="5476" spans="1:8" x14ac:dyDescent="0.25">
      <c r="A5476" s="793"/>
      <c r="E5476" s="176"/>
      <c r="F5476" s="176"/>
      <c r="G5476" s="177"/>
      <c r="H5476" s="177"/>
    </row>
    <row r="5477" spans="1:8" x14ac:dyDescent="0.25">
      <c r="A5477" s="793"/>
      <c r="E5477" s="176"/>
      <c r="F5477" s="176"/>
      <c r="G5477" s="177"/>
      <c r="H5477" s="177"/>
    </row>
    <row r="5478" spans="1:8" x14ac:dyDescent="0.25">
      <c r="A5478" s="793"/>
      <c r="E5478" s="176"/>
      <c r="F5478" s="176"/>
      <c r="G5478" s="177"/>
      <c r="H5478" s="177"/>
    </row>
    <row r="5479" spans="1:8" x14ac:dyDescent="0.25">
      <c r="A5479" s="793"/>
      <c r="E5479" s="176"/>
      <c r="F5479" s="176"/>
      <c r="G5479" s="177"/>
      <c r="H5479" s="177"/>
    </row>
    <row r="5480" spans="1:8" x14ac:dyDescent="0.25">
      <c r="A5480" s="793"/>
      <c r="E5480" s="176"/>
      <c r="F5480" s="176"/>
      <c r="G5480" s="177"/>
      <c r="H5480" s="177"/>
    </row>
    <row r="5481" spans="1:8" x14ac:dyDescent="0.25">
      <c r="A5481" s="793"/>
      <c r="E5481" s="176"/>
      <c r="F5481" s="176"/>
      <c r="G5481" s="177"/>
      <c r="H5481" s="177"/>
    </row>
    <row r="5482" spans="1:8" x14ac:dyDescent="0.25">
      <c r="A5482" s="793"/>
      <c r="E5482" s="176"/>
      <c r="F5482" s="176"/>
      <c r="G5482" s="177"/>
      <c r="H5482" s="177"/>
    </row>
    <row r="5483" spans="1:8" x14ac:dyDescent="0.25">
      <c r="A5483" s="793"/>
      <c r="E5483" s="176"/>
      <c r="F5483" s="176"/>
      <c r="G5483" s="177"/>
      <c r="H5483" s="177"/>
    </row>
    <row r="5484" spans="1:8" x14ac:dyDescent="0.25">
      <c r="A5484" s="793"/>
      <c r="E5484" s="176"/>
      <c r="F5484" s="176"/>
      <c r="G5484" s="177"/>
      <c r="H5484" s="177"/>
    </row>
    <row r="5485" spans="1:8" x14ac:dyDescent="0.25">
      <c r="A5485" s="793"/>
      <c r="E5485" s="176"/>
      <c r="F5485" s="176"/>
      <c r="G5485" s="177"/>
      <c r="H5485" s="177"/>
    </row>
    <row r="5486" spans="1:8" x14ac:dyDescent="0.25">
      <c r="A5486" s="793"/>
      <c r="E5486" s="176"/>
      <c r="F5486" s="176"/>
      <c r="G5486" s="177"/>
      <c r="H5486" s="177"/>
    </row>
    <row r="5487" spans="1:8" x14ac:dyDescent="0.25">
      <c r="A5487" s="793"/>
      <c r="E5487" s="176"/>
      <c r="F5487" s="176"/>
      <c r="G5487" s="177"/>
      <c r="H5487" s="177"/>
    </row>
    <row r="5488" spans="1:8" x14ac:dyDescent="0.25">
      <c r="A5488" s="793"/>
      <c r="E5488" s="176"/>
      <c r="F5488" s="176"/>
      <c r="G5488" s="177"/>
      <c r="H5488" s="177"/>
    </row>
    <row r="5489" spans="1:8" x14ac:dyDescent="0.25">
      <c r="A5489" s="793"/>
      <c r="E5489" s="176"/>
      <c r="F5489" s="176"/>
      <c r="G5489" s="177"/>
      <c r="H5489" s="177"/>
    </row>
    <row r="5490" spans="1:8" x14ac:dyDescent="0.25">
      <c r="A5490" s="793"/>
      <c r="E5490" s="176"/>
      <c r="F5490" s="176"/>
      <c r="G5490" s="177"/>
      <c r="H5490" s="177"/>
    </row>
    <row r="5491" spans="1:8" x14ac:dyDescent="0.25">
      <c r="A5491" s="793"/>
      <c r="E5491" s="176"/>
      <c r="F5491" s="176"/>
      <c r="G5491" s="177"/>
      <c r="H5491" s="177"/>
    </row>
    <row r="5492" spans="1:8" x14ac:dyDescent="0.25">
      <c r="A5492" s="793"/>
      <c r="E5492" s="176"/>
      <c r="F5492" s="176"/>
      <c r="G5492" s="177"/>
      <c r="H5492" s="177"/>
    </row>
    <row r="5493" spans="1:8" x14ac:dyDescent="0.25">
      <c r="A5493" s="793"/>
      <c r="E5493" s="176"/>
      <c r="F5493" s="176"/>
      <c r="G5493" s="177"/>
      <c r="H5493" s="177"/>
    </row>
    <row r="5494" spans="1:8" x14ac:dyDescent="0.25">
      <c r="A5494" s="793"/>
      <c r="E5494" s="176"/>
      <c r="F5494" s="176"/>
      <c r="G5494" s="177"/>
      <c r="H5494" s="177"/>
    </row>
    <row r="5495" spans="1:8" x14ac:dyDescent="0.25">
      <c r="A5495" s="793"/>
      <c r="E5495" s="176"/>
      <c r="F5495" s="176"/>
      <c r="G5495" s="177"/>
      <c r="H5495" s="177"/>
    </row>
    <row r="5496" spans="1:8" x14ac:dyDescent="0.25">
      <c r="A5496" s="793"/>
      <c r="E5496" s="176"/>
      <c r="F5496" s="176"/>
      <c r="G5496" s="177"/>
      <c r="H5496" s="177"/>
    </row>
    <row r="5497" spans="1:8" x14ac:dyDescent="0.25">
      <c r="A5497" s="793"/>
      <c r="E5497" s="176"/>
      <c r="F5497" s="176"/>
      <c r="G5497" s="177"/>
      <c r="H5497" s="177"/>
    </row>
    <row r="5498" spans="1:8" x14ac:dyDescent="0.25">
      <c r="A5498" s="793"/>
      <c r="E5498" s="176"/>
      <c r="F5498" s="176"/>
      <c r="G5498" s="177"/>
      <c r="H5498" s="177"/>
    </row>
    <row r="5499" spans="1:8" x14ac:dyDescent="0.25">
      <c r="A5499" s="793"/>
      <c r="E5499" s="176"/>
      <c r="F5499" s="176"/>
      <c r="G5499" s="177"/>
      <c r="H5499" s="177"/>
    </row>
    <row r="5500" spans="1:8" x14ac:dyDescent="0.25">
      <c r="A5500" s="793"/>
      <c r="E5500" s="176"/>
      <c r="F5500" s="176"/>
      <c r="G5500" s="177"/>
      <c r="H5500" s="177"/>
    </row>
    <row r="5501" spans="1:8" x14ac:dyDescent="0.25">
      <c r="A5501" s="793"/>
      <c r="E5501" s="176"/>
      <c r="F5501" s="176"/>
      <c r="G5501" s="177"/>
      <c r="H5501" s="177"/>
    </row>
    <row r="5502" spans="1:8" x14ac:dyDescent="0.25">
      <c r="A5502" s="793"/>
      <c r="E5502" s="176"/>
      <c r="F5502" s="176"/>
      <c r="G5502" s="177"/>
      <c r="H5502" s="177"/>
    </row>
    <row r="5503" spans="1:8" x14ac:dyDescent="0.25">
      <c r="A5503" s="793"/>
      <c r="E5503" s="176"/>
      <c r="F5503" s="176"/>
      <c r="G5503" s="177"/>
      <c r="H5503" s="177"/>
    </row>
    <row r="5504" spans="1:8" x14ac:dyDescent="0.25">
      <c r="A5504" s="793"/>
      <c r="E5504" s="176"/>
      <c r="F5504" s="176"/>
      <c r="G5504" s="177"/>
      <c r="H5504" s="177"/>
    </row>
    <row r="5505" spans="1:8" x14ac:dyDescent="0.25">
      <c r="A5505" s="793"/>
      <c r="E5505" s="176"/>
      <c r="F5505" s="176"/>
      <c r="G5505" s="177"/>
      <c r="H5505" s="177"/>
    </row>
    <row r="5506" spans="1:8" x14ac:dyDescent="0.25">
      <c r="A5506" s="793"/>
      <c r="E5506" s="176"/>
      <c r="F5506" s="176"/>
      <c r="G5506" s="177"/>
      <c r="H5506" s="177"/>
    </row>
    <row r="5507" spans="1:8" x14ac:dyDescent="0.25">
      <c r="A5507" s="793"/>
      <c r="E5507" s="176"/>
      <c r="F5507" s="176"/>
      <c r="G5507" s="177"/>
      <c r="H5507" s="177"/>
    </row>
    <row r="5508" spans="1:8" x14ac:dyDescent="0.25">
      <c r="A5508" s="793"/>
      <c r="E5508" s="176"/>
      <c r="F5508" s="176"/>
      <c r="G5508" s="177"/>
      <c r="H5508" s="177"/>
    </row>
    <row r="5509" spans="1:8" x14ac:dyDescent="0.25">
      <c r="A5509" s="793"/>
      <c r="E5509" s="176"/>
      <c r="F5509" s="176"/>
      <c r="G5509" s="177"/>
      <c r="H5509" s="177"/>
    </row>
    <row r="5510" spans="1:8" x14ac:dyDescent="0.25">
      <c r="A5510" s="793"/>
      <c r="E5510" s="176"/>
      <c r="F5510" s="176"/>
      <c r="G5510" s="177"/>
      <c r="H5510" s="177"/>
    </row>
    <row r="5511" spans="1:8" x14ac:dyDescent="0.25">
      <c r="A5511" s="793"/>
      <c r="E5511" s="176"/>
      <c r="F5511" s="176"/>
      <c r="G5511" s="177"/>
      <c r="H5511" s="177"/>
    </row>
    <row r="5512" spans="1:8" x14ac:dyDescent="0.25">
      <c r="A5512" s="793"/>
      <c r="E5512" s="176"/>
      <c r="F5512" s="176"/>
      <c r="G5512" s="177"/>
      <c r="H5512" s="177"/>
    </row>
    <row r="5513" spans="1:8" x14ac:dyDescent="0.25">
      <c r="A5513" s="793"/>
      <c r="E5513" s="176"/>
      <c r="F5513" s="176"/>
      <c r="G5513" s="177"/>
      <c r="H5513" s="177"/>
    </row>
    <row r="5514" spans="1:8" x14ac:dyDescent="0.25">
      <c r="A5514" s="793"/>
      <c r="E5514" s="176"/>
      <c r="F5514" s="176"/>
      <c r="G5514" s="177"/>
      <c r="H5514" s="177"/>
    </row>
    <row r="5515" spans="1:8" x14ac:dyDescent="0.25">
      <c r="A5515" s="793"/>
      <c r="E5515" s="176"/>
      <c r="F5515" s="176"/>
      <c r="G5515" s="177"/>
      <c r="H5515" s="177"/>
    </row>
    <row r="5516" spans="1:8" x14ac:dyDescent="0.25">
      <c r="A5516" s="793"/>
      <c r="E5516" s="176"/>
      <c r="F5516" s="176"/>
      <c r="G5516" s="177"/>
      <c r="H5516" s="177"/>
    </row>
    <row r="5517" spans="1:8" x14ac:dyDescent="0.25">
      <c r="A5517" s="793"/>
      <c r="E5517" s="176"/>
      <c r="F5517" s="176"/>
      <c r="G5517" s="177"/>
      <c r="H5517" s="177"/>
    </row>
    <row r="5518" spans="1:8" x14ac:dyDescent="0.25">
      <c r="A5518" s="793"/>
      <c r="E5518" s="176"/>
      <c r="F5518" s="176"/>
      <c r="G5518" s="177"/>
      <c r="H5518" s="177"/>
    </row>
    <row r="5519" spans="1:8" x14ac:dyDescent="0.25">
      <c r="A5519" s="793"/>
      <c r="E5519" s="176"/>
      <c r="F5519" s="176"/>
      <c r="G5519" s="177"/>
      <c r="H5519" s="177"/>
    </row>
    <row r="5520" spans="1:8" x14ac:dyDescent="0.25">
      <c r="A5520" s="793"/>
      <c r="E5520" s="176"/>
      <c r="F5520" s="176"/>
      <c r="G5520" s="177"/>
      <c r="H5520" s="177"/>
    </row>
    <row r="5521" spans="1:8" x14ac:dyDescent="0.25">
      <c r="A5521" s="793"/>
      <c r="E5521" s="176"/>
      <c r="F5521" s="176"/>
      <c r="G5521" s="177"/>
      <c r="H5521" s="177"/>
    </row>
    <row r="5522" spans="1:8" x14ac:dyDescent="0.25">
      <c r="A5522" s="793"/>
      <c r="E5522" s="176"/>
      <c r="F5522" s="176"/>
      <c r="G5522" s="177"/>
      <c r="H5522" s="177"/>
    </row>
    <row r="5523" spans="1:8" x14ac:dyDescent="0.25">
      <c r="A5523" s="793"/>
      <c r="E5523" s="176"/>
      <c r="F5523" s="176"/>
      <c r="G5523" s="177"/>
      <c r="H5523" s="177"/>
    </row>
    <row r="5524" spans="1:8" x14ac:dyDescent="0.25">
      <c r="A5524" s="793"/>
      <c r="E5524" s="176"/>
      <c r="F5524" s="176"/>
      <c r="G5524" s="177"/>
      <c r="H5524" s="177"/>
    </row>
    <row r="5525" spans="1:8" x14ac:dyDescent="0.25">
      <c r="A5525" s="793"/>
      <c r="E5525" s="176"/>
      <c r="F5525" s="176"/>
      <c r="G5525" s="177"/>
      <c r="H5525" s="177"/>
    </row>
    <row r="5526" spans="1:8" x14ac:dyDescent="0.25">
      <c r="A5526" s="793"/>
      <c r="E5526" s="176"/>
      <c r="F5526" s="176"/>
      <c r="G5526" s="177"/>
      <c r="H5526" s="177"/>
    </row>
    <row r="5527" spans="1:8" x14ac:dyDescent="0.25">
      <c r="A5527" s="793"/>
      <c r="E5527" s="176"/>
      <c r="F5527" s="176"/>
      <c r="G5527" s="177"/>
      <c r="H5527" s="177"/>
    </row>
    <row r="5528" spans="1:8" x14ac:dyDescent="0.25">
      <c r="A5528" s="793"/>
      <c r="E5528" s="176"/>
      <c r="F5528" s="176"/>
      <c r="G5528" s="177"/>
      <c r="H5528" s="177"/>
    </row>
    <row r="5529" spans="1:8" x14ac:dyDescent="0.25">
      <c r="A5529" s="793"/>
      <c r="E5529" s="176"/>
      <c r="F5529" s="176"/>
      <c r="G5529" s="177"/>
      <c r="H5529" s="177"/>
    </row>
    <row r="5530" spans="1:8" x14ac:dyDescent="0.25">
      <c r="A5530" s="793"/>
      <c r="E5530" s="176"/>
      <c r="F5530" s="176"/>
      <c r="G5530" s="177"/>
      <c r="H5530" s="177"/>
    </row>
    <row r="5531" spans="1:8" x14ac:dyDescent="0.25">
      <c r="A5531" s="793"/>
      <c r="E5531" s="176"/>
      <c r="F5531" s="176"/>
      <c r="G5531" s="177"/>
      <c r="H5531" s="177"/>
    </row>
    <row r="5532" spans="1:8" x14ac:dyDescent="0.25">
      <c r="A5532" s="793"/>
      <c r="E5532" s="176"/>
      <c r="F5532" s="176"/>
      <c r="G5532" s="177"/>
      <c r="H5532" s="177"/>
    </row>
    <row r="5533" spans="1:8" x14ac:dyDescent="0.25">
      <c r="A5533" s="793"/>
      <c r="E5533" s="176"/>
      <c r="F5533" s="176"/>
      <c r="G5533" s="177"/>
      <c r="H5533" s="177"/>
    </row>
    <row r="5534" spans="1:8" x14ac:dyDescent="0.25">
      <c r="A5534" s="793"/>
      <c r="E5534" s="176"/>
      <c r="F5534" s="176"/>
      <c r="G5534" s="177"/>
      <c r="H5534" s="177"/>
    </row>
    <row r="5535" spans="1:8" x14ac:dyDescent="0.25">
      <c r="A5535" s="793"/>
      <c r="E5535" s="176"/>
      <c r="F5535" s="176"/>
      <c r="G5535" s="177"/>
      <c r="H5535" s="177"/>
    </row>
    <row r="5536" spans="1:8" x14ac:dyDescent="0.25">
      <c r="A5536" s="793"/>
      <c r="E5536" s="176"/>
      <c r="F5536" s="176"/>
      <c r="G5536" s="177"/>
      <c r="H5536" s="177"/>
    </row>
    <row r="5537" spans="1:8" x14ac:dyDescent="0.25">
      <c r="A5537" s="793"/>
      <c r="E5537" s="176"/>
      <c r="F5537" s="176"/>
      <c r="G5537" s="177"/>
      <c r="H5537" s="177"/>
    </row>
    <row r="5538" spans="1:8" x14ac:dyDescent="0.25">
      <c r="A5538" s="793"/>
      <c r="E5538" s="176"/>
      <c r="F5538" s="176"/>
      <c r="G5538" s="177"/>
      <c r="H5538" s="177"/>
    </row>
    <row r="5539" spans="1:8" x14ac:dyDescent="0.25">
      <c r="A5539" s="793"/>
      <c r="E5539" s="176"/>
      <c r="F5539" s="176"/>
      <c r="G5539" s="177"/>
      <c r="H5539" s="177"/>
    </row>
    <row r="5540" spans="1:8" x14ac:dyDescent="0.25">
      <c r="A5540" s="793"/>
      <c r="E5540" s="176"/>
      <c r="F5540" s="176"/>
      <c r="G5540" s="177"/>
      <c r="H5540" s="177"/>
    </row>
    <row r="5541" spans="1:8" x14ac:dyDescent="0.25">
      <c r="A5541" s="793"/>
      <c r="E5541" s="176"/>
      <c r="F5541" s="176"/>
      <c r="G5541" s="177"/>
      <c r="H5541" s="177"/>
    </row>
    <row r="5542" spans="1:8" x14ac:dyDescent="0.25">
      <c r="A5542" s="793"/>
      <c r="E5542" s="176"/>
      <c r="F5542" s="176"/>
      <c r="G5542" s="177"/>
      <c r="H5542" s="177"/>
    </row>
    <row r="5543" spans="1:8" x14ac:dyDescent="0.25">
      <c r="A5543" s="793"/>
      <c r="E5543" s="176"/>
      <c r="F5543" s="176"/>
      <c r="G5543" s="177"/>
      <c r="H5543" s="177"/>
    </row>
    <row r="5544" spans="1:8" x14ac:dyDescent="0.25">
      <c r="A5544" s="793"/>
      <c r="E5544" s="176"/>
      <c r="F5544" s="176"/>
      <c r="G5544" s="177"/>
      <c r="H5544" s="177"/>
    </row>
    <row r="5545" spans="1:8" x14ac:dyDescent="0.25">
      <c r="A5545" s="793"/>
      <c r="E5545" s="176"/>
      <c r="F5545" s="176"/>
      <c r="G5545" s="177"/>
      <c r="H5545" s="177"/>
    </row>
    <row r="5546" spans="1:8" x14ac:dyDescent="0.25">
      <c r="A5546" s="793"/>
      <c r="E5546" s="176"/>
      <c r="F5546" s="176"/>
      <c r="G5546" s="177"/>
      <c r="H5546" s="177"/>
    </row>
    <row r="5547" spans="1:8" x14ac:dyDescent="0.25">
      <c r="A5547" s="793"/>
      <c r="E5547" s="176"/>
      <c r="F5547" s="176"/>
      <c r="G5547" s="177"/>
      <c r="H5547" s="177"/>
    </row>
    <row r="5548" spans="1:8" x14ac:dyDescent="0.25">
      <c r="A5548" s="793"/>
      <c r="E5548" s="176"/>
      <c r="F5548" s="176"/>
      <c r="G5548" s="177"/>
      <c r="H5548" s="177"/>
    </row>
    <row r="5549" spans="1:8" x14ac:dyDescent="0.25">
      <c r="A5549" s="793"/>
      <c r="E5549" s="176"/>
      <c r="F5549" s="176"/>
      <c r="G5549" s="177"/>
      <c r="H5549" s="177"/>
    </row>
    <row r="5550" spans="1:8" x14ac:dyDescent="0.25">
      <c r="A5550" s="793"/>
      <c r="E5550" s="176"/>
      <c r="F5550" s="176"/>
      <c r="G5550" s="177"/>
      <c r="H5550" s="177"/>
    </row>
    <row r="5551" spans="1:8" x14ac:dyDescent="0.25">
      <c r="A5551" s="793"/>
      <c r="E5551" s="176"/>
      <c r="F5551" s="176"/>
      <c r="G5551" s="177"/>
      <c r="H5551" s="177"/>
    </row>
    <row r="5552" spans="1:8" x14ac:dyDescent="0.25">
      <c r="A5552" s="793"/>
      <c r="E5552" s="176"/>
      <c r="F5552" s="176"/>
      <c r="G5552" s="177"/>
      <c r="H5552" s="177"/>
    </row>
    <row r="5553" spans="1:8" x14ac:dyDescent="0.25">
      <c r="A5553" s="793"/>
      <c r="E5553" s="176"/>
      <c r="F5553" s="176"/>
      <c r="G5553" s="177"/>
      <c r="H5553" s="177"/>
    </row>
    <row r="5554" spans="1:8" x14ac:dyDescent="0.25">
      <c r="A5554" s="793"/>
      <c r="E5554" s="176"/>
      <c r="F5554" s="176"/>
      <c r="G5554" s="177"/>
      <c r="H5554" s="177"/>
    </row>
    <row r="5555" spans="1:8" x14ac:dyDescent="0.25">
      <c r="A5555" s="793"/>
      <c r="E5555" s="176"/>
      <c r="F5555" s="176"/>
      <c r="G5555" s="177"/>
      <c r="H5555" s="177"/>
    </row>
    <row r="5556" spans="1:8" x14ac:dyDescent="0.25">
      <c r="A5556" s="793"/>
      <c r="E5556" s="176"/>
      <c r="F5556" s="176"/>
      <c r="G5556" s="177"/>
      <c r="H5556" s="177"/>
    </row>
    <row r="5557" spans="1:8" x14ac:dyDescent="0.25">
      <c r="A5557" s="793"/>
      <c r="E5557" s="176"/>
      <c r="F5557" s="176"/>
      <c r="G5557" s="177"/>
      <c r="H5557" s="177"/>
    </row>
    <row r="5558" spans="1:8" x14ac:dyDescent="0.25">
      <c r="A5558" s="793"/>
      <c r="E5558" s="176"/>
      <c r="F5558" s="176"/>
      <c r="G5558" s="177"/>
      <c r="H5558" s="177"/>
    </row>
    <row r="5559" spans="1:8" x14ac:dyDescent="0.25">
      <c r="A5559" s="793"/>
      <c r="E5559" s="176"/>
      <c r="F5559" s="176"/>
      <c r="G5559" s="177"/>
      <c r="H5559" s="177"/>
    </row>
    <row r="5560" spans="1:8" x14ac:dyDescent="0.25">
      <c r="A5560" s="793"/>
      <c r="E5560" s="176"/>
      <c r="F5560" s="176"/>
      <c r="G5560" s="177"/>
      <c r="H5560" s="177"/>
    </row>
    <row r="5561" spans="1:8" x14ac:dyDescent="0.25">
      <c r="A5561" s="793"/>
      <c r="E5561" s="176"/>
      <c r="F5561" s="176"/>
      <c r="G5561" s="177"/>
      <c r="H5561" s="177"/>
    </row>
    <row r="5562" spans="1:8" x14ac:dyDescent="0.25">
      <c r="A5562" s="793"/>
      <c r="E5562" s="176"/>
      <c r="F5562" s="176"/>
      <c r="G5562" s="177"/>
      <c r="H5562" s="177"/>
    </row>
    <row r="5563" spans="1:8" x14ac:dyDescent="0.25">
      <c r="A5563" s="793"/>
      <c r="E5563" s="176"/>
      <c r="F5563" s="176"/>
      <c r="G5563" s="177"/>
      <c r="H5563" s="177"/>
    </row>
    <row r="5564" spans="1:8" x14ac:dyDescent="0.25">
      <c r="A5564" s="793"/>
      <c r="E5564" s="176"/>
      <c r="F5564" s="176"/>
      <c r="G5564" s="177"/>
      <c r="H5564" s="177"/>
    </row>
    <row r="5565" spans="1:8" x14ac:dyDescent="0.25">
      <c r="A5565" s="793"/>
      <c r="E5565" s="176"/>
      <c r="F5565" s="176"/>
      <c r="G5565" s="177"/>
      <c r="H5565" s="177"/>
    </row>
    <row r="5566" spans="1:8" x14ac:dyDescent="0.25">
      <c r="A5566" s="793"/>
      <c r="E5566" s="176"/>
      <c r="F5566" s="176"/>
      <c r="G5566" s="177"/>
      <c r="H5566" s="177"/>
    </row>
    <row r="5567" spans="1:8" x14ac:dyDescent="0.25">
      <c r="A5567" s="793"/>
      <c r="E5567" s="176"/>
      <c r="F5567" s="176"/>
      <c r="G5567" s="177"/>
      <c r="H5567" s="177"/>
    </row>
    <row r="5568" spans="1:8" x14ac:dyDescent="0.25">
      <c r="A5568" s="793"/>
      <c r="E5568" s="176"/>
      <c r="F5568" s="176"/>
      <c r="G5568" s="177"/>
      <c r="H5568" s="177"/>
    </row>
    <row r="5569" spans="1:8" x14ac:dyDescent="0.25">
      <c r="A5569" s="793"/>
      <c r="E5569" s="176"/>
      <c r="F5569" s="176"/>
      <c r="G5569" s="177"/>
      <c r="H5569" s="177"/>
    </row>
    <row r="5570" spans="1:8" x14ac:dyDescent="0.25">
      <c r="A5570" s="793"/>
      <c r="E5570" s="176"/>
      <c r="F5570" s="176"/>
      <c r="G5570" s="177"/>
      <c r="H5570" s="177"/>
    </row>
    <row r="5571" spans="1:8" x14ac:dyDescent="0.25">
      <c r="A5571" s="793"/>
      <c r="E5571" s="176"/>
      <c r="F5571" s="176"/>
      <c r="G5571" s="177"/>
      <c r="H5571" s="177"/>
    </row>
    <row r="5572" spans="1:8" x14ac:dyDescent="0.25">
      <c r="A5572" s="793"/>
      <c r="E5572" s="176"/>
      <c r="F5572" s="176"/>
      <c r="G5572" s="177"/>
      <c r="H5572" s="177"/>
    </row>
    <row r="5573" spans="1:8" x14ac:dyDescent="0.25">
      <c r="A5573" s="793"/>
      <c r="E5573" s="176"/>
      <c r="F5573" s="176"/>
      <c r="G5573" s="177"/>
      <c r="H5573" s="177"/>
    </row>
    <row r="5574" spans="1:8" x14ac:dyDescent="0.25">
      <c r="A5574" s="793"/>
      <c r="E5574" s="176"/>
      <c r="F5574" s="176"/>
      <c r="G5574" s="177"/>
      <c r="H5574" s="177"/>
    </row>
    <row r="5575" spans="1:8" x14ac:dyDescent="0.25">
      <c r="A5575" s="793"/>
      <c r="E5575" s="176"/>
      <c r="F5575" s="176"/>
      <c r="G5575" s="177"/>
      <c r="H5575" s="177"/>
    </row>
    <row r="5576" spans="1:8" x14ac:dyDescent="0.25">
      <c r="A5576" s="793"/>
      <c r="E5576" s="176"/>
      <c r="F5576" s="176"/>
      <c r="G5576" s="177"/>
      <c r="H5576" s="177"/>
    </row>
    <row r="5577" spans="1:8" x14ac:dyDescent="0.25">
      <c r="A5577" s="793"/>
      <c r="E5577" s="176"/>
      <c r="F5577" s="176"/>
      <c r="G5577" s="177"/>
      <c r="H5577" s="177"/>
    </row>
    <row r="5578" spans="1:8" x14ac:dyDescent="0.25">
      <c r="A5578" s="793"/>
      <c r="E5578" s="176"/>
      <c r="F5578" s="176"/>
      <c r="G5578" s="177"/>
      <c r="H5578" s="177"/>
    </row>
    <row r="5579" spans="1:8" x14ac:dyDescent="0.25">
      <c r="A5579" s="793"/>
      <c r="E5579" s="176"/>
      <c r="F5579" s="176"/>
      <c r="G5579" s="177"/>
      <c r="H5579" s="177"/>
    </row>
    <row r="5580" spans="1:8" x14ac:dyDescent="0.25">
      <c r="A5580" s="793"/>
      <c r="E5580" s="176"/>
      <c r="F5580" s="176"/>
      <c r="G5580" s="177"/>
      <c r="H5580" s="177"/>
    </row>
    <row r="5581" spans="1:8" x14ac:dyDescent="0.25">
      <c r="A5581" s="793"/>
      <c r="E5581" s="176"/>
      <c r="F5581" s="176"/>
      <c r="G5581" s="177"/>
      <c r="H5581" s="177"/>
    </row>
    <row r="5582" spans="1:8" x14ac:dyDescent="0.25">
      <c r="A5582" s="793"/>
      <c r="E5582" s="176"/>
      <c r="F5582" s="176"/>
      <c r="G5582" s="177"/>
      <c r="H5582" s="177"/>
    </row>
    <row r="5583" spans="1:8" x14ac:dyDescent="0.25">
      <c r="A5583" s="793"/>
      <c r="E5583" s="176"/>
      <c r="F5583" s="176"/>
      <c r="G5583" s="177"/>
      <c r="H5583" s="177"/>
    </row>
    <row r="5584" spans="1:8" x14ac:dyDescent="0.25">
      <c r="A5584" s="793"/>
      <c r="E5584" s="176"/>
      <c r="F5584" s="176"/>
      <c r="G5584" s="177"/>
      <c r="H5584" s="177"/>
    </row>
    <row r="5585" spans="1:8" x14ac:dyDescent="0.25">
      <c r="A5585" s="793"/>
      <c r="E5585" s="176"/>
      <c r="F5585" s="176"/>
      <c r="G5585" s="177"/>
      <c r="H5585" s="177"/>
    </row>
    <row r="5586" spans="1:8" x14ac:dyDescent="0.25">
      <c r="A5586" s="793"/>
      <c r="E5586" s="176"/>
      <c r="F5586" s="176"/>
      <c r="G5586" s="177"/>
      <c r="H5586" s="177"/>
    </row>
    <row r="5587" spans="1:8" x14ac:dyDescent="0.25">
      <c r="A5587" s="793"/>
      <c r="E5587" s="176"/>
      <c r="F5587" s="176"/>
      <c r="G5587" s="177"/>
      <c r="H5587" s="177"/>
    </row>
    <row r="5588" spans="1:8" x14ac:dyDescent="0.25">
      <c r="A5588" s="793"/>
      <c r="E5588" s="176"/>
      <c r="F5588" s="176"/>
      <c r="G5588" s="177"/>
      <c r="H5588" s="177"/>
    </row>
    <row r="5589" spans="1:8" x14ac:dyDescent="0.25">
      <c r="A5589" s="793"/>
      <c r="E5589" s="176"/>
      <c r="F5589" s="176"/>
      <c r="G5589" s="177"/>
      <c r="H5589" s="177"/>
    </row>
    <row r="5590" spans="1:8" x14ac:dyDescent="0.25">
      <c r="A5590" s="793"/>
      <c r="E5590" s="176"/>
      <c r="F5590" s="176"/>
      <c r="G5590" s="177"/>
      <c r="H5590" s="177"/>
    </row>
    <row r="5591" spans="1:8" x14ac:dyDescent="0.25">
      <c r="A5591" s="793"/>
      <c r="E5591" s="176"/>
      <c r="F5591" s="176"/>
      <c r="G5591" s="177"/>
      <c r="H5591" s="177"/>
    </row>
    <row r="5592" spans="1:8" x14ac:dyDescent="0.25">
      <c r="A5592" s="793"/>
      <c r="E5592" s="176"/>
      <c r="F5592" s="176"/>
      <c r="G5592" s="177"/>
      <c r="H5592" s="177"/>
    </row>
    <row r="5593" spans="1:8" x14ac:dyDescent="0.25">
      <c r="A5593" s="793"/>
      <c r="E5593" s="176"/>
      <c r="F5593" s="176"/>
      <c r="G5593" s="177"/>
      <c r="H5593" s="177"/>
    </row>
    <row r="5594" spans="1:8" x14ac:dyDescent="0.25">
      <c r="A5594" s="793"/>
      <c r="E5594" s="176"/>
      <c r="F5594" s="176"/>
      <c r="G5594" s="177"/>
      <c r="H5594" s="177"/>
    </row>
    <row r="5595" spans="1:8" x14ac:dyDescent="0.25">
      <c r="A5595" s="793"/>
      <c r="E5595" s="176"/>
      <c r="F5595" s="176"/>
      <c r="G5595" s="177"/>
      <c r="H5595" s="177"/>
    </row>
    <row r="5596" spans="1:8" x14ac:dyDescent="0.25">
      <c r="A5596" s="793"/>
      <c r="E5596" s="176"/>
      <c r="F5596" s="176"/>
      <c r="G5596" s="177"/>
      <c r="H5596" s="177"/>
    </row>
    <row r="5597" spans="1:8" x14ac:dyDescent="0.25">
      <c r="A5597" s="793"/>
      <c r="E5597" s="176"/>
      <c r="F5597" s="176"/>
      <c r="G5597" s="177"/>
      <c r="H5597" s="177"/>
    </row>
    <row r="5598" spans="1:8" x14ac:dyDescent="0.25">
      <c r="A5598" s="793"/>
      <c r="E5598" s="176"/>
      <c r="F5598" s="176"/>
      <c r="G5598" s="177"/>
      <c r="H5598" s="177"/>
    </row>
    <row r="5599" spans="1:8" x14ac:dyDescent="0.25">
      <c r="A5599" s="793"/>
      <c r="E5599" s="176"/>
      <c r="F5599" s="176"/>
      <c r="G5599" s="177"/>
      <c r="H5599" s="177"/>
    </row>
    <row r="5600" spans="1:8" x14ac:dyDescent="0.25">
      <c r="A5600" s="793"/>
      <c r="E5600" s="176"/>
      <c r="F5600" s="176"/>
      <c r="G5600" s="177"/>
      <c r="H5600" s="177"/>
    </row>
    <row r="5601" spans="1:8" x14ac:dyDescent="0.25">
      <c r="A5601" s="793"/>
      <c r="E5601" s="176"/>
      <c r="F5601" s="176"/>
      <c r="G5601" s="177"/>
      <c r="H5601" s="177"/>
    </row>
    <row r="5602" spans="1:8" x14ac:dyDescent="0.25">
      <c r="A5602" s="793"/>
      <c r="E5602" s="176"/>
      <c r="F5602" s="176"/>
      <c r="G5602" s="177"/>
      <c r="H5602" s="177"/>
    </row>
    <row r="5603" spans="1:8" x14ac:dyDescent="0.25">
      <c r="A5603" s="793"/>
      <c r="E5603" s="176"/>
      <c r="F5603" s="176"/>
      <c r="G5603" s="177"/>
      <c r="H5603" s="177"/>
    </row>
    <row r="5604" spans="1:8" x14ac:dyDescent="0.25">
      <c r="A5604" s="793"/>
      <c r="E5604" s="176"/>
      <c r="F5604" s="176"/>
      <c r="G5604" s="177"/>
      <c r="H5604" s="177"/>
    </row>
    <row r="5605" spans="1:8" x14ac:dyDescent="0.25">
      <c r="A5605" s="793"/>
      <c r="E5605" s="176"/>
      <c r="F5605" s="176"/>
      <c r="G5605" s="177"/>
      <c r="H5605" s="177"/>
    </row>
    <row r="5606" spans="1:8" x14ac:dyDescent="0.25">
      <c r="A5606" s="793"/>
      <c r="E5606" s="176"/>
      <c r="F5606" s="176"/>
      <c r="G5606" s="177"/>
      <c r="H5606" s="177"/>
    </row>
    <row r="5607" spans="1:8" x14ac:dyDescent="0.25">
      <c r="A5607" s="793"/>
      <c r="E5607" s="176"/>
      <c r="F5607" s="176"/>
      <c r="G5607" s="177"/>
      <c r="H5607" s="177"/>
    </row>
    <row r="5608" spans="1:8" x14ac:dyDescent="0.25">
      <c r="A5608" s="793"/>
      <c r="E5608" s="176"/>
      <c r="F5608" s="176"/>
      <c r="G5608" s="177"/>
      <c r="H5608" s="177"/>
    </row>
    <row r="5609" spans="1:8" x14ac:dyDescent="0.25">
      <c r="A5609" s="793"/>
      <c r="E5609" s="176"/>
      <c r="F5609" s="176"/>
      <c r="G5609" s="177"/>
      <c r="H5609" s="177"/>
    </row>
    <row r="5610" spans="1:8" x14ac:dyDescent="0.25">
      <c r="A5610" s="793"/>
      <c r="E5610" s="176"/>
      <c r="F5610" s="176"/>
      <c r="G5610" s="177"/>
      <c r="H5610" s="177"/>
    </row>
    <row r="5611" spans="1:8" x14ac:dyDescent="0.25">
      <c r="A5611" s="793"/>
      <c r="E5611" s="176"/>
      <c r="F5611" s="176"/>
      <c r="G5611" s="177"/>
      <c r="H5611" s="177"/>
    </row>
    <row r="5612" spans="1:8" x14ac:dyDescent="0.25">
      <c r="A5612" s="793"/>
      <c r="E5612" s="176"/>
      <c r="F5612" s="176"/>
      <c r="G5612" s="177"/>
      <c r="H5612" s="177"/>
    </row>
    <row r="5613" spans="1:8" x14ac:dyDescent="0.25">
      <c r="A5613" s="793"/>
      <c r="E5613" s="176"/>
      <c r="F5613" s="176"/>
      <c r="G5613" s="177"/>
      <c r="H5613" s="177"/>
    </row>
    <row r="5614" spans="1:8" x14ac:dyDescent="0.25">
      <c r="A5614" s="793"/>
      <c r="E5614" s="176"/>
      <c r="F5614" s="176"/>
      <c r="G5614" s="177"/>
      <c r="H5614" s="177"/>
    </row>
    <row r="5615" spans="1:8" x14ac:dyDescent="0.25">
      <c r="A5615" s="793"/>
      <c r="E5615" s="176"/>
      <c r="F5615" s="176"/>
      <c r="G5615" s="177"/>
      <c r="H5615" s="177"/>
    </row>
    <row r="5616" spans="1:8" x14ac:dyDescent="0.25">
      <c r="A5616" s="793"/>
      <c r="E5616" s="176"/>
      <c r="F5616" s="176"/>
      <c r="G5616" s="177"/>
      <c r="H5616" s="177"/>
    </row>
    <row r="5617" spans="1:8" x14ac:dyDescent="0.25">
      <c r="A5617" s="793"/>
      <c r="E5617" s="176"/>
      <c r="F5617" s="176"/>
      <c r="G5617" s="177"/>
      <c r="H5617" s="177"/>
    </row>
    <row r="5618" spans="1:8" x14ac:dyDescent="0.25">
      <c r="A5618" s="793"/>
      <c r="E5618" s="176"/>
      <c r="F5618" s="176"/>
      <c r="G5618" s="177"/>
      <c r="H5618" s="177"/>
    </row>
    <row r="5619" spans="1:8" x14ac:dyDescent="0.25">
      <c r="A5619" s="793"/>
      <c r="E5619" s="176"/>
      <c r="F5619" s="176"/>
      <c r="G5619" s="177"/>
      <c r="H5619" s="177"/>
    </row>
    <row r="5620" spans="1:8" x14ac:dyDescent="0.25">
      <c r="A5620" s="793"/>
      <c r="E5620" s="176"/>
      <c r="F5620" s="176"/>
      <c r="G5620" s="177"/>
      <c r="H5620" s="177"/>
    </row>
    <row r="5621" spans="1:8" x14ac:dyDescent="0.25">
      <c r="A5621" s="793"/>
      <c r="E5621" s="176"/>
      <c r="F5621" s="176"/>
      <c r="G5621" s="177"/>
      <c r="H5621" s="177"/>
    </row>
    <row r="5622" spans="1:8" x14ac:dyDescent="0.25">
      <c r="A5622" s="793"/>
      <c r="E5622" s="176"/>
      <c r="F5622" s="176"/>
      <c r="G5622" s="177"/>
      <c r="H5622" s="177"/>
    </row>
    <row r="5623" spans="1:8" x14ac:dyDescent="0.25">
      <c r="A5623" s="793"/>
      <c r="E5623" s="176"/>
      <c r="F5623" s="176"/>
      <c r="G5623" s="177"/>
      <c r="H5623" s="177"/>
    </row>
    <row r="5624" spans="1:8" x14ac:dyDescent="0.25">
      <c r="A5624" s="793"/>
      <c r="E5624" s="176"/>
      <c r="F5624" s="176"/>
      <c r="G5624" s="177"/>
      <c r="H5624" s="177"/>
    </row>
    <row r="5625" spans="1:8" x14ac:dyDescent="0.25">
      <c r="A5625" s="793"/>
      <c r="E5625" s="176"/>
      <c r="F5625" s="176"/>
      <c r="G5625" s="177"/>
      <c r="H5625" s="177"/>
    </row>
    <row r="5626" spans="1:8" x14ac:dyDescent="0.25">
      <c r="A5626" s="793"/>
      <c r="E5626" s="176"/>
      <c r="F5626" s="176"/>
      <c r="G5626" s="177"/>
      <c r="H5626" s="177"/>
    </row>
    <row r="5627" spans="1:8" x14ac:dyDescent="0.25">
      <c r="A5627" s="793"/>
      <c r="E5627" s="176"/>
      <c r="F5627" s="176"/>
      <c r="G5627" s="177"/>
      <c r="H5627" s="177"/>
    </row>
    <row r="5628" spans="1:8" x14ac:dyDescent="0.25">
      <c r="A5628" s="793"/>
      <c r="E5628" s="176"/>
      <c r="F5628" s="176"/>
      <c r="G5628" s="177"/>
      <c r="H5628" s="177"/>
    </row>
    <row r="5629" spans="1:8" x14ac:dyDescent="0.25">
      <c r="A5629" s="793"/>
      <c r="E5629" s="176"/>
      <c r="F5629" s="176"/>
      <c r="G5629" s="177"/>
      <c r="H5629" s="177"/>
    </row>
    <row r="5630" spans="1:8" x14ac:dyDescent="0.25">
      <c r="A5630" s="793"/>
      <c r="E5630" s="176"/>
      <c r="F5630" s="176"/>
      <c r="G5630" s="177"/>
      <c r="H5630" s="177"/>
    </row>
    <row r="5631" spans="1:8" x14ac:dyDescent="0.25">
      <c r="A5631" s="793"/>
      <c r="E5631" s="176"/>
      <c r="F5631" s="176"/>
      <c r="G5631" s="177"/>
      <c r="H5631" s="177"/>
    </row>
    <row r="5632" spans="1:8" x14ac:dyDescent="0.25">
      <c r="A5632" s="793"/>
      <c r="E5632" s="176"/>
      <c r="F5632" s="176"/>
      <c r="G5632" s="177"/>
      <c r="H5632" s="177"/>
    </row>
    <row r="5633" spans="1:8" x14ac:dyDescent="0.25">
      <c r="A5633" s="793"/>
      <c r="E5633" s="176"/>
      <c r="F5633" s="176"/>
      <c r="G5633" s="177"/>
      <c r="H5633" s="177"/>
    </row>
    <row r="5634" spans="1:8" x14ac:dyDescent="0.25">
      <c r="A5634" s="793"/>
      <c r="E5634" s="176"/>
      <c r="F5634" s="176"/>
      <c r="G5634" s="177"/>
      <c r="H5634" s="177"/>
    </row>
    <row r="5635" spans="1:8" x14ac:dyDescent="0.25">
      <c r="A5635" s="793"/>
      <c r="E5635" s="176"/>
      <c r="F5635" s="176"/>
      <c r="G5635" s="177"/>
      <c r="H5635" s="177"/>
    </row>
    <row r="5636" spans="1:8" x14ac:dyDescent="0.25">
      <c r="A5636" s="793"/>
      <c r="E5636" s="176"/>
      <c r="F5636" s="176"/>
      <c r="G5636" s="177"/>
      <c r="H5636" s="177"/>
    </row>
    <row r="5637" spans="1:8" x14ac:dyDescent="0.25">
      <c r="A5637" s="793"/>
      <c r="E5637" s="176"/>
      <c r="F5637" s="176"/>
      <c r="G5637" s="177"/>
      <c r="H5637" s="177"/>
    </row>
    <row r="5638" spans="1:8" x14ac:dyDescent="0.25">
      <c r="A5638" s="793"/>
      <c r="E5638" s="176"/>
      <c r="F5638" s="176"/>
      <c r="G5638" s="177"/>
      <c r="H5638" s="177"/>
    </row>
    <row r="5639" spans="1:8" x14ac:dyDescent="0.25">
      <c r="A5639" s="793"/>
      <c r="E5639" s="176"/>
      <c r="F5639" s="176"/>
      <c r="G5639" s="177"/>
      <c r="H5639" s="177"/>
    </row>
    <row r="5640" spans="1:8" x14ac:dyDescent="0.25">
      <c r="A5640" s="793"/>
      <c r="E5640" s="176"/>
      <c r="F5640" s="176"/>
      <c r="G5640" s="177"/>
      <c r="H5640" s="177"/>
    </row>
    <row r="5641" spans="1:8" x14ac:dyDescent="0.25">
      <c r="A5641" s="793"/>
      <c r="E5641" s="176"/>
      <c r="F5641" s="176"/>
      <c r="G5641" s="177"/>
      <c r="H5641" s="177"/>
    </row>
    <row r="5642" spans="1:8" x14ac:dyDescent="0.25">
      <c r="A5642" s="793"/>
      <c r="E5642" s="176"/>
      <c r="F5642" s="176"/>
      <c r="G5642" s="177"/>
      <c r="H5642" s="177"/>
    </row>
    <row r="5643" spans="1:8" x14ac:dyDescent="0.25">
      <c r="A5643" s="793"/>
      <c r="E5643" s="176"/>
      <c r="F5643" s="176"/>
      <c r="G5643" s="177"/>
      <c r="H5643" s="177"/>
    </row>
    <row r="5644" spans="1:8" x14ac:dyDescent="0.25">
      <c r="A5644" s="793"/>
      <c r="E5644" s="176"/>
      <c r="F5644" s="176"/>
      <c r="G5644" s="177"/>
      <c r="H5644" s="177"/>
    </row>
    <row r="5645" spans="1:8" x14ac:dyDescent="0.25">
      <c r="A5645" s="793"/>
      <c r="E5645" s="176"/>
      <c r="F5645" s="176"/>
      <c r="G5645" s="177"/>
      <c r="H5645" s="177"/>
    </row>
    <row r="5646" spans="1:8" x14ac:dyDescent="0.25">
      <c r="A5646" s="793"/>
      <c r="E5646" s="176"/>
      <c r="F5646" s="176"/>
      <c r="G5646" s="177"/>
      <c r="H5646" s="177"/>
    </row>
    <row r="5647" spans="1:8" x14ac:dyDescent="0.25">
      <c r="A5647" s="793"/>
      <c r="E5647" s="176"/>
      <c r="F5647" s="176"/>
      <c r="G5647" s="177"/>
      <c r="H5647" s="177"/>
    </row>
    <row r="5648" spans="1:8" x14ac:dyDescent="0.25">
      <c r="A5648" s="793"/>
      <c r="E5648" s="176"/>
      <c r="F5648" s="176"/>
      <c r="G5648" s="177"/>
      <c r="H5648" s="177"/>
    </row>
    <row r="5649" spans="1:8" x14ac:dyDescent="0.25">
      <c r="A5649" s="793"/>
      <c r="E5649" s="176"/>
      <c r="F5649" s="176"/>
      <c r="G5649" s="177"/>
      <c r="H5649" s="177"/>
    </row>
    <row r="5650" spans="1:8" x14ac:dyDescent="0.25">
      <c r="A5650" s="793"/>
      <c r="E5650" s="176"/>
      <c r="F5650" s="176"/>
      <c r="G5650" s="177"/>
      <c r="H5650" s="177"/>
    </row>
    <row r="5651" spans="1:8" x14ac:dyDescent="0.25">
      <c r="A5651" s="793"/>
      <c r="E5651" s="176"/>
      <c r="F5651" s="176"/>
      <c r="G5651" s="177"/>
      <c r="H5651" s="177"/>
    </row>
    <row r="5652" spans="1:8" x14ac:dyDescent="0.25">
      <c r="A5652" s="793"/>
      <c r="E5652" s="176"/>
      <c r="F5652" s="176"/>
      <c r="G5652" s="177"/>
      <c r="H5652" s="177"/>
    </row>
    <row r="5653" spans="1:8" x14ac:dyDescent="0.25">
      <c r="A5653" s="793"/>
      <c r="E5653" s="176"/>
      <c r="F5653" s="176"/>
      <c r="G5653" s="177"/>
      <c r="H5653" s="177"/>
    </row>
    <row r="5654" spans="1:8" x14ac:dyDescent="0.25">
      <c r="A5654" s="793"/>
      <c r="E5654" s="176"/>
      <c r="F5654" s="176"/>
      <c r="G5654" s="177"/>
      <c r="H5654" s="177"/>
    </row>
    <row r="5655" spans="1:8" x14ac:dyDescent="0.25">
      <c r="A5655" s="793"/>
      <c r="E5655" s="176"/>
      <c r="F5655" s="176"/>
      <c r="G5655" s="177"/>
      <c r="H5655" s="177"/>
    </row>
    <row r="5656" spans="1:8" x14ac:dyDescent="0.25">
      <c r="A5656" s="793"/>
      <c r="E5656" s="176"/>
      <c r="F5656" s="176"/>
      <c r="G5656" s="177"/>
      <c r="H5656" s="177"/>
    </row>
    <row r="5657" spans="1:8" x14ac:dyDescent="0.25">
      <c r="A5657" s="793"/>
      <c r="E5657" s="176"/>
      <c r="F5657" s="176"/>
      <c r="G5657" s="177"/>
      <c r="H5657" s="177"/>
    </row>
    <row r="5658" spans="1:8" x14ac:dyDescent="0.25">
      <c r="A5658" s="793"/>
      <c r="E5658" s="176"/>
      <c r="F5658" s="176"/>
      <c r="G5658" s="177"/>
      <c r="H5658" s="177"/>
    </row>
    <row r="5659" spans="1:8" x14ac:dyDescent="0.25">
      <c r="A5659" s="793"/>
      <c r="E5659" s="176"/>
      <c r="F5659" s="176"/>
      <c r="G5659" s="177"/>
      <c r="H5659" s="177"/>
    </row>
    <row r="5660" spans="1:8" x14ac:dyDescent="0.25">
      <c r="A5660" s="793"/>
      <c r="E5660" s="176"/>
      <c r="F5660" s="176"/>
      <c r="G5660" s="177"/>
      <c r="H5660" s="177"/>
    </row>
    <row r="5661" spans="1:8" x14ac:dyDescent="0.25">
      <c r="A5661" s="793"/>
      <c r="E5661" s="176"/>
      <c r="F5661" s="176"/>
      <c r="G5661" s="177"/>
      <c r="H5661" s="177"/>
    </row>
    <row r="5662" spans="1:8" x14ac:dyDescent="0.25">
      <c r="A5662" s="793"/>
      <c r="E5662" s="176"/>
      <c r="F5662" s="176"/>
      <c r="G5662" s="177"/>
      <c r="H5662" s="177"/>
    </row>
    <row r="5663" spans="1:8" x14ac:dyDescent="0.25">
      <c r="A5663" s="793"/>
      <c r="E5663" s="176"/>
      <c r="F5663" s="176"/>
      <c r="G5663" s="177"/>
      <c r="H5663" s="177"/>
    </row>
    <row r="5664" spans="1:8" x14ac:dyDescent="0.25">
      <c r="A5664" s="793"/>
      <c r="E5664" s="176"/>
      <c r="F5664" s="176"/>
      <c r="G5664" s="177"/>
      <c r="H5664" s="177"/>
    </row>
    <row r="5665" spans="1:8" x14ac:dyDescent="0.25">
      <c r="A5665" s="793"/>
      <c r="E5665" s="176"/>
      <c r="F5665" s="176"/>
      <c r="G5665" s="177"/>
      <c r="H5665" s="177"/>
    </row>
    <row r="5666" spans="1:8" x14ac:dyDescent="0.25">
      <c r="A5666" s="793"/>
      <c r="E5666" s="176"/>
      <c r="F5666" s="176"/>
      <c r="G5666" s="177"/>
      <c r="H5666" s="177"/>
    </row>
    <row r="5667" spans="1:8" x14ac:dyDescent="0.25">
      <c r="A5667" s="793"/>
      <c r="E5667" s="176"/>
      <c r="F5667" s="176"/>
      <c r="G5667" s="177"/>
      <c r="H5667" s="177"/>
    </row>
    <row r="5668" spans="1:8" x14ac:dyDescent="0.25">
      <c r="A5668" s="793"/>
      <c r="E5668" s="176"/>
      <c r="F5668" s="176"/>
      <c r="G5668" s="177"/>
      <c r="H5668" s="177"/>
    </row>
    <row r="5669" spans="1:8" x14ac:dyDescent="0.25">
      <c r="A5669" s="793"/>
      <c r="E5669" s="176"/>
      <c r="F5669" s="176"/>
      <c r="G5669" s="177"/>
      <c r="H5669" s="177"/>
    </row>
    <row r="5670" spans="1:8" x14ac:dyDescent="0.25">
      <c r="A5670" s="793"/>
      <c r="E5670" s="176"/>
      <c r="F5670" s="176"/>
      <c r="G5670" s="177"/>
      <c r="H5670" s="177"/>
    </row>
    <row r="5671" spans="1:8" x14ac:dyDescent="0.25">
      <c r="A5671" s="793"/>
      <c r="E5671" s="176"/>
      <c r="F5671" s="176"/>
      <c r="G5671" s="177"/>
      <c r="H5671" s="177"/>
    </row>
    <row r="5672" spans="1:8" x14ac:dyDescent="0.25">
      <c r="A5672" s="793"/>
      <c r="E5672" s="176"/>
      <c r="F5672" s="176"/>
      <c r="G5672" s="177"/>
      <c r="H5672" s="177"/>
    </row>
    <row r="5673" spans="1:8" x14ac:dyDescent="0.25">
      <c r="A5673" s="793"/>
      <c r="E5673" s="176"/>
      <c r="F5673" s="176"/>
      <c r="G5673" s="177"/>
      <c r="H5673" s="177"/>
    </row>
    <row r="5674" spans="1:8" x14ac:dyDescent="0.25">
      <c r="A5674" s="793"/>
      <c r="E5674" s="176"/>
      <c r="F5674" s="176"/>
      <c r="G5674" s="177"/>
      <c r="H5674" s="177"/>
    </row>
    <row r="5675" spans="1:8" x14ac:dyDescent="0.25">
      <c r="A5675" s="793"/>
      <c r="E5675" s="176"/>
      <c r="F5675" s="176"/>
      <c r="G5675" s="177"/>
      <c r="H5675" s="177"/>
    </row>
    <row r="5676" spans="1:8" x14ac:dyDescent="0.25">
      <c r="A5676" s="793"/>
      <c r="E5676" s="176"/>
      <c r="F5676" s="176"/>
      <c r="G5676" s="177"/>
      <c r="H5676" s="177"/>
    </row>
    <row r="5677" spans="1:8" x14ac:dyDescent="0.25">
      <c r="A5677" s="793"/>
      <c r="E5677" s="176"/>
      <c r="F5677" s="176"/>
      <c r="G5677" s="177"/>
      <c r="H5677" s="177"/>
    </row>
    <row r="5678" spans="1:8" x14ac:dyDescent="0.25">
      <c r="A5678" s="793"/>
      <c r="E5678" s="176"/>
      <c r="F5678" s="176"/>
      <c r="G5678" s="177"/>
      <c r="H5678" s="177"/>
    </row>
    <row r="5679" spans="1:8" x14ac:dyDescent="0.25">
      <c r="A5679" s="793"/>
      <c r="E5679" s="176"/>
      <c r="F5679" s="176"/>
      <c r="G5679" s="177"/>
      <c r="H5679" s="177"/>
    </row>
    <row r="5680" spans="1:8" x14ac:dyDescent="0.25">
      <c r="A5680" s="793"/>
      <c r="E5680" s="176"/>
      <c r="F5680" s="176"/>
      <c r="G5680" s="177"/>
      <c r="H5680" s="177"/>
    </row>
    <row r="5681" spans="1:8" x14ac:dyDescent="0.25">
      <c r="A5681" s="793"/>
      <c r="E5681" s="176"/>
      <c r="F5681" s="176"/>
      <c r="G5681" s="177"/>
      <c r="H5681" s="177"/>
    </row>
    <row r="5682" spans="1:8" x14ac:dyDescent="0.25">
      <c r="A5682" s="793"/>
      <c r="E5682" s="176"/>
      <c r="F5682" s="176"/>
      <c r="G5682" s="177"/>
      <c r="H5682" s="177"/>
    </row>
    <row r="5683" spans="1:8" x14ac:dyDescent="0.25">
      <c r="A5683" s="793"/>
      <c r="E5683" s="176"/>
      <c r="F5683" s="176"/>
      <c r="G5683" s="177"/>
      <c r="H5683" s="177"/>
    </row>
    <row r="5684" spans="1:8" x14ac:dyDescent="0.25">
      <c r="A5684" s="793"/>
      <c r="E5684" s="176"/>
      <c r="F5684" s="176"/>
      <c r="G5684" s="177"/>
      <c r="H5684" s="177"/>
    </row>
    <row r="5685" spans="1:8" x14ac:dyDescent="0.25">
      <c r="A5685" s="793"/>
      <c r="E5685" s="176"/>
      <c r="F5685" s="176"/>
      <c r="G5685" s="177"/>
      <c r="H5685" s="177"/>
    </row>
    <row r="5686" spans="1:8" x14ac:dyDescent="0.25">
      <c r="A5686" s="793"/>
      <c r="E5686" s="176"/>
      <c r="F5686" s="176"/>
      <c r="G5686" s="177"/>
      <c r="H5686" s="177"/>
    </row>
    <row r="5687" spans="1:8" x14ac:dyDescent="0.25">
      <c r="A5687" s="793"/>
      <c r="E5687" s="176"/>
      <c r="F5687" s="176"/>
      <c r="G5687" s="177"/>
      <c r="H5687" s="177"/>
    </row>
    <row r="5688" spans="1:8" x14ac:dyDescent="0.25">
      <c r="A5688" s="793"/>
      <c r="E5688" s="176"/>
      <c r="F5688" s="176"/>
      <c r="G5688" s="177"/>
      <c r="H5688" s="177"/>
    </row>
    <row r="5689" spans="1:8" x14ac:dyDescent="0.25">
      <c r="A5689" s="793"/>
      <c r="E5689" s="176"/>
      <c r="F5689" s="176"/>
      <c r="G5689" s="177"/>
      <c r="H5689" s="177"/>
    </row>
    <row r="5690" spans="1:8" x14ac:dyDescent="0.25">
      <c r="A5690" s="793"/>
      <c r="E5690" s="176"/>
      <c r="F5690" s="176"/>
      <c r="G5690" s="177"/>
      <c r="H5690" s="177"/>
    </row>
    <row r="5691" spans="1:8" x14ac:dyDescent="0.25">
      <c r="A5691" s="793"/>
      <c r="E5691" s="176"/>
      <c r="F5691" s="176"/>
      <c r="G5691" s="177"/>
      <c r="H5691" s="177"/>
    </row>
    <row r="5692" spans="1:8" x14ac:dyDescent="0.25">
      <c r="A5692" s="793"/>
      <c r="E5692" s="176"/>
      <c r="F5692" s="176"/>
      <c r="G5692" s="177"/>
      <c r="H5692" s="177"/>
    </row>
    <row r="5693" spans="1:8" x14ac:dyDescent="0.25">
      <c r="A5693" s="793"/>
      <c r="E5693" s="176"/>
      <c r="F5693" s="176"/>
      <c r="G5693" s="177"/>
      <c r="H5693" s="177"/>
    </row>
    <row r="5694" spans="1:8" x14ac:dyDescent="0.25">
      <c r="A5694" s="793"/>
      <c r="E5694" s="176"/>
      <c r="F5694" s="176"/>
      <c r="G5694" s="177"/>
      <c r="H5694" s="177"/>
    </row>
    <row r="5695" spans="1:8" x14ac:dyDescent="0.25">
      <c r="A5695" s="793"/>
      <c r="E5695" s="176"/>
      <c r="F5695" s="176"/>
      <c r="G5695" s="177"/>
      <c r="H5695" s="177"/>
    </row>
    <row r="5696" spans="1:8" x14ac:dyDescent="0.25">
      <c r="A5696" s="793"/>
      <c r="E5696" s="176"/>
      <c r="F5696" s="176"/>
      <c r="G5696" s="177"/>
      <c r="H5696" s="177"/>
    </row>
    <row r="5697" spans="1:8" x14ac:dyDescent="0.25">
      <c r="A5697" s="793"/>
      <c r="E5697" s="176"/>
      <c r="F5697" s="176"/>
      <c r="G5697" s="177"/>
      <c r="H5697" s="177"/>
    </row>
    <row r="5698" spans="1:8" x14ac:dyDescent="0.25">
      <c r="A5698" s="793"/>
      <c r="E5698" s="176"/>
      <c r="F5698" s="176"/>
      <c r="G5698" s="177"/>
      <c r="H5698" s="177"/>
    </row>
    <row r="5699" spans="1:8" x14ac:dyDescent="0.25">
      <c r="A5699" s="793"/>
      <c r="E5699" s="176"/>
      <c r="F5699" s="176"/>
      <c r="G5699" s="177"/>
      <c r="H5699" s="177"/>
    </row>
    <row r="5700" spans="1:8" x14ac:dyDescent="0.25">
      <c r="A5700" s="793"/>
      <c r="E5700" s="176"/>
      <c r="F5700" s="176"/>
      <c r="G5700" s="177"/>
      <c r="H5700" s="177"/>
    </row>
    <row r="5701" spans="1:8" x14ac:dyDescent="0.25">
      <c r="A5701" s="793"/>
      <c r="E5701" s="176"/>
      <c r="F5701" s="176"/>
      <c r="G5701" s="177"/>
      <c r="H5701" s="177"/>
    </row>
    <row r="5702" spans="1:8" x14ac:dyDescent="0.25">
      <c r="A5702" s="793"/>
      <c r="E5702" s="176"/>
      <c r="F5702" s="176"/>
      <c r="G5702" s="177"/>
      <c r="H5702" s="177"/>
    </row>
    <row r="5703" spans="1:8" x14ac:dyDescent="0.25">
      <c r="A5703" s="793"/>
      <c r="E5703" s="176"/>
      <c r="F5703" s="176"/>
      <c r="G5703" s="177"/>
      <c r="H5703" s="177"/>
    </row>
    <row r="5704" spans="1:8" x14ac:dyDescent="0.25">
      <c r="A5704" s="793"/>
      <c r="E5704" s="176"/>
      <c r="F5704" s="176"/>
      <c r="G5704" s="177"/>
      <c r="H5704" s="177"/>
    </row>
    <row r="5705" spans="1:8" x14ac:dyDescent="0.25">
      <c r="A5705" s="793"/>
      <c r="E5705" s="176"/>
      <c r="F5705" s="176"/>
      <c r="G5705" s="177"/>
      <c r="H5705" s="177"/>
    </row>
    <row r="5706" spans="1:8" x14ac:dyDescent="0.25">
      <c r="A5706" s="793"/>
      <c r="E5706" s="176"/>
      <c r="F5706" s="176"/>
      <c r="G5706" s="177"/>
      <c r="H5706" s="177"/>
    </row>
    <row r="5707" spans="1:8" x14ac:dyDescent="0.25">
      <c r="A5707" s="793"/>
      <c r="E5707" s="176"/>
      <c r="F5707" s="176"/>
      <c r="G5707" s="177"/>
      <c r="H5707" s="177"/>
    </row>
    <row r="5708" spans="1:8" x14ac:dyDescent="0.25">
      <c r="A5708" s="793"/>
      <c r="E5708" s="176"/>
      <c r="F5708" s="176"/>
      <c r="G5708" s="177"/>
      <c r="H5708" s="177"/>
    </row>
    <row r="5709" spans="1:8" x14ac:dyDescent="0.25">
      <c r="A5709" s="793"/>
      <c r="E5709" s="176"/>
      <c r="F5709" s="176"/>
      <c r="G5709" s="177"/>
      <c r="H5709" s="177"/>
    </row>
    <row r="5710" spans="1:8" x14ac:dyDescent="0.25">
      <c r="A5710" s="793"/>
      <c r="E5710" s="176"/>
      <c r="F5710" s="176"/>
      <c r="G5710" s="177"/>
      <c r="H5710" s="177"/>
    </row>
    <row r="5711" spans="1:8" x14ac:dyDescent="0.25">
      <c r="A5711" s="793"/>
      <c r="E5711" s="176"/>
      <c r="F5711" s="176"/>
      <c r="G5711" s="177"/>
      <c r="H5711" s="177"/>
    </row>
    <row r="5712" spans="1:8" x14ac:dyDescent="0.25">
      <c r="A5712" s="793"/>
      <c r="E5712" s="176"/>
      <c r="F5712" s="176"/>
      <c r="G5712" s="177"/>
      <c r="H5712" s="177"/>
    </row>
    <row r="5713" spans="1:8" x14ac:dyDescent="0.25">
      <c r="A5713" s="793"/>
      <c r="E5713" s="176"/>
      <c r="F5713" s="176"/>
      <c r="G5713" s="177"/>
      <c r="H5713" s="177"/>
    </row>
    <row r="5714" spans="1:8" x14ac:dyDescent="0.25">
      <c r="A5714" s="793"/>
      <c r="E5714" s="176"/>
      <c r="F5714" s="176"/>
      <c r="G5714" s="177"/>
      <c r="H5714" s="177"/>
    </row>
    <row r="5715" spans="1:8" x14ac:dyDescent="0.25">
      <c r="A5715" s="793"/>
      <c r="E5715" s="176"/>
      <c r="F5715" s="176"/>
      <c r="G5715" s="177"/>
      <c r="H5715" s="177"/>
    </row>
    <row r="5716" spans="1:8" x14ac:dyDescent="0.25">
      <c r="A5716" s="793"/>
      <c r="E5716" s="176"/>
      <c r="F5716" s="176"/>
      <c r="G5716" s="177"/>
      <c r="H5716" s="177"/>
    </row>
    <row r="5717" spans="1:8" x14ac:dyDescent="0.25">
      <c r="A5717" s="793"/>
      <c r="E5717" s="176"/>
      <c r="F5717" s="176"/>
      <c r="G5717" s="177"/>
      <c r="H5717" s="177"/>
    </row>
    <row r="5718" spans="1:8" x14ac:dyDescent="0.25">
      <c r="A5718" s="793"/>
      <c r="E5718" s="176"/>
      <c r="F5718" s="176"/>
      <c r="G5718" s="177"/>
      <c r="H5718" s="177"/>
    </row>
    <row r="5719" spans="1:8" x14ac:dyDescent="0.25">
      <c r="A5719" s="793"/>
      <c r="E5719" s="176"/>
      <c r="F5719" s="176"/>
      <c r="G5719" s="177"/>
      <c r="H5719" s="177"/>
    </row>
    <row r="5720" spans="1:8" x14ac:dyDescent="0.25">
      <c r="A5720" s="793"/>
      <c r="E5720" s="176"/>
      <c r="F5720" s="176"/>
      <c r="G5720" s="177"/>
      <c r="H5720" s="177"/>
    </row>
    <row r="5721" spans="1:8" x14ac:dyDescent="0.25">
      <c r="A5721" s="793"/>
      <c r="E5721" s="176"/>
      <c r="F5721" s="176"/>
      <c r="G5721" s="177"/>
      <c r="H5721" s="177"/>
    </row>
    <row r="5722" spans="1:8" x14ac:dyDescent="0.25">
      <c r="A5722" s="793"/>
      <c r="E5722" s="176"/>
      <c r="F5722" s="176"/>
      <c r="G5722" s="177"/>
      <c r="H5722" s="177"/>
    </row>
    <row r="5723" spans="1:8" x14ac:dyDescent="0.25">
      <c r="A5723" s="793"/>
      <c r="E5723" s="176"/>
      <c r="F5723" s="176"/>
      <c r="G5723" s="177"/>
      <c r="H5723" s="177"/>
    </row>
    <row r="5724" spans="1:8" x14ac:dyDescent="0.25">
      <c r="A5724" s="793"/>
      <c r="E5724" s="176"/>
      <c r="F5724" s="176"/>
      <c r="G5724" s="177"/>
      <c r="H5724" s="177"/>
    </row>
    <row r="5725" spans="1:8" x14ac:dyDescent="0.25">
      <c r="A5725" s="793"/>
      <c r="E5725" s="176"/>
      <c r="F5725" s="176"/>
      <c r="G5725" s="177"/>
      <c r="H5725" s="177"/>
    </row>
    <row r="5726" spans="1:8" x14ac:dyDescent="0.25">
      <c r="A5726" s="793"/>
      <c r="E5726" s="176"/>
      <c r="F5726" s="176"/>
      <c r="G5726" s="177"/>
      <c r="H5726" s="177"/>
    </row>
    <row r="5727" spans="1:8" x14ac:dyDescent="0.25">
      <c r="A5727" s="793"/>
      <c r="E5727" s="176"/>
      <c r="F5727" s="176"/>
      <c r="G5727" s="177"/>
      <c r="H5727" s="177"/>
    </row>
    <row r="5728" spans="1:8" x14ac:dyDescent="0.25">
      <c r="A5728" s="793"/>
      <c r="E5728" s="176"/>
      <c r="F5728" s="176"/>
      <c r="G5728" s="177"/>
      <c r="H5728" s="177"/>
    </row>
    <row r="5729" spans="1:8" x14ac:dyDescent="0.25">
      <c r="A5729" s="793"/>
      <c r="E5729" s="176"/>
      <c r="F5729" s="176"/>
      <c r="G5729" s="177"/>
      <c r="H5729" s="177"/>
    </row>
    <row r="5730" spans="1:8" x14ac:dyDescent="0.25">
      <c r="A5730" s="793"/>
      <c r="E5730" s="176"/>
      <c r="F5730" s="176"/>
      <c r="G5730" s="177"/>
      <c r="H5730" s="177"/>
    </row>
    <row r="5731" spans="1:8" x14ac:dyDescent="0.25">
      <c r="A5731" s="793"/>
      <c r="E5731" s="176"/>
      <c r="F5731" s="176"/>
      <c r="G5731" s="177"/>
      <c r="H5731" s="177"/>
    </row>
    <row r="5732" spans="1:8" x14ac:dyDescent="0.25">
      <c r="A5732" s="793"/>
      <c r="E5732" s="176"/>
      <c r="F5732" s="176"/>
      <c r="G5732" s="177"/>
      <c r="H5732" s="177"/>
    </row>
    <row r="5733" spans="1:8" x14ac:dyDescent="0.25">
      <c r="A5733" s="793"/>
      <c r="E5733" s="176"/>
      <c r="F5733" s="176"/>
      <c r="G5733" s="177"/>
      <c r="H5733" s="177"/>
    </row>
    <row r="5734" spans="1:8" x14ac:dyDescent="0.25">
      <c r="A5734" s="793"/>
      <c r="E5734" s="176"/>
      <c r="F5734" s="176"/>
      <c r="G5734" s="177"/>
      <c r="H5734" s="177"/>
    </row>
    <row r="5735" spans="1:8" x14ac:dyDescent="0.25">
      <c r="A5735" s="793"/>
      <c r="E5735" s="176"/>
      <c r="F5735" s="176"/>
      <c r="G5735" s="177"/>
      <c r="H5735" s="177"/>
    </row>
    <row r="5736" spans="1:8" x14ac:dyDescent="0.25">
      <c r="A5736" s="793"/>
      <c r="E5736" s="176"/>
      <c r="F5736" s="176"/>
      <c r="G5736" s="177"/>
      <c r="H5736" s="177"/>
    </row>
    <row r="5737" spans="1:8" x14ac:dyDescent="0.25">
      <c r="A5737" s="793"/>
      <c r="E5737" s="176"/>
      <c r="F5737" s="176"/>
      <c r="G5737" s="177"/>
      <c r="H5737" s="177"/>
    </row>
    <row r="5738" spans="1:8" x14ac:dyDescent="0.25">
      <c r="A5738" s="793"/>
      <c r="E5738" s="176"/>
      <c r="F5738" s="176"/>
      <c r="G5738" s="177"/>
      <c r="H5738" s="177"/>
    </row>
    <row r="5739" spans="1:8" x14ac:dyDescent="0.25">
      <c r="A5739" s="793"/>
      <c r="E5739" s="176"/>
      <c r="F5739" s="176"/>
      <c r="G5739" s="177"/>
      <c r="H5739" s="177"/>
    </row>
    <row r="5740" spans="1:8" x14ac:dyDescent="0.25">
      <c r="A5740" s="793"/>
      <c r="E5740" s="176"/>
      <c r="F5740" s="176"/>
      <c r="G5740" s="177"/>
      <c r="H5740" s="177"/>
    </row>
    <row r="5741" spans="1:8" x14ac:dyDescent="0.25">
      <c r="A5741" s="793"/>
      <c r="E5741" s="176"/>
      <c r="F5741" s="176"/>
      <c r="G5741" s="177"/>
      <c r="H5741" s="177"/>
    </row>
    <row r="5742" spans="1:8" x14ac:dyDescent="0.25">
      <c r="A5742" s="793"/>
      <c r="E5742" s="176"/>
      <c r="F5742" s="176"/>
      <c r="G5742" s="177"/>
      <c r="H5742" s="177"/>
    </row>
    <row r="5743" spans="1:8" x14ac:dyDescent="0.25">
      <c r="A5743" s="793"/>
      <c r="E5743" s="176"/>
      <c r="F5743" s="176"/>
      <c r="G5743" s="177"/>
      <c r="H5743" s="177"/>
    </row>
    <row r="5744" spans="1:8" x14ac:dyDescent="0.25">
      <c r="A5744" s="793"/>
      <c r="E5744" s="176"/>
      <c r="F5744" s="176"/>
      <c r="G5744" s="177"/>
      <c r="H5744" s="177"/>
    </row>
    <row r="5745" spans="1:8" x14ac:dyDescent="0.25">
      <c r="A5745" s="793"/>
      <c r="E5745" s="176"/>
      <c r="F5745" s="176"/>
      <c r="G5745" s="177"/>
      <c r="H5745" s="177"/>
    </row>
    <row r="5746" spans="1:8" x14ac:dyDescent="0.25">
      <c r="A5746" s="793"/>
      <c r="E5746" s="176"/>
      <c r="F5746" s="176"/>
      <c r="G5746" s="177"/>
      <c r="H5746" s="177"/>
    </row>
    <row r="5747" spans="1:8" x14ac:dyDescent="0.25">
      <c r="A5747" s="793"/>
      <c r="E5747" s="176"/>
      <c r="F5747" s="176"/>
      <c r="G5747" s="177"/>
      <c r="H5747" s="177"/>
    </row>
    <row r="5748" spans="1:8" x14ac:dyDescent="0.25">
      <c r="A5748" s="793"/>
      <c r="E5748" s="176"/>
      <c r="F5748" s="176"/>
      <c r="G5748" s="177"/>
      <c r="H5748" s="177"/>
    </row>
    <row r="5749" spans="1:8" x14ac:dyDescent="0.25">
      <c r="A5749" s="793"/>
      <c r="E5749" s="176"/>
      <c r="F5749" s="176"/>
      <c r="G5749" s="177"/>
      <c r="H5749" s="177"/>
    </row>
    <row r="5750" spans="1:8" x14ac:dyDescent="0.25">
      <c r="A5750" s="793"/>
      <c r="E5750" s="176"/>
      <c r="F5750" s="176"/>
      <c r="G5750" s="177"/>
      <c r="H5750" s="177"/>
    </row>
    <row r="5751" spans="1:8" x14ac:dyDescent="0.25">
      <c r="A5751" s="793"/>
      <c r="E5751" s="176"/>
      <c r="F5751" s="176"/>
      <c r="G5751" s="177"/>
      <c r="H5751" s="177"/>
    </row>
    <row r="5752" spans="1:8" x14ac:dyDescent="0.25">
      <c r="A5752" s="793"/>
      <c r="E5752" s="176"/>
      <c r="F5752" s="176"/>
      <c r="G5752" s="177"/>
      <c r="H5752" s="177"/>
    </row>
    <row r="5753" spans="1:8" x14ac:dyDescent="0.25">
      <c r="A5753" s="793"/>
      <c r="E5753" s="176"/>
      <c r="F5753" s="176"/>
      <c r="G5753" s="177"/>
      <c r="H5753" s="177"/>
    </row>
    <row r="5754" spans="1:8" x14ac:dyDescent="0.25">
      <c r="A5754" s="793"/>
      <c r="E5754" s="176"/>
      <c r="F5754" s="176"/>
      <c r="G5754" s="177"/>
      <c r="H5754" s="177"/>
    </row>
    <row r="5755" spans="1:8" x14ac:dyDescent="0.25">
      <c r="A5755" s="793"/>
      <c r="E5755" s="176"/>
      <c r="F5755" s="176"/>
      <c r="G5755" s="177"/>
      <c r="H5755" s="177"/>
    </row>
    <row r="5756" spans="1:8" x14ac:dyDescent="0.25">
      <c r="A5756" s="793"/>
      <c r="E5756" s="176"/>
      <c r="F5756" s="176"/>
      <c r="G5756" s="177"/>
      <c r="H5756" s="177"/>
    </row>
    <row r="5757" spans="1:8" x14ac:dyDescent="0.25">
      <c r="A5757" s="793"/>
      <c r="E5757" s="176"/>
      <c r="F5757" s="176"/>
      <c r="G5757" s="177"/>
      <c r="H5757" s="177"/>
    </row>
    <row r="5758" spans="1:8" x14ac:dyDescent="0.25">
      <c r="A5758" s="793"/>
      <c r="E5758" s="176"/>
      <c r="F5758" s="176"/>
      <c r="G5758" s="177"/>
      <c r="H5758" s="177"/>
    </row>
    <row r="5759" spans="1:8" x14ac:dyDescent="0.25">
      <c r="A5759" s="793"/>
      <c r="E5759" s="176"/>
      <c r="F5759" s="176"/>
      <c r="G5759" s="177"/>
      <c r="H5759" s="177"/>
    </row>
    <row r="5760" spans="1:8" x14ac:dyDescent="0.25">
      <c r="A5760" s="793"/>
      <c r="E5760" s="176"/>
      <c r="F5760" s="176"/>
      <c r="G5760" s="177"/>
      <c r="H5760" s="177"/>
    </row>
    <row r="5761" spans="1:8" x14ac:dyDescent="0.25">
      <c r="A5761" s="793"/>
      <c r="E5761" s="176"/>
      <c r="F5761" s="176"/>
      <c r="G5761" s="177"/>
      <c r="H5761" s="177"/>
    </row>
    <row r="5762" spans="1:8" x14ac:dyDescent="0.25">
      <c r="A5762" s="793"/>
      <c r="E5762" s="176"/>
      <c r="F5762" s="176"/>
      <c r="G5762" s="177"/>
      <c r="H5762" s="177"/>
    </row>
    <row r="5763" spans="1:8" x14ac:dyDescent="0.25">
      <c r="A5763" s="793"/>
      <c r="E5763" s="176"/>
      <c r="F5763" s="176"/>
      <c r="G5763" s="177"/>
      <c r="H5763" s="177"/>
    </row>
    <row r="5764" spans="1:8" x14ac:dyDescent="0.25">
      <c r="A5764" s="793"/>
      <c r="E5764" s="176"/>
      <c r="F5764" s="176"/>
      <c r="G5764" s="177"/>
      <c r="H5764" s="177"/>
    </row>
    <row r="5765" spans="1:8" x14ac:dyDescent="0.25">
      <c r="A5765" s="793"/>
      <c r="E5765" s="176"/>
      <c r="F5765" s="176"/>
      <c r="G5765" s="177"/>
      <c r="H5765" s="177"/>
    </row>
    <row r="5766" spans="1:8" x14ac:dyDescent="0.25">
      <c r="A5766" s="793"/>
      <c r="E5766" s="176"/>
      <c r="F5766" s="176"/>
      <c r="G5766" s="177"/>
      <c r="H5766" s="177"/>
    </row>
    <row r="5767" spans="1:8" x14ac:dyDescent="0.25">
      <c r="A5767" s="793"/>
      <c r="E5767" s="176"/>
      <c r="F5767" s="176"/>
      <c r="G5767" s="177"/>
      <c r="H5767" s="177"/>
    </row>
    <row r="5768" spans="1:8" x14ac:dyDescent="0.25">
      <c r="A5768" s="793"/>
      <c r="E5768" s="176"/>
      <c r="F5768" s="176"/>
      <c r="G5768" s="177"/>
      <c r="H5768" s="177"/>
    </row>
    <row r="5769" spans="1:8" x14ac:dyDescent="0.25">
      <c r="A5769" s="793"/>
      <c r="E5769" s="176"/>
      <c r="F5769" s="176"/>
      <c r="G5769" s="177"/>
      <c r="H5769" s="177"/>
    </row>
    <row r="5770" spans="1:8" x14ac:dyDescent="0.25">
      <c r="A5770" s="793"/>
      <c r="E5770" s="176"/>
      <c r="F5770" s="176"/>
      <c r="G5770" s="177"/>
      <c r="H5770" s="177"/>
    </row>
    <row r="5771" spans="1:8" x14ac:dyDescent="0.25">
      <c r="A5771" s="793"/>
      <c r="E5771" s="176"/>
      <c r="F5771" s="176"/>
      <c r="G5771" s="177"/>
      <c r="H5771" s="177"/>
    </row>
    <row r="5772" spans="1:8" x14ac:dyDescent="0.25">
      <c r="A5772" s="793"/>
      <c r="E5772" s="176"/>
      <c r="F5772" s="176"/>
      <c r="G5772" s="177"/>
      <c r="H5772" s="177"/>
    </row>
    <row r="5773" spans="1:8" x14ac:dyDescent="0.25">
      <c r="A5773" s="793"/>
      <c r="E5773" s="176"/>
      <c r="F5773" s="176"/>
      <c r="G5773" s="177"/>
      <c r="H5773" s="177"/>
    </row>
    <row r="5774" spans="1:8" x14ac:dyDescent="0.25">
      <c r="A5774" s="793"/>
      <c r="E5774" s="176"/>
      <c r="F5774" s="176"/>
      <c r="G5774" s="177"/>
      <c r="H5774" s="177"/>
    </row>
    <row r="5775" spans="1:8" x14ac:dyDescent="0.25">
      <c r="A5775" s="793"/>
      <c r="E5775" s="176"/>
      <c r="F5775" s="176"/>
      <c r="G5775" s="177"/>
      <c r="H5775" s="177"/>
    </row>
    <row r="5776" spans="1:8" x14ac:dyDescent="0.25">
      <c r="A5776" s="793"/>
      <c r="E5776" s="176"/>
      <c r="F5776" s="176"/>
      <c r="G5776" s="177"/>
      <c r="H5776" s="177"/>
    </row>
    <row r="5777" spans="1:8" x14ac:dyDescent="0.25">
      <c r="A5777" s="793"/>
      <c r="E5777" s="176"/>
      <c r="F5777" s="176"/>
      <c r="G5777" s="177"/>
      <c r="H5777" s="177"/>
    </row>
    <row r="5778" spans="1:8" x14ac:dyDescent="0.25">
      <c r="A5778" s="793"/>
      <c r="E5778" s="176"/>
      <c r="F5778" s="176"/>
      <c r="G5778" s="177"/>
      <c r="H5778" s="177"/>
    </row>
    <row r="5779" spans="1:8" x14ac:dyDescent="0.25">
      <c r="A5779" s="793"/>
      <c r="E5779" s="176"/>
      <c r="F5779" s="176"/>
      <c r="G5779" s="177"/>
      <c r="H5779" s="177"/>
    </row>
    <row r="5780" spans="1:8" x14ac:dyDescent="0.25">
      <c r="A5780" s="793"/>
      <c r="E5780" s="176"/>
      <c r="F5780" s="176"/>
      <c r="G5780" s="177"/>
      <c r="H5780" s="177"/>
    </row>
    <row r="5781" spans="1:8" x14ac:dyDescent="0.25">
      <c r="A5781" s="793"/>
      <c r="E5781" s="176"/>
      <c r="F5781" s="176"/>
      <c r="G5781" s="177"/>
      <c r="H5781" s="177"/>
    </row>
    <row r="5782" spans="1:8" x14ac:dyDescent="0.25">
      <c r="A5782" s="793"/>
      <c r="E5782" s="176"/>
      <c r="F5782" s="176"/>
      <c r="G5782" s="177"/>
      <c r="H5782" s="177"/>
    </row>
    <row r="5783" spans="1:8" x14ac:dyDescent="0.25">
      <c r="A5783" s="793"/>
      <c r="E5783" s="176"/>
      <c r="F5783" s="176"/>
      <c r="G5783" s="177"/>
      <c r="H5783" s="177"/>
    </row>
    <row r="5784" spans="1:8" x14ac:dyDescent="0.25">
      <c r="A5784" s="793"/>
      <c r="E5784" s="176"/>
      <c r="F5784" s="176"/>
      <c r="G5784" s="177"/>
      <c r="H5784" s="177"/>
    </row>
    <row r="5785" spans="1:8" x14ac:dyDescent="0.25">
      <c r="A5785" s="793"/>
      <c r="E5785" s="176"/>
      <c r="F5785" s="176"/>
      <c r="G5785" s="177"/>
      <c r="H5785" s="177"/>
    </row>
    <row r="5786" spans="1:8" x14ac:dyDescent="0.25">
      <c r="A5786" s="793"/>
      <c r="E5786" s="176"/>
      <c r="F5786" s="176"/>
      <c r="G5786" s="177"/>
      <c r="H5786" s="177"/>
    </row>
    <row r="5787" spans="1:8" x14ac:dyDescent="0.25">
      <c r="A5787" s="793"/>
      <c r="E5787" s="176"/>
      <c r="F5787" s="176"/>
      <c r="G5787" s="177"/>
      <c r="H5787" s="177"/>
    </row>
    <row r="5788" spans="1:8" x14ac:dyDescent="0.25">
      <c r="A5788" s="793"/>
      <c r="E5788" s="176"/>
      <c r="F5788" s="176"/>
      <c r="G5788" s="177"/>
      <c r="H5788" s="177"/>
    </row>
    <row r="5789" spans="1:8" x14ac:dyDescent="0.25">
      <c r="A5789" s="793"/>
      <c r="E5789" s="176"/>
      <c r="F5789" s="176"/>
      <c r="G5789" s="177"/>
      <c r="H5789" s="177"/>
    </row>
    <row r="5790" spans="1:8" x14ac:dyDescent="0.25">
      <c r="A5790" s="793"/>
      <c r="E5790" s="176"/>
      <c r="F5790" s="176"/>
      <c r="G5790" s="177"/>
      <c r="H5790" s="177"/>
    </row>
    <row r="5791" spans="1:8" x14ac:dyDescent="0.25">
      <c r="A5791" s="793"/>
      <c r="E5791" s="176"/>
      <c r="F5791" s="176"/>
      <c r="G5791" s="177"/>
      <c r="H5791" s="177"/>
    </row>
    <row r="5792" spans="1:8" x14ac:dyDescent="0.25">
      <c r="A5792" s="793"/>
      <c r="E5792" s="176"/>
      <c r="F5792" s="176"/>
      <c r="G5792" s="177"/>
      <c r="H5792" s="177"/>
    </row>
    <row r="5793" spans="1:8" x14ac:dyDescent="0.25">
      <c r="A5793" s="793"/>
      <c r="E5793" s="176"/>
      <c r="F5793" s="176"/>
      <c r="G5793" s="177"/>
      <c r="H5793" s="177"/>
    </row>
    <row r="5794" spans="1:8" x14ac:dyDescent="0.25">
      <c r="A5794" s="793"/>
      <c r="E5794" s="176"/>
      <c r="F5794" s="176"/>
      <c r="G5794" s="177"/>
      <c r="H5794" s="177"/>
    </row>
    <row r="5795" spans="1:8" x14ac:dyDescent="0.25">
      <c r="A5795" s="793"/>
      <c r="E5795" s="176"/>
      <c r="F5795" s="176"/>
      <c r="G5795" s="177"/>
      <c r="H5795" s="177"/>
    </row>
    <row r="5796" spans="1:8" x14ac:dyDescent="0.25">
      <c r="A5796" s="793"/>
      <c r="E5796" s="176"/>
      <c r="F5796" s="176"/>
      <c r="G5796" s="177"/>
      <c r="H5796" s="177"/>
    </row>
    <row r="5797" spans="1:8" x14ac:dyDescent="0.25">
      <c r="A5797" s="793"/>
      <c r="E5797" s="176"/>
      <c r="F5797" s="176"/>
      <c r="G5797" s="177"/>
      <c r="H5797" s="177"/>
    </row>
    <row r="5798" spans="1:8" x14ac:dyDescent="0.25">
      <c r="A5798" s="793"/>
      <c r="E5798" s="176"/>
      <c r="F5798" s="176"/>
      <c r="G5798" s="177"/>
      <c r="H5798" s="177"/>
    </row>
    <row r="5799" spans="1:8" x14ac:dyDescent="0.25">
      <c r="A5799" s="793"/>
      <c r="E5799" s="176"/>
      <c r="F5799" s="176"/>
      <c r="G5799" s="177"/>
      <c r="H5799" s="177"/>
    </row>
    <row r="5800" spans="1:8" x14ac:dyDescent="0.25">
      <c r="A5800" s="793"/>
      <c r="E5800" s="176"/>
      <c r="F5800" s="176"/>
      <c r="G5800" s="177"/>
      <c r="H5800" s="177"/>
    </row>
    <row r="5801" spans="1:8" x14ac:dyDescent="0.25">
      <c r="A5801" s="793"/>
      <c r="E5801" s="176"/>
      <c r="F5801" s="176"/>
      <c r="G5801" s="177"/>
      <c r="H5801" s="177"/>
    </row>
    <row r="5802" spans="1:8" x14ac:dyDescent="0.25">
      <c r="A5802" s="793"/>
      <c r="E5802" s="176"/>
      <c r="F5802" s="176"/>
      <c r="G5802" s="177"/>
      <c r="H5802" s="177"/>
    </row>
    <row r="5803" spans="1:8" x14ac:dyDescent="0.25">
      <c r="A5803" s="793"/>
      <c r="E5803" s="176"/>
      <c r="F5803" s="176"/>
      <c r="G5803" s="177"/>
      <c r="H5803" s="177"/>
    </row>
    <row r="5804" spans="1:8" x14ac:dyDescent="0.25">
      <c r="A5804" s="793"/>
      <c r="E5804" s="176"/>
      <c r="F5804" s="176"/>
      <c r="G5804" s="177"/>
      <c r="H5804" s="177"/>
    </row>
    <row r="5805" spans="1:8" x14ac:dyDescent="0.25">
      <c r="A5805" s="793"/>
      <c r="E5805" s="176"/>
      <c r="F5805" s="176"/>
      <c r="G5805" s="177"/>
      <c r="H5805" s="177"/>
    </row>
    <row r="5806" spans="1:8" x14ac:dyDescent="0.25">
      <c r="A5806" s="793"/>
      <c r="E5806" s="176"/>
      <c r="F5806" s="176"/>
      <c r="G5806" s="177"/>
      <c r="H5806" s="177"/>
    </row>
    <row r="5807" spans="1:8" x14ac:dyDescent="0.25">
      <c r="A5807" s="793"/>
      <c r="E5807" s="176"/>
      <c r="F5807" s="176"/>
      <c r="G5807" s="177"/>
      <c r="H5807" s="177"/>
    </row>
    <row r="5808" spans="1:8" x14ac:dyDescent="0.25">
      <c r="A5808" s="793"/>
      <c r="E5808" s="176"/>
      <c r="F5808" s="176"/>
      <c r="G5808" s="177"/>
      <c r="H5808" s="177"/>
    </row>
    <row r="5809" spans="1:8" x14ac:dyDescent="0.25">
      <c r="A5809" s="793"/>
      <c r="E5809" s="176"/>
      <c r="F5809" s="176"/>
      <c r="G5809" s="177"/>
      <c r="H5809" s="177"/>
    </row>
    <row r="5810" spans="1:8" x14ac:dyDescent="0.25">
      <c r="A5810" s="793"/>
      <c r="E5810" s="176"/>
      <c r="F5810" s="176"/>
      <c r="G5810" s="177"/>
      <c r="H5810" s="177"/>
    </row>
    <row r="5811" spans="1:8" x14ac:dyDescent="0.25">
      <c r="A5811" s="793"/>
      <c r="E5811" s="176"/>
      <c r="F5811" s="176"/>
      <c r="G5811" s="177"/>
      <c r="H5811" s="177"/>
    </row>
    <row r="5812" spans="1:8" x14ac:dyDescent="0.25">
      <c r="A5812" s="793"/>
      <c r="E5812" s="176"/>
      <c r="F5812" s="176"/>
      <c r="G5812" s="177"/>
      <c r="H5812" s="177"/>
    </row>
    <row r="5813" spans="1:8" x14ac:dyDescent="0.25">
      <c r="A5813" s="793"/>
      <c r="E5813" s="176"/>
      <c r="F5813" s="176"/>
      <c r="G5813" s="177"/>
      <c r="H5813" s="177"/>
    </row>
    <row r="5814" spans="1:8" x14ac:dyDescent="0.25">
      <c r="A5814" s="793"/>
      <c r="E5814" s="176"/>
      <c r="F5814" s="176"/>
      <c r="G5814" s="177"/>
      <c r="H5814" s="177"/>
    </row>
    <row r="5815" spans="1:8" x14ac:dyDescent="0.25">
      <c r="A5815" s="793"/>
      <c r="E5815" s="176"/>
      <c r="F5815" s="176"/>
      <c r="G5815" s="177"/>
      <c r="H5815" s="177"/>
    </row>
    <row r="5816" spans="1:8" x14ac:dyDescent="0.25">
      <c r="A5816" s="793"/>
      <c r="E5816" s="176"/>
      <c r="F5816" s="176"/>
      <c r="G5816" s="177"/>
      <c r="H5816" s="177"/>
    </row>
    <row r="5817" spans="1:8" x14ac:dyDescent="0.25">
      <c r="A5817" s="793"/>
      <c r="E5817" s="176"/>
      <c r="F5817" s="176"/>
      <c r="G5817" s="177"/>
      <c r="H5817" s="177"/>
    </row>
    <row r="5818" spans="1:8" x14ac:dyDescent="0.25">
      <c r="A5818" s="793"/>
      <c r="E5818" s="176"/>
      <c r="F5818" s="176"/>
      <c r="G5818" s="177"/>
      <c r="H5818" s="177"/>
    </row>
    <row r="5819" spans="1:8" x14ac:dyDescent="0.25">
      <c r="A5819" s="793"/>
      <c r="E5819" s="176"/>
      <c r="F5819" s="176"/>
      <c r="G5819" s="177"/>
      <c r="H5819" s="177"/>
    </row>
    <row r="5820" spans="1:8" x14ac:dyDescent="0.25">
      <c r="A5820" s="793"/>
      <c r="E5820" s="176"/>
      <c r="F5820" s="176"/>
      <c r="G5820" s="177"/>
      <c r="H5820" s="177"/>
    </row>
    <row r="5821" spans="1:8" x14ac:dyDescent="0.25">
      <c r="A5821" s="793"/>
      <c r="E5821" s="176"/>
      <c r="F5821" s="176"/>
      <c r="G5821" s="177"/>
      <c r="H5821" s="177"/>
    </row>
    <row r="5822" spans="1:8" x14ac:dyDescent="0.25">
      <c r="A5822" s="793"/>
      <c r="E5822" s="176"/>
      <c r="F5822" s="176"/>
      <c r="G5822" s="177"/>
      <c r="H5822" s="177"/>
    </row>
    <row r="5823" spans="1:8" x14ac:dyDescent="0.25">
      <c r="A5823" s="793"/>
      <c r="E5823" s="176"/>
      <c r="F5823" s="176"/>
      <c r="G5823" s="177"/>
      <c r="H5823" s="177"/>
    </row>
    <row r="5824" spans="1:8" x14ac:dyDescent="0.25">
      <c r="A5824" s="793"/>
      <c r="E5824" s="176"/>
      <c r="F5824" s="176"/>
      <c r="G5824" s="177"/>
      <c r="H5824" s="177"/>
    </row>
    <row r="5825" spans="1:8" x14ac:dyDescent="0.25">
      <c r="A5825" s="793"/>
      <c r="E5825" s="176"/>
      <c r="F5825" s="176"/>
      <c r="G5825" s="177"/>
      <c r="H5825" s="177"/>
    </row>
    <row r="5826" spans="1:8" x14ac:dyDescent="0.25">
      <c r="A5826" s="793"/>
      <c r="E5826" s="176"/>
      <c r="F5826" s="176"/>
      <c r="G5826" s="177"/>
      <c r="H5826" s="177"/>
    </row>
    <row r="5827" spans="1:8" x14ac:dyDescent="0.25">
      <c r="A5827" s="793"/>
      <c r="E5827" s="176"/>
      <c r="F5827" s="176"/>
      <c r="G5827" s="177"/>
      <c r="H5827" s="177"/>
    </row>
    <row r="5828" spans="1:8" x14ac:dyDescent="0.25">
      <c r="A5828" s="793"/>
      <c r="E5828" s="176"/>
      <c r="F5828" s="176"/>
      <c r="G5828" s="177"/>
      <c r="H5828" s="177"/>
    </row>
    <row r="5829" spans="1:8" x14ac:dyDescent="0.25">
      <c r="A5829" s="793"/>
      <c r="E5829" s="176"/>
      <c r="F5829" s="176"/>
      <c r="G5829" s="177"/>
      <c r="H5829" s="177"/>
    </row>
    <row r="5830" spans="1:8" x14ac:dyDescent="0.25">
      <c r="A5830" s="793"/>
      <c r="E5830" s="176"/>
      <c r="F5830" s="176"/>
      <c r="G5830" s="177"/>
      <c r="H5830" s="177"/>
    </row>
    <row r="5831" spans="1:8" x14ac:dyDescent="0.25">
      <c r="A5831" s="793"/>
      <c r="E5831" s="176"/>
      <c r="F5831" s="176"/>
      <c r="G5831" s="177"/>
      <c r="H5831" s="177"/>
    </row>
    <row r="5832" spans="1:8" x14ac:dyDescent="0.25">
      <c r="A5832" s="793"/>
      <c r="E5832" s="176"/>
      <c r="F5832" s="176"/>
      <c r="G5832" s="177"/>
      <c r="H5832" s="177"/>
    </row>
    <row r="5833" spans="1:8" x14ac:dyDescent="0.25">
      <c r="A5833" s="793"/>
      <c r="E5833" s="176"/>
      <c r="F5833" s="176"/>
      <c r="G5833" s="177"/>
      <c r="H5833" s="177"/>
    </row>
    <row r="5834" spans="1:8" x14ac:dyDescent="0.25">
      <c r="A5834" s="793"/>
      <c r="E5834" s="176"/>
      <c r="F5834" s="176"/>
      <c r="G5834" s="177"/>
      <c r="H5834" s="177"/>
    </row>
    <row r="5835" spans="1:8" x14ac:dyDescent="0.25">
      <c r="A5835" s="793"/>
      <c r="E5835" s="176"/>
      <c r="F5835" s="176"/>
      <c r="G5835" s="177"/>
      <c r="H5835" s="177"/>
    </row>
    <row r="5836" spans="1:8" x14ac:dyDescent="0.25">
      <c r="A5836" s="793"/>
      <c r="E5836" s="176"/>
      <c r="F5836" s="176"/>
      <c r="G5836" s="177"/>
      <c r="H5836" s="177"/>
    </row>
    <row r="5837" spans="1:8" x14ac:dyDescent="0.25">
      <c r="A5837" s="793"/>
      <c r="E5837" s="176"/>
      <c r="F5837" s="176"/>
      <c r="G5837" s="177"/>
      <c r="H5837" s="177"/>
    </row>
    <row r="5838" spans="1:8" x14ac:dyDescent="0.25">
      <c r="A5838" s="793"/>
      <c r="E5838" s="176"/>
      <c r="F5838" s="176"/>
      <c r="G5838" s="177"/>
      <c r="H5838" s="177"/>
    </row>
    <row r="5839" spans="1:8" x14ac:dyDescent="0.25">
      <c r="A5839" s="793"/>
      <c r="E5839" s="176"/>
      <c r="F5839" s="176"/>
      <c r="G5839" s="177"/>
      <c r="H5839" s="177"/>
    </row>
    <row r="5840" spans="1:8" x14ac:dyDescent="0.25">
      <c r="A5840" s="793"/>
      <c r="E5840" s="176"/>
      <c r="F5840" s="176"/>
      <c r="G5840" s="177"/>
      <c r="H5840" s="177"/>
    </row>
    <row r="5841" spans="1:8" x14ac:dyDescent="0.25">
      <c r="A5841" s="793"/>
      <c r="E5841" s="176"/>
      <c r="F5841" s="176"/>
      <c r="G5841" s="177"/>
      <c r="H5841" s="177"/>
    </row>
    <row r="5842" spans="1:8" x14ac:dyDescent="0.25">
      <c r="A5842" s="793"/>
      <c r="E5842" s="176"/>
      <c r="F5842" s="176"/>
      <c r="G5842" s="177"/>
      <c r="H5842" s="177"/>
    </row>
    <row r="5843" spans="1:8" x14ac:dyDescent="0.25">
      <c r="A5843" s="793"/>
      <c r="E5843" s="176"/>
      <c r="F5843" s="176"/>
      <c r="G5843" s="177"/>
      <c r="H5843" s="177"/>
    </row>
    <row r="5844" spans="1:8" x14ac:dyDescent="0.25">
      <c r="A5844" s="793"/>
      <c r="E5844" s="176"/>
      <c r="F5844" s="176"/>
      <c r="G5844" s="177"/>
      <c r="H5844" s="177"/>
    </row>
    <row r="5845" spans="1:8" x14ac:dyDescent="0.25">
      <c r="A5845" s="793"/>
      <c r="E5845" s="176"/>
      <c r="F5845" s="176"/>
      <c r="G5845" s="177"/>
      <c r="H5845" s="177"/>
    </row>
    <row r="5846" spans="1:8" x14ac:dyDescent="0.25">
      <c r="A5846" s="793"/>
      <c r="E5846" s="176"/>
      <c r="F5846" s="176"/>
      <c r="G5846" s="177"/>
      <c r="H5846" s="177"/>
    </row>
    <row r="5847" spans="1:8" x14ac:dyDescent="0.25">
      <c r="A5847" s="793"/>
      <c r="E5847" s="176"/>
      <c r="F5847" s="176"/>
      <c r="G5847" s="177"/>
      <c r="H5847" s="177"/>
    </row>
    <row r="5848" spans="1:8" x14ac:dyDescent="0.25">
      <c r="A5848" s="793"/>
      <c r="E5848" s="176"/>
      <c r="F5848" s="176"/>
      <c r="G5848" s="177"/>
      <c r="H5848" s="177"/>
    </row>
    <row r="5849" spans="1:8" x14ac:dyDescent="0.25">
      <c r="A5849" s="793"/>
      <c r="E5849" s="176"/>
      <c r="F5849" s="176"/>
      <c r="G5849" s="177"/>
      <c r="H5849" s="177"/>
    </row>
    <row r="5850" spans="1:8" x14ac:dyDescent="0.25">
      <c r="A5850" s="793"/>
      <c r="E5850" s="176"/>
      <c r="F5850" s="176"/>
      <c r="G5850" s="177"/>
      <c r="H5850" s="177"/>
    </row>
    <row r="5851" spans="1:8" x14ac:dyDescent="0.25">
      <c r="A5851" s="793"/>
      <c r="E5851" s="176"/>
      <c r="F5851" s="176"/>
      <c r="G5851" s="177"/>
      <c r="H5851" s="177"/>
    </row>
    <row r="5852" spans="1:8" x14ac:dyDescent="0.25">
      <c r="A5852" s="793"/>
      <c r="E5852" s="176"/>
      <c r="F5852" s="176"/>
      <c r="G5852" s="177"/>
      <c r="H5852" s="177"/>
    </row>
    <row r="5853" spans="1:8" x14ac:dyDescent="0.25">
      <c r="A5853" s="793"/>
      <c r="E5853" s="176"/>
      <c r="F5853" s="176"/>
      <c r="G5853" s="177"/>
      <c r="H5853" s="177"/>
    </row>
    <row r="5854" spans="1:8" x14ac:dyDescent="0.25">
      <c r="A5854" s="793"/>
      <c r="E5854" s="176"/>
      <c r="F5854" s="176"/>
      <c r="G5854" s="177"/>
      <c r="H5854" s="177"/>
    </row>
    <row r="5855" spans="1:8" x14ac:dyDescent="0.25">
      <c r="A5855" s="793"/>
      <c r="E5855" s="176"/>
      <c r="F5855" s="176"/>
      <c r="G5855" s="177"/>
      <c r="H5855" s="177"/>
    </row>
    <row r="5856" spans="1:8" x14ac:dyDescent="0.25">
      <c r="A5856" s="793"/>
      <c r="E5856" s="176"/>
      <c r="F5856" s="176"/>
      <c r="G5856" s="177"/>
      <c r="H5856" s="177"/>
    </row>
    <row r="5857" spans="1:8" x14ac:dyDescent="0.25">
      <c r="A5857" s="793"/>
      <c r="E5857" s="176"/>
      <c r="F5857" s="176"/>
      <c r="G5857" s="177"/>
      <c r="H5857" s="177"/>
    </row>
    <row r="5858" spans="1:8" x14ac:dyDescent="0.25">
      <c r="A5858" s="793"/>
      <c r="E5858" s="176"/>
      <c r="F5858" s="176"/>
      <c r="G5858" s="177"/>
      <c r="H5858" s="177"/>
    </row>
    <row r="5859" spans="1:8" x14ac:dyDescent="0.25">
      <c r="A5859" s="793"/>
      <c r="E5859" s="176"/>
      <c r="F5859" s="176"/>
      <c r="G5859" s="177"/>
      <c r="H5859" s="177"/>
    </row>
    <row r="5860" spans="1:8" x14ac:dyDescent="0.25">
      <c r="A5860" s="793"/>
      <c r="E5860" s="176"/>
      <c r="F5860" s="176"/>
      <c r="G5860" s="177"/>
      <c r="H5860" s="177"/>
    </row>
    <row r="5861" spans="1:8" x14ac:dyDescent="0.25">
      <c r="A5861" s="793"/>
      <c r="E5861" s="176"/>
      <c r="F5861" s="176"/>
      <c r="G5861" s="177"/>
      <c r="H5861" s="177"/>
    </row>
    <row r="5862" spans="1:8" x14ac:dyDescent="0.25">
      <c r="A5862" s="793"/>
      <c r="E5862" s="176"/>
      <c r="F5862" s="176"/>
      <c r="G5862" s="177"/>
      <c r="H5862" s="177"/>
    </row>
    <row r="5863" spans="1:8" x14ac:dyDescent="0.25">
      <c r="A5863" s="793"/>
      <c r="E5863" s="176"/>
      <c r="F5863" s="176"/>
      <c r="G5863" s="177"/>
      <c r="H5863" s="177"/>
    </row>
    <row r="5864" spans="1:8" x14ac:dyDescent="0.25">
      <c r="A5864" s="793"/>
      <c r="E5864" s="176"/>
      <c r="F5864" s="176"/>
      <c r="G5864" s="177"/>
      <c r="H5864" s="177"/>
    </row>
    <row r="5865" spans="1:8" x14ac:dyDescent="0.25">
      <c r="A5865" s="793"/>
      <c r="E5865" s="176"/>
      <c r="F5865" s="176"/>
      <c r="G5865" s="177"/>
      <c r="H5865" s="177"/>
    </row>
    <row r="5866" spans="1:8" x14ac:dyDescent="0.25">
      <c r="A5866" s="793"/>
      <c r="E5866" s="176"/>
      <c r="F5866" s="176"/>
      <c r="G5866" s="177"/>
      <c r="H5866" s="177"/>
    </row>
    <row r="5867" spans="1:8" x14ac:dyDescent="0.25">
      <c r="A5867" s="793"/>
      <c r="E5867" s="176"/>
      <c r="F5867" s="176"/>
      <c r="G5867" s="177"/>
      <c r="H5867" s="177"/>
    </row>
    <row r="5868" spans="1:8" x14ac:dyDescent="0.25">
      <c r="A5868" s="793"/>
      <c r="E5868" s="176"/>
      <c r="F5868" s="176"/>
      <c r="G5868" s="177"/>
      <c r="H5868" s="177"/>
    </row>
    <row r="5869" spans="1:8" x14ac:dyDescent="0.25">
      <c r="A5869" s="793"/>
      <c r="E5869" s="176"/>
      <c r="F5869" s="176"/>
      <c r="G5869" s="177"/>
      <c r="H5869" s="177"/>
    </row>
    <row r="5870" spans="1:8" x14ac:dyDescent="0.25">
      <c r="A5870" s="793"/>
      <c r="E5870" s="176"/>
      <c r="F5870" s="176"/>
      <c r="G5870" s="177"/>
      <c r="H5870" s="177"/>
    </row>
    <row r="5871" spans="1:8" x14ac:dyDescent="0.25">
      <c r="A5871" s="793"/>
      <c r="E5871" s="176"/>
      <c r="F5871" s="176"/>
      <c r="G5871" s="177"/>
      <c r="H5871" s="177"/>
    </row>
    <row r="5872" spans="1:8" x14ac:dyDescent="0.25">
      <c r="A5872" s="793"/>
      <c r="E5872" s="176"/>
      <c r="F5872" s="176"/>
      <c r="G5872" s="177"/>
      <c r="H5872" s="177"/>
    </row>
    <row r="5873" spans="1:8" x14ac:dyDescent="0.25">
      <c r="A5873" s="793"/>
      <c r="E5873" s="176"/>
      <c r="F5873" s="176"/>
      <c r="G5873" s="177"/>
      <c r="H5873" s="177"/>
    </row>
    <row r="5874" spans="1:8" x14ac:dyDescent="0.25">
      <c r="A5874" s="793"/>
      <c r="E5874" s="176"/>
      <c r="F5874" s="176"/>
      <c r="G5874" s="177"/>
      <c r="H5874" s="177"/>
    </row>
    <row r="5875" spans="1:8" x14ac:dyDescent="0.25">
      <c r="A5875" s="793"/>
      <c r="E5875" s="176"/>
      <c r="F5875" s="176"/>
      <c r="G5875" s="177"/>
      <c r="H5875" s="177"/>
    </row>
    <row r="5876" spans="1:8" x14ac:dyDescent="0.25">
      <c r="A5876" s="793"/>
      <c r="E5876" s="176"/>
      <c r="F5876" s="176"/>
      <c r="G5876" s="177"/>
      <c r="H5876" s="177"/>
    </row>
    <row r="5877" spans="1:8" x14ac:dyDescent="0.25">
      <c r="A5877" s="793"/>
      <c r="E5877" s="176"/>
      <c r="F5877" s="176"/>
      <c r="G5877" s="177"/>
      <c r="H5877" s="177"/>
    </row>
    <row r="5878" spans="1:8" x14ac:dyDescent="0.25">
      <c r="A5878" s="793"/>
      <c r="E5878" s="176"/>
      <c r="F5878" s="176"/>
      <c r="G5878" s="177"/>
      <c r="H5878" s="177"/>
    </row>
    <row r="5879" spans="1:8" x14ac:dyDescent="0.25">
      <c r="A5879" s="793"/>
      <c r="E5879" s="176"/>
      <c r="F5879" s="176"/>
      <c r="G5879" s="177"/>
      <c r="H5879" s="177"/>
    </row>
    <row r="5880" spans="1:8" x14ac:dyDescent="0.25">
      <c r="A5880" s="793"/>
      <c r="E5880" s="176"/>
      <c r="F5880" s="176"/>
      <c r="G5880" s="177"/>
      <c r="H5880" s="177"/>
    </row>
    <row r="5881" spans="1:8" x14ac:dyDescent="0.25">
      <c r="A5881" s="793"/>
      <c r="E5881" s="176"/>
      <c r="F5881" s="176"/>
      <c r="G5881" s="177"/>
      <c r="H5881" s="177"/>
    </row>
    <row r="5882" spans="1:8" x14ac:dyDescent="0.25">
      <c r="A5882" s="793"/>
      <c r="E5882" s="176"/>
      <c r="F5882" s="176"/>
      <c r="G5882" s="177"/>
      <c r="H5882" s="177"/>
    </row>
    <row r="5883" spans="1:8" x14ac:dyDescent="0.25">
      <c r="A5883" s="793"/>
      <c r="E5883" s="176"/>
      <c r="F5883" s="176"/>
      <c r="G5883" s="177"/>
      <c r="H5883" s="177"/>
    </row>
    <row r="5884" spans="1:8" x14ac:dyDescent="0.25">
      <c r="A5884" s="793"/>
      <c r="E5884" s="176"/>
      <c r="F5884" s="176"/>
      <c r="G5884" s="177"/>
      <c r="H5884" s="177"/>
    </row>
    <row r="5885" spans="1:8" x14ac:dyDescent="0.25">
      <c r="A5885" s="793"/>
      <c r="E5885" s="176"/>
      <c r="F5885" s="176"/>
      <c r="G5885" s="177"/>
      <c r="H5885" s="177"/>
    </row>
    <row r="5886" spans="1:8" x14ac:dyDescent="0.25">
      <c r="A5886" s="793"/>
      <c r="E5886" s="176"/>
      <c r="F5886" s="176"/>
      <c r="G5886" s="177"/>
      <c r="H5886" s="177"/>
    </row>
    <row r="5887" spans="1:8" x14ac:dyDescent="0.25">
      <c r="A5887" s="793"/>
      <c r="E5887" s="176"/>
      <c r="F5887" s="176"/>
      <c r="G5887" s="177"/>
      <c r="H5887" s="177"/>
    </row>
    <row r="5888" spans="1:8" x14ac:dyDescent="0.25">
      <c r="A5888" s="793"/>
      <c r="E5888" s="176"/>
      <c r="F5888" s="176"/>
      <c r="G5888" s="177"/>
      <c r="H5888" s="177"/>
    </row>
    <row r="5889" spans="1:8" x14ac:dyDescent="0.25">
      <c r="A5889" s="793"/>
      <c r="E5889" s="176"/>
      <c r="F5889" s="176"/>
      <c r="G5889" s="177"/>
      <c r="H5889" s="177"/>
    </row>
    <row r="5890" spans="1:8" x14ac:dyDescent="0.25">
      <c r="A5890" s="793"/>
      <c r="E5890" s="176"/>
      <c r="F5890" s="176"/>
      <c r="G5890" s="177"/>
      <c r="H5890" s="177"/>
    </row>
    <row r="5891" spans="1:8" x14ac:dyDescent="0.25">
      <c r="A5891" s="793"/>
      <c r="E5891" s="176"/>
      <c r="F5891" s="176"/>
      <c r="G5891" s="177"/>
      <c r="H5891" s="177"/>
    </row>
    <row r="5892" spans="1:8" x14ac:dyDescent="0.25">
      <c r="A5892" s="793"/>
      <c r="E5892" s="176"/>
      <c r="F5892" s="176"/>
      <c r="G5892" s="177"/>
      <c r="H5892" s="177"/>
    </row>
    <row r="5893" spans="1:8" x14ac:dyDescent="0.25">
      <c r="A5893" s="793"/>
      <c r="E5893" s="176"/>
      <c r="F5893" s="176"/>
      <c r="G5893" s="177"/>
      <c r="H5893" s="177"/>
    </row>
    <row r="5894" spans="1:8" x14ac:dyDescent="0.25">
      <c r="A5894" s="793"/>
      <c r="E5894" s="176"/>
      <c r="F5894" s="176"/>
      <c r="G5894" s="177"/>
      <c r="H5894" s="177"/>
    </row>
    <row r="5895" spans="1:8" x14ac:dyDescent="0.25">
      <c r="A5895" s="793"/>
      <c r="E5895" s="176"/>
      <c r="F5895" s="176"/>
      <c r="G5895" s="177"/>
      <c r="H5895" s="177"/>
    </row>
    <row r="5896" spans="1:8" x14ac:dyDescent="0.25">
      <c r="A5896" s="793"/>
      <c r="E5896" s="176"/>
      <c r="F5896" s="176"/>
      <c r="G5896" s="177"/>
      <c r="H5896" s="177"/>
    </row>
    <row r="5897" spans="1:8" x14ac:dyDescent="0.25">
      <c r="A5897" s="793"/>
      <c r="E5897" s="176"/>
      <c r="F5897" s="176"/>
      <c r="G5897" s="177"/>
      <c r="H5897" s="177"/>
    </row>
    <row r="5898" spans="1:8" x14ac:dyDescent="0.25">
      <c r="A5898" s="793"/>
      <c r="E5898" s="176"/>
      <c r="F5898" s="176"/>
      <c r="G5898" s="177"/>
      <c r="H5898" s="177"/>
    </row>
    <row r="5899" spans="1:8" x14ac:dyDescent="0.25">
      <c r="A5899" s="793"/>
      <c r="E5899" s="176"/>
      <c r="F5899" s="176"/>
      <c r="G5899" s="177"/>
      <c r="H5899" s="177"/>
    </row>
    <row r="5900" spans="1:8" x14ac:dyDescent="0.25">
      <c r="A5900" s="793"/>
      <c r="E5900" s="176"/>
      <c r="F5900" s="176"/>
      <c r="G5900" s="177"/>
      <c r="H5900" s="177"/>
    </row>
    <row r="5901" spans="1:8" x14ac:dyDescent="0.25">
      <c r="A5901" s="793"/>
      <c r="E5901" s="176"/>
      <c r="F5901" s="176"/>
      <c r="G5901" s="177"/>
      <c r="H5901" s="177"/>
    </row>
    <row r="5902" spans="1:8" x14ac:dyDescent="0.25">
      <c r="A5902" s="793"/>
      <c r="E5902" s="176"/>
      <c r="F5902" s="176"/>
      <c r="G5902" s="177"/>
      <c r="H5902" s="177"/>
    </row>
    <row r="5903" spans="1:8" x14ac:dyDescent="0.25">
      <c r="A5903" s="793"/>
      <c r="E5903" s="176"/>
      <c r="F5903" s="176"/>
      <c r="G5903" s="177"/>
      <c r="H5903" s="177"/>
    </row>
    <row r="5904" spans="1:8" x14ac:dyDescent="0.25">
      <c r="A5904" s="793"/>
      <c r="E5904" s="176"/>
      <c r="F5904" s="176"/>
      <c r="G5904" s="177"/>
      <c r="H5904" s="177"/>
    </row>
    <row r="5905" spans="1:8" x14ac:dyDescent="0.25">
      <c r="A5905" s="793"/>
      <c r="E5905" s="176"/>
      <c r="F5905" s="176"/>
      <c r="G5905" s="177"/>
      <c r="H5905" s="177"/>
    </row>
    <row r="5906" spans="1:8" x14ac:dyDescent="0.25">
      <c r="A5906" s="793"/>
      <c r="E5906" s="176"/>
      <c r="F5906" s="176"/>
      <c r="G5906" s="177"/>
      <c r="H5906" s="177"/>
    </row>
    <row r="5907" spans="1:8" x14ac:dyDescent="0.25">
      <c r="A5907" s="793"/>
      <c r="E5907" s="176"/>
      <c r="F5907" s="176"/>
      <c r="G5907" s="177"/>
      <c r="H5907" s="177"/>
    </row>
    <row r="5908" spans="1:8" x14ac:dyDescent="0.25">
      <c r="A5908" s="793"/>
      <c r="E5908" s="176"/>
      <c r="F5908" s="176"/>
      <c r="G5908" s="177"/>
      <c r="H5908" s="177"/>
    </row>
    <row r="5909" spans="1:8" x14ac:dyDescent="0.25">
      <c r="A5909" s="793"/>
      <c r="E5909" s="176"/>
      <c r="F5909" s="176"/>
      <c r="G5909" s="177"/>
      <c r="H5909" s="177"/>
    </row>
    <row r="5910" spans="1:8" x14ac:dyDescent="0.25">
      <c r="A5910" s="793"/>
      <c r="E5910" s="176"/>
      <c r="F5910" s="176"/>
      <c r="G5910" s="177"/>
      <c r="H5910" s="177"/>
    </row>
    <row r="5911" spans="1:8" x14ac:dyDescent="0.25">
      <c r="A5911" s="793"/>
      <c r="E5911" s="176"/>
      <c r="F5911" s="176"/>
      <c r="G5911" s="177"/>
      <c r="H5911" s="177"/>
    </row>
    <row r="5912" spans="1:8" x14ac:dyDescent="0.25">
      <c r="A5912" s="793"/>
      <c r="E5912" s="176"/>
      <c r="F5912" s="176"/>
      <c r="G5912" s="177"/>
      <c r="H5912" s="177"/>
    </row>
    <row r="5913" spans="1:8" x14ac:dyDescent="0.25">
      <c r="A5913" s="793"/>
      <c r="E5913" s="176"/>
      <c r="F5913" s="176"/>
      <c r="G5913" s="177"/>
      <c r="H5913" s="177"/>
    </row>
    <row r="5914" spans="1:8" x14ac:dyDescent="0.25">
      <c r="A5914" s="793"/>
      <c r="E5914" s="176"/>
      <c r="F5914" s="176"/>
      <c r="G5914" s="177"/>
      <c r="H5914" s="177"/>
    </row>
    <row r="5915" spans="1:8" x14ac:dyDescent="0.25">
      <c r="A5915" s="793"/>
      <c r="E5915" s="176"/>
      <c r="F5915" s="176"/>
      <c r="G5915" s="177"/>
      <c r="H5915" s="177"/>
    </row>
    <row r="5916" spans="1:8" x14ac:dyDescent="0.25">
      <c r="A5916" s="793"/>
      <c r="E5916" s="176"/>
      <c r="F5916" s="176"/>
      <c r="G5916" s="177"/>
      <c r="H5916" s="177"/>
    </row>
    <row r="5917" spans="1:8" x14ac:dyDescent="0.25">
      <c r="A5917" s="793"/>
      <c r="E5917" s="176"/>
      <c r="F5917" s="176"/>
      <c r="G5917" s="177"/>
      <c r="H5917" s="177"/>
    </row>
    <row r="5918" spans="1:8" x14ac:dyDescent="0.25">
      <c r="A5918" s="793"/>
      <c r="E5918" s="176"/>
      <c r="F5918" s="176"/>
      <c r="G5918" s="177"/>
      <c r="H5918" s="177"/>
    </row>
    <row r="5919" spans="1:8" x14ac:dyDescent="0.25">
      <c r="A5919" s="793"/>
      <c r="E5919" s="176"/>
      <c r="F5919" s="176"/>
      <c r="G5919" s="177"/>
      <c r="H5919" s="177"/>
    </row>
    <row r="5920" spans="1:8" x14ac:dyDescent="0.25">
      <c r="A5920" s="793"/>
      <c r="E5920" s="176"/>
      <c r="F5920" s="176"/>
      <c r="G5920" s="177"/>
      <c r="H5920" s="177"/>
    </row>
    <row r="5921" spans="1:8" x14ac:dyDescent="0.25">
      <c r="A5921" s="793"/>
      <c r="E5921" s="176"/>
      <c r="F5921" s="176"/>
      <c r="G5921" s="177"/>
      <c r="H5921" s="177"/>
    </row>
    <row r="5922" spans="1:8" x14ac:dyDescent="0.25">
      <c r="A5922" s="793"/>
      <c r="E5922" s="176"/>
      <c r="F5922" s="176"/>
      <c r="G5922" s="177"/>
      <c r="H5922" s="177"/>
    </row>
    <row r="5923" spans="1:8" x14ac:dyDescent="0.25">
      <c r="A5923" s="793"/>
      <c r="E5923" s="176"/>
      <c r="F5923" s="176"/>
      <c r="G5923" s="177"/>
      <c r="H5923" s="177"/>
    </row>
    <row r="5924" spans="1:8" x14ac:dyDescent="0.25">
      <c r="A5924" s="793"/>
      <c r="E5924" s="176"/>
      <c r="F5924" s="176"/>
      <c r="G5924" s="177"/>
      <c r="H5924" s="177"/>
    </row>
    <row r="5925" spans="1:8" x14ac:dyDescent="0.25">
      <c r="A5925" s="793"/>
      <c r="E5925" s="176"/>
      <c r="F5925" s="176"/>
      <c r="G5925" s="177"/>
      <c r="H5925" s="177"/>
    </row>
    <row r="5926" spans="1:8" x14ac:dyDescent="0.25">
      <c r="A5926" s="793"/>
      <c r="E5926" s="176"/>
      <c r="F5926" s="176"/>
      <c r="G5926" s="177"/>
      <c r="H5926" s="177"/>
    </row>
    <row r="5927" spans="1:8" x14ac:dyDescent="0.25">
      <c r="A5927" s="793"/>
      <c r="E5927" s="176"/>
      <c r="F5927" s="176"/>
      <c r="G5927" s="177"/>
      <c r="H5927" s="177"/>
    </row>
    <row r="5928" spans="1:8" x14ac:dyDescent="0.25">
      <c r="A5928" s="793"/>
      <c r="E5928" s="176"/>
      <c r="F5928" s="176"/>
      <c r="G5928" s="177"/>
      <c r="H5928" s="177"/>
    </row>
    <row r="5929" spans="1:8" x14ac:dyDescent="0.25">
      <c r="A5929" s="793"/>
      <c r="E5929" s="176"/>
      <c r="F5929" s="176"/>
      <c r="G5929" s="177"/>
      <c r="H5929" s="177"/>
    </row>
    <row r="5930" spans="1:8" x14ac:dyDescent="0.25">
      <c r="A5930" s="793"/>
      <c r="E5930" s="176"/>
      <c r="F5930" s="176"/>
      <c r="G5930" s="177"/>
      <c r="H5930" s="177"/>
    </row>
    <row r="5931" spans="1:8" x14ac:dyDescent="0.25">
      <c r="A5931" s="793"/>
      <c r="E5931" s="176"/>
      <c r="F5931" s="176"/>
      <c r="G5931" s="177"/>
      <c r="H5931" s="177"/>
    </row>
    <row r="5932" spans="1:8" x14ac:dyDescent="0.25">
      <c r="A5932" s="793"/>
      <c r="E5932" s="176"/>
      <c r="F5932" s="176"/>
      <c r="G5932" s="177"/>
      <c r="H5932" s="177"/>
    </row>
    <row r="5933" spans="1:8" x14ac:dyDescent="0.25">
      <c r="A5933" s="793"/>
      <c r="E5933" s="176"/>
      <c r="F5933" s="176"/>
      <c r="G5933" s="177"/>
      <c r="H5933" s="177"/>
    </row>
    <row r="5934" spans="1:8" x14ac:dyDescent="0.25">
      <c r="A5934" s="793"/>
      <c r="E5934" s="176"/>
      <c r="F5934" s="176"/>
      <c r="G5934" s="177"/>
      <c r="H5934" s="177"/>
    </row>
    <row r="5935" spans="1:8" x14ac:dyDescent="0.25">
      <c r="A5935" s="793"/>
      <c r="E5935" s="176"/>
      <c r="F5935" s="176"/>
      <c r="G5935" s="177"/>
      <c r="H5935" s="177"/>
    </row>
    <row r="5936" spans="1:8" x14ac:dyDescent="0.25">
      <c r="A5936" s="793"/>
      <c r="E5936" s="176"/>
      <c r="F5936" s="176"/>
      <c r="G5936" s="177"/>
      <c r="H5936" s="177"/>
    </row>
    <row r="5937" spans="1:8" x14ac:dyDescent="0.25">
      <c r="A5937" s="793"/>
      <c r="E5937" s="176"/>
      <c r="F5937" s="176"/>
      <c r="G5937" s="177"/>
      <c r="H5937" s="177"/>
    </row>
    <row r="5938" spans="1:8" x14ac:dyDescent="0.25">
      <c r="A5938" s="793"/>
      <c r="E5938" s="176"/>
      <c r="F5938" s="176"/>
      <c r="G5938" s="177"/>
      <c r="H5938" s="177"/>
    </row>
    <row r="5939" spans="1:8" x14ac:dyDescent="0.25">
      <c r="A5939" s="793"/>
      <c r="E5939" s="176"/>
      <c r="F5939" s="176"/>
      <c r="G5939" s="177"/>
      <c r="H5939" s="177"/>
    </row>
    <row r="5940" spans="1:8" x14ac:dyDescent="0.25">
      <c r="A5940" s="793"/>
      <c r="E5940" s="176"/>
      <c r="F5940" s="176"/>
      <c r="G5940" s="177"/>
      <c r="H5940" s="177"/>
    </row>
    <row r="5941" spans="1:8" x14ac:dyDescent="0.25">
      <c r="A5941" s="793"/>
      <c r="E5941" s="176"/>
      <c r="F5941" s="176"/>
      <c r="G5941" s="177"/>
      <c r="H5941" s="177"/>
    </row>
    <row r="5942" spans="1:8" x14ac:dyDescent="0.25">
      <c r="A5942" s="793"/>
      <c r="E5942" s="176"/>
      <c r="F5942" s="176"/>
      <c r="G5942" s="177"/>
      <c r="H5942" s="177"/>
    </row>
    <row r="5943" spans="1:8" x14ac:dyDescent="0.25">
      <c r="A5943" s="793"/>
      <c r="E5943" s="176"/>
      <c r="F5943" s="176"/>
      <c r="G5943" s="177"/>
      <c r="H5943" s="177"/>
    </row>
    <row r="5944" spans="1:8" x14ac:dyDescent="0.25">
      <c r="A5944" s="793"/>
      <c r="E5944" s="176"/>
      <c r="F5944" s="176"/>
      <c r="G5944" s="177"/>
      <c r="H5944" s="177"/>
    </row>
    <row r="5945" spans="1:8" x14ac:dyDescent="0.25">
      <c r="A5945" s="793"/>
      <c r="E5945" s="176"/>
      <c r="F5945" s="176"/>
      <c r="G5945" s="177"/>
      <c r="H5945" s="177"/>
    </row>
    <row r="5946" spans="1:8" x14ac:dyDescent="0.25">
      <c r="A5946" s="793"/>
      <c r="E5946" s="176"/>
      <c r="F5946" s="176"/>
      <c r="G5946" s="177"/>
      <c r="H5946" s="177"/>
    </row>
    <row r="5947" spans="1:8" x14ac:dyDescent="0.25">
      <c r="A5947" s="793"/>
      <c r="E5947" s="176"/>
      <c r="F5947" s="176"/>
      <c r="G5947" s="177"/>
      <c r="H5947" s="177"/>
    </row>
    <row r="5948" spans="1:8" x14ac:dyDescent="0.25">
      <c r="A5948" s="793"/>
      <c r="E5948" s="176"/>
      <c r="F5948" s="176"/>
      <c r="G5948" s="177"/>
      <c r="H5948" s="177"/>
    </row>
    <row r="5949" spans="1:8" x14ac:dyDescent="0.25">
      <c r="A5949" s="793"/>
      <c r="E5949" s="176"/>
      <c r="F5949" s="176"/>
      <c r="G5949" s="177"/>
      <c r="H5949" s="177"/>
    </row>
    <row r="5950" spans="1:8" x14ac:dyDescent="0.25">
      <c r="A5950" s="793"/>
      <c r="E5950" s="176"/>
      <c r="F5950" s="176"/>
      <c r="G5950" s="177"/>
      <c r="H5950" s="177"/>
    </row>
    <row r="5951" spans="1:8" x14ac:dyDescent="0.25">
      <c r="A5951" s="793"/>
      <c r="E5951" s="176"/>
      <c r="F5951" s="176"/>
      <c r="G5951" s="177"/>
      <c r="H5951" s="177"/>
    </row>
    <row r="5952" spans="1:8" x14ac:dyDescent="0.25">
      <c r="A5952" s="793"/>
      <c r="E5952" s="176"/>
      <c r="F5952" s="176"/>
      <c r="G5952" s="177"/>
      <c r="H5952" s="177"/>
    </row>
    <row r="5953" spans="1:8" x14ac:dyDescent="0.25">
      <c r="A5953" s="793"/>
      <c r="E5953" s="176"/>
      <c r="F5953" s="176"/>
      <c r="G5953" s="177"/>
      <c r="H5953" s="177"/>
    </row>
    <row r="5954" spans="1:8" x14ac:dyDescent="0.25">
      <c r="A5954" s="793"/>
      <c r="E5954" s="176"/>
      <c r="F5954" s="176"/>
      <c r="G5954" s="177"/>
      <c r="H5954" s="177"/>
    </row>
    <row r="5955" spans="1:8" x14ac:dyDescent="0.25">
      <c r="A5955" s="793"/>
      <c r="E5955" s="176"/>
      <c r="F5955" s="176"/>
      <c r="G5955" s="177"/>
      <c r="H5955" s="177"/>
    </row>
    <row r="5956" spans="1:8" x14ac:dyDescent="0.25">
      <c r="A5956" s="793"/>
      <c r="E5956" s="176"/>
      <c r="F5956" s="176"/>
      <c r="G5956" s="177"/>
      <c r="H5956" s="177"/>
    </row>
    <row r="5957" spans="1:8" x14ac:dyDescent="0.25">
      <c r="A5957" s="793"/>
      <c r="E5957" s="176"/>
      <c r="F5957" s="176"/>
      <c r="G5957" s="177"/>
      <c r="H5957" s="177"/>
    </row>
    <row r="5958" spans="1:8" x14ac:dyDescent="0.25">
      <c r="A5958" s="793"/>
      <c r="E5958" s="176"/>
      <c r="F5958" s="176"/>
      <c r="G5958" s="177"/>
      <c r="H5958" s="177"/>
    </row>
    <row r="5959" spans="1:8" x14ac:dyDescent="0.25">
      <c r="A5959" s="793"/>
      <c r="E5959" s="176"/>
      <c r="F5959" s="176"/>
      <c r="G5959" s="177"/>
      <c r="H5959" s="177"/>
    </row>
    <row r="5960" spans="1:8" x14ac:dyDescent="0.25">
      <c r="A5960" s="793"/>
      <c r="E5960" s="176"/>
      <c r="F5960" s="176"/>
      <c r="G5960" s="177"/>
      <c r="H5960" s="177"/>
    </row>
    <row r="5961" spans="1:8" x14ac:dyDescent="0.25">
      <c r="A5961" s="793"/>
      <c r="E5961" s="176"/>
      <c r="F5961" s="176"/>
      <c r="G5961" s="177"/>
      <c r="H5961" s="177"/>
    </row>
    <row r="5962" spans="1:8" x14ac:dyDescent="0.25">
      <c r="A5962" s="793"/>
      <c r="E5962" s="176"/>
      <c r="F5962" s="176"/>
      <c r="G5962" s="177"/>
      <c r="H5962" s="177"/>
    </row>
    <row r="5963" spans="1:8" x14ac:dyDescent="0.25">
      <c r="A5963" s="793"/>
      <c r="E5963" s="176"/>
      <c r="F5963" s="176"/>
      <c r="G5963" s="177"/>
      <c r="H5963" s="177"/>
    </row>
    <row r="5964" spans="1:8" x14ac:dyDescent="0.25">
      <c r="A5964" s="793"/>
      <c r="E5964" s="176"/>
      <c r="F5964" s="176"/>
      <c r="G5964" s="177"/>
      <c r="H5964" s="177"/>
    </row>
    <row r="5965" spans="1:8" x14ac:dyDescent="0.25">
      <c r="A5965" s="793"/>
      <c r="E5965" s="176"/>
      <c r="F5965" s="176"/>
      <c r="G5965" s="177"/>
      <c r="H5965" s="177"/>
    </row>
    <row r="5966" spans="1:8" x14ac:dyDescent="0.25">
      <c r="A5966" s="793"/>
      <c r="E5966" s="176"/>
      <c r="F5966" s="176"/>
      <c r="G5966" s="177"/>
      <c r="H5966" s="177"/>
    </row>
    <row r="5967" spans="1:8" x14ac:dyDescent="0.25">
      <c r="A5967" s="793"/>
      <c r="E5967" s="176"/>
      <c r="F5967" s="176"/>
      <c r="G5967" s="177"/>
      <c r="H5967" s="177"/>
    </row>
    <row r="5968" spans="1:8" x14ac:dyDescent="0.25">
      <c r="A5968" s="793"/>
      <c r="E5968" s="176"/>
      <c r="F5968" s="176"/>
      <c r="G5968" s="177"/>
      <c r="H5968" s="177"/>
    </row>
    <row r="5969" spans="1:8" x14ac:dyDescent="0.25">
      <c r="A5969" s="793"/>
      <c r="E5969" s="176"/>
      <c r="F5969" s="176"/>
      <c r="G5969" s="177"/>
      <c r="H5969" s="177"/>
    </row>
    <row r="5970" spans="1:8" x14ac:dyDescent="0.25">
      <c r="A5970" s="793"/>
      <c r="E5970" s="176"/>
      <c r="F5970" s="176"/>
      <c r="G5970" s="177"/>
      <c r="H5970" s="177"/>
    </row>
    <row r="5971" spans="1:8" x14ac:dyDescent="0.25">
      <c r="A5971" s="793"/>
      <c r="E5971" s="176"/>
      <c r="F5971" s="176"/>
      <c r="G5971" s="177"/>
      <c r="H5971" s="177"/>
    </row>
    <row r="5972" spans="1:8" x14ac:dyDescent="0.25">
      <c r="A5972" s="793"/>
      <c r="E5972" s="176"/>
      <c r="F5972" s="176"/>
      <c r="G5972" s="177"/>
      <c r="H5972" s="177"/>
    </row>
    <row r="5973" spans="1:8" x14ac:dyDescent="0.25">
      <c r="A5973" s="793"/>
      <c r="E5973" s="176"/>
      <c r="F5973" s="176"/>
      <c r="G5973" s="177"/>
      <c r="H5973" s="177"/>
    </row>
    <row r="5974" spans="1:8" x14ac:dyDescent="0.25">
      <c r="A5974" s="793"/>
      <c r="E5974" s="176"/>
      <c r="F5974" s="176"/>
      <c r="G5974" s="177"/>
      <c r="H5974" s="177"/>
    </row>
    <row r="5975" spans="1:8" x14ac:dyDescent="0.25">
      <c r="A5975" s="793"/>
      <c r="E5975" s="176"/>
      <c r="F5975" s="176"/>
      <c r="G5975" s="177"/>
      <c r="H5975" s="177"/>
    </row>
    <row r="5976" spans="1:8" x14ac:dyDescent="0.25">
      <c r="A5976" s="793"/>
      <c r="E5976" s="176"/>
      <c r="F5976" s="176"/>
      <c r="G5976" s="177"/>
      <c r="H5976" s="177"/>
    </row>
    <row r="5977" spans="1:8" x14ac:dyDescent="0.25">
      <c r="A5977" s="793"/>
      <c r="E5977" s="176"/>
      <c r="F5977" s="176"/>
      <c r="G5977" s="177"/>
      <c r="H5977" s="177"/>
    </row>
    <row r="5978" spans="1:8" x14ac:dyDescent="0.25">
      <c r="A5978" s="793"/>
      <c r="E5978" s="176"/>
      <c r="F5978" s="176"/>
      <c r="G5978" s="177"/>
      <c r="H5978" s="177"/>
    </row>
    <row r="5979" spans="1:8" x14ac:dyDescent="0.25">
      <c r="A5979" s="793"/>
      <c r="E5979" s="176"/>
      <c r="F5979" s="176"/>
      <c r="G5979" s="177"/>
      <c r="H5979" s="177"/>
    </row>
    <row r="5980" spans="1:8" x14ac:dyDescent="0.25">
      <c r="A5980" s="793"/>
      <c r="E5980" s="176"/>
      <c r="F5980" s="176"/>
      <c r="G5980" s="177"/>
      <c r="H5980" s="177"/>
    </row>
    <row r="5981" spans="1:8" x14ac:dyDescent="0.25">
      <c r="A5981" s="793"/>
      <c r="E5981" s="176"/>
      <c r="F5981" s="176"/>
      <c r="G5981" s="177"/>
      <c r="H5981" s="177"/>
    </row>
    <row r="5982" spans="1:8" x14ac:dyDescent="0.25">
      <c r="A5982" s="793"/>
      <c r="E5982" s="176"/>
      <c r="F5982" s="176"/>
      <c r="G5982" s="177"/>
      <c r="H5982" s="177"/>
    </row>
    <row r="5983" spans="1:8" x14ac:dyDescent="0.25">
      <c r="A5983" s="793"/>
      <c r="E5983" s="176"/>
      <c r="F5983" s="176"/>
      <c r="G5983" s="177"/>
      <c r="H5983" s="177"/>
    </row>
    <row r="5984" spans="1:8" x14ac:dyDescent="0.25">
      <c r="A5984" s="793"/>
      <c r="E5984" s="176"/>
      <c r="F5984" s="176"/>
      <c r="G5984" s="177"/>
      <c r="H5984" s="177"/>
    </row>
    <row r="5985" spans="1:8" x14ac:dyDescent="0.25">
      <c r="A5985" s="793"/>
      <c r="E5985" s="176"/>
      <c r="F5985" s="176"/>
      <c r="G5985" s="177"/>
      <c r="H5985" s="177"/>
    </row>
    <row r="5986" spans="1:8" x14ac:dyDescent="0.25">
      <c r="A5986" s="793"/>
      <c r="E5986" s="176"/>
      <c r="F5986" s="176"/>
      <c r="G5986" s="177"/>
      <c r="H5986" s="177"/>
    </row>
    <row r="5987" spans="1:8" x14ac:dyDescent="0.25">
      <c r="A5987" s="793"/>
      <c r="E5987" s="176"/>
      <c r="F5987" s="176"/>
      <c r="G5987" s="177"/>
      <c r="H5987" s="177"/>
    </row>
    <row r="5988" spans="1:8" x14ac:dyDescent="0.25">
      <c r="A5988" s="793"/>
      <c r="E5988" s="176"/>
      <c r="F5988" s="176"/>
      <c r="G5988" s="177"/>
      <c r="H5988" s="177"/>
    </row>
    <row r="5989" spans="1:8" x14ac:dyDescent="0.25">
      <c r="A5989" s="793"/>
      <c r="E5989" s="176"/>
      <c r="F5989" s="176"/>
      <c r="G5989" s="177"/>
      <c r="H5989" s="177"/>
    </row>
    <row r="5990" spans="1:8" x14ac:dyDescent="0.25">
      <c r="A5990" s="793"/>
      <c r="E5990" s="176"/>
      <c r="F5990" s="176"/>
      <c r="G5990" s="177"/>
      <c r="H5990" s="177"/>
    </row>
    <row r="5991" spans="1:8" x14ac:dyDescent="0.25">
      <c r="A5991" s="793"/>
      <c r="E5991" s="176"/>
      <c r="F5991" s="176"/>
      <c r="G5991" s="177"/>
      <c r="H5991" s="177"/>
    </row>
    <row r="5992" spans="1:8" x14ac:dyDescent="0.25">
      <c r="A5992" s="793"/>
      <c r="E5992" s="176"/>
      <c r="F5992" s="176"/>
      <c r="G5992" s="177"/>
      <c r="H5992" s="177"/>
    </row>
    <row r="5993" spans="1:8" x14ac:dyDescent="0.25">
      <c r="A5993" s="793"/>
      <c r="E5993" s="176"/>
      <c r="F5993" s="176"/>
      <c r="G5993" s="177"/>
      <c r="H5993" s="177"/>
    </row>
    <row r="5994" spans="1:8" x14ac:dyDescent="0.25">
      <c r="A5994" s="793"/>
      <c r="E5994" s="176"/>
      <c r="F5994" s="176"/>
      <c r="G5994" s="177"/>
      <c r="H5994" s="177"/>
    </row>
    <row r="5995" spans="1:8" x14ac:dyDescent="0.25">
      <c r="A5995" s="793"/>
      <c r="E5995" s="176"/>
      <c r="F5995" s="176"/>
      <c r="G5995" s="177"/>
      <c r="H5995" s="177"/>
    </row>
    <row r="5996" spans="1:8" x14ac:dyDescent="0.25">
      <c r="A5996" s="793"/>
      <c r="E5996" s="176"/>
      <c r="F5996" s="176"/>
      <c r="G5996" s="177"/>
      <c r="H5996" s="177"/>
    </row>
    <row r="5997" spans="1:8" x14ac:dyDescent="0.25">
      <c r="A5997" s="793"/>
      <c r="E5997" s="176"/>
      <c r="F5997" s="176"/>
      <c r="G5997" s="177"/>
      <c r="H5997" s="177"/>
    </row>
    <row r="5998" spans="1:8" x14ac:dyDescent="0.25">
      <c r="A5998" s="793"/>
      <c r="E5998" s="176"/>
      <c r="F5998" s="176"/>
      <c r="G5998" s="177"/>
      <c r="H5998" s="177"/>
    </row>
    <row r="5999" spans="1:8" x14ac:dyDescent="0.25">
      <c r="A5999" s="793"/>
      <c r="E5999" s="176"/>
      <c r="F5999" s="176"/>
      <c r="G5999" s="177"/>
      <c r="H5999" s="177"/>
    </row>
    <row r="6000" spans="1:8" x14ac:dyDescent="0.25">
      <c r="A6000" s="793"/>
      <c r="E6000" s="176"/>
      <c r="F6000" s="176"/>
      <c r="G6000" s="177"/>
      <c r="H6000" s="177"/>
    </row>
    <row r="6001" spans="1:8" x14ac:dyDescent="0.25">
      <c r="A6001" s="793"/>
      <c r="E6001" s="176"/>
      <c r="F6001" s="176"/>
      <c r="G6001" s="177"/>
      <c r="H6001" s="177"/>
    </row>
    <row r="6002" spans="1:8" x14ac:dyDescent="0.25">
      <c r="A6002" s="793"/>
      <c r="E6002" s="176"/>
      <c r="F6002" s="176"/>
      <c r="G6002" s="177"/>
      <c r="H6002" s="177"/>
    </row>
    <row r="6003" spans="1:8" x14ac:dyDescent="0.25">
      <c r="A6003" s="793"/>
      <c r="E6003" s="176"/>
      <c r="F6003" s="176"/>
      <c r="G6003" s="177"/>
      <c r="H6003" s="177"/>
    </row>
    <row r="6004" spans="1:8" x14ac:dyDescent="0.25">
      <c r="A6004" s="793"/>
      <c r="E6004" s="176"/>
      <c r="F6004" s="176"/>
      <c r="G6004" s="177"/>
      <c r="H6004" s="177"/>
    </row>
    <row r="6005" spans="1:8" x14ac:dyDescent="0.25">
      <c r="A6005" s="793"/>
      <c r="E6005" s="176"/>
      <c r="F6005" s="176"/>
      <c r="G6005" s="177"/>
      <c r="H6005" s="177"/>
    </row>
    <row r="6006" spans="1:8" x14ac:dyDescent="0.25">
      <c r="A6006" s="793"/>
      <c r="E6006" s="176"/>
      <c r="F6006" s="176"/>
      <c r="G6006" s="177"/>
      <c r="H6006" s="177"/>
    </row>
    <row r="6007" spans="1:8" x14ac:dyDescent="0.25">
      <c r="A6007" s="793"/>
      <c r="E6007" s="176"/>
      <c r="F6007" s="176"/>
      <c r="G6007" s="177"/>
      <c r="H6007" s="177"/>
    </row>
    <row r="6008" spans="1:8" x14ac:dyDescent="0.25">
      <c r="A6008" s="793"/>
      <c r="E6008" s="176"/>
      <c r="F6008" s="176"/>
      <c r="G6008" s="177"/>
      <c r="H6008" s="177"/>
    </row>
    <row r="6009" spans="1:8" x14ac:dyDescent="0.25">
      <c r="A6009" s="793"/>
      <c r="E6009" s="176"/>
      <c r="F6009" s="176"/>
      <c r="G6009" s="177"/>
      <c r="H6009" s="177"/>
    </row>
    <row r="6010" spans="1:8" x14ac:dyDescent="0.25">
      <c r="A6010" s="793"/>
      <c r="E6010" s="176"/>
      <c r="F6010" s="176"/>
      <c r="G6010" s="177"/>
      <c r="H6010" s="177"/>
    </row>
    <row r="6011" spans="1:8" x14ac:dyDescent="0.25">
      <c r="A6011" s="793"/>
      <c r="E6011" s="176"/>
      <c r="F6011" s="176"/>
      <c r="G6011" s="177"/>
      <c r="H6011" s="177"/>
    </row>
    <row r="6012" spans="1:8" x14ac:dyDescent="0.25">
      <c r="A6012" s="793"/>
      <c r="E6012" s="176"/>
      <c r="F6012" s="176"/>
      <c r="G6012" s="177"/>
      <c r="H6012" s="177"/>
    </row>
    <row r="6013" spans="1:8" x14ac:dyDescent="0.25">
      <c r="A6013" s="793"/>
      <c r="E6013" s="176"/>
      <c r="F6013" s="176"/>
      <c r="G6013" s="177"/>
      <c r="H6013" s="177"/>
    </row>
    <row r="6014" spans="1:8" x14ac:dyDescent="0.25">
      <c r="A6014" s="793"/>
      <c r="E6014" s="176"/>
      <c r="F6014" s="176"/>
      <c r="G6014" s="177"/>
      <c r="H6014" s="177"/>
    </row>
    <row r="6015" spans="1:8" x14ac:dyDescent="0.25">
      <c r="A6015" s="793"/>
      <c r="E6015" s="176"/>
      <c r="F6015" s="176"/>
      <c r="G6015" s="177"/>
      <c r="H6015" s="177"/>
    </row>
    <row r="6016" spans="1:8" x14ac:dyDescent="0.25">
      <c r="A6016" s="793"/>
      <c r="E6016" s="176"/>
      <c r="F6016" s="176"/>
      <c r="G6016" s="177"/>
      <c r="H6016" s="177"/>
    </row>
    <row r="6017" spans="1:8" x14ac:dyDescent="0.25">
      <c r="A6017" s="793"/>
      <c r="E6017" s="176"/>
      <c r="F6017" s="176"/>
      <c r="G6017" s="177"/>
      <c r="H6017" s="177"/>
    </row>
    <row r="6018" spans="1:8" x14ac:dyDescent="0.25">
      <c r="A6018" s="793"/>
      <c r="E6018" s="176"/>
      <c r="F6018" s="176"/>
      <c r="G6018" s="177"/>
      <c r="H6018" s="177"/>
    </row>
    <row r="6019" spans="1:8" x14ac:dyDescent="0.25">
      <c r="A6019" s="793"/>
      <c r="E6019" s="176"/>
      <c r="F6019" s="176"/>
      <c r="G6019" s="177"/>
      <c r="H6019" s="177"/>
    </row>
    <row r="6020" spans="1:8" x14ac:dyDescent="0.25">
      <c r="A6020" s="793"/>
      <c r="E6020" s="176"/>
      <c r="F6020" s="176"/>
      <c r="G6020" s="177"/>
      <c r="H6020" s="177"/>
    </row>
    <row r="6021" spans="1:8" x14ac:dyDescent="0.25">
      <c r="A6021" s="793"/>
      <c r="E6021" s="176"/>
      <c r="F6021" s="176"/>
      <c r="G6021" s="177"/>
      <c r="H6021" s="177"/>
    </row>
    <row r="6022" spans="1:8" x14ac:dyDescent="0.25">
      <c r="A6022" s="793"/>
      <c r="E6022" s="176"/>
      <c r="F6022" s="176"/>
      <c r="G6022" s="177"/>
      <c r="H6022" s="177"/>
    </row>
    <row r="6023" spans="1:8" x14ac:dyDescent="0.25">
      <c r="A6023" s="793"/>
      <c r="E6023" s="176"/>
      <c r="F6023" s="176"/>
      <c r="G6023" s="177"/>
      <c r="H6023" s="177"/>
    </row>
    <row r="6024" spans="1:8" x14ac:dyDescent="0.25">
      <c r="A6024" s="793"/>
      <c r="E6024" s="176"/>
      <c r="F6024" s="176"/>
      <c r="G6024" s="177"/>
      <c r="H6024" s="177"/>
    </row>
    <row r="6025" spans="1:8" x14ac:dyDescent="0.25">
      <c r="A6025" s="793"/>
      <c r="E6025" s="176"/>
      <c r="F6025" s="176"/>
      <c r="G6025" s="177"/>
      <c r="H6025" s="177"/>
    </row>
    <row r="6026" spans="1:8" x14ac:dyDescent="0.25">
      <c r="A6026" s="793"/>
      <c r="E6026" s="176"/>
      <c r="F6026" s="176"/>
      <c r="G6026" s="177"/>
      <c r="H6026" s="177"/>
    </row>
    <row r="6027" spans="1:8" x14ac:dyDescent="0.25">
      <c r="A6027" s="793"/>
      <c r="E6027" s="176"/>
      <c r="F6027" s="176"/>
      <c r="G6027" s="177"/>
      <c r="H6027" s="177"/>
    </row>
    <row r="6028" spans="1:8" x14ac:dyDescent="0.25">
      <c r="A6028" s="793"/>
      <c r="E6028" s="176"/>
      <c r="F6028" s="176"/>
      <c r="G6028" s="177"/>
      <c r="H6028" s="177"/>
    </row>
    <row r="6029" spans="1:8" x14ac:dyDescent="0.25">
      <c r="A6029" s="793"/>
      <c r="E6029" s="176"/>
      <c r="F6029" s="176"/>
      <c r="G6029" s="177"/>
      <c r="H6029" s="177"/>
    </row>
    <row r="6030" spans="1:8" x14ac:dyDescent="0.25">
      <c r="A6030" s="793"/>
      <c r="E6030" s="176"/>
      <c r="F6030" s="176"/>
      <c r="G6030" s="177"/>
      <c r="H6030" s="177"/>
    </row>
    <row r="6031" spans="1:8" x14ac:dyDescent="0.25">
      <c r="A6031" s="793"/>
      <c r="E6031" s="176"/>
      <c r="F6031" s="176"/>
      <c r="G6031" s="177"/>
      <c r="H6031" s="177"/>
    </row>
    <row r="6032" spans="1:8" x14ac:dyDescent="0.25">
      <c r="A6032" s="793"/>
      <c r="E6032" s="176"/>
      <c r="F6032" s="176"/>
      <c r="G6032" s="177"/>
      <c r="H6032" s="177"/>
    </row>
    <row r="6033" spans="1:8" x14ac:dyDescent="0.25">
      <c r="A6033" s="793"/>
      <c r="E6033" s="176"/>
      <c r="F6033" s="176"/>
      <c r="G6033" s="177"/>
      <c r="H6033" s="177"/>
    </row>
    <row r="6034" spans="1:8" x14ac:dyDescent="0.25">
      <c r="A6034" s="793"/>
      <c r="E6034" s="176"/>
      <c r="F6034" s="176"/>
      <c r="G6034" s="177"/>
      <c r="H6034" s="177"/>
    </row>
    <row r="6035" spans="1:8" x14ac:dyDescent="0.25">
      <c r="A6035" s="793"/>
      <c r="E6035" s="176"/>
      <c r="F6035" s="176"/>
      <c r="G6035" s="177"/>
      <c r="H6035" s="177"/>
    </row>
    <row r="6036" spans="1:8" x14ac:dyDescent="0.25">
      <c r="A6036" s="793"/>
      <c r="E6036" s="176"/>
      <c r="F6036" s="176"/>
      <c r="G6036" s="177"/>
      <c r="H6036" s="177"/>
    </row>
    <row r="6037" spans="1:8" x14ac:dyDescent="0.25">
      <c r="A6037" s="793"/>
      <c r="E6037" s="176"/>
      <c r="F6037" s="176"/>
      <c r="G6037" s="177"/>
      <c r="H6037" s="177"/>
    </row>
    <row r="6038" spans="1:8" x14ac:dyDescent="0.25">
      <c r="A6038" s="793"/>
      <c r="E6038" s="176"/>
      <c r="F6038" s="176"/>
      <c r="G6038" s="177"/>
      <c r="H6038" s="177"/>
    </row>
    <row r="6039" spans="1:8" x14ac:dyDescent="0.25">
      <c r="A6039" s="793"/>
      <c r="E6039" s="176"/>
      <c r="F6039" s="176"/>
      <c r="G6039" s="177"/>
      <c r="H6039" s="177"/>
    </row>
    <row r="6040" spans="1:8" x14ac:dyDescent="0.25">
      <c r="A6040" s="793"/>
      <c r="E6040" s="176"/>
      <c r="F6040" s="176"/>
      <c r="G6040" s="177"/>
      <c r="H6040" s="177"/>
    </row>
    <row r="6041" spans="1:8" x14ac:dyDescent="0.25">
      <c r="A6041" s="793"/>
      <c r="E6041" s="176"/>
      <c r="F6041" s="176"/>
      <c r="G6041" s="177"/>
      <c r="H6041" s="177"/>
    </row>
    <row r="6042" spans="1:8" x14ac:dyDescent="0.25">
      <c r="A6042" s="793"/>
      <c r="E6042" s="176"/>
      <c r="F6042" s="176"/>
      <c r="G6042" s="177"/>
      <c r="H6042" s="177"/>
    </row>
    <row r="6043" spans="1:8" x14ac:dyDescent="0.25">
      <c r="A6043" s="793"/>
      <c r="E6043" s="176"/>
      <c r="F6043" s="176"/>
      <c r="G6043" s="177"/>
      <c r="H6043" s="177"/>
    </row>
    <row r="6044" spans="1:8" x14ac:dyDescent="0.25">
      <c r="A6044" s="793"/>
      <c r="E6044" s="176"/>
      <c r="F6044" s="176"/>
      <c r="G6044" s="177"/>
      <c r="H6044" s="177"/>
    </row>
    <row r="6045" spans="1:8" x14ac:dyDescent="0.25">
      <c r="A6045" s="793"/>
      <c r="E6045" s="176"/>
      <c r="F6045" s="176"/>
      <c r="G6045" s="177"/>
      <c r="H6045" s="177"/>
    </row>
    <row r="6046" spans="1:8" x14ac:dyDescent="0.25">
      <c r="A6046" s="793"/>
      <c r="E6046" s="176"/>
      <c r="F6046" s="176"/>
      <c r="G6046" s="177"/>
      <c r="H6046" s="177"/>
    </row>
    <row r="6047" spans="1:8" x14ac:dyDescent="0.25">
      <c r="A6047" s="793"/>
      <c r="E6047" s="176"/>
      <c r="F6047" s="176"/>
      <c r="G6047" s="177"/>
      <c r="H6047" s="177"/>
    </row>
    <row r="6048" spans="1:8" x14ac:dyDescent="0.25">
      <c r="A6048" s="793"/>
      <c r="E6048" s="176"/>
      <c r="F6048" s="176"/>
      <c r="G6048" s="177"/>
      <c r="H6048" s="177"/>
    </row>
    <row r="6049" spans="1:8" x14ac:dyDescent="0.25">
      <c r="A6049" s="793"/>
      <c r="E6049" s="176"/>
      <c r="F6049" s="176"/>
      <c r="G6049" s="177"/>
      <c r="H6049" s="177"/>
    </row>
    <row r="6050" spans="1:8" x14ac:dyDescent="0.25">
      <c r="A6050" s="793"/>
      <c r="E6050" s="176"/>
      <c r="F6050" s="176"/>
      <c r="G6050" s="177"/>
      <c r="H6050" s="177"/>
    </row>
    <row r="6051" spans="1:8" x14ac:dyDescent="0.25">
      <c r="A6051" s="793"/>
      <c r="E6051" s="176"/>
      <c r="F6051" s="176"/>
      <c r="G6051" s="177"/>
      <c r="H6051" s="177"/>
    </row>
    <row r="6052" spans="1:8" x14ac:dyDescent="0.25">
      <c r="A6052" s="793"/>
      <c r="E6052" s="176"/>
      <c r="F6052" s="176"/>
      <c r="G6052" s="177"/>
      <c r="H6052" s="177"/>
    </row>
    <row r="6053" spans="1:8" x14ac:dyDescent="0.25">
      <c r="A6053" s="793"/>
      <c r="E6053" s="176"/>
      <c r="F6053" s="176"/>
      <c r="G6053" s="177"/>
      <c r="H6053" s="177"/>
    </row>
    <row r="6054" spans="1:8" x14ac:dyDescent="0.25">
      <c r="A6054" s="793"/>
      <c r="E6054" s="176"/>
      <c r="F6054" s="176"/>
      <c r="G6054" s="177"/>
      <c r="H6054" s="177"/>
    </row>
    <row r="6055" spans="1:8" x14ac:dyDescent="0.25">
      <c r="A6055" s="793"/>
      <c r="E6055" s="176"/>
      <c r="F6055" s="176"/>
      <c r="G6055" s="177"/>
      <c r="H6055" s="177"/>
    </row>
    <row r="6056" spans="1:8" x14ac:dyDescent="0.25">
      <c r="A6056" s="793"/>
      <c r="E6056" s="176"/>
      <c r="F6056" s="176"/>
      <c r="G6056" s="177"/>
      <c r="H6056" s="177"/>
    </row>
    <row r="6057" spans="1:8" x14ac:dyDescent="0.25">
      <c r="A6057" s="793"/>
      <c r="E6057" s="176"/>
      <c r="F6057" s="176"/>
      <c r="G6057" s="177"/>
      <c r="H6057" s="177"/>
    </row>
    <row r="6058" spans="1:8" x14ac:dyDescent="0.25">
      <c r="A6058" s="793"/>
      <c r="E6058" s="176"/>
      <c r="F6058" s="176"/>
      <c r="G6058" s="177"/>
      <c r="H6058" s="177"/>
    </row>
    <row r="6059" spans="1:8" x14ac:dyDescent="0.25">
      <c r="A6059" s="793"/>
      <c r="E6059" s="176"/>
      <c r="F6059" s="176"/>
      <c r="G6059" s="177"/>
      <c r="H6059" s="177"/>
    </row>
    <row r="6060" spans="1:8" x14ac:dyDescent="0.25">
      <c r="A6060" s="793"/>
      <c r="E6060" s="176"/>
      <c r="F6060" s="176"/>
      <c r="G6060" s="177"/>
      <c r="H6060" s="177"/>
    </row>
    <row r="6061" spans="1:8" x14ac:dyDescent="0.25">
      <c r="A6061" s="793"/>
      <c r="E6061" s="176"/>
      <c r="F6061" s="176"/>
      <c r="G6061" s="177"/>
      <c r="H6061" s="177"/>
    </row>
    <row r="6062" spans="1:8" x14ac:dyDescent="0.25">
      <c r="A6062" s="793"/>
      <c r="E6062" s="176"/>
      <c r="F6062" s="176"/>
      <c r="G6062" s="177"/>
      <c r="H6062" s="177"/>
    </row>
    <row r="6063" spans="1:8" x14ac:dyDescent="0.25">
      <c r="A6063" s="793"/>
      <c r="E6063" s="176"/>
      <c r="F6063" s="176"/>
      <c r="G6063" s="177"/>
      <c r="H6063" s="177"/>
    </row>
    <row r="6064" spans="1:8" x14ac:dyDescent="0.25">
      <c r="A6064" s="793"/>
      <c r="E6064" s="176"/>
      <c r="F6064" s="176"/>
      <c r="G6064" s="177"/>
      <c r="H6064" s="177"/>
    </row>
    <row r="6065" spans="1:8" x14ac:dyDescent="0.25">
      <c r="A6065" s="793"/>
      <c r="E6065" s="176"/>
      <c r="F6065" s="176"/>
      <c r="G6065" s="177"/>
      <c r="H6065" s="177"/>
    </row>
    <row r="6066" spans="1:8" x14ac:dyDescent="0.25">
      <c r="A6066" s="793"/>
      <c r="E6066" s="176"/>
      <c r="F6066" s="176"/>
      <c r="G6066" s="177"/>
      <c r="H6066" s="177"/>
    </row>
    <row r="6067" spans="1:8" x14ac:dyDescent="0.25">
      <c r="A6067" s="793"/>
      <c r="E6067" s="176"/>
      <c r="F6067" s="176"/>
      <c r="G6067" s="177"/>
      <c r="H6067" s="177"/>
    </row>
    <row r="6068" spans="1:8" x14ac:dyDescent="0.25">
      <c r="A6068" s="793"/>
      <c r="E6068" s="176"/>
      <c r="F6068" s="176"/>
      <c r="G6068" s="177"/>
      <c r="H6068" s="177"/>
    </row>
    <row r="6069" spans="1:8" x14ac:dyDescent="0.25">
      <c r="A6069" s="793"/>
      <c r="E6069" s="176"/>
      <c r="F6069" s="176"/>
      <c r="G6069" s="177"/>
      <c r="H6069" s="177"/>
    </row>
    <row r="6070" spans="1:8" x14ac:dyDescent="0.25">
      <c r="A6070" s="793"/>
      <c r="E6070" s="176"/>
      <c r="F6070" s="176"/>
      <c r="G6070" s="177"/>
      <c r="H6070" s="177"/>
    </row>
    <row r="6071" spans="1:8" x14ac:dyDescent="0.25">
      <c r="A6071" s="793"/>
      <c r="E6071" s="176"/>
      <c r="F6071" s="176"/>
      <c r="G6071" s="177"/>
      <c r="H6071" s="177"/>
    </row>
    <row r="6072" spans="1:8" x14ac:dyDescent="0.25">
      <c r="A6072" s="793"/>
      <c r="E6072" s="176"/>
      <c r="F6072" s="176"/>
      <c r="G6072" s="177"/>
      <c r="H6072" s="177"/>
    </row>
    <row r="6073" spans="1:8" x14ac:dyDescent="0.25">
      <c r="A6073" s="793"/>
      <c r="E6073" s="176"/>
      <c r="F6073" s="176"/>
      <c r="G6073" s="177"/>
      <c r="H6073" s="177"/>
    </row>
    <row r="6074" spans="1:8" x14ac:dyDescent="0.25">
      <c r="A6074" s="793"/>
      <c r="E6074" s="176"/>
      <c r="F6074" s="176"/>
      <c r="G6074" s="177"/>
      <c r="H6074" s="177"/>
    </row>
    <row r="6075" spans="1:8" x14ac:dyDescent="0.25">
      <c r="A6075" s="793"/>
      <c r="E6075" s="176"/>
      <c r="F6075" s="176"/>
      <c r="G6075" s="177"/>
      <c r="H6075" s="177"/>
    </row>
    <row r="6076" spans="1:8" x14ac:dyDescent="0.25">
      <c r="A6076" s="793"/>
      <c r="E6076" s="176"/>
      <c r="F6076" s="176"/>
      <c r="G6076" s="177"/>
      <c r="H6076" s="177"/>
    </row>
    <row r="6077" spans="1:8" x14ac:dyDescent="0.25">
      <c r="A6077" s="793"/>
      <c r="E6077" s="176"/>
      <c r="F6077" s="176"/>
      <c r="G6077" s="177"/>
      <c r="H6077" s="177"/>
    </row>
    <row r="6078" spans="1:8" x14ac:dyDescent="0.25">
      <c r="A6078" s="793"/>
      <c r="E6078" s="176"/>
      <c r="F6078" s="176"/>
      <c r="G6078" s="177"/>
      <c r="H6078" s="177"/>
    </row>
    <row r="6079" spans="1:8" x14ac:dyDescent="0.25">
      <c r="A6079" s="793"/>
      <c r="E6079" s="176"/>
      <c r="F6079" s="176"/>
      <c r="G6079" s="177"/>
      <c r="H6079" s="177"/>
    </row>
    <row r="6080" spans="1:8" x14ac:dyDescent="0.25">
      <c r="A6080" s="793"/>
      <c r="E6080" s="176"/>
      <c r="F6080" s="176"/>
      <c r="G6080" s="177"/>
      <c r="H6080" s="177"/>
    </row>
    <row r="6081" spans="1:8" x14ac:dyDescent="0.25">
      <c r="A6081" s="793"/>
      <c r="E6081" s="176"/>
      <c r="F6081" s="176"/>
      <c r="G6081" s="177"/>
      <c r="H6081" s="177"/>
    </row>
    <row r="6082" spans="1:8" x14ac:dyDescent="0.25">
      <c r="A6082" s="793"/>
      <c r="E6082" s="176"/>
      <c r="F6082" s="176"/>
      <c r="G6082" s="177"/>
      <c r="H6082" s="177"/>
    </row>
    <row r="6083" spans="1:8" x14ac:dyDescent="0.25">
      <c r="A6083" s="793"/>
      <c r="E6083" s="176"/>
      <c r="F6083" s="176"/>
      <c r="G6083" s="177"/>
      <c r="H6083" s="177"/>
    </row>
    <row r="6084" spans="1:8" x14ac:dyDescent="0.25">
      <c r="A6084" s="793"/>
      <c r="E6084" s="176"/>
      <c r="F6084" s="176"/>
      <c r="G6084" s="177"/>
      <c r="H6084" s="177"/>
    </row>
    <row r="6085" spans="1:8" x14ac:dyDescent="0.25">
      <c r="A6085" s="793"/>
      <c r="E6085" s="176"/>
      <c r="F6085" s="176"/>
      <c r="G6085" s="177"/>
      <c r="H6085" s="177"/>
    </row>
    <row r="6086" spans="1:8" x14ac:dyDescent="0.25">
      <c r="A6086" s="793"/>
      <c r="E6086" s="176"/>
      <c r="F6086" s="176"/>
      <c r="G6086" s="177"/>
      <c r="H6086" s="177"/>
    </row>
    <row r="6087" spans="1:8" x14ac:dyDescent="0.25">
      <c r="A6087" s="793"/>
      <c r="E6087" s="176"/>
      <c r="F6087" s="176"/>
      <c r="G6087" s="177"/>
      <c r="H6087" s="177"/>
    </row>
    <row r="6088" spans="1:8" x14ac:dyDescent="0.25">
      <c r="A6088" s="793"/>
      <c r="E6088" s="176"/>
      <c r="F6088" s="176"/>
      <c r="G6088" s="177"/>
      <c r="H6088" s="177"/>
    </row>
    <row r="6089" spans="1:8" x14ac:dyDescent="0.25">
      <c r="A6089" s="793"/>
      <c r="E6089" s="176"/>
      <c r="F6089" s="176"/>
      <c r="G6089" s="177"/>
      <c r="H6089" s="177"/>
    </row>
    <row r="6090" spans="1:8" x14ac:dyDescent="0.25">
      <c r="A6090" s="793"/>
      <c r="E6090" s="176"/>
      <c r="F6090" s="176"/>
      <c r="G6090" s="177"/>
      <c r="H6090" s="177"/>
    </row>
    <row r="6091" spans="1:8" x14ac:dyDescent="0.25">
      <c r="A6091" s="793"/>
      <c r="E6091" s="176"/>
      <c r="F6091" s="176"/>
      <c r="G6091" s="177"/>
      <c r="H6091" s="177"/>
    </row>
    <row r="6092" spans="1:8" x14ac:dyDescent="0.25">
      <c r="A6092" s="793"/>
      <c r="E6092" s="176"/>
      <c r="F6092" s="176"/>
      <c r="G6092" s="177"/>
      <c r="H6092" s="177"/>
    </row>
    <row r="6093" spans="1:8" x14ac:dyDescent="0.25">
      <c r="A6093" s="793"/>
      <c r="E6093" s="176"/>
      <c r="F6093" s="176"/>
      <c r="G6093" s="177"/>
      <c r="H6093" s="177"/>
    </row>
    <row r="6094" spans="1:8" x14ac:dyDescent="0.25">
      <c r="A6094" s="793"/>
      <c r="E6094" s="176"/>
      <c r="F6094" s="176"/>
      <c r="G6094" s="177"/>
      <c r="H6094" s="177"/>
    </row>
    <row r="6095" spans="1:8" x14ac:dyDescent="0.25">
      <c r="A6095" s="793"/>
      <c r="E6095" s="176"/>
      <c r="F6095" s="176"/>
      <c r="G6095" s="177"/>
      <c r="H6095" s="177"/>
    </row>
    <row r="6096" spans="1:8" x14ac:dyDescent="0.25">
      <c r="A6096" s="793"/>
      <c r="E6096" s="176"/>
      <c r="F6096" s="176"/>
      <c r="G6096" s="177"/>
      <c r="H6096" s="177"/>
    </row>
    <row r="6097" spans="1:8" x14ac:dyDescent="0.25">
      <c r="A6097" s="793"/>
      <c r="E6097" s="176"/>
      <c r="F6097" s="176"/>
      <c r="G6097" s="177"/>
      <c r="H6097" s="177"/>
    </row>
    <row r="6098" spans="1:8" x14ac:dyDescent="0.25">
      <c r="A6098" s="793"/>
      <c r="E6098" s="176"/>
      <c r="F6098" s="176"/>
      <c r="G6098" s="177"/>
      <c r="H6098" s="177"/>
    </row>
    <row r="6099" spans="1:8" x14ac:dyDescent="0.25">
      <c r="A6099" s="793"/>
      <c r="E6099" s="176"/>
      <c r="F6099" s="176"/>
      <c r="G6099" s="177"/>
      <c r="H6099" s="177"/>
    </row>
    <row r="6100" spans="1:8" x14ac:dyDescent="0.25">
      <c r="A6100" s="793"/>
      <c r="E6100" s="176"/>
      <c r="F6100" s="176"/>
      <c r="G6100" s="177"/>
      <c r="H6100" s="177"/>
    </row>
    <row r="6101" spans="1:8" x14ac:dyDescent="0.25">
      <c r="A6101" s="793"/>
      <c r="E6101" s="176"/>
      <c r="F6101" s="176"/>
      <c r="G6101" s="177"/>
      <c r="H6101" s="177"/>
    </row>
    <row r="6102" spans="1:8" x14ac:dyDescent="0.25">
      <c r="A6102" s="793"/>
      <c r="E6102" s="176"/>
      <c r="F6102" s="176"/>
      <c r="G6102" s="177"/>
      <c r="H6102" s="177"/>
    </row>
    <row r="6103" spans="1:8" x14ac:dyDescent="0.25">
      <c r="A6103" s="793"/>
      <c r="E6103" s="176"/>
      <c r="F6103" s="176"/>
      <c r="G6103" s="177"/>
      <c r="H6103" s="177"/>
    </row>
    <row r="6104" spans="1:8" x14ac:dyDescent="0.25">
      <c r="A6104" s="793"/>
      <c r="E6104" s="176"/>
      <c r="F6104" s="176"/>
      <c r="G6104" s="177"/>
      <c r="H6104" s="177"/>
    </row>
    <row r="6105" spans="1:8" x14ac:dyDescent="0.25">
      <c r="A6105" s="793"/>
      <c r="E6105" s="176"/>
      <c r="F6105" s="176"/>
      <c r="G6105" s="177"/>
      <c r="H6105" s="177"/>
    </row>
    <row r="6106" spans="1:8" x14ac:dyDescent="0.25">
      <c r="A6106" s="793"/>
      <c r="E6106" s="176"/>
      <c r="F6106" s="176"/>
      <c r="G6106" s="177"/>
      <c r="H6106" s="177"/>
    </row>
    <row r="6107" spans="1:8" x14ac:dyDescent="0.25">
      <c r="A6107" s="793"/>
      <c r="E6107" s="176"/>
      <c r="F6107" s="176"/>
      <c r="G6107" s="177"/>
      <c r="H6107" s="177"/>
    </row>
    <row r="6108" spans="1:8" x14ac:dyDescent="0.25">
      <c r="A6108" s="793"/>
      <c r="E6108" s="176"/>
      <c r="F6108" s="176"/>
      <c r="G6108" s="177"/>
      <c r="H6108" s="177"/>
    </row>
    <row r="6109" spans="1:8" x14ac:dyDescent="0.25">
      <c r="A6109" s="793"/>
      <c r="E6109" s="176"/>
      <c r="F6109" s="176"/>
      <c r="G6109" s="177"/>
      <c r="H6109" s="177"/>
    </row>
    <row r="6110" spans="1:8" x14ac:dyDescent="0.25">
      <c r="A6110" s="793"/>
      <c r="E6110" s="176"/>
      <c r="F6110" s="176"/>
      <c r="G6110" s="177"/>
      <c r="H6110" s="177"/>
    </row>
    <row r="6111" spans="1:8" x14ac:dyDescent="0.25">
      <c r="A6111" s="793"/>
      <c r="E6111" s="176"/>
      <c r="F6111" s="176"/>
      <c r="G6111" s="177"/>
      <c r="H6111" s="177"/>
    </row>
    <row r="6112" spans="1:8" x14ac:dyDescent="0.25">
      <c r="A6112" s="793"/>
      <c r="E6112" s="176"/>
      <c r="F6112" s="176"/>
      <c r="G6112" s="177"/>
      <c r="H6112" s="177"/>
    </row>
    <row r="6113" spans="1:8" x14ac:dyDescent="0.25">
      <c r="A6113" s="793"/>
      <c r="E6113" s="176"/>
      <c r="F6113" s="176"/>
      <c r="G6113" s="177"/>
      <c r="H6113" s="177"/>
    </row>
    <row r="6114" spans="1:8" x14ac:dyDescent="0.25">
      <c r="A6114" s="793"/>
      <c r="E6114" s="176"/>
      <c r="F6114" s="176"/>
      <c r="G6114" s="177"/>
      <c r="H6114" s="177"/>
    </row>
    <row r="6115" spans="1:8" x14ac:dyDescent="0.25">
      <c r="A6115" s="793"/>
      <c r="E6115" s="176"/>
      <c r="F6115" s="176"/>
      <c r="G6115" s="177"/>
      <c r="H6115" s="177"/>
    </row>
    <row r="6116" spans="1:8" x14ac:dyDescent="0.25">
      <c r="A6116" s="793"/>
      <c r="E6116" s="176"/>
      <c r="F6116" s="176"/>
      <c r="G6116" s="177"/>
      <c r="H6116" s="177"/>
    </row>
    <row r="6117" spans="1:8" x14ac:dyDescent="0.25">
      <c r="A6117" s="793"/>
      <c r="E6117" s="176"/>
      <c r="F6117" s="176"/>
      <c r="G6117" s="177"/>
      <c r="H6117" s="177"/>
    </row>
    <row r="6118" spans="1:8" x14ac:dyDescent="0.25">
      <c r="A6118" s="793"/>
      <c r="E6118" s="176"/>
      <c r="F6118" s="176"/>
      <c r="G6118" s="177"/>
      <c r="H6118" s="177"/>
    </row>
    <row r="6119" spans="1:8" x14ac:dyDescent="0.25">
      <c r="A6119" s="793"/>
      <c r="E6119" s="176"/>
      <c r="F6119" s="176"/>
      <c r="G6119" s="177"/>
      <c r="H6119" s="177"/>
    </row>
    <row r="6120" spans="1:8" x14ac:dyDescent="0.25">
      <c r="A6120" s="793"/>
      <c r="E6120" s="176"/>
      <c r="F6120" s="176"/>
      <c r="G6120" s="177"/>
      <c r="H6120" s="177"/>
    </row>
    <row r="6121" spans="1:8" x14ac:dyDescent="0.25">
      <c r="A6121" s="793"/>
      <c r="E6121" s="176"/>
      <c r="F6121" s="176"/>
      <c r="G6121" s="177"/>
      <c r="H6121" s="177"/>
    </row>
    <row r="6122" spans="1:8" x14ac:dyDescent="0.25">
      <c r="A6122" s="793"/>
      <c r="E6122" s="176"/>
      <c r="F6122" s="176"/>
      <c r="G6122" s="177"/>
      <c r="H6122" s="177"/>
    </row>
    <row r="6123" spans="1:8" x14ac:dyDescent="0.25">
      <c r="A6123" s="793"/>
      <c r="E6123" s="176"/>
      <c r="F6123" s="176"/>
      <c r="G6123" s="177"/>
      <c r="H6123" s="177"/>
    </row>
    <row r="6124" spans="1:8" x14ac:dyDescent="0.25">
      <c r="A6124" s="793"/>
      <c r="E6124" s="176"/>
      <c r="F6124" s="176"/>
      <c r="G6124" s="177"/>
      <c r="H6124" s="177"/>
    </row>
    <row r="6125" spans="1:8" x14ac:dyDescent="0.25">
      <c r="A6125" s="793"/>
      <c r="E6125" s="176"/>
      <c r="F6125" s="176"/>
      <c r="G6125" s="177"/>
      <c r="H6125" s="177"/>
    </row>
    <row r="6126" spans="1:8" x14ac:dyDescent="0.25">
      <c r="A6126" s="793"/>
      <c r="E6126" s="176"/>
      <c r="F6126" s="176"/>
      <c r="G6126" s="177"/>
      <c r="H6126" s="177"/>
    </row>
    <row r="6127" spans="1:8" x14ac:dyDescent="0.25">
      <c r="A6127" s="793"/>
      <c r="E6127" s="176"/>
      <c r="F6127" s="176"/>
      <c r="G6127" s="177"/>
      <c r="H6127" s="177"/>
    </row>
    <row r="6128" spans="1:8" x14ac:dyDescent="0.25">
      <c r="A6128" s="793"/>
      <c r="E6128" s="176"/>
      <c r="F6128" s="176"/>
      <c r="G6128" s="177"/>
      <c r="H6128" s="177"/>
    </row>
    <row r="6129" spans="1:8" x14ac:dyDescent="0.25">
      <c r="A6129" s="793"/>
      <c r="E6129" s="176"/>
      <c r="F6129" s="176"/>
      <c r="G6129" s="177"/>
      <c r="H6129" s="177"/>
    </row>
    <row r="6130" spans="1:8" x14ac:dyDescent="0.25">
      <c r="A6130" s="793"/>
      <c r="E6130" s="176"/>
      <c r="F6130" s="176"/>
      <c r="G6130" s="177"/>
      <c r="H6130" s="177"/>
    </row>
    <row r="6131" spans="1:8" x14ac:dyDescent="0.25">
      <c r="A6131" s="793"/>
      <c r="E6131" s="176"/>
      <c r="F6131" s="176"/>
      <c r="G6131" s="177"/>
      <c r="H6131" s="177"/>
    </row>
    <row r="6132" spans="1:8" x14ac:dyDescent="0.25">
      <c r="A6132" s="793"/>
      <c r="E6132" s="176"/>
      <c r="F6132" s="176"/>
      <c r="G6132" s="177"/>
      <c r="H6132" s="177"/>
    </row>
    <row r="6133" spans="1:8" x14ac:dyDescent="0.25">
      <c r="A6133" s="793"/>
      <c r="E6133" s="176"/>
      <c r="F6133" s="176"/>
      <c r="G6133" s="177"/>
      <c r="H6133" s="177"/>
    </row>
    <row r="6134" spans="1:8" x14ac:dyDescent="0.25">
      <c r="A6134" s="793"/>
      <c r="E6134" s="176"/>
      <c r="F6134" s="176"/>
      <c r="G6134" s="177"/>
      <c r="H6134" s="177"/>
    </row>
    <row r="6135" spans="1:8" x14ac:dyDescent="0.25">
      <c r="A6135" s="793"/>
      <c r="E6135" s="176"/>
      <c r="F6135" s="176"/>
      <c r="G6135" s="177"/>
      <c r="H6135" s="177"/>
    </row>
    <row r="6136" spans="1:8" x14ac:dyDescent="0.25">
      <c r="A6136" s="793"/>
      <c r="E6136" s="176"/>
      <c r="F6136" s="176"/>
      <c r="G6136" s="177"/>
      <c r="H6136" s="177"/>
    </row>
    <row r="6137" spans="1:8" x14ac:dyDescent="0.25">
      <c r="A6137" s="793"/>
      <c r="E6137" s="176"/>
      <c r="F6137" s="176"/>
      <c r="G6137" s="177"/>
      <c r="H6137" s="177"/>
    </row>
    <row r="6138" spans="1:8" x14ac:dyDescent="0.25">
      <c r="A6138" s="793"/>
      <c r="E6138" s="176"/>
      <c r="F6138" s="176"/>
      <c r="G6138" s="177"/>
      <c r="H6138" s="177"/>
    </row>
    <row r="6139" spans="1:8" x14ac:dyDescent="0.25">
      <c r="A6139" s="793"/>
      <c r="E6139" s="176"/>
      <c r="F6139" s="176"/>
      <c r="G6139" s="177"/>
      <c r="H6139" s="177"/>
    </row>
    <row r="6140" spans="1:8" x14ac:dyDescent="0.25">
      <c r="A6140" s="793"/>
      <c r="E6140" s="176"/>
      <c r="F6140" s="176"/>
      <c r="G6140" s="177"/>
      <c r="H6140" s="177"/>
    </row>
    <row r="6141" spans="1:8" x14ac:dyDescent="0.25">
      <c r="A6141" s="793"/>
      <c r="E6141" s="176"/>
      <c r="F6141" s="176"/>
      <c r="G6141" s="177"/>
      <c r="H6141" s="177"/>
    </row>
    <row r="6142" spans="1:8" x14ac:dyDescent="0.25">
      <c r="A6142" s="793"/>
      <c r="E6142" s="176"/>
      <c r="F6142" s="176"/>
      <c r="G6142" s="177"/>
      <c r="H6142" s="177"/>
    </row>
    <row r="6143" spans="1:8" x14ac:dyDescent="0.25">
      <c r="A6143" s="793"/>
      <c r="E6143" s="176"/>
      <c r="F6143" s="176"/>
      <c r="G6143" s="177"/>
      <c r="H6143" s="177"/>
    </row>
    <row r="6144" spans="1:8" x14ac:dyDescent="0.25">
      <c r="A6144" s="793"/>
      <c r="E6144" s="176"/>
      <c r="F6144" s="176"/>
      <c r="G6144" s="177"/>
      <c r="H6144" s="177"/>
    </row>
    <row r="6145" spans="1:8" x14ac:dyDescent="0.25">
      <c r="A6145" s="793"/>
      <c r="E6145" s="176"/>
      <c r="F6145" s="176"/>
      <c r="G6145" s="177"/>
      <c r="H6145" s="177"/>
    </row>
    <row r="6146" spans="1:8" x14ac:dyDescent="0.25">
      <c r="A6146" s="793"/>
      <c r="E6146" s="176"/>
      <c r="F6146" s="176"/>
      <c r="G6146" s="177"/>
      <c r="H6146" s="177"/>
    </row>
    <row r="6147" spans="1:8" x14ac:dyDescent="0.25">
      <c r="A6147" s="793"/>
      <c r="E6147" s="176"/>
      <c r="F6147" s="176"/>
      <c r="G6147" s="177"/>
      <c r="H6147" s="177"/>
    </row>
    <row r="6148" spans="1:8" x14ac:dyDescent="0.25">
      <c r="A6148" s="793"/>
      <c r="E6148" s="176"/>
      <c r="F6148" s="176"/>
      <c r="G6148" s="177"/>
      <c r="H6148" s="177"/>
    </row>
    <row r="6149" spans="1:8" x14ac:dyDescent="0.25">
      <c r="A6149" s="793"/>
      <c r="E6149" s="176"/>
      <c r="F6149" s="176"/>
      <c r="G6149" s="177"/>
      <c r="H6149" s="177"/>
    </row>
    <row r="6150" spans="1:8" x14ac:dyDescent="0.25">
      <c r="A6150" s="793"/>
      <c r="E6150" s="176"/>
      <c r="F6150" s="176"/>
      <c r="G6150" s="177"/>
      <c r="H6150" s="177"/>
    </row>
    <row r="6151" spans="1:8" x14ac:dyDescent="0.25">
      <c r="A6151" s="793"/>
      <c r="E6151" s="176"/>
      <c r="F6151" s="176"/>
      <c r="G6151" s="177"/>
      <c r="H6151" s="177"/>
    </row>
    <row r="6152" spans="1:8" x14ac:dyDescent="0.25">
      <c r="A6152" s="793"/>
      <c r="E6152" s="176"/>
      <c r="F6152" s="176"/>
      <c r="G6152" s="177"/>
      <c r="H6152" s="177"/>
    </row>
    <row r="6153" spans="1:8" x14ac:dyDescent="0.25">
      <c r="A6153" s="793"/>
      <c r="E6153" s="176"/>
      <c r="F6153" s="176"/>
      <c r="G6153" s="177"/>
      <c r="H6153" s="177"/>
    </row>
    <row r="6154" spans="1:8" x14ac:dyDescent="0.25">
      <c r="A6154" s="793"/>
      <c r="E6154" s="176"/>
      <c r="F6154" s="176"/>
      <c r="G6154" s="177"/>
      <c r="H6154" s="177"/>
    </row>
    <row r="6155" spans="1:8" x14ac:dyDescent="0.25">
      <c r="A6155" s="793"/>
      <c r="E6155" s="176"/>
      <c r="F6155" s="176"/>
      <c r="G6155" s="177"/>
      <c r="H6155" s="177"/>
    </row>
    <row r="6156" spans="1:8" x14ac:dyDescent="0.25">
      <c r="A6156" s="793"/>
      <c r="E6156" s="176"/>
      <c r="F6156" s="176"/>
      <c r="G6156" s="177"/>
      <c r="H6156" s="177"/>
    </row>
    <row r="6157" spans="1:8" x14ac:dyDescent="0.25">
      <c r="A6157" s="793"/>
      <c r="E6157" s="176"/>
      <c r="F6157" s="176"/>
      <c r="G6157" s="177"/>
      <c r="H6157" s="177"/>
    </row>
    <row r="6158" spans="1:8" x14ac:dyDescent="0.25">
      <c r="A6158" s="793"/>
      <c r="E6158" s="176"/>
      <c r="F6158" s="176"/>
      <c r="G6158" s="177"/>
      <c r="H6158" s="177"/>
    </row>
    <row r="6159" spans="1:8" x14ac:dyDescent="0.25">
      <c r="A6159" s="793"/>
      <c r="E6159" s="176"/>
      <c r="F6159" s="176"/>
      <c r="G6159" s="177"/>
      <c r="H6159" s="177"/>
    </row>
    <row r="6160" spans="1:8" x14ac:dyDescent="0.25">
      <c r="A6160" s="793"/>
      <c r="E6160" s="176"/>
      <c r="F6160" s="176"/>
      <c r="G6160" s="177"/>
      <c r="H6160" s="177"/>
    </row>
    <row r="6161" spans="1:8" x14ac:dyDescent="0.25">
      <c r="A6161" s="793"/>
      <c r="E6161" s="176"/>
      <c r="F6161" s="176"/>
      <c r="G6161" s="177"/>
      <c r="H6161" s="177"/>
    </row>
    <row r="6162" spans="1:8" x14ac:dyDescent="0.25">
      <c r="A6162" s="793"/>
      <c r="E6162" s="176"/>
      <c r="F6162" s="176"/>
      <c r="G6162" s="177"/>
      <c r="H6162" s="177"/>
    </row>
    <row r="6163" spans="1:8" x14ac:dyDescent="0.25">
      <c r="A6163" s="793"/>
      <c r="E6163" s="176"/>
      <c r="F6163" s="176"/>
      <c r="G6163" s="177"/>
      <c r="H6163" s="177"/>
    </row>
    <row r="6164" spans="1:8" x14ac:dyDescent="0.25">
      <c r="A6164" s="793"/>
      <c r="E6164" s="176"/>
      <c r="F6164" s="176"/>
      <c r="G6164" s="177"/>
      <c r="H6164" s="177"/>
    </row>
    <row r="6165" spans="1:8" x14ac:dyDescent="0.25">
      <c r="A6165" s="793"/>
      <c r="E6165" s="176"/>
      <c r="F6165" s="176"/>
      <c r="G6165" s="177"/>
      <c r="H6165" s="177"/>
    </row>
    <row r="6166" spans="1:8" x14ac:dyDescent="0.25">
      <c r="A6166" s="793"/>
      <c r="E6166" s="176"/>
      <c r="F6166" s="176"/>
      <c r="G6166" s="177"/>
      <c r="H6166" s="177"/>
    </row>
    <row r="6167" spans="1:8" x14ac:dyDescent="0.25">
      <c r="A6167" s="793"/>
      <c r="E6167" s="176"/>
      <c r="F6167" s="176"/>
      <c r="G6167" s="177"/>
      <c r="H6167" s="177"/>
    </row>
    <row r="6168" spans="1:8" x14ac:dyDescent="0.25">
      <c r="A6168" s="793"/>
      <c r="E6168" s="176"/>
      <c r="F6168" s="176"/>
      <c r="G6168" s="177"/>
      <c r="H6168" s="177"/>
    </row>
    <row r="6169" spans="1:8" x14ac:dyDescent="0.25">
      <c r="A6169" s="793"/>
      <c r="E6169" s="176"/>
      <c r="F6169" s="176"/>
      <c r="G6169" s="177"/>
      <c r="H6169" s="177"/>
    </row>
    <row r="6170" spans="1:8" x14ac:dyDescent="0.25">
      <c r="A6170" s="793"/>
      <c r="E6170" s="176"/>
      <c r="F6170" s="176"/>
      <c r="G6170" s="177"/>
      <c r="H6170" s="177"/>
    </row>
    <row r="6171" spans="1:8" x14ac:dyDescent="0.25">
      <c r="A6171" s="793"/>
      <c r="E6171" s="176"/>
      <c r="F6171" s="176"/>
      <c r="G6171" s="177"/>
      <c r="H6171" s="177"/>
    </row>
    <row r="6172" spans="1:8" x14ac:dyDescent="0.25">
      <c r="A6172" s="793"/>
      <c r="E6172" s="176"/>
      <c r="F6172" s="176"/>
      <c r="G6172" s="177"/>
      <c r="H6172" s="177"/>
    </row>
    <row r="6173" spans="1:8" x14ac:dyDescent="0.25">
      <c r="A6173" s="793"/>
      <c r="E6173" s="176"/>
      <c r="F6173" s="176"/>
      <c r="G6173" s="177"/>
      <c r="H6173" s="177"/>
    </row>
    <row r="6174" spans="1:8" x14ac:dyDescent="0.25">
      <c r="A6174" s="793"/>
      <c r="E6174" s="176"/>
      <c r="F6174" s="176"/>
      <c r="G6174" s="177"/>
      <c r="H6174" s="177"/>
    </row>
    <row r="6175" spans="1:8" x14ac:dyDescent="0.25">
      <c r="A6175" s="793"/>
      <c r="E6175" s="176"/>
      <c r="F6175" s="176"/>
      <c r="G6175" s="177"/>
      <c r="H6175" s="177"/>
    </row>
    <row r="6176" spans="1:8" x14ac:dyDescent="0.25">
      <c r="A6176" s="793"/>
      <c r="E6176" s="176"/>
      <c r="F6176" s="176"/>
      <c r="G6176" s="177"/>
      <c r="H6176" s="177"/>
    </row>
    <row r="6177" spans="1:8" x14ac:dyDescent="0.25">
      <c r="A6177" s="793"/>
      <c r="E6177" s="176"/>
      <c r="F6177" s="176"/>
      <c r="G6177" s="177"/>
      <c r="H6177" s="177"/>
    </row>
    <row r="6178" spans="1:8" x14ac:dyDescent="0.25">
      <c r="A6178" s="793"/>
      <c r="E6178" s="176"/>
      <c r="F6178" s="176"/>
      <c r="G6178" s="177"/>
      <c r="H6178" s="177"/>
    </row>
    <row r="6179" spans="1:8" x14ac:dyDescent="0.25">
      <c r="A6179" s="793"/>
      <c r="E6179" s="176"/>
      <c r="F6179" s="176"/>
      <c r="G6179" s="177"/>
      <c r="H6179" s="177"/>
    </row>
    <row r="6180" spans="1:8" x14ac:dyDescent="0.25">
      <c r="A6180" s="793"/>
      <c r="E6180" s="176"/>
      <c r="F6180" s="176"/>
      <c r="G6180" s="177"/>
      <c r="H6180" s="177"/>
    </row>
    <row r="6181" spans="1:8" x14ac:dyDescent="0.25">
      <c r="A6181" s="793"/>
      <c r="E6181" s="176"/>
      <c r="F6181" s="176"/>
      <c r="G6181" s="177"/>
      <c r="H6181" s="177"/>
    </row>
    <row r="6182" spans="1:8" x14ac:dyDescent="0.25">
      <c r="A6182" s="793"/>
      <c r="E6182" s="176"/>
      <c r="F6182" s="176"/>
      <c r="G6182" s="177"/>
      <c r="H6182" s="177"/>
    </row>
    <row r="6183" spans="1:8" x14ac:dyDescent="0.25">
      <c r="A6183" s="793"/>
      <c r="E6183" s="176"/>
      <c r="F6183" s="176"/>
      <c r="G6183" s="177"/>
      <c r="H6183" s="177"/>
    </row>
    <row r="6184" spans="1:8" x14ac:dyDescent="0.25">
      <c r="A6184" s="793"/>
      <c r="E6184" s="176"/>
      <c r="F6184" s="176"/>
      <c r="G6184" s="177"/>
      <c r="H6184" s="177"/>
    </row>
    <row r="6185" spans="1:8" x14ac:dyDescent="0.25">
      <c r="A6185" s="793"/>
      <c r="E6185" s="176"/>
      <c r="F6185" s="176"/>
      <c r="G6185" s="177"/>
      <c r="H6185" s="177"/>
    </row>
    <row r="6186" spans="1:8" x14ac:dyDescent="0.25">
      <c r="A6186" s="793"/>
      <c r="E6186" s="176"/>
      <c r="F6186" s="176"/>
      <c r="G6186" s="177"/>
      <c r="H6186" s="177"/>
    </row>
    <row r="6187" spans="1:8" x14ac:dyDescent="0.25">
      <c r="A6187" s="793"/>
      <c r="E6187" s="176"/>
      <c r="F6187" s="176"/>
      <c r="G6187" s="177"/>
      <c r="H6187" s="177"/>
    </row>
    <row r="6188" spans="1:8" x14ac:dyDescent="0.25">
      <c r="A6188" s="793"/>
      <c r="E6188" s="176"/>
      <c r="F6188" s="176"/>
      <c r="G6188" s="177"/>
      <c r="H6188" s="177"/>
    </row>
    <row r="6189" spans="1:8" x14ac:dyDescent="0.25">
      <c r="A6189" s="793"/>
      <c r="E6189" s="176"/>
      <c r="F6189" s="176"/>
      <c r="G6189" s="177"/>
      <c r="H6189" s="177"/>
    </row>
    <row r="6190" spans="1:8" x14ac:dyDescent="0.25">
      <c r="A6190" s="793"/>
      <c r="E6190" s="176"/>
      <c r="F6190" s="176"/>
      <c r="G6190" s="177"/>
      <c r="H6190" s="177"/>
    </row>
    <row r="6191" spans="1:8" x14ac:dyDescent="0.25">
      <c r="A6191" s="793"/>
      <c r="E6191" s="176"/>
      <c r="F6191" s="176"/>
      <c r="G6191" s="177"/>
      <c r="H6191" s="177"/>
    </row>
    <row r="6192" spans="1:8" x14ac:dyDescent="0.25">
      <c r="A6192" s="793"/>
      <c r="E6192" s="176"/>
      <c r="F6192" s="176"/>
      <c r="G6192" s="177"/>
      <c r="H6192" s="177"/>
    </row>
    <row r="6193" spans="1:8" x14ac:dyDescent="0.25">
      <c r="A6193" s="793"/>
      <c r="E6193" s="176"/>
      <c r="F6193" s="176"/>
      <c r="G6193" s="177"/>
      <c r="H6193" s="177"/>
    </row>
    <row r="6194" spans="1:8" x14ac:dyDescent="0.25">
      <c r="A6194" s="793"/>
      <c r="E6194" s="176"/>
      <c r="F6194" s="176"/>
      <c r="G6194" s="177"/>
      <c r="H6194" s="177"/>
    </row>
    <row r="6195" spans="1:8" x14ac:dyDescent="0.25">
      <c r="A6195" s="793"/>
      <c r="E6195" s="176"/>
      <c r="F6195" s="176"/>
      <c r="G6195" s="177"/>
      <c r="H6195" s="177"/>
    </row>
    <row r="6196" spans="1:8" x14ac:dyDescent="0.25">
      <c r="A6196" s="793"/>
      <c r="E6196" s="176"/>
      <c r="F6196" s="176"/>
      <c r="G6196" s="177"/>
      <c r="H6196" s="177"/>
    </row>
    <row r="6197" spans="1:8" x14ac:dyDescent="0.25">
      <c r="A6197" s="793"/>
      <c r="E6197" s="176"/>
      <c r="F6197" s="176"/>
      <c r="G6197" s="177"/>
      <c r="H6197" s="177"/>
    </row>
    <row r="6198" spans="1:8" x14ac:dyDescent="0.25">
      <c r="A6198" s="793"/>
      <c r="E6198" s="176"/>
      <c r="F6198" s="176"/>
      <c r="G6198" s="177"/>
      <c r="H6198" s="177"/>
    </row>
    <row r="6199" spans="1:8" x14ac:dyDescent="0.25">
      <c r="A6199" s="793"/>
      <c r="E6199" s="176"/>
      <c r="F6199" s="176"/>
      <c r="G6199" s="177"/>
      <c r="H6199" s="177"/>
    </row>
    <row r="6200" spans="1:8" x14ac:dyDescent="0.25">
      <c r="A6200" s="793"/>
      <c r="E6200" s="176"/>
      <c r="F6200" s="176"/>
      <c r="G6200" s="177"/>
      <c r="H6200" s="177"/>
    </row>
    <row r="6201" spans="1:8" x14ac:dyDescent="0.25">
      <c r="A6201" s="793"/>
      <c r="E6201" s="176"/>
      <c r="F6201" s="176"/>
      <c r="G6201" s="177"/>
      <c r="H6201" s="177"/>
    </row>
    <row r="6202" spans="1:8" x14ac:dyDescent="0.25">
      <c r="A6202" s="793"/>
      <c r="E6202" s="176"/>
      <c r="F6202" s="176"/>
      <c r="G6202" s="177"/>
      <c r="H6202" s="177"/>
    </row>
    <row r="6203" spans="1:8" x14ac:dyDescent="0.25">
      <c r="A6203" s="793"/>
      <c r="E6203" s="176"/>
      <c r="F6203" s="176"/>
      <c r="G6203" s="177"/>
      <c r="H6203" s="177"/>
    </row>
    <row r="6204" spans="1:8" x14ac:dyDescent="0.25">
      <c r="A6204" s="793"/>
      <c r="E6204" s="176"/>
      <c r="F6204" s="176"/>
      <c r="G6204" s="177"/>
      <c r="H6204" s="177"/>
    </row>
    <row r="6205" spans="1:8" x14ac:dyDescent="0.25">
      <c r="A6205" s="793"/>
      <c r="E6205" s="176"/>
      <c r="F6205" s="176"/>
      <c r="G6205" s="177"/>
      <c r="H6205" s="177"/>
    </row>
    <row r="6206" spans="1:8" x14ac:dyDescent="0.25">
      <c r="A6206" s="793"/>
      <c r="E6206" s="176"/>
      <c r="F6206" s="176"/>
      <c r="G6206" s="177"/>
      <c r="H6206" s="177"/>
    </row>
    <row r="6207" spans="1:8" x14ac:dyDescent="0.25">
      <c r="A6207" s="793"/>
      <c r="E6207" s="176"/>
      <c r="F6207" s="176"/>
      <c r="G6207" s="177"/>
      <c r="H6207" s="177"/>
    </row>
    <row r="6208" spans="1:8" x14ac:dyDescent="0.25">
      <c r="A6208" s="793"/>
      <c r="E6208" s="176"/>
      <c r="F6208" s="176"/>
      <c r="G6208" s="177"/>
      <c r="H6208" s="177"/>
    </row>
    <row r="6209" spans="1:8" x14ac:dyDescent="0.25">
      <c r="A6209" s="793"/>
      <c r="E6209" s="176"/>
      <c r="F6209" s="176"/>
      <c r="G6209" s="177"/>
      <c r="H6209" s="177"/>
    </row>
    <row r="6210" spans="1:8" x14ac:dyDescent="0.25">
      <c r="A6210" s="793"/>
      <c r="E6210" s="176"/>
      <c r="F6210" s="176"/>
      <c r="G6210" s="177"/>
      <c r="H6210" s="177"/>
    </row>
    <row r="6211" spans="1:8" x14ac:dyDescent="0.25">
      <c r="A6211" s="793"/>
      <c r="E6211" s="176"/>
      <c r="F6211" s="176"/>
      <c r="G6211" s="177"/>
      <c r="H6211" s="177"/>
    </row>
    <row r="6212" spans="1:8" x14ac:dyDescent="0.25">
      <c r="A6212" s="793"/>
      <c r="E6212" s="176"/>
      <c r="F6212" s="176"/>
      <c r="G6212" s="177"/>
      <c r="H6212" s="177"/>
    </row>
    <row r="6213" spans="1:8" x14ac:dyDescent="0.25">
      <c r="A6213" s="793"/>
      <c r="E6213" s="176"/>
      <c r="F6213" s="176"/>
      <c r="G6213" s="177"/>
      <c r="H6213" s="177"/>
    </row>
    <row r="6214" spans="1:8" x14ac:dyDescent="0.25">
      <c r="A6214" s="793"/>
      <c r="E6214" s="176"/>
      <c r="F6214" s="176"/>
      <c r="G6214" s="177"/>
      <c r="H6214" s="177"/>
    </row>
    <row r="6215" spans="1:8" x14ac:dyDescent="0.25">
      <c r="A6215" s="793"/>
      <c r="E6215" s="176"/>
      <c r="F6215" s="176"/>
      <c r="G6215" s="177"/>
      <c r="H6215" s="177"/>
    </row>
    <row r="6216" spans="1:8" x14ac:dyDescent="0.25">
      <c r="A6216" s="793"/>
      <c r="E6216" s="176"/>
      <c r="F6216" s="176"/>
      <c r="G6216" s="177"/>
      <c r="H6216" s="177"/>
    </row>
    <row r="6217" spans="1:8" x14ac:dyDescent="0.25">
      <c r="A6217" s="793"/>
      <c r="E6217" s="176"/>
      <c r="F6217" s="176"/>
      <c r="G6217" s="177"/>
      <c r="H6217" s="177"/>
    </row>
    <row r="6218" spans="1:8" x14ac:dyDescent="0.25">
      <c r="A6218" s="793"/>
      <c r="E6218" s="176"/>
      <c r="F6218" s="176"/>
      <c r="G6218" s="177"/>
      <c r="H6218" s="177"/>
    </row>
    <row r="6219" spans="1:8" x14ac:dyDescent="0.25">
      <c r="A6219" s="793"/>
      <c r="E6219" s="176"/>
      <c r="F6219" s="176"/>
      <c r="G6219" s="177"/>
      <c r="H6219" s="177"/>
    </row>
    <row r="6220" spans="1:8" x14ac:dyDescent="0.25">
      <c r="A6220" s="793"/>
      <c r="E6220" s="176"/>
      <c r="F6220" s="176"/>
      <c r="G6220" s="177"/>
      <c r="H6220" s="177"/>
    </row>
    <row r="6221" spans="1:8" x14ac:dyDescent="0.25">
      <c r="A6221" s="793"/>
      <c r="E6221" s="176"/>
      <c r="F6221" s="176"/>
      <c r="G6221" s="177"/>
      <c r="H6221" s="177"/>
    </row>
    <row r="6222" spans="1:8" x14ac:dyDescent="0.25">
      <c r="A6222" s="793"/>
      <c r="E6222" s="176"/>
      <c r="F6222" s="176"/>
      <c r="G6222" s="177"/>
      <c r="H6222" s="177"/>
    </row>
    <row r="6223" spans="1:8" x14ac:dyDescent="0.25">
      <c r="A6223" s="793"/>
      <c r="E6223" s="176"/>
      <c r="F6223" s="176"/>
      <c r="G6223" s="177"/>
      <c r="H6223" s="177"/>
    </row>
    <row r="6224" spans="1:8" x14ac:dyDescent="0.25">
      <c r="A6224" s="793"/>
      <c r="E6224" s="176"/>
      <c r="F6224" s="176"/>
      <c r="G6224" s="177"/>
      <c r="H6224" s="177"/>
    </row>
    <row r="6225" spans="1:8" x14ac:dyDescent="0.25">
      <c r="A6225" s="793"/>
      <c r="E6225" s="176"/>
      <c r="F6225" s="176"/>
      <c r="G6225" s="177"/>
      <c r="H6225" s="177"/>
    </row>
    <row r="6226" spans="1:8" x14ac:dyDescent="0.25">
      <c r="A6226" s="793"/>
      <c r="E6226" s="176"/>
      <c r="F6226" s="176"/>
      <c r="G6226" s="177"/>
      <c r="H6226" s="177"/>
    </row>
    <row r="6227" spans="1:8" x14ac:dyDescent="0.25">
      <c r="A6227" s="793"/>
      <c r="E6227" s="176"/>
      <c r="F6227" s="176"/>
      <c r="G6227" s="177"/>
      <c r="H6227" s="177"/>
    </row>
    <row r="6228" spans="1:8" x14ac:dyDescent="0.25">
      <c r="A6228" s="793"/>
      <c r="E6228" s="176"/>
      <c r="F6228" s="176"/>
      <c r="G6228" s="177"/>
      <c r="H6228" s="177"/>
    </row>
    <row r="6229" spans="1:8" x14ac:dyDescent="0.25">
      <c r="A6229" s="793"/>
      <c r="E6229" s="176"/>
      <c r="F6229" s="176"/>
      <c r="G6229" s="177"/>
      <c r="H6229" s="177"/>
    </row>
    <row r="6230" spans="1:8" x14ac:dyDescent="0.25">
      <c r="A6230" s="793"/>
      <c r="E6230" s="176"/>
      <c r="F6230" s="176"/>
      <c r="G6230" s="177"/>
      <c r="H6230" s="177"/>
    </row>
    <row r="6231" spans="1:8" x14ac:dyDescent="0.25">
      <c r="A6231" s="793"/>
      <c r="E6231" s="176"/>
      <c r="F6231" s="176"/>
      <c r="G6231" s="177"/>
      <c r="H6231" s="177"/>
    </row>
    <row r="6232" spans="1:8" x14ac:dyDescent="0.25">
      <c r="A6232" s="793"/>
      <c r="E6232" s="176"/>
      <c r="F6232" s="176"/>
      <c r="G6232" s="177"/>
      <c r="H6232" s="177"/>
    </row>
    <row r="6233" spans="1:8" x14ac:dyDescent="0.25">
      <c r="A6233" s="793"/>
      <c r="E6233" s="176"/>
      <c r="F6233" s="176"/>
      <c r="G6233" s="177"/>
      <c r="H6233" s="177"/>
    </row>
    <row r="6234" spans="1:8" x14ac:dyDescent="0.25">
      <c r="A6234" s="793"/>
      <c r="E6234" s="176"/>
      <c r="F6234" s="176"/>
      <c r="G6234" s="177"/>
      <c r="H6234" s="177"/>
    </row>
    <row r="6235" spans="1:8" x14ac:dyDescent="0.25">
      <c r="A6235" s="793"/>
      <c r="E6235" s="176"/>
      <c r="F6235" s="176"/>
      <c r="G6235" s="177"/>
      <c r="H6235" s="177"/>
    </row>
    <row r="6236" spans="1:8" x14ac:dyDescent="0.25">
      <c r="A6236" s="793"/>
      <c r="E6236" s="176"/>
      <c r="F6236" s="176"/>
      <c r="G6236" s="177"/>
      <c r="H6236" s="177"/>
    </row>
    <row r="6237" spans="1:8" x14ac:dyDescent="0.25">
      <c r="A6237" s="793"/>
      <c r="E6237" s="176"/>
      <c r="F6237" s="176"/>
      <c r="G6237" s="177"/>
      <c r="H6237" s="177"/>
    </row>
    <row r="6238" spans="1:8" x14ac:dyDescent="0.25">
      <c r="A6238" s="793"/>
      <c r="E6238" s="176"/>
      <c r="F6238" s="176"/>
      <c r="G6238" s="177"/>
      <c r="H6238" s="177"/>
    </row>
    <row r="6239" spans="1:8" x14ac:dyDescent="0.25">
      <c r="A6239" s="793"/>
      <c r="E6239" s="176"/>
      <c r="F6239" s="176"/>
      <c r="G6239" s="177"/>
      <c r="H6239" s="177"/>
    </row>
    <row r="6240" spans="1:8" x14ac:dyDescent="0.25">
      <c r="A6240" s="793"/>
      <c r="E6240" s="176"/>
      <c r="F6240" s="176"/>
      <c r="G6240" s="177"/>
      <c r="H6240" s="177"/>
    </row>
    <row r="6241" spans="1:8" x14ac:dyDescent="0.25">
      <c r="A6241" s="793"/>
      <c r="E6241" s="176"/>
      <c r="F6241" s="176"/>
      <c r="G6241" s="177"/>
      <c r="H6241" s="177"/>
    </row>
    <row r="6242" spans="1:8" x14ac:dyDescent="0.25">
      <c r="A6242" s="793"/>
      <c r="E6242" s="176"/>
      <c r="F6242" s="176"/>
      <c r="G6242" s="177"/>
      <c r="H6242" s="177"/>
    </row>
    <row r="6243" spans="1:8" x14ac:dyDescent="0.25">
      <c r="A6243" s="793"/>
      <c r="E6243" s="176"/>
      <c r="F6243" s="176"/>
      <c r="G6243" s="177"/>
      <c r="H6243" s="177"/>
    </row>
    <row r="6244" spans="1:8" x14ac:dyDescent="0.25">
      <c r="A6244" s="793"/>
      <c r="E6244" s="176"/>
      <c r="F6244" s="176"/>
      <c r="G6244" s="177"/>
      <c r="H6244" s="177"/>
    </row>
    <row r="6245" spans="1:8" x14ac:dyDescent="0.25">
      <c r="A6245" s="793"/>
      <c r="E6245" s="176"/>
      <c r="F6245" s="176"/>
      <c r="G6245" s="177"/>
      <c r="H6245" s="177"/>
    </row>
    <row r="6246" spans="1:8" x14ac:dyDescent="0.25">
      <c r="A6246" s="793"/>
      <c r="E6246" s="176"/>
      <c r="F6246" s="176"/>
      <c r="G6246" s="177"/>
      <c r="H6246" s="177"/>
    </row>
    <row r="6247" spans="1:8" x14ac:dyDescent="0.25">
      <c r="A6247" s="793"/>
      <c r="E6247" s="176"/>
      <c r="F6247" s="176"/>
      <c r="G6247" s="177"/>
      <c r="H6247" s="177"/>
    </row>
    <row r="6248" spans="1:8" x14ac:dyDescent="0.25">
      <c r="A6248" s="793"/>
      <c r="E6248" s="176"/>
      <c r="F6248" s="176"/>
      <c r="G6248" s="177"/>
      <c r="H6248" s="177"/>
    </row>
    <row r="6249" spans="1:8" x14ac:dyDescent="0.25">
      <c r="A6249" s="793"/>
      <c r="E6249" s="176"/>
      <c r="F6249" s="176"/>
      <c r="G6249" s="177"/>
      <c r="H6249" s="177"/>
    </row>
    <row r="6250" spans="1:8" x14ac:dyDescent="0.25">
      <c r="A6250" s="793"/>
      <c r="E6250" s="176"/>
      <c r="F6250" s="176"/>
      <c r="G6250" s="177"/>
      <c r="H6250" s="177"/>
    </row>
    <row r="6251" spans="1:8" x14ac:dyDescent="0.25">
      <c r="A6251" s="793"/>
      <c r="E6251" s="176"/>
      <c r="F6251" s="176"/>
      <c r="G6251" s="177"/>
      <c r="H6251" s="177"/>
    </row>
    <row r="6252" spans="1:8" x14ac:dyDescent="0.25">
      <c r="A6252" s="793"/>
      <c r="E6252" s="176"/>
      <c r="F6252" s="176"/>
      <c r="G6252" s="177"/>
      <c r="H6252" s="177"/>
    </row>
    <row r="6253" spans="1:8" x14ac:dyDescent="0.25">
      <c r="A6253" s="793"/>
      <c r="E6253" s="176"/>
      <c r="F6253" s="176"/>
      <c r="G6253" s="177"/>
      <c r="H6253" s="177"/>
    </row>
    <row r="6254" spans="1:8" x14ac:dyDescent="0.25">
      <c r="A6254" s="793"/>
      <c r="E6254" s="176"/>
      <c r="F6254" s="176"/>
      <c r="G6254" s="177"/>
      <c r="H6254" s="177"/>
    </row>
    <row r="6255" spans="1:8" x14ac:dyDescent="0.25">
      <c r="A6255" s="793"/>
      <c r="E6255" s="176"/>
      <c r="F6255" s="176"/>
      <c r="G6255" s="177"/>
      <c r="H6255" s="177"/>
    </row>
    <row r="6256" spans="1:8" x14ac:dyDescent="0.25">
      <c r="A6256" s="793"/>
      <c r="E6256" s="176"/>
      <c r="F6256" s="176"/>
      <c r="G6256" s="177"/>
      <c r="H6256" s="177"/>
    </row>
    <row r="6257" spans="1:8" x14ac:dyDescent="0.25">
      <c r="A6257" s="793"/>
      <c r="E6257" s="176"/>
      <c r="F6257" s="176"/>
      <c r="G6257" s="177"/>
      <c r="H6257" s="177"/>
    </row>
    <row r="6258" spans="1:8" x14ac:dyDescent="0.25">
      <c r="A6258" s="793"/>
      <c r="E6258" s="176"/>
      <c r="F6258" s="176"/>
      <c r="G6258" s="177"/>
      <c r="H6258" s="177"/>
    </row>
    <row r="6259" spans="1:8" x14ac:dyDescent="0.25">
      <c r="A6259" s="793"/>
      <c r="E6259" s="176"/>
      <c r="F6259" s="176"/>
      <c r="G6259" s="177"/>
      <c r="H6259" s="177"/>
    </row>
    <row r="6260" spans="1:8" x14ac:dyDescent="0.25">
      <c r="A6260" s="793"/>
      <c r="E6260" s="176"/>
      <c r="F6260" s="176"/>
      <c r="G6260" s="177"/>
      <c r="H6260" s="177"/>
    </row>
    <row r="6261" spans="1:8" x14ac:dyDescent="0.25">
      <c r="A6261" s="793"/>
      <c r="E6261" s="176"/>
      <c r="F6261" s="176"/>
      <c r="G6261" s="177"/>
      <c r="H6261" s="177"/>
    </row>
    <row r="6262" spans="1:8" x14ac:dyDescent="0.25">
      <c r="A6262" s="793"/>
      <c r="E6262" s="176"/>
      <c r="F6262" s="176"/>
      <c r="G6262" s="177"/>
      <c r="H6262" s="177"/>
    </row>
    <row r="6263" spans="1:8" x14ac:dyDescent="0.25">
      <c r="A6263" s="793"/>
      <c r="E6263" s="176"/>
      <c r="F6263" s="176"/>
      <c r="G6263" s="177"/>
      <c r="H6263" s="177"/>
    </row>
    <row r="6264" spans="1:8" x14ac:dyDescent="0.25">
      <c r="A6264" s="793"/>
      <c r="E6264" s="176"/>
      <c r="F6264" s="176"/>
      <c r="G6264" s="177"/>
      <c r="H6264" s="177"/>
    </row>
    <row r="6265" spans="1:8" x14ac:dyDescent="0.25">
      <c r="A6265" s="793"/>
      <c r="E6265" s="176"/>
      <c r="F6265" s="176"/>
      <c r="G6265" s="177"/>
      <c r="H6265" s="177"/>
    </row>
    <row r="6266" spans="1:8" x14ac:dyDescent="0.25">
      <c r="A6266" s="793"/>
      <c r="E6266" s="176"/>
      <c r="F6266" s="176"/>
      <c r="G6266" s="177"/>
      <c r="H6266" s="177"/>
    </row>
    <row r="6267" spans="1:8" x14ac:dyDescent="0.25">
      <c r="A6267" s="793"/>
      <c r="E6267" s="176"/>
      <c r="F6267" s="176"/>
      <c r="G6267" s="177"/>
      <c r="H6267" s="177"/>
    </row>
    <row r="6268" spans="1:8" x14ac:dyDescent="0.25">
      <c r="A6268" s="793"/>
      <c r="E6268" s="176"/>
      <c r="F6268" s="176"/>
      <c r="G6268" s="177"/>
      <c r="H6268" s="177"/>
    </row>
    <row r="6269" spans="1:8" x14ac:dyDescent="0.25">
      <c r="A6269" s="793"/>
      <c r="E6269" s="176"/>
      <c r="F6269" s="176"/>
      <c r="G6269" s="177"/>
      <c r="H6269" s="177"/>
    </row>
    <row r="6270" spans="1:8" x14ac:dyDescent="0.25">
      <c r="A6270" s="793"/>
      <c r="E6270" s="176"/>
      <c r="F6270" s="176"/>
      <c r="G6270" s="177"/>
      <c r="H6270" s="177"/>
    </row>
    <row r="6271" spans="1:8" x14ac:dyDescent="0.25">
      <c r="A6271" s="793"/>
      <c r="E6271" s="176"/>
      <c r="F6271" s="176"/>
      <c r="G6271" s="177"/>
      <c r="H6271" s="177"/>
    </row>
    <row r="6272" spans="1:8" x14ac:dyDescent="0.25">
      <c r="A6272" s="793"/>
      <c r="E6272" s="176"/>
      <c r="F6272" s="176"/>
      <c r="G6272" s="177"/>
      <c r="H6272" s="177"/>
    </row>
    <row r="6273" spans="1:8" x14ac:dyDescent="0.25">
      <c r="A6273" s="793"/>
      <c r="E6273" s="176"/>
      <c r="F6273" s="176"/>
      <c r="G6273" s="177"/>
      <c r="H6273" s="177"/>
    </row>
    <row r="6274" spans="1:8" x14ac:dyDescent="0.25">
      <c r="A6274" s="793"/>
      <c r="E6274" s="176"/>
      <c r="F6274" s="176"/>
      <c r="G6274" s="177"/>
      <c r="H6274" s="177"/>
    </row>
    <row r="6275" spans="1:8" x14ac:dyDescent="0.25">
      <c r="A6275" s="793"/>
      <c r="E6275" s="176"/>
      <c r="F6275" s="176"/>
      <c r="G6275" s="177"/>
      <c r="H6275" s="177"/>
    </row>
    <row r="6276" spans="1:8" x14ac:dyDescent="0.25">
      <c r="A6276" s="793"/>
      <c r="E6276" s="176"/>
      <c r="F6276" s="176"/>
      <c r="G6276" s="177"/>
      <c r="H6276" s="177"/>
    </row>
    <row r="6277" spans="1:8" x14ac:dyDescent="0.25">
      <c r="A6277" s="793"/>
      <c r="E6277" s="176"/>
      <c r="F6277" s="176"/>
      <c r="G6277" s="177"/>
      <c r="H6277" s="177"/>
    </row>
    <row r="6278" spans="1:8" x14ac:dyDescent="0.25">
      <c r="A6278" s="793"/>
      <c r="E6278" s="176"/>
      <c r="F6278" s="176"/>
      <c r="G6278" s="177"/>
      <c r="H6278" s="177"/>
    </row>
    <row r="6279" spans="1:8" x14ac:dyDescent="0.25">
      <c r="A6279" s="793"/>
      <c r="E6279" s="176"/>
      <c r="F6279" s="176"/>
      <c r="G6279" s="177"/>
      <c r="H6279" s="177"/>
    </row>
    <row r="6280" spans="1:8" x14ac:dyDescent="0.25">
      <c r="A6280" s="793"/>
      <c r="E6280" s="176"/>
      <c r="F6280" s="176"/>
      <c r="G6280" s="177"/>
      <c r="H6280" s="177"/>
    </row>
    <row r="6281" spans="1:8" x14ac:dyDescent="0.25">
      <c r="A6281" s="793"/>
      <c r="E6281" s="176"/>
      <c r="F6281" s="176"/>
      <c r="G6281" s="177"/>
      <c r="H6281" s="177"/>
    </row>
    <row r="6282" spans="1:8" x14ac:dyDescent="0.25">
      <c r="A6282" s="793"/>
      <c r="E6282" s="176"/>
      <c r="F6282" s="176"/>
      <c r="G6282" s="177"/>
      <c r="H6282" s="177"/>
    </row>
    <row r="6283" spans="1:8" x14ac:dyDescent="0.25">
      <c r="A6283" s="793"/>
      <c r="E6283" s="176"/>
      <c r="F6283" s="176"/>
      <c r="G6283" s="177"/>
      <c r="H6283" s="177"/>
    </row>
    <row r="6284" spans="1:8" x14ac:dyDescent="0.25">
      <c r="A6284" s="793"/>
      <c r="E6284" s="176"/>
      <c r="F6284" s="176"/>
      <c r="G6284" s="177"/>
      <c r="H6284" s="177"/>
    </row>
    <row r="6285" spans="1:8" x14ac:dyDescent="0.25">
      <c r="A6285" s="793"/>
      <c r="E6285" s="176"/>
      <c r="F6285" s="176"/>
      <c r="G6285" s="177"/>
      <c r="H6285" s="177"/>
    </row>
    <row r="6286" spans="1:8" x14ac:dyDescent="0.25">
      <c r="A6286" s="793"/>
      <c r="E6286" s="176"/>
      <c r="F6286" s="176"/>
      <c r="G6286" s="177"/>
      <c r="H6286" s="177"/>
    </row>
    <row r="6287" spans="1:8" x14ac:dyDescent="0.25">
      <c r="A6287" s="793"/>
      <c r="E6287" s="176"/>
      <c r="F6287" s="176"/>
      <c r="G6287" s="177"/>
      <c r="H6287" s="177"/>
    </row>
    <row r="6288" spans="1:8" x14ac:dyDescent="0.25">
      <c r="A6288" s="793"/>
      <c r="E6288" s="176"/>
      <c r="F6288" s="176"/>
      <c r="G6288" s="177"/>
      <c r="H6288" s="177"/>
    </row>
    <row r="6289" spans="1:8" x14ac:dyDescent="0.25">
      <c r="A6289" s="793"/>
      <c r="E6289" s="176"/>
      <c r="F6289" s="176"/>
      <c r="G6289" s="177"/>
      <c r="H6289" s="177"/>
    </row>
    <row r="6290" spans="1:8" x14ac:dyDescent="0.25">
      <c r="A6290" s="793"/>
      <c r="E6290" s="176"/>
      <c r="F6290" s="176"/>
      <c r="G6290" s="177"/>
      <c r="H6290" s="177"/>
    </row>
    <row r="6291" spans="1:8" x14ac:dyDescent="0.25">
      <c r="A6291" s="793"/>
      <c r="E6291" s="176"/>
      <c r="F6291" s="176"/>
      <c r="G6291" s="177"/>
      <c r="H6291" s="177"/>
    </row>
    <row r="6292" spans="1:8" x14ac:dyDescent="0.25">
      <c r="A6292" s="793"/>
      <c r="E6292" s="176"/>
      <c r="F6292" s="176"/>
      <c r="G6292" s="177"/>
      <c r="H6292" s="177"/>
    </row>
    <row r="6293" spans="1:8" x14ac:dyDescent="0.25">
      <c r="A6293" s="793"/>
      <c r="E6293" s="176"/>
      <c r="F6293" s="176"/>
      <c r="G6293" s="177"/>
      <c r="H6293" s="177"/>
    </row>
    <row r="6294" spans="1:8" x14ac:dyDescent="0.25">
      <c r="A6294" s="793"/>
      <c r="E6294" s="176"/>
      <c r="F6294" s="176"/>
      <c r="G6294" s="177"/>
      <c r="H6294" s="177"/>
    </row>
    <row r="6295" spans="1:8" x14ac:dyDescent="0.25">
      <c r="A6295" s="793"/>
      <c r="E6295" s="176"/>
      <c r="F6295" s="176"/>
      <c r="G6295" s="177"/>
      <c r="H6295" s="177"/>
    </row>
    <row r="6296" spans="1:8" x14ac:dyDescent="0.25">
      <c r="A6296" s="793"/>
      <c r="E6296" s="176"/>
      <c r="F6296" s="176"/>
      <c r="G6296" s="177"/>
      <c r="H6296" s="177"/>
    </row>
    <row r="6297" spans="1:8" x14ac:dyDescent="0.25">
      <c r="A6297" s="793"/>
      <c r="E6297" s="176"/>
      <c r="F6297" s="176"/>
      <c r="G6297" s="177"/>
      <c r="H6297" s="177"/>
    </row>
    <row r="6298" spans="1:8" x14ac:dyDescent="0.25">
      <c r="A6298" s="793"/>
      <c r="E6298" s="176"/>
      <c r="F6298" s="176"/>
      <c r="G6298" s="177"/>
      <c r="H6298" s="177"/>
    </row>
    <row r="6299" spans="1:8" x14ac:dyDescent="0.25">
      <c r="A6299" s="793"/>
      <c r="E6299" s="176"/>
      <c r="F6299" s="176"/>
      <c r="G6299" s="177"/>
      <c r="H6299" s="177"/>
    </row>
    <row r="6300" spans="1:8" x14ac:dyDescent="0.25">
      <c r="A6300" s="793"/>
      <c r="E6300" s="176"/>
      <c r="F6300" s="176"/>
      <c r="G6300" s="177"/>
      <c r="H6300" s="177"/>
    </row>
    <row r="6301" spans="1:8" x14ac:dyDescent="0.25">
      <c r="A6301" s="793"/>
      <c r="E6301" s="176"/>
      <c r="F6301" s="176"/>
      <c r="G6301" s="177"/>
      <c r="H6301" s="177"/>
    </row>
    <row r="6302" spans="1:8" x14ac:dyDescent="0.25">
      <c r="A6302" s="793"/>
      <c r="E6302" s="176"/>
      <c r="F6302" s="176"/>
      <c r="G6302" s="177"/>
      <c r="H6302" s="177"/>
    </row>
    <row r="6303" spans="1:8" x14ac:dyDescent="0.25">
      <c r="A6303" s="793"/>
      <c r="E6303" s="176"/>
      <c r="F6303" s="176"/>
      <c r="G6303" s="177"/>
      <c r="H6303" s="177"/>
    </row>
    <row r="6304" spans="1:8" x14ac:dyDescent="0.25">
      <c r="A6304" s="793"/>
      <c r="E6304" s="176"/>
      <c r="F6304" s="176"/>
      <c r="G6304" s="177"/>
      <c r="H6304" s="177"/>
    </row>
    <row r="6305" spans="1:8" x14ac:dyDescent="0.25">
      <c r="A6305" s="793"/>
      <c r="E6305" s="176"/>
      <c r="F6305" s="176"/>
      <c r="G6305" s="177"/>
      <c r="H6305" s="177"/>
    </row>
    <row r="6306" spans="1:8" x14ac:dyDescent="0.25">
      <c r="A6306" s="793"/>
      <c r="E6306" s="176"/>
      <c r="F6306" s="176"/>
      <c r="G6306" s="177"/>
      <c r="H6306" s="177"/>
    </row>
    <row r="6307" spans="1:8" x14ac:dyDescent="0.25">
      <c r="A6307" s="793"/>
      <c r="E6307" s="176"/>
      <c r="F6307" s="176"/>
      <c r="G6307" s="177"/>
      <c r="H6307" s="177"/>
    </row>
    <row r="6308" spans="1:8" x14ac:dyDescent="0.25">
      <c r="A6308" s="793"/>
      <c r="E6308" s="176"/>
      <c r="F6308" s="176"/>
      <c r="G6308" s="177"/>
      <c r="H6308" s="177"/>
    </row>
    <row r="6309" spans="1:8" x14ac:dyDescent="0.25">
      <c r="A6309" s="793"/>
      <c r="E6309" s="176"/>
      <c r="F6309" s="176"/>
      <c r="G6309" s="177"/>
      <c r="H6309" s="177"/>
    </row>
    <row r="6310" spans="1:8" x14ac:dyDescent="0.25">
      <c r="A6310" s="793"/>
      <c r="E6310" s="176"/>
      <c r="F6310" s="176"/>
      <c r="G6310" s="177"/>
      <c r="H6310" s="177"/>
    </row>
    <row r="6311" spans="1:8" x14ac:dyDescent="0.25">
      <c r="A6311" s="793"/>
      <c r="E6311" s="176"/>
      <c r="F6311" s="176"/>
      <c r="G6311" s="177"/>
      <c r="H6311" s="177"/>
    </row>
    <row r="6312" spans="1:8" x14ac:dyDescent="0.25">
      <c r="A6312" s="793"/>
      <c r="E6312" s="176"/>
      <c r="F6312" s="176"/>
      <c r="G6312" s="177"/>
      <c r="H6312" s="177"/>
    </row>
    <row r="6313" spans="1:8" x14ac:dyDescent="0.25">
      <c r="A6313" s="793"/>
      <c r="E6313" s="176"/>
      <c r="F6313" s="176"/>
      <c r="G6313" s="177"/>
      <c r="H6313" s="177"/>
    </row>
    <row r="6314" spans="1:8" x14ac:dyDescent="0.25">
      <c r="A6314" s="793"/>
      <c r="E6314" s="176"/>
      <c r="F6314" s="176"/>
      <c r="G6314" s="177"/>
      <c r="H6314" s="177"/>
    </row>
    <row r="6315" spans="1:8" x14ac:dyDescent="0.25">
      <c r="A6315" s="793"/>
      <c r="E6315" s="176"/>
      <c r="F6315" s="176"/>
      <c r="G6315" s="177"/>
      <c r="H6315" s="177"/>
    </row>
    <row r="6316" spans="1:8" x14ac:dyDescent="0.25">
      <c r="A6316" s="793"/>
      <c r="E6316" s="176"/>
      <c r="F6316" s="176"/>
      <c r="G6316" s="177"/>
      <c r="H6316" s="177"/>
    </row>
    <row r="6317" spans="1:8" x14ac:dyDescent="0.25">
      <c r="A6317" s="793"/>
      <c r="E6317" s="176"/>
      <c r="F6317" s="176"/>
      <c r="G6317" s="177"/>
      <c r="H6317" s="177"/>
    </row>
    <row r="6318" spans="1:8" x14ac:dyDescent="0.25">
      <c r="A6318" s="793"/>
      <c r="E6318" s="176"/>
      <c r="F6318" s="176"/>
      <c r="G6318" s="177"/>
      <c r="H6318" s="177"/>
    </row>
    <row r="6319" spans="1:8" x14ac:dyDescent="0.25">
      <c r="A6319" s="793"/>
      <c r="E6319" s="176"/>
      <c r="F6319" s="176"/>
      <c r="G6319" s="177"/>
      <c r="H6319" s="177"/>
    </row>
    <row r="6320" spans="1:8" x14ac:dyDescent="0.25">
      <c r="A6320" s="793"/>
      <c r="E6320" s="176"/>
      <c r="F6320" s="176"/>
      <c r="G6320" s="177"/>
      <c r="H6320" s="177"/>
    </row>
    <row r="6321" spans="1:8" x14ac:dyDescent="0.25">
      <c r="A6321" s="793"/>
      <c r="E6321" s="176"/>
      <c r="F6321" s="176"/>
      <c r="G6321" s="177"/>
      <c r="H6321" s="177"/>
    </row>
    <row r="6322" spans="1:8" x14ac:dyDescent="0.25">
      <c r="A6322" s="793"/>
      <c r="E6322" s="176"/>
      <c r="F6322" s="176"/>
      <c r="G6322" s="177"/>
      <c r="H6322" s="177"/>
    </row>
    <row r="6323" spans="1:8" x14ac:dyDescent="0.25">
      <c r="A6323" s="793"/>
      <c r="E6323" s="176"/>
      <c r="F6323" s="176"/>
      <c r="G6323" s="177"/>
      <c r="H6323" s="177"/>
    </row>
    <row r="6324" spans="1:8" x14ac:dyDescent="0.25">
      <c r="A6324" s="793"/>
      <c r="E6324" s="176"/>
      <c r="F6324" s="176"/>
      <c r="G6324" s="177"/>
      <c r="H6324" s="177"/>
    </row>
    <row r="6325" spans="1:8" x14ac:dyDescent="0.25">
      <c r="A6325" s="793"/>
      <c r="E6325" s="176"/>
      <c r="F6325" s="176"/>
      <c r="G6325" s="177"/>
      <c r="H6325" s="177"/>
    </row>
    <row r="6326" spans="1:8" x14ac:dyDescent="0.25">
      <c r="A6326" s="793"/>
      <c r="E6326" s="176"/>
      <c r="F6326" s="176"/>
      <c r="G6326" s="177"/>
      <c r="H6326" s="177"/>
    </row>
    <row r="6327" spans="1:8" x14ac:dyDescent="0.25">
      <c r="A6327" s="793"/>
      <c r="E6327" s="176"/>
      <c r="F6327" s="176"/>
      <c r="G6327" s="177"/>
      <c r="H6327" s="177"/>
    </row>
    <row r="6328" spans="1:8" x14ac:dyDescent="0.25">
      <c r="A6328" s="793"/>
      <c r="E6328" s="176"/>
      <c r="F6328" s="176"/>
      <c r="G6328" s="177"/>
      <c r="H6328" s="177"/>
    </row>
    <row r="6329" spans="1:8" x14ac:dyDescent="0.25">
      <c r="A6329" s="793"/>
      <c r="E6329" s="176"/>
      <c r="F6329" s="176"/>
      <c r="G6329" s="177"/>
      <c r="H6329" s="177"/>
    </row>
    <row r="6330" spans="1:8" x14ac:dyDescent="0.25">
      <c r="A6330" s="793"/>
      <c r="E6330" s="176"/>
      <c r="F6330" s="176"/>
      <c r="G6330" s="177"/>
      <c r="H6330" s="177"/>
    </row>
    <row r="6331" spans="1:8" x14ac:dyDescent="0.25">
      <c r="A6331" s="793"/>
      <c r="E6331" s="176"/>
      <c r="F6331" s="176"/>
      <c r="G6331" s="177"/>
      <c r="H6331" s="177"/>
    </row>
    <row r="6332" spans="1:8" x14ac:dyDescent="0.25">
      <c r="A6332" s="793"/>
      <c r="E6332" s="176"/>
      <c r="F6332" s="176"/>
      <c r="G6332" s="177"/>
      <c r="H6332" s="177"/>
    </row>
    <row r="6333" spans="1:8" x14ac:dyDescent="0.25">
      <c r="A6333" s="793"/>
      <c r="E6333" s="176"/>
      <c r="F6333" s="176"/>
      <c r="G6333" s="177"/>
      <c r="H6333" s="177"/>
    </row>
    <row r="6334" spans="1:8" x14ac:dyDescent="0.25">
      <c r="A6334" s="793"/>
      <c r="E6334" s="176"/>
      <c r="F6334" s="176"/>
      <c r="G6334" s="177"/>
      <c r="H6334" s="177"/>
    </row>
    <row r="6335" spans="1:8" x14ac:dyDescent="0.25">
      <c r="A6335" s="793"/>
      <c r="E6335" s="176"/>
      <c r="F6335" s="176"/>
      <c r="G6335" s="177"/>
      <c r="H6335" s="177"/>
    </row>
    <row r="6336" spans="1:8" x14ac:dyDescent="0.25">
      <c r="A6336" s="793"/>
      <c r="E6336" s="176"/>
      <c r="F6336" s="176"/>
      <c r="G6336" s="177"/>
      <c r="H6336" s="177"/>
    </row>
    <row r="6337" spans="1:8" x14ac:dyDescent="0.25">
      <c r="A6337" s="793"/>
      <c r="E6337" s="176"/>
      <c r="F6337" s="176"/>
      <c r="G6337" s="177"/>
      <c r="H6337" s="177"/>
    </row>
    <row r="6338" spans="1:8" x14ac:dyDescent="0.25">
      <c r="A6338" s="793"/>
      <c r="E6338" s="176"/>
      <c r="F6338" s="176"/>
      <c r="G6338" s="177"/>
      <c r="H6338" s="177"/>
    </row>
    <row r="6339" spans="1:8" x14ac:dyDescent="0.25">
      <c r="A6339" s="793"/>
      <c r="E6339" s="176"/>
      <c r="F6339" s="176"/>
      <c r="G6339" s="177"/>
      <c r="H6339" s="177"/>
    </row>
    <row r="6340" spans="1:8" x14ac:dyDescent="0.25">
      <c r="A6340" s="793"/>
      <c r="E6340" s="176"/>
      <c r="F6340" s="176"/>
      <c r="G6340" s="177"/>
      <c r="H6340" s="177"/>
    </row>
    <row r="6341" spans="1:8" x14ac:dyDescent="0.25">
      <c r="A6341" s="793"/>
      <c r="E6341" s="176"/>
      <c r="F6341" s="176"/>
      <c r="G6341" s="177"/>
      <c r="H6341" s="177"/>
    </row>
    <row r="6342" spans="1:8" x14ac:dyDescent="0.25">
      <c r="A6342" s="793"/>
      <c r="E6342" s="176"/>
      <c r="F6342" s="176"/>
      <c r="G6342" s="177"/>
      <c r="H6342" s="177"/>
    </row>
    <row r="6343" spans="1:8" x14ac:dyDescent="0.25">
      <c r="A6343" s="793"/>
      <c r="E6343" s="176"/>
      <c r="F6343" s="176"/>
      <c r="G6343" s="177"/>
      <c r="H6343" s="177"/>
    </row>
    <row r="6344" spans="1:8" x14ac:dyDescent="0.25">
      <c r="A6344" s="793"/>
      <c r="E6344" s="176"/>
      <c r="F6344" s="176"/>
      <c r="G6344" s="177"/>
      <c r="H6344" s="177"/>
    </row>
    <row r="6345" spans="1:8" x14ac:dyDescent="0.25">
      <c r="A6345" s="793"/>
      <c r="E6345" s="176"/>
      <c r="F6345" s="176"/>
      <c r="G6345" s="177"/>
      <c r="H6345" s="177"/>
    </row>
    <row r="6346" spans="1:8" x14ac:dyDescent="0.25">
      <c r="A6346" s="793"/>
      <c r="E6346" s="176"/>
      <c r="F6346" s="176"/>
      <c r="G6346" s="177"/>
      <c r="H6346" s="177"/>
    </row>
    <row r="6347" spans="1:8" x14ac:dyDescent="0.25">
      <c r="A6347" s="793"/>
      <c r="E6347" s="176"/>
      <c r="F6347" s="176"/>
      <c r="G6347" s="177"/>
      <c r="H6347" s="177"/>
    </row>
    <row r="6348" spans="1:8" x14ac:dyDescent="0.25">
      <c r="A6348" s="793"/>
      <c r="E6348" s="176"/>
      <c r="F6348" s="176"/>
      <c r="G6348" s="177"/>
      <c r="H6348" s="177"/>
    </row>
    <row r="6349" spans="1:8" x14ac:dyDescent="0.25">
      <c r="A6349" s="793"/>
      <c r="E6349" s="176"/>
      <c r="F6349" s="176"/>
      <c r="G6349" s="177"/>
      <c r="H6349" s="177"/>
    </row>
    <row r="6350" spans="1:8" x14ac:dyDescent="0.25">
      <c r="A6350" s="793"/>
      <c r="E6350" s="176"/>
      <c r="F6350" s="176"/>
      <c r="G6350" s="177"/>
      <c r="H6350" s="177"/>
    </row>
    <row r="6351" spans="1:8" x14ac:dyDescent="0.25">
      <c r="A6351" s="793"/>
      <c r="E6351" s="176"/>
      <c r="F6351" s="176"/>
      <c r="G6351" s="177"/>
      <c r="H6351" s="177"/>
    </row>
    <row r="6352" spans="1:8" x14ac:dyDescent="0.25">
      <c r="A6352" s="793"/>
      <c r="E6352" s="176"/>
      <c r="F6352" s="176"/>
      <c r="G6352" s="177"/>
      <c r="H6352" s="177"/>
    </row>
    <row r="6353" spans="1:8" x14ac:dyDescent="0.25">
      <c r="A6353" s="793"/>
      <c r="E6353" s="176"/>
      <c r="F6353" s="176"/>
      <c r="G6353" s="177"/>
      <c r="H6353" s="177"/>
    </row>
    <row r="6354" spans="1:8" x14ac:dyDescent="0.25">
      <c r="A6354" s="793"/>
      <c r="E6354" s="176"/>
      <c r="F6354" s="176"/>
      <c r="G6354" s="177"/>
      <c r="H6354" s="177"/>
    </row>
    <row r="6355" spans="1:8" x14ac:dyDescent="0.25">
      <c r="A6355" s="793"/>
      <c r="E6355" s="176"/>
      <c r="F6355" s="176"/>
      <c r="G6355" s="177"/>
      <c r="H6355" s="177"/>
    </row>
    <row r="6356" spans="1:8" x14ac:dyDescent="0.25">
      <c r="A6356" s="793"/>
      <c r="E6356" s="176"/>
      <c r="F6356" s="176"/>
      <c r="G6356" s="177"/>
      <c r="H6356" s="177"/>
    </row>
    <row r="6357" spans="1:8" x14ac:dyDescent="0.25">
      <c r="A6357" s="793"/>
      <c r="E6357" s="176"/>
      <c r="F6357" s="176"/>
      <c r="G6357" s="177"/>
      <c r="H6357" s="177"/>
    </row>
    <row r="6358" spans="1:8" x14ac:dyDescent="0.25">
      <c r="A6358" s="793"/>
      <c r="E6358" s="176"/>
      <c r="F6358" s="176"/>
      <c r="G6358" s="177"/>
      <c r="H6358" s="177"/>
    </row>
    <row r="6359" spans="1:8" x14ac:dyDescent="0.25">
      <c r="A6359" s="793"/>
      <c r="E6359" s="176"/>
      <c r="F6359" s="176"/>
      <c r="G6359" s="177"/>
      <c r="H6359" s="177"/>
    </row>
    <row r="6360" spans="1:8" x14ac:dyDescent="0.25">
      <c r="A6360" s="793"/>
      <c r="E6360" s="176"/>
      <c r="F6360" s="176"/>
      <c r="G6360" s="177"/>
      <c r="H6360" s="177"/>
    </row>
    <row r="6361" spans="1:8" x14ac:dyDescent="0.25">
      <c r="A6361" s="793"/>
      <c r="E6361" s="176"/>
      <c r="F6361" s="176"/>
      <c r="G6361" s="177"/>
      <c r="H6361" s="177"/>
    </row>
    <row r="6362" spans="1:8" x14ac:dyDescent="0.25">
      <c r="A6362" s="793"/>
      <c r="E6362" s="176"/>
      <c r="F6362" s="176"/>
      <c r="G6362" s="177"/>
      <c r="H6362" s="177"/>
    </row>
    <row r="6363" spans="1:8" x14ac:dyDescent="0.25">
      <c r="A6363" s="793"/>
      <c r="E6363" s="176"/>
      <c r="F6363" s="176"/>
      <c r="G6363" s="177"/>
      <c r="H6363" s="177"/>
    </row>
    <row r="6364" spans="1:8" x14ac:dyDescent="0.25">
      <c r="A6364" s="793"/>
      <c r="E6364" s="176"/>
      <c r="F6364" s="176"/>
      <c r="G6364" s="177"/>
      <c r="H6364" s="177"/>
    </row>
    <row r="6365" spans="1:8" x14ac:dyDescent="0.25">
      <c r="A6365" s="793"/>
      <c r="E6365" s="176"/>
      <c r="F6365" s="176"/>
      <c r="G6365" s="177"/>
      <c r="H6365" s="177"/>
    </row>
    <row r="6366" spans="1:8" x14ac:dyDescent="0.25">
      <c r="A6366" s="793"/>
      <c r="E6366" s="176"/>
      <c r="F6366" s="176"/>
      <c r="G6366" s="177"/>
      <c r="H6366" s="177"/>
    </row>
    <row r="6367" spans="1:8" x14ac:dyDescent="0.25">
      <c r="A6367" s="793"/>
      <c r="E6367" s="176"/>
      <c r="F6367" s="176"/>
      <c r="G6367" s="177"/>
      <c r="H6367" s="177"/>
    </row>
    <row r="6368" spans="1:8" x14ac:dyDescent="0.25">
      <c r="A6368" s="793"/>
      <c r="E6368" s="176"/>
      <c r="F6368" s="176"/>
      <c r="G6368" s="177"/>
      <c r="H6368" s="177"/>
    </row>
    <row r="6369" spans="1:8" x14ac:dyDescent="0.25">
      <c r="A6369" s="793"/>
      <c r="E6369" s="176"/>
      <c r="F6369" s="176"/>
      <c r="G6369" s="177"/>
      <c r="H6369" s="177"/>
    </row>
    <row r="6370" spans="1:8" x14ac:dyDescent="0.25">
      <c r="A6370" s="793"/>
      <c r="E6370" s="176"/>
      <c r="F6370" s="176"/>
      <c r="G6370" s="177"/>
      <c r="H6370" s="177"/>
    </row>
    <row r="6371" spans="1:8" x14ac:dyDescent="0.25">
      <c r="A6371" s="793"/>
      <c r="E6371" s="176"/>
      <c r="F6371" s="176"/>
      <c r="G6371" s="177"/>
      <c r="H6371" s="177"/>
    </row>
    <row r="6372" spans="1:8" x14ac:dyDescent="0.25">
      <c r="A6372" s="793"/>
      <c r="E6372" s="176"/>
      <c r="F6372" s="176"/>
      <c r="G6372" s="177"/>
      <c r="H6372" s="177"/>
    </row>
    <row r="6373" spans="1:8" x14ac:dyDescent="0.25">
      <c r="A6373" s="793"/>
      <c r="E6373" s="176"/>
      <c r="F6373" s="176"/>
      <c r="G6373" s="177"/>
      <c r="H6373" s="177"/>
    </row>
    <row r="6374" spans="1:8" x14ac:dyDescent="0.25">
      <c r="A6374" s="793"/>
      <c r="E6374" s="176"/>
      <c r="F6374" s="176"/>
      <c r="G6374" s="177"/>
      <c r="H6374" s="177"/>
    </row>
    <row r="6375" spans="1:8" x14ac:dyDescent="0.25">
      <c r="A6375" s="793"/>
      <c r="E6375" s="176"/>
      <c r="F6375" s="176"/>
      <c r="G6375" s="177"/>
      <c r="H6375" s="177"/>
    </row>
    <row r="6376" spans="1:8" x14ac:dyDescent="0.25">
      <c r="A6376" s="793"/>
      <c r="E6376" s="176"/>
      <c r="F6376" s="176"/>
      <c r="G6376" s="177"/>
      <c r="H6376" s="177"/>
    </row>
    <row r="6377" spans="1:8" x14ac:dyDescent="0.25">
      <c r="A6377" s="793"/>
      <c r="E6377" s="176"/>
      <c r="F6377" s="176"/>
      <c r="G6377" s="177"/>
      <c r="H6377" s="177"/>
    </row>
    <row r="6378" spans="1:8" x14ac:dyDescent="0.25">
      <c r="A6378" s="793"/>
      <c r="E6378" s="176"/>
      <c r="F6378" s="176"/>
      <c r="G6378" s="177"/>
      <c r="H6378" s="177"/>
    </row>
    <row r="6379" spans="1:8" x14ac:dyDescent="0.25">
      <c r="A6379" s="793"/>
      <c r="E6379" s="176"/>
      <c r="F6379" s="176"/>
      <c r="G6379" s="177"/>
      <c r="H6379" s="177"/>
    </row>
    <row r="6380" spans="1:8" x14ac:dyDescent="0.25">
      <c r="A6380" s="793"/>
      <c r="E6380" s="176"/>
      <c r="F6380" s="176"/>
      <c r="G6380" s="177"/>
      <c r="H6380" s="177"/>
    </row>
    <row r="6381" spans="1:8" x14ac:dyDescent="0.25">
      <c r="A6381" s="793"/>
      <c r="E6381" s="176"/>
      <c r="F6381" s="176"/>
      <c r="G6381" s="177"/>
      <c r="H6381" s="177"/>
    </row>
    <row r="6382" spans="1:8" x14ac:dyDescent="0.25">
      <c r="A6382" s="793"/>
      <c r="E6382" s="176"/>
      <c r="F6382" s="176"/>
      <c r="G6382" s="177"/>
      <c r="H6382" s="177"/>
    </row>
    <row r="6383" spans="1:8" x14ac:dyDescent="0.25">
      <c r="A6383" s="793"/>
      <c r="E6383" s="176"/>
      <c r="F6383" s="176"/>
      <c r="G6383" s="177"/>
      <c r="H6383" s="177"/>
    </row>
    <row r="6384" spans="1:8" x14ac:dyDescent="0.25">
      <c r="A6384" s="793"/>
      <c r="E6384" s="176"/>
      <c r="F6384" s="176"/>
      <c r="G6384" s="177"/>
      <c r="H6384" s="177"/>
    </row>
    <row r="6385" spans="1:8" x14ac:dyDescent="0.25">
      <c r="A6385" s="793"/>
      <c r="E6385" s="176"/>
      <c r="F6385" s="176"/>
      <c r="G6385" s="177"/>
      <c r="H6385" s="177"/>
    </row>
    <row r="6386" spans="1:8" x14ac:dyDescent="0.25">
      <c r="A6386" s="793"/>
      <c r="E6386" s="176"/>
      <c r="F6386" s="176"/>
      <c r="G6386" s="177"/>
      <c r="H6386" s="177"/>
    </row>
    <row r="6387" spans="1:8" x14ac:dyDescent="0.25">
      <c r="A6387" s="793"/>
      <c r="E6387" s="176"/>
      <c r="F6387" s="176"/>
      <c r="G6387" s="177"/>
      <c r="H6387" s="177"/>
    </row>
    <row r="6388" spans="1:8" x14ac:dyDescent="0.25">
      <c r="A6388" s="793"/>
      <c r="E6388" s="176"/>
      <c r="F6388" s="176"/>
      <c r="G6388" s="177"/>
      <c r="H6388" s="177"/>
    </row>
    <row r="6389" spans="1:8" x14ac:dyDescent="0.25">
      <c r="A6389" s="793"/>
      <c r="E6389" s="176"/>
      <c r="F6389" s="176"/>
      <c r="G6389" s="177"/>
      <c r="H6389" s="177"/>
    </row>
    <row r="6390" spans="1:8" x14ac:dyDescent="0.25">
      <c r="A6390" s="793"/>
      <c r="E6390" s="176"/>
      <c r="F6390" s="176"/>
      <c r="G6390" s="177"/>
      <c r="H6390" s="177"/>
    </row>
    <row r="6391" spans="1:8" x14ac:dyDescent="0.25">
      <c r="A6391" s="793"/>
      <c r="E6391" s="176"/>
      <c r="F6391" s="176"/>
      <c r="G6391" s="177"/>
      <c r="H6391" s="177"/>
    </row>
    <row r="6392" spans="1:8" x14ac:dyDescent="0.25">
      <c r="A6392" s="793"/>
      <c r="E6392" s="176"/>
      <c r="F6392" s="176"/>
      <c r="G6392" s="177"/>
      <c r="H6392" s="177"/>
    </row>
    <row r="6393" spans="1:8" x14ac:dyDescent="0.25">
      <c r="A6393" s="793"/>
      <c r="E6393" s="176"/>
      <c r="F6393" s="176"/>
      <c r="G6393" s="177"/>
      <c r="H6393" s="177"/>
    </row>
    <row r="6394" spans="1:8" x14ac:dyDescent="0.25">
      <c r="A6394" s="793"/>
      <c r="E6394" s="176"/>
      <c r="F6394" s="176"/>
      <c r="G6394" s="177"/>
      <c r="H6394" s="177"/>
    </row>
    <row r="6395" spans="1:8" x14ac:dyDescent="0.25">
      <c r="A6395" s="793"/>
      <c r="E6395" s="176"/>
      <c r="F6395" s="176"/>
      <c r="G6395" s="177"/>
      <c r="H6395" s="177"/>
    </row>
    <row r="6396" spans="1:8" x14ac:dyDescent="0.25">
      <c r="A6396" s="793"/>
      <c r="E6396" s="176"/>
      <c r="F6396" s="176"/>
      <c r="G6396" s="177"/>
      <c r="H6396" s="177"/>
    </row>
    <row r="6397" spans="1:8" x14ac:dyDescent="0.25">
      <c r="A6397" s="793"/>
      <c r="E6397" s="176"/>
      <c r="F6397" s="176"/>
      <c r="G6397" s="177"/>
      <c r="H6397" s="177"/>
    </row>
    <row r="6398" spans="1:8" x14ac:dyDescent="0.25">
      <c r="A6398" s="793"/>
      <c r="E6398" s="176"/>
      <c r="F6398" s="176"/>
      <c r="G6398" s="177"/>
      <c r="H6398" s="177"/>
    </row>
    <row r="6399" spans="1:8" x14ac:dyDescent="0.25">
      <c r="A6399" s="793"/>
      <c r="E6399" s="176"/>
      <c r="F6399" s="176"/>
      <c r="G6399" s="177"/>
      <c r="H6399" s="177"/>
    </row>
    <row r="6400" spans="1:8" x14ac:dyDescent="0.25">
      <c r="A6400" s="793"/>
      <c r="E6400" s="176"/>
      <c r="F6400" s="176"/>
      <c r="G6400" s="177"/>
      <c r="H6400" s="177"/>
    </row>
    <row r="6401" spans="1:8" x14ac:dyDescent="0.25">
      <c r="A6401" s="793"/>
      <c r="E6401" s="176"/>
      <c r="F6401" s="176"/>
      <c r="G6401" s="177"/>
      <c r="H6401" s="177"/>
    </row>
    <row r="6402" spans="1:8" x14ac:dyDescent="0.25">
      <c r="A6402" s="793"/>
      <c r="E6402" s="176"/>
      <c r="F6402" s="176"/>
      <c r="G6402" s="177"/>
      <c r="H6402" s="177"/>
    </row>
    <row r="6403" spans="1:8" x14ac:dyDescent="0.25">
      <c r="A6403" s="793"/>
      <c r="E6403" s="176"/>
      <c r="F6403" s="176"/>
      <c r="G6403" s="177"/>
      <c r="H6403" s="177"/>
    </row>
    <row r="6404" spans="1:8" x14ac:dyDescent="0.25">
      <c r="A6404" s="793"/>
      <c r="E6404" s="176"/>
      <c r="F6404" s="176"/>
      <c r="G6404" s="177"/>
      <c r="H6404" s="177"/>
    </row>
    <row r="6405" spans="1:8" x14ac:dyDescent="0.25">
      <c r="A6405" s="793"/>
      <c r="E6405" s="176"/>
      <c r="F6405" s="176"/>
      <c r="G6405" s="177"/>
      <c r="H6405" s="177"/>
    </row>
    <row r="6406" spans="1:8" x14ac:dyDescent="0.25">
      <c r="A6406" s="793"/>
      <c r="E6406" s="176"/>
      <c r="F6406" s="176"/>
      <c r="G6406" s="177"/>
      <c r="H6406" s="177"/>
    </row>
    <row r="6407" spans="1:8" x14ac:dyDescent="0.25">
      <c r="A6407" s="793"/>
      <c r="E6407" s="176"/>
      <c r="F6407" s="176"/>
      <c r="G6407" s="177"/>
      <c r="H6407" s="177"/>
    </row>
    <row r="6408" spans="1:8" x14ac:dyDescent="0.25">
      <c r="A6408" s="793"/>
      <c r="E6408" s="176"/>
      <c r="F6408" s="176"/>
      <c r="G6408" s="177"/>
      <c r="H6408" s="177"/>
    </row>
    <row r="6409" spans="1:8" x14ac:dyDescent="0.25">
      <c r="A6409" s="793"/>
      <c r="E6409" s="176"/>
      <c r="F6409" s="176"/>
      <c r="G6409" s="177"/>
      <c r="H6409" s="177"/>
    </row>
    <row r="6410" spans="1:8" x14ac:dyDescent="0.25">
      <c r="A6410" s="793"/>
      <c r="E6410" s="176"/>
      <c r="F6410" s="176"/>
      <c r="G6410" s="177"/>
      <c r="H6410" s="177"/>
    </row>
    <row r="6411" spans="1:8" x14ac:dyDescent="0.25">
      <c r="A6411" s="793"/>
      <c r="E6411" s="176"/>
      <c r="F6411" s="176"/>
      <c r="G6411" s="177"/>
      <c r="H6411" s="177"/>
    </row>
    <row r="6412" spans="1:8" x14ac:dyDescent="0.25">
      <c r="A6412" s="793"/>
      <c r="E6412" s="176"/>
      <c r="F6412" s="176"/>
      <c r="G6412" s="177"/>
      <c r="H6412" s="177"/>
    </row>
    <row r="6413" spans="1:8" x14ac:dyDescent="0.25">
      <c r="A6413" s="793"/>
      <c r="E6413" s="176"/>
      <c r="F6413" s="176"/>
      <c r="G6413" s="177"/>
      <c r="H6413" s="177"/>
    </row>
    <row r="6414" spans="1:8" x14ac:dyDescent="0.25">
      <c r="A6414" s="793"/>
      <c r="E6414" s="176"/>
      <c r="F6414" s="176"/>
      <c r="G6414" s="177"/>
      <c r="H6414" s="177"/>
    </row>
    <row r="6415" spans="1:8" x14ac:dyDescent="0.25">
      <c r="A6415" s="793"/>
      <c r="E6415" s="176"/>
      <c r="F6415" s="176"/>
      <c r="G6415" s="177"/>
      <c r="H6415" s="177"/>
    </row>
    <row r="6416" spans="1:8" x14ac:dyDescent="0.25">
      <c r="A6416" s="793"/>
      <c r="E6416" s="176"/>
      <c r="F6416" s="176"/>
      <c r="G6416" s="177"/>
      <c r="H6416" s="177"/>
    </row>
    <row r="6417" spans="1:8" x14ac:dyDescent="0.25">
      <c r="A6417" s="793"/>
      <c r="E6417" s="176"/>
      <c r="F6417" s="176"/>
      <c r="G6417" s="177"/>
      <c r="H6417" s="177"/>
    </row>
    <row r="6418" spans="1:8" x14ac:dyDescent="0.25">
      <c r="A6418" s="793"/>
      <c r="E6418" s="176"/>
      <c r="F6418" s="176"/>
      <c r="G6418" s="177"/>
      <c r="H6418" s="177"/>
    </row>
    <row r="6419" spans="1:8" x14ac:dyDescent="0.25">
      <c r="A6419" s="793"/>
      <c r="E6419" s="176"/>
      <c r="F6419" s="176"/>
      <c r="G6419" s="177"/>
      <c r="H6419" s="177"/>
    </row>
    <row r="6420" spans="1:8" x14ac:dyDescent="0.25">
      <c r="A6420" s="793"/>
      <c r="E6420" s="176"/>
      <c r="F6420" s="176"/>
      <c r="G6420" s="177"/>
      <c r="H6420" s="177"/>
    </row>
    <row r="6421" spans="1:8" x14ac:dyDescent="0.25">
      <c r="A6421" s="793"/>
      <c r="E6421" s="176"/>
      <c r="F6421" s="176"/>
      <c r="G6421" s="177"/>
      <c r="H6421" s="177"/>
    </row>
    <row r="6422" spans="1:8" x14ac:dyDescent="0.25">
      <c r="A6422" s="793"/>
      <c r="E6422" s="176"/>
      <c r="F6422" s="176"/>
      <c r="G6422" s="177"/>
      <c r="H6422" s="177"/>
    </row>
    <row r="6423" spans="1:8" x14ac:dyDescent="0.25">
      <c r="A6423" s="793"/>
      <c r="E6423" s="176"/>
      <c r="F6423" s="176"/>
      <c r="G6423" s="177"/>
      <c r="H6423" s="177"/>
    </row>
    <row r="6424" spans="1:8" x14ac:dyDescent="0.25">
      <c r="A6424" s="793"/>
      <c r="E6424" s="176"/>
      <c r="F6424" s="176"/>
      <c r="G6424" s="177"/>
      <c r="H6424" s="177"/>
    </row>
    <row r="6425" spans="1:8" x14ac:dyDescent="0.25">
      <c r="A6425" s="793"/>
      <c r="E6425" s="176"/>
      <c r="F6425" s="176"/>
      <c r="G6425" s="177"/>
      <c r="H6425" s="177"/>
    </row>
    <row r="6426" spans="1:8" x14ac:dyDescent="0.25">
      <c r="A6426" s="793"/>
      <c r="E6426" s="176"/>
      <c r="F6426" s="176"/>
      <c r="G6426" s="177"/>
      <c r="H6426" s="177"/>
    </row>
    <row r="6427" spans="1:8" x14ac:dyDescent="0.25">
      <c r="A6427" s="793"/>
      <c r="E6427" s="176"/>
      <c r="F6427" s="176"/>
      <c r="G6427" s="177"/>
      <c r="H6427" s="177"/>
    </row>
    <row r="6428" spans="1:8" x14ac:dyDescent="0.25">
      <c r="A6428" s="793"/>
      <c r="E6428" s="176"/>
      <c r="F6428" s="176"/>
      <c r="G6428" s="177"/>
      <c r="H6428" s="177"/>
    </row>
    <row r="6429" spans="1:8" x14ac:dyDescent="0.25">
      <c r="A6429" s="793"/>
      <c r="E6429" s="176"/>
      <c r="F6429" s="176"/>
      <c r="G6429" s="177"/>
      <c r="H6429" s="177"/>
    </row>
    <row r="6430" spans="1:8" x14ac:dyDescent="0.25">
      <c r="A6430" s="793"/>
      <c r="E6430" s="176"/>
      <c r="F6430" s="176"/>
      <c r="G6430" s="177"/>
      <c r="H6430" s="177"/>
    </row>
    <row r="6431" spans="1:8" x14ac:dyDescent="0.25">
      <c r="A6431" s="793"/>
      <c r="E6431" s="176"/>
      <c r="F6431" s="176"/>
      <c r="G6431" s="177"/>
      <c r="H6431" s="177"/>
    </row>
    <row r="6432" spans="1:8" x14ac:dyDescent="0.25">
      <c r="A6432" s="793"/>
      <c r="E6432" s="176"/>
      <c r="F6432" s="176"/>
      <c r="G6432" s="177"/>
      <c r="H6432" s="177"/>
    </row>
    <row r="6433" spans="1:8" x14ac:dyDescent="0.25">
      <c r="A6433" s="793"/>
      <c r="E6433" s="176"/>
      <c r="F6433" s="176"/>
      <c r="G6433" s="177"/>
      <c r="H6433" s="177"/>
    </row>
    <row r="6434" spans="1:8" x14ac:dyDescent="0.25">
      <c r="A6434" s="793"/>
      <c r="E6434" s="176"/>
      <c r="F6434" s="176"/>
      <c r="G6434" s="177"/>
      <c r="H6434" s="177"/>
    </row>
    <row r="6435" spans="1:8" x14ac:dyDescent="0.25">
      <c r="A6435" s="793"/>
      <c r="E6435" s="176"/>
      <c r="F6435" s="176"/>
      <c r="G6435" s="177"/>
      <c r="H6435" s="177"/>
    </row>
    <row r="6436" spans="1:8" x14ac:dyDescent="0.25">
      <c r="A6436" s="793"/>
      <c r="E6436" s="176"/>
      <c r="F6436" s="176"/>
      <c r="G6436" s="177"/>
      <c r="H6436" s="177"/>
    </row>
    <row r="6437" spans="1:8" x14ac:dyDescent="0.25">
      <c r="A6437" s="793"/>
      <c r="E6437" s="176"/>
      <c r="F6437" s="176"/>
      <c r="G6437" s="177"/>
      <c r="H6437" s="177"/>
    </row>
    <row r="6438" spans="1:8" x14ac:dyDescent="0.25">
      <c r="A6438" s="793"/>
      <c r="E6438" s="176"/>
      <c r="F6438" s="176"/>
      <c r="G6438" s="177"/>
      <c r="H6438" s="177"/>
    </row>
    <row r="6439" spans="1:8" x14ac:dyDescent="0.25">
      <c r="A6439" s="793"/>
      <c r="E6439" s="176"/>
      <c r="F6439" s="176"/>
      <c r="G6439" s="177"/>
      <c r="H6439" s="177"/>
    </row>
    <row r="6440" spans="1:8" x14ac:dyDescent="0.25">
      <c r="A6440" s="793"/>
      <c r="E6440" s="176"/>
      <c r="F6440" s="176"/>
      <c r="G6440" s="177"/>
      <c r="H6440" s="177"/>
    </row>
    <row r="6441" spans="1:8" x14ac:dyDescent="0.25">
      <c r="A6441" s="793"/>
      <c r="E6441" s="176"/>
      <c r="F6441" s="176"/>
      <c r="G6441" s="177"/>
      <c r="H6441" s="177"/>
    </row>
    <row r="6442" spans="1:8" x14ac:dyDescent="0.25">
      <c r="A6442" s="793"/>
      <c r="E6442" s="176"/>
      <c r="F6442" s="176"/>
      <c r="G6442" s="177"/>
      <c r="H6442" s="177"/>
    </row>
    <row r="6443" spans="1:8" x14ac:dyDescent="0.25">
      <c r="A6443" s="793"/>
      <c r="E6443" s="176"/>
      <c r="F6443" s="176"/>
      <c r="G6443" s="177"/>
      <c r="H6443" s="177"/>
    </row>
    <row r="6444" spans="1:8" x14ac:dyDescent="0.25">
      <c r="A6444" s="793"/>
      <c r="E6444" s="176"/>
      <c r="F6444" s="176"/>
      <c r="G6444" s="177"/>
      <c r="H6444" s="177"/>
    </row>
    <row r="6445" spans="1:8" x14ac:dyDescent="0.25">
      <c r="A6445" s="793"/>
      <c r="E6445" s="176"/>
      <c r="F6445" s="176"/>
      <c r="G6445" s="177"/>
      <c r="H6445" s="177"/>
    </row>
    <row r="6446" spans="1:8" x14ac:dyDescent="0.25">
      <c r="A6446" s="793"/>
      <c r="E6446" s="176"/>
      <c r="F6446" s="176"/>
      <c r="G6446" s="177"/>
      <c r="H6446" s="177"/>
    </row>
    <row r="6447" spans="1:8" x14ac:dyDescent="0.25">
      <c r="A6447" s="793"/>
      <c r="E6447" s="176"/>
      <c r="F6447" s="176"/>
      <c r="G6447" s="177"/>
      <c r="H6447" s="177"/>
    </row>
    <row r="6448" spans="1:8" x14ac:dyDescent="0.25">
      <c r="A6448" s="793"/>
      <c r="E6448" s="176"/>
      <c r="F6448" s="176"/>
      <c r="G6448" s="177"/>
      <c r="H6448" s="177"/>
    </row>
    <row r="6449" spans="1:8" x14ac:dyDescent="0.25">
      <c r="A6449" s="793"/>
      <c r="E6449" s="176"/>
      <c r="F6449" s="176"/>
      <c r="G6449" s="177"/>
      <c r="H6449" s="177"/>
    </row>
    <row r="6450" spans="1:8" x14ac:dyDescent="0.25">
      <c r="A6450" s="793"/>
      <c r="E6450" s="176"/>
      <c r="F6450" s="176"/>
      <c r="G6450" s="177"/>
      <c r="H6450" s="177"/>
    </row>
    <row r="6451" spans="1:8" x14ac:dyDescent="0.25">
      <c r="A6451" s="793"/>
      <c r="E6451" s="176"/>
      <c r="F6451" s="176"/>
      <c r="G6451" s="177"/>
      <c r="H6451" s="177"/>
    </row>
    <row r="6452" spans="1:8" x14ac:dyDescent="0.25">
      <c r="A6452" s="793"/>
      <c r="E6452" s="176"/>
      <c r="F6452" s="176"/>
      <c r="G6452" s="177"/>
      <c r="H6452" s="177"/>
    </row>
    <row r="6453" spans="1:8" x14ac:dyDescent="0.25">
      <c r="A6453" s="793"/>
      <c r="E6453" s="176"/>
      <c r="F6453" s="176"/>
      <c r="G6453" s="177"/>
      <c r="H6453" s="177"/>
    </row>
    <row r="6454" spans="1:8" x14ac:dyDescent="0.25">
      <c r="A6454" s="793"/>
      <c r="E6454" s="176"/>
      <c r="F6454" s="176"/>
      <c r="G6454" s="177"/>
      <c r="H6454" s="177"/>
    </row>
    <row r="6455" spans="1:8" x14ac:dyDescent="0.25">
      <c r="A6455" s="793"/>
      <c r="E6455" s="176"/>
      <c r="F6455" s="176"/>
      <c r="G6455" s="177"/>
      <c r="H6455" s="177"/>
    </row>
    <row r="6456" spans="1:8" x14ac:dyDescent="0.25">
      <c r="A6456" s="793"/>
      <c r="E6456" s="176"/>
      <c r="F6456" s="176"/>
      <c r="G6456" s="177"/>
      <c r="H6456" s="177"/>
    </row>
    <row r="6457" spans="1:8" x14ac:dyDescent="0.25">
      <c r="A6457" s="793"/>
      <c r="E6457" s="176"/>
      <c r="F6457" s="176"/>
      <c r="G6457" s="177"/>
      <c r="H6457" s="177"/>
    </row>
    <row r="6458" spans="1:8" x14ac:dyDescent="0.25">
      <c r="A6458" s="793"/>
      <c r="E6458" s="176"/>
      <c r="F6458" s="176"/>
      <c r="G6458" s="177"/>
      <c r="H6458" s="177"/>
    </row>
    <row r="6459" spans="1:8" x14ac:dyDescent="0.25">
      <c r="A6459" s="793"/>
      <c r="E6459" s="176"/>
      <c r="F6459" s="176"/>
      <c r="G6459" s="177"/>
      <c r="H6459" s="177"/>
    </row>
    <row r="6460" spans="1:8" x14ac:dyDescent="0.25">
      <c r="A6460" s="793"/>
      <c r="E6460" s="176"/>
      <c r="F6460" s="176"/>
      <c r="G6460" s="177"/>
      <c r="H6460" s="177"/>
    </row>
    <row r="6461" spans="1:8" x14ac:dyDescent="0.25">
      <c r="A6461" s="793"/>
      <c r="E6461" s="176"/>
      <c r="F6461" s="176"/>
      <c r="G6461" s="177"/>
      <c r="H6461" s="177"/>
    </row>
    <row r="6462" spans="1:8" x14ac:dyDescent="0.25">
      <c r="A6462" s="793"/>
      <c r="E6462" s="176"/>
      <c r="F6462" s="176"/>
      <c r="G6462" s="177"/>
      <c r="H6462" s="177"/>
    </row>
    <row r="6463" spans="1:8" x14ac:dyDescent="0.25">
      <c r="A6463" s="793"/>
      <c r="E6463" s="176"/>
      <c r="F6463" s="176"/>
      <c r="G6463" s="177"/>
      <c r="H6463" s="177"/>
    </row>
    <row r="6464" spans="1:8" x14ac:dyDescent="0.25">
      <c r="A6464" s="793"/>
      <c r="E6464" s="176"/>
      <c r="F6464" s="176"/>
      <c r="G6464" s="177"/>
      <c r="H6464" s="177"/>
    </row>
    <row r="6465" spans="1:8" x14ac:dyDescent="0.25">
      <c r="A6465" s="793"/>
      <c r="E6465" s="176"/>
      <c r="F6465" s="176"/>
      <c r="G6465" s="177"/>
      <c r="H6465" s="177"/>
    </row>
    <row r="6466" spans="1:8" x14ac:dyDescent="0.25">
      <c r="A6466" s="793"/>
      <c r="E6466" s="176"/>
      <c r="F6466" s="176"/>
      <c r="G6466" s="177"/>
      <c r="H6466" s="177"/>
    </row>
    <row r="6467" spans="1:8" x14ac:dyDescent="0.25">
      <c r="A6467" s="793"/>
      <c r="E6467" s="176"/>
      <c r="F6467" s="176"/>
      <c r="G6467" s="177"/>
      <c r="H6467" s="177"/>
    </row>
    <row r="6468" spans="1:8" x14ac:dyDescent="0.25">
      <c r="A6468" s="793"/>
      <c r="E6468" s="176"/>
      <c r="F6468" s="176"/>
      <c r="G6468" s="177"/>
      <c r="H6468" s="177"/>
    </row>
    <row r="6469" spans="1:8" x14ac:dyDescent="0.25">
      <c r="A6469" s="793"/>
      <c r="E6469" s="176"/>
      <c r="F6469" s="176"/>
      <c r="G6469" s="177"/>
      <c r="H6469" s="177"/>
    </row>
    <row r="6470" spans="1:8" x14ac:dyDescent="0.25">
      <c r="A6470" s="793"/>
      <c r="E6470" s="176"/>
      <c r="F6470" s="176"/>
      <c r="G6470" s="177"/>
      <c r="H6470" s="177"/>
    </row>
    <row r="6471" spans="1:8" x14ac:dyDescent="0.25">
      <c r="A6471" s="793"/>
      <c r="E6471" s="176"/>
      <c r="F6471" s="176"/>
      <c r="G6471" s="177"/>
      <c r="H6471" s="177"/>
    </row>
    <row r="6472" spans="1:8" x14ac:dyDescent="0.25">
      <c r="A6472" s="793"/>
      <c r="E6472" s="176"/>
      <c r="F6472" s="176"/>
      <c r="G6472" s="177"/>
      <c r="H6472" s="177"/>
    </row>
    <row r="6473" spans="1:8" x14ac:dyDescent="0.25">
      <c r="A6473" s="793"/>
      <c r="E6473" s="176"/>
      <c r="F6473" s="176"/>
      <c r="G6473" s="177"/>
      <c r="H6473" s="177"/>
    </row>
    <row r="6474" spans="1:8" x14ac:dyDescent="0.25">
      <c r="A6474" s="793"/>
      <c r="E6474" s="176"/>
      <c r="F6474" s="176"/>
      <c r="G6474" s="177"/>
      <c r="H6474" s="177"/>
    </row>
    <row r="6475" spans="1:8" x14ac:dyDescent="0.25">
      <c r="A6475" s="793"/>
      <c r="E6475" s="176"/>
      <c r="F6475" s="176"/>
      <c r="G6475" s="177"/>
      <c r="H6475" s="177"/>
    </row>
    <row r="6476" spans="1:8" x14ac:dyDescent="0.25">
      <c r="A6476" s="793"/>
      <c r="E6476" s="176"/>
      <c r="F6476" s="176"/>
      <c r="G6476" s="177"/>
      <c r="H6476" s="177"/>
    </row>
    <row r="6477" spans="1:8" x14ac:dyDescent="0.25">
      <c r="A6477" s="793"/>
      <c r="E6477" s="176"/>
      <c r="F6477" s="176"/>
      <c r="G6477" s="177"/>
      <c r="H6477" s="177"/>
    </row>
    <row r="6478" spans="1:8" x14ac:dyDescent="0.25">
      <c r="A6478" s="793"/>
      <c r="E6478" s="176"/>
      <c r="F6478" s="176"/>
      <c r="G6478" s="177"/>
      <c r="H6478" s="177"/>
    </row>
    <row r="6479" spans="1:8" x14ac:dyDescent="0.25">
      <c r="A6479" s="793"/>
      <c r="E6479" s="176"/>
      <c r="F6479" s="176"/>
      <c r="G6479" s="177"/>
      <c r="H6479" s="177"/>
    </row>
    <row r="6480" spans="1:8" x14ac:dyDescent="0.25">
      <c r="A6480" s="793"/>
      <c r="E6480" s="176"/>
      <c r="F6480" s="176"/>
      <c r="G6480" s="177"/>
      <c r="H6480" s="177"/>
    </row>
    <row r="6481" spans="1:8" x14ac:dyDescent="0.25">
      <c r="A6481" s="793"/>
      <c r="E6481" s="176"/>
      <c r="F6481" s="176"/>
      <c r="G6481" s="177"/>
      <c r="H6481" s="177"/>
    </row>
    <row r="6482" spans="1:8" x14ac:dyDescent="0.25">
      <c r="A6482" s="793"/>
      <c r="E6482" s="176"/>
      <c r="F6482" s="176"/>
      <c r="G6482" s="177"/>
      <c r="H6482" s="177"/>
    </row>
    <row r="6483" spans="1:8" x14ac:dyDescent="0.25">
      <c r="A6483" s="793"/>
      <c r="E6483" s="176"/>
      <c r="F6483" s="176"/>
      <c r="G6483" s="177"/>
      <c r="H6483" s="177"/>
    </row>
    <row r="6484" spans="1:8" x14ac:dyDescent="0.25">
      <c r="A6484" s="793"/>
      <c r="E6484" s="176"/>
      <c r="F6484" s="176"/>
      <c r="G6484" s="177"/>
      <c r="H6484" s="177"/>
    </row>
    <row r="6485" spans="1:8" x14ac:dyDescent="0.25">
      <c r="A6485" s="793"/>
      <c r="E6485" s="176"/>
      <c r="F6485" s="176"/>
      <c r="G6485" s="177"/>
      <c r="H6485" s="177"/>
    </row>
    <row r="6486" spans="1:8" x14ac:dyDescent="0.25">
      <c r="A6486" s="793"/>
      <c r="E6486" s="176"/>
      <c r="F6486" s="176"/>
      <c r="G6486" s="177"/>
      <c r="H6486" s="177"/>
    </row>
    <row r="6487" spans="1:8" x14ac:dyDescent="0.25">
      <c r="A6487" s="793"/>
      <c r="E6487" s="176"/>
      <c r="F6487" s="176"/>
      <c r="G6487" s="177"/>
      <c r="H6487" s="177"/>
    </row>
    <row r="6488" spans="1:8" x14ac:dyDescent="0.25">
      <c r="A6488" s="793"/>
      <c r="E6488" s="176"/>
      <c r="F6488" s="176"/>
      <c r="G6488" s="177"/>
      <c r="H6488" s="177"/>
    </row>
    <row r="6489" spans="1:8" x14ac:dyDescent="0.25">
      <c r="A6489" s="793"/>
      <c r="E6489" s="176"/>
      <c r="F6489" s="176"/>
      <c r="G6489" s="177"/>
      <c r="H6489" s="177"/>
    </row>
    <row r="6490" spans="1:8" x14ac:dyDescent="0.25">
      <c r="A6490" s="793"/>
      <c r="E6490" s="176"/>
      <c r="F6490" s="176"/>
      <c r="G6490" s="177"/>
      <c r="H6490" s="177"/>
    </row>
    <row r="6491" spans="1:8" x14ac:dyDescent="0.25">
      <c r="A6491" s="793"/>
      <c r="E6491" s="176"/>
      <c r="F6491" s="176"/>
      <c r="G6491" s="177"/>
      <c r="H6491" s="177"/>
    </row>
    <row r="6492" spans="1:8" x14ac:dyDescent="0.25">
      <c r="A6492" s="793"/>
      <c r="E6492" s="176"/>
      <c r="F6492" s="176"/>
      <c r="G6492" s="177"/>
      <c r="H6492" s="177"/>
    </row>
    <row r="6493" spans="1:8" x14ac:dyDescent="0.25">
      <c r="A6493" s="793"/>
      <c r="E6493" s="176"/>
      <c r="F6493" s="176"/>
      <c r="G6493" s="177"/>
      <c r="H6493" s="177"/>
    </row>
    <row r="6494" spans="1:8" x14ac:dyDescent="0.25">
      <c r="A6494" s="793"/>
      <c r="E6494" s="176"/>
      <c r="F6494" s="176"/>
      <c r="G6494" s="177"/>
      <c r="H6494" s="177"/>
    </row>
    <row r="6495" spans="1:8" x14ac:dyDescent="0.25">
      <c r="A6495" s="793"/>
      <c r="E6495" s="176"/>
      <c r="F6495" s="176"/>
      <c r="G6495" s="177"/>
      <c r="H6495" s="177"/>
    </row>
    <row r="6496" spans="1:8" x14ac:dyDescent="0.25">
      <c r="A6496" s="793"/>
      <c r="E6496" s="176"/>
      <c r="F6496" s="176"/>
      <c r="G6496" s="177"/>
      <c r="H6496" s="177"/>
    </row>
    <row r="6497" spans="1:8" x14ac:dyDescent="0.25">
      <c r="A6497" s="793"/>
      <c r="E6497" s="176"/>
      <c r="F6497" s="176"/>
      <c r="G6497" s="177"/>
      <c r="H6497" s="177"/>
    </row>
    <row r="6498" spans="1:8" x14ac:dyDescent="0.25">
      <c r="A6498" s="793"/>
      <c r="E6498" s="176"/>
      <c r="F6498" s="176"/>
      <c r="G6498" s="177"/>
      <c r="H6498" s="177"/>
    </row>
    <row r="6499" spans="1:8" x14ac:dyDescent="0.25">
      <c r="A6499" s="793"/>
      <c r="E6499" s="176"/>
      <c r="F6499" s="176"/>
      <c r="G6499" s="177"/>
      <c r="H6499" s="177"/>
    </row>
    <row r="6500" spans="1:8" x14ac:dyDescent="0.25">
      <c r="A6500" s="793"/>
      <c r="E6500" s="176"/>
      <c r="F6500" s="176"/>
      <c r="G6500" s="177"/>
      <c r="H6500" s="177"/>
    </row>
    <row r="6501" spans="1:8" x14ac:dyDescent="0.25">
      <c r="A6501" s="793"/>
      <c r="E6501" s="176"/>
      <c r="F6501" s="176"/>
      <c r="G6501" s="177"/>
      <c r="H6501" s="177"/>
    </row>
    <row r="6502" spans="1:8" x14ac:dyDescent="0.25">
      <c r="A6502" s="793"/>
      <c r="E6502" s="176"/>
      <c r="F6502" s="176"/>
      <c r="G6502" s="177"/>
      <c r="H6502" s="177"/>
    </row>
    <row r="6503" spans="1:8" x14ac:dyDescent="0.25">
      <c r="A6503" s="793"/>
      <c r="E6503" s="176"/>
      <c r="F6503" s="176"/>
      <c r="G6503" s="177"/>
      <c r="H6503" s="177"/>
    </row>
    <row r="6504" spans="1:8" x14ac:dyDescent="0.25">
      <c r="A6504" s="793"/>
      <c r="E6504" s="176"/>
      <c r="F6504" s="176"/>
      <c r="G6504" s="177"/>
      <c r="H6504" s="177"/>
    </row>
    <row r="6505" spans="1:8" x14ac:dyDescent="0.25">
      <c r="A6505" s="793"/>
      <c r="E6505" s="176"/>
      <c r="F6505" s="176"/>
      <c r="G6505" s="177"/>
      <c r="H6505" s="177"/>
    </row>
    <row r="6506" spans="1:8" x14ac:dyDescent="0.25">
      <c r="A6506" s="793"/>
      <c r="E6506" s="176"/>
      <c r="F6506" s="176"/>
      <c r="G6506" s="177"/>
      <c r="H6506" s="177"/>
    </row>
    <row r="6507" spans="1:8" x14ac:dyDescent="0.25">
      <c r="A6507" s="793"/>
      <c r="E6507" s="176"/>
      <c r="F6507" s="176"/>
      <c r="G6507" s="177"/>
      <c r="H6507" s="177"/>
    </row>
    <row r="6508" spans="1:8" x14ac:dyDescent="0.25">
      <c r="A6508" s="793"/>
      <c r="E6508" s="176"/>
      <c r="F6508" s="176"/>
      <c r="G6508" s="177"/>
      <c r="H6508" s="177"/>
    </row>
    <row r="6509" spans="1:8" x14ac:dyDescent="0.25">
      <c r="A6509" s="793"/>
      <c r="E6509" s="176"/>
      <c r="F6509" s="176"/>
      <c r="G6509" s="177"/>
      <c r="H6509" s="177"/>
    </row>
    <row r="6510" spans="1:8" x14ac:dyDescent="0.25">
      <c r="A6510" s="793"/>
      <c r="E6510" s="176"/>
      <c r="F6510" s="176"/>
      <c r="G6510" s="177"/>
      <c r="H6510" s="177"/>
    </row>
    <row r="6511" spans="1:8" x14ac:dyDescent="0.25">
      <c r="A6511" s="793"/>
      <c r="E6511" s="176"/>
      <c r="F6511" s="176"/>
      <c r="G6511" s="177"/>
      <c r="H6511" s="177"/>
    </row>
    <row r="6512" spans="1:8" x14ac:dyDescent="0.25">
      <c r="A6512" s="793"/>
      <c r="E6512" s="176"/>
      <c r="F6512" s="176"/>
      <c r="G6512" s="177"/>
      <c r="H6512" s="177"/>
    </row>
    <row r="6513" spans="1:8" x14ac:dyDescent="0.25">
      <c r="A6513" s="793"/>
      <c r="E6513" s="176"/>
      <c r="F6513" s="176"/>
      <c r="G6513" s="177"/>
      <c r="H6513" s="177"/>
    </row>
    <row r="6514" spans="1:8" x14ac:dyDescent="0.25">
      <c r="A6514" s="793"/>
      <c r="E6514" s="176"/>
      <c r="F6514" s="176"/>
      <c r="G6514" s="177"/>
      <c r="H6514" s="177"/>
    </row>
    <row r="6515" spans="1:8" x14ac:dyDescent="0.25">
      <c r="A6515" s="793"/>
      <c r="E6515" s="176"/>
      <c r="F6515" s="176"/>
      <c r="G6515" s="177"/>
      <c r="H6515" s="177"/>
    </row>
    <row r="6516" spans="1:8" x14ac:dyDescent="0.25">
      <c r="A6516" s="793"/>
      <c r="E6516" s="176"/>
      <c r="F6516" s="176"/>
      <c r="G6516" s="177"/>
      <c r="H6516" s="177"/>
    </row>
    <row r="6517" spans="1:8" x14ac:dyDescent="0.25">
      <c r="A6517" s="793"/>
      <c r="E6517" s="176"/>
      <c r="F6517" s="176"/>
      <c r="G6517" s="177"/>
      <c r="H6517" s="177"/>
    </row>
    <row r="6518" spans="1:8" x14ac:dyDescent="0.25">
      <c r="A6518" s="793"/>
      <c r="E6518" s="176"/>
      <c r="F6518" s="176"/>
      <c r="G6518" s="177"/>
      <c r="H6518" s="177"/>
    </row>
    <row r="6519" spans="1:8" x14ac:dyDescent="0.25">
      <c r="A6519" s="793"/>
      <c r="E6519" s="176"/>
      <c r="F6519" s="176"/>
      <c r="G6519" s="177"/>
      <c r="H6519" s="177"/>
    </row>
    <row r="6520" spans="1:8" x14ac:dyDescent="0.25">
      <c r="A6520" s="793"/>
      <c r="E6520" s="176"/>
      <c r="F6520" s="176"/>
      <c r="G6520" s="177"/>
      <c r="H6520" s="177"/>
    </row>
    <row r="6521" spans="1:8" x14ac:dyDescent="0.25">
      <c r="A6521" s="793"/>
      <c r="E6521" s="176"/>
      <c r="F6521" s="176"/>
      <c r="G6521" s="177"/>
      <c r="H6521" s="177"/>
    </row>
    <row r="6522" spans="1:8" x14ac:dyDescent="0.25">
      <c r="A6522" s="793"/>
      <c r="E6522" s="176"/>
      <c r="F6522" s="176"/>
      <c r="G6522" s="177"/>
      <c r="H6522" s="177"/>
    </row>
    <row r="6523" spans="1:8" x14ac:dyDescent="0.25">
      <c r="A6523" s="793"/>
      <c r="E6523" s="176"/>
      <c r="F6523" s="176"/>
      <c r="G6523" s="177"/>
      <c r="H6523" s="177"/>
    </row>
    <row r="6524" spans="1:8" x14ac:dyDescent="0.25">
      <c r="A6524" s="793"/>
      <c r="E6524" s="176"/>
      <c r="F6524" s="176"/>
      <c r="G6524" s="177"/>
      <c r="H6524" s="177"/>
    </row>
    <row r="6525" spans="1:8" x14ac:dyDescent="0.25">
      <c r="A6525" s="793"/>
      <c r="E6525" s="176"/>
      <c r="F6525" s="176"/>
      <c r="G6525" s="177"/>
      <c r="H6525" s="177"/>
    </row>
    <row r="6526" spans="1:8" x14ac:dyDescent="0.25">
      <c r="A6526" s="793"/>
      <c r="E6526" s="176"/>
      <c r="F6526" s="176"/>
      <c r="G6526" s="177"/>
      <c r="H6526" s="177"/>
    </row>
    <row r="6527" spans="1:8" x14ac:dyDescent="0.25">
      <c r="A6527" s="793"/>
      <c r="E6527" s="176"/>
      <c r="F6527" s="176"/>
      <c r="G6527" s="177"/>
      <c r="H6527" s="177"/>
    </row>
    <row r="6528" spans="1:8" x14ac:dyDescent="0.25">
      <c r="A6528" s="793"/>
      <c r="E6528" s="176"/>
      <c r="F6528" s="176"/>
      <c r="G6528" s="177"/>
      <c r="H6528" s="177"/>
    </row>
    <row r="6529" spans="1:8" x14ac:dyDescent="0.25">
      <c r="A6529" s="793"/>
      <c r="E6529" s="176"/>
      <c r="F6529" s="176"/>
      <c r="G6529" s="177"/>
      <c r="H6529" s="177"/>
    </row>
    <row r="6530" spans="1:8" x14ac:dyDescent="0.25">
      <c r="A6530" s="793"/>
      <c r="E6530" s="176"/>
      <c r="F6530" s="176"/>
      <c r="G6530" s="177"/>
      <c r="H6530" s="177"/>
    </row>
    <row r="6531" spans="1:8" x14ac:dyDescent="0.25">
      <c r="A6531" s="793"/>
      <c r="E6531" s="176"/>
      <c r="F6531" s="176"/>
      <c r="G6531" s="177"/>
      <c r="H6531" s="177"/>
    </row>
    <row r="6532" spans="1:8" x14ac:dyDescent="0.25">
      <c r="A6532" s="793"/>
      <c r="E6532" s="176"/>
      <c r="F6532" s="176"/>
      <c r="G6532" s="177"/>
      <c r="H6532" s="177"/>
    </row>
    <row r="6533" spans="1:8" x14ac:dyDescent="0.25">
      <c r="A6533" s="793"/>
      <c r="E6533" s="176"/>
      <c r="F6533" s="176"/>
      <c r="G6533" s="177"/>
      <c r="H6533" s="177"/>
    </row>
    <row r="6534" spans="1:8" x14ac:dyDescent="0.25">
      <c r="A6534" s="793"/>
      <c r="E6534" s="176"/>
      <c r="F6534" s="176"/>
      <c r="G6534" s="177"/>
      <c r="H6534" s="177"/>
    </row>
    <row r="6535" spans="1:8" x14ac:dyDescent="0.25">
      <c r="A6535" s="793"/>
      <c r="E6535" s="176"/>
      <c r="F6535" s="176"/>
      <c r="G6535" s="177"/>
      <c r="H6535" s="177"/>
    </row>
    <row r="6536" spans="1:8" x14ac:dyDescent="0.25">
      <c r="A6536" s="793"/>
      <c r="E6536" s="176"/>
      <c r="F6536" s="176"/>
      <c r="G6536" s="177"/>
      <c r="H6536" s="177"/>
    </row>
    <row r="6537" spans="1:8" x14ac:dyDescent="0.25">
      <c r="A6537" s="793"/>
      <c r="E6537" s="176"/>
      <c r="F6537" s="176"/>
      <c r="G6537" s="177"/>
      <c r="H6537" s="177"/>
    </row>
    <row r="6538" spans="1:8" x14ac:dyDescent="0.25">
      <c r="A6538" s="793"/>
      <c r="E6538" s="176"/>
      <c r="F6538" s="176"/>
      <c r="G6538" s="177"/>
      <c r="H6538" s="177"/>
    </row>
    <row r="6539" spans="1:8" x14ac:dyDescent="0.25">
      <c r="A6539" s="793"/>
      <c r="E6539" s="176"/>
      <c r="F6539" s="176"/>
      <c r="G6539" s="177"/>
      <c r="H6539" s="177"/>
    </row>
    <row r="6540" spans="1:8" x14ac:dyDescent="0.25">
      <c r="A6540" s="793"/>
      <c r="E6540" s="176"/>
      <c r="F6540" s="176"/>
      <c r="G6540" s="177"/>
      <c r="H6540" s="177"/>
    </row>
    <row r="6541" spans="1:8" x14ac:dyDescent="0.25">
      <c r="A6541" s="793"/>
      <c r="E6541" s="176"/>
      <c r="F6541" s="176"/>
      <c r="G6541" s="177"/>
      <c r="H6541" s="177"/>
    </row>
    <row r="6542" spans="1:8" x14ac:dyDescent="0.25">
      <c r="A6542" s="793"/>
      <c r="E6542" s="176"/>
      <c r="F6542" s="176"/>
      <c r="G6542" s="177"/>
      <c r="H6542" s="177"/>
    </row>
    <row r="6543" spans="1:8" x14ac:dyDescent="0.25">
      <c r="A6543" s="793"/>
      <c r="E6543" s="176"/>
      <c r="F6543" s="176"/>
      <c r="G6543" s="177"/>
      <c r="H6543" s="177"/>
    </row>
    <row r="6544" spans="1:8" x14ac:dyDescent="0.25">
      <c r="A6544" s="793"/>
      <c r="E6544" s="176"/>
      <c r="F6544" s="176"/>
      <c r="G6544" s="177"/>
      <c r="H6544" s="177"/>
    </row>
    <row r="6545" spans="1:8" x14ac:dyDescent="0.25">
      <c r="A6545" s="793"/>
      <c r="E6545" s="176"/>
      <c r="F6545" s="176"/>
      <c r="G6545" s="177"/>
      <c r="H6545" s="177"/>
    </row>
    <row r="6546" spans="1:8" x14ac:dyDescent="0.25">
      <c r="A6546" s="793"/>
      <c r="E6546" s="176"/>
      <c r="F6546" s="176"/>
      <c r="G6546" s="177"/>
      <c r="H6546" s="177"/>
    </row>
    <row r="6547" spans="1:8" x14ac:dyDescent="0.25">
      <c r="A6547" s="793"/>
      <c r="E6547" s="176"/>
      <c r="F6547" s="176"/>
      <c r="G6547" s="177"/>
      <c r="H6547" s="177"/>
    </row>
    <row r="6548" spans="1:8" x14ac:dyDescent="0.25">
      <c r="A6548" s="793"/>
      <c r="E6548" s="176"/>
      <c r="F6548" s="176"/>
      <c r="G6548" s="177"/>
      <c r="H6548" s="177"/>
    </row>
    <row r="6549" spans="1:8" x14ac:dyDescent="0.25">
      <c r="A6549" s="793"/>
      <c r="E6549" s="176"/>
      <c r="F6549" s="176"/>
      <c r="G6549" s="177"/>
      <c r="H6549" s="177"/>
    </row>
    <row r="6550" spans="1:8" x14ac:dyDescent="0.25">
      <c r="A6550" s="793"/>
      <c r="E6550" s="176"/>
      <c r="F6550" s="176"/>
      <c r="G6550" s="177"/>
      <c r="H6550" s="177"/>
    </row>
    <row r="6551" spans="1:8" x14ac:dyDescent="0.25">
      <c r="A6551" s="793"/>
      <c r="E6551" s="176"/>
      <c r="F6551" s="176"/>
      <c r="G6551" s="177"/>
      <c r="H6551" s="177"/>
    </row>
    <row r="6552" spans="1:8" x14ac:dyDescent="0.25">
      <c r="A6552" s="793"/>
      <c r="E6552" s="176"/>
      <c r="F6552" s="176"/>
      <c r="G6552" s="177"/>
      <c r="H6552" s="177"/>
    </row>
    <row r="6553" spans="1:8" x14ac:dyDescent="0.25">
      <c r="A6553" s="793"/>
      <c r="E6553" s="176"/>
      <c r="F6553" s="176"/>
      <c r="G6553" s="177"/>
      <c r="H6553" s="177"/>
    </row>
    <row r="6554" spans="1:8" x14ac:dyDescent="0.25">
      <c r="A6554" s="793"/>
      <c r="E6554" s="176"/>
      <c r="F6554" s="176"/>
      <c r="G6554" s="177"/>
      <c r="H6554" s="177"/>
    </row>
    <row r="6555" spans="1:8" x14ac:dyDescent="0.25">
      <c r="A6555" s="793"/>
      <c r="E6555" s="176"/>
      <c r="F6555" s="176"/>
      <c r="G6555" s="177"/>
      <c r="H6555" s="177"/>
    </row>
    <row r="6556" spans="1:8" x14ac:dyDescent="0.25">
      <c r="A6556" s="793"/>
      <c r="E6556" s="176"/>
      <c r="F6556" s="176"/>
      <c r="G6556" s="177"/>
      <c r="H6556" s="177"/>
    </row>
    <row r="6557" spans="1:8" x14ac:dyDescent="0.25">
      <c r="A6557" s="793"/>
      <c r="E6557" s="176"/>
      <c r="F6557" s="176"/>
      <c r="G6557" s="177"/>
      <c r="H6557" s="177"/>
    </row>
    <row r="6558" spans="1:8" x14ac:dyDescent="0.25">
      <c r="A6558" s="793"/>
      <c r="E6558" s="176"/>
      <c r="F6558" s="176"/>
      <c r="G6558" s="177"/>
      <c r="H6558" s="177"/>
    </row>
    <row r="6559" spans="1:8" x14ac:dyDescent="0.25">
      <c r="A6559" s="793"/>
      <c r="E6559" s="176"/>
      <c r="F6559" s="176"/>
      <c r="G6559" s="177"/>
      <c r="H6559" s="177"/>
    </row>
    <row r="6560" spans="1:8" x14ac:dyDescent="0.25">
      <c r="A6560" s="793"/>
      <c r="E6560" s="176"/>
      <c r="F6560" s="176"/>
      <c r="G6560" s="177"/>
      <c r="H6560" s="177"/>
    </row>
    <row r="6561" spans="1:8" x14ac:dyDescent="0.25">
      <c r="A6561" s="793"/>
      <c r="E6561" s="176"/>
      <c r="F6561" s="176"/>
      <c r="G6561" s="177"/>
      <c r="H6561" s="177"/>
    </row>
    <row r="6562" spans="1:8" x14ac:dyDescent="0.25">
      <c r="A6562" s="793"/>
      <c r="E6562" s="176"/>
      <c r="F6562" s="176"/>
      <c r="G6562" s="177"/>
      <c r="H6562" s="177"/>
    </row>
    <row r="6563" spans="1:8" x14ac:dyDescent="0.25">
      <c r="A6563" s="793"/>
      <c r="E6563" s="176"/>
      <c r="F6563" s="176"/>
      <c r="G6563" s="177"/>
      <c r="H6563" s="177"/>
    </row>
    <row r="6564" spans="1:8" x14ac:dyDescent="0.25">
      <c r="A6564" s="793"/>
      <c r="E6564" s="176"/>
      <c r="F6564" s="176"/>
      <c r="G6564" s="177"/>
      <c r="H6564" s="177"/>
    </row>
    <row r="6565" spans="1:8" x14ac:dyDescent="0.25">
      <c r="A6565" s="793"/>
      <c r="E6565" s="176"/>
      <c r="F6565" s="176"/>
      <c r="G6565" s="177"/>
      <c r="H6565" s="177"/>
    </row>
    <row r="6566" spans="1:8" x14ac:dyDescent="0.25">
      <c r="A6566" s="793"/>
      <c r="E6566" s="176"/>
      <c r="F6566" s="176"/>
      <c r="G6566" s="177"/>
      <c r="H6566" s="177"/>
    </row>
    <row r="6567" spans="1:8" x14ac:dyDescent="0.25">
      <c r="A6567" s="793"/>
      <c r="E6567" s="176"/>
      <c r="F6567" s="176"/>
      <c r="G6567" s="177"/>
      <c r="H6567" s="177"/>
    </row>
    <row r="6568" spans="1:8" x14ac:dyDescent="0.25">
      <c r="A6568" s="793"/>
      <c r="E6568" s="176"/>
      <c r="F6568" s="176"/>
      <c r="G6568" s="177"/>
      <c r="H6568" s="177"/>
    </row>
    <row r="6569" spans="1:8" x14ac:dyDescent="0.25">
      <c r="A6569" s="793"/>
      <c r="E6569" s="176"/>
      <c r="F6569" s="176"/>
      <c r="G6569" s="177"/>
      <c r="H6569" s="177"/>
    </row>
    <row r="6570" spans="1:8" x14ac:dyDescent="0.25">
      <c r="A6570" s="793"/>
      <c r="E6570" s="176"/>
      <c r="F6570" s="176"/>
      <c r="G6570" s="177"/>
      <c r="H6570" s="177"/>
    </row>
    <row r="6571" spans="1:8" x14ac:dyDescent="0.25">
      <c r="A6571" s="793"/>
      <c r="E6571" s="176"/>
      <c r="F6571" s="176"/>
      <c r="G6571" s="177"/>
      <c r="H6571" s="177"/>
    </row>
    <row r="6572" spans="1:8" x14ac:dyDescent="0.25">
      <c r="A6572" s="793"/>
      <c r="E6572" s="176"/>
      <c r="F6572" s="176"/>
      <c r="G6572" s="177"/>
      <c r="H6572" s="177"/>
    </row>
    <row r="6573" spans="1:8" x14ac:dyDescent="0.25">
      <c r="A6573" s="793"/>
      <c r="E6573" s="176"/>
      <c r="F6573" s="176"/>
      <c r="G6573" s="177"/>
      <c r="H6573" s="177"/>
    </row>
    <row r="6574" spans="1:8" x14ac:dyDescent="0.25">
      <c r="A6574" s="793"/>
      <c r="E6574" s="176"/>
      <c r="F6574" s="176"/>
      <c r="G6574" s="177"/>
      <c r="H6574" s="177"/>
    </row>
    <row r="6575" spans="1:8" x14ac:dyDescent="0.25">
      <c r="A6575" s="793"/>
      <c r="E6575" s="176"/>
      <c r="F6575" s="176"/>
      <c r="G6575" s="177"/>
      <c r="H6575" s="177"/>
    </row>
    <row r="6576" spans="1:8" x14ac:dyDescent="0.25">
      <c r="A6576" s="793"/>
      <c r="E6576" s="176"/>
      <c r="F6576" s="176"/>
      <c r="G6576" s="177"/>
      <c r="H6576" s="177"/>
    </row>
    <row r="6577" spans="1:8" x14ac:dyDescent="0.25">
      <c r="A6577" s="793"/>
      <c r="E6577" s="176"/>
      <c r="F6577" s="176"/>
      <c r="G6577" s="177"/>
      <c r="H6577" s="177"/>
    </row>
    <row r="6578" spans="1:8" x14ac:dyDescent="0.25">
      <c r="A6578" s="793"/>
      <c r="E6578" s="176"/>
      <c r="F6578" s="176"/>
      <c r="G6578" s="177"/>
      <c r="H6578" s="177"/>
    </row>
    <row r="6579" spans="1:8" x14ac:dyDescent="0.25">
      <c r="A6579" s="793"/>
      <c r="E6579" s="176"/>
      <c r="F6579" s="176"/>
      <c r="G6579" s="177"/>
      <c r="H6579" s="177"/>
    </row>
    <row r="6580" spans="1:8" x14ac:dyDescent="0.25">
      <c r="A6580" s="793"/>
      <c r="E6580" s="176"/>
      <c r="F6580" s="176"/>
      <c r="G6580" s="177"/>
      <c r="H6580" s="177"/>
    </row>
    <row r="6581" spans="1:8" x14ac:dyDescent="0.25">
      <c r="A6581" s="793"/>
      <c r="E6581" s="176"/>
      <c r="F6581" s="176"/>
      <c r="G6581" s="177"/>
      <c r="H6581" s="177"/>
    </row>
    <row r="6582" spans="1:8" x14ac:dyDescent="0.25">
      <c r="A6582" s="793"/>
      <c r="E6582" s="176"/>
      <c r="F6582" s="176"/>
      <c r="G6582" s="177"/>
      <c r="H6582" s="177"/>
    </row>
    <row r="6583" spans="1:8" x14ac:dyDescent="0.25">
      <c r="A6583" s="793"/>
      <c r="E6583" s="176"/>
      <c r="F6583" s="176"/>
      <c r="G6583" s="177"/>
      <c r="H6583" s="177"/>
    </row>
    <row r="6584" spans="1:8" x14ac:dyDescent="0.25">
      <c r="A6584" s="793"/>
      <c r="E6584" s="176"/>
      <c r="F6584" s="176"/>
      <c r="G6584" s="177"/>
      <c r="H6584" s="177"/>
    </row>
    <row r="6585" spans="1:8" x14ac:dyDescent="0.25">
      <c r="A6585" s="793"/>
      <c r="E6585" s="176"/>
      <c r="F6585" s="176"/>
      <c r="G6585" s="177"/>
      <c r="H6585" s="177"/>
    </row>
    <row r="6586" spans="1:8" x14ac:dyDescent="0.25">
      <c r="A6586" s="793"/>
      <c r="E6586" s="176"/>
      <c r="F6586" s="176"/>
      <c r="G6586" s="177"/>
      <c r="H6586" s="177"/>
    </row>
    <row r="6587" spans="1:8" x14ac:dyDescent="0.25">
      <c r="A6587" s="793"/>
      <c r="E6587" s="176"/>
      <c r="F6587" s="176"/>
      <c r="G6587" s="177"/>
      <c r="H6587" s="177"/>
    </row>
    <row r="6588" spans="1:8" x14ac:dyDescent="0.25">
      <c r="A6588" s="793"/>
      <c r="E6588" s="176"/>
      <c r="F6588" s="176"/>
      <c r="G6588" s="177"/>
      <c r="H6588" s="177"/>
    </row>
    <row r="6589" spans="1:8" x14ac:dyDescent="0.25">
      <c r="A6589" s="793"/>
      <c r="E6589" s="176"/>
      <c r="F6589" s="176"/>
      <c r="G6589" s="177"/>
      <c r="H6589" s="177"/>
    </row>
    <row r="6590" spans="1:8" x14ac:dyDescent="0.25">
      <c r="A6590" s="793"/>
      <c r="E6590" s="176"/>
      <c r="F6590" s="176"/>
      <c r="G6590" s="177"/>
      <c r="H6590" s="177"/>
    </row>
    <row r="6591" spans="1:8" x14ac:dyDescent="0.25">
      <c r="A6591" s="793"/>
      <c r="E6591" s="176"/>
      <c r="F6591" s="176"/>
      <c r="G6591" s="177"/>
      <c r="H6591" s="177"/>
    </row>
    <row r="6592" spans="1:8" x14ac:dyDescent="0.25">
      <c r="A6592" s="793"/>
      <c r="E6592" s="176"/>
      <c r="F6592" s="176"/>
      <c r="G6592" s="177"/>
      <c r="H6592" s="177"/>
    </row>
    <row r="6593" spans="1:8" x14ac:dyDescent="0.25">
      <c r="A6593" s="793"/>
      <c r="E6593" s="176"/>
      <c r="F6593" s="176"/>
      <c r="G6593" s="177"/>
      <c r="H6593" s="177"/>
    </row>
    <row r="6594" spans="1:8" x14ac:dyDescent="0.25">
      <c r="A6594" s="793"/>
      <c r="E6594" s="176"/>
      <c r="F6594" s="176"/>
      <c r="G6594" s="177"/>
      <c r="H6594" s="177"/>
    </row>
    <row r="6595" spans="1:8" x14ac:dyDescent="0.25">
      <c r="A6595" s="793"/>
      <c r="E6595" s="176"/>
      <c r="F6595" s="176"/>
      <c r="G6595" s="177"/>
      <c r="H6595" s="177"/>
    </row>
    <row r="6596" spans="1:8" x14ac:dyDescent="0.25">
      <c r="A6596" s="793"/>
      <c r="E6596" s="176"/>
      <c r="F6596" s="176"/>
      <c r="G6596" s="177"/>
      <c r="H6596" s="177"/>
    </row>
    <row r="6597" spans="1:8" x14ac:dyDescent="0.25">
      <c r="A6597" s="793"/>
      <c r="E6597" s="176"/>
      <c r="F6597" s="176"/>
      <c r="G6597" s="177"/>
      <c r="H6597" s="177"/>
    </row>
    <row r="6598" spans="1:8" x14ac:dyDescent="0.25">
      <c r="A6598" s="793"/>
      <c r="E6598" s="176"/>
      <c r="F6598" s="176"/>
      <c r="G6598" s="177"/>
      <c r="H6598" s="177"/>
    </row>
    <row r="6599" spans="1:8" x14ac:dyDescent="0.25">
      <c r="A6599" s="793"/>
      <c r="E6599" s="176"/>
      <c r="F6599" s="176"/>
      <c r="G6599" s="177"/>
      <c r="H6599" s="177"/>
    </row>
    <row r="6600" spans="1:8" x14ac:dyDescent="0.25">
      <c r="A6600" s="793"/>
      <c r="E6600" s="176"/>
      <c r="F6600" s="176"/>
      <c r="G6600" s="177"/>
      <c r="H6600" s="177"/>
    </row>
    <row r="6601" spans="1:8" x14ac:dyDescent="0.25">
      <c r="A6601" s="793"/>
      <c r="E6601" s="176"/>
      <c r="F6601" s="176"/>
      <c r="G6601" s="177"/>
      <c r="H6601" s="177"/>
    </row>
    <row r="6602" spans="1:8" x14ac:dyDescent="0.25">
      <c r="A6602" s="793"/>
      <c r="E6602" s="176"/>
      <c r="F6602" s="176"/>
      <c r="G6602" s="177"/>
      <c r="H6602" s="177"/>
    </row>
    <row r="6603" spans="1:8" x14ac:dyDescent="0.25">
      <c r="A6603" s="793"/>
      <c r="E6603" s="176"/>
      <c r="F6603" s="176"/>
      <c r="G6603" s="177"/>
      <c r="H6603" s="177"/>
    </row>
    <row r="6604" spans="1:8" x14ac:dyDescent="0.25">
      <c r="A6604" s="793"/>
      <c r="E6604" s="176"/>
      <c r="F6604" s="176"/>
      <c r="G6604" s="177"/>
      <c r="H6604" s="177"/>
    </row>
    <row r="6605" spans="1:8" x14ac:dyDescent="0.25">
      <c r="A6605" s="793"/>
      <c r="E6605" s="176"/>
      <c r="F6605" s="176"/>
      <c r="G6605" s="177"/>
      <c r="H6605" s="177"/>
    </row>
    <row r="6606" spans="1:8" x14ac:dyDescent="0.25">
      <c r="A6606" s="793"/>
      <c r="E6606" s="176"/>
      <c r="F6606" s="176"/>
      <c r="G6606" s="177"/>
      <c r="H6606" s="177"/>
    </row>
    <row r="6607" spans="1:8" x14ac:dyDescent="0.25">
      <c r="A6607" s="793"/>
      <c r="E6607" s="176"/>
      <c r="F6607" s="176"/>
      <c r="G6607" s="177"/>
      <c r="H6607" s="177"/>
    </row>
    <row r="6608" spans="1:8" x14ac:dyDescent="0.25">
      <c r="A6608" s="793"/>
      <c r="E6608" s="176"/>
      <c r="F6608" s="176"/>
      <c r="G6608" s="177"/>
      <c r="H6608" s="177"/>
    </row>
    <row r="6609" spans="1:8" x14ac:dyDescent="0.25">
      <c r="A6609" s="793"/>
      <c r="E6609" s="176"/>
      <c r="F6609" s="176"/>
      <c r="G6609" s="177"/>
      <c r="H6609" s="177"/>
    </row>
    <row r="6610" spans="1:8" x14ac:dyDescent="0.25">
      <c r="A6610" s="793"/>
      <c r="E6610" s="176"/>
      <c r="F6610" s="176"/>
      <c r="G6610" s="177"/>
      <c r="H6610" s="177"/>
    </row>
    <row r="6611" spans="1:8" x14ac:dyDescent="0.25">
      <c r="A6611" s="793"/>
      <c r="E6611" s="176"/>
      <c r="F6611" s="176"/>
      <c r="G6611" s="177"/>
      <c r="H6611" s="177"/>
    </row>
    <row r="6612" spans="1:8" x14ac:dyDescent="0.25">
      <c r="A6612" s="793"/>
      <c r="E6612" s="176"/>
      <c r="F6612" s="176"/>
      <c r="G6612" s="177"/>
      <c r="H6612" s="177"/>
    </row>
    <row r="6613" spans="1:8" x14ac:dyDescent="0.25">
      <c r="A6613" s="793"/>
      <c r="E6613" s="176"/>
      <c r="F6613" s="176"/>
      <c r="G6613" s="177"/>
      <c r="H6613" s="177"/>
    </row>
    <row r="6614" spans="1:8" x14ac:dyDescent="0.25">
      <c r="A6614" s="793"/>
      <c r="E6614" s="176"/>
      <c r="F6614" s="176"/>
      <c r="G6614" s="177"/>
      <c r="H6614" s="177"/>
    </row>
    <row r="6615" spans="1:8" x14ac:dyDescent="0.25">
      <c r="A6615" s="793"/>
      <c r="E6615" s="176"/>
      <c r="F6615" s="176"/>
      <c r="G6615" s="177"/>
      <c r="H6615" s="177"/>
    </row>
    <row r="6616" spans="1:8" x14ac:dyDescent="0.25">
      <c r="A6616" s="793"/>
      <c r="E6616" s="176"/>
      <c r="F6616" s="176"/>
      <c r="G6616" s="177"/>
      <c r="H6616" s="177"/>
    </row>
    <row r="6617" spans="1:8" x14ac:dyDescent="0.25">
      <c r="A6617" s="793"/>
      <c r="E6617" s="176"/>
      <c r="F6617" s="176"/>
      <c r="G6617" s="177"/>
      <c r="H6617" s="177"/>
    </row>
    <row r="6618" spans="1:8" x14ac:dyDescent="0.25">
      <c r="A6618" s="793"/>
      <c r="E6618" s="176"/>
      <c r="F6618" s="176"/>
      <c r="G6618" s="177"/>
      <c r="H6618" s="177"/>
    </row>
    <row r="6619" spans="1:8" x14ac:dyDescent="0.25">
      <c r="A6619" s="793"/>
      <c r="E6619" s="176"/>
      <c r="F6619" s="176"/>
      <c r="G6619" s="177"/>
      <c r="H6619" s="177"/>
    </row>
    <row r="6620" spans="1:8" x14ac:dyDescent="0.25">
      <c r="A6620" s="793"/>
      <c r="E6620" s="176"/>
      <c r="F6620" s="176"/>
      <c r="G6620" s="177"/>
      <c r="H6620" s="177"/>
    </row>
    <row r="6621" spans="1:8" x14ac:dyDescent="0.25">
      <c r="A6621" s="793"/>
      <c r="E6621" s="176"/>
      <c r="F6621" s="176"/>
      <c r="G6621" s="177"/>
      <c r="H6621" s="177"/>
    </row>
    <row r="6622" spans="1:8" x14ac:dyDescent="0.25">
      <c r="A6622" s="793"/>
      <c r="E6622" s="176"/>
      <c r="F6622" s="176"/>
      <c r="G6622" s="177"/>
      <c r="H6622" s="177"/>
    </row>
    <row r="6623" spans="1:8" x14ac:dyDescent="0.25">
      <c r="A6623" s="793"/>
      <c r="E6623" s="176"/>
      <c r="F6623" s="176"/>
      <c r="G6623" s="177"/>
      <c r="H6623" s="177"/>
    </row>
    <row r="6624" spans="1:8" x14ac:dyDescent="0.25">
      <c r="A6624" s="793"/>
      <c r="E6624" s="176"/>
      <c r="F6624" s="176"/>
      <c r="G6624" s="177"/>
      <c r="H6624" s="177"/>
    </row>
    <row r="6625" spans="1:8" x14ac:dyDescent="0.25">
      <c r="A6625" s="793"/>
      <c r="E6625" s="176"/>
      <c r="F6625" s="176"/>
      <c r="G6625" s="177"/>
      <c r="H6625" s="177"/>
    </row>
    <row r="6626" spans="1:8" x14ac:dyDescent="0.25">
      <c r="A6626" s="793"/>
      <c r="E6626" s="176"/>
      <c r="F6626" s="176"/>
      <c r="G6626" s="177"/>
      <c r="H6626" s="177"/>
    </row>
    <row r="6627" spans="1:8" x14ac:dyDescent="0.25">
      <c r="A6627" s="793"/>
      <c r="E6627" s="176"/>
      <c r="F6627" s="176"/>
      <c r="G6627" s="177"/>
      <c r="H6627" s="177"/>
    </row>
    <row r="6628" spans="1:8" x14ac:dyDescent="0.25">
      <c r="A6628" s="793"/>
      <c r="E6628" s="176"/>
      <c r="F6628" s="176"/>
      <c r="G6628" s="177"/>
      <c r="H6628" s="177"/>
    </row>
    <row r="6629" spans="1:8" x14ac:dyDescent="0.25">
      <c r="A6629" s="793"/>
      <c r="E6629" s="176"/>
      <c r="F6629" s="176"/>
      <c r="G6629" s="177"/>
      <c r="H6629" s="177"/>
    </row>
    <row r="6630" spans="1:8" x14ac:dyDescent="0.25">
      <c r="A6630" s="793"/>
      <c r="E6630" s="176"/>
      <c r="F6630" s="176"/>
      <c r="G6630" s="177"/>
      <c r="H6630" s="177"/>
    </row>
    <row r="6631" spans="1:8" x14ac:dyDescent="0.25">
      <c r="A6631" s="793"/>
      <c r="E6631" s="176"/>
      <c r="F6631" s="176"/>
      <c r="G6631" s="177"/>
      <c r="H6631" s="177"/>
    </row>
    <row r="6632" spans="1:8" x14ac:dyDescent="0.25">
      <c r="A6632" s="793"/>
      <c r="E6632" s="176"/>
      <c r="F6632" s="176"/>
      <c r="G6632" s="177"/>
      <c r="H6632" s="177"/>
    </row>
    <row r="6633" spans="1:8" x14ac:dyDescent="0.25">
      <c r="A6633" s="793"/>
      <c r="E6633" s="176"/>
      <c r="F6633" s="176"/>
      <c r="G6633" s="177"/>
      <c r="H6633" s="177"/>
    </row>
    <row r="6634" spans="1:8" x14ac:dyDescent="0.25">
      <c r="A6634" s="793"/>
      <c r="E6634" s="176"/>
      <c r="F6634" s="176"/>
      <c r="G6634" s="177"/>
      <c r="H6634" s="177"/>
    </row>
    <row r="6635" spans="1:8" x14ac:dyDescent="0.25">
      <c r="A6635" s="793"/>
      <c r="E6635" s="176"/>
      <c r="F6635" s="176"/>
      <c r="G6635" s="177"/>
      <c r="H6635" s="177"/>
    </row>
    <row r="6636" spans="1:8" x14ac:dyDescent="0.25">
      <c r="A6636" s="793"/>
      <c r="E6636" s="176"/>
      <c r="F6636" s="176"/>
      <c r="G6636" s="177"/>
      <c r="H6636" s="177"/>
    </row>
    <row r="6637" spans="1:8" x14ac:dyDescent="0.25">
      <c r="A6637" s="793"/>
      <c r="E6637" s="176"/>
      <c r="F6637" s="176"/>
      <c r="G6637" s="177"/>
      <c r="H6637" s="177"/>
    </row>
    <row r="6638" spans="1:8" x14ac:dyDescent="0.25">
      <c r="A6638" s="793"/>
      <c r="E6638" s="176"/>
      <c r="F6638" s="176"/>
      <c r="G6638" s="177"/>
      <c r="H6638" s="177"/>
    </row>
    <row r="6639" spans="1:8" x14ac:dyDescent="0.25">
      <c r="A6639" s="793"/>
      <c r="E6639" s="176"/>
      <c r="F6639" s="176"/>
      <c r="G6639" s="177"/>
      <c r="H6639" s="177"/>
    </row>
    <row r="6640" spans="1:8" x14ac:dyDescent="0.25">
      <c r="A6640" s="793"/>
      <c r="E6640" s="176"/>
      <c r="F6640" s="176"/>
      <c r="G6640" s="177"/>
      <c r="H6640" s="177"/>
    </row>
    <row r="6641" spans="1:8" x14ac:dyDescent="0.25">
      <c r="A6641" s="793"/>
      <c r="E6641" s="176"/>
      <c r="F6641" s="176"/>
      <c r="G6641" s="177"/>
      <c r="H6641" s="177"/>
    </row>
    <row r="6642" spans="1:8" x14ac:dyDescent="0.25">
      <c r="A6642" s="793"/>
      <c r="E6642" s="176"/>
      <c r="F6642" s="176"/>
      <c r="G6642" s="177"/>
      <c r="H6642" s="177"/>
    </row>
    <row r="6643" spans="1:8" x14ac:dyDescent="0.25">
      <c r="A6643" s="793"/>
      <c r="E6643" s="176"/>
      <c r="F6643" s="176"/>
      <c r="G6643" s="177"/>
      <c r="H6643" s="177"/>
    </row>
    <row r="6644" spans="1:8" x14ac:dyDescent="0.25">
      <c r="A6644" s="793"/>
      <c r="E6644" s="176"/>
      <c r="F6644" s="176"/>
      <c r="G6644" s="177"/>
      <c r="H6644" s="177"/>
    </row>
    <row r="6645" spans="1:8" x14ac:dyDescent="0.25">
      <c r="A6645" s="793"/>
      <c r="E6645" s="176"/>
      <c r="F6645" s="176"/>
      <c r="G6645" s="177"/>
      <c r="H6645" s="177"/>
    </row>
    <row r="6646" spans="1:8" x14ac:dyDescent="0.25">
      <c r="A6646" s="793"/>
      <c r="E6646" s="176"/>
      <c r="F6646" s="176"/>
      <c r="G6646" s="177"/>
      <c r="H6646" s="177"/>
    </row>
    <row r="6647" spans="1:8" x14ac:dyDescent="0.25">
      <c r="A6647" s="793"/>
      <c r="E6647" s="176"/>
      <c r="F6647" s="176"/>
      <c r="G6647" s="177"/>
      <c r="H6647" s="177"/>
    </row>
    <row r="6648" spans="1:8" x14ac:dyDescent="0.25">
      <c r="A6648" s="793"/>
      <c r="E6648" s="176"/>
      <c r="F6648" s="176"/>
      <c r="G6648" s="177"/>
      <c r="H6648" s="177"/>
    </row>
    <row r="6649" spans="1:8" x14ac:dyDescent="0.25">
      <c r="A6649" s="793"/>
      <c r="E6649" s="176"/>
      <c r="F6649" s="176"/>
      <c r="G6649" s="177"/>
      <c r="H6649" s="177"/>
    </row>
    <row r="6650" spans="1:8" x14ac:dyDescent="0.25">
      <c r="A6650" s="793"/>
      <c r="E6650" s="176"/>
      <c r="F6650" s="176"/>
      <c r="G6650" s="177"/>
      <c r="H6650" s="177"/>
    </row>
    <row r="6651" spans="1:8" x14ac:dyDescent="0.25">
      <c r="A6651" s="793"/>
      <c r="E6651" s="176"/>
      <c r="F6651" s="176"/>
      <c r="G6651" s="177"/>
      <c r="H6651" s="177"/>
    </row>
    <row r="6652" spans="1:8" x14ac:dyDescent="0.25">
      <c r="A6652" s="793"/>
      <c r="E6652" s="176"/>
      <c r="F6652" s="176"/>
      <c r="G6652" s="177"/>
      <c r="H6652" s="177"/>
    </row>
    <row r="6653" spans="1:8" x14ac:dyDescent="0.25">
      <c r="A6653" s="793"/>
      <c r="E6653" s="176"/>
      <c r="F6653" s="176"/>
      <c r="G6653" s="177"/>
      <c r="H6653" s="177"/>
    </row>
    <row r="6654" spans="1:8" x14ac:dyDescent="0.25">
      <c r="A6654" s="793"/>
      <c r="E6654" s="176"/>
      <c r="F6654" s="176"/>
      <c r="G6654" s="177"/>
      <c r="H6654" s="177"/>
    </row>
    <row r="6655" spans="1:8" x14ac:dyDescent="0.25">
      <c r="A6655" s="793"/>
      <c r="E6655" s="176"/>
      <c r="F6655" s="176"/>
      <c r="G6655" s="177"/>
      <c r="H6655" s="177"/>
    </row>
    <row r="6656" spans="1:8" x14ac:dyDescent="0.25">
      <c r="A6656" s="793"/>
      <c r="E6656" s="176"/>
      <c r="F6656" s="176"/>
      <c r="G6656" s="177"/>
      <c r="H6656" s="177"/>
    </row>
    <row r="6657" spans="1:8" x14ac:dyDescent="0.25">
      <c r="A6657" s="793"/>
      <c r="E6657" s="176"/>
      <c r="F6657" s="176"/>
      <c r="G6657" s="177"/>
      <c r="H6657" s="177"/>
    </row>
    <row r="6658" spans="1:8" x14ac:dyDescent="0.25">
      <c r="A6658" s="793"/>
      <c r="E6658" s="176"/>
      <c r="F6658" s="176"/>
      <c r="G6658" s="177"/>
      <c r="H6658" s="177"/>
    </row>
    <row r="6659" spans="1:8" x14ac:dyDescent="0.25">
      <c r="A6659" s="793"/>
      <c r="E6659" s="176"/>
      <c r="F6659" s="176"/>
      <c r="G6659" s="177"/>
      <c r="H6659" s="177"/>
    </row>
    <row r="6660" spans="1:8" x14ac:dyDescent="0.25">
      <c r="A6660" s="793"/>
      <c r="E6660" s="176"/>
      <c r="F6660" s="176"/>
      <c r="G6660" s="177"/>
      <c r="H6660" s="177"/>
    </row>
    <row r="6661" spans="1:8" x14ac:dyDescent="0.25">
      <c r="A6661" s="793"/>
      <c r="E6661" s="176"/>
      <c r="F6661" s="176"/>
      <c r="G6661" s="177"/>
      <c r="H6661" s="177"/>
    </row>
    <row r="6662" spans="1:8" x14ac:dyDescent="0.25">
      <c r="A6662" s="793"/>
      <c r="E6662" s="176"/>
      <c r="F6662" s="176"/>
      <c r="G6662" s="177"/>
      <c r="H6662" s="177"/>
    </row>
    <row r="6663" spans="1:8" x14ac:dyDescent="0.25">
      <c r="A6663" s="793"/>
      <c r="E6663" s="176"/>
      <c r="F6663" s="176"/>
      <c r="G6663" s="177"/>
      <c r="H6663" s="177"/>
    </row>
    <row r="6664" spans="1:8" x14ac:dyDescent="0.25">
      <c r="A6664" s="793"/>
      <c r="E6664" s="176"/>
      <c r="F6664" s="176"/>
      <c r="G6664" s="177"/>
      <c r="H6664" s="177"/>
    </row>
    <row r="6665" spans="1:8" x14ac:dyDescent="0.25">
      <c r="A6665" s="793"/>
      <c r="E6665" s="176"/>
      <c r="F6665" s="176"/>
      <c r="G6665" s="177"/>
      <c r="H6665" s="177"/>
    </row>
    <row r="6666" spans="1:8" x14ac:dyDescent="0.25">
      <c r="A6666" s="793"/>
      <c r="E6666" s="176"/>
      <c r="F6666" s="176"/>
      <c r="G6666" s="177"/>
      <c r="H6666" s="177"/>
    </row>
    <row r="6667" spans="1:8" x14ac:dyDescent="0.25">
      <c r="A6667" s="793"/>
      <c r="E6667" s="176"/>
      <c r="F6667" s="176"/>
      <c r="G6667" s="177"/>
      <c r="H6667" s="177"/>
    </row>
    <row r="6668" spans="1:8" x14ac:dyDescent="0.25">
      <c r="A6668" s="793"/>
      <c r="E6668" s="176"/>
      <c r="F6668" s="176"/>
      <c r="G6668" s="177"/>
      <c r="H6668" s="177"/>
    </row>
    <row r="6669" spans="1:8" x14ac:dyDescent="0.25">
      <c r="A6669" s="793"/>
      <c r="E6669" s="176"/>
      <c r="F6669" s="176"/>
      <c r="G6669" s="177"/>
      <c r="H6669" s="177"/>
    </row>
    <row r="6670" spans="1:8" x14ac:dyDescent="0.25">
      <c r="A6670" s="793"/>
      <c r="E6670" s="176"/>
      <c r="F6670" s="176"/>
      <c r="G6670" s="177"/>
      <c r="H6670" s="177"/>
    </row>
    <row r="6671" spans="1:8" x14ac:dyDescent="0.25">
      <c r="A6671" s="793"/>
      <c r="E6671" s="176"/>
      <c r="F6671" s="176"/>
      <c r="G6671" s="177"/>
      <c r="H6671" s="177"/>
    </row>
    <row r="6672" spans="1:8" x14ac:dyDescent="0.25">
      <c r="A6672" s="793"/>
      <c r="E6672" s="176"/>
      <c r="F6672" s="176"/>
      <c r="G6672" s="177"/>
      <c r="H6672" s="177"/>
    </row>
    <row r="6673" spans="1:8" x14ac:dyDescent="0.25">
      <c r="A6673" s="793"/>
      <c r="E6673" s="176"/>
      <c r="F6673" s="176"/>
      <c r="G6673" s="177"/>
      <c r="H6673" s="177"/>
    </row>
    <row r="6674" spans="1:8" x14ac:dyDescent="0.25">
      <c r="A6674" s="793"/>
      <c r="E6674" s="176"/>
      <c r="F6674" s="176"/>
      <c r="G6674" s="177"/>
      <c r="H6674" s="177"/>
    </row>
    <row r="6675" spans="1:8" x14ac:dyDescent="0.25">
      <c r="A6675" s="793"/>
      <c r="E6675" s="176"/>
      <c r="F6675" s="176"/>
      <c r="G6675" s="177"/>
      <c r="H6675" s="177"/>
    </row>
    <row r="6676" spans="1:8" x14ac:dyDescent="0.25">
      <c r="A6676" s="793"/>
      <c r="E6676" s="176"/>
      <c r="F6676" s="176"/>
      <c r="G6676" s="177"/>
      <c r="H6676" s="177"/>
    </row>
    <row r="6677" spans="1:8" x14ac:dyDescent="0.25">
      <c r="A6677" s="793"/>
      <c r="E6677" s="176"/>
      <c r="F6677" s="176"/>
      <c r="G6677" s="177"/>
      <c r="H6677" s="177"/>
    </row>
    <row r="6678" spans="1:8" x14ac:dyDescent="0.25">
      <c r="A6678" s="793"/>
      <c r="E6678" s="176"/>
      <c r="F6678" s="176"/>
      <c r="G6678" s="177"/>
      <c r="H6678" s="177"/>
    </row>
    <row r="6679" spans="1:8" x14ac:dyDescent="0.25">
      <c r="A6679" s="793"/>
      <c r="E6679" s="176"/>
      <c r="F6679" s="176"/>
      <c r="G6679" s="177"/>
      <c r="H6679" s="177"/>
    </row>
    <row r="6680" spans="1:8" x14ac:dyDescent="0.25">
      <c r="A6680" s="793"/>
      <c r="E6680" s="176"/>
      <c r="F6680" s="176"/>
      <c r="G6680" s="177"/>
      <c r="H6680" s="177"/>
    </row>
    <row r="6681" spans="1:8" x14ac:dyDescent="0.25">
      <c r="A6681" s="793"/>
      <c r="E6681" s="176"/>
      <c r="F6681" s="176"/>
      <c r="G6681" s="177"/>
      <c r="H6681" s="177"/>
    </row>
    <row r="6682" spans="1:8" x14ac:dyDescent="0.25">
      <c r="A6682" s="793"/>
      <c r="E6682" s="176"/>
      <c r="F6682" s="176"/>
      <c r="G6682" s="177"/>
      <c r="H6682" s="177"/>
    </row>
    <row r="6683" spans="1:8" x14ac:dyDescent="0.25">
      <c r="A6683" s="793"/>
      <c r="E6683" s="176"/>
      <c r="F6683" s="176"/>
      <c r="G6683" s="177"/>
      <c r="H6683" s="177"/>
    </row>
    <row r="6684" spans="1:8" x14ac:dyDescent="0.25">
      <c r="A6684" s="793"/>
      <c r="E6684" s="176"/>
      <c r="F6684" s="176"/>
      <c r="G6684" s="177"/>
      <c r="H6684" s="177"/>
    </row>
    <row r="6685" spans="1:8" x14ac:dyDescent="0.25">
      <c r="A6685" s="793"/>
      <c r="E6685" s="176"/>
      <c r="F6685" s="176"/>
      <c r="G6685" s="177"/>
      <c r="H6685" s="177"/>
    </row>
    <row r="6686" spans="1:8" x14ac:dyDescent="0.25">
      <c r="A6686" s="793"/>
      <c r="E6686" s="176"/>
      <c r="F6686" s="176"/>
      <c r="G6686" s="177"/>
      <c r="H6686" s="177"/>
    </row>
    <row r="6687" spans="1:8" x14ac:dyDescent="0.25">
      <c r="A6687" s="793"/>
      <c r="E6687" s="176"/>
      <c r="F6687" s="176"/>
      <c r="G6687" s="177"/>
      <c r="H6687" s="177"/>
    </row>
    <row r="6688" spans="1:8" x14ac:dyDescent="0.25">
      <c r="A6688" s="793"/>
      <c r="E6688" s="176"/>
      <c r="F6688" s="176"/>
      <c r="G6688" s="177"/>
      <c r="H6688" s="177"/>
    </row>
    <row r="6689" spans="1:8" x14ac:dyDescent="0.25">
      <c r="A6689" s="793"/>
      <c r="E6689" s="176"/>
      <c r="F6689" s="176"/>
      <c r="G6689" s="177"/>
      <c r="H6689" s="177"/>
    </row>
    <row r="6690" spans="1:8" x14ac:dyDescent="0.25">
      <c r="A6690" s="793"/>
      <c r="E6690" s="176"/>
      <c r="F6690" s="176"/>
      <c r="G6690" s="177"/>
      <c r="H6690" s="177"/>
    </row>
    <row r="6691" spans="1:8" x14ac:dyDescent="0.25">
      <c r="A6691" s="793"/>
      <c r="E6691" s="176"/>
      <c r="F6691" s="176"/>
      <c r="G6691" s="177"/>
      <c r="H6691" s="177"/>
    </row>
    <row r="6692" spans="1:8" x14ac:dyDescent="0.25">
      <c r="A6692" s="793"/>
      <c r="E6692" s="176"/>
      <c r="F6692" s="176"/>
      <c r="G6692" s="177"/>
      <c r="H6692" s="177"/>
    </row>
    <row r="6693" spans="1:8" x14ac:dyDescent="0.25">
      <c r="A6693" s="793"/>
      <c r="E6693" s="176"/>
      <c r="F6693" s="176"/>
      <c r="G6693" s="177"/>
      <c r="H6693" s="177"/>
    </row>
    <row r="6694" spans="1:8" x14ac:dyDescent="0.25">
      <c r="A6694" s="793"/>
      <c r="E6694" s="176"/>
      <c r="F6694" s="176"/>
      <c r="G6694" s="177"/>
      <c r="H6694" s="177"/>
    </row>
    <row r="6695" spans="1:8" x14ac:dyDescent="0.25">
      <c r="A6695" s="793"/>
      <c r="E6695" s="176"/>
      <c r="F6695" s="176"/>
      <c r="G6695" s="177"/>
      <c r="H6695" s="177"/>
    </row>
    <row r="6696" spans="1:8" x14ac:dyDescent="0.25">
      <c r="A6696" s="793"/>
      <c r="E6696" s="176"/>
      <c r="F6696" s="176"/>
      <c r="G6696" s="177"/>
      <c r="H6696" s="177"/>
    </row>
    <row r="6697" spans="1:8" x14ac:dyDescent="0.25">
      <c r="A6697" s="793"/>
      <c r="E6697" s="176"/>
      <c r="F6697" s="176"/>
      <c r="G6697" s="177"/>
      <c r="H6697" s="177"/>
    </row>
    <row r="6698" spans="1:8" x14ac:dyDescent="0.25">
      <c r="A6698" s="793"/>
      <c r="E6698" s="176"/>
      <c r="F6698" s="176"/>
      <c r="G6698" s="177"/>
      <c r="H6698" s="177"/>
    </row>
    <row r="6699" spans="1:8" x14ac:dyDescent="0.25">
      <c r="A6699" s="793"/>
      <c r="E6699" s="176"/>
      <c r="F6699" s="176"/>
      <c r="G6699" s="177"/>
      <c r="H6699" s="177"/>
    </row>
    <row r="6700" spans="1:8" x14ac:dyDescent="0.25">
      <c r="A6700" s="793"/>
      <c r="E6700" s="176"/>
      <c r="F6700" s="176"/>
      <c r="G6700" s="177"/>
      <c r="H6700" s="177"/>
    </row>
    <row r="6701" spans="1:8" x14ac:dyDescent="0.25">
      <c r="A6701" s="793"/>
      <c r="E6701" s="176"/>
      <c r="F6701" s="176"/>
      <c r="G6701" s="177"/>
      <c r="H6701" s="177"/>
    </row>
    <row r="6702" spans="1:8" x14ac:dyDescent="0.25">
      <c r="A6702" s="793"/>
      <c r="E6702" s="176"/>
      <c r="F6702" s="176"/>
      <c r="G6702" s="177"/>
      <c r="H6702" s="177"/>
    </row>
    <row r="6703" spans="1:8" x14ac:dyDescent="0.25">
      <c r="A6703" s="793"/>
      <c r="E6703" s="176"/>
      <c r="F6703" s="176"/>
      <c r="G6703" s="177"/>
      <c r="H6703" s="177"/>
    </row>
    <row r="6704" spans="1:8" x14ac:dyDescent="0.25">
      <c r="A6704" s="793"/>
      <c r="E6704" s="176"/>
      <c r="F6704" s="176"/>
      <c r="G6704" s="177"/>
      <c r="H6704" s="177"/>
    </row>
    <row r="6705" spans="1:8" x14ac:dyDescent="0.25">
      <c r="A6705" s="793"/>
      <c r="E6705" s="176"/>
      <c r="F6705" s="176"/>
      <c r="G6705" s="177"/>
      <c r="H6705" s="177"/>
    </row>
    <row r="6706" spans="1:8" x14ac:dyDescent="0.25">
      <c r="A6706" s="793"/>
      <c r="E6706" s="176"/>
      <c r="F6706" s="176"/>
      <c r="G6706" s="177"/>
      <c r="H6706" s="177"/>
    </row>
    <row r="6707" spans="1:8" x14ac:dyDescent="0.25">
      <c r="A6707" s="793"/>
      <c r="E6707" s="176"/>
      <c r="F6707" s="176"/>
      <c r="G6707" s="177"/>
      <c r="H6707" s="177"/>
    </row>
    <row r="6708" spans="1:8" x14ac:dyDescent="0.25">
      <c r="A6708" s="793"/>
      <c r="E6708" s="176"/>
      <c r="F6708" s="176"/>
      <c r="G6708" s="177"/>
      <c r="H6708" s="177"/>
    </row>
    <row r="6709" spans="1:8" x14ac:dyDescent="0.25">
      <c r="A6709" s="793"/>
      <c r="E6709" s="176"/>
      <c r="F6709" s="176"/>
      <c r="G6709" s="177"/>
      <c r="H6709" s="177"/>
    </row>
    <row r="6710" spans="1:8" x14ac:dyDescent="0.25">
      <c r="A6710" s="793"/>
      <c r="E6710" s="176"/>
      <c r="F6710" s="176"/>
      <c r="G6710" s="177"/>
      <c r="H6710" s="177"/>
    </row>
    <row r="6711" spans="1:8" x14ac:dyDescent="0.25">
      <c r="A6711" s="793"/>
      <c r="E6711" s="176"/>
      <c r="F6711" s="176"/>
      <c r="G6711" s="177"/>
      <c r="H6711" s="177"/>
    </row>
    <row r="6712" spans="1:8" x14ac:dyDescent="0.25">
      <c r="A6712" s="793"/>
      <c r="E6712" s="176"/>
      <c r="F6712" s="176"/>
      <c r="G6712" s="177"/>
      <c r="H6712" s="177"/>
    </row>
    <row r="6713" spans="1:8" x14ac:dyDescent="0.25">
      <c r="A6713" s="793"/>
      <c r="E6713" s="176"/>
      <c r="F6713" s="176"/>
      <c r="G6713" s="177"/>
      <c r="H6713" s="177"/>
    </row>
    <row r="6714" spans="1:8" x14ac:dyDescent="0.25">
      <c r="A6714" s="793"/>
      <c r="E6714" s="176"/>
      <c r="F6714" s="176"/>
      <c r="G6714" s="177"/>
      <c r="H6714" s="177"/>
    </row>
    <row r="6715" spans="1:8" x14ac:dyDescent="0.25">
      <c r="A6715" s="793"/>
      <c r="E6715" s="176"/>
      <c r="F6715" s="176"/>
      <c r="G6715" s="177"/>
      <c r="H6715" s="177"/>
    </row>
    <row r="6716" spans="1:8" x14ac:dyDescent="0.25">
      <c r="A6716" s="793"/>
      <c r="E6716" s="176"/>
      <c r="F6716" s="176"/>
      <c r="G6716" s="177"/>
      <c r="H6716" s="177"/>
    </row>
    <row r="6717" spans="1:8" x14ac:dyDescent="0.25">
      <c r="A6717" s="793"/>
      <c r="E6717" s="176"/>
      <c r="F6717" s="176"/>
      <c r="G6717" s="177"/>
      <c r="H6717" s="177"/>
    </row>
    <row r="6718" spans="1:8" x14ac:dyDescent="0.25">
      <c r="A6718" s="793"/>
      <c r="E6718" s="176"/>
      <c r="F6718" s="176"/>
      <c r="G6718" s="177"/>
      <c r="H6718" s="177"/>
    </row>
    <row r="6719" spans="1:8" x14ac:dyDescent="0.25">
      <c r="A6719" s="793"/>
      <c r="E6719" s="176"/>
      <c r="F6719" s="176"/>
      <c r="G6719" s="177"/>
      <c r="H6719" s="177"/>
    </row>
    <row r="6720" spans="1:8" x14ac:dyDescent="0.25">
      <c r="A6720" s="793"/>
      <c r="E6720" s="176"/>
      <c r="F6720" s="176"/>
      <c r="G6720" s="177"/>
      <c r="H6720" s="177"/>
    </row>
    <row r="6721" spans="1:8" x14ac:dyDescent="0.25">
      <c r="A6721" s="793"/>
      <c r="E6721" s="176"/>
      <c r="F6721" s="176"/>
      <c r="G6721" s="177"/>
      <c r="H6721" s="177"/>
    </row>
    <row r="6722" spans="1:8" x14ac:dyDescent="0.25">
      <c r="A6722" s="793"/>
      <c r="E6722" s="176"/>
      <c r="F6722" s="176"/>
      <c r="G6722" s="177"/>
      <c r="H6722" s="177"/>
    </row>
    <row r="6723" spans="1:8" x14ac:dyDescent="0.25">
      <c r="A6723" s="793"/>
      <c r="E6723" s="176"/>
      <c r="F6723" s="176"/>
      <c r="G6723" s="177"/>
      <c r="H6723" s="177"/>
    </row>
    <row r="6724" spans="1:8" x14ac:dyDescent="0.25">
      <c r="A6724" s="793"/>
      <c r="E6724" s="176"/>
      <c r="F6724" s="176"/>
      <c r="G6724" s="177"/>
      <c r="H6724" s="177"/>
    </row>
    <row r="6725" spans="1:8" x14ac:dyDescent="0.25">
      <c r="A6725" s="793"/>
      <c r="E6725" s="176"/>
      <c r="F6725" s="176"/>
      <c r="G6725" s="177"/>
      <c r="H6725" s="177"/>
    </row>
    <row r="6726" spans="1:8" x14ac:dyDescent="0.25">
      <c r="A6726" s="793"/>
      <c r="E6726" s="176"/>
      <c r="F6726" s="176"/>
      <c r="G6726" s="177"/>
      <c r="H6726" s="177"/>
    </row>
    <row r="6727" spans="1:8" x14ac:dyDescent="0.25">
      <c r="A6727" s="793"/>
      <c r="E6727" s="176"/>
      <c r="F6727" s="176"/>
      <c r="G6727" s="177"/>
      <c r="H6727" s="177"/>
    </row>
    <row r="6728" spans="1:8" x14ac:dyDescent="0.25">
      <c r="A6728" s="793"/>
      <c r="E6728" s="176"/>
      <c r="F6728" s="176"/>
      <c r="G6728" s="177"/>
      <c r="H6728" s="177"/>
    </row>
    <row r="6729" spans="1:8" x14ac:dyDescent="0.25">
      <c r="A6729" s="793"/>
      <c r="E6729" s="176"/>
      <c r="F6729" s="176"/>
      <c r="G6729" s="177"/>
      <c r="H6729" s="177"/>
    </row>
    <row r="6730" spans="1:8" x14ac:dyDescent="0.25">
      <c r="A6730" s="793"/>
      <c r="E6730" s="176"/>
      <c r="F6730" s="176"/>
      <c r="G6730" s="177"/>
      <c r="H6730" s="177"/>
    </row>
    <row r="6731" spans="1:8" x14ac:dyDescent="0.25">
      <c r="A6731" s="793"/>
      <c r="E6731" s="176"/>
      <c r="F6731" s="176"/>
      <c r="G6731" s="177"/>
      <c r="H6731" s="177"/>
    </row>
    <row r="6732" spans="1:8" x14ac:dyDescent="0.25">
      <c r="A6732" s="793"/>
      <c r="E6732" s="176"/>
      <c r="F6732" s="176"/>
      <c r="G6732" s="177"/>
      <c r="H6732" s="177"/>
    </row>
    <row r="6733" spans="1:8" x14ac:dyDescent="0.25">
      <c r="A6733" s="793"/>
      <c r="E6733" s="176"/>
      <c r="F6733" s="176"/>
      <c r="G6733" s="177"/>
      <c r="H6733" s="177"/>
    </row>
    <row r="6734" spans="1:8" x14ac:dyDescent="0.25">
      <c r="A6734" s="793"/>
      <c r="E6734" s="176"/>
      <c r="F6734" s="176"/>
      <c r="G6734" s="177"/>
      <c r="H6734" s="177"/>
    </row>
    <row r="6735" spans="1:8" x14ac:dyDescent="0.25">
      <c r="A6735" s="793"/>
      <c r="E6735" s="176"/>
      <c r="F6735" s="176"/>
      <c r="G6735" s="177"/>
      <c r="H6735" s="177"/>
    </row>
    <row r="6736" spans="1:8" x14ac:dyDescent="0.25">
      <c r="A6736" s="793"/>
      <c r="E6736" s="176"/>
      <c r="F6736" s="176"/>
      <c r="G6736" s="177"/>
      <c r="H6736" s="177"/>
    </row>
    <row r="6737" spans="1:8" x14ac:dyDescent="0.25">
      <c r="A6737" s="793"/>
      <c r="E6737" s="176"/>
      <c r="F6737" s="176"/>
      <c r="G6737" s="177"/>
      <c r="H6737" s="177"/>
    </row>
    <row r="6738" spans="1:8" x14ac:dyDescent="0.25">
      <c r="A6738" s="793"/>
      <c r="E6738" s="176"/>
      <c r="F6738" s="176"/>
      <c r="G6738" s="177"/>
      <c r="H6738" s="177"/>
    </row>
    <row r="6739" spans="1:8" x14ac:dyDescent="0.25">
      <c r="A6739" s="793"/>
      <c r="E6739" s="176"/>
      <c r="F6739" s="176"/>
      <c r="G6739" s="177"/>
      <c r="H6739" s="177"/>
    </row>
    <row r="6740" spans="1:8" x14ac:dyDescent="0.25">
      <c r="A6740" s="793"/>
      <c r="E6740" s="176"/>
      <c r="F6740" s="176"/>
      <c r="G6740" s="177"/>
      <c r="H6740" s="177"/>
    </row>
    <row r="6741" spans="1:8" x14ac:dyDescent="0.25">
      <c r="A6741" s="793"/>
      <c r="E6741" s="176"/>
      <c r="F6741" s="176"/>
      <c r="G6741" s="177"/>
      <c r="H6741" s="177"/>
    </row>
    <row r="6742" spans="1:8" x14ac:dyDescent="0.25">
      <c r="A6742" s="793"/>
      <c r="E6742" s="176"/>
      <c r="F6742" s="176"/>
      <c r="G6742" s="177"/>
      <c r="H6742" s="177"/>
    </row>
    <row r="6743" spans="1:8" x14ac:dyDescent="0.25">
      <c r="A6743" s="793"/>
      <c r="E6743" s="176"/>
      <c r="F6743" s="176"/>
      <c r="G6743" s="177"/>
      <c r="H6743" s="177"/>
    </row>
    <row r="6744" spans="1:8" x14ac:dyDescent="0.25">
      <c r="A6744" s="793"/>
      <c r="E6744" s="176"/>
      <c r="F6744" s="176"/>
      <c r="G6744" s="177"/>
      <c r="H6744" s="177"/>
    </row>
    <row r="6745" spans="1:8" x14ac:dyDescent="0.25">
      <c r="A6745" s="793"/>
      <c r="E6745" s="176"/>
      <c r="F6745" s="176"/>
      <c r="G6745" s="177"/>
      <c r="H6745" s="177"/>
    </row>
    <row r="6746" spans="1:8" x14ac:dyDescent="0.25">
      <c r="A6746" s="793"/>
      <c r="E6746" s="176"/>
      <c r="F6746" s="176"/>
      <c r="G6746" s="177"/>
      <c r="H6746" s="177"/>
    </row>
    <row r="6747" spans="1:8" x14ac:dyDescent="0.25">
      <c r="A6747" s="793"/>
      <c r="E6747" s="176"/>
      <c r="F6747" s="176"/>
      <c r="G6747" s="177"/>
      <c r="H6747" s="177"/>
    </row>
    <row r="6748" spans="1:8" x14ac:dyDescent="0.25">
      <c r="A6748" s="793"/>
      <c r="E6748" s="176"/>
      <c r="F6748" s="176"/>
      <c r="G6748" s="177"/>
      <c r="H6748" s="177"/>
    </row>
    <row r="6749" spans="1:8" x14ac:dyDescent="0.25">
      <c r="A6749" s="793"/>
      <c r="E6749" s="176"/>
      <c r="F6749" s="176"/>
      <c r="G6749" s="177"/>
      <c r="H6749" s="177"/>
    </row>
    <row r="6750" spans="1:8" x14ac:dyDescent="0.25">
      <c r="A6750" s="793"/>
      <c r="E6750" s="176"/>
      <c r="F6750" s="176"/>
      <c r="G6750" s="177"/>
      <c r="H6750" s="177"/>
    </row>
    <row r="6751" spans="1:8" x14ac:dyDescent="0.25">
      <c r="A6751" s="793"/>
      <c r="E6751" s="176"/>
      <c r="F6751" s="176"/>
      <c r="G6751" s="177"/>
      <c r="H6751" s="177"/>
    </row>
    <row r="6752" spans="1:8" x14ac:dyDescent="0.25">
      <c r="A6752" s="793"/>
      <c r="E6752" s="176"/>
      <c r="F6752" s="176"/>
      <c r="G6752" s="177"/>
      <c r="H6752" s="177"/>
    </row>
    <row r="6753" spans="1:8" x14ac:dyDescent="0.25">
      <c r="A6753" s="793"/>
      <c r="E6753" s="176"/>
      <c r="F6753" s="176"/>
      <c r="G6753" s="177"/>
      <c r="H6753" s="177"/>
    </row>
    <row r="6754" spans="1:8" x14ac:dyDescent="0.25">
      <c r="A6754" s="793"/>
      <c r="E6754" s="176"/>
      <c r="F6754" s="176"/>
      <c r="G6754" s="177"/>
      <c r="H6754" s="177"/>
    </row>
    <row r="6755" spans="1:8" x14ac:dyDescent="0.25">
      <c r="A6755" s="793"/>
      <c r="E6755" s="176"/>
      <c r="F6755" s="176"/>
      <c r="G6755" s="177"/>
      <c r="H6755" s="177"/>
    </row>
    <row r="6756" spans="1:8" x14ac:dyDescent="0.25">
      <c r="A6756" s="793"/>
      <c r="E6756" s="176"/>
      <c r="F6756" s="176"/>
      <c r="G6756" s="177"/>
      <c r="H6756" s="177"/>
    </row>
    <row r="6757" spans="1:8" x14ac:dyDescent="0.25">
      <c r="A6757" s="793"/>
      <c r="E6757" s="176"/>
      <c r="F6757" s="176"/>
      <c r="G6757" s="177"/>
      <c r="H6757" s="177"/>
    </row>
    <row r="6758" spans="1:8" x14ac:dyDescent="0.25">
      <c r="A6758" s="793"/>
      <c r="E6758" s="176"/>
      <c r="F6758" s="176"/>
      <c r="G6758" s="177"/>
      <c r="H6758" s="177"/>
    </row>
    <row r="6759" spans="1:8" x14ac:dyDescent="0.25">
      <c r="A6759" s="793"/>
      <c r="E6759" s="176"/>
      <c r="F6759" s="176"/>
      <c r="G6759" s="177"/>
      <c r="H6759" s="177"/>
    </row>
    <row r="6760" spans="1:8" x14ac:dyDescent="0.25">
      <c r="A6760" s="793"/>
      <c r="E6760" s="176"/>
      <c r="F6760" s="176"/>
      <c r="G6760" s="177"/>
      <c r="H6760" s="177"/>
    </row>
    <row r="6761" spans="1:8" x14ac:dyDescent="0.25">
      <c r="A6761" s="793"/>
      <c r="E6761" s="176"/>
      <c r="F6761" s="176"/>
      <c r="G6761" s="177"/>
      <c r="H6761" s="177"/>
    </row>
    <row r="6762" spans="1:8" x14ac:dyDescent="0.25">
      <c r="A6762" s="793"/>
      <c r="E6762" s="176"/>
      <c r="F6762" s="176"/>
      <c r="G6762" s="177"/>
      <c r="H6762" s="177"/>
    </row>
    <row r="6763" spans="1:8" x14ac:dyDescent="0.25">
      <c r="A6763" s="793"/>
      <c r="E6763" s="176"/>
      <c r="F6763" s="176"/>
      <c r="G6763" s="177"/>
      <c r="H6763" s="177"/>
    </row>
    <row r="6764" spans="1:8" x14ac:dyDescent="0.25">
      <c r="A6764" s="793"/>
      <c r="E6764" s="176"/>
      <c r="F6764" s="176"/>
      <c r="G6764" s="177"/>
      <c r="H6764" s="177"/>
    </row>
    <row r="6765" spans="1:8" x14ac:dyDescent="0.25">
      <c r="A6765" s="793"/>
      <c r="E6765" s="176"/>
      <c r="F6765" s="176"/>
      <c r="G6765" s="177"/>
      <c r="H6765" s="177"/>
    </row>
    <row r="6766" spans="1:8" x14ac:dyDescent="0.25">
      <c r="A6766" s="793"/>
      <c r="E6766" s="176"/>
      <c r="F6766" s="176"/>
      <c r="G6766" s="177"/>
      <c r="H6766" s="177"/>
    </row>
    <row r="6767" spans="1:8" x14ac:dyDescent="0.25">
      <c r="A6767" s="793"/>
      <c r="E6767" s="176"/>
      <c r="F6767" s="176"/>
      <c r="G6767" s="177"/>
      <c r="H6767" s="177"/>
    </row>
    <row r="6768" spans="1:8" x14ac:dyDescent="0.25">
      <c r="A6768" s="793"/>
      <c r="E6768" s="176"/>
      <c r="F6768" s="176"/>
      <c r="G6768" s="177"/>
      <c r="H6768" s="177"/>
    </row>
    <row r="6769" spans="1:8" x14ac:dyDescent="0.25">
      <c r="A6769" s="793"/>
      <c r="E6769" s="176"/>
      <c r="F6769" s="176"/>
      <c r="G6769" s="177"/>
      <c r="H6769" s="177"/>
    </row>
    <row r="6770" spans="1:8" x14ac:dyDescent="0.25">
      <c r="A6770" s="793"/>
      <c r="E6770" s="176"/>
      <c r="F6770" s="176"/>
      <c r="G6770" s="177"/>
      <c r="H6770" s="177"/>
    </row>
    <row r="6771" spans="1:8" x14ac:dyDescent="0.25">
      <c r="A6771" s="793"/>
      <c r="E6771" s="176"/>
      <c r="F6771" s="176"/>
      <c r="G6771" s="177"/>
      <c r="H6771" s="177"/>
    </row>
    <row r="6772" spans="1:8" x14ac:dyDescent="0.25">
      <c r="A6772" s="793"/>
      <c r="E6772" s="176"/>
      <c r="F6772" s="176"/>
      <c r="G6772" s="177"/>
      <c r="H6772" s="177"/>
    </row>
    <row r="6773" spans="1:8" x14ac:dyDescent="0.25">
      <c r="A6773" s="793"/>
      <c r="E6773" s="176"/>
      <c r="F6773" s="176"/>
      <c r="G6773" s="177"/>
      <c r="H6773" s="177"/>
    </row>
    <row r="6774" spans="1:8" x14ac:dyDescent="0.25">
      <c r="A6774" s="793"/>
      <c r="E6774" s="176"/>
      <c r="F6774" s="176"/>
      <c r="G6774" s="177"/>
      <c r="H6774" s="177"/>
    </row>
    <row r="6775" spans="1:8" x14ac:dyDescent="0.25">
      <c r="A6775" s="793"/>
      <c r="E6775" s="176"/>
      <c r="F6775" s="176"/>
      <c r="G6775" s="177"/>
      <c r="H6775" s="177"/>
    </row>
    <row r="6776" spans="1:8" x14ac:dyDescent="0.25">
      <c r="A6776" s="793"/>
      <c r="E6776" s="176"/>
      <c r="F6776" s="176"/>
      <c r="G6776" s="177"/>
      <c r="H6776" s="177"/>
    </row>
    <row r="6777" spans="1:8" x14ac:dyDescent="0.25">
      <c r="A6777" s="793"/>
      <c r="E6777" s="176"/>
      <c r="F6777" s="176"/>
      <c r="G6777" s="177"/>
      <c r="H6777" s="177"/>
    </row>
    <row r="6778" spans="1:8" x14ac:dyDescent="0.25">
      <c r="A6778" s="793"/>
      <c r="E6778" s="176"/>
      <c r="F6778" s="176"/>
      <c r="G6778" s="177"/>
      <c r="H6778" s="177"/>
    </row>
    <row r="6779" spans="1:8" x14ac:dyDescent="0.25">
      <c r="A6779" s="793"/>
      <c r="E6779" s="176"/>
      <c r="F6779" s="176"/>
      <c r="G6779" s="177"/>
      <c r="H6779" s="177"/>
    </row>
    <row r="6780" spans="1:8" x14ac:dyDescent="0.25">
      <c r="A6780" s="793"/>
      <c r="E6780" s="176"/>
      <c r="F6780" s="176"/>
      <c r="G6780" s="177"/>
      <c r="H6780" s="177"/>
    </row>
    <row r="6781" spans="1:8" x14ac:dyDescent="0.25">
      <c r="A6781" s="793"/>
      <c r="E6781" s="176"/>
      <c r="F6781" s="176"/>
      <c r="G6781" s="177"/>
      <c r="H6781" s="177"/>
    </row>
    <row r="6782" spans="1:8" x14ac:dyDescent="0.25">
      <c r="A6782" s="793"/>
      <c r="E6782" s="176"/>
      <c r="F6782" s="176"/>
      <c r="G6782" s="177"/>
      <c r="H6782" s="177"/>
    </row>
    <row r="6783" spans="1:8" x14ac:dyDescent="0.25">
      <c r="A6783" s="793"/>
      <c r="E6783" s="176"/>
      <c r="F6783" s="176"/>
      <c r="G6783" s="177"/>
      <c r="H6783" s="177"/>
    </row>
    <row r="6784" spans="1:8" x14ac:dyDescent="0.25">
      <c r="A6784" s="793"/>
      <c r="E6784" s="176"/>
      <c r="F6784" s="176"/>
      <c r="G6784" s="177"/>
      <c r="H6784" s="177"/>
    </row>
    <row r="6785" spans="1:8" x14ac:dyDescent="0.25">
      <c r="A6785" s="793"/>
      <c r="E6785" s="176"/>
      <c r="F6785" s="176"/>
      <c r="G6785" s="177"/>
      <c r="H6785" s="177"/>
    </row>
    <row r="6786" spans="1:8" x14ac:dyDescent="0.25">
      <c r="A6786" s="793"/>
      <c r="E6786" s="176"/>
      <c r="F6786" s="176"/>
      <c r="G6786" s="177"/>
      <c r="H6786" s="177"/>
    </row>
    <row r="6787" spans="1:8" x14ac:dyDescent="0.25">
      <c r="A6787" s="793"/>
      <c r="E6787" s="176"/>
      <c r="F6787" s="176"/>
      <c r="G6787" s="177"/>
      <c r="H6787" s="177"/>
    </row>
    <row r="6788" spans="1:8" x14ac:dyDescent="0.25">
      <c r="A6788" s="793"/>
      <c r="E6788" s="176"/>
      <c r="F6788" s="176"/>
      <c r="G6788" s="177"/>
      <c r="H6788" s="177"/>
    </row>
    <row r="6789" spans="1:8" x14ac:dyDescent="0.25">
      <c r="A6789" s="793"/>
      <c r="E6789" s="176"/>
      <c r="F6789" s="176"/>
      <c r="G6789" s="177"/>
      <c r="H6789" s="177"/>
    </row>
    <row r="6790" spans="1:8" x14ac:dyDescent="0.25">
      <c r="A6790" s="793"/>
      <c r="E6790" s="176"/>
      <c r="F6790" s="176"/>
      <c r="G6790" s="177"/>
      <c r="H6790" s="177"/>
    </row>
    <row r="6791" spans="1:8" x14ac:dyDescent="0.25">
      <c r="A6791" s="793"/>
      <c r="E6791" s="176"/>
      <c r="F6791" s="176"/>
      <c r="G6791" s="177"/>
      <c r="H6791" s="177"/>
    </row>
    <row r="6792" spans="1:8" x14ac:dyDescent="0.25">
      <c r="A6792" s="793"/>
      <c r="E6792" s="176"/>
      <c r="F6792" s="176"/>
      <c r="G6792" s="177"/>
      <c r="H6792" s="177"/>
    </row>
    <row r="6793" spans="1:8" x14ac:dyDescent="0.25">
      <c r="A6793" s="793"/>
      <c r="E6793" s="176"/>
      <c r="F6793" s="176"/>
      <c r="G6793" s="177"/>
      <c r="H6793" s="177"/>
    </row>
    <row r="6794" spans="1:8" x14ac:dyDescent="0.25">
      <c r="A6794" s="793"/>
      <c r="E6794" s="176"/>
      <c r="F6794" s="176"/>
      <c r="G6794" s="177"/>
      <c r="H6794" s="177"/>
    </row>
    <row r="6795" spans="1:8" x14ac:dyDescent="0.25">
      <c r="A6795" s="793"/>
      <c r="E6795" s="176"/>
      <c r="F6795" s="176"/>
      <c r="G6795" s="177"/>
      <c r="H6795" s="177"/>
    </row>
    <row r="6796" spans="1:8" x14ac:dyDescent="0.25">
      <c r="A6796" s="793"/>
      <c r="E6796" s="176"/>
      <c r="F6796" s="176"/>
      <c r="G6796" s="177"/>
      <c r="H6796" s="177"/>
    </row>
    <row r="6797" spans="1:8" x14ac:dyDescent="0.25">
      <c r="A6797" s="793"/>
      <c r="E6797" s="176"/>
      <c r="F6797" s="176"/>
      <c r="G6797" s="177"/>
      <c r="H6797" s="177"/>
    </row>
    <row r="6798" spans="1:8" x14ac:dyDescent="0.25">
      <c r="A6798" s="793"/>
      <c r="E6798" s="176"/>
      <c r="F6798" s="176"/>
      <c r="G6798" s="177"/>
      <c r="H6798" s="177"/>
    </row>
    <row r="6799" spans="1:8" x14ac:dyDescent="0.25">
      <c r="A6799" s="793"/>
      <c r="E6799" s="176"/>
      <c r="F6799" s="176"/>
      <c r="G6799" s="177"/>
      <c r="H6799" s="177"/>
    </row>
    <row r="6800" spans="1:8" x14ac:dyDescent="0.25">
      <c r="A6800" s="793"/>
      <c r="E6800" s="176"/>
      <c r="F6800" s="176"/>
      <c r="G6800" s="177"/>
      <c r="H6800" s="177"/>
    </row>
    <row r="6801" spans="1:8" x14ac:dyDescent="0.25">
      <c r="A6801" s="793"/>
      <c r="E6801" s="176"/>
      <c r="F6801" s="176"/>
      <c r="G6801" s="177"/>
      <c r="H6801" s="177"/>
    </row>
    <row r="6802" spans="1:8" x14ac:dyDescent="0.25">
      <c r="A6802" s="793"/>
      <c r="E6802" s="176"/>
      <c r="F6802" s="176"/>
      <c r="G6802" s="177"/>
      <c r="H6802" s="177"/>
    </row>
    <row r="6803" spans="1:8" x14ac:dyDescent="0.25">
      <c r="A6803" s="793"/>
      <c r="E6803" s="176"/>
      <c r="F6803" s="176"/>
      <c r="G6803" s="177"/>
      <c r="H6803" s="177"/>
    </row>
    <row r="6804" spans="1:8" x14ac:dyDescent="0.25">
      <c r="A6804" s="793"/>
      <c r="E6804" s="176"/>
      <c r="F6804" s="176"/>
      <c r="G6804" s="177"/>
      <c r="H6804" s="177"/>
    </row>
    <row r="6805" spans="1:8" x14ac:dyDescent="0.25">
      <c r="A6805" s="793"/>
      <c r="E6805" s="176"/>
      <c r="F6805" s="176"/>
      <c r="G6805" s="177"/>
      <c r="H6805" s="177"/>
    </row>
    <row r="6806" spans="1:8" x14ac:dyDescent="0.25">
      <c r="A6806" s="793"/>
      <c r="E6806" s="176"/>
      <c r="F6806" s="176"/>
      <c r="G6806" s="177"/>
      <c r="H6806" s="177"/>
    </row>
    <row r="6807" spans="1:8" x14ac:dyDescent="0.25">
      <c r="A6807" s="793"/>
      <c r="E6807" s="176"/>
      <c r="F6807" s="176"/>
      <c r="G6807" s="177"/>
      <c r="H6807" s="177"/>
    </row>
    <row r="6808" spans="1:8" x14ac:dyDescent="0.25">
      <c r="A6808" s="793"/>
      <c r="E6808" s="176"/>
      <c r="F6808" s="176"/>
      <c r="G6808" s="177"/>
      <c r="H6808" s="177"/>
    </row>
    <row r="6809" spans="1:8" x14ac:dyDescent="0.25">
      <c r="A6809" s="793"/>
      <c r="E6809" s="176"/>
      <c r="F6809" s="176"/>
      <c r="G6809" s="177"/>
      <c r="H6809" s="177"/>
    </row>
    <row r="6810" spans="1:8" x14ac:dyDescent="0.25">
      <c r="A6810" s="793"/>
      <c r="E6810" s="176"/>
      <c r="F6810" s="176"/>
      <c r="G6810" s="177"/>
      <c r="H6810" s="177"/>
    </row>
    <row r="6811" spans="1:8" x14ac:dyDescent="0.25">
      <c r="A6811" s="793"/>
      <c r="E6811" s="176"/>
      <c r="F6811" s="176"/>
      <c r="G6811" s="177"/>
      <c r="H6811" s="177"/>
    </row>
    <row r="6812" spans="1:8" x14ac:dyDescent="0.25">
      <c r="A6812" s="793"/>
      <c r="E6812" s="176"/>
      <c r="F6812" s="176"/>
      <c r="G6812" s="177"/>
      <c r="H6812" s="177"/>
    </row>
    <row r="6813" spans="1:8" x14ac:dyDescent="0.25">
      <c r="A6813" s="793"/>
      <c r="E6813" s="176"/>
      <c r="F6813" s="176"/>
      <c r="G6813" s="177"/>
      <c r="H6813" s="177"/>
    </row>
    <row r="6814" spans="1:8" x14ac:dyDescent="0.25">
      <c r="A6814" s="793"/>
      <c r="E6814" s="176"/>
      <c r="F6814" s="176"/>
      <c r="G6814" s="177"/>
      <c r="H6814" s="177"/>
    </row>
    <row r="6815" spans="1:8" x14ac:dyDescent="0.25">
      <c r="A6815" s="793"/>
      <c r="E6815" s="176"/>
      <c r="F6815" s="176"/>
      <c r="G6815" s="177"/>
      <c r="H6815" s="177"/>
    </row>
    <row r="6816" spans="1:8" x14ac:dyDescent="0.25">
      <c r="A6816" s="793"/>
      <c r="E6816" s="176"/>
      <c r="F6816" s="176"/>
      <c r="G6816" s="177"/>
      <c r="H6816" s="177"/>
    </row>
    <row r="6817" spans="1:8" x14ac:dyDescent="0.25">
      <c r="A6817" s="793"/>
      <c r="E6817" s="176"/>
      <c r="F6817" s="176"/>
      <c r="G6817" s="177"/>
      <c r="H6817" s="177"/>
    </row>
    <row r="6818" spans="1:8" x14ac:dyDescent="0.25">
      <c r="A6818" s="793"/>
      <c r="E6818" s="176"/>
      <c r="F6818" s="176"/>
      <c r="G6818" s="177"/>
      <c r="H6818" s="177"/>
    </row>
    <row r="6819" spans="1:8" x14ac:dyDescent="0.25">
      <c r="A6819" s="793"/>
      <c r="E6819" s="176"/>
      <c r="F6819" s="176"/>
      <c r="G6819" s="177"/>
      <c r="H6819" s="177"/>
    </row>
    <row r="6820" spans="1:8" x14ac:dyDescent="0.25">
      <c r="A6820" s="793"/>
      <c r="E6820" s="176"/>
      <c r="F6820" s="176"/>
      <c r="G6820" s="177"/>
      <c r="H6820" s="177"/>
    </row>
    <row r="6821" spans="1:8" x14ac:dyDescent="0.25">
      <c r="A6821" s="793"/>
      <c r="E6821" s="176"/>
      <c r="F6821" s="176"/>
      <c r="G6821" s="177"/>
      <c r="H6821" s="177"/>
    </row>
    <row r="6822" spans="1:8" x14ac:dyDescent="0.25">
      <c r="A6822" s="793"/>
      <c r="E6822" s="176"/>
      <c r="F6822" s="176"/>
      <c r="G6822" s="177"/>
      <c r="H6822" s="177"/>
    </row>
    <row r="6823" spans="1:8" x14ac:dyDescent="0.25">
      <c r="A6823" s="793"/>
      <c r="E6823" s="176"/>
      <c r="F6823" s="176"/>
      <c r="G6823" s="177"/>
      <c r="H6823" s="177"/>
    </row>
    <row r="6824" spans="1:8" x14ac:dyDescent="0.25">
      <c r="A6824" s="793"/>
      <c r="E6824" s="176"/>
      <c r="F6824" s="176"/>
      <c r="G6824" s="177"/>
      <c r="H6824" s="177"/>
    </row>
    <row r="6825" spans="1:8" x14ac:dyDescent="0.25">
      <c r="A6825" s="793"/>
      <c r="E6825" s="176"/>
      <c r="F6825" s="176"/>
      <c r="G6825" s="177"/>
      <c r="H6825" s="177"/>
    </row>
    <row r="6826" spans="1:8" x14ac:dyDescent="0.25">
      <c r="A6826" s="793"/>
      <c r="E6826" s="176"/>
      <c r="F6826" s="176"/>
      <c r="G6826" s="177"/>
      <c r="H6826" s="177"/>
    </row>
    <row r="6827" spans="1:8" x14ac:dyDescent="0.25">
      <c r="A6827" s="793"/>
      <c r="E6827" s="176"/>
      <c r="F6827" s="176"/>
      <c r="G6827" s="177"/>
      <c r="H6827" s="177"/>
    </row>
    <row r="6828" spans="1:8" x14ac:dyDescent="0.25">
      <c r="A6828" s="793"/>
      <c r="E6828" s="176"/>
      <c r="F6828" s="176"/>
      <c r="G6828" s="177"/>
      <c r="H6828" s="177"/>
    </row>
    <row r="6829" spans="1:8" x14ac:dyDescent="0.25">
      <c r="A6829" s="793"/>
      <c r="E6829" s="176"/>
      <c r="F6829" s="176"/>
      <c r="G6829" s="177"/>
      <c r="H6829" s="177"/>
    </row>
    <row r="6830" spans="1:8" x14ac:dyDescent="0.25">
      <c r="A6830" s="793"/>
      <c r="E6830" s="176"/>
      <c r="F6830" s="176"/>
      <c r="G6830" s="177"/>
      <c r="H6830" s="177"/>
    </row>
    <row r="6831" spans="1:8" x14ac:dyDescent="0.25">
      <c r="A6831" s="793"/>
      <c r="E6831" s="176"/>
      <c r="F6831" s="176"/>
      <c r="G6831" s="177"/>
      <c r="H6831" s="177"/>
    </row>
    <row r="6832" spans="1:8" x14ac:dyDescent="0.25">
      <c r="A6832" s="793"/>
      <c r="E6832" s="176"/>
      <c r="F6832" s="176"/>
      <c r="G6832" s="177"/>
      <c r="H6832" s="177"/>
    </row>
    <row r="6833" spans="1:8" x14ac:dyDescent="0.25">
      <c r="A6833" s="793"/>
      <c r="E6833" s="176"/>
      <c r="F6833" s="176"/>
      <c r="G6833" s="177"/>
      <c r="H6833" s="177"/>
    </row>
    <row r="6834" spans="1:8" x14ac:dyDescent="0.25">
      <c r="A6834" s="793"/>
      <c r="E6834" s="176"/>
      <c r="F6834" s="176"/>
      <c r="G6834" s="177"/>
      <c r="H6834" s="177"/>
    </row>
    <row r="6835" spans="1:8" x14ac:dyDescent="0.25">
      <c r="A6835" s="793"/>
      <c r="E6835" s="176"/>
      <c r="F6835" s="176"/>
      <c r="G6835" s="177"/>
      <c r="H6835" s="177"/>
    </row>
    <row r="6836" spans="1:8" x14ac:dyDescent="0.25">
      <c r="A6836" s="793"/>
      <c r="E6836" s="176"/>
      <c r="F6836" s="176"/>
      <c r="G6836" s="177"/>
      <c r="H6836" s="177"/>
    </row>
    <row r="6837" spans="1:8" x14ac:dyDescent="0.25">
      <c r="A6837" s="793"/>
      <c r="E6837" s="176"/>
      <c r="F6837" s="176"/>
      <c r="G6837" s="177"/>
      <c r="H6837" s="177"/>
    </row>
    <row r="6838" spans="1:8" x14ac:dyDescent="0.25">
      <c r="A6838" s="793"/>
      <c r="E6838" s="176"/>
      <c r="F6838" s="176"/>
      <c r="G6838" s="177"/>
      <c r="H6838" s="177"/>
    </row>
    <row r="6839" spans="1:8" x14ac:dyDescent="0.25">
      <c r="A6839" s="793"/>
      <c r="E6839" s="176"/>
      <c r="F6839" s="176"/>
      <c r="G6839" s="177"/>
      <c r="H6839" s="177"/>
    </row>
    <row r="6840" spans="1:8" x14ac:dyDescent="0.25">
      <c r="A6840" s="793"/>
      <c r="E6840" s="176"/>
      <c r="F6840" s="176"/>
      <c r="G6840" s="177"/>
      <c r="H6840" s="177"/>
    </row>
    <row r="6841" spans="1:8" x14ac:dyDescent="0.25">
      <c r="A6841" s="793"/>
      <c r="E6841" s="176"/>
      <c r="F6841" s="176"/>
      <c r="G6841" s="177"/>
      <c r="H6841" s="177"/>
    </row>
    <row r="6842" spans="1:8" x14ac:dyDescent="0.25">
      <c r="A6842" s="793"/>
      <c r="E6842" s="176"/>
      <c r="F6842" s="176"/>
      <c r="G6842" s="177"/>
      <c r="H6842" s="177"/>
    </row>
    <row r="6843" spans="1:8" x14ac:dyDescent="0.25">
      <c r="A6843" s="793"/>
      <c r="E6843" s="176"/>
      <c r="F6843" s="176"/>
      <c r="G6843" s="177"/>
      <c r="H6843" s="177"/>
    </row>
    <row r="6844" spans="1:8" x14ac:dyDescent="0.25">
      <c r="A6844" s="793"/>
      <c r="E6844" s="176"/>
      <c r="F6844" s="176"/>
      <c r="G6844" s="177"/>
      <c r="H6844" s="177"/>
    </row>
    <row r="6845" spans="1:8" x14ac:dyDescent="0.25">
      <c r="A6845" s="793"/>
      <c r="E6845" s="176"/>
      <c r="F6845" s="176"/>
      <c r="G6845" s="177"/>
      <c r="H6845" s="177"/>
    </row>
    <row r="6846" spans="1:8" x14ac:dyDescent="0.25">
      <c r="A6846" s="793"/>
      <c r="E6846" s="176"/>
      <c r="F6846" s="176"/>
      <c r="G6846" s="177"/>
      <c r="H6846" s="177"/>
    </row>
    <row r="6847" spans="1:8" x14ac:dyDescent="0.25">
      <c r="A6847" s="793"/>
      <c r="E6847" s="176"/>
      <c r="F6847" s="176"/>
      <c r="G6847" s="177"/>
      <c r="H6847" s="177"/>
    </row>
    <row r="6848" spans="1:8" x14ac:dyDescent="0.25">
      <c r="A6848" s="793"/>
      <c r="E6848" s="176"/>
      <c r="F6848" s="176"/>
      <c r="G6848" s="177"/>
      <c r="H6848" s="177"/>
    </row>
    <row r="6849" spans="1:8" x14ac:dyDescent="0.25">
      <c r="A6849" s="793"/>
      <c r="E6849" s="176"/>
      <c r="F6849" s="176"/>
      <c r="G6849" s="177"/>
      <c r="H6849" s="177"/>
    </row>
    <row r="6850" spans="1:8" x14ac:dyDescent="0.25">
      <c r="A6850" s="793"/>
      <c r="E6850" s="176"/>
      <c r="F6850" s="176"/>
      <c r="G6850" s="177"/>
      <c r="H6850" s="177"/>
    </row>
    <row r="6851" spans="1:8" x14ac:dyDescent="0.25">
      <c r="A6851" s="793"/>
      <c r="E6851" s="176"/>
      <c r="F6851" s="176"/>
      <c r="G6851" s="177"/>
      <c r="H6851" s="177"/>
    </row>
    <row r="6852" spans="1:8" x14ac:dyDescent="0.25">
      <c r="A6852" s="793"/>
      <c r="E6852" s="176"/>
      <c r="F6852" s="176"/>
      <c r="G6852" s="177"/>
      <c r="H6852" s="177"/>
    </row>
    <row r="6853" spans="1:8" x14ac:dyDescent="0.25">
      <c r="A6853" s="793"/>
      <c r="E6853" s="176"/>
      <c r="F6853" s="176"/>
      <c r="G6853" s="177"/>
      <c r="H6853" s="177"/>
    </row>
    <row r="6854" spans="1:8" x14ac:dyDescent="0.25">
      <c r="A6854" s="793"/>
      <c r="E6854" s="176"/>
      <c r="F6854" s="176"/>
      <c r="G6854" s="177"/>
      <c r="H6854" s="177"/>
    </row>
    <row r="6855" spans="1:8" x14ac:dyDescent="0.25">
      <c r="A6855" s="793"/>
      <c r="E6855" s="176"/>
      <c r="F6855" s="176"/>
      <c r="G6855" s="177"/>
      <c r="H6855" s="177"/>
    </row>
    <row r="6856" spans="1:8" x14ac:dyDescent="0.25">
      <c r="A6856" s="793"/>
      <c r="E6856" s="176"/>
      <c r="F6856" s="176"/>
      <c r="G6856" s="177"/>
      <c r="H6856" s="177"/>
    </row>
    <row r="6857" spans="1:8" x14ac:dyDescent="0.25">
      <c r="A6857" s="793"/>
      <c r="E6857" s="176"/>
      <c r="F6857" s="176"/>
      <c r="G6857" s="177"/>
      <c r="H6857" s="177"/>
    </row>
    <row r="6858" spans="1:8" x14ac:dyDescent="0.25">
      <c r="A6858" s="793"/>
      <c r="E6858" s="176"/>
      <c r="F6858" s="176"/>
      <c r="G6858" s="177"/>
      <c r="H6858" s="177"/>
    </row>
    <row r="6859" spans="1:8" x14ac:dyDescent="0.25">
      <c r="A6859" s="793"/>
      <c r="E6859" s="176"/>
      <c r="F6859" s="176"/>
      <c r="G6859" s="177"/>
      <c r="H6859" s="177"/>
    </row>
    <row r="6860" spans="1:8" x14ac:dyDescent="0.25">
      <c r="A6860" s="793"/>
      <c r="E6860" s="176"/>
      <c r="F6860" s="176"/>
      <c r="G6860" s="177"/>
      <c r="H6860" s="177"/>
    </row>
    <row r="6861" spans="1:8" x14ac:dyDescent="0.25">
      <c r="A6861" s="793"/>
      <c r="E6861" s="176"/>
      <c r="F6861" s="176"/>
      <c r="G6861" s="177"/>
      <c r="H6861" s="177"/>
    </row>
    <row r="6862" spans="1:8" x14ac:dyDescent="0.25">
      <c r="A6862" s="793"/>
      <c r="E6862" s="176"/>
      <c r="F6862" s="176"/>
      <c r="G6862" s="177"/>
      <c r="H6862" s="177"/>
    </row>
    <row r="6863" spans="1:8" x14ac:dyDescent="0.25">
      <c r="A6863" s="793"/>
      <c r="E6863" s="176"/>
      <c r="F6863" s="176"/>
      <c r="G6863" s="177"/>
      <c r="H6863" s="177"/>
    </row>
    <row r="6864" spans="1:8" x14ac:dyDescent="0.25">
      <c r="A6864" s="793"/>
      <c r="E6864" s="176"/>
      <c r="F6864" s="176"/>
      <c r="G6864" s="177"/>
      <c r="H6864" s="177"/>
    </row>
    <row r="6865" spans="1:8" x14ac:dyDescent="0.25">
      <c r="A6865" s="793"/>
      <c r="E6865" s="176"/>
      <c r="F6865" s="176"/>
      <c r="G6865" s="177"/>
      <c r="H6865" s="177"/>
    </row>
    <row r="6866" spans="1:8" x14ac:dyDescent="0.25">
      <c r="A6866" s="793"/>
      <c r="E6866" s="176"/>
      <c r="F6866" s="176"/>
      <c r="G6866" s="177"/>
      <c r="H6866" s="177"/>
    </row>
    <row r="6867" spans="1:8" x14ac:dyDescent="0.25">
      <c r="A6867" s="793"/>
      <c r="E6867" s="176"/>
      <c r="F6867" s="176"/>
      <c r="G6867" s="177"/>
      <c r="H6867" s="177"/>
    </row>
    <row r="6868" spans="1:8" x14ac:dyDescent="0.25">
      <c r="A6868" s="793"/>
      <c r="E6868" s="176"/>
      <c r="F6868" s="176"/>
      <c r="G6868" s="177"/>
      <c r="H6868" s="177"/>
    </row>
    <row r="6869" spans="1:8" x14ac:dyDescent="0.25">
      <c r="A6869" s="793"/>
      <c r="E6869" s="176"/>
      <c r="F6869" s="176"/>
      <c r="G6869" s="177"/>
      <c r="H6869" s="177"/>
    </row>
    <row r="6870" spans="1:8" x14ac:dyDescent="0.25">
      <c r="A6870" s="793"/>
      <c r="E6870" s="176"/>
      <c r="F6870" s="176"/>
      <c r="G6870" s="177"/>
      <c r="H6870" s="177"/>
    </row>
    <row r="6871" spans="1:8" x14ac:dyDescent="0.25">
      <c r="A6871" s="793"/>
      <c r="E6871" s="176"/>
      <c r="F6871" s="176"/>
      <c r="G6871" s="177"/>
      <c r="H6871" s="177"/>
    </row>
    <row r="6872" spans="1:8" x14ac:dyDescent="0.25">
      <c r="A6872" s="793"/>
      <c r="E6872" s="176"/>
      <c r="F6872" s="176"/>
      <c r="G6872" s="177"/>
      <c r="H6872" s="177"/>
    </row>
    <row r="6873" spans="1:8" x14ac:dyDescent="0.25">
      <c r="A6873" s="793"/>
      <c r="E6873" s="176"/>
      <c r="F6873" s="176"/>
      <c r="G6873" s="177"/>
      <c r="H6873" s="177"/>
    </row>
    <row r="6874" spans="1:8" x14ac:dyDescent="0.25">
      <c r="A6874" s="793"/>
      <c r="E6874" s="176"/>
      <c r="F6874" s="176"/>
      <c r="G6874" s="177"/>
      <c r="H6874" s="177"/>
    </row>
    <row r="6875" spans="1:8" x14ac:dyDescent="0.25">
      <c r="A6875" s="793"/>
      <c r="E6875" s="176"/>
      <c r="F6875" s="176"/>
      <c r="G6875" s="177"/>
      <c r="H6875" s="177"/>
    </row>
    <row r="6876" spans="1:8" x14ac:dyDescent="0.25">
      <c r="A6876" s="793"/>
      <c r="E6876" s="176"/>
      <c r="F6876" s="176"/>
      <c r="G6876" s="177"/>
      <c r="H6876" s="177"/>
    </row>
    <row r="6877" spans="1:8" x14ac:dyDescent="0.25">
      <c r="A6877" s="793"/>
      <c r="E6877" s="176"/>
      <c r="F6877" s="176"/>
      <c r="G6877" s="177"/>
      <c r="H6877" s="177"/>
    </row>
    <row r="6878" spans="1:8" x14ac:dyDescent="0.25">
      <c r="A6878" s="793"/>
      <c r="E6878" s="176"/>
      <c r="F6878" s="176"/>
      <c r="G6878" s="177"/>
      <c r="H6878" s="177"/>
    </row>
    <row r="6879" spans="1:8" x14ac:dyDescent="0.25">
      <c r="A6879" s="793"/>
      <c r="E6879" s="176"/>
      <c r="F6879" s="176"/>
      <c r="G6879" s="177"/>
      <c r="H6879" s="177"/>
    </row>
    <row r="6880" spans="1:8" x14ac:dyDescent="0.25">
      <c r="A6880" s="793"/>
      <c r="E6880" s="176"/>
      <c r="F6880" s="176"/>
      <c r="G6880" s="177"/>
      <c r="H6880" s="177"/>
    </row>
    <row r="6881" spans="1:8" x14ac:dyDescent="0.25">
      <c r="A6881" s="793"/>
      <c r="E6881" s="176"/>
      <c r="F6881" s="176"/>
      <c r="G6881" s="177"/>
      <c r="H6881" s="177"/>
    </row>
    <row r="6882" spans="1:8" x14ac:dyDescent="0.25">
      <c r="A6882" s="793"/>
      <c r="E6882" s="176"/>
      <c r="F6882" s="176"/>
      <c r="G6882" s="177"/>
      <c r="H6882" s="177"/>
    </row>
    <row r="6883" spans="1:8" x14ac:dyDescent="0.25">
      <c r="A6883" s="793"/>
      <c r="E6883" s="176"/>
      <c r="F6883" s="176"/>
      <c r="G6883" s="177"/>
      <c r="H6883" s="177"/>
    </row>
    <row r="6884" spans="1:8" x14ac:dyDescent="0.25">
      <c r="A6884" s="793"/>
      <c r="E6884" s="176"/>
      <c r="F6884" s="176"/>
      <c r="G6884" s="177"/>
      <c r="H6884" s="177"/>
    </row>
    <row r="6885" spans="1:8" x14ac:dyDescent="0.25">
      <c r="A6885" s="793"/>
      <c r="E6885" s="176"/>
      <c r="F6885" s="176"/>
      <c r="G6885" s="177"/>
      <c r="H6885" s="177"/>
    </row>
    <row r="6886" spans="1:8" x14ac:dyDescent="0.25">
      <c r="A6886" s="793"/>
      <c r="E6886" s="176"/>
      <c r="F6886" s="176"/>
      <c r="G6886" s="177"/>
      <c r="H6886" s="177"/>
    </row>
    <row r="6887" spans="1:8" x14ac:dyDescent="0.25">
      <c r="A6887" s="793"/>
      <c r="E6887" s="176"/>
      <c r="F6887" s="176"/>
      <c r="G6887" s="177"/>
      <c r="H6887" s="177"/>
    </row>
    <row r="6888" spans="1:8" x14ac:dyDescent="0.25">
      <c r="A6888" s="793"/>
      <c r="E6888" s="176"/>
      <c r="F6888" s="176"/>
      <c r="G6888" s="177"/>
      <c r="H6888" s="177"/>
    </row>
    <row r="6889" spans="1:8" x14ac:dyDescent="0.25">
      <c r="A6889" s="793"/>
      <c r="E6889" s="176"/>
      <c r="F6889" s="176"/>
      <c r="G6889" s="177"/>
      <c r="H6889" s="177"/>
    </row>
    <row r="6890" spans="1:8" x14ac:dyDescent="0.25">
      <c r="A6890" s="793"/>
      <c r="E6890" s="176"/>
      <c r="F6890" s="176"/>
      <c r="G6890" s="177"/>
      <c r="H6890" s="177"/>
    </row>
    <row r="6891" spans="1:8" x14ac:dyDescent="0.25">
      <c r="A6891" s="793"/>
      <c r="E6891" s="176"/>
      <c r="F6891" s="176"/>
      <c r="G6891" s="177"/>
      <c r="H6891" s="177"/>
    </row>
    <row r="6892" spans="1:8" x14ac:dyDescent="0.25">
      <c r="A6892" s="793"/>
      <c r="E6892" s="176"/>
      <c r="F6892" s="176"/>
      <c r="G6892" s="177"/>
      <c r="H6892" s="177"/>
    </row>
    <row r="6893" spans="1:8" x14ac:dyDescent="0.25">
      <c r="A6893" s="793"/>
      <c r="E6893" s="176"/>
      <c r="F6893" s="176"/>
      <c r="G6893" s="177"/>
      <c r="H6893" s="177"/>
    </row>
    <row r="6894" spans="1:8" x14ac:dyDescent="0.25">
      <c r="A6894" s="793"/>
      <c r="E6894" s="176"/>
      <c r="F6894" s="176"/>
      <c r="G6894" s="177"/>
      <c r="H6894" s="177"/>
    </row>
    <row r="6895" spans="1:8" x14ac:dyDescent="0.25">
      <c r="A6895" s="793"/>
      <c r="E6895" s="176"/>
      <c r="F6895" s="176"/>
      <c r="G6895" s="177"/>
      <c r="H6895" s="177"/>
    </row>
    <row r="6896" spans="1:8" x14ac:dyDescent="0.25">
      <c r="A6896" s="793"/>
      <c r="E6896" s="176"/>
      <c r="F6896" s="176"/>
      <c r="G6896" s="177"/>
      <c r="H6896" s="177"/>
    </row>
    <row r="6897" spans="1:8" x14ac:dyDescent="0.25">
      <c r="A6897" s="793"/>
      <c r="E6897" s="176"/>
      <c r="F6897" s="176"/>
      <c r="G6897" s="177"/>
      <c r="H6897" s="177"/>
    </row>
    <row r="6898" spans="1:8" x14ac:dyDescent="0.25">
      <c r="A6898" s="793"/>
      <c r="E6898" s="176"/>
      <c r="F6898" s="176"/>
      <c r="G6898" s="177"/>
      <c r="H6898" s="177"/>
    </row>
    <row r="6899" spans="1:8" x14ac:dyDescent="0.25">
      <c r="A6899" s="793"/>
      <c r="E6899" s="176"/>
      <c r="F6899" s="176"/>
      <c r="G6899" s="177"/>
      <c r="H6899" s="177"/>
    </row>
    <row r="6900" spans="1:8" x14ac:dyDescent="0.25">
      <c r="A6900" s="793"/>
      <c r="E6900" s="176"/>
      <c r="F6900" s="176"/>
      <c r="G6900" s="177"/>
      <c r="H6900" s="177"/>
    </row>
    <row r="6901" spans="1:8" x14ac:dyDescent="0.25">
      <c r="A6901" s="793"/>
      <c r="E6901" s="176"/>
      <c r="F6901" s="176"/>
      <c r="G6901" s="177"/>
      <c r="H6901" s="177"/>
    </row>
    <row r="6902" spans="1:8" x14ac:dyDescent="0.25">
      <c r="A6902" s="793"/>
      <c r="E6902" s="176"/>
      <c r="F6902" s="176"/>
      <c r="G6902" s="177"/>
      <c r="H6902" s="177"/>
    </row>
    <row r="6903" spans="1:8" x14ac:dyDescent="0.25">
      <c r="A6903" s="793"/>
      <c r="E6903" s="176"/>
      <c r="F6903" s="176"/>
      <c r="G6903" s="177"/>
      <c r="H6903" s="177"/>
    </row>
    <row r="6904" spans="1:8" x14ac:dyDescent="0.25">
      <c r="A6904" s="793"/>
      <c r="E6904" s="176"/>
      <c r="F6904" s="176"/>
      <c r="G6904" s="177"/>
      <c r="H6904" s="177"/>
    </row>
    <row r="6905" spans="1:8" x14ac:dyDescent="0.25">
      <c r="A6905" s="793"/>
      <c r="E6905" s="176"/>
      <c r="F6905" s="176"/>
      <c r="G6905" s="177"/>
      <c r="H6905" s="177"/>
    </row>
    <row r="6906" spans="1:8" x14ac:dyDescent="0.25">
      <c r="A6906" s="793"/>
      <c r="E6906" s="176"/>
      <c r="F6906" s="176"/>
      <c r="G6906" s="177"/>
      <c r="H6906" s="177"/>
    </row>
    <row r="6907" spans="1:8" x14ac:dyDescent="0.25">
      <c r="A6907" s="793"/>
      <c r="E6907" s="176"/>
      <c r="F6907" s="176"/>
      <c r="G6907" s="177"/>
      <c r="H6907" s="177"/>
    </row>
    <row r="6908" spans="1:8" x14ac:dyDescent="0.25">
      <c r="A6908" s="793"/>
      <c r="E6908" s="176"/>
      <c r="F6908" s="176"/>
      <c r="G6908" s="177"/>
      <c r="H6908" s="177"/>
    </row>
    <row r="6909" spans="1:8" x14ac:dyDescent="0.25">
      <c r="A6909" s="793"/>
      <c r="E6909" s="176"/>
      <c r="F6909" s="176"/>
      <c r="G6909" s="177"/>
      <c r="H6909" s="177"/>
    </row>
    <row r="6910" spans="1:8" x14ac:dyDescent="0.25">
      <c r="A6910" s="793"/>
      <c r="E6910" s="176"/>
      <c r="F6910" s="176"/>
      <c r="G6910" s="177"/>
      <c r="H6910" s="177"/>
    </row>
    <row r="6911" spans="1:8" x14ac:dyDescent="0.25">
      <c r="A6911" s="793"/>
      <c r="E6911" s="176"/>
      <c r="F6911" s="176"/>
      <c r="G6911" s="177"/>
      <c r="H6911" s="177"/>
    </row>
    <row r="6912" spans="1:8" x14ac:dyDescent="0.25">
      <c r="A6912" s="793"/>
      <c r="E6912" s="176"/>
      <c r="F6912" s="176"/>
      <c r="G6912" s="177"/>
      <c r="H6912" s="177"/>
    </row>
    <row r="6913" spans="1:8" x14ac:dyDescent="0.25">
      <c r="A6913" s="793"/>
      <c r="E6913" s="176"/>
      <c r="F6913" s="176"/>
      <c r="G6913" s="177"/>
      <c r="H6913" s="177"/>
    </row>
    <row r="6914" spans="1:8" x14ac:dyDescent="0.25">
      <c r="A6914" s="793"/>
      <c r="E6914" s="176"/>
      <c r="F6914" s="176"/>
      <c r="G6914" s="177"/>
      <c r="H6914" s="177"/>
    </row>
    <row r="6915" spans="1:8" x14ac:dyDescent="0.25">
      <c r="A6915" s="793"/>
      <c r="E6915" s="176"/>
      <c r="F6915" s="176"/>
      <c r="G6915" s="177"/>
      <c r="H6915" s="177"/>
    </row>
    <row r="6916" spans="1:8" x14ac:dyDescent="0.25">
      <c r="A6916" s="793"/>
      <c r="E6916" s="176"/>
      <c r="F6916" s="176"/>
      <c r="G6916" s="177"/>
      <c r="H6916" s="177"/>
    </row>
    <row r="6917" spans="1:8" x14ac:dyDescent="0.25">
      <c r="A6917" s="793"/>
      <c r="E6917" s="176"/>
      <c r="F6917" s="176"/>
      <c r="G6917" s="177"/>
      <c r="H6917" s="177"/>
    </row>
    <row r="6918" spans="1:8" x14ac:dyDescent="0.25">
      <c r="A6918" s="793"/>
      <c r="E6918" s="176"/>
      <c r="F6918" s="176"/>
      <c r="G6918" s="177"/>
      <c r="H6918" s="177"/>
    </row>
    <row r="6919" spans="1:8" x14ac:dyDescent="0.25">
      <c r="A6919" s="793"/>
      <c r="E6919" s="176"/>
      <c r="F6919" s="176"/>
      <c r="G6919" s="177"/>
      <c r="H6919" s="177"/>
    </row>
    <row r="6920" spans="1:8" x14ac:dyDescent="0.25">
      <c r="A6920" s="793"/>
      <c r="E6920" s="176"/>
      <c r="F6920" s="176"/>
      <c r="G6920" s="177"/>
      <c r="H6920" s="177"/>
    </row>
    <row r="6921" spans="1:8" x14ac:dyDescent="0.25">
      <c r="A6921" s="793"/>
      <c r="E6921" s="176"/>
      <c r="F6921" s="176"/>
      <c r="G6921" s="177"/>
      <c r="H6921" s="177"/>
    </row>
    <row r="6922" spans="1:8" x14ac:dyDescent="0.25">
      <c r="A6922" s="793"/>
      <c r="E6922" s="176"/>
      <c r="F6922" s="176"/>
      <c r="G6922" s="177"/>
      <c r="H6922" s="177"/>
    </row>
    <row r="6923" spans="1:8" x14ac:dyDescent="0.25">
      <c r="A6923" s="793"/>
      <c r="E6923" s="176"/>
      <c r="F6923" s="176"/>
      <c r="G6923" s="177"/>
      <c r="H6923" s="177"/>
    </row>
    <row r="6924" spans="1:8" x14ac:dyDescent="0.25">
      <c r="A6924" s="793"/>
      <c r="E6924" s="176"/>
      <c r="F6924" s="176"/>
      <c r="G6924" s="177"/>
      <c r="H6924" s="177"/>
    </row>
    <row r="6925" spans="1:8" x14ac:dyDescent="0.25">
      <c r="A6925" s="793"/>
      <c r="E6925" s="176"/>
      <c r="F6925" s="176"/>
      <c r="G6925" s="177"/>
      <c r="H6925" s="177"/>
    </row>
    <row r="6926" spans="1:8" x14ac:dyDescent="0.25">
      <c r="A6926" s="793"/>
      <c r="E6926" s="176"/>
      <c r="F6926" s="176"/>
      <c r="G6926" s="177"/>
      <c r="H6926" s="177"/>
    </row>
    <row r="6927" spans="1:8" x14ac:dyDescent="0.25">
      <c r="A6927" s="793"/>
      <c r="E6927" s="176"/>
      <c r="F6927" s="176"/>
      <c r="G6927" s="177"/>
      <c r="H6927" s="177"/>
    </row>
    <row r="6928" spans="1:8" x14ac:dyDescent="0.25">
      <c r="A6928" s="793"/>
      <c r="E6928" s="176"/>
      <c r="F6928" s="176"/>
      <c r="G6928" s="177"/>
      <c r="H6928" s="177"/>
    </row>
    <row r="6929" spans="1:8" x14ac:dyDescent="0.25">
      <c r="A6929" s="793"/>
      <c r="E6929" s="176"/>
      <c r="F6929" s="176"/>
      <c r="G6929" s="177"/>
      <c r="H6929" s="177"/>
    </row>
    <row r="6930" spans="1:8" x14ac:dyDescent="0.25">
      <c r="A6930" s="793"/>
      <c r="E6930" s="176"/>
      <c r="F6930" s="176"/>
      <c r="G6930" s="177"/>
      <c r="H6930" s="177"/>
    </row>
    <row r="6931" spans="1:8" x14ac:dyDescent="0.25">
      <c r="A6931" s="793"/>
      <c r="E6931" s="176"/>
      <c r="F6931" s="176"/>
      <c r="G6931" s="177"/>
      <c r="H6931" s="177"/>
    </row>
    <row r="6932" spans="1:8" x14ac:dyDescent="0.25">
      <c r="A6932" s="793"/>
      <c r="E6932" s="176"/>
      <c r="F6932" s="176"/>
      <c r="G6932" s="177"/>
      <c r="H6932" s="177"/>
    </row>
    <row r="6933" spans="1:8" x14ac:dyDescent="0.25">
      <c r="A6933" s="793"/>
      <c r="E6933" s="176"/>
      <c r="F6933" s="176"/>
      <c r="G6933" s="177"/>
      <c r="H6933" s="177"/>
    </row>
    <row r="6934" spans="1:8" x14ac:dyDescent="0.25">
      <c r="A6934" s="793"/>
      <c r="E6934" s="176"/>
      <c r="F6934" s="176"/>
      <c r="G6934" s="177"/>
      <c r="H6934" s="177"/>
    </row>
    <row r="6935" spans="1:8" x14ac:dyDescent="0.25">
      <c r="A6935" s="793"/>
      <c r="E6935" s="176"/>
      <c r="F6935" s="176"/>
      <c r="G6935" s="177"/>
      <c r="H6935" s="177"/>
    </row>
    <row r="6936" spans="1:8" x14ac:dyDescent="0.25">
      <c r="A6936" s="793"/>
      <c r="E6936" s="176"/>
      <c r="F6936" s="176"/>
      <c r="G6936" s="177"/>
      <c r="H6936" s="177"/>
    </row>
    <row r="6937" spans="1:8" x14ac:dyDescent="0.25">
      <c r="A6937" s="793"/>
      <c r="E6937" s="176"/>
      <c r="F6937" s="176"/>
      <c r="G6937" s="177"/>
      <c r="H6937" s="177"/>
    </row>
    <row r="6938" spans="1:8" x14ac:dyDescent="0.25">
      <c r="A6938" s="793"/>
      <c r="E6938" s="176"/>
      <c r="F6938" s="176"/>
      <c r="G6938" s="177"/>
      <c r="H6938" s="177"/>
    </row>
    <row r="6939" spans="1:8" x14ac:dyDescent="0.25">
      <c r="A6939" s="793"/>
      <c r="E6939" s="176"/>
      <c r="F6939" s="176"/>
      <c r="G6939" s="177"/>
      <c r="H6939" s="177"/>
    </row>
    <row r="6940" spans="1:8" x14ac:dyDescent="0.25">
      <c r="A6940" s="793"/>
      <c r="E6940" s="176"/>
      <c r="F6940" s="176"/>
      <c r="G6940" s="177"/>
      <c r="H6940" s="177"/>
    </row>
    <row r="6941" spans="1:8" x14ac:dyDescent="0.25">
      <c r="A6941" s="793"/>
      <c r="E6941" s="176"/>
      <c r="F6941" s="176"/>
      <c r="G6941" s="177"/>
      <c r="H6941" s="177"/>
    </row>
    <row r="6942" spans="1:8" x14ac:dyDescent="0.25">
      <c r="A6942" s="793"/>
      <c r="E6942" s="176"/>
      <c r="F6942" s="176"/>
      <c r="G6942" s="177"/>
      <c r="H6942" s="177"/>
    </row>
    <row r="6943" spans="1:8" x14ac:dyDescent="0.25">
      <c r="A6943" s="793"/>
      <c r="E6943" s="176"/>
      <c r="F6943" s="176"/>
      <c r="G6943" s="177"/>
      <c r="H6943" s="177"/>
    </row>
    <row r="6944" spans="1:8" x14ac:dyDescent="0.25">
      <c r="A6944" s="793"/>
      <c r="E6944" s="176"/>
      <c r="F6944" s="176"/>
      <c r="G6944" s="177"/>
      <c r="H6944" s="177"/>
    </row>
    <row r="6945" spans="1:8" x14ac:dyDescent="0.25">
      <c r="A6945" s="793"/>
      <c r="E6945" s="176"/>
      <c r="F6945" s="176"/>
      <c r="G6945" s="177"/>
      <c r="H6945" s="177"/>
    </row>
    <row r="6946" spans="1:8" x14ac:dyDescent="0.25">
      <c r="A6946" s="793"/>
      <c r="E6946" s="176"/>
      <c r="F6946" s="176"/>
      <c r="G6946" s="177"/>
      <c r="H6946" s="177"/>
    </row>
    <row r="6947" spans="1:8" x14ac:dyDescent="0.25">
      <c r="A6947" s="793"/>
      <c r="E6947" s="176"/>
      <c r="F6947" s="176"/>
      <c r="G6947" s="177"/>
      <c r="H6947" s="177"/>
    </row>
    <row r="6948" spans="1:8" x14ac:dyDescent="0.25">
      <c r="A6948" s="793"/>
      <c r="E6948" s="176"/>
      <c r="F6948" s="176"/>
      <c r="G6948" s="177"/>
      <c r="H6948" s="177"/>
    </row>
    <row r="6949" spans="1:8" x14ac:dyDescent="0.25">
      <c r="A6949" s="793"/>
      <c r="E6949" s="176"/>
      <c r="F6949" s="176"/>
      <c r="G6949" s="177"/>
      <c r="H6949" s="177"/>
    </row>
    <row r="6950" spans="1:8" x14ac:dyDescent="0.25">
      <c r="A6950" s="793"/>
      <c r="E6950" s="176"/>
      <c r="F6950" s="176"/>
      <c r="G6950" s="177"/>
      <c r="H6950" s="177"/>
    </row>
    <row r="6951" spans="1:8" x14ac:dyDescent="0.25">
      <c r="A6951" s="793"/>
      <c r="E6951" s="176"/>
      <c r="F6951" s="176"/>
      <c r="G6951" s="177"/>
      <c r="H6951" s="177"/>
    </row>
    <row r="6952" spans="1:8" x14ac:dyDescent="0.25">
      <c r="A6952" s="793"/>
      <c r="E6952" s="176"/>
      <c r="F6952" s="176"/>
      <c r="G6952" s="177"/>
      <c r="H6952" s="177"/>
    </row>
    <row r="6953" spans="1:8" x14ac:dyDescent="0.25">
      <c r="A6953" s="793"/>
      <c r="E6953" s="176"/>
      <c r="F6953" s="176"/>
      <c r="G6953" s="177"/>
      <c r="H6953" s="177"/>
    </row>
    <row r="6954" spans="1:8" x14ac:dyDescent="0.25">
      <c r="A6954" s="793"/>
      <c r="E6954" s="176"/>
      <c r="F6954" s="176"/>
      <c r="G6954" s="177"/>
      <c r="H6954" s="177"/>
    </row>
    <row r="6955" spans="1:8" x14ac:dyDescent="0.25">
      <c r="A6955" s="793"/>
      <c r="E6955" s="176"/>
      <c r="F6955" s="176"/>
      <c r="G6955" s="177"/>
      <c r="H6955" s="177"/>
    </row>
    <row r="6956" spans="1:8" x14ac:dyDescent="0.25">
      <c r="A6956" s="793"/>
      <c r="E6956" s="176"/>
      <c r="F6956" s="176"/>
      <c r="G6956" s="177"/>
      <c r="H6956" s="177"/>
    </row>
    <row r="6957" spans="1:8" x14ac:dyDescent="0.25">
      <c r="A6957" s="793"/>
      <c r="E6957" s="176"/>
      <c r="F6957" s="176"/>
      <c r="G6957" s="177"/>
      <c r="H6957" s="177"/>
    </row>
    <row r="6958" spans="1:8" x14ac:dyDescent="0.25">
      <c r="A6958" s="793"/>
      <c r="E6958" s="176"/>
      <c r="F6958" s="176"/>
      <c r="G6958" s="177"/>
      <c r="H6958" s="177"/>
    </row>
    <row r="6959" spans="1:8" x14ac:dyDescent="0.25">
      <c r="A6959" s="793"/>
      <c r="E6959" s="176"/>
      <c r="F6959" s="176"/>
      <c r="G6959" s="177"/>
      <c r="H6959" s="177"/>
    </row>
    <row r="6960" spans="1:8" x14ac:dyDescent="0.25">
      <c r="A6960" s="793"/>
      <c r="E6960" s="176"/>
      <c r="F6960" s="176"/>
      <c r="G6960" s="177"/>
      <c r="H6960" s="177"/>
    </row>
    <row r="6961" spans="1:8" x14ac:dyDescent="0.25">
      <c r="A6961" s="793"/>
      <c r="E6961" s="176"/>
      <c r="F6961" s="176"/>
      <c r="G6961" s="177"/>
      <c r="H6961" s="177"/>
    </row>
    <row r="6962" spans="1:8" x14ac:dyDescent="0.25">
      <c r="A6962" s="793"/>
      <c r="E6962" s="176"/>
      <c r="F6962" s="176"/>
      <c r="G6962" s="177"/>
      <c r="H6962" s="177"/>
    </row>
    <row r="6963" spans="1:8" x14ac:dyDescent="0.25">
      <c r="A6963" s="793"/>
      <c r="E6963" s="176"/>
      <c r="F6963" s="176"/>
      <c r="G6963" s="177"/>
      <c r="H6963" s="177"/>
    </row>
    <row r="6964" spans="1:8" x14ac:dyDescent="0.25">
      <c r="A6964" s="793"/>
      <c r="E6964" s="176"/>
      <c r="F6964" s="176"/>
      <c r="G6964" s="177"/>
      <c r="H6964" s="177"/>
    </row>
    <row r="6965" spans="1:8" x14ac:dyDescent="0.25">
      <c r="A6965" s="793"/>
      <c r="E6965" s="176"/>
      <c r="F6965" s="176"/>
      <c r="G6965" s="177"/>
      <c r="H6965" s="177"/>
    </row>
    <row r="6966" spans="1:8" x14ac:dyDescent="0.25">
      <c r="A6966" s="793"/>
      <c r="E6966" s="176"/>
      <c r="F6966" s="176"/>
      <c r="G6966" s="177"/>
      <c r="H6966" s="177"/>
    </row>
    <row r="6967" spans="1:8" x14ac:dyDescent="0.25">
      <c r="A6967" s="793"/>
      <c r="E6967" s="176"/>
      <c r="F6967" s="176"/>
      <c r="G6967" s="177"/>
      <c r="H6967" s="177"/>
    </row>
    <row r="6968" spans="1:8" x14ac:dyDescent="0.25">
      <c r="A6968" s="793"/>
      <c r="E6968" s="176"/>
      <c r="F6968" s="176"/>
      <c r="G6968" s="177"/>
      <c r="H6968" s="177"/>
    </row>
    <row r="6969" spans="1:8" x14ac:dyDescent="0.25">
      <c r="A6969" s="793"/>
      <c r="E6969" s="176"/>
      <c r="F6969" s="176"/>
      <c r="G6969" s="177"/>
      <c r="H6969" s="177"/>
    </row>
    <row r="6970" spans="1:8" x14ac:dyDescent="0.25">
      <c r="A6970" s="793"/>
      <c r="E6970" s="176"/>
      <c r="F6970" s="176"/>
      <c r="G6970" s="177"/>
      <c r="H6970" s="177"/>
    </row>
    <row r="6971" spans="1:8" x14ac:dyDescent="0.25">
      <c r="A6971" s="793"/>
      <c r="E6971" s="176"/>
      <c r="F6971" s="176"/>
      <c r="G6971" s="177"/>
      <c r="H6971" s="177"/>
    </row>
    <row r="6972" spans="1:8" x14ac:dyDescent="0.25">
      <c r="A6972" s="793"/>
      <c r="E6972" s="176"/>
      <c r="F6972" s="176"/>
      <c r="G6972" s="177"/>
      <c r="H6972" s="177"/>
    </row>
    <row r="6973" spans="1:8" x14ac:dyDescent="0.25">
      <c r="A6973" s="793"/>
      <c r="E6973" s="176"/>
      <c r="F6973" s="176"/>
      <c r="G6973" s="177"/>
      <c r="H6973" s="177"/>
    </row>
    <row r="6974" spans="1:8" x14ac:dyDescent="0.25">
      <c r="A6974" s="793"/>
      <c r="E6974" s="176"/>
      <c r="F6974" s="176"/>
      <c r="G6974" s="177"/>
      <c r="H6974" s="177"/>
    </row>
    <row r="6975" spans="1:8" x14ac:dyDescent="0.25">
      <c r="A6975" s="793"/>
      <c r="E6975" s="176"/>
      <c r="F6975" s="176"/>
      <c r="G6975" s="177"/>
      <c r="H6975" s="177"/>
    </row>
    <row r="6976" spans="1:8" x14ac:dyDescent="0.25">
      <c r="A6976" s="793"/>
      <c r="E6976" s="176"/>
      <c r="F6976" s="176"/>
      <c r="G6976" s="177"/>
      <c r="H6976" s="177"/>
    </row>
    <row r="6977" spans="1:8" x14ac:dyDescent="0.25">
      <c r="A6977" s="793"/>
      <c r="E6977" s="176"/>
      <c r="F6977" s="176"/>
      <c r="G6977" s="177"/>
      <c r="H6977" s="177"/>
    </row>
    <row r="6978" spans="1:8" x14ac:dyDescent="0.25">
      <c r="A6978" s="793"/>
      <c r="E6978" s="176"/>
      <c r="F6978" s="176"/>
      <c r="G6978" s="177"/>
      <c r="H6978" s="177"/>
    </row>
    <row r="6979" spans="1:8" x14ac:dyDescent="0.25">
      <c r="A6979" s="793"/>
      <c r="E6979" s="176"/>
      <c r="F6979" s="176"/>
      <c r="G6979" s="177"/>
      <c r="H6979" s="177"/>
    </row>
    <row r="6980" spans="1:8" x14ac:dyDescent="0.25">
      <c r="A6980" s="793"/>
      <c r="E6980" s="176"/>
      <c r="F6980" s="176"/>
      <c r="G6980" s="177"/>
      <c r="H6980" s="177"/>
    </row>
    <row r="6981" spans="1:8" x14ac:dyDescent="0.25">
      <c r="A6981" s="793"/>
      <c r="E6981" s="176"/>
      <c r="F6981" s="176"/>
      <c r="G6981" s="177"/>
      <c r="H6981" s="177"/>
    </row>
    <row r="6982" spans="1:8" x14ac:dyDescent="0.25">
      <c r="A6982" s="793"/>
      <c r="E6982" s="176"/>
      <c r="F6982" s="176"/>
      <c r="G6982" s="177"/>
      <c r="H6982" s="177"/>
    </row>
    <row r="6983" spans="1:8" x14ac:dyDescent="0.25">
      <c r="A6983" s="793"/>
      <c r="E6983" s="176"/>
      <c r="F6983" s="176"/>
      <c r="G6983" s="177"/>
      <c r="H6983" s="177"/>
    </row>
    <row r="6984" spans="1:8" x14ac:dyDescent="0.25">
      <c r="A6984" s="793"/>
      <c r="E6984" s="176"/>
      <c r="F6984" s="176"/>
      <c r="G6984" s="177"/>
      <c r="H6984" s="177"/>
    </row>
    <row r="6985" spans="1:8" x14ac:dyDescent="0.25">
      <c r="A6985" s="793"/>
      <c r="E6985" s="176"/>
      <c r="F6985" s="176"/>
      <c r="G6985" s="177"/>
      <c r="H6985" s="177"/>
    </row>
    <row r="6986" spans="1:8" x14ac:dyDescent="0.25">
      <c r="A6986" s="793"/>
      <c r="E6986" s="176"/>
      <c r="F6986" s="176"/>
      <c r="G6986" s="177"/>
      <c r="H6986" s="177"/>
    </row>
    <row r="6987" spans="1:8" x14ac:dyDescent="0.25">
      <c r="A6987" s="793"/>
      <c r="E6987" s="176"/>
      <c r="F6987" s="176"/>
      <c r="G6987" s="177"/>
      <c r="H6987" s="177"/>
    </row>
    <row r="6988" spans="1:8" x14ac:dyDescent="0.25">
      <c r="A6988" s="793"/>
      <c r="E6988" s="176"/>
      <c r="F6988" s="176"/>
      <c r="G6988" s="177"/>
      <c r="H6988" s="177"/>
    </row>
    <row r="6989" spans="1:8" x14ac:dyDescent="0.25">
      <c r="A6989" s="793"/>
      <c r="E6989" s="176"/>
      <c r="F6989" s="176"/>
      <c r="G6989" s="177"/>
      <c r="H6989" s="177"/>
    </row>
    <row r="6990" spans="1:8" x14ac:dyDescent="0.25">
      <c r="A6990" s="793"/>
      <c r="E6990" s="176"/>
      <c r="F6990" s="176"/>
      <c r="G6990" s="177"/>
      <c r="H6990" s="177"/>
    </row>
    <row r="6991" spans="1:8" x14ac:dyDescent="0.25">
      <c r="A6991" s="793"/>
      <c r="E6991" s="176"/>
      <c r="F6991" s="176"/>
      <c r="G6991" s="177"/>
      <c r="H6991" s="177"/>
    </row>
    <row r="6992" spans="1:8" x14ac:dyDescent="0.25">
      <c r="A6992" s="793"/>
      <c r="E6992" s="176"/>
      <c r="F6992" s="176"/>
      <c r="G6992" s="177"/>
      <c r="H6992" s="177"/>
    </row>
    <row r="6993" spans="1:8" x14ac:dyDescent="0.25">
      <c r="A6993" s="793"/>
      <c r="E6993" s="176"/>
      <c r="F6993" s="176"/>
      <c r="G6993" s="177"/>
      <c r="H6993" s="177"/>
    </row>
    <row r="6994" spans="1:8" x14ac:dyDescent="0.25">
      <c r="A6994" s="793"/>
      <c r="E6994" s="176"/>
      <c r="F6994" s="176"/>
      <c r="G6994" s="177"/>
      <c r="H6994" s="177"/>
    </row>
    <row r="6995" spans="1:8" x14ac:dyDescent="0.25">
      <c r="A6995" s="793"/>
      <c r="E6995" s="176"/>
      <c r="F6995" s="176"/>
      <c r="G6995" s="177"/>
      <c r="H6995" s="177"/>
    </row>
    <row r="6996" spans="1:8" x14ac:dyDescent="0.25">
      <c r="A6996" s="793"/>
      <c r="E6996" s="176"/>
      <c r="F6996" s="176"/>
      <c r="G6996" s="177"/>
      <c r="H6996" s="177"/>
    </row>
    <row r="6997" spans="1:8" x14ac:dyDescent="0.25">
      <c r="A6997" s="793"/>
      <c r="E6997" s="176"/>
      <c r="F6997" s="176"/>
      <c r="G6997" s="177"/>
      <c r="H6997" s="177"/>
    </row>
    <row r="6998" spans="1:8" x14ac:dyDescent="0.25">
      <c r="A6998" s="793"/>
      <c r="E6998" s="176"/>
      <c r="F6998" s="176"/>
      <c r="G6998" s="177"/>
      <c r="H6998" s="177"/>
    </row>
    <row r="6999" spans="1:8" x14ac:dyDescent="0.25">
      <c r="A6999" s="793"/>
      <c r="E6999" s="176"/>
      <c r="F6999" s="176"/>
      <c r="G6999" s="177"/>
      <c r="H6999" s="177"/>
    </row>
    <row r="7000" spans="1:8" x14ac:dyDescent="0.25">
      <c r="A7000" s="793"/>
      <c r="E7000" s="176"/>
      <c r="F7000" s="176"/>
      <c r="G7000" s="177"/>
      <c r="H7000" s="177"/>
    </row>
    <row r="7001" spans="1:8" x14ac:dyDescent="0.25">
      <c r="A7001" s="793"/>
      <c r="E7001" s="176"/>
      <c r="F7001" s="176"/>
      <c r="G7001" s="177"/>
      <c r="H7001" s="177"/>
    </row>
    <row r="7002" spans="1:8" x14ac:dyDescent="0.25">
      <c r="A7002" s="793"/>
      <c r="E7002" s="176"/>
      <c r="F7002" s="176"/>
      <c r="G7002" s="177"/>
      <c r="H7002" s="177"/>
    </row>
    <row r="7003" spans="1:8" x14ac:dyDescent="0.25">
      <c r="A7003" s="793"/>
      <c r="E7003" s="176"/>
      <c r="F7003" s="176"/>
      <c r="G7003" s="177"/>
      <c r="H7003" s="177"/>
    </row>
    <row r="7004" spans="1:8" x14ac:dyDescent="0.25">
      <c r="A7004" s="793"/>
      <c r="E7004" s="176"/>
      <c r="F7004" s="176"/>
      <c r="G7004" s="177"/>
      <c r="H7004" s="177"/>
    </row>
    <row r="7005" spans="1:8" x14ac:dyDescent="0.25">
      <c r="A7005" s="793"/>
      <c r="E7005" s="176"/>
      <c r="F7005" s="176"/>
      <c r="G7005" s="177"/>
      <c r="H7005" s="177"/>
    </row>
    <row r="7006" spans="1:8" x14ac:dyDescent="0.25">
      <c r="A7006" s="793"/>
      <c r="E7006" s="176"/>
      <c r="F7006" s="176"/>
      <c r="G7006" s="177"/>
      <c r="H7006" s="177"/>
    </row>
    <row r="7007" spans="1:8" x14ac:dyDescent="0.25">
      <c r="A7007" s="793"/>
      <c r="E7007" s="176"/>
      <c r="F7007" s="176"/>
      <c r="G7007" s="177"/>
      <c r="H7007" s="177"/>
    </row>
    <row r="7008" spans="1:8" x14ac:dyDescent="0.25">
      <c r="A7008" s="793"/>
      <c r="E7008" s="176"/>
      <c r="F7008" s="176"/>
      <c r="G7008" s="177"/>
      <c r="H7008" s="177"/>
    </row>
    <row r="7009" spans="1:8" x14ac:dyDescent="0.25">
      <c r="A7009" s="793"/>
      <c r="E7009" s="176"/>
      <c r="F7009" s="176"/>
      <c r="G7009" s="177"/>
      <c r="H7009" s="177"/>
    </row>
    <row r="7010" spans="1:8" x14ac:dyDescent="0.25">
      <c r="A7010" s="793"/>
      <c r="E7010" s="176"/>
      <c r="F7010" s="176"/>
      <c r="G7010" s="177"/>
      <c r="H7010" s="177"/>
    </row>
    <row r="7011" spans="1:8" x14ac:dyDescent="0.25">
      <c r="A7011" s="793"/>
      <c r="E7011" s="176"/>
      <c r="F7011" s="176"/>
      <c r="G7011" s="177"/>
      <c r="H7011" s="177"/>
    </row>
    <row r="7012" spans="1:8" x14ac:dyDescent="0.25">
      <c r="A7012" s="793"/>
      <c r="E7012" s="176"/>
      <c r="F7012" s="176"/>
      <c r="G7012" s="177"/>
      <c r="H7012" s="177"/>
    </row>
    <row r="7013" spans="1:8" x14ac:dyDescent="0.25">
      <c r="A7013" s="793"/>
      <c r="E7013" s="176"/>
      <c r="F7013" s="176"/>
      <c r="G7013" s="177"/>
      <c r="H7013" s="177"/>
    </row>
    <row r="7014" spans="1:8" x14ac:dyDescent="0.25">
      <c r="A7014" s="793"/>
      <c r="E7014" s="176"/>
      <c r="F7014" s="176"/>
      <c r="G7014" s="177"/>
      <c r="H7014" s="177"/>
    </row>
    <row r="7015" spans="1:8" x14ac:dyDescent="0.25">
      <c r="A7015" s="793"/>
      <c r="E7015" s="176"/>
      <c r="F7015" s="176"/>
      <c r="G7015" s="177"/>
      <c r="H7015" s="177"/>
    </row>
    <row r="7016" spans="1:8" x14ac:dyDescent="0.25">
      <c r="A7016" s="793"/>
      <c r="E7016" s="176"/>
      <c r="F7016" s="176"/>
      <c r="G7016" s="177"/>
      <c r="H7016" s="177"/>
    </row>
    <row r="7017" spans="1:8" x14ac:dyDescent="0.25">
      <c r="A7017" s="793"/>
      <c r="E7017" s="176"/>
      <c r="F7017" s="176"/>
      <c r="G7017" s="177"/>
      <c r="H7017" s="177"/>
    </row>
    <row r="7018" spans="1:8" x14ac:dyDescent="0.25">
      <c r="A7018" s="793"/>
      <c r="E7018" s="176"/>
      <c r="F7018" s="176"/>
      <c r="G7018" s="177"/>
      <c r="H7018" s="177"/>
    </row>
    <row r="7019" spans="1:8" x14ac:dyDescent="0.25">
      <c r="A7019" s="793"/>
      <c r="E7019" s="176"/>
      <c r="F7019" s="176"/>
      <c r="G7019" s="177"/>
      <c r="H7019" s="177"/>
    </row>
    <row r="7020" spans="1:8" x14ac:dyDescent="0.25">
      <c r="A7020" s="793"/>
      <c r="E7020" s="176"/>
      <c r="F7020" s="176"/>
      <c r="G7020" s="177"/>
      <c r="H7020" s="177"/>
    </row>
    <row r="7021" spans="1:8" x14ac:dyDescent="0.25">
      <c r="A7021" s="793"/>
      <c r="E7021" s="176"/>
      <c r="F7021" s="176"/>
      <c r="G7021" s="177"/>
      <c r="H7021" s="177"/>
    </row>
    <row r="7022" spans="1:8" x14ac:dyDescent="0.25">
      <c r="A7022" s="793"/>
      <c r="E7022" s="176"/>
      <c r="F7022" s="176"/>
      <c r="G7022" s="177"/>
      <c r="H7022" s="177"/>
    </row>
    <row r="7023" spans="1:8" x14ac:dyDescent="0.25">
      <c r="A7023" s="793"/>
      <c r="E7023" s="176"/>
      <c r="F7023" s="176"/>
      <c r="G7023" s="177"/>
      <c r="H7023" s="177"/>
    </row>
    <row r="7024" spans="1:8" x14ac:dyDescent="0.25">
      <c r="A7024" s="793"/>
      <c r="E7024" s="176"/>
      <c r="F7024" s="176"/>
      <c r="G7024" s="177"/>
      <c r="H7024" s="177"/>
    </row>
    <row r="7025" spans="1:8" x14ac:dyDescent="0.25">
      <c r="A7025" s="793"/>
      <c r="E7025" s="176"/>
      <c r="F7025" s="176"/>
      <c r="G7025" s="177"/>
      <c r="H7025" s="177"/>
    </row>
    <row r="7026" spans="1:8" x14ac:dyDescent="0.25">
      <c r="A7026" s="793"/>
      <c r="E7026" s="176"/>
      <c r="F7026" s="176"/>
      <c r="G7026" s="177"/>
      <c r="H7026" s="177"/>
    </row>
    <row r="7027" spans="1:8" x14ac:dyDescent="0.25">
      <c r="A7027" s="793"/>
      <c r="E7027" s="176"/>
      <c r="F7027" s="176"/>
      <c r="G7027" s="177"/>
      <c r="H7027" s="177"/>
    </row>
    <row r="7028" spans="1:8" x14ac:dyDescent="0.25">
      <c r="A7028" s="793"/>
      <c r="E7028" s="176"/>
      <c r="F7028" s="176"/>
      <c r="G7028" s="177"/>
      <c r="H7028" s="177"/>
    </row>
    <row r="7029" spans="1:8" x14ac:dyDescent="0.25">
      <c r="A7029" s="793"/>
      <c r="E7029" s="176"/>
      <c r="F7029" s="176"/>
      <c r="G7029" s="177"/>
      <c r="H7029" s="177"/>
    </row>
    <row r="7030" spans="1:8" x14ac:dyDescent="0.25">
      <c r="A7030" s="793"/>
      <c r="E7030" s="176"/>
      <c r="F7030" s="176"/>
      <c r="G7030" s="177"/>
      <c r="H7030" s="177"/>
    </row>
    <row r="7031" spans="1:8" x14ac:dyDescent="0.25">
      <c r="A7031" s="793"/>
      <c r="E7031" s="176"/>
      <c r="F7031" s="176"/>
      <c r="G7031" s="177"/>
      <c r="H7031" s="177"/>
    </row>
    <row r="7032" spans="1:8" x14ac:dyDescent="0.25">
      <c r="A7032" s="793"/>
      <c r="E7032" s="176"/>
      <c r="F7032" s="176"/>
      <c r="G7032" s="177"/>
      <c r="H7032" s="177"/>
    </row>
    <row r="7033" spans="1:8" x14ac:dyDescent="0.25">
      <c r="A7033" s="793"/>
      <c r="E7033" s="176"/>
      <c r="F7033" s="176"/>
      <c r="G7033" s="177"/>
      <c r="H7033" s="177"/>
    </row>
    <row r="7034" spans="1:8" x14ac:dyDescent="0.25">
      <c r="A7034" s="793"/>
      <c r="E7034" s="176"/>
      <c r="F7034" s="176"/>
      <c r="G7034" s="177"/>
      <c r="H7034" s="177"/>
    </row>
    <row r="7035" spans="1:8" x14ac:dyDescent="0.25">
      <c r="A7035" s="793"/>
      <c r="E7035" s="176"/>
      <c r="F7035" s="176"/>
      <c r="G7035" s="177"/>
      <c r="H7035" s="177"/>
    </row>
    <row r="7036" spans="1:8" x14ac:dyDescent="0.25">
      <c r="A7036" s="793"/>
      <c r="E7036" s="176"/>
      <c r="F7036" s="176"/>
      <c r="G7036" s="177"/>
      <c r="H7036" s="177"/>
    </row>
    <row r="7037" spans="1:8" x14ac:dyDescent="0.25">
      <c r="A7037" s="793"/>
      <c r="E7037" s="176"/>
      <c r="F7037" s="176"/>
      <c r="G7037" s="177"/>
      <c r="H7037" s="177"/>
    </row>
    <row r="7038" spans="1:8" x14ac:dyDescent="0.25">
      <c r="A7038" s="793"/>
      <c r="E7038" s="176"/>
      <c r="F7038" s="176"/>
      <c r="G7038" s="177"/>
      <c r="H7038" s="177"/>
    </row>
    <row r="7039" spans="1:8" x14ac:dyDescent="0.25">
      <c r="A7039" s="793"/>
      <c r="E7039" s="176"/>
      <c r="F7039" s="176"/>
      <c r="G7039" s="177"/>
      <c r="H7039" s="177"/>
    </row>
    <row r="7040" spans="1:8" x14ac:dyDescent="0.25">
      <c r="A7040" s="793"/>
      <c r="E7040" s="176"/>
      <c r="F7040" s="176"/>
      <c r="G7040" s="177"/>
      <c r="H7040" s="177"/>
    </row>
    <row r="7041" spans="1:8" x14ac:dyDescent="0.25">
      <c r="A7041" s="793"/>
      <c r="E7041" s="176"/>
      <c r="F7041" s="176"/>
      <c r="G7041" s="177"/>
      <c r="H7041" s="177"/>
    </row>
    <row r="7042" spans="1:8" x14ac:dyDescent="0.25">
      <c r="A7042" s="793"/>
      <c r="E7042" s="176"/>
      <c r="F7042" s="176"/>
      <c r="G7042" s="177"/>
      <c r="H7042" s="177"/>
    </row>
    <row r="7043" spans="1:8" x14ac:dyDescent="0.25">
      <c r="A7043" s="793"/>
      <c r="E7043" s="176"/>
      <c r="F7043" s="176"/>
      <c r="G7043" s="177"/>
      <c r="H7043" s="177"/>
    </row>
    <row r="7044" spans="1:8" x14ac:dyDescent="0.25">
      <c r="A7044" s="793"/>
      <c r="E7044" s="176"/>
      <c r="F7044" s="176"/>
      <c r="G7044" s="177"/>
      <c r="H7044" s="177"/>
    </row>
    <row r="7045" spans="1:8" x14ac:dyDescent="0.25">
      <c r="A7045" s="793"/>
      <c r="E7045" s="176"/>
      <c r="F7045" s="176"/>
      <c r="G7045" s="177"/>
      <c r="H7045" s="177"/>
    </row>
    <row r="7046" spans="1:8" x14ac:dyDescent="0.25">
      <c r="A7046" s="793"/>
      <c r="E7046" s="176"/>
      <c r="F7046" s="176"/>
      <c r="G7046" s="177"/>
      <c r="H7046" s="177"/>
    </row>
    <row r="7047" spans="1:8" x14ac:dyDescent="0.25">
      <c r="A7047" s="793"/>
      <c r="E7047" s="176"/>
      <c r="F7047" s="176"/>
      <c r="G7047" s="177"/>
      <c r="H7047" s="177"/>
    </row>
    <row r="7048" spans="1:8" x14ac:dyDescent="0.25">
      <c r="A7048" s="793"/>
      <c r="E7048" s="176"/>
      <c r="F7048" s="176"/>
      <c r="G7048" s="177"/>
      <c r="H7048" s="177"/>
    </row>
    <row r="7049" spans="1:8" x14ac:dyDescent="0.25">
      <c r="A7049" s="793"/>
      <c r="E7049" s="176"/>
      <c r="F7049" s="176"/>
      <c r="G7049" s="177"/>
      <c r="H7049" s="177"/>
    </row>
    <row r="7050" spans="1:8" x14ac:dyDescent="0.25">
      <c r="A7050" s="793"/>
      <c r="E7050" s="176"/>
      <c r="F7050" s="176"/>
      <c r="G7050" s="177"/>
      <c r="H7050" s="177"/>
    </row>
    <row r="7051" spans="1:8" x14ac:dyDescent="0.25">
      <c r="A7051" s="793"/>
      <c r="E7051" s="176"/>
      <c r="F7051" s="176"/>
      <c r="G7051" s="177"/>
      <c r="H7051" s="177"/>
    </row>
    <row r="7052" spans="1:8" x14ac:dyDescent="0.25">
      <c r="A7052" s="793"/>
      <c r="E7052" s="176"/>
      <c r="F7052" s="176"/>
      <c r="G7052" s="177"/>
      <c r="H7052" s="177"/>
    </row>
    <row r="7053" spans="1:8" x14ac:dyDescent="0.25">
      <c r="A7053" s="793"/>
      <c r="E7053" s="176"/>
      <c r="F7053" s="176"/>
      <c r="G7053" s="177"/>
      <c r="H7053" s="177"/>
    </row>
    <row r="7054" spans="1:8" x14ac:dyDescent="0.25">
      <c r="A7054" s="793"/>
      <c r="E7054" s="176"/>
      <c r="F7054" s="176"/>
      <c r="G7054" s="177"/>
      <c r="H7054" s="177"/>
    </row>
    <row r="7055" spans="1:8" x14ac:dyDescent="0.25">
      <c r="A7055" s="793"/>
      <c r="E7055" s="176"/>
      <c r="F7055" s="176"/>
      <c r="G7055" s="177"/>
      <c r="H7055" s="177"/>
    </row>
    <row r="7056" spans="1:8" x14ac:dyDescent="0.25">
      <c r="A7056" s="793"/>
      <c r="E7056" s="176"/>
      <c r="F7056" s="176"/>
      <c r="G7056" s="177"/>
      <c r="H7056" s="177"/>
    </row>
    <row r="7057" spans="1:8" x14ac:dyDescent="0.25">
      <c r="A7057" s="793"/>
      <c r="E7057" s="176"/>
      <c r="F7057" s="176"/>
      <c r="G7057" s="177"/>
      <c r="H7057" s="177"/>
    </row>
    <row r="7058" spans="1:8" x14ac:dyDescent="0.25">
      <c r="A7058" s="793"/>
      <c r="E7058" s="176"/>
      <c r="F7058" s="176"/>
      <c r="G7058" s="177"/>
      <c r="H7058" s="177"/>
    </row>
    <row r="7059" spans="1:8" x14ac:dyDescent="0.25">
      <c r="A7059" s="793"/>
      <c r="E7059" s="176"/>
      <c r="F7059" s="176"/>
      <c r="G7059" s="177"/>
      <c r="H7059" s="177"/>
    </row>
    <row r="7060" spans="1:8" x14ac:dyDescent="0.25">
      <c r="A7060" s="793"/>
      <c r="E7060" s="176"/>
      <c r="F7060" s="176"/>
      <c r="G7060" s="177"/>
      <c r="H7060" s="177"/>
    </row>
    <row r="7061" spans="1:8" x14ac:dyDescent="0.25">
      <c r="A7061" s="793"/>
      <c r="E7061" s="176"/>
      <c r="F7061" s="176"/>
      <c r="G7061" s="177"/>
      <c r="H7061" s="177"/>
    </row>
    <row r="7062" spans="1:8" x14ac:dyDescent="0.25">
      <c r="A7062" s="793"/>
      <c r="E7062" s="176"/>
      <c r="F7062" s="176"/>
      <c r="G7062" s="177"/>
      <c r="H7062" s="177"/>
    </row>
    <row r="7063" spans="1:8" x14ac:dyDescent="0.25">
      <c r="A7063" s="793"/>
      <c r="E7063" s="176"/>
      <c r="F7063" s="176"/>
      <c r="G7063" s="177"/>
      <c r="H7063" s="177"/>
    </row>
    <row r="7064" spans="1:8" x14ac:dyDescent="0.25">
      <c r="A7064" s="793"/>
      <c r="E7064" s="176"/>
      <c r="F7064" s="176"/>
      <c r="G7064" s="177"/>
      <c r="H7064" s="177"/>
    </row>
    <row r="7065" spans="1:8" x14ac:dyDescent="0.25">
      <c r="A7065" s="793"/>
      <c r="E7065" s="176"/>
      <c r="F7065" s="176"/>
      <c r="G7065" s="177"/>
      <c r="H7065" s="177"/>
    </row>
    <row r="7066" spans="1:8" x14ac:dyDescent="0.25">
      <c r="A7066" s="793"/>
      <c r="E7066" s="176"/>
      <c r="F7066" s="176"/>
      <c r="G7066" s="177"/>
      <c r="H7066" s="177"/>
    </row>
    <row r="7067" spans="1:8" x14ac:dyDescent="0.25">
      <c r="A7067" s="793"/>
      <c r="E7067" s="176"/>
      <c r="F7067" s="176"/>
      <c r="G7067" s="177"/>
      <c r="H7067" s="177"/>
    </row>
    <row r="7068" spans="1:8" x14ac:dyDescent="0.25">
      <c r="A7068" s="793"/>
      <c r="E7068" s="176"/>
      <c r="F7068" s="176"/>
      <c r="G7068" s="177"/>
      <c r="H7068" s="177"/>
    </row>
    <row r="7069" spans="1:8" x14ac:dyDescent="0.25">
      <c r="A7069" s="793"/>
      <c r="E7069" s="176"/>
      <c r="F7069" s="176"/>
      <c r="G7069" s="177"/>
      <c r="H7069" s="177"/>
    </row>
    <row r="7070" spans="1:8" x14ac:dyDescent="0.25">
      <c r="A7070" s="793"/>
      <c r="E7070" s="176"/>
      <c r="F7070" s="176"/>
      <c r="G7070" s="177"/>
      <c r="H7070" s="177"/>
    </row>
    <row r="7071" spans="1:8" x14ac:dyDescent="0.25">
      <c r="A7071" s="793"/>
      <c r="E7071" s="176"/>
      <c r="F7071" s="176"/>
      <c r="G7071" s="177"/>
      <c r="H7071" s="177"/>
    </row>
    <row r="7072" spans="1:8" x14ac:dyDescent="0.25">
      <c r="A7072" s="793"/>
      <c r="E7072" s="176"/>
      <c r="F7072" s="176"/>
      <c r="G7072" s="177"/>
      <c r="H7072" s="177"/>
    </row>
    <row r="7073" spans="1:8" x14ac:dyDescent="0.25">
      <c r="A7073" s="793"/>
      <c r="E7073" s="176"/>
      <c r="F7073" s="176"/>
      <c r="G7073" s="177"/>
      <c r="H7073" s="177"/>
    </row>
    <row r="7074" spans="1:8" x14ac:dyDescent="0.25">
      <c r="A7074" s="793"/>
      <c r="E7074" s="176"/>
      <c r="F7074" s="176"/>
      <c r="G7074" s="177"/>
      <c r="H7074" s="177"/>
    </row>
    <row r="7075" spans="1:8" x14ac:dyDescent="0.25">
      <c r="A7075" s="793"/>
      <c r="E7075" s="176"/>
      <c r="F7075" s="176"/>
      <c r="G7075" s="177"/>
      <c r="H7075" s="177"/>
    </row>
    <row r="7076" spans="1:8" x14ac:dyDescent="0.25">
      <c r="A7076" s="793"/>
      <c r="E7076" s="176"/>
      <c r="F7076" s="176"/>
      <c r="G7076" s="177"/>
      <c r="H7076" s="177"/>
    </row>
    <row r="7077" spans="1:8" x14ac:dyDescent="0.25">
      <c r="A7077" s="793"/>
      <c r="E7077" s="176"/>
      <c r="F7077" s="176"/>
      <c r="G7077" s="177"/>
      <c r="H7077" s="177"/>
    </row>
    <row r="7078" spans="1:8" x14ac:dyDescent="0.25">
      <c r="A7078" s="793"/>
      <c r="E7078" s="176"/>
      <c r="F7078" s="176"/>
      <c r="G7078" s="177"/>
      <c r="H7078" s="177"/>
    </row>
    <row r="7079" spans="1:8" x14ac:dyDescent="0.25">
      <c r="A7079" s="793"/>
      <c r="E7079" s="176"/>
      <c r="F7079" s="176"/>
      <c r="G7079" s="177"/>
      <c r="H7079" s="177"/>
    </row>
    <row r="7080" spans="1:8" x14ac:dyDescent="0.25">
      <c r="A7080" s="793"/>
      <c r="E7080" s="176"/>
      <c r="F7080" s="176"/>
      <c r="G7080" s="177"/>
      <c r="H7080" s="177"/>
    </row>
    <row r="7081" spans="1:8" x14ac:dyDescent="0.25">
      <c r="A7081" s="793"/>
      <c r="E7081" s="176"/>
      <c r="F7081" s="176"/>
      <c r="G7081" s="177"/>
      <c r="H7081" s="177"/>
    </row>
    <row r="7082" spans="1:8" x14ac:dyDescent="0.25">
      <c r="A7082" s="793"/>
      <c r="E7082" s="176"/>
      <c r="F7082" s="176"/>
      <c r="G7082" s="177"/>
      <c r="H7082" s="177"/>
    </row>
    <row r="7083" spans="1:8" x14ac:dyDescent="0.25">
      <c r="A7083" s="793"/>
      <c r="E7083" s="176"/>
      <c r="F7083" s="176"/>
      <c r="G7083" s="177"/>
      <c r="H7083" s="177"/>
    </row>
    <row r="7084" spans="1:8" x14ac:dyDescent="0.25">
      <c r="A7084" s="793"/>
      <c r="E7084" s="176"/>
      <c r="F7084" s="176"/>
      <c r="G7084" s="177"/>
      <c r="H7084" s="177"/>
    </row>
    <row r="7085" spans="1:8" x14ac:dyDescent="0.25">
      <c r="A7085" s="793"/>
      <c r="E7085" s="176"/>
      <c r="F7085" s="176"/>
      <c r="G7085" s="177"/>
      <c r="H7085" s="177"/>
    </row>
    <row r="7086" spans="1:8" x14ac:dyDescent="0.25">
      <c r="A7086" s="793"/>
      <c r="E7086" s="176"/>
      <c r="F7086" s="176"/>
      <c r="G7086" s="177"/>
      <c r="H7086" s="177"/>
    </row>
    <row r="7087" spans="1:8" x14ac:dyDescent="0.25">
      <c r="A7087" s="793"/>
      <c r="E7087" s="176"/>
      <c r="F7087" s="176"/>
      <c r="G7087" s="177"/>
      <c r="H7087" s="177"/>
    </row>
    <row r="7088" spans="1:8" x14ac:dyDescent="0.25">
      <c r="A7088" s="793"/>
      <c r="E7088" s="176"/>
      <c r="F7088" s="176"/>
      <c r="G7088" s="177"/>
      <c r="H7088" s="177"/>
    </row>
    <row r="7089" spans="1:8" x14ac:dyDescent="0.25">
      <c r="A7089" s="793"/>
      <c r="E7089" s="176"/>
      <c r="F7089" s="176"/>
      <c r="G7089" s="177"/>
      <c r="H7089" s="177"/>
    </row>
    <row r="7090" spans="1:8" x14ac:dyDescent="0.25">
      <c r="A7090" s="793"/>
      <c r="E7090" s="176"/>
      <c r="F7090" s="176"/>
      <c r="G7090" s="177"/>
      <c r="H7090" s="177"/>
    </row>
    <row r="7091" spans="1:8" x14ac:dyDescent="0.25">
      <c r="A7091" s="793"/>
      <c r="E7091" s="176"/>
      <c r="F7091" s="176"/>
      <c r="G7091" s="177"/>
      <c r="H7091" s="177"/>
    </row>
    <row r="7092" spans="1:8" x14ac:dyDescent="0.25">
      <c r="A7092" s="793"/>
      <c r="E7092" s="176"/>
      <c r="F7092" s="176"/>
      <c r="G7092" s="177"/>
      <c r="H7092" s="177"/>
    </row>
    <row r="7093" spans="1:8" x14ac:dyDescent="0.25">
      <c r="A7093" s="793"/>
      <c r="E7093" s="176"/>
      <c r="F7093" s="176"/>
      <c r="G7093" s="177"/>
      <c r="H7093" s="177"/>
    </row>
    <row r="7094" spans="1:8" x14ac:dyDescent="0.25">
      <c r="A7094" s="793"/>
      <c r="E7094" s="176"/>
      <c r="F7094" s="176"/>
      <c r="G7094" s="177"/>
      <c r="H7094" s="177"/>
    </row>
    <row r="7095" spans="1:8" x14ac:dyDescent="0.25">
      <c r="A7095" s="793"/>
      <c r="E7095" s="176"/>
      <c r="F7095" s="176"/>
      <c r="G7095" s="177"/>
      <c r="H7095" s="177"/>
    </row>
    <row r="7096" spans="1:8" x14ac:dyDescent="0.25">
      <c r="A7096" s="793"/>
      <c r="E7096" s="176"/>
      <c r="F7096" s="176"/>
      <c r="G7096" s="177"/>
      <c r="H7096" s="177"/>
    </row>
    <row r="7097" spans="1:8" x14ac:dyDescent="0.25">
      <c r="A7097" s="793"/>
      <c r="E7097" s="176"/>
      <c r="F7097" s="176"/>
      <c r="G7097" s="177"/>
      <c r="H7097" s="177"/>
    </row>
    <row r="7098" spans="1:8" x14ac:dyDescent="0.25">
      <c r="A7098" s="793"/>
      <c r="E7098" s="176"/>
      <c r="F7098" s="176"/>
      <c r="G7098" s="177"/>
      <c r="H7098" s="177"/>
    </row>
    <row r="7099" spans="1:8" x14ac:dyDescent="0.25">
      <c r="A7099" s="793"/>
      <c r="E7099" s="176"/>
      <c r="F7099" s="176"/>
      <c r="G7099" s="177"/>
      <c r="H7099" s="177"/>
    </row>
    <row r="7100" spans="1:8" x14ac:dyDescent="0.25">
      <c r="A7100" s="793"/>
      <c r="E7100" s="176"/>
      <c r="F7100" s="176"/>
      <c r="G7100" s="177"/>
      <c r="H7100" s="177"/>
    </row>
    <row r="7101" spans="1:8" x14ac:dyDescent="0.25">
      <c r="A7101" s="793"/>
      <c r="E7101" s="176"/>
      <c r="F7101" s="176"/>
      <c r="G7101" s="177"/>
      <c r="H7101" s="177"/>
    </row>
    <row r="7102" spans="1:8" x14ac:dyDescent="0.25">
      <c r="A7102" s="793"/>
      <c r="E7102" s="176"/>
      <c r="F7102" s="176"/>
      <c r="G7102" s="177"/>
      <c r="H7102" s="177"/>
    </row>
    <row r="7103" spans="1:8" x14ac:dyDescent="0.25">
      <c r="A7103" s="793"/>
      <c r="E7103" s="176"/>
      <c r="F7103" s="176"/>
      <c r="G7103" s="177"/>
      <c r="H7103" s="177"/>
    </row>
    <row r="7104" spans="1:8" x14ac:dyDescent="0.25">
      <c r="A7104" s="793"/>
      <c r="E7104" s="176"/>
      <c r="F7104" s="176"/>
      <c r="G7104" s="177"/>
      <c r="H7104" s="177"/>
    </row>
    <row r="7105" spans="1:8" x14ac:dyDescent="0.25">
      <c r="A7105" s="793"/>
      <c r="E7105" s="176"/>
      <c r="F7105" s="176"/>
      <c r="G7105" s="177"/>
      <c r="H7105" s="177"/>
    </row>
    <row r="7106" spans="1:8" x14ac:dyDescent="0.25">
      <c r="A7106" s="793"/>
      <c r="E7106" s="176"/>
      <c r="F7106" s="176"/>
      <c r="G7106" s="177"/>
      <c r="H7106" s="177"/>
    </row>
    <row r="7107" spans="1:8" x14ac:dyDescent="0.25">
      <c r="A7107" s="793"/>
      <c r="E7107" s="176"/>
      <c r="F7107" s="176"/>
      <c r="G7107" s="177"/>
      <c r="H7107" s="177"/>
    </row>
    <row r="7108" spans="1:8" x14ac:dyDescent="0.25">
      <c r="A7108" s="793"/>
      <c r="E7108" s="176"/>
      <c r="F7108" s="176"/>
      <c r="G7108" s="177"/>
      <c r="H7108" s="177"/>
    </row>
    <row r="7109" spans="1:8" x14ac:dyDescent="0.25">
      <c r="A7109" s="793"/>
      <c r="E7109" s="176"/>
      <c r="F7109" s="176"/>
      <c r="G7109" s="177"/>
      <c r="H7109" s="177"/>
    </row>
    <row r="7110" spans="1:8" x14ac:dyDescent="0.25">
      <c r="A7110" s="793"/>
      <c r="E7110" s="176"/>
      <c r="F7110" s="176"/>
      <c r="G7110" s="177"/>
      <c r="H7110" s="177"/>
    </row>
    <row r="7111" spans="1:8" x14ac:dyDescent="0.25">
      <c r="A7111" s="793"/>
      <c r="E7111" s="176"/>
      <c r="F7111" s="176"/>
      <c r="G7111" s="177"/>
      <c r="H7111" s="177"/>
    </row>
    <row r="7112" spans="1:8" x14ac:dyDescent="0.25">
      <c r="A7112" s="793"/>
      <c r="E7112" s="176"/>
      <c r="F7112" s="176"/>
      <c r="G7112" s="177"/>
      <c r="H7112" s="177"/>
    </row>
    <row r="7113" spans="1:8" x14ac:dyDescent="0.25">
      <c r="A7113" s="793"/>
      <c r="E7113" s="176"/>
      <c r="F7113" s="176"/>
      <c r="G7113" s="177"/>
      <c r="H7113" s="177"/>
    </row>
    <row r="7114" spans="1:8" x14ac:dyDescent="0.25">
      <c r="A7114" s="793"/>
      <c r="E7114" s="176"/>
      <c r="F7114" s="176"/>
      <c r="G7114" s="177"/>
      <c r="H7114" s="177"/>
    </row>
    <row r="7115" spans="1:8" x14ac:dyDescent="0.25">
      <c r="A7115" s="793"/>
      <c r="E7115" s="176"/>
      <c r="F7115" s="176"/>
      <c r="G7115" s="177"/>
      <c r="H7115" s="177"/>
    </row>
    <row r="7116" spans="1:8" x14ac:dyDescent="0.25">
      <c r="A7116" s="793"/>
      <c r="E7116" s="176"/>
      <c r="F7116" s="176"/>
      <c r="G7116" s="177"/>
      <c r="H7116" s="177"/>
    </row>
    <row r="7117" spans="1:8" x14ac:dyDescent="0.25">
      <c r="A7117" s="793"/>
      <c r="E7117" s="176"/>
      <c r="F7117" s="176"/>
      <c r="G7117" s="177"/>
      <c r="H7117" s="177"/>
    </row>
    <row r="7118" spans="1:8" x14ac:dyDescent="0.25">
      <c r="A7118" s="793"/>
      <c r="E7118" s="176"/>
      <c r="F7118" s="176"/>
      <c r="G7118" s="177"/>
      <c r="H7118" s="177"/>
    </row>
    <row r="7119" spans="1:8" x14ac:dyDescent="0.25">
      <c r="A7119" s="793"/>
      <c r="E7119" s="176"/>
      <c r="F7119" s="176"/>
      <c r="G7119" s="177"/>
      <c r="H7119" s="177"/>
    </row>
    <row r="7120" spans="1:8" x14ac:dyDescent="0.25">
      <c r="A7120" s="793"/>
      <c r="E7120" s="176"/>
      <c r="F7120" s="176"/>
      <c r="G7120" s="177"/>
      <c r="H7120" s="177"/>
    </row>
    <row r="7121" spans="1:8" x14ac:dyDescent="0.25">
      <c r="A7121" s="793"/>
      <c r="E7121" s="176"/>
      <c r="F7121" s="176"/>
      <c r="G7121" s="177"/>
      <c r="H7121" s="177"/>
    </row>
    <row r="7122" spans="1:8" x14ac:dyDescent="0.25">
      <c r="A7122" s="793"/>
      <c r="E7122" s="176"/>
      <c r="F7122" s="176"/>
      <c r="G7122" s="177"/>
      <c r="H7122" s="177"/>
    </row>
    <row r="7123" spans="1:8" x14ac:dyDescent="0.25">
      <c r="A7123" s="793"/>
      <c r="E7123" s="176"/>
      <c r="F7123" s="176"/>
      <c r="G7123" s="177"/>
      <c r="H7123" s="177"/>
    </row>
    <row r="7124" spans="1:8" x14ac:dyDescent="0.25">
      <c r="A7124" s="793"/>
      <c r="E7124" s="176"/>
      <c r="F7124" s="176"/>
      <c r="G7124" s="177"/>
      <c r="H7124" s="177"/>
    </row>
    <row r="7125" spans="1:8" x14ac:dyDescent="0.25">
      <c r="A7125" s="793"/>
      <c r="E7125" s="176"/>
      <c r="F7125" s="176"/>
      <c r="G7125" s="177"/>
      <c r="H7125" s="177"/>
    </row>
    <row r="7126" spans="1:8" x14ac:dyDescent="0.25">
      <c r="A7126" s="793"/>
      <c r="E7126" s="176"/>
      <c r="F7126" s="176"/>
      <c r="G7126" s="177"/>
      <c r="H7126" s="177"/>
    </row>
    <row r="7127" spans="1:8" x14ac:dyDescent="0.25">
      <c r="A7127" s="793"/>
      <c r="E7127" s="176"/>
      <c r="F7127" s="176"/>
      <c r="G7127" s="177"/>
      <c r="H7127" s="177"/>
    </row>
    <row r="7128" spans="1:8" x14ac:dyDescent="0.25">
      <c r="A7128" s="793"/>
      <c r="E7128" s="176"/>
      <c r="F7128" s="176"/>
      <c r="G7128" s="177"/>
      <c r="H7128" s="177"/>
    </row>
    <row r="7129" spans="1:8" x14ac:dyDescent="0.25">
      <c r="A7129" s="793"/>
      <c r="E7129" s="176"/>
      <c r="F7129" s="176"/>
      <c r="G7129" s="177"/>
      <c r="H7129" s="177"/>
    </row>
    <row r="7130" spans="1:8" x14ac:dyDescent="0.25">
      <c r="A7130" s="793"/>
      <c r="E7130" s="176"/>
      <c r="F7130" s="176"/>
      <c r="G7130" s="177"/>
      <c r="H7130" s="177"/>
    </row>
    <row r="7131" spans="1:8" x14ac:dyDescent="0.25">
      <c r="A7131" s="793"/>
      <c r="E7131" s="176"/>
      <c r="F7131" s="176"/>
      <c r="G7131" s="177"/>
      <c r="H7131" s="177"/>
    </row>
    <row r="7132" spans="1:8" x14ac:dyDescent="0.25">
      <c r="A7132" s="793"/>
      <c r="E7132" s="176"/>
      <c r="F7132" s="176"/>
      <c r="G7132" s="177"/>
      <c r="H7132" s="177"/>
    </row>
    <row r="7133" spans="1:8" x14ac:dyDescent="0.25">
      <c r="A7133" s="793"/>
      <c r="E7133" s="176"/>
      <c r="F7133" s="176"/>
      <c r="G7133" s="177"/>
      <c r="H7133" s="177"/>
    </row>
    <row r="7134" spans="1:8" x14ac:dyDescent="0.25">
      <c r="A7134" s="793"/>
      <c r="E7134" s="176"/>
      <c r="F7134" s="176"/>
      <c r="G7134" s="177"/>
      <c r="H7134" s="177"/>
    </row>
    <row r="7135" spans="1:8" x14ac:dyDescent="0.25">
      <c r="A7135" s="793"/>
      <c r="E7135" s="176"/>
      <c r="F7135" s="176"/>
      <c r="G7135" s="177"/>
      <c r="H7135" s="177"/>
    </row>
    <row r="7136" spans="1:8" x14ac:dyDescent="0.25">
      <c r="A7136" s="793"/>
      <c r="E7136" s="176"/>
      <c r="F7136" s="176"/>
      <c r="G7136" s="177"/>
      <c r="H7136" s="177"/>
    </row>
    <row r="7137" spans="1:8" x14ac:dyDescent="0.25">
      <c r="A7137" s="793"/>
      <c r="E7137" s="176"/>
      <c r="F7137" s="176"/>
      <c r="G7137" s="177"/>
      <c r="H7137" s="177"/>
    </row>
    <row r="7138" spans="1:8" x14ac:dyDescent="0.25">
      <c r="A7138" s="793"/>
      <c r="E7138" s="176"/>
      <c r="F7138" s="176"/>
      <c r="G7138" s="177"/>
      <c r="H7138" s="177"/>
    </row>
    <row r="7139" spans="1:8" x14ac:dyDescent="0.25">
      <c r="A7139" s="793"/>
      <c r="E7139" s="176"/>
      <c r="F7139" s="176"/>
      <c r="G7139" s="177"/>
      <c r="H7139" s="177"/>
    </row>
    <row r="7140" spans="1:8" x14ac:dyDescent="0.25">
      <c r="A7140" s="793"/>
      <c r="E7140" s="176"/>
      <c r="F7140" s="176"/>
      <c r="G7140" s="177"/>
      <c r="H7140" s="177"/>
    </row>
    <row r="7141" spans="1:8" x14ac:dyDescent="0.25">
      <c r="A7141" s="793"/>
      <c r="E7141" s="176"/>
      <c r="F7141" s="176"/>
      <c r="G7141" s="177"/>
      <c r="H7141" s="177"/>
    </row>
    <row r="7142" spans="1:8" x14ac:dyDescent="0.25">
      <c r="A7142" s="793"/>
      <c r="E7142" s="176"/>
      <c r="F7142" s="176"/>
      <c r="G7142" s="177"/>
      <c r="H7142" s="177"/>
    </row>
    <row r="7143" spans="1:8" x14ac:dyDescent="0.25">
      <c r="A7143" s="793"/>
      <c r="E7143" s="176"/>
      <c r="F7143" s="176"/>
      <c r="G7143" s="177"/>
      <c r="H7143" s="177"/>
    </row>
    <row r="7144" spans="1:8" x14ac:dyDescent="0.25">
      <c r="A7144" s="793"/>
      <c r="E7144" s="176"/>
      <c r="F7144" s="176"/>
      <c r="G7144" s="177"/>
      <c r="H7144" s="177"/>
    </row>
    <row r="7145" spans="1:8" x14ac:dyDescent="0.25">
      <c r="A7145" s="793"/>
      <c r="E7145" s="176"/>
      <c r="F7145" s="176"/>
      <c r="G7145" s="177"/>
      <c r="H7145" s="177"/>
    </row>
    <row r="7146" spans="1:8" x14ac:dyDescent="0.25">
      <c r="A7146" s="793"/>
      <c r="E7146" s="176"/>
      <c r="F7146" s="176"/>
      <c r="G7146" s="177"/>
      <c r="H7146" s="177"/>
    </row>
    <row r="7147" spans="1:8" x14ac:dyDescent="0.25">
      <c r="A7147" s="793"/>
      <c r="E7147" s="176"/>
      <c r="F7147" s="176"/>
      <c r="G7147" s="177"/>
      <c r="H7147" s="177"/>
    </row>
    <row r="7148" spans="1:8" x14ac:dyDescent="0.25">
      <c r="A7148" s="793"/>
      <c r="E7148" s="176"/>
      <c r="F7148" s="176"/>
      <c r="G7148" s="177"/>
      <c r="H7148" s="177"/>
    </row>
    <row r="7149" spans="1:8" x14ac:dyDescent="0.25">
      <c r="A7149" s="793"/>
      <c r="E7149" s="176"/>
      <c r="F7149" s="176"/>
      <c r="G7149" s="177"/>
      <c r="H7149" s="177"/>
    </row>
    <row r="7150" spans="1:8" x14ac:dyDescent="0.25">
      <c r="A7150" s="793"/>
      <c r="E7150" s="176"/>
      <c r="F7150" s="176"/>
      <c r="G7150" s="177"/>
      <c r="H7150" s="177"/>
    </row>
    <row r="7151" spans="1:8" x14ac:dyDescent="0.25">
      <c r="A7151" s="793"/>
      <c r="E7151" s="176"/>
      <c r="F7151" s="176"/>
      <c r="G7151" s="177"/>
      <c r="H7151" s="177"/>
    </row>
    <row r="7152" spans="1:8" x14ac:dyDescent="0.25">
      <c r="A7152" s="793"/>
      <c r="E7152" s="176"/>
      <c r="F7152" s="176"/>
      <c r="G7152" s="177"/>
      <c r="H7152" s="177"/>
    </row>
    <row r="7153" spans="1:8" x14ac:dyDescent="0.25">
      <c r="A7153" s="793"/>
      <c r="E7153" s="176"/>
      <c r="F7153" s="176"/>
      <c r="G7153" s="177"/>
      <c r="H7153" s="177"/>
    </row>
    <row r="7154" spans="1:8" x14ac:dyDescent="0.25">
      <c r="A7154" s="793"/>
      <c r="E7154" s="176"/>
      <c r="F7154" s="176"/>
      <c r="G7154" s="177"/>
      <c r="H7154" s="177"/>
    </row>
    <row r="7155" spans="1:8" x14ac:dyDescent="0.25">
      <c r="A7155" s="793"/>
      <c r="E7155" s="176"/>
      <c r="F7155" s="176"/>
      <c r="G7155" s="177"/>
      <c r="H7155" s="177"/>
    </row>
    <row r="7156" spans="1:8" x14ac:dyDescent="0.25">
      <c r="A7156" s="793"/>
      <c r="E7156" s="176"/>
      <c r="F7156" s="176"/>
      <c r="G7156" s="177"/>
      <c r="H7156" s="177"/>
    </row>
    <row r="7157" spans="1:8" x14ac:dyDescent="0.25">
      <c r="A7157" s="793"/>
      <c r="E7157" s="176"/>
      <c r="F7157" s="176"/>
      <c r="G7157" s="177"/>
      <c r="H7157" s="177"/>
    </row>
    <row r="7158" spans="1:8" x14ac:dyDescent="0.25">
      <c r="A7158" s="793"/>
      <c r="E7158" s="176"/>
      <c r="F7158" s="176"/>
      <c r="G7158" s="177"/>
      <c r="H7158" s="177"/>
    </row>
    <row r="7159" spans="1:8" x14ac:dyDescent="0.25">
      <c r="A7159" s="793"/>
      <c r="E7159" s="176"/>
      <c r="F7159" s="176"/>
      <c r="G7159" s="177"/>
      <c r="H7159" s="177"/>
    </row>
    <row r="7160" spans="1:8" x14ac:dyDescent="0.25">
      <c r="A7160" s="793"/>
      <c r="E7160" s="176"/>
      <c r="F7160" s="176"/>
      <c r="G7160" s="177"/>
      <c r="H7160" s="177"/>
    </row>
    <row r="7161" spans="1:8" x14ac:dyDescent="0.25">
      <c r="A7161" s="793"/>
      <c r="E7161" s="176"/>
      <c r="F7161" s="176"/>
      <c r="G7161" s="177"/>
      <c r="H7161" s="177"/>
    </row>
    <row r="7162" spans="1:8" x14ac:dyDescent="0.25">
      <c r="A7162" s="793"/>
      <c r="E7162" s="176"/>
      <c r="F7162" s="176"/>
      <c r="G7162" s="177"/>
      <c r="H7162" s="177"/>
    </row>
    <row r="7163" spans="1:8" x14ac:dyDescent="0.25">
      <c r="A7163" s="793"/>
      <c r="E7163" s="176"/>
      <c r="F7163" s="176"/>
      <c r="G7163" s="177"/>
      <c r="H7163" s="177"/>
    </row>
    <row r="7164" spans="1:8" x14ac:dyDescent="0.25">
      <c r="A7164" s="793"/>
      <c r="E7164" s="176"/>
      <c r="F7164" s="176"/>
      <c r="G7164" s="177"/>
      <c r="H7164" s="177"/>
    </row>
    <row r="7165" spans="1:8" x14ac:dyDescent="0.25">
      <c r="A7165" s="793"/>
      <c r="E7165" s="176"/>
      <c r="F7165" s="176"/>
      <c r="G7165" s="177"/>
      <c r="H7165" s="177"/>
    </row>
    <row r="7166" spans="1:8" x14ac:dyDescent="0.25">
      <c r="A7166" s="793"/>
      <c r="E7166" s="176"/>
      <c r="F7166" s="176"/>
      <c r="G7166" s="177"/>
      <c r="H7166" s="177"/>
    </row>
    <row r="7167" spans="1:8" x14ac:dyDescent="0.25">
      <c r="A7167" s="793"/>
      <c r="E7167" s="176"/>
      <c r="F7167" s="176"/>
      <c r="G7167" s="177"/>
      <c r="H7167" s="177"/>
    </row>
    <row r="7168" spans="1:8" x14ac:dyDescent="0.25">
      <c r="A7168" s="793"/>
      <c r="E7168" s="176"/>
      <c r="F7168" s="176"/>
      <c r="G7168" s="177"/>
      <c r="H7168" s="177"/>
    </row>
    <row r="7169" spans="1:8" x14ac:dyDescent="0.25">
      <c r="A7169" s="793"/>
      <c r="E7169" s="176"/>
      <c r="F7169" s="176"/>
      <c r="G7169" s="177"/>
      <c r="H7169" s="177"/>
    </row>
    <row r="7170" spans="1:8" x14ac:dyDescent="0.25">
      <c r="A7170" s="793"/>
      <c r="E7170" s="176"/>
      <c r="F7170" s="176"/>
      <c r="G7170" s="177"/>
      <c r="H7170" s="177"/>
    </row>
    <row r="7171" spans="1:8" x14ac:dyDescent="0.25">
      <c r="A7171" s="793"/>
      <c r="E7171" s="176"/>
      <c r="F7171" s="176"/>
      <c r="G7171" s="177"/>
      <c r="H7171" s="177"/>
    </row>
    <row r="7172" spans="1:8" x14ac:dyDescent="0.25">
      <c r="A7172" s="793"/>
      <c r="E7172" s="176"/>
      <c r="F7172" s="176"/>
      <c r="G7172" s="177"/>
      <c r="H7172" s="177"/>
    </row>
    <row r="7173" spans="1:8" x14ac:dyDescent="0.25">
      <c r="A7173" s="793"/>
      <c r="E7173" s="176"/>
      <c r="F7173" s="176"/>
      <c r="G7173" s="177"/>
      <c r="H7173" s="177"/>
    </row>
    <row r="7174" spans="1:8" x14ac:dyDescent="0.25">
      <c r="A7174" s="793"/>
      <c r="E7174" s="176"/>
      <c r="F7174" s="176"/>
      <c r="G7174" s="177"/>
      <c r="H7174" s="177"/>
    </row>
    <row r="7175" spans="1:8" x14ac:dyDescent="0.25">
      <c r="A7175" s="793"/>
      <c r="E7175" s="176"/>
      <c r="F7175" s="176"/>
      <c r="G7175" s="177"/>
      <c r="H7175" s="177"/>
    </row>
    <row r="7176" spans="1:8" x14ac:dyDescent="0.25">
      <c r="A7176" s="793"/>
      <c r="E7176" s="176"/>
      <c r="F7176" s="176"/>
      <c r="G7176" s="177"/>
      <c r="H7176" s="177"/>
    </row>
    <row r="7177" spans="1:8" x14ac:dyDescent="0.25">
      <c r="A7177" s="793"/>
      <c r="E7177" s="176"/>
      <c r="F7177" s="176"/>
      <c r="G7177" s="177"/>
      <c r="H7177" s="177"/>
    </row>
    <row r="7178" spans="1:8" x14ac:dyDescent="0.25">
      <c r="A7178" s="793"/>
      <c r="E7178" s="176"/>
      <c r="F7178" s="176"/>
      <c r="G7178" s="177"/>
      <c r="H7178" s="177"/>
    </row>
    <row r="7179" spans="1:8" x14ac:dyDescent="0.25">
      <c r="A7179" s="793"/>
      <c r="E7179" s="176"/>
      <c r="F7179" s="176"/>
      <c r="G7179" s="177"/>
      <c r="H7179" s="177"/>
    </row>
    <row r="7180" spans="1:8" x14ac:dyDescent="0.25">
      <c r="A7180" s="793"/>
      <c r="E7180" s="176"/>
      <c r="F7180" s="176"/>
      <c r="G7180" s="177"/>
      <c r="H7180" s="177"/>
    </row>
    <row r="7181" spans="1:8" x14ac:dyDescent="0.25">
      <c r="A7181" s="793"/>
      <c r="E7181" s="176"/>
      <c r="F7181" s="176"/>
      <c r="G7181" s="177"/>
      <c r="H7181" s="177"/>
    </row>
    <row r="7182" spans="1:8" x14ac:dyDescent="0.25">
      <c r="A7182" s="793"/>
      <c r="E7182" s="176"/>
      <c r="F7182" s="176"/>
      <c r="G7182" s="177"/>
      <c r="H7182" s="177"/>
    </row>
    <row r="7183" spans="1:8" x14ac:dyDescent="0.25">
      <c r="A7183" s="793"/>
      <c r="E7183" s="176"/>
      <c r="F7183" s="176"/>
      <c r="G7183" s="177"/>
      <c r="H7183" s="177"/>
    </row>
    <row r="7184" spans="1:8" x14ac:dyDescent="0.25">
      <c r="A7184" s="793"/>
      <c r="E7184" s="176"/>
      <c r="F7184" s="176"/>
      <c r="G7184" s="177"/>
      <c r="H7184" s="177"/>
    </row>
    <row r="7185" spans="1:8" x14ac:dyDescent="0.25">
      <c r="A7185" s="793"/>
      <c r="E7185" s="176"/>
      <c r="F7185" s="176"/>
      <c r="G7185" s="177"/>
      <c r="H7185" s="177"/>
    </row>
    <row r="7186" spans="1:8" x14ac:dyDescent="0.25">
      <c r="A7186" s="793"/>
      <c r="E7186" s="176"/>
      <c r="F7186" s="176"/>
      <c r="G7186" s="177"/>
      <c r="H7186" s="177"/>
    </row>
    <row r="7187" spans="1:8" x14ac:dyDescent="0.25">
      <c r="A7187" s="793"/>
      <c r="E7187" s="176"/>
      <c r="F7187" s="176"/>
      <c r="G7187" s="177"/>
      <c r="H7187" s="177"/>
    </row>
    <row r="7188" spans="1:8" x14ac:dyDescent="0.25">
      <c r="A7188" s="793"/>
      <c r="E7188" s="176"/>
      <c r="F7188" s="176"/>
      <c r="G7188" s="177"/>
      <c r="H7188" s="177"/>
    </row>
    <row r="7189" spans="1:8" x14ac:dyDescent="0.25">
      <c r="A7189" s="793"/>
      <c r="E7189" s="176"/>
      <c r="F7189" s="176"/>
      <c r="G7189" s="177"/>
      <c r="H7189" s="177"/>
    </row>
    <row r="7190" spans="1:8" x14ac:dyDescent="0.25">
      <c r="A7190" s="793"/>
      <c r="E7190" s="176"/>
      <c r="F7190" s="176"/>
      <c r="G7190" s="177"/>
      <c r="H7190" s="177"/>
    </row>
    <row r="7191" spans="1:8" x14ac:dyDescent="0.25">
      <c r="A7191" s="793"/>
      <c r="E7191" s="176"/>
      <c r="F7191" s="176"/>
      <c r="G7191" s="177"/>
      <c r="H7191" s="177"/>
    </row>
    <row r="7192" spans="1:8" x14ac:dyDescent="0.25">
      <c r="A7192" s="793"/>
      <c r="E7192" s="176"/>
      <c r="F7192" s="176"/>
      <c r="G7192" s="177"/>
      <c r="H7192" s="177"/>
    </row>
    <row r="7193" spans="1:8" x14ac:dyDescent="0.25">
      <c r="A7193" s="793"/>
      <c r="E7193" s="176"/>
      <c r="F7193" s="176"/>
      <c r="G7193" s="177"/>
      <c r="H7193" s="177"/>
    </row>
    <row r="7194" spans="1:8" x14ac:dyDescent="0.25">
      <c r="A7194" s="793"/>
      <c r="E7194" s="176"/>
      <c r="F7194" s="176"/>
      <c r="G7194" s="177"/>
      <c r="H7194" s="177"/>
    </row>
    <row r="7195" spans="1:8" x14ac:dyDescent="0.25">
      <c r="A7195" s="793"/>
      <c r="E7195" s="176"/>
      <c r="F7195" s="176"/>
      <c r="G7195" s="177"/>
      <c r="H7195" s="177"/>
    </row>
    <row r="7196" spans="1:8" x14ac:dyDescent="0.25">
      <c r="A7196" s="793"/>
      <c r="E7196" s="176"/>
      <c r="F7196" s="176"/>
      <c r="G7196" s="177"/>
      <c r="H7196" s="177"/>
    </row>
    <row r="7197" spans="1:8" x14ac:dyDescent="0.25">
      <c r="A7197" s="793"/>
      <c r="E7197" s="176"/>
      <c r="F7197" s="176"/>
      <c r="G7197" s="177"/>
      <c r="H7197" s="177"/>
    </row>
    <row r="7198" spans="1:8" x14ac:dyDescent="0.25">
      <c r="A7198" s="793"/>
      <c r="E7198" s="176"/>
      <c r="F7198" s="176"/>
      <c r="G7198" s="177"/>
      <c r="H7198" s="177"/>
    </row>
    <row r="7199" spans="1:8" x14ac:dyDescent="0.25">
      <c r="A7199" s="793"/>
      <c r="E7199" s="176"/>
      <c r="F7199" s="176"/>
      <c r="G7199" s="177"/>
      <c r="H7199" s="177"/>
    </row>
    <row r="7200" spans="1:8" x14ac:dyDescent="0.25">
      <c r="A7200" s="793"/>
      <c r="E7200" s="176"/>
      <c r="F7200" s="176"/>
      <c r="G7200" s="177"/>
      <c r="H7200" s="177"/>
    </row>
    <row r="7201" spans="1:8" x14ac:dyDescent="0.25">
      <c r="A7201" s="793"/>
      <c r="E7201" s="176"/>
      <c r="F7201" s="176"/>
      <c r="G7201" s="177"/>
      <c r="H7201" s="177"/>
    </row>
    <row r="7202" spans="1:8" x14ac:dyDescent="0.25">
      <c r="A7202" s="793"/>
      <c r="E7202" s="176"/>
      <c r="F7202" s="176"/>
      <c r="G7202" s="177"/>
      <c r="H7202" s="177"/>
    </row>
    <row r="7203" spans="1:8" x14ac:dyDescent="0.25">
      <c r="A7203" s="793"/>
      <c r="E7203" s="176"/>
      <c r="F7203" s="176"/>
      <c r="G7203" s="177"/>
      <c r="H7203" s="177"/>
    </row>
    <row r="7204" spans="1:8" x14ac:dyDescent="0.25">
      <c r="A7204" s="793"/>
      <c r="E7204" s="176"/>
      <c r="F7204" s="176"/>
      <c r="G7204" s="177"/>
      <c r="H7204" s="177"/>
    </row>
    <row r="7205" spans="1:8" x14ac:dyDescent="0.25">
      <c r="A7205" s="793"/>
      <c r="E7205" s="176"/>
      <c r="F7205" s="176"/>
      <c r="G7205" s="177"/>
      <c r="H7205" s="177"/>
    </row>
    <row r="7206" spans="1:8" x14ac:dyDescent="0.25">
      <c r="A7206" s="793"/>
      <c r="E7206" s="176"/>
      <c r="F7206" s="176"/>
      <c r="G7206" s="177"/>
      <c r="H7206" s="177"/>
    </row>
    <row r="7207" spans="1:8" x14ac:dyDescent="0.25">
      <c r="A7207" s="793"/>
      <c r="E7207" s="176"/>
      <c r="F7207" s="176"/>
      <c r="G7207" s="177"/>
      <c r="H7207" s="177"/>
    </row>
    <row r="7208" spans="1:8" x14ac:dyDescent="0.25">
      <c r="A7208" s="793"/>
      <c r="E7208" s="176"/>
      <c r="F7208" s="176"/>
      <c r="G7208" s="177"/>
      <c r="H7208" s="177"/>
    </row>
    <row r="7209" spans="1:8" x14ac:dyDescent="0.25">
      <c r="A7209" s="793"/>
      <c r="E7209" s="176"/>
      <c r="F7209" s="176"/>
      <c r="G7209" s="177"/>
      <c r="H7209" s="177"/>
    </row>
    <row r="7210" spans="1:8" x14ac:dyDescent="0.25">
      <c r="A7210" s="793"/>
      <c r="E7210" s="176"/>
      <c r="F7210" s="176"/>
      <c r="G7210" s="177"/>
      <c r="H7210" s="177"/>
    </row>
    <row r="7211" spans="1:8" x14ac:dyDescent="0.25">
      <c r="A7211" s="793"/>
      <c r="E7211" s="176"/>
      <c r="F7211" s="176"/>
      <c r="G7211" s="177"/>
      <c r="H7211" s="177"/>
    </row>
    <row r="7212" spans="1:8" x14ac:dyDescent="0.25">
      <c r="A7212" s="793"/>
      <c r="E7212" s="176"/>
      <c r="F7212" s="176"/>
      <c r="G7212" s="177"/>
      <c r="H7212" s="177"/>
    </row>
    <row r="7213" spans="1:8" x14ac:dyDescent="0.25">
      <c r="A7213" s="793"/>
      <c r="E7213" s="176"/>
      <c r="F7213" s="176"/>
      <c r="G7213" s="177"/>
      <c r="H7213" s="177"/>
    </row>
    <row r="7214" spans="1:8" x14ac:dyDescent="0.25">
      <c r="A7214" s="793"/>
      <c r="E7214" s="176"/>
      <c r="F7214" s="176"/>
      <c r="G7214" s="177"/>
      <c r="H7214" s="177"/>
    </row>
    <row r="7215" spans="1:8" x14ac:dyDescent="0.25">
      <c r="A7215" s="793"/>
      <c r="E7215" s="176"/>
      <c r="F7215" s="176"/>
      <c r="G7215" s="177"/>
      <c r="H7215" s="177"/>
    </row>
    <row r="7216" spans="1:8" x14ac:dyDescent="0.25">
      <c r="A7216" s="793"/>
      <c r="E7216" s="176"/>
      <c r="F7216" s="176"/>
      <c r="G7216" s="177"/>
      <c r="H7216" s="177"/>
    </row>
    <row r="7217" spans="1:8" x14ac:dyDescent="0.25">
      <c r="A7217" s="793"/>
      <c r="E7217" s="176"/>
      <c r="F7217" s="176"/>
      <c r="G7217" s="177"/>
      <c r="H7217" s="177"/>
    </row>
    <row r="7218" spans="1:8" x14ac:dyDescent="0.25">
      <c r="A7218" s="793"/>
      <c r="E7218" s="176"/>
      <c r="F7218" s="176"/>
      <c r="G7218" s="177"/>
      <c r="H7218" s="177"/>
    </row>
    <row r="7219" spans="1:8" x14ac:dyDescent="0.25">
      <c r="A7219" s="793"/>
      <c r="E7219" s="176"/>
      <c r="F7219" s="176"/>
      <c r="G7219" s="177"/>
      <c r="H7219" s="177"/>
    </row>
    <row r="7220" spans="1:8" x14ac:dyDescent="0.25">
      <c r="A7220" s="793"/>
      <c r="E7220" s="176"/>
      <c r="F7220" s="176"/>
      <c r="G7220" s="177"/>
      <c r="H7220" s="177"/>
    </row>
    <row r="7221" spans="1:8" x14ac:dyDescent="0.25">
      <c r="A7221" s="793"/>
      <c r="E7221" s="176"/>
      <c r="F7221" s="176"/>
      <c r="G7221" s="177"/>
      <c r="H7221" s="177"/>
    </row>
    <row r="7222" spans="1:8" x14ac:dyDescent="0.25">
      <c r="A7222" s="793"/>
      <c r="E7222" s="176"/>
      <c r="F7222" s="176"/>
      <c r="G7222" s="177"/>
      <c r="H7222" s="177"/>
    </row>
    <row r="7223" spans="1:8" x14ac:dyDescent="0.25">
      <c r="A7223" s="793"/>
      <c r="E7223" s="176"/>
      <c r="F7223" s="176"/>
      <c r="G7223" s="177"/>
      <c r="H7223" s="177"/>
    </row>
    <row r="7224" spans="1:8" x14ac:dyDescent="0.25">
      <c r="A7224" s="793"/>
      <c r="E7224" s="176"/>
      <c r="F7224" s="176"/>
      <c r="G7224" s="177"/>
      <c r="H7224" s="177"/>
    </row>
    <row r="7225" spans="1:8" x14ac:dyDescent="0.25">
      <c r="A7225" s="793"/>
      <c r="E7225" s="176"/>
      <c r="F7225" s="176"/>
      <c r="G7225" s="177"/>
      <c r="H7225" s="177"/>
    </row>
    <row r="7226" spans="1:8" x14ac:dyDescent="0.25">
      <c r="A7226" s="793"/>
      <c r="E7226" s="176"/>
      <c r="F7226" s="176"/>
      <c r="G7226" s="177"/>
      <c r="H7226" s="177"/>
    </row>
    <row r="7227" spans="1:8" x14ac:dyDescent="0.25">
      <c r="A7227" s="793"/>
      <c r="E7227" s="176"/>
      <c r="F7227" s="176"/>
      <c r="G7227" s="177"/>
      <c r="H7227" s="177"/>
    </row>
    <row r="7228" spans="1:8" x14ac:dyDescent="0.25">
      <c r="A7228" s="793"/>
      <c r="E7228" s="176"/>
      <c r="F7228" s="176"/>
      <c r="G7228" s="177"/>
      <c r="H7228" s="177"/>
    </row>
    <row r="7229" spans="1:8" x14ac:dyDescent="0.25">
      <c r="A7229" s="793"/>
      <c r="E7229" s="176"/>
      <c r="F7229" s="176"/>
      <c r="G7229" s="177"/>
      <c r="H7229" s="177"/>
    </row>
    <row r="7230" spans="1:8" x14ac:dyDescent="0.25">
      <c r="A7230" s="793"/>
      <c r="E7230" s="176"/>
      <c r="F7230" s="176"/>
      <c r="G7230" s="177"/>
      <c r="H7230" s="177"/>
    </row>
    <row r="7231" spans="1:8" x14ac:dyDescent="0.25">
      <c r="A7231" s="793"/>
      <c r="E7231" s="176"/>
      <c r="F7231" s="176"/>
      <c r="G7231" s="177"/>
      <c r="H7231" s="177"/>
    </row>
    <row r="7232" spans="1:8" x14ac:dyDescent="0.25">
      <c r="A7232" s="793"/>
      <c r="E7232" s="176"/>
      <c r="F7232" s="176"/>
      <c r="G7232" s="177"/>
      <c r="H7232" s="177"/>
    </row>
    <row r="7233" spans="1:8" x14ac:dyDescent="0.25">
      <c r="A7233" s="793"/>
      <c r="E7233" s="176"/>
      <c r="F7233" s="176"/>
      <c r="G7233" s="177"/>
      <c r="H7233" s="177"/>
    </row>
    <row r="7234" spans="1:8" x14ac:dyDescent="0.25">
      <c r="A7234" s="793"/>
      <c r="E7234" s="176"/>
      <c r="F7234" s="176"/>
      <c r="G7234" s="177"/>
      <c r="H7234" s="177"/>
    </row>
    <row r="7235" spans="1:8" x14ac:dyDescent="0.25">
      <c r="A7235" s="793"/>
      <c r="E7235" s="176"/>
      <c r="F7235" s="176"/>
      <c r="G7235" s="177"/>
      <c r="H7235" s="177"/>
    </row>
    <row r="7236" spans="1:8" x14ac:dyDescent="0.25">
      <c r="A7236" s="793"/>
      <c r="E7236" s="176"/>
      <c r="F7236" s="176"/>
      <c r="G7236" s="177"/>
      <c r="H7236" s="177"/>
    </row>
    <row r="7237" spans="1:8" x14ac:dyDescent="0.25">
      <c r="A7237" s="793"/>
      <c r="E7237" s="176"/>
      <c r="F7237" s="176"/>
      <c r="G7237" s="177"/>
      <c r="H7237" s="177"/>
    </row>
    <row r="7238" spans="1:8" x14ac:dyDescent="0.25">
      <c r="A7238" s="793"/>
      <c r="E7238" s="176"/>
      <c r="F7238" s="176"/>
      <c r="G7238" s="177"/>
      <c r="H7238" s="177"/>
    </row>
    <row r="7239" spans="1:8" x14ac:dyDescent="0.25">
      <c r="A7239" s="793"/>
      <c r="E7239" s="176"/>
      <c r="F7239" s="176"/>
      <c r="G7239" s="177"/>
      <c r="H7239" s="177"/>
    </row>
    <row r="7240" spans="1:8" x14ac:dyDescent="0.25">
      <c r="A7240" s="793"/>
      <c r="E7240" s="176"/>
      <c r="F7240" s="176"/>
      <c r="G7240" s="177"/>
      <c r="H7240" s="177"/>
    </row>
    <row r="7241" spans="1:8" x14ac:dyDescent="0.25">
      <c r="A7241" s="793"/>
      <c r="E7241" s="176"/>
      <c r="F7241" s="176"/>
      <c r="G7241" s="177"/>
      <c r="H7241" s="177"/>
    </row>
    <row r="7242" spans="1:8" x14ac:dyDescent="0.25">
      <c r="A7242" s="793"/>
      <c r="E7242" s="176"/>
      <c r="F7242" s="176"/>
      <c r="G7242" s="177"/>
      <c r="H7242" s="177"/>
    </row>
    <row r="7243" spans="1:8" x14ac:dyDescent="0.25">
      <c r="A7243" s="793"/>
      <c r="E7243" s="176"/>
      <c r="F7243" s="176"/>
      <c r="G7243" s="177"/>
      <c r="H7243" s="177"/>
    </row>
    <row r="7244" spans="1:8" x14ac:dyDescent="0.25">
      <c r="A7244" s="793"/>
      <c r="E7244" s="176"/>
      <c r="F7244" s="176"/>
      <c r="G7244" s="177"/>
      <c r="H7244" s="177"/>
    </row>
    <row r="7245" spans="1:8" x14ac:dyDescent="0.25">
      <c r="A7245" s="793"/>
      <c r="E7245" s="176"/>
      <c r="F7245" s="176"/>
      <c r="G7245" s="177"/>
      <c r="H7245" s="177"/>
    </row>
    <row r="7246" spans="1:8" x14ac:dyDescent="0.25">
      <c r="A7246" s="793"/>
      <c r="E7246" s="176"/>
      <c r="F7246" s="176"/>
      <c r="G7246" s="177"/>
      <c r="H7246" s="177"/>
    </row>
    <row r="7247" spans="1:8" x14ac:dyDescent="0.25">
      <c r="A7247" s="793"/>
      <c r="E7247" s="176"/>
      <c r="F7247" s="176"/>
      <c r="G7247" s="177"/>
      <c r="H7247" s="177"/>
    </row>
    <row r="7248" spans="1:8" x14ac:dyDescent="0.25">
      <c r="A7248" s="793"/>
      <c r="E7248" s="176"/>
      <c r="F7248" s="176"/>
      <c r="G7248" s="177"/>
      <c r="H7248" s="177"/>
    </row>
    <row r="7249" spans="1:8" x14ac:dyDescent="0.25">
      <c r="A7249" s="793"/>
      <c r="E7249" s="176"/>
      <c r="F7249" s="176"/>
      <c r="G7249" s="177"/>
      <c r="H7249" s="177"/>
    </row>
    <row r="7250" spans="1:8" x14ac:dyDescent="0.25">
      <c r="A7250" s="793"/>
      <c r="E7250" s="176"/>
      <c r="F7250" s="176"/>
      <c r="G7250" s="177"/>
      <c r="H7250" s="177"/>
    </row>
    <row r="7251" spans="1:8" x14ac:dyDescent="0.25">
      <c r="A7251" s="793"/>
      <c r="E7251" s="176"/>
      <c r="F7251" s="176"/>
      <c r="G7251" s="177"/>
      <c r="H7251" s="177"/>
    </row>
    <row r="7252" spans="1:8" x14ac:dyDescent="0.25">
      <c r="A7252" s="793"/>
      <c r="E7252" s="176"/>
      <c r="F7252" s="176"/>
      <c r="G7252" s="177"/>
      <c r="H7252" s="177"/>
    </row>
    <row r="7253" spans="1:8" x14ac:dyDescent="0.25">
      <c r="A7253" s="793"/>
      <c r="E7253" s="176"/>
      <c r="F7253" s="176"/>
      <c r="G7253" s="177"/>
      <c r="H7253" s="177"/>
    </row>
    <row r="7254" spans="1:8" x14ac:dyDescent="0.25">
      <c r="A7254" s="793"/>
      <c r="E7254" s="176"/>
      <c r="F7254" s="176"/>
      <c r="G7254" s="177"/>
      <c r="H7254" s="177"/>
    </row>
    <row r="7255" spans="1:8" x14ac:dyDescent="0.25">
      <c r="A7255" s="793"/>
      <c r="E7255" s="176"/>
      <c r="F7255" s="176"/>
      <c r="G7255" s="177"/>
      <c r="H7255" s="177"/>
    </row>
    <row r="7256" spans="1:8" x14ac:dyDescent="0.25">
      <c r="A7256" s="793"/>
      <c r="E7256" s="176"/>
      <c r="F7256" s="176"/>
      <c r="G7256" s="177"/>
      <c r="H7256" s="177"/>
    </row>
    <row r="7257" spans="1:8" x14ac:dyDescent="0.25">
      <c r="A7257" s="793"/>
      <c r="E7257" s="176"/>
      <c r="F7257" s="176"/>
      <c r="G7257" s="177"/>
      <c r="H7257" s="177"/>
    </row>
    <row r="7258" spans="1:8" x14ac:dyDescent="0.25">
      <c r="A7258" s="793"/>
      <c r="E7258" s="176"/>
      <c r="F7258" s="176"/>
      <c r="G7258" s="177"/>
      <c r="H7258" s="177"/>
    </row>
    <row r="7259" spans="1:8" x14ac:dyDescent="0.25">
      <c r="A7259" s="793"/>
      <c r="E7259" s="176"/>
      <c r="F7259" s="176"/>
      <c r="G7259" s="177"/>
      <c r="H7259" s="177"/>
    </row>
    <row r="7260" spans="1:8" x14ac:dyDescent="0.25">
      <c r="A7260" s="793"/>
      <c r="E7260" s="176"/>
      <c r="F7260" s="176"/>
      <c r="G7260" s="177"/>
      <c r="H7260" s="177"/>
    </row>
    <row r="7261" spans="1:8" x14ac:dyDescent="0.25">
      <c r="A7261" s="793"/>
      <c r="E7261" s="176"/>
      <c r="F7261" s="176"/>
      <c r="G7261" s="177"/>
      <c r="H7261" s="177"/>
    </row>
    <row r="7262" spans="1:8" x14ac:dyDescent="0.25">
      <c r="A7262" s="793"/>
      <c r="E7262" s="176"/>
      <c r="F7262" s="176"/>
      <c r="G7262" s="177"/>
      <c r="H7262" s="177"/>
    </row>
    <row r="7263" spans="1:8" x14ac:dyDescent="0.25">
      <c r="A7263" s="793"/>
      <c r="E7263" s="176"/>
      <c r="F7263" s="176"/>
      <c r="G7263" s="177"/>
      <c r="H7263" s="177"/>
    </row>
    <row r="7264" spans="1:8" x14ac:dyDescent="0.25">
      <c r="A7264" s="793"/>
      <c r="E7264" s="176"/>
      <c r="F7264" s="176"/>
      <c r="G7264" s="177"/>
      <c r="H7264" s="177"/>
    </row>
    <row r="7265" spans="1:8" x14ac:dyDescent="0.25">
      <c r="A7265" s="793"/>
      <c r="E7265" s="176"/>
      <c r="F7265" s="176"/>
      <c r="G7265" s="177"/>
      <c r="H7265" s="177"/>
    </row>
    <row r="7266" spans="1:8" x14ac:dyDescent="0.25">
      <c r="A7266" s="793"/>
      <c r="E7266" s="176"/>
      <c r="F7266" s="176"/>
      <c r="G7266" s="177"/>
      <c r="H7266" s="177"/>
    </row>
    <row r="7267" spans="1:8" x14ac:dyDescent="0.25">
      <c r="A7267" s="793"/>
      <c r="E7267" s="176"/>
      <c r="F7267" s="176"/>
      <c r="G7267" s="177"/>
      <c r="H7267" s="177"/>
    </row>
    <row r="7268" spans="1:8" x14ac:dyDescent="0.25">
      <c r="A7268" s="793"/>
      <c r="E7268" s="176"/>
      <c r="F7268" s="176"/>
      <c r="G7268" s="177"/>
      <c r="H7268" s="177"/>
    </row>
    <row r="7269" spans="1:8" x14ac:dyDescent="0.25">
      <c r="A7269" s="793"/>
      <c r="E7269" s="176"/>
      <c r="F7269" s="176"/>
      <c r="G7269" s="177"/>
      <c r="H7269" s="177"/>
    </row>
    <row r="7270" spans="1:8" x14ac:dyDescent="0.25">
      <c r="A7270" s="793"/>
      <c r="E7270" s="176"/>
      <c r="F7270" s="176"/>
      <c r="G7270" s="177"/>
      <c r="H7270" s="177"/>
    </row>
    <row r="7271" spans="1:8" x14ac:dyDescent="0.25">
      <c r="A7271" s="793"/>
      <c r="E7271" s="176"/>
      <c r="F7271" s="176"/>
      <c r="G7271" s="177"/>
      <c r="H7271" s="177"/>
    </row>
    <row r="7272" spans="1:8" x14ac:dyDescent="0.25">
      <c r="A7272" s="793"/>
      <c r="E7272" s="176"/>
      <c r="F7272" s="176"/>
      <c r="G7272" s="177"/>
      <c r="H7272" s="177"/>
    </row>
    <row r="7273" spans="1:8" x14ac:dyDescent="0.25">
      <c r="A7273" s="793"/>
      <c r="E7273" s="176"/>
      <c r="F7273" s="176"/>
      <c r="G7273" s="177"/>
      <c r="H7273" s="177"/>
    </row>
    <row r="7274" spans="1:8" x14ac:dyDescent="0.25">
      <c r="A7274" s="793"/>
      <c r="E7274" s="176"/>
      <c r="F7274" s="176"/>
      <c r="G7274" s="177"/>
      <c r="H7274" s="177"/>
    </row>
    <row r="7275" spans="1:8" x14ac:dyDescent="0.25">
      <c r="A7275" s="793"/>
      <c r="E7275" s="176"/>
      <c r="F7275" s="176"/>
      <c r="G7275" s="177"/>
      <c r="H7275" s="177"/>
    </row>
    <row r="7276" spans="1:8" x14ac:dyDescent="0.25">
      <c r="A7276" s="793"/>
      <c r="E7276" s="176"/>
      <c r="F7276" s="176"/>
      <c r="G7276" s="177"/>
      <c r="H7276" s="177"/>
    </row>
    <row r="7277" spans="1:8" x14ac:dyDescent="0.25">
      <c r="A7277" s="793"/>
      <c r="E7277" s="176"/>
      <c r="F7277" s="176"/>
      <c r="G7277" s="177"/>
      <c r="H7277" s="177"/>
    </row>
    <row r="7278" spans="1:8" x14ac:dyDescent="0.25">
      <c r="A7278" s="793"/>
      <c r="E7278" s="176"/>
      <c r="F7278" s="176"/>
      <c r="G7278" s="177"/>
      <c r="H7278" s="177"/>
    </row>
    <row r="7279" spans="1:8" x14ac:dyDescent="0.25">
      <c r="A7279" s="793"/>
      <c r="E7279" s="176"/>
      <c r="F7279" s="176"/>
      <c r="G7279" s="177"/>
      <c r="H7279" s="177"/>
    </row>
    <row r="7280" spans="1:8" x14ac:dyDescent="0.25">
      <c r="A7280" s="793"/>
      <c r="E7280" s="176"/>
      <c r="F7280" s="176"/>
      <c r="G7280" s="177"/>
      <c r="H7280" s="177"/>
    </row>
    <row r="7281" spans="1:8" x14ac:dyDescent="0.25">
      <c r="A7281" s="793"/>
      <c r="E7281" s="176"/>
      <c r="F7281" s="176"/>
      <c r="G7281" s="177"/>
      <c r="H7281" s="177"/>
    </row>
    <row r="7282" spans="1:8" x14ac:dyDescent="0.25">
      <c r="A7282" s="793"/>
      <c r="E7282" s="176"/>
      <c r="F7282" s="176"/>
      <c r="G7282" s="177"/>
      <c r="H7282" s="177"/>
    </row>
    <row r="7283" spans="1:8" x14ac:dyDescent="0.25">
      <c r="A7283" s="793"/>
      <c r="E7283" s="176"/>
      <c r="F7283" s="176"/>
      <c r="G7283" s="177"/>
      <c r="H7283" s="177"/>
    </row>
    <row r="7284" spans="1:8" x14ac:dyDescent="0.25">
      <c r="A7284" s="793"/>
      <c r="E7284" s="176"/>
      <c r="F7284" s="176"/>
      <c r="G7284" s="177"/>
      <c r="H7284" s="177"/>
    </row>
    <row r="7285" spans="1:8" x14ac:dyDescent="0.25">
      <c r="A7285" s="793"/>
      <c r="E7285" s="176"/>
      <c r="F7285" s="176"/>
      <c r="G7285" s="177"/>
      <c r="H7285" s="177"/>
    </row>
    <row r="7286" spans="1:8" x14ac:dyDescent="0.25">
      <c r="A7286" s="793"/>
      <c r="E7286" s="176"/>
      <c r="F7286" s="176"/>
      <c r="G7286" s="177"/>
      <c r="H7286" s="177"/>
    </row>
    <row r="7287" spans="1:8" x14ac:dyDescent="0.25">
      <c r="A7287" s="793"/>
      <c r="E7287" s="176"/>
      <c r="F7287" s="176"/>
      <c r="G7287" s="177"/>
      <c r="H7287" s="177"/>
    </row>
    <row r="7288" spans="1:8" x14ac:dyDescent="0.25">
      <c r="A7288" s="793"/>
      <c r="E7288" s="176"/>
      <c r="F7288" s="176"/>
      <c r="G7288" s="177"/>
      <c r="H7288" s="177"/>
    </row>
    <row r="7289" spans="1:8" x14ac:dyDescent="0.25">
      <c r="A7289" s="793"/>
      <c r="E7289" s="176"/>
      <c r="F7289" s="176"/>
      <c r="G7289" s="177"/>
      <c r="H7289" s="177"/>
    </row>
    <row r="7290" spans="1:8" x14ac:dyDescent="0.25">
      <c r="A7290" s="793"/>
      <c r="E7290" s="176"/>
      <c r="F7290" s="176"/>
      <c r="G7290" s="177"/>
      <c r="H7290" s="177"/>
    </row>
    <row r="7291" spans="1:8" x14ac:dyDescent="0.25">
      <c r="A7291" s="793"/>
      <c r="E7291" s="176"/>
      <c r="F7291" s="176"/>
      <c r="G7291" s="177"/>
      <c r="H7291" s="177"/>
    </row>
    <row r="7292" spans="1:8" x14ac:dyDescent="0.25">
      <c r="A7292" s="793"/>
      <c r="E7292" s="176"/>
      <c r="F7292" s="176"/>
      <c r="G7292" s="177"/>
      <c r="H7292" s="177"/>
    </row>
    <row r="7293" spans="1:8" x14ac:dyDescent="0.25">
      <c r="A7293" s="793"/>
      <c r="E7293" s="176"/>
      <c r="F7293" s="176"/>
      <c r="G7293" s="177"/>
      <c r="H7293" s="177"/>
    </row>
    <row r="7294" spans="1:8" x14ac:dyDescent="0.25">
      <c r="A7294" s="793"/>
      <c r="E7294" s="176"/>
      <c r="F7294" s="176"/>
      <c r="G7294" s="177"/>
      <c r="H7294" s="177"/>
    </row>
    <row r="7295" spans="1:8" x14ac:dyDescent="0.25">
      <c r="A7295" s="793"/>
      <c r="E7295" s="176"/>
      <c r="F7295" s="176"/>
      <c r="G7295" s="177"/>
      <c r="H7295" s="177"/>
    </row>
    <row r="7296" spans="1:8" x14ac:dyDescent="0.25">
      <c r="A7296" s="793"/>
      <c r="E7296" s="176"/>
      <c r="F7296" s="176"/>
      <c r="G7296" s="177"/>
      <c r="H7296" s="177"/>
    </row>
    <row r="7297" spans="1:8" x14ac:dyDescent="0.25">
      <c r="A7297" s="793"/>
      <c r="E7297" s="176"/>
      <c r="F7297" s="176"/>
      <c r="G7297" s="177"/>
      <c r="H7297" s="177"/>
    </row>
    <row r="7298" spans="1:8" x14ac:dyDescent="0.25">
      <c r="A7298" s="793"/>
      <c r="E7298" s="176"/>
      <c r="F7298" s="176"/>
      <c r="G7298" s="177"/>
      <c r="H7298" s="177"/>
    </row>
    <row r="7299" spans="1:8" x14ac:dyDescent="0.25">
      <c r="A7299" s="793"/>
      <c r="E7299" s="176"/>
      <c r="F7299" s="176"/>
      <c r="G7299" s="177"/>
      <c r="H7299" s="177"/>
    </row>
    <row r="7300" spans="1:8" x14ac:dyDescent="0.25">
      <c r="A7300" s="793"/>
      <c r="E7300" s="176"/>
      <c r="F7300" s="176"/>
      <c r="G7300" s="177"/>
      <c r="H7300" s="177"/>
    </row>
    <row r="7301" spans="1:8" x14ac:dyDescent="0.25">
      <c r="A7301" s="793"/>
      <c r="E7301" s="176"/>
      <c r="F7301" s="176"/>
      <c r="G7301" s="177"/>
      <c r="H7301" s="177"/>
    </row>
    <row r="7302" spans="1:8" x14ac:dyDescent="0.25">
      <c r="A7302" s="793"/>
      <c r="E7302" s="176"/>
      <c r="F7302" s="176"/>
      <c r="G7302" s="177"/>
      <c r="H7302" s="177"/>
    </row>
    <row r="7303" spans="1:8" x14ac:dyDescent="0.25">
      <c r="A7303" s="793"/>
      <c r="E7303" s="176"/>
      <c r="F7303" s="176"/>
      <c r="G7303" s="177"/>
      <c r="H7303" s="177"/>
    </row>
    <row r="7304" spans="1:8" x14ac:dyDescent="0.25">
      <c r="A7304" s="793"/>
      <c r="E7304" s="176"/>
      <c r="F7304" s="176"/>
      <c r="G7304" s="177"/>
      <c r="H7304" s="177"/>
    </row>
    <row r="7305" spans="1:8" x14ac:dyDescent="0.25">
      <c r="A7305" s="793"/>
      <c r="E7305" s="176"/>
      <c r="F7305" s="176"/>
      <c r="G7305" s="177"/>
      <c r="H7305" s="177"/>
    </row>
    <row r="7306" spans="1:8" x14ac:dyDescent="0.25">
      <c r="A7306" s="793"/>
      <c r="E7306" s="176"/>
      <c r="F7306" s="176"/>
      <c r="G7306" s="177"/>
      <c r="H7306" s="177"/>
    </row>
    <row r="7307" spans="1:8" x14ac:dyDescent="0.25">
      <c r="A7307" s="793"/>
      <c r="E7307" s="176"/>
      <c r="F7307" s="176"/>
      <c r="G7307" s="177"/>
      <c r="H7307" s="177"/>
    </row>
    <row r="7308" spans="1:8" x14ac:dyDescent="0.25">
      <c r="A7308" s="793"/>
      <c r="E7308" s="176"/>
      <c r="F7308" s="176"/>
      <c r="G7308" s="177"/>
      <c r="H7308" s="177"/>
    </row>
    <row r="7309" spans="1:8" x14ac:dyDescent="0.25">
      <c r="A7309" s="793"/>
      <c r="E7309" s="176"/>
      <c r="F7309" s="176"/>
      <c r="G7309" s="177"/>
      <c r="H7309" s="177"/>
    </row>
    <row r="7310" spans="1:8" x14ac:dyDescent="0.25">
      <c r="A7310" s="793"/>
      <c r="E7310" s="176"/>
      <c r="F7310" s="176"/>
      <c r="G7310" s="177"/>
      <c r="H7310" s="177"/>
    </row>
    <row r="7311" spans="1:8" x14ac:dyDescent="0.25">
      <c r="A7311" s="793"/>
      <c r="E7311" s="176"/>
      <c r="F7311" s="176"/>
      <c r="G7311" s="177"/>
      <c r="H7311" s="177"/>
    </row>
    <row r="7312" spans="1:8" x14ac:dyDescent="0.25">
      <c r="A7312" s="793"/>
      <c r="E7312" s="176"/>
      <c r="F7312" s="176"/>
      <c r="G7312" s="177"/>
      <c r="H7312" s="177"/>
    </row>
    <row r="7313" spans="1:8" x14ac:dyDescent="0.25">
      <c r="A7313" s="793"/>
      <c r="E7313" s="176"/>
      <c r="F7313" s="176"/>
      <c r="G7313" s="177"/>
      <c r="H7313" s="177"/>
    </row>
    <row r="7314" spans="1:8" x14ac:dyDescent="0.25">
      <c r="A7314" s="793"/>
      <c r="E7314" s="176"/>
      <c r="F7314" s="176"/>
      <c r="G7314" s="177"/>
      <c r="H7314" s="177"/>
    </row>
    <row r="7315" spans="1:8" x14ac:dyDescent="0.25">
      <c r="A7315" s="793"/>
      <c r="E7315" s="176"/>
      <c r="F7315" s="176"/>
      <c r="G7315" s="177"/>
      <c r="H7315" s="177"/>
    </row>
    <row r="7316" spans="1:8" x14ac:dyDescent="0.25">
      <c r="A7316" s="793"/>
      <c r="E7316" s="176"/>
      <c r="F7316" s="176"/>
      <c r="G7316" s="177"/>
      <c r="H7316" s="177"/>
    </row>
    <row r="7317" spans="1:8" x14ac:dyDescent="0.25">
      <c r="A7317" s="793"/>
      <c r="E7317" s="176"/>
      <c r="F7317" s="176"/>
      <c r="G7317" s="177"/>
      <c r="H7317" s="177"/>
    </row>
    <row r="7318" spans="1:8" x14ac:dyDescent="0.25">
      <c r="A7318" s="793"/>
      <c r="E7318" s="176"/>
      <c r="F7318" s="176"/>
      <c r="G7318" s="177"/>
      <c r="H7318" s="177"/>
    </row>
    <row r="7319" spans="1:8" x14ac:dyDescent="0.25">
      <c r="A7319" s="793"/>
      <c r="E7319" s="176"/>
      <c r="F7319" s="176"/>
      <c r="G7319" s="177"/>
      <c r="H7319" s="177"/>
    </row>
    <row r="7320" spans="1:8" x14ac:dyDescent="0.25">
      <c r="A7320" s="793"/>
      <c r="E7320" s="176"/>
      <c r="F7320" s="176"/>
      <c r="G7320" s="177"/>
      <c r="H7320" s="177"/>
    </row>
    <row r="7321" spans="1:8" x14ac:dyDescent="0.25">
      <c r="A7321" s="793"/>
      <c r="E7321" s="176"/>
      <c r="F7321" s="176"/>
      <c r="G7321" s="177"/>
      <c r="H7321" s="177"/>
    </row>
    <row r="7322" spans="1:8" x14ac:dyDescent="0.25">
      <c r="A7322" s="793"/>
      <c r="E7322" s="176"/>
      <c r="F7322" s="176"/>
      <c r="G7322" s="177"/>
      <c r="H7322" s="177"/>
    </row>
    <row r="7323" spans="1:8" x14ac:dyDescent="0.25">
      <c r="A7323" s="793"/>
      <c r="E7323" s="176"/>
      <c r="F7323" s="176"/>
      <c r="G7323" s="177"/>
      <c r="H7323" s="177"/>
    </row>
    <row r="7324" spans="1:8" x14ac:dyDescent="0.25">
      <c r="A7324" s="793"/>
      <c r="E7324" s="176"/>
      <c r="F7324" s="176"/>
      <c r="G7324" s="177"/>
      <c r="H7324" s="177"/>
    </row>
    <row r="7325" spans="1:8" x14ac:dyDescent="0.25">
      <c r="A7325" s="793"/>
      <c r="E7325" s="176"/>
      <c r="F7325" s="176"/>
      <c r="G7325" s="177"/>
      <c r="H7325" s="177"/>
    </row>
    <row r="7326" spans="1:8" x14ac:dyDescent="0.25">
      <c r="A7326" s="793"/>
      <c r="E7326" s="176"/>
      <c r="F7326" s="176"/>
      <c r="G7326" s="177"/>
      <c r="H7326" s="177"/>
    </row>
    <row r="7327" spans="1:8" x14ac:dyDescent="0.25">
      <c r="A7327" s="793"/>
      <c r="E7327" s="176"/>
      <c r="F7327" s="176"/>
      <c r="G7327" s="177"/>
      <c r="H7327" s="177"/>
    </row>
    <row r="7328" spans="1:8" x14ac:dyDescent="0.25">
      <c r="A7328" s="793"/>
      <c r="E7328" s="176"/>
      <c r="F7328" s="176"/>
      <c r="G7328" s="177"/>
      <c r="H7328" s="177"/>
    </row>
    <row r="7329" spans="1:8" x14ac:dyDescent="0.25">
      <c r="A7329" s="793"/>
      <c r="E7329" s="176"/>
      <c r="F7329" s="176"/>
      <c r="G7329" s="177"/>
      <c r="H7329" s="177"/>
    </row>
    <row r="7330" spans="1:8" x14ac:dyDescent="0.25">
      <c r="A7330" s="793"/>
      <c r="E7330" s="176"/>
      <c r="F7330" s="176"/>
      <c r="G7330" s="177"/>
      <c r="H7330" s="177"/>
    </row>
    <row r="7331" spans="1:8" x14ac:dyDescent="0.25">
      <c r="A7331" s="793"/>
      <c r="E7331" s="176"/>
      <c r="F7331" s="176"/>
      <c r="G7331" s="177"/>
      <c r="H7331" s="177"/>
    </row>
    <row r="7332" spans="1:8" x14ac:dyDescent="0.25">
      <c r="A7332" s="793"/>
      <c r="E7332" s="176"/>
      <c r="F7332" s="176"/>
      <c r="G7332" s="177"/>
      <c r="H7332" s="177"/>
    </row>
    <row r="7333" spans="1:8" x14ac:dyDescent="0.25">
      <c r="A7333" s="793"/>
      <c r="E7333" s="176"/>
      <c r="F7333" s="176"/>
      <c r="G7333" s="177"/>
      <c r="H7333" s="177"/>
    </row>
    <row r="7334" spans="1:8" x14ac:dyDescent="0.25">
      <c r="A7334" s="793"/>
      <c r="E7334" s="176"/>
      <c r="F7334" s="176"/>
      <c r="G7334" s="177"/>
      <c r="H7334" s="177"/>
    </row>
    <row r="7335" spans="1:8" x14ac:dyDescent="0.25">
      <c r="A7335" s="793"/>
      <c r="E7335" s="176"/>
      <c r="F7335" s="176"/>
      <c r="G7335" s="177"/>
      <c r="H7335" s="177"/>
    </row>
    <row r="7336" spans="1:8" x14ac:dyDescent="0.25">
      <c r="A7336" s="793"/>
      <c r="E7336" s="176"/>
      <c r="F7336" s="176"/>
      <c r="G7336" s="177"/>
      <c r="H7336" s="177"/>
    </row>
    <row r="7337" spans="1:8" x14ac:dyDescent="0.25">
      <c r="A7337" s="793"/>
      <c r="E7337" s="176"/>
      <c r="F7337" s="176"/>
      <c r="G7337" s="177"/>
      <c r="H7337" s="177"/>
    </row>
    <row r="7338" spans="1:8" x14ac:dyDescent="0.25">
      <c r="A7338" s="793"/>
      <c r="E7338" s="176"/>
      <c r="F7338" s="176"/>
      <c r="G7338" s="177"/>
      <c r="H7338" s="177"/>
    </row>
    <row r="7339" spans="1:8" x14ac:dyDescent="0.25">
      <c r="A7339" s="793"/>
      <c r="E7339" s="176"/>
      <c r="F7339" s="176"/>
      <c r="G7339" s="177"/>
      <c r="H7339" s="177"/>
    </row>
    <row r="7340" spans="1:8" x14ac:dyDescent="0.25">
      <c r="A7340" s="793"/>
      <c r="E7340" s="176"/>
      <c r="F7340" s="176"/>
      <c r="G7340" s="177"/>
      <c r="H7340" s="177"/>
    </row>
    <row r="7341" spans="1:8" x14ac:dyDescent="0.25">
      <c r="A7341" s="793"/>
      <c r="E7341" s="176"/>
      <c r="F7341" s="176"/>
      <c r="G7341" s="177"/>
      <c r="H7341" s="177"/>
    </row>
    <row r="7342" spans="1:8" x14ac:dyDescent="0.25">
      <c r="A7342" s="793"/>
      <c r="E7342" s="176"/>
      <c r="F7342" s="176"/>
      <c r="G7342" s="177"/>
      <c r="H7342" s="177"/>
    </row>
    <row r="7343" spans="1:8" x14ac:dyDescent="0.25">
      <c r="A7343" s="793"/>
      <c r="E7343" s="176"/>
      <c r="F7343" s="176"/>
      <c r="G7343" s="177"/>
      <c r="H7343" s="177"/>
    </row>
    <row r="7344" spans="1:8" x14ac:dyDescent="0.25">
      <c r="A7344" s="793"/>
      <c r="E7344" s="176"/>
      <c r="F7344" s="176"/>
      <c r="G7344" s="177"/>
      <c r="H7344" s="177"/>
    </row>
    <row r="7345" spans="1:8" x14ac:dyDescent="0.25">
      <c r="A7345" s="793"/>
      <c r="E7345" s="176"/>
      <c r="F7345" s="176"/>
      <c r="G7345" s="177"/>
      <c r="H7345" s="177"/>
    </row>
    <row r="7346" spans="1:8" x14ac:dyDescent="0.25">
      <c r="A7346" s="793"/>
      <c r="E7346" s="176"/>
      <c r="F7346" s="176"/>
      <c r="G7346" s="177"/>
      <c r="H7346" s="177"/>
    </row>
    <row r="7347" spans="1:8" x14ac:dyDescent="0.25">
      <c r="A7347" s="793"/>
      <c r="E7347" s="176"/>
      <c r="F7347" s="176"/>
      <c r="G7347" s="177"/>
      <c r="H7347" s="177"/>
    </row>
    <row r="7348" spans="1:8" x14ac:dyDescent="0.25">
      <c r="A7348" s="793"/>
      <c r="E7348" s="176"/>
      <c r="F7348" s="176"/>
      <c r="G7348" s="177"/>
      <c r="H7348" s="177"/>
    </row>
    <row r="7349" spans="1:8" x14ac:dyDescent="0.25">
      <c r="A7349" s="793"/>
      <c r="E7349" s="176"/>
      <c r="F7349" s="176"/>
      <c r="G7349" s="177"/>
      <c r="H7349" s="177"/>
    </row>
    <row r="7350" spans="1:8" x14ac:dyDescent="0.25">
      <c r="A7350" s="793"/>
      <c r="E7350" s="176"/>
      <c r="F7350" s="176"/>
      <c r="G7350" s="177"/>
      <c r="H7350" s="177"/>
    </row>
    <row r="7351" spans="1:8" x14ac:dyDescent="0.25">
      <c r="A7351" s="793"/>
      <c r="E7351" s="176"/>
      <c r="F7351" s="176"/>
      <c r="G7351" s="177"/>
      <c r="H7351" s="177"/>
    </row>
    <row r="7352" spans="1:8" x14ac:dyDescent="0.25">
      <c r="A7352" s="793"/>
      <c r="E7352" s="176"/>
      <c r="F7352" s="176"/>
      <c r="G7352" s="177"/>
      <c r="H7352" s="177"/>
    </row>
    <row r="7353" spans="1:8" x14ac:dyDescent="0.25">
      <c r="A7353" s="793"/>
      <c r="E7353" s="176"/>
      <c r="F7353" s="176"/>
      <c r="G7353" s="177"/>
      <c r="H7353" s="177"/>
    </row>
    <row r="7354" spans="1:8" x14ac:dyDescent="0.25">
      <c r="A7354" s="793"/>
      <c r="E7354" s="176"/>
      <c r="F7354" s="176"/>
      <c r="G7354" s="177"/>
      <c r="H7354" s="177"/>
    </row>
    <row r="7355" spans="1:8" x14ac:dyDescent="0.25">
      <c r="A7355" s="793"/>
      <c r="E7355" s="176"/>
      <c r="F7355" s="176"/>
      <c r="G7355" s="177"/>
      <c r="H7355" s="177"/>
    </row>
    <row r="7356" spans="1:8" x14ac:dyDescent="0.25">
      <c r="A7356" s="793"/>
      <c r="E7356" s="176"/>
      <c r="F7356" s="176"/>
      <c r="G7356" s="177"/>
      <c r="H7356" s="177"/>
    </row>
    <row r="7357" spans="1:8" x14ac:dyDescent="0.25">
      <c r="A7357" s="793"/>
      <c r="E7357" s="176"/>
      <c r="F7357" s="176"/>
      <c r="G7357" s="177"/>
      <c r="H7357" s="177"/>
    </row>
    <row r="7358" spans="1:8" x14ac:dyDescent="0.25">
      <c r="A7358" s="793"/>
      <c r="E7358" s="176"/>
      <c r="F7358" s="176"/>
      <c r="G7358" s="177"/>
      <c r="H7358" s="177"/>
    </row>
    <row r="7359" spans="1:8" x14ac:dyDescent="0.25">
      <c r="A7359" s="793"/>
      <c r="E7359" s="176"/>
      <c r="F7359" s="176"/>
      <c r="G7359" s="177"/>
      <c r="H7359" s="177"/>
    </row>
    <row r="7360" spans="1:8" x14ac:dyDescent="0.25">
      <c r="A7360" s="793"/>
      <c r="E7360" s="176"/>
      <c r="F7360" s="176"/>
      <c r="G7360" s="177"/>
      <c r="H7360" s="177"/>
    </row>
    <row r="7361" spans="1:8" x14ac:dyDescent="0.25">
      <c r="A7361" s="793"/>
      <c r="E7361" s="176"/>
      <c r="F7361" s="176"/>
      <c r="G7361" s="177"/>
      <c r="H7361" s="177"/>
    </row>
    <row r="7362" spans="1:8" x14ac:dyDescent="0.25">
      <c r="A7362" s="793"/>
      <c r="E7362" s="176"/>
      <c r="F7362" s="176"/>
      <c r="G7362" s="177"/>
      <c r="H7362" s="177"/>
    </row>
    <row r="7363" spans="1:8" x14ac:dyDescent="0.25">
      <c r="A7363" s="793"/>
      <c r="E7363" s="176"/>
      <c r="F7363" s="176"/>
      <c r="G7363" s="177"/>
      <c r="H7363" s="177"/>
    </row>
    <row r="7364" spans="1:8" x14ac:dyDescent="0.25">
      <c r="A7364" s="793"/>
      <c r="E7364" s="176"/>
      <c r="F7364" s="176"/>
      <c r="G7364" s="177"/>
      <c r="H7364" s="177"/>
    </row>
    <row r="7365" spans="1:8" x14ac:dyDescent="0.25">
      <c r="A7365" s="793"/>
      <c r="E7365" s="176"/>
      <c r="F7365" s="176"/>
      <c r="G7365" s="177"/>
      <c r="H7365" s="177"/>
    </row>
    <row r="7366" spans="1:8" x14ac:dyDescent="0.25">
      <c r="A7366" s="793"/>
      <c r="E7366" s="176"/>
      <c r="F7366" s="176"/>
      <c r="G7366" s="177"/>
      <c r="H7366" s="177"/>
    </row>
    <row r="7367" spans="1:8" x14ac:dyDescent="0.25">
      <c r="A7367" s="793"/>
      <c r="E7367" s="176"/>
      <c r="F7367" s="176"/>
      <c r="G7367" s="177"/>
      <c r="H7367" s="177"/>
    </row>
    <row r="7368" spans="1:8" x14ac:dyDescent="0.25">
      <c r="A7368" s="793"/>
      <c r="E7368" s="176"/>
      <c r="F7368" s="176"/>
      <c r="G7368" s="177"/>
      <c r="H7368" s="177"/>
    </row>
    <row r="7369" spans="1:8" x14ac:dyDescent="0.25">
      <c r="A7369" s="793"/>
      <c r="E7369" s="176"/>
      <c r="F7369" s="176"/>
      <c r="G7369" s="177"/>
      <c r="H7369" s="177"/>
    </row>
    <row r="7370" spans="1:8" x14ac:dyDescent="0.25">
      <c r="A7370" s="793"/>
      <c r="E7370" s="176"/>
      <c r="F7370" s="176"/>
      <c r="G7370" s="177"/>
      <c r="H7370" s="177"/>
    </row>
    <row r="7371" spans="1:8" x14ac:dyDescent="0.25">
      <c r="A7371" s="793"/>
      <c r="E7371" s="176"/>
      <c r="F7371" s="176"/>
      <c r="G7371" s="177"/>
      <c r="H7371" s="177"/>
    </row>
    <row r="7372" spans="1:8" x14ac:dyDescent="0.25">
      <c r="A7372" s="793"/>
      <c r="E7372" s="176"/>
      <c r="F7372" s="176"/>
      <c r="G7372" s="177"/>
      <c r="H7372" s="177"/>
    </row>
    <row r="7373" spans="1:8" x14ac:dyDescent="0.25">
      <c r="A7373" s="793"/>
      <c r="E7373" s="176"/>
      <c r="F7373" s="176"/>
      <c r="G7373" s="177"/>
      <c r="H7373" s="177"/>
    </row>
    <row r="7374" spans="1:8" x14ac:dyDescent="0.25">
      <c r="A7374" s="793"/>
      <c r="E7374" s="176"/>
      <c r="F7374" s="176"/>
      <c r="G7374" s="177"/>
      <c r="H7374" s="177"/>
    </row>
    <row r="7375" spans="1:8" x14ac:dyDescent="0.25">
      <c r="A7375" s="793"/>
      <c r="E7375" s="176"/>
      <c r="F7375" s="176"/>
      <c r="G7375" s="177"/>
      <c r="H7375" s="177"/>
    </row>
    <row r="7376" spans="1:8" x14ac:dyDescent="0.25">
      <c r="A7376" s="793"/>
      <c r="E7376" s="176"/>
      <c r="F7376" s="176"/>
      <c r="G7376" s="177"/>
      <c r="H7376" s="177"/>
    </row>
    <row r="7377" spans="1:8" x14ac:dyDescent="0.25">
      <c r="A7377" s="793"/>
      <c r="E7377" s="176"/>
      <c r="F7377" s="176"/>
      <c r="G7377" s="177"/>
      <c r="H7377" s="177"/>
    </row>
    <row r="7378" spans="1:8" x14ac:dyDescent="0.25">
      <c r="A7378" s="793"/>
      <c r="E7378" s="176"/>
      <c r="F7378" s="176"/>
      <c r="G7378" s="177"/>
      <c r="H7378" s="177"/>
    </row>
    <row r="7379" spans="1:8" x14ac:dyDescent="0.25">
      <c r="A7379" s="793"/>
      <c r="E7379" s="176"/>
      <c r="F7379" s="176"/>
      <c r="G7379" s="177"/>
      <c r="H7379" s="177"/>
    </row>
    <row r="7380" spans="1:8" x14ac:dyDescent="0.25">
      <c r="A7380" s="793"/>
      <c r="E7380" s="176"/>
      <c r="F7380" s="176"/>
      <c r="G7380" s="177"/>
      <c r="H7380" s="177"/>
    </row>
    <row r="7381" spans="1:8" x14ac:dyDescent="0.25">
      <c r="A7381" s="793"/>
      <c r="E7381" s="176"/>
      <c r="F7381" s="176"/>
      <c r="G7381" s="177"/>
      <c r="H7381" s="177"/>
    </row>
    <row r="7382" spans="1:8" x14ac:dyDescent="0.25">
      <c r="A7382" s="793"/>
      <c r="E7382" s="176"/>
      <c r="F7382" s="176"/>
      <c r="G7382" s="177"/>
      <c r="H7382" s="177"/>
    </row>
    <row r="7383" spans="1:8" x14ac:dyDescent="0.25">
      <c r="A7383" s="793"/>
      <c r="E7383" s="176"/>
      <c r="F7383" s="176"/>
      <c r="G7383" s="177"/>
      <c r="H7383" s="177"/>
    </row>
    <row r="7384" spans="1:8" x14ac:dyDescent="0.25">
      <c r="A7384" s="793"/>
      <c r="E7384" s="176"/>
      <c r="F7384" s="176"/>
      <c r="G7384" s="177"/>
      <c r="H7384" s="177"/>
    </row>
    <row r="7385" spans="1:8" x14ac:dyDescent="0.25">
      <c r="A7385" s="793"/>
      <c r="E7385" s="176"/>
      <c r="F7385" s="176"/>
      <c r="G7385" s="177"/>
      <c r="H7385" s="177"/>
    </row>
    <row r="7386" spans="1:8" x14ac:dyDescent="0.25">
      <c r="A7386" s="793"/>
      <c r="E7386" s="176"/>
      <c r="F7386" s="176"/>
      <c r="G7386" s="177"/>
      <c r="H7386" s="177"/>
    </row>
    <row r="7387" spans="1:8" x14ac:dyDescent="0.25">
      <c r="A7387" s="793"/>
      <c r="E7387" s="176"/>
      <c r="F7387" s="176"/>
      <c r="G7387" s="177"/>
      <c r="H7387" s="177"/>
    </row>
    <row r="7388" spans="1:8" x14ac:dyDescent="0.25">
      <c r="A7388" s="793"/>
      <c r="E7388" s="176"/>
      <c r="F7388" s="176"/>
      <c r="G7388" s="177"/>
      <c r="H7388" s="177"/>
    </row>
    <row r="7389" spans="1:8" x14ac:dyDescent="0.25">
      <c r="A7389" s="793"/>
      <c r="E7389" s="176"/>
      <c r="F7389" s="176"/>
      <c r="G7389" s="177"/>
      <c r="H7389" s="177"/>
    </row>
    <row r="7390" spans="1:8" x14ac:dyDescent="0.25">
      <c r="A7390" s="793"/>
      <c r="E7390" s="176"/>
      <c r="F7390" s="176"/>
      <c r="G7390" s="177"/>
      <c r="H7390" s="177"/>
    </row>
    <row r="7391" spans="1:8" x14ac:dyDescent="0.25">
      <c r="A7391" s="793"/>
      <c r="E7391" s="176"/>
      <c r="F7391" s="176"/>
      <c r="G7391" s="177"/>
      <c r="H7391" s="177"/>
    </row>
    <row r="7392" spans="1:8" x14ac:dyDescent="0.25">
      <c r="A7392" s="793"/>
      <c r="E7392" s="176"/>
      <c r="F7392" s="176"/>
      <c r="G7392" s="177"/>
      <c r="H7392" s="177"/>
    </row>
    <row r="7393" spans="1:8" x14ac:dyDescent="0.25">
      <c r="A7393" s="793"/>
      <c r="E7393" s="176"/>
      <c r="F7393" s="176"/>
      <c r="G7393" s="177"/>
      <c r="H7393" s="177"/>
    </row>
    <row r="7394" spans="1:8" x14ac:dyDescent="0.25">
      <c r="A7394" s="793"/>
      <c r="E7394" s="176"/>
      <c r="F7394" s="176"/>
      <c r="G7394" s="177"/>
      <c r="H7394" s="177"/>
    </row>
    <row r="7395" spans="1:8" x14ac:dyDescent="0.25">
      <c r="A7395" s="793"/>
      <c r="E7395" s="176"/>
      <c r="F7395" s="176"/>
      <c r="G7395" s="177"/>
      <c r="H7395" s="177"/>
    </row>
    <row r="7396" spans="1:8" x14ac:dyDescent="0.25">
      <c r="A7396" s="793"/>
      <c r="E7396" s="176"/>
      <c r="F7396" s="176"/>
      <c r="G7396" s="177"/>
      <c r="H7396" s="177"/>
    </row>
    <row r="7397" spans="1:8" x14ac:dyDescent="0.25">
      <c r="A7397" s="793"/>
      <c r="E7397" s="176"/>
      <c r="F7397" s="176"/>
      <c r="G7397" s="177"/>
      <c r="H7397" s="177"/>
    </row>
    <row r="7398" spans="1:8" x14ac:dyDescent="0.25">
      <c r="A7398" s="793"/>
      <c r="E7398" s="176"/>
      <c r="F7398" s="176"/>
      <c r="G7398" s="177"/>
      <c r="H7398" s="177"/>
    </row>
    <row r="7399" spans="1:8" x14ac:dyDescent="0.25">
      <c r="A7399" s="793"/>
      <c r="E7399" s="176"/>
      <c r="F7399" s="176"/>
      <c r="G7399" s="177"/>
      <c r="H7399" s="177"/>
    </row>
    <row r="7400" spans="1:8" x14ac:dyDescent="0.25">
      <c r="A7400" s="793"/>
      <c r="E7400" s="176"/>
      <c r="F7400" s="176"/>
      <c r="G7400" s="177"/>
      <c r="H7400" s="177"/>
    </row>
    <row r="7401" spans="1:8" x14ac:dyDescent="0.25">
      <c r="A7401" s="793"/>
      <c r="E7401" s="176"/>
      <c r="F7401" s="176"/>
      <c r="G7401" s="177"/>
      <c r="H7401" s="177"/>
    </row>
    <row r="7402" spans="1:8" x14ac:dyDescent="0.25">
      <c r="A7402" s="793"/>
      <c r="E7402" s="176"/>
      <c r="F7402" s="176"/>
      <c r="G7402" s="177"/>
      <c r="H7402" s="177"/>
    </row>
    <row r="7403" spans="1:8" x14ac:dyDescent="0.25">
      <c r="A7403" s="793"/>
      <c r="E7403" s="176"/>
      <c r="F7403" s="176"/>
      <c r="G7403" s="177"/>
      <c r="H7403" s="177"/>
    </row>
    <row r="7404" spans="1:8" x14ac:dyDescent="0.25">
      <c r="A7404" s="793"/>
      <c r="E7404" s="176"/>
      <c r="F7404" s="176"/>
      <c r="G7404" s="177"/>
      <c r="H7404" s="177"/>
    </row>
    <row r="7405" spans="1:8" x14ac:dyDescent="0.25">
      <c r="A7405" s="793"/>
      <c r="E7405" s="176"/>
      <c r="F7405" s="176"/>
      <c r="G7405" s="177"/>
      <c r="H7405" s="177"/>
    </row>
    <row r="7406" spans="1:8" x14ac:dyDescent="0.25">
      <c r="A7406" s="793"/>
      <c r="E7406" s="176"/>
      <c r="F7406" s="176"/>
      <c r="G7406" s="177"/>
      <c r="H7406" s="177"/>
    </row>
    <row r="7407" spans="1:8" x14ac:dyDescent="0.25">
      <c r="A7407" s="793"/>
      <c r="E7407" s="176"/>
      <c r="F7407" s="176"/>
      <c r="G7407" s="177"/>
      <c r="H7407" s="177"/>
    </row>
    <row r="7408" spans="1:8" x14ac:dyDescent="0.25">
      <c r="A7408" s="793"/>
      <c r="E7408" s="176"/>
      <c r="F7408" s="176"/>
      <c r="G7408" s="177"/>
      <c r="H7408" s="177"/>
    </row>
    <row r="7409" spans="1:8" x14ac:dyDescent="0.25">
      <c r="A7409" s="793"/>
      <c r="E7409" s="176"/>
      <c r="F7409" s="176"/>
      <c r="G7409" s="177"/>
      <c r="H7409" s="177"/>
    </row>
    <row r="7410" spans="1:8" x14ac:dyDescent="0.25">
      <c r="A7410" s="793"/>
      <c r="E7410" s="176"/>
      <c r="F7410" s="176"/>
      <c r="G7410" s="177"/>
      <c r="H7410" s="177"/>
    </row>
    <row r="7411" spans="1:8" x14ac:dyDescent="0.25">
      <c r="A7411" s="793"/>
      <c r="E7411" s="176"/>
      <c r="F7411" s="176"/>
      <c r="G7411" s="177"/>
      <c r="H7411" s="177"/>
    </row>
    <row r="7412" spans="1:8" x14ac:dyDescent="0.25">
      <c r="A7412" s="793"/>
      <c r="E7412" s="176"/>
      <c r="F7412" s="176"/>
      <c r="G7412" s="177"/>
      <c r="H7412" s="177"/>
    </row>
    <row r="7413" spans="1:8" x14ac:dyDescent="0.25">
      <c r="A7413" s="793"/>
      <c r="E7413" s="176"/>
      <c r="F7413" s="176"/>
      <c r="G7413" s="177"/>
      <c r="H7413" s="177"/>
    </row>
    <row r="7414" spans="1:8" x14ac:dyDescent="0.25">
      <c r="A7414" s="793"/>
      <c r="E7414" s="176"/>
      <c r="F7414" s="176"/>
      <c r="G7414" s="177"/>
      <c r="H7414" s="177"/>
    </row>
    <row r="7415" spans="1:8" x14ac:dyDescent="0.25">
      <c r="A7415" s="793"/>
      <c r="E7415" s="176"/>
      <c r="F7415" s="176"/>
      <c r="G7415" s="177"/>
      <c r="H7415" s="177"/>
    </row>
    <row r="7416" spans="1:8" x14ac:dyDescent="0.25">
      <c r="A7416" s="793"/>
      <c r="E7416" s="176"/>
      <c r="F7416" s="176"/>
      <c r="G7416" s="177"/>
      <c r="H7416" s="177"/>
    </row>
    <row r="7417" spans="1:8" x14ac:dyDescent="0.25">
      <c r="A7417" s="793"/>
      <c r="E7417" s="176"/>
      <c r="F7417" s="176"/>
      <c r="G7417" s="177"/>
      <c r="H7417" s="177"/>
    </row>
    <row r="7418" spans="1:8" x14ac:dyDescent="0.25">
      <c r="A7418" s="793"/>
      <c r="E7418" s="176"/>
      <c r="F7418" s="176"/>
      <c r="G7418" s="177"/>
      <c r="H7418" s="177"/>
    </row>
    <row r="7419" spans="1:8" x14ac:dyDescent="0.25">
      <c r="A7419" s="793"/>
      <c r="E7419" s="176"/>
      <c r="F7419" s="176"/>
      <c r="G7419" s="177"/>
      <c r="H7419" s="177"/>
    </row>
    <row r="7420" spans="1:8" x14ac:dyDescent="0.25">
      <c r="A7420" s="793"/>
      <c r="E7420" s="176"/>
      <c r="F7420" s="176"/>
      <c r="G7420" s="177"/>
      <c r="H7420" s="177"/>
    </row>
    <row r="7421" spans="1:8" x14ac:dyDescent="0.25">
      <c r="A7421" s="793"/>
      <c r="E7421" s="176"/>
      <c r="F7421" s="176"/>
      <c r="G7421" s="177"/>
      <c r="H7421" s="177"/>
    </row>
    <row r="7422" spans="1:8" x14ac:dyDescent="0.25">
      <c r="A7422" s="793"/>
      <c r="E7422" s="176"/>
      <c r="F7422" s="176"/>
      <c r="G7422" s="177"/>
      <c r="H7422" s="177"/>
    </row>
    <row r="7423" spans="1:8" x14ac:dyDescent="0.25">
      <c r="A7423" s="793"/>
      <c r="E7423" s="176"/>
      <c r="F7423" s="176"/>
      <c r="G7423" s="177"/>
      <c r="H7423" s="177"/>
    </row>
    <row r="7424" spans="1:8" x14ac:dyDescent="0.25">
      <c r="A7424" s="793"/>
      <c r="E7424" s="176"/>
      <c r="F7424" s="176"/>
      <c r="G7424" s="177"/>
      <c r="H7424" s="177"/>
    </row>
    <row r="7425" spans="1:8" x14ac:dyDescent="0.25">
      <c r="A7425" s="793"/>
      <c r="E7425" s="176"/>
      <c r="F7425" s="176"/>
      <c r="G7425" s="177"/>
      <c r="H7425" s="177"/>
    </row>
    <row r="7426" spans="1:8" x14ac:dyDescent="0.25">
      <c r="A7426" s="793"/>
      <c r="E7426" s="176"/>
      <c r="F7426" s="176"/>
      <c r="G7426" s="177"/>
      <c r="H7426" s="177"/>
    </row>
    <row r="7427" spans="1:8" x14ac:dyDescent="0.25">
      <c r="A7427" s="793"/>
      <c r="E7427" s="176"/>
      <c r="F7427" s="176"/>
      <c r="G7427" s="177"/>
      <c r="H7427" s="177"/>
    </row>
    <row r="7428" spans="1:8" x14ac:dyDescent="0.25">
      <c r="A7428" s="793"/>
      <c r="E7428" s="176"/>
      <c r="F7428" s="176"/>
      <c r="G7428" s="177"/>
      <c r="H7428" s="177"/>
    </row>
    <row r="7429" spans="1:8" x14ac:dyDescent="0.25">
      <c r="A7429" s="793"/>
      <c r="E7429" s="176"/>
      <c r="F7429" s="176"/>
      <c r="G7429" s="177"/>
      <c r="H7429" s="177"/>
    </row>
    <row r="7430" spans="1:8" x14ac:dyDescent="0.25">
      <c r="A7430" s="793"/>
      <c r="E7430" s="176"/>
      <c r="F7430" s="176"/>
      <c r="G7430" s="177"/>
      <c r="H7430" s="177"/>
    </row>
    <row r="7431" spans="1:8" x14ac:dyDescent="0.25">
      <c r="A7431" s="793"/>
      <c r="E7431" s="176"/>
      <c r="F7431" s="176"/>
      <c r="G7431" s="177"/>
      <c r="H7431" s="177"/>
    </row>
    <row r="7432" spans="1:8" x14ac:dyDescent="0.25">
      <c r="A7432" s="793"/>
      <c r="E7432" s="176"/>
      <c r="F7432" s="176"/>
      <c r="G7432" s="177"/>
      <c r="H7432" s="177"/>
    </row>
    <row r="7433" spans="1:8" x14ac:dyDescent="0.25">
      <c r="A7433" s="793"/>
      <c r="E7433" s="176"/>
      <c r="F7433" s="176"/>
      <c r="G7433" s="177"/>
      <c r="H7433" s="177"/>
    </row>
    <row r="7434" spans="1:8" x14ac:dyDescent="0.25">
      <c r="A7434" s="793"/>
      <c r="E7434" s="176"/>
      <c r="F7434" s="176"/>
      <c r="G7434" s="177"/>
      <c r="H7434" s="177"/>
    </row>
    <row r="7435" spans="1:8" x14ac:dyDescent="0.25">
      <c r="A7435" s="793"/>
      <c r="E7435" s="176"/>
      <c r="F7435" s="176"/>
      <c r="G7435" s="177"/>
      <c r="H7435" s="177"/>
    </row>
    <row r="7436" spans="1:8" x14ac:dyDescent="0.25">
      <c r="A7436" s="793"/>
      <c r="E7436" s="176"/>
      <c r="F7436" s="176"/>
      <c r="G7436" s="177"/>
      <c r="H7436" s="177"/>
    </row>
    <row r="7437" spans="1:8" x14ac:dyDescent="0.25">
      <c r="A7437" s="793"/>
      <c r="E7437" s="176"/>
      <c r="F7437" s="176"/>
      <c r="G7437" s="177"/>
      <c r="H7437" s="177"/>
    </row>
    <row r="7438" spans="1:8" x14ac:dyDescent="0.25">
      <c r="A7438" s="793"/>
      <c r="E7438" s="176"/>
      <c r="F7438" s="176"/>
      <c r="G7438" s="177"/>
      <c r="H7438" s="177"/>
    </row>
    <row r="7439" spans="1:8" x14ac:dyDescent="0.25">
      <c r="A7439" s="793"/>
      <c r="E7439" s="176"/>
      <c r="F7439" s="176"/>
      <c r="G7439" s="177"/>
      <c r="H7439" s="177"/>
    </row>
    <row r="7440" spans="1:8" x14ac:dyDescent="0.25">
      <c r="A7440" s="793"/>
      <c r="E7440" s="176"/>
      <c r="F7440" s="176"/>
      <c r="G7440" s="177"/>
      <c r="H7440" s="177"/>
    </row>
    <row r="7441" spans="1:8" x14ac:dyDescent="0.25">
      <c r="A7441" s="793"/>
      <c r="E7441" s="176"/>
      <c r="F7441" s="176"/>
      <c r="G7441" s="177"/>
      <c r="H7441" s="177"/>
    </row>
    <row r="7442" spans="1:8" x14ac:dyDescent="0.25">
      <c r="A7442" s="793"/>
      <c r="E7442" s="176"/>
      <c r="F7442" s="176"/>
      <c r="G7442" s="177"/>
      <c r="H7442" s="177"/>
    </row>
    <row r="7443" spans="1:8" x14ac:dyDescent="0.25">
      <c r="A7443" s="793"/>
      <c r="E7443" s="176"/>
      <c r="F7443" s="176"/>
      <c r="G7443" s="177"/>
      <c r="H7443" s="177"/>
    </row>
    <row r="7444" spans="1:8" x14ac:dyDescent="0.25">
      <c r="A7444" s="793"/>
      <c r="E7444" s="176"/>
      <c r="F7444" s="176"/>
      <c r="G7444" s="177"/>
      <c r="H7444" s="177"/>
    </row>
    <row r="7445" spans="1:8" x14ac:dyDescent="0.25">
      <c r="A7445" s="793"/>
      <c r="E7445" s="176"/>
      <c r="F7445" s="176"/>
      <c r="G7445" s="177"/>
      <c r="H7445" s="177"/>
    </row>
    <row r="7446" spans="1:8" x14ac:dyDescent="0.25">
      <c r="A7446" s="793"/>
      <c r="E7446" s="176"/>
      <c r="F7446" s="176"/>
      <c r="G7446" s="177"/>
      <c r="H7446" s="177"/>
    </row>
    <row r="7447" spans="1:8" x14ac:dyDescent="0.25">
      <c r="A7447" s="793"/>
      <c r="E7447" s="176"/>
      <c r="F7447" s="176"/>
      <c r="G7447" s="177"/>
      <c r="H7447" s="177"/>
    </row>
    <row r="7448" spans="1:8" x14ac:dyDescent="0.25">
      <c r="A7448" s="793"/>
      <c r="E7448" s="176"/>
      <c r="F7448" s="176"/>
      <c r="G7448" s="177"/>
      <c r="H7448" s="177"/>
    </row>
    <row r="7449" spans="1:8" x14ac:dyDescent="0.25">
      <c r="A7449" s="793"/>
      <c r="E7449" s="176"/>
      <c r="F7449" s="176"/>
      <c r="G7449" s="177"/>
      <c r="H7449" s="177"/>
    </row>
    <row r="7450" spans="1:8" x14ac:dyDescent="0.25">
      <c r="A7450" s="793"/>
      <c r="E7450" s="176"/>
      <c r="F7450" s="176"/>
      <c r="G7450" s="177"/>
      <c r="H7450" s="177"/>
    </row>
    <row r="7451" spans="1:8" x14ac:dyDescent="0.25">
      <c r="A7451" s="793"/>
      <c r="E7451" s="176"/>
      <c r="F7451" s="176"/>
      <c r="G7451" s="177"/>
      <c r="H7451" s="177"/>
    </row>
    <row r="7452" spans="1:8" x14ac:dyDescent="0.25">
      <c r="A7452" s="793"/>
      <c r="E7452" s="176"/>
      <c r="F7452" s="176"/>
      <c r="G7452" s="177"/>
      <c r="H7452" s="177"/>
    </row>
    <row r="7453" spans="1:8" x14ac:dyDescent="0.25">
      <c r="A7453" s="793"/>
      <c r="E7453" s="176"/>
      <c r="F7453" s="176"/>
      <c r="G7453" s="177"/>
      <c r="H7453" s="177"/>
    </row>
    <row r="7454" spans="1:8" x14ac:dyDescent="0.25">
      <c r="A7454" s="793"/>
      <c r="E7454" s="176"/>
      <c r="F7454" s="176"/>
      <c r="G7454" s="177"/>
      <c r="H7454" s="177"/>
    </row>
    <row r="7455" spans="1:8" x14ac:dyDescent="0.25">
      <c r="A7455" s="793"/>
      <c r="E7455" s="176"/>
      <c r="F7455" s="176"/>
      <c r="G7455" s="177"/>
      <c r="H7455" s="177"/>
    </row>
    <row r="7456" spans="1:8" x14ac:dyDescent="0.25">
      <c r="A7456" s="793"/>
      <c r="E7456" s="176"/>
      <c r="F7456" s="176"/>
      <c r="G7456" s="177"/>
      <c r="H7456" s="177"/>
    </row>
    <row r="7457" spans="1:8" x14ac:dyDescent="0.25">
      <c r="A7457" s="793"/>
      <c r="E7457" s="176"/>
      <c r="F7457" s="176"/>
      <c r="G7457" s="177"/>
      <c r="H7457" s="177"/>
    </row>
    <row r="7458" spans="1:8" x14ac:dyDescent="0.25">
      <c r="A7458" s="793"/>
      <c r="E7458" s="176"/>
      <c r="F7458" s="176"/>
      <c r="G7458" s="177"/>
      <c r="H7458" s="177"/>
    </row>
    <row r="7459" spans="1:8" x14ac:dyDescent="0.25">
      <c r="A7459" s="793"/>
      <c r="E7459" s="176"/>
      <c r="F7459" s="176"/>
      <c r="G7459" s="177"/>
      <c r="H7459" s="177"/>
    </row>
    <row r="7460" spans="1:8" x14ac:dyDescent="0.25">
      <c r="A7460" s="793"/>
      <c r="E7460" s="176"/>
      <c r="F7460" s="176"/>
      <c r="G7460" s="177"/>
      <c r="H7460" s="177"/>
    </row>
    <row r="7461" spans="1:8" x14ac:dyDescent="0.25">
      <c r="A7461" s="793"/>
      <c r="E7461" s="176"/>
      <c r="F7461" s="176"/>
      <c r="G7461" s="177"/>
      <c r="H7461" s="177"/>
    </row>
    <row r="7462" spans="1:8" x14ac:dyDescent="0.25">
      <c r="A7462" s="793"/>
      <c r="E7462" s="176"/>
      <c r="F7462" s="176"/>
      <c r="G7462" s="177"/>
      <c r="H7462" s="177"/>
    </row>
    <row r="7463" spans="1:8" x14ac:dyDescent="0.25">
      <c r="A7463" s="793"/>
      <c r="E7463" s="176"/>
      <c r="F7463" s="176"/>
      <c r="G7463" s="177"/>
      <c r="H7463" s="177"/>
    </row>
    <row r="7464" spans="1:8" x14ac:dyDescent="0.25">
      <c r="A7464" s="793"/>
      <c r="E7464" s="176"/>
      <c r="F7464" s="176"/>
      <c r="G7464" s="177"/>
      <c r="H7464" s="177"/>
    </row>
    <row r="7465" spans="1:8" x14ac:dyDescent="0.25">
      <c r="A7465" s="793"/>
      <c r="E7465" s="176"/>
      <c r="F7465" s="176"/>
      <c r="G7465" s="177"/>
      <c r="H7465" s="177"/>
    </row>
    <row r="7466" spans="1:8" x14ac:dyDescent="0.25">
      <c r="A7466" s="793"/>
      <c r="E7466" s="176"/>
      <c r="F7466" s="176"/>
      <c r="G7466" s="177"/>
      <c r="H7466" s="177"/>
    </row>
    <row r="7467" spans="1:8" x14ac:dyDescent="0.25">
      <c r="A7467" s="793"/>
      <c r="E7467" s="176"/>
      <c r="F7467" s="176"/>
      <c r="G7467" s="177"/>
      <c r="H7467" s="177"/>
    </row>
    <row r="7468" spans="1:8" x14ac:dyDescent="0.25">
      <c r="A7468" s="793"/>
      <c r="E7468" s="176"/>
      <c r="F7468" s="176"/>
      <c r="G7468" s="177"/>
      <c r="H7468" s="177"/>
    </row>
    <row r="7469" spans="1:8" x14ac:dyDescent="0.25">
      <c r="A7469" s="793"/>
      <c r="E7469" s="176"/>
      <c r="F7469" s="176"/>
      <c r="G7469" s="177"/>
      <c r="H7469" s="177"/>
    </row>
    <row r="7470" spans="1:8" x14ac:dyDescent="0.25">
      <c r="A7470" s="793"/>
      <c r="E7470" s="176"/>
      <c r="F7470" s="176"/>
      <c r="G7470" s="177"/>
      <c r="H7470" s="177"/>
    </row>
    <row r="7471" spans="1:8" x14ac:dyDescent="0.25">
      <c r="A7471" s="793"/>
      <c r="E7471" s="176"/>
      <c r="F7471" s="176"/>
      <c r="G7471" s="177"/>
      <c r="H7471" s="177"/>
    </row>
    <row r="7472" spans="1:8" x14ac:dyDescent="0.25">
      <c r="A7472" s="793"/>
      <c r="E7472" s="176"/>
      <c r="F7472" s="176"/>
      <c r="G7472" s="177"/>
      <c r="H7472" s="177"/>
    </row>
    <row r="7473" spans="1:8" x14ac:dyDescent="0.25">
      <c r="A7473" s="793"/>
      <c r="E7473" s="176"/>
      <c r="F7473" s="176"/>
      <c r="G7473" s="177"/>
      <c r="H7473" s="177"/>
    </row>
    <row r="7474" spans="1:8" x14ac:dyDescent="0.25">
      <c r="A7474" s="793"/>
      <c r="E7474" s="176"/>
      <c r="F7474" s="176"/>
      <c r="G7474" s="177"/>
      <c r="H7474" s="177"/>
    </row>
    <row r="7475" spans="1:8" x14ac:dyDescent="0.25">
      <c r="A7475" s="793"/>
      <c r="E7475" s="176"/>
      <c r="F7475" s="176"/>
      <c r="G7475" s="177"/>
      <c r="H7475" s="177"/>
    </row>
    <row r="7476" spans="1:8" x14ac:dyDescent="0.25">
      <c r="A7476" s="793"/>
      <c r="E7476" s="176"/>
      <c r="F7476" s="176"/>
      <c r="G7476" s="177"/>
      <c r="H7476" s="177"/>
    </row>
    <row r="7477" spans="1:8" x14ac:dyDescent="0.25">
      <c r="A7477" s="793"/>
      <c r="E7477" s="176"/>
      <c r="F7477" s="176"/>
      <c r="G7477" s="177"/>
      <c r="H7477" s="177"/>
    </row>
    <row r="7478" spans="1:8" x14ac:dyDescent="0.25">
      <c r="A7478" s="793"/>
      <c r="E7478" s="176"/>
      <c r="F7478" s="176"/>
      <c r="G7478" s="177"/>
      <c r="H7478" s="177"/>
    </row>
    <row r="7479" spans="1:8" x14ac:dyDescent="0.25">
      <c r="A7479" s="793"/>
      <c r="E7479" s="176"/>
      <c r="F7479" s="176"/>
      <c r="G7479" s="177"/>
      <c r="H7479" s="177"/>
    </row>
    <row r="7480" spans="1:8" x14ac:dyDescent="0.25">
      <c r="A7480" s="793"/>
      <c r="E7480" s="176"/>
      <c r="F7480" s="176"/>
      <c r="G7480" s="177"/>
      <c r="H7480" s="177"/>
    </row>
    <row r="7481" spans="1:8" x14ac:dyDescent="0.25">
      <c r="A7481" s="793"/>
      <c r="E7481" s="176"/>
      <c r="F7481" s="176"/>
      <c r="G7481" s="177"/>
      <c r="H7481" s="177"/>
    </row>
    <row r="7482" spans="1:8" x14ac:dyDescent="0.25">
      <c r="A7482" s="793"/>
      <c r="E7482" s="176"/>
      <c r="F7482" s="176"/>
      <c r="G7482" s="177"/>
      <c r="H7482" s="177"/>
    </row>
    <row r="7483" spans="1:8" x14ac:dyDescent="0.25">
      <c r="A7483" s="793"/>
      <c r="E7483" s="176"/>
      <c r="F7483" s="176"/>
      <c r="G7483" s="177"/>
      <c r="H7483" s="177"/>
    </row>
    <row r="7484" spans="1:8" x14ac:dyDescent="0.25">
      <c r="A7484" s="793"/>
      <c r="E7484" s="176"/>
      <c r="F7484" s="176"/>
      <c r="G7484" s="177"/>
      <c r="H7484" s="177"/>
    </row>
    <row r="7485" spans="1:8" x14ac:dyDescent="0.25">
      <c r="A7485" s="793"/>
      <c r="E7485" s="176"/>
      <c r="F7485" s="176"/>
      <c r="G7485" s="177"/>
      <c r="H7485" s="177"/>
    </row>
    <row r="7486" spans="1:8" x14ac:dyDescent="0.25">
      <c r="A7486" s="793"/>
      <c r="E7486" s="176"/>
      <c r="F7486" s="176"/>
      <c r="G7486" s="177"/>
      <c r="H7486" s="177"/>
    </row>
    <row r="7487" spans="1:8" x14ac:dyDescent="0.25">
      <c r="A7487" s="793"/>
      <c r="E7487" s="176"/>
      <c r="F7487" s="176"/>
      <c r="G7487" s="177"/>
      <c r="H7487" s="177"/>
    </row>
    <row r="7488" spans="1:8" x14ac:dyDescent="0.25">
      <c r="A7488" s="793"/>
      <c r="E7488" s="176"/>
      <c r="F7488" s="176"/>
      <c r="G7488" s="177"/>
      <c r="H7488" s="177"/>
    </row>
    <row r="7489" spans="1:8" x14ac:dyDescent="0.25">
      <c r="A7489" s="793"/>
      <c r="E7489" s="176"/>
      <c r="F7489" s="176"/>
      <c r="G7489" s="177"/>
      <c r="H7489" s="177"/>
    </row>
    <row r="7490" spans="1:8" x14ac:dyDescent="0.25">
      <c r="A7490" s="793"/>
      <c r="E7490" s="176"/>
      <c r="F7490" s="176"/>
      <c r="G7490" s="177"/>
      <c r="H7490" s="177"/>
    </row>
    <row r="7491" spans="1:8" x14ac:dyDescent="0.25">
      <c r="A7491" s="793"/>
      <c r="E7491" s="176"/>
      <c r="F7491" s="176"/>
      <c r="G7491" s="177"/>
      <c r="H7491" s="177"/>
    </row>
    <row r="7492" spans="1:8" x14ac:dyDescent="0.25">
      <c r="A7492" s="793"/>
      <c r="E7492" s="176"/>
      <c r="F7492" s="176"/>
      <c r="G7492" s="177"/>
      <c r="H7492" s="177"/>
    </row>
    <row r="7493" spans="1:8" x14ac:dyDescent="0.25">
      <c r="A7493" s="793"/>
      <c r="E7493" s="176"/>
      <c r="F7493" s="176"/>
      <c r="G7493" s="177"/>
      <c r="H7493" s="177"/>
    </row>
    <row r="7494" spans="1:8" x14ac:dyDescent="0.25">
      <c r="A7494" s="793"/>
      <c r="E7494" s="176"/>
      <c r="F7494" s="176"/>
      <c r="G7494" s="177"/>
      <c r="H7494" s="177"/>
    </row>
    <row r="7495" spans="1:8" x14ac:dyDescent="0.25">
      <c r="A7495" s="793"/>
      <c r="E7495" s="176"/>
      <c r="F7495" s="176"/>
      <c r="G7495" s="177"/>
      <c r="H7495" s="177"/>
    </row>
    <row r="7496" spans="1:8" x14ac:dyDescent="0.25">
      <c r="A7496" s="793"/>
      <c r="E7496" s="176"/>
      <c r="F7496" s="176"/>
      <c r="G7496" s="177"/>
      <c r="H7496" s="177"/>
    </row>
    <row r="7497" spans="1:8" x14ac:dyDescent="0.25">
      <c r="A7497" s="793"/>
      <c r="E7497" s="176"/>
      <c r="F7497" s="176"/>
      <c r="G7497" s="177"/>
      <c r="H7497" s="177"/>
    </row>
    <row r="7498" spans="1:8" x14ac:dyDescent="0.25">
      <c r="A7498" s="793"/>
      <c r="E7498" s="176"/>
      <c r="F7498" s="176"/>
      <c r="G7498" s="177"/>
      <c r="H7498" s="177"/>
    </row>
    <row r="7499" spans="1:8" x14ac:dyDescent="0.25">
      <c r="A7499" s="793"/>
      <c r="E7499" s="176"/>
      <c r="F7499" s="176"/>
      <c r="G7499" s="177"/>
      <c r="H7499" s="177"/>
    </row>
    <row r="7500" spans="1:8" x14ac:dyDescent="0.25">
      <c r="A7500" s="793"/>
      <c r="E7500" s="176"/>
      <c r="F7500" s="176"/>
      <c r="G7500" s="177"/>
      <c r="H7500" s="177"/>
    </row>
    <row r="7501" spans="1:8" x14ac:dyDescent="0.25">
      <c r="A7501" s="793"/>
      <c r="E7501" s="176"/>
      <c r="F7501" s="176"/>
      <c r="G7501" s="177"/>
      <c r="H7501" s="177"/>
    </row>
    <row r="7502" spans="1:8" x14ac:dyDescent="0.25">
      <c r="A7502" s="793"/>
      <c r="E7502" s="176"/>
      <c r="F7502" s="176"/>
      <c r="G7502" s="177"/>
      <c r="H7502" s="177"/>
    </row>
    <row r="7503" spans="1:8" x14ac:dyDescent="0.25">
      <c r="A7503" s="793"/>
      <c r="E7503" s="176"/>
      <c r="F7503" s="176"/>
      <c r="G7503" s="177"/>
      <c r="H7503" s="177"/>
    </row>
    <row r="7504" spans="1:8" x14ac:dyDescent="0.25">
      <c r="A7504" s="793"/>
      <c r="E7504" s="176"/>
      <c r="F7504" s="176"/>
      <c r="G7504" s="177"/>
      <c r="H7504" s="177"/>
    </row>
    <row r="7505" spans="1:8" x14ac:dyDescent="0.25">
      <c r="A7505" s="793"/>
      <c r="E7505" s="176"/>
      <c r="F7505" s="176"/>
      <c r="G7505" s="177"/>
      <c r="H7505" s="177"/>
    </row>
    <row r="7506" spans="1:8" x14ac:dyDescent="0.25">
      <c r="A7506" s="793"/>
      <c r="E7506" s="176"/>
      <c r="F7506" s="176"/>
      <c r="G7506" s="177"/>
      <c r="H7506" s="177"/>
    </row>
    <row r="7507" spans="1:8" x14ac:dyDescent="0.25">
      <c r="A7507" s="793"/>
      <c r="E7507" s="176"/>
      <c r="F7507" s="176"/>
      <c r="G7507" s="177"/>
      <c r="H7507" s="177"/>
    </row>
    <row r="7508" spans="1:8" x14ac:dyDescent="0.25">
      <c r="A7508" s="793"/>
      <c r="E7508" s="176"/>
      <c r="F7508" s="176"/>
      <c r="G7508" s="177"/>
      <c r="H7508" s="177"/>
    </row>
    <row r="7509" spans="1:8" x14ac:dyDescent="0.25">
      <c r="A7509" s="793"/>
      <c r="E7509" s="176"/>
      <c r="F7509" s="176"/>
      <c r="G7509" s="177"/>
      <c r="H7509" s="177"/>
    </row>
    <row r="7510" spans="1:8" x14ac:dyDescent="0.25">
      <c r="A7510" s="793"/>
      <c r="E7510" s="176"/>
      <c r="F7510" s="176"/>
      <c r="G7510" s="177"/>
      <c r="H7510" s="177"/>
    </row>
    <row r="7511" spans="1:8" x14ac:dyDescent="0.25">
      <c r="A7511" s="793"/>
      <c r="E7511" s="176"/>
      <c r="F7511" s="176"/>
      <c r="G7511" s="177"/>
      <c r="H7511" s="177"/>
    </row>
    <row r="7512" spans="1:8" x14ac:dyDescent="0.25">
      <c r="A7512" s="793"/>
      <c r="E7512" s="176"/>
      <c r="F7512" s="176"/>
      <c r="G7512" s="177"/>
      <c r="H7512" s="177"/>
    </row>
    <row r="7513" spans="1:8" x14ac:dyDescent="0.25">
      <c r="A7513" s="793"/>
      <c r="E7513" s="176"/>
      <c r="F7513" s="176"/>
      <c r="G7513" s="177"/>
      <c r="H7513" s="177"/>
    </row>
    <row r="7514" spans="1:8" x14ac:dyDescent="0.25">
      <c r="A7514" s="793"/>
      <c r="E7514" s="176"/>
      <c r="F7514" s="176"/>
      <c r="G7514" s="177"/>
      <c r="H7514" s="177"/>
    </row>
    <row r="7515" spans="1:8" x14ac:dyDescent="0.25">
      <c r="A7515" s="793"/>
      <c r="E7515" s="176"/>
      <c r="F7515" s="176"/>
      <c r="G7515" s="177"/>
      <c r="H7515" s="177"/>
    </row>
    <row r="7516" spans="1:8" x14ac:dyDescent="0.25">
      <c r="A7516" s="793"/>
      <c r="E7516" s="176"/>
      <c r="F7516" s="176"/>
      <c r="G7516" s="177"/>
      <c r="H7516" s="177"/>
    </row>
    <row r="7517" spans="1:8" x14ac:dyDescent="0.25">
      <c r="A7517" s="793"/>
      <c r="E7517" s="176"/>
      <c r="F7517" s="176"/>
      <c r="G7517" s="177"/>
      <c r="H7517" s="177"/>
    </row>
    <row r="7518" spans="1:8" x14ac:dyDescent="0.25">
      <c r="A7518" s="793"/>
      <c r="E7518" s="176"/>
      <c r="F7518" s="176"/>
      <c r="G7518" s="177"/>
      <c r="H7518" s="177"/>
    </row>
    <row r="7519" spans="1:8" x14ac:dyDescent="0.25">
      <c r="A7519" s="793"/>
      <c r="E7519" s="176"/>
      <c r="F7519" s="176"/>
      <c r="G7519" s="177"/>
      <c r="H7519" s="177"/>
    </row>
    <row r="7520" spans="1:8" x14ac:dyDescent="0.25">
      <c r="A7520" s="793"/>
      <c r="E7520" s="176"/>
      <c r="F7520" s="176"/>
      <c r="G7520" s="177"/>
      <c r="H7520" s="177"/>
    </row>
    <row r="7521" spans="1:8" x14ac:dyDescent="0.25">
      <c r="A7521" s="793"/>
      <c r="E7521" s="176"/>
      <c r="F7521" s="176"/>
      <c r="G7521" s="177"/>
      <c r="H7521" s="177"/>
    </row>
    <row r="7522" spans="1:8" x14ac:dyDescent="0.25">
      <c r="A7522" s="793"/>
      <c r="E7522" s="176"/>
      <c r="F7522" s="176"/>
      <c r="G7522" s="177"/>
      <c r="H7522" s="177"/>
    </row>
    <row r="7523" spans="1:8" x14ac:dyDescent="0.25">
      <c r="A7523" s="793"/>
      <c r="E7523" s="176"/>
      <c r="F7523" s="176"/>
      <c r="G7523" s="177"/>
      <c r="H7523" s="177"/>
    </row>
    <row r="7524" spans="1:8" x14ac:dyDescent="0.25">
      <c r="A7524" s="793"/>
      <c r="E7524" s="176"/>
      <c r="F7524" s="176"/>
      <c r="G7524" s="177"/>
      <c r="H7524" s="177"/>
    </row>
    <row r="7525" spans="1:8" x14ac:dyDescent="0.25">
      <c r="A7525" s="793"/>
      <c r="E7525" s="176"/>
      <c r="F7525" s="176"/>
      <c r="G7525" s="177"/>
      <c r="H7525" s="177"/>
    </row>
    <row r="7526" spans="1:8" x14ac:dyDescent="0.25">
      <c r="A7526" s="793"/>
      <c r="E7526" s="176"/>
      <c r="F7526" s="176"/>
      <c r="G7526" s="177"/>
      <c r="H7526" s="177"/>
    </row>
    <row r="7527" spans="1:8" x14ac:dyDescent="0.25">
      <c r="A7527" s="793"/>
      <c r="E7527" s="176"/>
      <c r="F7527" s="176"/>
      <c r="G7527" s="177"/>
      <c r="H7527" s="177"/>
    </row>
    <row r="7528" spans="1:8" x14ac:dyDescent="0.25">
      <c r="A7528" s="793"/>
      <c r="E7528" s="176"/>
      <c r="F7528" s="176"/>
      <c r="G7528" s="177"/>
      <c r="H7528" s="177"/>
    </row>
    <row r="7529" spans="1:8" x14ac:dyDescent="0.25">
      <c r="A7529" s="793"/>
      <c r="E7529" s="176"/>
      <c r="F7529" s="176"/>
      <c r="G7529" s="177"/>
      <c r="H7529" s="177"/>
    </row>
    <row r="7530" spans="1:8" x14ac:dyDescent="0.25">
      <c r="A7530" s="793"/>
      <c r="E7530" s="176"/>
      <c r="F7530" s="176"/>
      <c r="G7530" s="177"/>
      <c r="H7530" s="177"/>
    </row>
    <row r="7531" spans="1:8" x14ac:dyDescent="0.25">
      <c r="A7531" s="793"/>
      <c r="E7531" s="176"/>
      <c r="F7531" s="176"/>
      <c r="G7531" s="177"/>
      <c r="H7531" s="177"/>
    </row>
    <row r="7532" spans="1:8" x14ac:dyDescent="0.25">
      <c r="A7532" s="793"/>
      <c r="E7532" s="176"/>
      <c r="F7532" s="176"/>
      <c r="G7532" s="177"/>
      <c r="H7532" s="177"/>
    </row>
    <row r="7533" spans="1:8" x14ac:dyDescent="0.25">
      <c r="A7533" s="793"/>
      <c r="E7533" s="176"/>
      <c r="F7533" s="176"/>
      <c r="G7533" s="177"/>
      <c r="H7533" s="177"/>
    </row>
    <row r="7534" spans="1:8" x14ac:dyDescent="0.25">
      <c r="A7534" s="793"/>
      <c r="E7534" s="176"/>
      <c r="F7534" s="176"/>
      <c r="G7534" s="177"/>
      <c r="H7534" s="177"/>
    </row>
    <row r="7535" spans="1:8" x14ac:dyDescent="0.25">
      <c r="A7535" s="793"/>
      <c r="E7535" s="176"/>
      <c r="F7535" s="176"/>
      <c r="G7535" s="177"/>
      <c r="H7535" s="177"/>
    </row>
    <row r="7536" spans="1:8" x14ac:dyDescent="0.25">
      <c r="A7536" s="793"/>
      <c r="E7536" s="176"/>
      <c r="F7536" s="176"/>
      <c r="G7536" s="177"/>
      <c r="H7536" s="177"/>
    </row>
    <row r="7537" spans="1:8" x14ac:dyDescent="0.25">
      <c r="A7537" s="793"/>
      <c r="E7537" s="176"/>
      <c r="F7537" s="176"/>
      <c r="G7537" s="177"/>
      <c r="H7537" s="177"/>
    </row>
    <row r="7538" spans="1:8" x14ac:dyDescent="0.25">
      <c r="A7538" s="793"/>
      <c r="E7538" s="176"/>
      <c r="F7538" s="176"/>
      <c r="G7538" s="177"/>
      <c r="H7538" s="177"/>
    </row>
    <row r="7539" spans="1:8" x14ac:dyDescent="0.25">
      <c r="A7539" s="793"/>
      <c r="E7539" s="176"/>
      <c r="F7539" s="176"/>
      <c r="G7539" s="177"/>
      <c r="H7539" s="177"/>
    </row>
    <row r="7540" spans="1:8" x14ac:dyDescent="0.25">
      <c r="A7540" s="793"/>
      <c r="E7540" s="176"/>
      <c r="F7540" s="176"/>
      <c r="G7540" s="177"/>
      <c r="H7540" s="177"/>
    </row>
    <row r="7541" spans="1:8" x14ac:dyDescent="0.25">
      <c r="A7541" s="793"/>
      <c r="E7541" s="176"/>
      <c r="F7541" s="176"/>
      <c r="G7541" s="177"/>
      <c r="H7541" s="177"/>
    </row>
    <row r="7542" spans="1:8" x14ac:dyDescent="0.25">
      <c r="A7542" s="793"/>
      <c r="E7542" s="176"/>
      <c r="F7542" s="176"/>
      <c r="G7542" s="177"/>
      <c r="H7542" s="177"/>
    </row>
    <row r="7543" spans="1:8" x14ac:dyDescent="0.25">
      <c r="A7543" s="793"/>
      <c r="E7543" s="176"/>
      <c r="F7543" s="176"/>
      <c r="G7543" s="177"/>
      <c r="H7543" s="177"/>
    </row>
    <row r="7544" spans="1:8" x14ac:dyDescent="0.25">
      <c r="A7544" s="793"/>
      <c r="E7544" s="176"/>
      <c r="F7544" s="176"/>
      <c r="G7544" s="177"/>
      <c r="H7544" s="177"/>
    </row>
    <row r="7545" spans="1:8" x14ac:dyDescent="0.25">
      <c r="A7545" s="793"/>
      <c r="E7545" s="176"/>
      <c r="F7545" s="176"/>
      <c r="G7545" s="177"/>
      <c r="H7545" s="177"/>
    </row>
    <row r="7546" spans="1:8" x14ac:dyDescent="0.25">
      <c r="A7546" s="793"/>
      <c r="E7546" s="176"/>
      <c r="F7546" s="176"/>
      <c r="G7546" s="177"/>
      <c r="H7546" s="177"/>
    </row>
    <row r="7547" spans="1:8" x14ac:dyDescent="0.25">
      <c r="A7547" s="793"/>
      <c r="E7547" s="176"/>
      <c r="F7547" s="176"/>
      <c r="G7547" s="177"/>
      <c r="H7547" s="177"/>
    </row>
    <row r="7548" spans="1:8" x14ac:dyDescent="0.25">
      <c r="A7548" s="793"/>
      <c r="E7548" s="176"/>
      <c r="F7548" s="176"/>
      <c r="G7548" s="177"/>
      <c r="H7548" s="177"/>
    </row>
    <row r="7549" spans="1:8" x14ac:dyDescent="0.25">
      <c r="A7549" s="793"/>
      <c r="E7549" s="176"/>
      <c r="F7549" s="176"/>
      <c r="G7549" s="177"/>
      <c r="H7549" s="177"/>
    </row>
    <row r="7550" spans="1:8" x14ac:dyDescent="0.25">
      <c r="A7550" s="793"/>
      <c r="E7550" s="176"/>
      <c r="F7550" s="176"/>
      <c r="G7550" s="177"/>
      <c r="H7550" s="177"/>
    </row>
    <row r="7551" spans="1:8" x14ac:dyDescent="0.25">
      <c r="A7551" s="793"/>
      <c r="E7551" s="176"/>
      <c r="F7551" s="176"/>
      <c r="G7551" s="177"/>
      <c r="H7551" s="177"/>
    </row>
    <row r="7552" spans="1:8" x14ac:dyDescent="0.25">
      <c r="A7552" s="793"/>
      <c r="E7552" s="176"/>
      <c r="F7552" s="176"/>
      <c r="G7552" s="177"/>
      <c r="H7552" s="177"/>
    </row>
    <row r="7553" spans="1:8" x14ac:dyDescent="0.25">
      <c r="A7553" s="793"/>
      <c r="E7553" s="176"/>
      <c r="F7553" s="176"/>
      <c r="G7553" s="177"/>
      <c r="H7553" s="177"/>
    </row>
    <row r="7554" spans="1:8" x14ac:dyDescent="0.25">
      <c r="A7554" s="793"/>
      <c r="E7554" s="176"/>
      <c r="F7554" s="176"/>
      <c r="G7554" s="177"/>
      <c r="H7554" s="177"/>
    </row>
    <row r="7555" spans="1:8" x14ac:dyDescent="0.25">
      <c r="A7555" s="793"/>
      <c r="E7555" s="176"/>
      <c r="F7555" s="176"/>
      <c r="G7555" s="177"/>
      <c r="H7555" s="177"/>
    </row>
    <row r="7556" spans="1:8" x14ac:dyDescent="0.25">
      <c r="A7556" s="793"/>
      <c r="E7556" s="176"/>
      <c r="F7556" s="176"/>
      <c r="G7556" s="177"/>
      <c r="H7556" s="177"/>
    </row>
    <row r="7557" spans="1:8" x14ac:dyDescent="0.25">
      <c r="A7557" s="793"/>
      <c r="E7557" s="176"/>
      <c r="F7557" s="176"/>
      <c r="G7557" s="177"/>
      <c r="H7557" s="177"/>
    </row>
    <row r="7558" spans="1:8" x14ac:dyDescent="0.25">
      <c r="A7558" s="793"/>
      <c r="E7558" s="176"/>
      <c r="F7558" s="176"/>
      <c r="G7558" s="177"/>
      <c r="H7558" s="177"/>
    </row>
    <row r="7559" spans="1:8" x14ac:dyDescent="0.25">
      <c r="A7559" s="793"/>
      <c r="E7559" s="176"/>
      <c r="F7559" s="176"/>
      <c r="G7559" s="177"/>
      <c r="H7559" s="177"/>
    </row>
    <row r="7560" spans="1:8" x14ac:dyDescent="0.25">
      <c r="A7560" s="793"/>
      <c r="E7560" s="176"/>
      <c r="F7560" s="176"/>
      <c r="G7560" s="177"/>
      <c r="H7560" s="177"/>
    </row>
    <row r="7561" spans="1:8" x14ac:dyDescent="0.25">
      <c r="A7561" s="793"/>
      <c r="E7561" s="176"/>
      <c r="F7561" s="176"/>
      <c r="G7561" s="177"/>
      <c r="H7561" s="177"/>
    </row>
    <row r="7562" spans="1:8" x14ac:dyDescent="0.25">
      <c r="A7562" s="793"/>
      <c r="E7562" s="176"/>
      <c r="F7562" s="176"/>
      <c r="G7562" s="177"/>
      <c r="H7562" s="177"/>
    </row>
    <row r="7563" spans="1:8" x14ac:dyDescent="0.25">
      <c r="A7563" s="793"/>
      <c r="E7563" s="176"/>
      <c r="F7563" s="176"/>
      <c r="G7563" s="177"/>
      <c r="H7563" s="177"/>
    </row>
    <row r="7564" spans="1:8" x14ac:dyDescent="0.25">
      <c r="A7564" s="793"/>
      <c r="E7564" s="176"/>
      <c r="F7564" s="176"/>
      <c r="G7564" s="177"/>
      <c r="H7564" s="177"/>
    </row>
    <row r="7565" spans="1:8" x14ac:dyDescent="0.25">
      <c r="A7565" s="793"/>
      <c r="E7565" s="176"/>
      <c r="F7565" s="176"/>
      <c r="G7565" s="177"/>
      <c r="H7565" s="177"/>
    </row>
    <row r="7566" spans="1:8" x14ac:dyDescent="0.25">
      <c r="A7566" s="793"/>
      <c r="E7566" s="176"/>
      <c r="F7566" s="176"/>
      <c r="G7566" s="177"/>
      <c r="H7566" s="177"/>
    </row>
    <row r="7567" spans="1:8" x14ac:dyDescent="0.25">
      <c r="A7567" s="793"/>
      <c r="E7567" s="176"/>
      <c r="F7567" s="176"/>
      <c r="G7567" s="177"/>
      <c r="H7567" s="177"/>
    </row>
    <row r="7568" spans="1:8" x14ac:dyDescent="0.25">
      <c r="A7568" s="793"/>
      <c r="E7568" s="176"/>
      <c r="F7568" s="176"/>
      <c r="G7568" s="177"/>
      <c r="H7568" s="177"/>
    </row>
    <row r="7569" spans="1:8" x14ac:dyDescent="0.25">
      <c r="A7569" s="793"/>
      <c r="E7569" s="176"/>
      <c r="F7569" s="176"/>
      <c r="G7569" s="177"/>
      <c r="H7569" s="177"/>
    </row>
    <row r="7570" spans="1:8" x14ac:dyDescent="0.25">
      <c r="A7570" s="793"/>
      <c r="E7570" s="176"/>
      <c r="F7570" s="176"/>
      <c r="G7570" s="177"/>
      <c r="H7570" s="177"/>
    </row>
    <row r="7571" spans="1:8" x14ac:dyDescent="0.25">
      <c r="A7571" s="793"/>
      <c r="E7571" s="176"/>
      <c r="F7571" s="176"/>
      <c r="G7571" s="177"/>
      <c r="H7571" s="177"/>
    </row>
    <row r="7572" spans="1:8" x14ac:dyDescent="0.25">
      <c r="A7572" s="793"/>
      <c r="E7572" s="176"/>
      <c r="F7572" s="176"/>
      <c r="G7572" s="177"/>
      <c r="H7572" s="177"/>
    </row>
    <row r="7573" spans="1:8" x14ac:dyDescent="0.25">
      <c r="A7573" s="793"/>
      <c r="E7573" s="176"/>
      <c r="F7573" s="176"/>
      <c r="G7573" s="177"/>
      <c r="H7573" s="177"/>
    </row>
    <row r="7574" spans="1:8" x14ac:dyDescent="0.25">
      <c r="A7574" s="793"/>
      <c r="E7574" s="176"/>
      <c r="F7574" s="176"/>
      <c r="G7574" s="177"/>
      <c r="H7574" s="177"/>
    </row>
    <row r="7575" spans="1:8" x14ac:dyDescent="0.25">
      <c r="A7575" s="793"/>
      <c r="E7575" s="176"/>
      <c r="F7575" s="176"/>
      <c r="G7575" s="177"/>
      <c r="H7575" s="177"/>
    </row>
    <row r="7576" spans="1:8" x14ac:dyDescent="0.25">
      <c r="A7576" s="793"/>
      <c r="E7576" s="176"/>
      <c r="F7576" s="176"/>
      <c r="G7576" s="177"/>
      <c r="H7576" s="177"/>
    </row>
    <row r="7577" spans="1:8" x14ac:dyDescent="0.25">
      <c r="A7577" s="793"/>
      <c r="E7577" s="176"/>
      <c r="F7577" s="176"/>
      <c r="G7577" s="177"/>
      <c r="H7577" s="177"/>
    </row>
    <row r="7578" spans="1:8" x14ac:dyDescent="0.25">
      <c r="A7578" s="793"/>
      <c r="E7578" s="176"/>
      <c r="F7578" s="176"/>
      <c r="G7578" s="177"/>
      <c r="H7578" s="177"/>
    </row>
    <row r="7579" spans="1:8" x14ac:dyDescent="0.25">
      <c r="A7579" s="793"/>
      <c r="E7579" s="176"/>
      <c r="F7579" s="176"/>
      <c r="G7579" s="177"/>
      <c r="H7579" s="177"/>
    </row>
    <row r="7580" spans="1:8" x14ac:dyDescent="0.25">
      <c r="A7580" s="793"/>
      <c r="E7580" s="176"/>
      <c r="F7580" s="176"/>
      <c r="G7580" s="177"/>
      <c r="H7580" s="177"/>
    </row>
    <row r="7581" spans="1:8" x14ac:dyDescent="0.25">
      <c r="A7581" s="793"/>
      <c r="E7581" s="176"/>
      <c r="F7581" s="176"/>
      <c r="G7581" s="177"/>
      <c r="H7581" s="177"/>
    </row>
    <row r="7582" spans="1:8" x14ac:dyDescent="0.25">
      <c r="A7582" s="793"/>
      <c r="E7582" s="176"/>
      <c r="F7582" s="176"/>
      <c r="G7582" s="177"/>
      <c r="H7582" s="177"/>
    </row>
    <row r="7583" spans="1:8" x14ac:dyDescent="0.25">
      <c r="A7583" s="793"/>
      <c r="E7583" s="176"/>
      <c r="F7583" s="176"/>
      <c r="G7583" s="177"/>
      <c r="H7583" s="177"/>
    </row>
    <row r="7584" spans="1:8" x14ac:dyDescent="0.25">
      <c r="A7584" s="793"/>
      <c r="E7584" s="176"/>
      <c r="F7584" s="176"/>
      <c r="G7584" s="177"/>
      <c r="H7584" s="177"/>
    </row>
    <row r="7585" spans="1:8" x14ac:dyDescent="0.25">
      <c r="A7585" s="793"/>
      <c r="E7585" s="176"/>
      <c r="F7585" s="176"/>
      <c r="G7585" s="177"/>
      <c r="H7585" s="177"/>
    </row>
    <row r="7586" spans="1:8" x14ac:dyDescent="0.25">
      <c r="A7586" s="793"/>
      <c r="E7586" s="176"/>
      <c r="F7586" s="176"/>
      <c r="G7586" s="177"/>
      <c r="H7586" s="177"/>
    </row>
    <row r="7587" spans="1:8" x14ac:dyDescent="0.25">
      <c r="A7587" s="793"/>
      <c r="E7587" s="176"/>
      <c r="F7587" s="176"/>
      <c r="G7587" s="177"/>
      <c r="H7587" s="177"/>
    </row>
    <row r="7588" spans="1:8" x14ac:dyDescent="0.25">
      <c r="A7588" s="793"/>
      <c r="E7588" s="176"/>
      <c r="F7588" s="176"/>
      <c r="G7588" s="177"/>
      <c r="H7588" s="177"/>
    </row>
    <row r="7589" spans="1:8" x14ac:dyDescent="0.25">
      <c r="A7589" s="793"/>
      <c r="E7589" s="176"/>
      <c r="F7589" s="176"/>
      <c r="G7589" s="177"/>
      <c r="H7589" s="177"/>
    </row>
    <row r="7590" spans="1:8" x14ac:dyDescent="0.25">
      <c r="A7590" s="793"/>
      <c r="E7590" s="176"/>
      <c r="F7590" s="176"/>
      <c r="G7590" s="177"/>
      <c r="H7590" s="177"/>
    </row>
    <row r="7591" spans="1:8" x14ac:dyDescent="0.25">
      <c r="A7591" s="793"/>
      <c r="E7591" s="176"/>
      <c r="F7591" s="176"/>
      <c r="G7591" s="177"/>
      <c r="H7591" s="177"/>
    </row>
    <row r="7592" spans="1:8" x14ac:dyDescent="0.25">
      <c r="A7592" s="793"/>
      <c r="E7592" s="176"/>
      <c r="F7592" s="176"/>
      <c r="G7592" s="177"/>
      <c r="H7592" s="177"/>
    </row>
    <row r="7593" spans="1:8" x14ac:dyDescent="0.25">
      <c r="A7593" s="793"/>
      <c r="E7593" s="176"/>
      <c r="F7593" s="176"/>
      <c r="G7593" s="177"/>
      <c r="H7593" s="177"/>
    </row>
    <row r="7594" spans="1:8" x14ac:dyDescent="0.25">
      <c r="A7594" s="793"/>
      <c r="E7594" s="176"/>
      <c r="F7594" s="176"/>
      <c r="G7594" s="177"/>
      <c r="H7594" s="177"/>
    </row>
    <row r="7595" spans="1:8" x14ac:dyDescent="0.25">
      <c r="A7595" s="793"/>
      <c r="E7595" s="176"/>
      <c r="F7595" s="176"/>
      <c r="G7595" s="177"/>
      <c r="H7595" s="177"/>
    </row>
    <row r="7596" spans="1:8" x14ac:dyDescent="0.25">
      <c r="A7596" s="793"/>
      <c r="E7596" s="176"/>
      <c r="F7596" s="176"/>
      <c r="G7596" s="177"/>
      <c r="H7596" s="177"/>
    </row>
    <row r="7597" spans="1:8" x14ac:dyDescent="0.25">
      <c r="A7597" s="793"/>
      <c r="E7597" s="176"/>
      <c r="F7597" s="176"/>
      <c r="G7597" s="177"/>
      <c r="H7597" s="177"/>
    </row>
    <row r="7598" spans="1:8" x14ac:dyDescent="0.25">
      <c r="A7598" s="793"/>
      <c r="E7598" s="176"/>
      <c r="F7598" s="176"/>
      <c r="G7598" s="177"/>
      <c r="H7598" s="177"/>
    </row>
    <row r="7599" spans="1:8" x14ac:dyDescent="0.25">
      <c r="A7599" s="793"/>
      <c r="E7599" s="176"/>
      <c r="F7599" s="176"/>
      <c r="G7599" s="177"/>
      <c r="H7599" s="177"/>
    </row>
    <row r="7600" spans="1:8" x14ac:dyDescent="0.25">
      <c r="A7600" s="793"/>
      <c r="E7600" s="176"/>
      <c r="F7600" s="176"/>
      <c r="G7600" s="177"/>
      <c r="H7600" s="177"/>
    </row>
    <row r="7601" spans="1:8" x14ac:dyDescent="0.25">
      <c r="A7601" s="793"/>
      <c r="E7601" s="176"/>
      <c r="F7601" s="176"/>
      <c r="G7601" s="177"/>
      <c r="H7601" s="177"/>
    </row>
    <row r="7602" spans="1:8" x14ac:dyDescent="0.25">
      <c r="A7602" s="793"/>
      <c r="E7602" s="176"/>
      <c r="F7602" s="176"/>
      <c r="G7602" s="177"/>
      <c r="H7602" s="177"/>
    </row>
    <row r="7603" spans="1:8" x14ac:dyDescent="0.25">
      <c r="A7603" s="793"/>
      <c r="E7603" s="176"/>
      <c r="F7603" s="176"/>
      <c r="G7603" s="177"/>
      <c r="H7603" s="177"/>
    </row>
    <row r="7604" spans="1:8" x14ac:dyDescent="0.25">
      <c r="A7604" s="793"/>
      <c r="E7604" s="176"/>
      <c r="F7604" s="176"/>
      <c r="G7604" s="177"/>
      <c r="H7604" s="177"/>
    </row>
    <row r="7605" spans="1:8" x14ac:dyDescent="0.25">
      <c r="A7605" s="793"/>
      <c r="E7605" s="176"/>
      <c r="F7605" s="176"/>
      <c r="G7605" s="177"/>
      <c r="H7605" s="177"/>
    </row>
    <row r="7606" spans="1:8" x14ac:dyDescent="0.25">
      <c r="A7606" s="793"/>
      <c r="E7606" s="176"/>
      <c r="F7606" s="176"/>
      <c r="G7606" s="177"/>
      <c r="H7606" s="177"/>
    </row>
    <row r="7607" spans="1:8" x14ac:dyDescent="0.25">
      <c r="A7607" s="793"/>
      <c r="E7607" s="176"/>
      <c r="F7607" s="176"/>
      <c r="G7607" s="177"/>
      <c r="H7607" s="177"/>
    </row>
    <row r="7608" spans="1:8" x14ac:dyDescent="0.25">
      <c r="A7608" s="793"/>
      <c r="E7608" s="176"/>
      <c r="F7608" s="176"/>
      <c r="G7608" s="177"/>
      <c r="H7608" s="177"/>
    </row>
    <row r="7609" spans="1:8" x14ac:dyDescent="0.25">
      <c r="A7609" s="793"/>
      <c r="E7609" s="176"/>
      <c r="F7609" s="176"/>
      <c r="G7609" s="177"/>
      <c r="H7609" s="177"/>
    </row>
    <row r="7610" spans="1:8" x14ac:dyDescent="0.25">
      <c r="A7610" s="793"/>
      <c r="E7610" s="176"/>
      <c r="F7610" s="176"/>
      <c r="G7610" s="177"/>
      <c r="H7610" s="177"/>
    </row>
    <row r="7611" spans="1:8" x14ac:dyDescent="0.25">
      <c r="A7611" s="793"/>
      <c r="E7611" s="176"/>
      <c r="F7611" s="176"/>
      <c r="G7611" s="177"/>
      <c r="H7611" s="177"/>
    </row>
    <row r="7612" spans="1:8" x14ac:dyDescent="0.25">
      <c r="A7612" s="793"/>
      <c r="E7612" s="176"/>
      <c r="F7612" s="176"/>
      <c r="G7612" s="177"/>
      <c r="H7612" s="177"/>
    </row>
    <row r="7613" spans="1:8" x14ac:dyDescent="0.25">
      <c r="A7613" s="793"/>
      <c r="E7613" s="176"/>
      <c r="F7613" s="176"/>
      <c r="G7613" s="177"/>
      <c r="H7613" s="177"/>
    </row>
    <row r="7614" spans="1:8" x14ac:dyDescent="0.25">
      <c r="A7614" s="793"/>
      <c r="E7614" s="176"/>
      <c r="F7614" s="176"/>
      <c r="G7614" s="177"/>
      <c r="H7614" s="177"/>
    </row>
    <row r="7615" spans="1:8" x14ac:dyDescent="0.25">
      <c r="A7615" s="793"/>
      <c r="E7615" s="176"/>
      <c r="F7615" s="176"/>
      <c r="G7615" s="177"/>
      <c r="H7615" s="177"/>
    </row>
    <row r="7616" spans="1:8" x14ac:dyDescent="0.25">
      <c r="A7616" s="793"/>
      <c r="E7616" s="176"/>
      <c r="F7616" s="176"/>
      <c r="G7616" s="177"/>
      <c r="H7616" s="177"/>
    </row>
    <row r="7617" spans="1:8" x14ac:dyDescent="0.25">
      <c r="A7617" s="793"/>
      <c r="E7617" s="176"/>
      <c r="F7617" s="176"/>
      <c r="G7617" s="177"/>
      <c r="H7617" s="177"/>
    </row>
    <row r="7618" spans="1:8" x14ac:dyDescent="0.25">
      <c r="A7618" s="793"/>
      <c r="E7618" s="176"/>
      <c r="F7618" s="176"/>
      <c r="G7618" s="177"/>
      <c r="H7618" s="177"/>
    </row>
    <row r="7619" spans="1:8" x14ac:dyDescent="0.25">
      <c r="A7619" s="793"/>
      <c r="E7619" s="176"/>
      <c r="F7619" s="176"/>
      <c r="G7619" s="177"/>
      <c r="H7619" s="177"/>
    </row>
    <row r="7620" spans="1:8" x14ac:dyDescent="0.25">
      <c r="A7620" s="793"/>
      <c r="E7620" s="176"/>
      <c r="F7620" s="176"/>
      <c r="G7620" s="177"/>
      <c r="H7620" s="177"/>
    </row>
    <row r="7621" spans="1:8" x14ac:dyDescent="0.25">
      <c r="A7621" s="793"/>
      <c r="E7621" s="176"/>
      <c r="F7621" s="176"/>
      <c r="G7621" s="177"/>
      <c r="H7621" s="177"/>
    </row>
    <row r="7622" spans="1:8" x14ac:dyDescent="0.25">
      <c r="A7622" s="793"/>
      <c r="E7622" s="176"/>
      <c r="F7622" s="176"/>
      <c r="G7622" s="177"/>
      <c r="H7622" s="177"/>
    </row>
    <row r="7623" spans="1:8" x14ac:dyDescent="0.25">
      <c r="A7623" s="793"/>
      <c r="E7623" s="176"/>
      <c r="F7623" s="176"/>
      <c r="G7623" s="177"/>
      <c r="H7623" s="177"/>
    </row>
    <row r="7624" spans="1:8" x14ac:dyDescent="0.25">
      <c r="A7624" s="793"/>
      <c r="E7624" s="176"/>
      <c r="F7624" s="176"/>
      <c r="G7624" s="177"/>
      <c r="H7624" s="177"/>
    </row>
    <row r="7625" spans="1:8" x14ac:dyDescent="0.25">
      <c r="A7625" s="793"/>
      <c r="E7625" s="176"/>
      <c r="F7625" s="176"/>
      <c r="G7625" s="177"/>
      <c r="H7625" s="177"/>
    </row>
    <row r="7626" spans="1:8" x14ac:dyDescent="0.25">
      <c r="A7626" s="793"/>
      <c r="E7626" s="176"/>
      <c r="F7626" s="176"/>
      <c r="G7626" s="177"/>
      <c r="H7626" s="177"/>
    </row>
    <row r="7627" spans="1:8" x14ac:dyDescent="0.25">
      <c r="A7627" s="793"/>
      <c r="E7627" s="176"/>
      <c r="F7627" s="176"/>
      <c r="G7627" s="177"/>
      <c r="H7627" s="177"/>
    </row>
    <row r="7628" spans="1:8" x14ac:dyDescent="0.25">
      <c r="A7628" s="793"/>
      <c r="E7628" s="176"/>
      <c r="F7628" s="176"/>
      <c r="G7628" s="177"/>
      <c r="H7628" s="177"/>
    </row>
    <row r="7629" spans="1:8" x14ac:dyDescent="0.25">
      <c r="A7629" s="793"/>
      <c r="E7629" s="176"/>
      <c r="F7629" s="176"/>
      <c r="G7629" s="177"/>
      <c r="H7629" s="177"/>
    </row>
    <row r="7630" spans="1:8" x14ac:dyDescent="0.25">
      <c r="A7630" s="793"/>
      <c r="E7630" s="176"/>
      <c r="F7630" s="176"/>
      <c r="G7630" s="177"/>
      <c r="H7630" s="177"/>
    </row>
    <row r="7631" spans="1:8" x14ac:dyDescent="0.25">
      <c r="A7631" s="793"/>
      <c r="E7631" s="176"/>
      <c r="F7631" s="176"/>
      <c r="G7631" s="177"/>
      <c r="H7631" s="177"/>
    </row>
    <row r="7632" spans="1:8" x14ac:dyDescent="0.25">
      <c r="A7632" s="793"/>
      <c r="E7632" s="176"/>
      <c r="F7632" s="176"/>
      <c r="G7632" s="177"/>
      <c r="H7632" s="177"/>
    </row>
    <row r="7633" spans="1:8" x14ac:dyDescent="0.25">
      <c r="A7633" s="793"/>
      <c r="E7633" s="176"/>
      <c r="F7633" s="176"/>
      <c r="G7633" s="177"/>
      <c r="H7633" s="177"/>
    </row>
    <row r="7634" spans="1:8" x14ac:dyDescent="0.25">
      <c r="A7634" s="793"/>
      <c r="E7634" s="176"/>
      <c r="F7634" s="176"/>
      <c r="G7634" s="177"/>
      <c r="H7634" s="177"/>
    </row>
    <row r="7635" spans="1:8" x14ac:dyDescent="0.25">
      <c r="A7635" s="793"/>
      <c r="E7635" s="176"/>
      <c r="F7635" s="176"/>
      <c r="G7635" s="177"/>
      <c r="H7635" s="177"/>
    </row>
    <row r="7636" spans="1:8" x14ac:dyDescent="0.25">
      <c r="A7636" s="793"/>
      <c r="E7636" s="176"/>
      <c r="F7636" s="176"/>
      <c r="G7636" s="177"/>
      <c r="H7636" s="177"/>
    </row>
    <row r="7637" spans="1:8" x14ac:dyDescent="0.25">
      <c r="A7637" s="793"/>
      <c r="E7637" s="176"/>
      <c r="F7637" s="176"/>
      <c r="G7637" s="177"/>
      <c r="H7637" s="177"/>
    </row>
    <row r="7638" spans="1:8" x14ac:dyDescent="0.25">
      <c r="A7638" s="793"/>
      <c r="E7638" s="176"/>
      <c r="F7638" s="176"/>
      <c r="G7638" s="177"/>
      <c r="H7638" s="177"/>
    </row>
    <row r="7639" spans="1:8" x14ac:dyDescent="0.25">
      <c r="A7639" s="793"/>
      <c r="E7639" s="176"/>
      <c r="F7639" s="176"/>
      <c r="G7639" s="177"/>
      <c r="H7639" s="177"/>
    </row>
    <row r="7640" spans="1:8" x14ac:dyDescent="0.25">
      <c r="A7640" s="793"/>
      <c r="E7640" s="176"/>
      <c r="F7640" s="176"/>
      <c r="G7640" s="177"/>
      <c r="H7640" s="177"/>
    </row>
    <row r="7641" spans="1:8" x14ac:dyDescent="0.25">
      <c r="A7641" s="793"/>
      <c r="E7641" s="176"/>
      <c r="F7641" s="176"/>
      <c r="G7641" s="177"/>
      <c r="H7641" s="177"/>
    </row>
    <row r="7642" spans="1:8" x14ac:dyDescent="0.25">
      <c r="A7642" s="793"/>
      <c r="E7642" s="176"/>
      <c r="F7642" s="176"/>
      <c r="G7642" s="177"/>
      <c r="H7642" s="177"/>
    </row>
    <row r="7643" spans="1:8" x14ac:dyDescent="0.25">
      <c r="A7643" s="793"/>
      <c r="E7643" s="176"/>
      <c r="F7643" s="176"/>
      <c r="G7643" s="177"/>
      <c r="H7643" s="177"/>
    </row>
    <row r="7644" spans="1:8" x14ac:dyDescent="0.25">
      <c r="A7644" s="793"/>
      <c r="E7644" s="176"/>
      <c r="F7644" s="176"/>
      <c r="G7644" s="177"/>
      <c r="H7644" s="177"/>
    </row>
    <row r="7645" spans="1:8" x14ac:dyDescent="0.25">
      <c r="A7645" s="793"/>
      <c r="E7645" s="176"/>
      <c r="F7645" s="176"/>
      <c r="G7645" s="177"/>
      <c r="H7645" s="177"/>
    </row>
    <row r="7646" spans="1:8" x14ac:dyDescent="0.25">
      <c r="A7646" s="793"/>
      <c r="E7646" s="176"/>
      <c r="F7646" s="176"/>
      <c r="G7646" s="177"/>
      <c r="H7646" s="177"/>
    </row>
    <row r="7647" spans="1:8" x14ac:dyDescent="0.25">
      <c r="A7647" s="793"/>
      <c r="E7647" s="176"/>
      <c r="F7647" s="176"/>
      <c r="G7647" s="177"/>
      <c r="H7647" s="177"/>
    </row>
    <row r="7648" spans="1:8" x14ac:dyDescent="0.25">
      <c r="A7648" s="793"/>
      <c r="E7648" s="176"/>
      <c r="F7648" s="176"/>
      <c r="G7648" s="177"/>
      <c r="H7648" s="177"/>
    </row>
    <row r="7649" spans="1:8" x14ac:dyDescent="0.25">
      <c r="A7649" s="793"/>
      <c r="E7649" s="176"/>
      <c r="F7649" s="176"/>
      <c r="G7649" s="177"/>
      <c r="H7649" s="177"/>
    </row>
    <row r="7650" spans="1:8" x14ac:dyDescent="0.25">
      <c r="A7650" s="793"/>
      <c r="E7650" s="176"/>
      <c r="F7650" s="176"/>
      <c r="G7650" s="177"/>
      <c r="H7650" s="177"/>
    </row>
    <row r="7651" spans="1:8" x14ac:dyDescent="0.25">
      <c r="A7651" s="793"/>
      <c r="E7651" s="176"/>
      <c r="F7651" s="176"/>
      <c r="G7651" s="177"/>
      <c r="H7651" s="177"/>
    </row>
    <row r="7652" spans="1:8" x14ac:dyDescent="0.25">
      <c r="A7652" s="793"/>
      <c r="E7652" s="176"/>
      <c r="F7652" s="176"/>
      <c r="G7652" s="177"/>
      <c r="H7652" s="177"/>
    </row>
    <row r="7653" spans="1:8" x14ac:dyDescent="0.25">
      <c r="A7653" s="793"/>
      <c r="E7653" s="176"/>
      <c r="F7653" s="176"/>
      <c r="G7653" s="177"/>
      <c r="H7653" s="177"/>
    </row>
    <row r="7654" spans="1:8" x14ac:dyDescent="0.25">
      <c r="A7654" s="793"/>
      <c r="E7654" s="176"/>
      <c r="F7654" s="176"/>
      <c r="G7654" s="177"/>
      <c r="H7654" s="177"/>
    </row>
    <row r="7655" spans="1:8" x14ac:dyDescent="0.25">
      <c r="A7655" s="793"/>
      <c r="E7655" s="176"/>
      <c r="F7655" s="176"/>
      <c r="G7655" s="177"/>
      <c r="H7655" s="177"/>
    </row>
    <row r="7656" spans="1:8" x14ac:dyDescent="0.25">
      <c r="A7656" s="793"/>
      <c r="E7656" s="176"/>
      <c r="F7656" s="176"/>
      <c r="G7656" s="177"/>
      <c r="H7656" s="177"/>
    </row>
    <row r="7657" spans="1:8" x14ac:dyDescent="0.25">
      <c r="A7657" s="793"/>
      <c r="E7657" s="176"/>
      <c r="F7657" s="176"/>
      <c r="G7657" s="177"/>
      <c r="H7657" s="177"/>
    </row>
    <row r="7658" spans="1:8" x14ac:dyDescent="0.25">
      <c r="A7658" s="793"/>
      <c r="E7658" s="176"/>
      <c r="F7658" s="176"/>
      <c r="G7658" s="177"/>
      <c r="H7658" s="177"/>
    </row>
    <row r="7659" spans="1:8" x14ac:dyDescent="0.25">
      <c r="A7659" s="793"/>
      <c r="E7659" s="176"/>
      <c r="F7659" s="176"/>
      <c r="G7659" s="177"/>
      <c r="H7659" s="177"/>
    </row>
    <row r="7660" spans="1:8" x14ac:dyDescent="0.25">
      <c r="A7660" s="793"/>
      <c r="E7660" s="176"/>
      <c r="F7660" s="176"/>
      <c r="G7660" s="177"/>
      <c r="H7660" s="177"/>
    </row>
    <row r="7661" spans="1:8" x14ac:dyDescent="0.25">
      <c r="A7661" s="793"/>
      <c r="E7661" s="176"/>
      <c r="F7661" s="176"/>
      <c r="G7661" s="177"/>
      <c r="H7661" s="177"/>
    </row>
    <row r="7662" spans="1:8" x14ac:dyDescent="0.25">
      <c r="A7662" s="793"/>
      <c r="E7662" s="176"/>
      <c r="F7662" s="176"/>
      <c r="G7662" s="177"/>
      <c r="H7662" s="177"/>
    </row>
    <row r="7663" spans="1:8" x14ac:dyDescent="0.25">
      <c r="A7663" s="793"/>
      <c r="E7663" s="176"/>
      <c r="F7663" s="176"/>
      <c r="G7663" s="177"/>
      <c r="H7663" s="177"/>
    </row>
    <row r="7664" spans="1:8" x14ac:dyDescent="0.25">
      <c r="A7664" s="793"/>
      <c r="E7664" s="176"/>
      <c r="F7664" s="176"/>
      <c r="G7664" s="177"/>
      <c r="H7664" s="177"/>
    </row>
    <row r="7665" spans="1:8" x14ac:dyDescent="0.25">
      <c r="A7665" s="793"/>
      <c r="E7665" s="176"/>
      <c r="F7665" s="176"/>
      <c r="G7665" s="177"/>
      <c r="H7665" s="177"/>
    </row>
    <row r="7666" spans="1:8" x14ac:dyDescent="0.25">
      <c r="A7666" s="793"/>
      <c r="E7666" s="176"/>
      <c r="F7666" s="176"/>
      <c r="G7666" s="177"/>
      <c r="H7666" s="177"/>
    </row>
    <row r="7667" spans="1:8" x14ac:dyDescent="0.25">
      <c r="A7667" s="793"/>
      <c r="E7667" s="176"/>
      <c r="F7667" s="176"/>
      <c r="G7667" s="177"/>
      <c r="H7667" s="177"/>
    </row>
    <row r="7668" spans="1:8" x14ac:dyDescent="0.25">
      <c r="A7668" s="793"/>
      <c r="E7668" s="176"/>
      <c r="F7668" s="176"/>
      <c r="G7668" s="177"/>
      <c r="H7668" s="177"/>
    </row>
    <row r="7669" spans="1:8" x14ac:dyDescent="0.25">
      <c r="A7669" s="793"/>
      <c r="E7669" s="176"/>
      <c r="F7669" s="176"/>
      <c r="G7669" s="177"/>
      <c r="H7669" s="177"/>
    </row>
    <row r="7670" spans="1:8" x14ac:dyDescent="0.25">
      <c r="A7670" s="793"/>
      <c r="E7670" s="176"/>
      <c r="F7670" s="176"/>
      <c r="G7670" s="177"/>
      <c r="H7670" s="177"/>
    </row>
    <row r="7671" spans="1:8" x14ac:dyDescent="0.25">
      <c r="A7671" s="793"/>
      <c r="E7671" s="176"/>
      <c r="F7671" s="176"/>
      <c r="G7671" s="177"/>
      <c r="H7671" s="177"/>
    </row>
    <row r="7672" spans="1:8" x14ac:dyDescent="0.25">
      <c r="A7672" s="793"/>
      <c r="E7672" s="176"/>
      <c r="F7672" s="176"/>
      <c r="G7672" s="177"/>
      <c r="H7672" s="177"/>
    </row>
    <row r="7673" spans="1:8" x14ac:dyDescent="0.25">
      <c r="A7673" s="793"/>
      <c r="E7673" s="176"/>
      <c r="F7673" s="176"/>
      <c r="G7673" s="177"/>
      <c r="H7673" s="177"/>
    </row>
    <row r="7674" spans="1:8" x14ac:dyDescent="0.25">
      <c r="A7674" s="793"/>
      <c r="E7674" s="176"/>
      <c r="F7674" s="176"/>
      <c r="G7674" s="177"/>
      <c r="H7674" s="177"/>
    </row>
    <row r="7675" spans="1:8" x14ac:dyDescent="0.25">
      <c r="A7675" s="793"/>
      <c r="E7675" s="176"/>
      <c r="F7675" s="176"/>
      <c r="G7675" s="177"/>
      <c r="H7675" s="177"/>
    </row>
    <row r="7676" spans="1:8" x14ac:dyDescent="0.25">
      <c r="A7676" s="793"/>
      <c r="E7676" s="176"/>
      <c r="F7676" s="176"/>
      <c r="G7676" s="177"/>
      <c r="H7676" s="177"/>
    </row>
    <row r="7677" spans="1:8" x14ac:dyDescent="0.25">
      <c r="A7677" s="793"/>
      <c r="E7677" s="176"/>
      <c r="F7677" s="176"/>
      <c r="G7677" s="177"/>
      <c r="H7677" s="177"/>
    </row>
    <row r="7678" spans="1:8" x14ac:dyDescent="0.25">
      <c r="A7678" s="793"/>
      <c r="E7678" s="176"/>
      <c r="F7678" s="176"/>
      <c r="G7678" s="177"/>
      <c r="H7678" s="177"/>
    </row>
    <row r="7679" spans="1:8" x14ac:dyDescent="0.25">
      <c r="A7679" s="793"/>
      <c r="E7679" s="176"/>
      <c r="F7679" s="176"/>
      <c r="G7679" s="177"/>
      <c r="H7679" s="177"/>
    </row>
    <row r="7680" spans="1:8" x14ac:dyDescent="0.25">
      <c r="A7680" s="793"/>
      <c r="E7680" s="176"/>
      <c r="F7680" s="176"/>
      <c r="G7680" s="177"/>
      <c r="H7680" s="177"/>
    </row>
    <row r="7681" spans="1:8" x14ac:dyDescent="0.25">
      <c r="A7681" s="793"/>
      <c r="E7681" s="176"/>
      <c r="F7681" s="176"/>
      <c r="G7681" s="177"/>
      <c r="H7681" s="177"/>
    </row>
    <row r="7682" spans="1:8" x14ac:dyDescent="0.25">
      <c r="A7682" s="793"/>
      <c r="E7682" s="176"/>
      <c r="F7682" s="176"/>
      <c r="G7682" s="177"/>
      <c r="H7682" s="177"/>
    </row>
    <row r="7683" spans="1:8" x14ac:dyDescent="0.25">
      <c r="A7683" s="793"/>
      <c r="E7683" s="176"/>
      <c r="F7683" s="176"/>
      <c r="G7683" s="177"/>
      <c r="H7683" s="177"/>
    </row>
    <row r="7684" spans="1:8" x14ac:dyDescent="0.25">
      <c r="A7684" s="793"/>
      <c r="E7684" s="176"/>
      <c r="F7684" s="176"/>
      <c r="G7684" s="177"/>
      <c r="H7684" s="177"/>
    </row>
    <row r="7685" spans="1:8" x14ac:dyDescent="0.25">
      <c r="A7685" s="793"/>
      <c r="E7685" s="176"/>
      <c r="F7685" s="176"/>
      <c r="G7685" s="177"/>
      <c r="H7685" s="177"/>
    </row>
    <row r="7686" spans="1:8" x14ac:dyDescent="0.25">
      <c r="A7686" s="793"/>
      <c r="E7686" s="176"/>
      <c r="F7686" s="176"/>
      <c r="G7686" s="177"/>
      <c r="H7686" s="177"/>
    </row>
    <row r="7687" spans="1:8" x14ac:dyDescent="0.25">
      <c r="A7687" s="793"/>
      <c r="E7687" s="176"/>
      <c r="F7687" s="176"/>
      <c r="G7687" s="177"/>
      <c r="H7687" s="177"/>
    </row>
    <row r="7688" spans="1:8" x14ac:dyDescent="0.25">
      <c r="A7688" s="793"/>
      <c r="E7688" s="176"/>
      <c r="F7688" s="176"/>
      <c r="G7688" s="177"/>
      <c r="H7688" s="177"/>
    </row>
    <row r="7689" spans="1:8" x14ac:dyDescent="0.25">
      <c r="A7689" s="793"/>
      <c r="E7689" s="176"/>
      <c r="F7689" s="176"/>
      <c r="G7689" s="177"/>
      <c r="H7689" s="177"/>
    </row>
    <row r="7690" spans="1:8" x14ac:dyDescent="0.25">
      <c r="A7690" s="793"/>
      <c r="E7690" s="176"/>
      <c r="F7690" s="176"/>
      <c r="G7690" s="177"/>
      <c r="H7690" s="177"/>
    </row>
    <row r="7691" spans="1:8" x14ac:dyDescent="0.25">
      <c r="A7691" s="793"/>
      <c r="E7691" s="176"/>
      <c r="F7691" s="176"/>
      <c r="G7691" s="177"/>
      <c r="H7691" s="177"/>
    </row>
    <row r="7692" spans="1:8" x14ac:dyDescent="0.25">
      <c r="A7692" s="793"/>
      <c r="E7692" s="176"/>
      <c r="F7692" s="176"/>
      <c r="G7692" s="177"/>
      <c r="H7692" s="177"/>
    </row>
    <row r="7693" spans="1:8" x14ac:dyDescent="0.25">
      <c r="A7693" s="793"/>
      <c r="E7693" s="176"/>
      <c r="F7693" s="176"/>
      <c r="G7693" s="177"/>
      <c r="H7693" s="177"/>
    </row>
    <row r="7694" spans="1:8" x14ac:dyDescent="0.25">
      <c r="A7694" s="793"/>
      <c r="E7694" s="176"/>
      <c r="F7694" s="176"/>
      <c r="G7694" s="177"/>
      <c r="H7694" s="177"/>
    </row>
    <row r="7695" spans="1:8" x14ac:dyDescent="0.25">
      <c r="A7695" s="793"/>
      <c r="E7695" s="176"/>
      <c r="F7695" s="176"/>
      <c r="G7695" s="177"/>
      <c r="H7695" s="177"/>
    </row>
    <row r="7696" spans="1:8" x14ac:dyDescent="0.25">
      <c r="A7696" s="793"/>
      <c r="E7696" s="176"/>
      <c r="F7696" s="176"/>
      <c r="G7696" s="177"/>
      <c r="H7696" s="177"/>
    </row>
    <row r="7697" spans="1:8" x14ac:dyDescent="0.25">
      <c r="A7697" s="793"/>
      <c r="E7697" s="176"/>
      <c r="F7697" s="176"/>
      <c r="G7697" s="177"/>
      <c r="H7697" s="177"/>
    </row>
    <row r="7698" spans="1:8" x14ac:dyDescent="0.25">
      <c r="A7698" s="793"/>
      <c r="E7698" s="176"/>
      <c r="F7698" s="176"/>
      <c r="G7698" s="177"/>
      <c r="H7698" s="177"/>
    </row>
    <row r="7699" spans="1:8" x14ac:dyDescent="0.25">
      <c r="A7699" s="793"/>
      <c r="E7699" s="176"/>
      <c r="F7699" s="176"/>
      <c r="G7699" s="177"/>
      <c r="H7699" s="177"/>
    </row>
    <row r="7700" spans="1:8" x14ac:dyDescent="0.25">
      <c r="A7700" s="793"/>
      <c r="E7700" s="176"/>
      <c r="F7700" s="176"/>
      <c r="G7700" s="177"/>
      <c r="H7700" s="177"/>
    </row>
    <row r="7701" spans="1:8" x14ac:dyDescent="0.25">
      <c r="A7701" s="793"/>
      <c r="E7701" s="176"/>
      <c r="F7701" s="176"/>
      <c r="G7701" s="177"/>
      <c r="H7701" s="177"/>
    </row>
    <row r="7702" spans="1:8" x14ac:dyDescent="0.25">
      <c r="A7702" s="793"/>
      <c r="E7702" s="176"/>
      <c r="F7702" s="176"/>
      <c r="G7702" s="177"/>
      <c r="H7702" s="177"/>
    </row>
    <row r="7703" spans="1:8" x14ac:dyDescent="0.25">
      <c r="A7703" s="793"/>
      <c r="E7703" s="176"/>
      <c r="F7703" s="176"/>
      <c r="G7703" s="177"/>
      <c r="H7703" s="177"/>
    </row>
    <row r="7704" spans="1:8" x14ac:dyDescent="0.25">
      <c r="A7704" s="793"/>
      <c r="E7704" s="176"/>
      <c r="F7704" s="176"/>
      <c r="G7704" s="177"/>
      <c r="H7704" s="177"/>
    </row>
    <row r="7705" spans="1:8" x14ac:dyDescent="0.25">
      <c r="A7705" s="793"/>
      <c r="E7705" s="176"/>
      <c r="F7705" s="176"/>
      <c r="G7705" s="177"/>
      <c r="H7705" s="177"/>
    </row>
    <row r="7706" spans="1:8" x14ac:dyDescent="0.25">
      <c r="A7706" s="793"/>
      <c r="E7706" s="176"/>
      <c r="F7706" s="176"/>
      <c r="G7706" s="177"/>
      <c r="H7706" s="177"/>
    </row>
    <row r="7707" spans="1:8" x14ac:dyDescent="0.25">
      <c r="A7707" s="793"/>
      <c r="E7707" s="176"/>
      <c r="F7707" s="176"/>
      <c r="G7707" s="177"/>
      <c r="H7707" s="177"/>
    </row>
    <row r="7708" spans="1:8" x14ac:dyDescent="0.25">
      <c r="A7708" s="793"/>
      <c r="E7708" s="176"/>
      <c r="F7708" s="176"/>
      <c r="G7708" s="177"/>
      <c r="H7708" s="177"/>
    </row>
    <row r="7709" spans="1:8" x14ac:dyDescent="0.25">
      <c r="A7709" s="793"/>
      <c r="E7709" s="176"/>
      <c r="F7709" s="176"/>
      <c r="G7709" s="177"/>
      <c r="H7709" s="177"/>
    </row>
    <row r="7710" spans="1:8" x14ac:dyDescent="0.25">
      <c r="A7710" s="793"/>
      <c r="E7710" s="176"/>
      <c r="F7710" s="176"/>
      <c r="G7710" s="177"/>
      <c r="H7710" s="177"/>
    </row>
    <row r="7711" spans="1:8" x14ac:dyDescent="0.25">
      <c r="A7711" s="793"/>
      <c r="E7711" s="176"/>
      <c r="F7711" s="176"/>
      <c r="G7711" s="177"/>
      <c r="H7711" s="177"/>
    </row>
    <row r="7712" spans="1:8" x14ac:dyDescent="0.25">
      <c r="A7712" s="793"/>
      <c r="E7712" s="176"/>
      <c r="F7712" s="176"/>
      <c r="G7712" s="177"/>
      <c r="H7712" s="177"/>
    </row>
    <row r="7713" spans="1:8" x14ac:dyDescent="0.25">
      <c r="A7713" s="793"/>
      <c r="E7713" s="176"/>
      <c r="F7713" s="176"/>
      <c r="G7713" s="177"/>
      <c r="H7713" s="177"/>
    </row>
    <row r="7714" spans="1:8" x14ac:dyDescent="0.25">
      <c r="A7714" s="793"/>
      <c r="E7714" s="176"/>
      <c r="F7714" s="176"/>
      <c r="G7714" s="177"/>
      <c r="H7714" s="177"/>
    </row>
    <row r="7715" spans="1:8" x14ac:dyDescent="0.25">
      <c r="A7715" s="793"/>
      <c r="E7715" s="176"/>
      <c r="F7715" s="176"/>
      <c r="G7715" s="177"/>
      <c r="H7715" s="177"/>
    </row>
    <row r="7716" spans="1:8" x14ac:dyDescent="0.25">
      <c r="A7716" s="793"/>
      <c r="E7716" s="176"/>
      <c r="F7716" s="176"/>
      <c r="G7716" s="177"/>
      <c r="H7716" s="177"/>
    </row>
    <row r="7717" spans="1:8" x14ac:dyDescent="0.25">
      <c r="A7717" s="793"/>
      <c r="E7717" s="176"/>
      <c r="F7717" s="176"/>
      <c r="G7717" s="177"/>
      <c r="H7717" s="177"/>
    </row>
    <row r="7718" spans="1:8" x14ac:dyDescent="0.25">
      <c r="A7718" s="793"/>
      <c r="E7718" s="176"/>
      <c r="F7718" s="176"/>
      <c r="G7718" s="177"/>
      <c r="H7718" s="177"/>
    </row>
    <row r="7719" spans="1:8" x14ac:dyDescent="0.25">
      <c r="A7719" s="793"/>
      <c r="E7719" s="176"/>
      <c r="F7719" s="176"/>
      <c r="G7719" s="177"/>
      <c r="H7719" s="177"/>
    </row>
    <row r="7720" spans="1:8" x14ac:dyDescent="0.25">
      <c r="A7720" s="793"/>
      <c r="E7720" s="176"/>
      <c r="F7720" s="176"/>
      <c r="G7720" s="177"/>
      <c r="H7720" s="177"/>
    </row>
    <row r="7721" spans="1:8" x14ac:dyDescent="0.25">
      <c r="A7721" s="793"/>
      <c r="E7721" s="176"/>
      <c r="F7721" s="176"/>
      <c r="G7721" s="177"/>
      <c r="H7721" s="177"/>
    </row>
    <row r="7722" spans="1:8" x14ac:dyDescent="0.25">
      <c r="A7722" s="793"/>
      <c r="E7722" s="176"/>
      <c r="F7722" s="176"/>
      <c r="G7722" s="177"/>
      <c r="H7722" s="177"/>
    </row>
    <row r="7723" spans="1:8" x14ac:dyDescent="0.25">
      <c r="A7723" s="793"/>
      <c r="E7723" s="176"/>
      <c r="F7723" s="176"/>
      <c r="G7723" s="177"/>
      <c r="H7723" s="177"/>
    </row>
    <row r="7724" spans="1:8" x14ac:dyDescent="0.25">
      <c r="A7724" s="793"/>
      <c r="E7724" s="176"/>
      <c r="F7724" s="176"/>
      <c r="G7724" s="177"/>
      <c r="H7724" s="177"/>
    </row>
    <row r="7725" spans="1:8" x14ac:dyDescent="0.25">
      <c r="A7725" s="793"/>
      <c r="E7725" s="176"/>
      <c r="F7725" s="176"/>
      <c r="G7725" s="177"/>
      <c r="H7725" s="177"/>
    </row>
    <row r="7726" spans="1:8" x14ac:dyDescent="0.25">
      <c r="A7726" s="793"/>
      <c r="E7726" s="176"/>
      <c r="F7726" s="176"/>
      <c r="G7726" s="177"/>
      <c r="H7726" s="177"/>
    </row>
    <row r="7727" spans="1:8" x14ac:dyDescent="0.25">
      <c r="A7727" s="793"/>
      <c r="E7727" s="176"/>
      <c r="F7727" s="176"/>
      <c r="G7727" s="177"/>
      <c r="H7727" s="177"/>
    </row>
    <row r="7728" spans="1:8" x14ac:dyDescent="0.25">
      <c r="A7728" s="793"/>
      <c r="E7728" s="176"/>
      <c r="F7728" s="176"/>
      <c r="G7728" s="177"/>
      <c r="H7728" s="177"/>
    </row>
    <row r="7729" spans="1:8" x14ac:dyDescent="0.25">
      <c r="A7729" s="793"/>
      <c r="E7729" s="176"/>
      <c r="F7729" s="176"/>
      <c r="G7729" s="177"/>
      <c r="H7729" s="177"/>
    </row>
    <row r="7730" spans="1:8" x14ac:dyDescent="0.25">
      <c r="A7730" s="793"/>
      <c r="E7730" s="176"/>
      <c r="F7730" s="176"/>
      <c r="G7730" s="177"/>
      <c r="H7730" s="177"/>
    </row>
    <row r="7731" spans="1:8" x14ac:dyDescent="0.25">
      <c r="A7731" s="793"/>
      <c r="E7731" s="176"/>
      <c r="F7731" s="176"/>
      <c r="G7731" s="177"/>
      <c r="H7731" s="177"/>
    </row>
    <row r="7732" spans="1:8" x14ac:dyDescent="0.25">
      <c r="A7732" s="793"/>
      <c r="E7732" s="176"/>
      <c r="F7732" s="176"/>
      <c r="G7732" s="177"/>
      <c r="H7732" s="177"/>
    </row>
    <row r="7733" spans="1:8" x14ac:dyDescent="0.25">
      <c r="A7733" s="793"/>
      <c r="E7733" s="176"/>
      <c r="F7733" s="176"/>
      <c r="G7733" s="177"/>
      <c r="H7733" s="177"/>
    </row>
    <row r="7734" spans="1:8" x14ac:dyDescent="0.25">
      <c r="A7734" s="793"/>
      <c r="E7734" s="176"/>
      <c r="F7734" s="176"/>
      <c r="G7734" s="177"/>
      <c r="H7734" s="177"/>
    </row>
    <row r="7735" spans="1:8" x14ac:dyDescent="0.25">
      <c r="A7735" s="793"/>
      <c r="E7735" s="176"/>
      <c r="F7735" s="176"/>
      <c r="G7735" s="177"/>
      <c r="H7735" s="177"/>
    </row>
    <row r="7736" spans="1:8" x14ac:dyDescent="0.25">
      <c r="A7736" s="793"/>
      <c r="E7736" s="176"/>
      <c r="F7736" s="176"/>
      <c r="G7736" s="177"/>
      <c r="H7736" s="177"/>
    </row>
    <row r="7737" spans="1:8" x14ac:dyDescent="0.25">
      <c r="A7737" s="793"/>
      <c r="E7737" s="176"/>
      <c r="F7737" s="176"/>
      <c r="G7737" s="177"/>
      <c r="H7737" s="177"/>
    </row>
    <row r="7738" spans="1:8" x14ac:dyDescent="0.25">
      <c r="A7738" s="793"/>
      <c r="E7738" s="176"/>
      <c r="F7738" s="176"/>
      <c r="G7738" s="177"/>
      <c r="H7738" s="177"/>
    </row>
    <row r="7739" spans="1:8" x14ac:dyDescent="0.25">
      <c r="A7739" s="793"/>
      <c r="E7739" s="176"/>
      <c r="F7739" s="176"/>
      <c r="G7739" s="177"/>
      <c r="H7739" s="177"/>
    </row>
    <row r="7740" spans="1:8" x14ac:dyDescent="0.25">
      <c r="A7740" s="793"/>
      <c r="E7740" s="176"/>
      <c r="F7740" s="176"/>
      <c r="G7740" s="177"/>
      <c r="H7740" s="177"/>
    </row>
    <row r="7741" spans="1:8" x14ac:dyDescent="0.25">
      <c r="A7741" s="793"/>
      <c r="E7741" s="176"/>
      <c r="F7741" s="176"/>
      <c r="G7741" s="177"/>
      <c r="H7741" s="177"/>
    </row>
    <row r="7742" spans="1:8" x14ac:dyDescent="0.25">
      <c r="A7742" s="793"/>
      <c r="E7742" s="176"/>
      <c r="F7742" s="176"/>
      <c r="G7742" s="177"/>
      <c r="H7742" s="177"/>
    </row>
    <row r="7743" spans="1:8" x14ac:dyDescent="0.25">
      <c r="A7743" s="793"/>
      <c r="E7743" s="176"/>
      <c r="F7743" s="176"/>
      <c r="G7743" s="177"/>
      <c r="H7743" s="177"/>
    </row>
    <row r="7744" spans="1:8" x14ac:dyDescent="0.25">
      <c r="A7744" s="793"/>
      <c r="E7744" s="176"/>
      <c r="F7744" s="176"/>
      <c r="G7744" s="177"/>
      <c r="H7744" s="177"/>
    </row>
    <row r="7745" spans="1:8" x14ac:dyDescent="0.25">
      <c r="A7745" s="793"/>
      <c r="E7745" s="176"/>
      <c r="F7745" s="176"/>
      <c r="G7745" s="177"/>
      <c r="H7745" s="177"/>
    </row>
    <row r="7746" spans="1:8" x14ac:dyDescent="0.25">
      <c r="A7746" s="793"/>
      <c r="E7746" s="176"/>
      <c r="F7746" s="176"/>
      <c r="G7746" s="177"/>
      <c r="H7746" s="177"/>
    </row>
    <row r="7747" spans="1:8" x14ac:dyDescent="0.25">
      <c r="A7747" s="793"/>
      <c r="E7747" s="176"/>
      <c r="F7747" s="176"/>
      <c r="G7747" s="177"/>
      <c r="H7747" s="177"/>
    </row>
    <row r="7748" spans="1:8" x14ac:dyDescent="0.25">
      <c r="A7748" s="793"/>
      <c r="E7748" s="176"/>
      <c r="F7748" s="176"/>
      <c r="G7748" s="177"/>
      <c r="H7748" s="177"/>
    </row>
    <row r="7749" spans="1:8" x14ac:dyDescent="0.25">
      <c r="A7749" s="793"/>
      <c r="E7749" s="176"/>
      <c r="F7749" s="176"/>
      <c r="G7749" s="177"/>
      <c r="H7749" s="177"/>
    </row>
    <row r="7750" spans="1:8" x14ac:dyDescent="0.25">
      <c r="A7750" s="793"/>
      <c r="E7750" s="176"/>
      <c r="F7750" s="176"/>
      <c r="G7750" s="177"/>
      <c r="H7750" s="177"/>
    </row>
    <row r="7751" spans="1:8" x14ac:dyDescent="0.25">
      <c r="A7751" s="793"/>
      <c r="E7751" s="176"/>
      <c r="F7751" s="176"/>
      <c r="G7751" s="177"/>
      <c r="H7751" s="177"/>
    </row>
    <row r="7752" spans="1:8" x14ac:dyDescent="0.25">
      <c r="A7752" s="793"/>
      <c r="E7752" s="176"/>
      <c r="F7752" s="176"/>
      <c r="G7752" s="177"/>
      <c r="H7752" s="177"/>
    </row>
    <row r="7753" spans="1:8" x14ac:dyDescent="0.25">
      <c r="A7753" s="793"/>
      <c r="E7753" s="176"/>
      <c r="F7753" s="176"/>
      <c r="G7753" s="177"/>
      <c r="H7753" s="177"/>
    </row>
    <row r="7754" spans="1:8" x14ac:dyDescent="0.25">
      <c r="A7754" s="793"/>
      <c r="E7754" s="176"/>
      <c r="F7754" s="176"/>
      <c r="G7754" s="177"/>
      <c r="H7754" s="177"/>
    </row>
    <row r="7755" spans="1:8" x14ac:dyDescent="0.25">
      <c r="A7755" s="793"/>
      <c r="E7755" s="176"/>
      <c r="F7755" s="176"/>
      <c r="G7755" s="177"/>
      <c r="H7755" s="177"/>
    </row>
    <row r="7756" spans="1:8" x14ac:dyDescent="0.25">
      <c r="A7756" s="793"/>
      <c r="E7756" s="176"/>
      <c r="F7756" s="176"/>
      <c r="G7756" s="177"/>
      <c r="H7756" s="177"/>
    </row>
    <row r="7757" spans="1:8" x14ac:dyDescent="0.25">
      <c r="A7757" s="793"/>
      <c r="E7757" s="176"/>
      <c r="F7757" s="176"/>
      <c r="G7757" s="177"/>
      <c r="H7757" s="177"/>
    </row>
    <row r="7758" spans="1:8" x14ac:dyDescent="0.25">
      <c r="A7758" s="793"/>
      <c r="E7758" s="176"/>
      <c r="F7758" s="176"/>
      <c r="G7758" s="177"/>
      <c r="H7758" s="177"/>
    </row>
    <row r="7759" spans="1:8" x14ac:dyDescent="0.25">
      <c r="A7759" s="793"/>
      <c r="E7759" s="176"/>
      <c r="F7759" s="176"/>
      <c r="G7759" s="177"/>
      <c r="H7759" s="177"/>
    </row>
    <row r="7760" spans="1:8" x14ac:dyDescent="0.25">
      <c r="A7760" s="793"/>
      <c r="E7760" s="176"/>
      <c r="F7760" s="176"/>
      <c r="G7760" s="177"/>
      <c r="H7760" s="177"/>
    </row>
    <row r="7761" spans="1:8" x14ac:dyDescent="0.25">
      <c r="A7761" s="793"/>
      <c r="E7761" s="176"/>
      <c r="F7761" s="176"/>
      <c r="G7761" s="177"/>
      <c r="H7761" s="177"/>
    </row>
    <row r="7762" spans="1:8" x14ac:dyDescent="0.25">
      <c r="A7762" s="793"/>
      <c r="E7762" s="176"/>
      <c r="F7762" s="176"/>
      <c r="G7762" s="177"/>
      <c r="H7762" s="177"/>
    </row>
    <row r="7763" spans="1:8" x14ac:dyDescent="0.25">
      <c r="A7763" s="793"/>
      <c r="E7763" s="176"/>
      <c r="F7763" s="176"/>
      <c r="G7763" s="177"/>
      <c r="H7763" s="177"/>
    </row>
    <row r="7764" spans="1:8" x14ac:dyDescent="0.25">
      <c r="A7764" s="793"/>
      <c r="E7764" s="176"/>
      <c r="F7764" s="176"/>
      <c r="G7764" s="177"/>
      <c r="H7764" s="177"/>
    </row>
    <row r="7765" spans="1:8" x14ac:dyDescent="0.25">
      <c r="A7765" s="793"/>
      <c r="E7765" s="176"/>
      <c r="F7765" s="176"/>
      <c r="G7765" s="177"/>
      <c r="H7765" s="177"/>
    </row>
    <row r="7766" spans="1:8" x14ac:dyDescent="0.25">
      <c r="A7766" s="793"/>
      <c r="E7766" s="176"/>
      <c r="F7766" s="176"/>
      <c r="G7766" s="177"/>
      <c r="H7766" s="177"/>
    </row>
    <row r="7767" spans="1:8" x14ac:dyDescent="0.25">
      <c r="A7767" s="793"/>
      <c r="E7767" s="176"/>
      <c r="F7767" s="176"/>
      <c r="G7767" s="177"/>
      <c r="H7767" s="177"/>
    </row>
    <row r="7768" spans="1:8" x14ac:dyDescent="0.25">
      <c r="A7768" s="793"/>
      <c r="E7768" s="176"/>
      <c r="F7768" s="176"/>
      <c r="G7768" s="177"/>
      <c r="H7768" s="177"/>
    </row>
    <row r="7769" spans="1:8" x14ac:dyDescent="0.25">
      <c r="A7769" s="793"/>
      <c r="E7769" s="176"/>
      <c r="F7769" s="176"/>
      <c r="G7769" s="177"/>
      <c r="H7769" s="177"/>
    </row>
    <row r="7770" spans="1:8" x14ac:dyDescent="0.25">
      <c r="A7770" s="793"/>
      <c r="E7770" s="176"/>
      <c r="F7770" s="176"/>
      <c r="G7770" s="177"/>
      <c r="H7770" s="177"/>
    </row>
    <row r="7771" spans="1:8" x14ac:dyDescent="0.25">
      <c r="A7771" s="793"/>
      <c r="E7771" s="176"/>
      <c r="F7771" s="176"/>
      <c r="G7771" s="177"/>
      <c r="H7771" s="177"/>
    </row>
    <row r="7772" spans="1:8" x14ac:dyDescent="0.25">
      <c r="A7772" s="793"/>
      <c r="E7772" s="176"/>
      <c r="F7772" s="176"/>
      <c r="G7772" s="177"/>
      <c r="H7772" s="177"/>
    </row>
    <row r="7773" spans="1:8" x14ac:dyDescent="0.25">
      <c r="A7773" s="793"/>
      <c r="E7773" s="176"/>
      <c r="F7773" s="176"/>
      <c r="G7773" s="177"/>
      <c r="H7773" s="177"/>
    </row>
    <row r="7774" spans="1:8" x14ac:dyDescent="0.25">
      <c r="A7774" s="793"/>
      <c r="E7774" s="176"/>
      <c r="F7774" s="176"/>
      <c r="G7774" s="177"/>
      <c r="H7774" s="177"/>
    </row>
    <row r="7775" spans="1:8" x14ac:dyDescent="0.25">
      <c r="A7775" s="793"/>
      <c r="E7775" s="176"/>
      <c r="F7775" s="176"/>
      <c r="G7775" s="177"/>
      <c r="H7775" s="177"/>
    </row>
    <row r="7776" spans="1:8" x14ac:dyDescent="0.25">
      <c r="A7776" s="793"/>
      <c r="E7776" s="176"/>
      <c r="F7776" s="176"/>
      <c r="G7776" s="177"/>
      <c r="H7776" s="177"/>
    </row>
    <row r="7777" spans="1:8" x14ac:dyDescent="0.25">
      <c r="A7777" s="793"/>
      <c r="E7777" s="176"/>
      <c r="F7777" s="176"/>
      <c r="G7777" s="177"/>
      <c r="H7777" s="177"/>
    </row>
    <row r="7778" spans="1:8" x14ac:dyDescent="0.25">
      <c r="A7778" s="793"/>
      <c r="E7778" s="176"/>
      <c r="F7778" s="176"/>
      <c r="G7778" s="177"/>
      <c r="H7778" s="177"/>
    </row>
    <row r="7779" spans="1:8" x14ac:dyDescent="0.25">
      <c r="A7779" s="793"/>
      <c r="E7779" s="176"/>
      <c r="F7779" s="176"/>
      <c r="G7779" s="177"/>
      <c r="H7779" s="177"/>
    </row>
    <row r="7780" spans="1:8" x14ac:dyDescent="0.25">
      <c r="A7780" s="793"/>
      <c r="E7780" s="176"/>
      <c r="F7780" s="176"/>
      <c r="G7780" s="177"/>
      <c r="H7780" s="177"/>
    </row>
    <row r="7781" spans="1:8" x14ac:dyDescent="0.25">
      <c r="A7781" s="793"/>
      <c r="E7781" s="176"/>
      <c r="F7781" s="176"/>
      <c r="G7781" s="177"/>
      <c r="H7781" s="177"/>
    </row>
    <row r="7782" spans="1:8" x14ac:dyDescent="0.25">
      <c r="A7782" s="793"/>
      <c r="E7782" s="176"/>
      <c r="F7782" s="176"/>
      <c r="G7782" s="177"/>
      <c r="H7782" s="177"/>
    </row>
    <row r="7783" spans="1:8" x14ac:dyDescent="0.25">
      <c r="A7783" s="793"/>
      <c r="E7783" s="176"/>
      <c r="F7783" s="176"/>
      <c r="G7783" s="177"/>
      <c r="H7783" s="177"/>
    </row>
    <row r="7784" spans="1:8" x14ac:dyDescent="0.25">
      <c r="A7784" s="793"/>
      <c r="E7784" s="176"/>
      <c r="F7784" s="176"/>
      <c r="G7784" s="177"/>
      <c r="H7784" s="177"/>
    </row>
    <row r="7785" spans="1:8" x14ac:dyDescent="0.25">
      <c r="A7785" s="793"/>
      <c r="E7785" s="176"/>
      <c r="F7785" s="176"/>
      <c r="G7785" s="177"/>
      <c r="H7785" s="177"/>
    </row>
    <row r="7786" spans="1:8" x14ac:dyDescent="0.25">
      <c r="A7786" s="793"/>
      <c r="E7786" s="176"/>
      <c r="F7786" s="176"/>
      <c r="G7786" s="177"/>
      <c r="H7786" s="177"/>
    </row>
    <row r="7787" spans="1:8" x14ac:dyDescent="0.25">
      <c r="A7787" s="793"/>
      <c r="E7787" s="176"/>
      <c r="F7787" s="176"/>
      <c r="G7787" s="177"/>
      <c r="H7787" s="177"/>
    </row>
    <row r="7788" spans="1:8" x14ac:dyDescent="0.25">
      <c r="A7788" s="793"/>
      <c r="E7788" s="176"/>
      <c r="F7788" s="176"/>
      <c r="G7788" s="177"/>
      <c r="H7788" s="177"/>
    </row>
    <row r="7789" spans="1:8" x14ac:dyDescent="0.25">
      <c r="A7789" s="793"/>
      <c r="E7789" s="176"/>
      <c r="F7789" s="176"/>
      <c r="G7789" s="177"/>
      <c r="H7789" s="177"/>
    </row>
    <row r="7790" spans="1:8" x14ac:dyDescent="0.25">
      <c r="A7790" s="793"/>
      <c r="E7790" s="176"/>
      <c r="F7790" s="176"/>
      <c r="G7790" s="177"/>
      <c r="H7790" s="177"/>
    </row>
    <row r="7791" spans="1:8" x14ac:dyDescent="0.25">
      <c r="A7791" s="793"/>
      <c r="E7791" s="176"/>
      <c r="F7791" s="176"/>
      <c r="G7791" s="177"/>
      <c r="H7791" s="177"/>
    </row>
    <row r="7792" spans="1:8" x14ac:dyDescent="0.25">
      <c r="A7792" s="793"/>
      <c r="E7792" s="176"/>
      <c r="F7792" s="176"/>
      <c r="G7792" s="177"/>
      <c r="H7792" s="177"/>
    </row>
    <row r="7793" spans="1:8" x14ac:dyDescent="0.25">
      <c r="A7793" s="793"/>
      <c r="E7793" s="176"/>
      <c r="F7793" s="176"/>
      <c r="G7793" s="177"/>
      <c r="H7793" s="177"/>
    </row>
    <row r="7794" spans="1:8" x14ac:dyDescent="0.25">
      <c r="A7794" s="793"/>
      <c r="E7794" s="176"/>
      <c r="F7794" s="176"/>
      <c r="G7794" s="177"/>
      <c r="H7794" s="177"/>
    </row>
    <row r="7795" spans="1:8" x14ac:dyDescent="0.25">
      <c r="A7795" s="793"/>
      <c r="E7795" s="176"/>
      <c r="F7795" s="176"/>
      <c r="G7795" s="177"/>
      <c r="H7795" s="177"/>
    </row>
    <row r="7796" spans="1:8" x14ac:dyDescent="0.25">
      <c r="A7796" s="793"/>
      <c r="E7796" s="176"/>
      <c r="F7796" s="176"/>
      <c r="G7796" s="177"/>
      <c r="H7796" s="177"/>
    </row>
    <row r="7797" spans="1:8" x14ac:dyDescent="0.25">
      <c r="A7797" s="793"/>
      <c r="E7797" s="176"/>
      <c r="F7797" s="176"/>
      <c r="G7797" s="177"/>
      <c r="H7797" s="177"/>
    </row>
    <row r="7798" spans="1:8" x14ac:dyDescent="0.25">
      <c r="A7798" s="793"/>
      <c r="E7798" s="176"/>
      <c r="F7798" s="176"/>
      <c r="G7798" s="177"/>
      <c r="H7798" s="177"/>
    </row>
    <row r="7799" spans="1:8" x14ac:dyDescent="0.25">
      <c r="A7799" s="793"/>
      <c r="E7799" s="176"/>
      <c r="F7799" s="176"/>
      <c r="G7799" s="177"/>
      <c r="H7799" s="177"/>
    </row>
    <row r="7800" spans="1:8" x14ac:dyDescent="0.25">
      <c r="A7800" s="793"/>
      <c r="E7800" s="176"/>
      <c r="F7800" s="176"/>
      <c r="G7800" s="177"/>
      <c r="H7800" s="177"/>
    </row>
    <row r="7801" spans="1:8" x14ac:dyDescent="0.25">
      <c r="A7801" s="793"/>
      <c r="E7801" s="176"/>
      <c r="F7801" s="176"/>
      <c r="G7801" s="177"/>
      <c r="H7801" s="177"/>
    </row>
    <row r="7802" spans="1:8" x14ac:dyDescent="0.25">
      <c r="A7802" s="793"/>
      <c r="E7802" s="176"/>
      <c r="F7802" s="176"/>
      <c r="G7802" s="177"/>
      <c r="H7802" s="177"/>
    </row>
    <row r="7803" spans="1:8" x14ac:dyDescent="0.25">
      <c r="A7803" s="793"/>
      <c r="E7803" s="176"/>
      <c r="F7803" s="176"/>
      <c r="G7803" s="177"/>
      <c r="H7803" s="177"/>
    </row>
    <row r="7804" spans="1:8" x14ac:dyDescent="0.25">
      <c r="A7804" s="793"/>
      <c r="E7804" s="176"/>
      <c r="F7804" s="176"/>
      <c r="G7804" s="177"/>
      <c r="H7804" s="177"/>
    </row>
    <row r="7805" spans="1:8" x14ac:dyDescent="0.25">
      <c r="A7805" s="793"/>
      <c r="E7805" s="176"/>
      <c r="F7805" s="176"/>
      <c r="G7805" s="177"/>
      <c r="H7805" s="177"/>
    </row>
    <row r="7806" spans="1:8" x14ac:dyDescent="0.25">
      <c r="A7806" s="793"/>
      <c r="E7806" s="176"/>
      <c r="F7806" s="176"/>
      <c r="G7806" s="177"/>
      <c r="H7806" s="177"/>
    </row>
    <row r="7807" spans="1:8" x14ac:dyDescent="0.25">
      <c r="A7807" s="793"/>
      <c r="E7807" s="176"/>
      <c r="F7807" s="176"/>
      <c r="G7807" s="177"/>
      <c r="H7807" s="177"/>
    </row>
    <row r="7808" spans="1:8" x14ac:dyDescent="0.25">
      <c r="A7808" s="793"/>
      <c r="E7808" s="176"/>
      <c r="F7808" s="176"/>
      <c r="G7808" s="177"/>
      <c r="H7808" s="177"/>
    </row>
    <row r="7809" spans="1:8" x14ac:dyDescent="0.25">
      <c r="A7809" s="793"/>
      <c r="E7809" s="176"/>
      <c r="F7809" s="176"/>
      <c r="G7809" s="177"/>
      <c r="H7809" s="177"/>
    </row>
    <row r="7810" spans="1:8" x14ac:dyDescent="0.25">
      <c r="A7810" s="793"/>
      <c r="E7810" s="176"/>
      <c r="F7810" s="176"/>
      <c r="G7810" s="177"/>
      <c r="H7810" s="177"/>
    </row>
    <row r="7811" spans="1:8" x14ac:dyDescent="0.25">
      <c r="A7811" s="793"/>
      <c r="E7811" s="176"/>
      <c r="F7811" s="176"/>
      <c r="G7811" s="177"/>
      <c r="H7811" s="177"/>
    </row>
    <row r="7812" spans="1:8" x14ac:dyDescent="0.25">
      <c r="A7812" s="793"/>
      <c r="E7812" s="176"/>
      <c r="F7812" s="176"/>
      <c r="G7812" s="177"/>
      <c r="H7812" s="177"/>
    </row>
    <row r="7813" spans="1:8" x14ac:dyDescent="0.25">
      <c r="A7813" s="793"/>
      <c r="E7813" s="176"/>
      <c r="F7813" s="176"/>
      <c r="G7813" s="177"/>
      <c r="H7813" s="177"/>
    </row>
    <row r="7814" spans="1:8" x14ac:dyDescent="0.25">
      <c r="A7814" s="793"/>
      <c r="E7814" s="176"/>
      <c r="F7814" s="176"/>
      <c r="G7814" s="177"/>
      <c r="H7814" s="177"/>
    </row>
    <row r="7815" spans="1:8" x14ac:dyDescent="0.25">
      <c r="A7815" s="793"/>
      <c r="E7815" s="176"/>
      <c r="F7815" s="176"/>
      <c r="G7815" s="177"/>
      <c r="H7815" s="177"/>
    </row>
    <row r="7816" spans="1:8" x14ac:dyDescent="0.25">
      <c r="A7816" s="793"/>
      <c r="E7816" s="176"/>
      <c r="F7816" s="176"/>
      <c r="G7816" s="177"/>
      <c r="H7816" s="177"/>
    </row>
    <row r="7817" spans="1:8" x14ac:dyDescent="0.25">
      <c r="A7817" s="793"/>
      <c r="E7817" s="176"/>
      <c r="F7817" s="176"/>
      <c r="G7817" s="177"/>
      <c r="H7817" s="177"/>
    </row>
    <row r="7818" spans="1:8" x14ac:dyDescent="0.25">
      <c r="A7818" s="793"/>
      <c r="E7818" s="176"/>
      <c r="F7818" s="176"/>
      <c r="G7818" s="177"/>
      <c r="H7818" s="177"/>
    </row>
    <row r="7819" spans="1:8" x14ac:dyDescent="0.25">
      <c r="A7819" s="793"/>
      <c r="E7819" s="176"/>
      <c r="F7819" s="176"/>
      <c r="G7819" s="177"/>
      <c r="H7819" s="177"/>
    </row>
    <row r="7820" spans="1:8" x14ac:dyDescent="0.25">
      <c r="A7820" s="793"/>
      <c r="E7820" s="176"/>
      <c r="F7820" s="176"/>
      <c r="G7820" s="177"/>
      <c r="H7820" s="177"/>
    </row>
    <row r="7821" spans="1:8" x14ac:dyDescent="0.25">
      <c r="A7821" s="793"/>
      <c r="E7821" s="176"/>
      <c r="F7821" s="176"/>
      <c r="G7821" s="177"/>
      <c r="H7821" s="177"/>
    </row>
    <row r="7822" spans="1:8" x14ac:dyDescent="0.25">
      <c r="A7822" s="793"/>
      <c r="E7822" s="176"/>
      <c r="F7822" s="176"/>
      <c r="G7822" s="177"/>
      <c r="H7822" s="177"/>
    </row>
    <row r="7823" spans="1:8" x14ac:dyDescent="0.25">
      <c r="A7823" s="793"/>
      <c r="E7823" s="176"/>
      <c r="F7823" s="176"/>
      <c r="G7823" s="177"/>
      <c r="H7823" s="177"/>
    </row>
    <row r="7824" spans="1:8" x14ac:dyDescent="0.25">
      <c r="A7824" s="793"/>
      <c r="E7824" s="176"/>
      <c r="F7824" s="176"/>
      <c r="G7824" s="177"/>
      <c r="H7824" s="177"/>
    </row>
    <row r="7825" spans="1:8" x14ac:dyDescent="0.25">
      <c r="A7825" s="793"/>
      <c r="E7825" s="176"/>
      <c r="F7825" s="176"/>
      <c r="G7825" s="177"/>
      <c r="H7825" s="177"/>
    </row>
    <row r="7826" spans="1:8" x14ac:dyDescent="0.25">
      <c r="A7826" s="793"/>
      <c r="E7826" s="176"/>
      <c r="F7826" s="176"/>
      <c r="G7826" s="177"/>
      <c r="H7826" s="177"/>
    </row>
    <row r="7827" spans="1:8" x14ac:dyDescent="0.25">
      <c r="A7827" s="793"/>
      <c r="E7827" s="176"/>
      <c r="F7827" s="176"/>
      <c r="G7827" s="177"/>
      <c r="H7827" s="177"/>
    </row>
    <row r="7828" spans="1:8" x14ac:dyDescent="0.25">
      <c r="A7828" s="793"/>
      <c r="E7828" s="176"/>
      <c r="F7828" s="176"/>
      <c r="G7828" s="177"/>
      <c r="H7828" s="177"/>
    </row>
    <row r="7829" spans="1:8" x14ac:dyDescent="0.25">
      <c r="A7829" s="793"/>
      <c r="E7829" s="176"/>
      <c r="F7829" s="176"/>
      <c r="G7829" s="177"/>
      <c r="H7829" s="177"/>
    </row>
    <row r="7830" spans="1:8" x14ac:dyDescent="0.25">
      <c r="A7830" s="793"/>
      <c r="E7830" s="176"/>
      <c r="F7830" s="176"/>
      <c r="G7830" s="177"/>
      <c r="H7830" s="177"/>
    </row>
    <row r="7831" spans="1:8" x14ac:dyDescent="0.25">
      <c r="A7831" s="793"/>
      <c r="E7831" s="176"/>
      <c r="F7831" s="176"/>
      <c r="G7831" s="177"/>
      <c r="H7831" s="177"/>
    </row>
    <row r="7832" spans="1:8" x14ac:dyDescent="0.25">
      <c r="A7832" s="793"/>
      <c r="E7832" s="176"/>
      <c r="F7832" s="176"/>
      <c r="G7832" s="177"/>
      <c r="H7832" s="177"/>
    </row>
    <row r="7833" spans="1:8" x14ac:dyDescent="0.25">
      <c r="A7833" s="793"/>
      <c r="E7833" s="176"/>
      <c r="F7833" s="176"/>
      <c r="G7833" s="177"/>
      <c r="H7833" s="177"/>
    </row>
    <row r="7834" spans="1:8" x14ac:dyDescent="0.25">
      <c r="A7834" s="793"/>
      <c r="E7834" s="176"/>
      <c r="F7834" s="176"/>
      <c r="G7834" s="177"/>
      <c r="H7834" s="177"/>
    </row>
    <row r="7835" spans="1:8" x14ac:dyDescent="0.25">
      <c r="A7835" s="793"/>
      <c r="E7835" s="176"/>
      <c r="F7835" s="176"/>
      <c r="G7835" s="177"/>
      <c r="H7835" s="177"/>
    </row>
    <row r="7836" spans="1:8" x14ac:dyDescent="0.25">
      <c r="A7836" s="793"/>
      <c r="E7836" s="176"/>
      <c r="F7836" s="176"/>
      <c r="G7836" s="177"/>
      <c r="H7836" s="177"/>
    </row>
    <row r="7837" spans="1:8" x14ac:dyDescent="0.25">
      <c r="A7837" s="793"/>
      <c r="E7837" s="176"/>
      <c r="F7837" s="176"/>
      <c r="G7837" s="177"/>
      <c r="H7837" s="177"/>
    </row>
    <row r="7838" spans="1:8" x14ac:dyDescent="0.25">
      <c r="A7838" s="793"/>
      <c r="E7838" s="176"/>
      <c r="F7838" s="176"/>
      <c r="G7838" s="177"/>
      <c r="H7838" s="177"/>
    </row>
    <row r="7839" spans="1:8" x14ac:dyDescent="0.25">
      <c r="A7839" s="793"/>
      <c r="E7839" s="176"/>
      <c r="F7839" s="176"/>
      <c r="G7839" s="177"/>
      <c r="H7839" s="177"/>
    </row>
    <row r="7840" spans="1:8" x14ac:dyDescent="0.25">
      <c r="A7840" s="793"/>
      <c r="E7840" s="176"/>
      <c r="F7840" s="176"/>
      <c r="G7840" s="177"/>
      <c r="H7840" s="177"/>
    </row>
    <row r="7841" spans="1:8" x14ac:dyDescent="0.25">
      <c r="A7841" s="793"/>
      <c r="E7841" s="176"/>
      <c r="F7841" s="176"/>
      <c r="G7841" s="177"/>
      <c r="H7841" s="177"/>
    </row>
    <row r="7842" spans="1:8" x14ac:dyDescent="0.25">
      <c r="A7842" s="793"/>
      <c r="E7842" s="176"/>
      <c r="F7842" s="176"/>
      <c r="G7842" s="177"/>
      <c r="H7842" s="177"/>
    </row>
    <row r="7843" spans="1:8" x14ac:dyDescent="0.25">
      <c r="A7843" s="793"/>
      <c r="E7843" s="176"/>
      <c r="F7843" s="176"/>
      <c r="G7843" s="177"/>
      <c r="H7843" s="177"/>
    </row>
    <row r="7844" spans="1:8" x14ac:dyDescent="0.25">
      <c r="A7844" s="793"/>
      <c r="E7844" s="176"/>
      <c r="F7844" s="176"/>
      <c r="G7844" s="177"/>
      <c r="H7844" s="177"/>
    </row>
    <row r="7845" spans="1:8" x14ac:dyDescent="0.25">
      <c r="A7845" s="793"/>
      <c r="E7845" s="176"/>
      <c r="F7845" s="176"/>
      <c r="G7845" s="177"/>
      <c r="H7845" s="177"/>
    </row>
    <row r="7846" spans="1:8" x14ac:dyDescent="0.25">
      <c r="A7846" s="793"/>
      <c r="E7846" s="176"/>
      <c r="F7846" s="176"/>
      <c r="G7846" s="177"/>
      <c r="H7846" s="177"/>
    </row>
    <row r="7847" spans="1:8" x14ac:dyDescent="0.25">
      <c r="A7847" s="793"/>
      <c r="E7847" s="176"/>
      <c r="F7847" s="176"/>
      <c r="G7847" s="177"/>
      <c r="H7847" s="177"/>
    </row>
    <row r="7848" spans="1:8" x14ac:dyDescent="0.25">
      <c r="A7848" s="793"/>
      <c r="E7848" s="176"/>
      <c r="F7848" s="176"/>
      <c r="G7848" s="177"/>
      <c r="H7848" s="177"/>
    </row>
    <row r="7849" spans="1:8" x14ac:dyDescent="0.25">
      <c r="A7849" s="793"/>
      <c r="E7849" s="176"/>
      <c r="F7849" s="176"/>
      <c r="G7849" s="177"/>
      <c r="H7849" s="177"/>
    </row>
    <row r="7850" spans="1:8" x14ac:dyDescent="0.25">
      <c r="A7850" s="793"/>
      <c r="E7850" s="176"/>
      <c r="F7850" s="176"/>
      <c r="G7850" s="177"/>
      <c r="H7850" s="177"/>
    </row>
    <row r="7851" spans="1:8" x14ac:dyDescent="0.25">
      <c r="A7851" s="793"/>
      <c r="E7851" s="176"/>
      <c r="F7851" s="176"/>
      <c r="G7851" s="177"/>
      <c r="H7851" s="177"/>
    </row>
    <row r="7852" spans="1:8" x14ac:dyDescent="0.25">
      <c r="A7852" s="793"/>
      <c r="E7852" s="176"/>
      <c r="F7852" s="176"/>
      <c r="G7852" s="177"/>
      <c r="H7852" s="177"/>
    </row>
    <row r="7853" spans="1:8" x14ac:dyDescent="0.25">
      <c r="A7853" s="793"/>
      <c r="E7853" s="176"/>
      <c r="F7853" s="176"/>
      <c r="G7853" s="177"/>
      <c r="H7853" s="177"/>
    </row>
    <row r="7854" spans="1:8" x14ac:dyDescent="0.25">
      <c r="A7854" s="793"/>
      <c r="E7854" s="176"/>
      <c r="F7854" s="176"/>
      <c r="G7854" s="177"/>
      <c r="H7854" s="177"/>
    </row>
    <row r="7855" spans="1:8" x14ac:dyDescent="0.25">
      <c r="A7855" s="793"/>
      <c r="E7855" s="176"/>
      <c r="F7855" s="176"/>
      <c r="G7855" s="177"/>
      <c r="H7855" s="177"/>
    </row>
    <row r="7856" spans="1:8" x14ac:dyDescent="0.25">
      <c r="A7856" s="793"/>
      <c r="E7856" s="176"/>
      <c r="F7856" s="176"/>
      <c r="G7856" s="177"/>
      <c r="H7856" s="177"/>
    </row>
    <row r="7857" spans="1:8" x14ac:dyDescent="0.25">
      <c r="A7857" s="793"/>
      <c r="E7857" s="176"/>
      <c r="F7857" s="176"/>
      <c r="G7857" s="177"/>
      <c r="H7857" s="177"/>
    </row>
    <row r="7858" spans="1:8" x14ac:dyDescent="0.25">
      <c r="A7858" s="793"/>
      <c r="E7858" s="176"/>
      <c r="F7858" s="176"/>
      <c r="G7858" s="177"/>
      <c r="H7858" s="177"/>
    </row>
    <row r="7859" spans="1:8" x14ac:dyDescent="0.25">
      <c r="A7859" s="793"/>
      <c r="E7859" s="176"/>
      <c r="F7859" s="176"/>
      <c r="G7859" s="177"/>
      <c r="H7859" s="177"/>
    </row>
    <row r="7860" spans="1:8" x14ac:dyDescent="0.25">
      <c r="A7860" s="793"/>
      <c r="E7860" s="176"/>
      <c r="F7860" s="176"/>
      <c r="G7860" s="177"/>
      <c r="H7860" s="177"/>
    </row>
    <row r="7861" spans="1:8" x14ac:dyDescent="0.25">
      <c r="A7861" s="793"/>
      <c r="E7861" s="176"/>
      <c r="F7861" s="176"/>
      <c r="G7861" s="177"/>
      <c r="H7861" s="177"/>
    </row>
    <row r="7862" spans="1:8" x14ac:dyDescent="0.25">
      <c r="A7862" s="793"/>
      <c r="E7862" s="176"/>
      <c r="F7862" s="176"/>
      <c r="G7862" s="177"/>
      <c r="H7862" s="177"/>
    </row>
    <row r="7863" spans="1:8" x14ac:dyDescent="0.25">
      <c r="A7863" s="793"/>
      <c r="E7863" s="176"/>
      <c r="F7863" s="176"/>
      <c r="G7863" s="177"/>
      <c r="H7863" s="177"/>
    </row>
    <row r="7864" spans="1:8" x14ac:dyDescent="0.25">
      <c r="A7864" s="793"/>
      <c r="E7864" s="176"/>
      <c r="F7864" s="176"/>
      <c r="G7864" s="177"/>
      <c r="H7864" s="177"/>
    </row>
    <row r="7865" spans="1:8" x14ac:dyDescent="0.25">
      <c r="A7865" s="793"/>
      <c r="E7865" s="176"/>
      <c r="F7865" s="176"/>
      <c r="G7865" s="177"/>
      <c r="H7865" s="177"/>
    </row>
    <row r="7866" spans="1:8" x14ac:dyDescent="0.25">
      <c r="A7866" s="793"/>
      <c r="E7866" s="176"/>
      <c r="F7866" s="176"/>
      <c r="G7866" s="177"/>
      <c r="H7866" s="177"/>
    </row>
    <row r="7867" spans="1:8" x14ac:dyDescent="0.25">
      <c r="A7867" s="793"/>
      <c r="E7867" s="176"/>
      <c r="F7867" s="176"/>
      <c r="G7867" s="177"/>
      <c r="H7867" s="177"/>
    </row>
    <row r="7868" spans="1:8" x14ac:dyDescent="0.25">
      <c r="A7868" s="793"/>
      <c r="E7868" s="176"/>
      <c r="F7868" s="176"/>
      <c r="G7868" s="177"/>
      <c r="H7868" s="177"/>
    </row>
    <row r="7869" spans="1:8" x14ac:dyDescent="0.25">
      <c r="A7869" s="793"/>
      <c r="E7869" s="176"/>
      <c r="F7869" s="176"/>
      <c r="G7869" s="177"/>
      <c r="H7869" s="177"/>
    </row>
    <row r="7870" spans="1:8" x14ac:dyDescent="0.25">
      <c r="A7870" s="793"/>
      <c r="E7870" s="176"/>
      <c r="F7870" s="176"/>
      <c r="G7870" s="177"/>
      <c r="H7870" s="177"/>
    </row>
    <row r="7871" spans="1:8" x14ac:dyDescent="0.25">
      <c r="A7871" s="793"/>
      <c r="E7871" s="176"/>
      <c r="F7871" s="176"/>
      <c r="G7871" s="177"/>
      <c r="H7871" s="177"/>
    </row>
    <row r="7872" spans="1:8" x14ac:dyDescent="0.25">
      <c r="A7872" s="793"/>
      <c r="E7872" s="176"/>
      <c r="F7872" s="176"/>
      <c r="G7872" s="177"/>
      <c r="H7872" s="177"/>
    </row>
    <row r="7873" spans="1:8" x14ac:dyDescent="0.25">
      <c r="A7873" s="793"/>
      <c r="E7873" s="176"/>
      <c r="F7873" s="176"/>
      <c r="G7873" s="177"/>
      <c r="H7873" s="177"/>
    </row>
    <row r="7874" spans="1:8" x14ac:dyDescent="0.25">
      <c r="A7874" s="793"/>
      <c r="E7874" s="176"/>
      <c r="F7874" s="176"/>
      <c r="G7874" s="177"/>
      <c r="H7874" s="177"/>
    </row>
    <row r="7875" spans="1:8" x14ac:dyDescent="0.25">
      <c r="A7875" s="793"/>
      <c r="E7875" s="176"/>
      <c r="F7875" s="176"/>
      <c r="G7875" s="177"/>
      <c r="H7875" s="177"/>
    </row>
    <row r="7876" spans="1:8" x14ac:dyDescent="0.25">
      <c r="A7876" s="793"/>
      <c r="E7876" s="176"/>
      <c r="F7876" s="176"/>
      <c r="G7876" s="177"/>
      <c r="H7876" s="177"/>
    </row>
    <row r="7877" spans="1:8" x14ac:dyDescent="0.25">
      <c r="A7877" s="793"/>
      <c r="E7877" s="176"/>
      <c r="F7877" s="176"/>
      <c r="G7877" s="177"/>
      <c r="H7877" s="177"/>
    </row>
    <row r="7878" spans="1:8" x14ac:dyDescent="0.25">
      <c r="A7878" s="793"/>
      <c r="E7878" s="176"/>
      <c r="F7878" s="176"/>
      <c r="G7878" s="177"/>
      <c r="H7878" s="177"/>
    </row>
    <row r="7879" spans="1:8" x14ac:dyDescent="0.25">
      <c r="A7879" s="793"/>
      <c r="E7879" s="176"/>
      <c r="F7879" s="176"/>
      <c r="G7879" s="177"/>
      <c r="H7879" s="177"/>
    </row>
    <row r="7880" spans="1:8" x14ac:dyDescent="0.25">
      <c r="A7880" s="793"/>
      <c r="E7880" s="176"/>
      <c r="F7880" s="176"/>
      <c r="G7880" s="177"/>
      <c r="H7880" s="177"/>
    </row>
    <row r="7881" spans="1:8" x14ac:dyDescent="0.25">
      <c r="A7881" s="793"/>
      <c r="E7881" s="176"/>
      <c r="F7881" s="176"/>
      <c r="G7881" s="177"/>
      <c r="H7881" s="177"/>
    </row>
    <row r="7882" spans="1:8" x14ac:dyDescent="0.25">
      <c r="A7882" s="793"/>
      <c r="E7882" s="176"/>
      <c r="F7882" s="176"/>
      <c r="G7882" s="177"/>
      <c r="H7882" s="177"/>
    </row>
    <row r="7883" spans="1:8" x14ac:dyDescent="0.25">
      <c r="A7883" s="793"/>
      <c r="E7883" s="176"/>
      <c r="F7883" s="176"/>
      <c r="G7883" s="177"/>
      <c r="H7883" s="177"/>
    </row>
    <row r="7884" spans="1:8" x14ac:dyDescent="0.25">
      <c r="A7884" s="793"/>
      <c r="E7884" s="176"/>
      <c r="F7884" s="176"/>
      <c r="G7884" s="177"/>
      <c r="H7884" s="177"/>
    </row>
    <row r="7885" spans="1:8" x14ac:dyDescent="0.25">
      <c r="A7885" s="793"/>
      <c r="E7885" s="176"/>
      <c r="F7885" s="176"/>
      <c r="G7885" s="177"/>
      <c r="H7885" s="177"/>
    </row>
    <row r="7886" spans="1:8" x14ac:dyDescent="0.25">
      <c r="A7886" s="793"/>
      <c r="E7886" s="176"/>
      <c r="F7886" s="176"/>
      <c r="G7886" s="177"/>
      <c r="H7886" s="177"/>
    </row>
    <row r="7887" spans="1:8" x14ac:dyDescent="0.25">
      <c r="A7887" s="793"/>
      <c r="E7887" s="176"/>
      <c r="F7887" s="176"/>
      <c r="G7887" s="177"/>
      <c r="H7887" s="177"/>
    </row>
    <row r="7888" spans="1:8" x14ac:dyDescent="0.25">
      <c r="A7888" s="793"/>
      <c r="E7888" s="176"/>
      <c r="F7888" s="176"/>
      <c r="G7888" s="177"/>
      <c r="H7888" s="177"/>
    </row>
    <row r="7889" spans="1:8" x14ac:dyDescent="0.25">
      <c r="A7889" s="793"/>
      <c r="E7889" s="176"/>
      <c r="F7889" s="176"/>
      <c r="G7889" s="177"/>
      <c r="H7889" s="177"/>
    </row>
    <row r="7890" spans="1:8" x14ac:dyDescent="0.25">
      <c r="A7890" s="793"/>
      <c r="E7890" s="176"/>
      <c r="F7890" s="176"/>
      <c r="G7890" s="177"/>
      <c r="H7890" s="177"/>
    </row>
    <row r="7891" spans="1:8" x14ac:dyDescent="0.25">
      <c r="A7891" s="793"/>
      <c r="E7891" s="176"/>
      <c r="F7891" s="176"/>
      <c r="G7891" s="177"/>
      <c r="H7891" s="177"/>
    </row>
    <row r="7892" spans="1:8" x14ac:dyDescent="0.25">
      <c r="A7892" s="793"/>
      <c r="E7892" s="176"/>
      <c r="F7892" s="176"/>
      <c r="G7892" s="177"/>
      <c r="H7892" s="177"/>
    </row>
    <row r="7893" spans="1:8" x14ac:dyDescent="0.25">
      <c r="A7893" s="793"/>
      <c r="E7893" s="176"/>
      <c r="F7893" s="176"/>
      <c r="G7893" s="177"/>
      <c r="H7893" s="177"/>
    </row>
    <row r="7894" spans="1:8" x14ac:dyDescent="0.25">
      <c r="A7894" s="793"/>
      <c r="E7894" s="176"/>
      <c r="F7894" s="176"/>
      <c r="G7894" s="177"/>
      <c r="H7894" s="177"/>
    </row>
    <row r="7895" spans="1:8" x14ac:dyDescent="0.25">
      <c r="A7895" s="793"/>
      <c r="E7895" s="176"/>
      <c r="F7895" s="176"/>
      <c r="G7895" s="177"/>
      <c r="H7895" s="177"/>
    </row>
    <row r="7896" spans="1:8" x14ac:dyDescent="0.25">
      <c r="A7896" s="793"/>
      <c r="E7896" s="176"/>
      <c r="F7896" s="176"/>
      <c r="G7896" s="177"/>
      <c r="H7896" s="177"/>
    </row>
    <row r="7897" spans="1:8" x14ac:dyDescent="0.25">
      <c r="A7897" s="793"/>
      <c r="E7897" s="176"/>
      <c r="F7897" s="176"/>
      <c r="G7897" s="177"/>
      <c r="H7897" s="177"/>
    </row>
    <row r="7898" spans="1:8" x14ac:dyDescent="0.25">
      <c r="A7898" s="793"/>
      <c r="E7898" s="176"/>
      <c r="F7898" s="176"/>
      <c r="G7898" s="177"/>
      <c r="H7898" s="177"/>
    </row>
    <row r="7899" spans="1:8" x14ac:dyDescent="0.25">
      <c r="A7899" s="793"/>
      <c r="E7899" s="176"/>
      <c r="F7899" s="176"/>
      <c r="G7899" s="177"/>
      <c r="H7899" s="177"/>
    </row>
    <row r="7900" spans="1:8" x14ac:dyDescent="0.25">
      <c r="A7900" s="793"/>
      <c r="E7900" s="176"/>
      <c r="F7900" s="176"/>
      <c r="G7900" s="177"/>
      <c r="H7900" s="177"/>
    </row>
    <row r="7901" spans="1:8" x14ac:dyDescent="0.25">
      <c r="A7901" s="793"/>
      <c r="E7901" s="176"/>
      <c r="F7901" s="176"/>
      <c r="G7901" s="177"/>
      <c r="H7901" s="177"/>
    </row>
    <row r="7902" spans="1:8" x14ac:dyDescent="0.25">
      <c r="A7902" s="793"/>
      <c r="E7902" s="176"/>
      <c r="F7902" s="176"/>
      <c r="G7902" s="177"/>
      <c r="H7902" s="177"/>
    </row>
    <row r="7903" spans="1:8" x14ac:dyDescent="0.25">
      <c r="A7903" s="793"/>
      <c r="E7903" s="176"/>
      <c r="F7903" s="176"/>
      <c r="G7903" s="177"/>
      <c r="H7903" s="177"/>
    </row>
    <row r="7904" spans="1:8" x14ac:dyDescent="0.25">
      <c r="A7904" s="793"/>
      <c r="E7904" s="176"/>
      <c r="F7904" s="176"/>
      <c r="G7904" s="177"/>
      <c r="H7904" s="177"/>
    </row>
    <row r="7905" spans="1:8" x14ac:dyDescent="0.25">
      <c r="A7905" s="793"/>
      <c r="E7905" s="176"/>
      <c r="F7905" s="176"/>
      <c r="G7905" s="177"/>
      <c r="H7905" s="177"/>
    </row>
    <row r="7906" spans="1:8" x14ac:dyDescent="0.25">
      <c r="A7906" s="793"/>
      <c r="E7906" s="176"/>
      <c r="F7906" s="176"/>
      <c r="G7906" s="177"/>
      <c r="H7906" s="177"/>
    </row>
    <row r="7907" spans="1:8" x14ac:dyDescent="0.25">
      <c r="A7907" s="793"/>
      <c r="E7907" s="176"/>
      <c r="F7907" s="176"/>
      <c r="G7907" s="177"/>
      <c r="H7907" s="177"/>
    </row>
    <row r="7908" spans="1:8" x14ac:dyDescent="0.25">
      <c r="A7908" s="793"/>
      <c r="E7908" s="176"/>
      <c r="F7908" s="176"/>
      <c r="G7908" s="177"/>
      <c r="H7908" s="177"/>
    </row>
    <row r="7909" spans="1:8" x14ac:dyDescent="0.25">
      <c r="A7909" s="793"/>
      <c r="E7909" s="176"/>
      <c r="F7909" s="176"/>
      <c r="G7909" s="177"/>
      <c r="H7909" s="177"/>
    </row>
    <row r="7910" spans="1:8" x14ac:dyDescent="0.25">
      <c r="A7910" s="793"/>
      <c r="E7910" s="176"/>
      <c r="F7910" s="176"/>
      <c r="G7910" s="177"/>
      <c r="H7910" s="177"/>
    </row>
    <row r="7911" spans="1:8" x14ac:dyDescent="0.25">
      <c r="A7911" s="793"/>
      <c r="E7911" s="176"/>
      <c r="F7911" s="176"/>
      <c r="G7911" s="177"/>
      <c r="H7911" s="177"/>
    </row>
    <row r="7912" spans="1:8" x14ac:dyDescent="0.25">
      <c r="A7912" s="793"/>
      <c r="E7912" s="176"/>
      <c r="F7912" s="176"/>
      <c r="G7912" s="177"/>
      <c r="H7912" s="177"/>
    </row>
    <row r="7913" spans="1:8" x14ac:dyDescent="0.25">
      <c r="A7913" s="793"/>
      <c r="E7913" s="176"/>
      <c r="F7913" s="176"/>
      <c r="G7913" s="177"/>
      <c r="H7913" s="177"/>
    </row>
    <row r="7914" spans="1:8" x14ac:dyDescent="0.25">
      <c r="A7914" s="793"/>
      <c r="E7914" s="176"/>
      <c r="F7914" s="176"/>
      <c r="G7914" s="177"/>
      <c r="H7914" s="177"/>
    </row>
    <row r="7915" spans="1:8" x14ac:dyDescent="0.25">
      <c r="A7915" s="793"/>
      <c r="E7915" s="176"/>
      <c r="F7915" s="176"/>
      <c r="G7915" s="177"/>
      <c r="H7915" s="177"/>
    </row>
    <row r="7916" spans="1:8" x14ac:dyDescent="0.25">
      <c r="A7916" s="793"/>
      <c r="E7916" s="176"/>
      <c r="F7916" s="176"/>
      <c r="G7916" s="177"/>
      <c r="H7916" s="177"/>
    </row>
    <row r="7917" spans="1:8" x14ac:dyDescent="0.25">
      <c r="A7917" s="793"/>
      <c r="E7917" s="176"/>
      <c r="F7917" s="176"/>
      <c r="G7917" s="177"/>
      <c r="H7917" s="177"/>
    </row>
    <row r="7918" spans="1:8" x14ac:dyDescent="0.25">
      <c r="A7918" s="793"/>
      <c r="E7918" s="176"/>
      <c r="F7918" s="176"/>
      <c r="G7918" s="177"/>
      <c r="H7918" s="177"/>
    </row>
    <row r="7919" spans="1:8" x14ac:dyDescent="0.25">
      <c r="A7919" s="793"/>
      <c r="E7919" s="176"/>
      <c r="F7919" s="176"/>
      <c r="G7919" s="177"/>
      <c r="H7919" s="177"/>
    </row>
    <row r="7920" spans="1:8" x14ac:dyDescent="0.25">
      <c r="A7920" s="793"/>
      <c r="E7920" s="176"/>
      <c r="F7920" s="176"/>
      <c r="G7920" s="177"/>
      <c r="H7920" s="177"/>
    </row>
    <row r="7921" spans="1:8" x14ac:dyDescent="0.25">
      <c r="A7921" s="793"/>
      <c r="E7921" s="176"/>
      <c r="F7921" s="176"/>
      <c r="G7921" s="177"/>
      <c r="H7921" s="177"/>
    </row>
    <row r="7922" spans="1:8" x14ac:dyDescent="0.25">
      <c r="A7922" s="793"/>
      <c r="E7922" s="176"/>
      <c r="F7922" s="176"/>
      <c r="G7922" s="177"/>
      <c r="H7922" s="177"/>
    </row>
    <row r="7923" spans="1:8" x14ac:dyDescent="0.25">
      <c r="A7923" s="793"/>
      <c r="E7923" s="176"/>
      <c r="F7923" s="176"/>
      <c r="G7923" s="177"/>
      <c r="H7923" s="177"/>
    </row>
    <row r="7924" spans="1:8" x14ac:dyDescent="0.25">
      <c r="A7924" s="793"/>
      <c r="E7924" s="176"/>
      <c r="F7924" s="176"/>
      <c r="G7924" s="177"/>
      <c r="H7924" s="177"/>
    </row>
    <row r="7925" spans="1:8" x14ac:dyDescent="0.25">
      <c r="A7925" s="793"/>
      <c r="E7925" s="176"/>
      <c r="F7925" s="176"/>
      <c r="G7925" s="177"/>
      <c r="H7925" s="177"/>
    </row>
    <row r="7926" spans="1:8" x14ac:dyDescent="0.25">
      <c r="A7926" s="793"/>
      <c r="E7926" s="176"/>
      <c r="F7926" s="176"/>
      <c r="G7926" s="177"/>
      <c r="H7926" s="177"/>
    </row>
    <row r="7927" spans="1:8" x14ac:dyDescent="0.25">
      <c r="A7927" s="793"/>
      <c r="E7927" s="176"/>
      <c r="F7927" s="176"/>
      <c r="G7927" s="177"/>
      <c r="H7927" s="177"/>
    </row>
    <row r="7928" spans="1:8" x14ac:dyDescent="0.25">
      <c r="A7928" s="793"/>
      <c r="E7928" s="176"/>
      <c r="F7928" s="176"/>
      <c r="G7928" s="177"/>
      <c r="H7928" s="177"/>
    </row>
    <row r="7929" spans="1:8" x14ac:dyDescent="0.25">
      <c r="A7929" s="793"/>
      <c r="E7929" s="176"/>
      <c r="F7929" s="176"/>
      <c r="G7929" s="177"/>
      <c r="H7929" s="177"/>
    </row>
    <row r="7930" spans="1:8" x14ac:dyDescent="0.25">
      <c r="A7930" s="793"/>
      <c r="E7930" s="176"/>
      <c r="F7930" s="176"/>
      <c r="G7930" s="177"/>
      <c r="H7930" s="177"/>
    </row>
    <row r="7931" spans="1:8" x14ac:dyDescent="0.25">
      <c r="A7931" s="793"/>
      <c r="E7931" s="176"/>
      <c r="F7931" s="176"/>
      <c r="G7931" s="177"/>
      <c r="H7931" s="177"/>
    </row>
    <row r="7932" spans="1:8" x14ac:dyDescent="0.25">
      <c r="A7932" s="793"/>
      <c r="E7932" s="176"/>
      <c r="F7932" s="176"/>
      <c r="G7932" s="177"/>
      <c r="H7932" s="177"/>
    </row>
    <row r="7933" spans="1:8" x14ac:dyDescent="0.25">
      <c r="A7933" s="793"/>
      <c r="E7933" s="176"/>
      <c r="F7933" s="176"/>
      <c r="G7933" s="177"/>
      <c r="H7933" s="177"/>
    </row>
    <row r="7934" spans="1:8" x14ac:dyDescent="0.25">
      <c r="A7934" s="793"/>
      <c r="E7934" s="176"/>
      <c r="F7934" s="176"/>
      <c r="G7934" s="177"/>
      <c r="H7934" s="177"/>
    </row>
    <row r="7935" spans="1:8" x14ac:dyDescent="0.25">
      <c r="A7935" s="793"/>
      <c r="E7935" s="176"/>
      <c r="F7935" s="176"/>
      <c r="G7935" s="177"/>
      <c r="H7935" s="177"/>
    </row>
    <row r="7936" spans="1:8" x14ac:dyDescent="0.25">
      <c r="A7936" s="793"/>
      <c r="E7936" s="176"/>
      <c r="F7936" s="176"/>
      <c r="G7936" s="177"/>
      <c r="H7936" s="177"/>
    </row>
    <row r="7937" spans="1:8" x14ac:dyDescent="0.25">
      <c r="A7937" s="793"/>
      <c r="E7937" s="176"/>
      <c r="F7937" s="176"/>
      <c r="G7937" s="177"/>
      <c r="H7937" s="177"/>
    </row>
    <row r="7938" spans="1:8" x14ac:dyDescent="0.25">
      <c r="A7938" s="793"/>
      <c r="E7938" s="176"/>
      <c r="F7938" s="176"/>
      <c r="G7938" s="177"/>
      <c r="H7938" s="177"/>
    </row>
    <row r="7939" spans="1:8" x14ac:dyDescent="0.25">
      <c r="A7939" s="793"/>
      <c r="E7939" s="176"/>
      <c r="F7939" s="176"/>
      <c r="G7939" s="177"/>
      <c r="H7939" s="177"/>
    </row>
    <row r="7940" spans="1:8" x14ac:dyDescent="0.25">
      <c r="A7940" s="793"/>
      <c r="E7940" s="176"/>
      <c r="F7940" s="176"/>
      <c r="G7940" s="177"/>
      <c r="H7940" s="177"/>
    </row>
    <row r="7941" spans="1:8" x14ac:dyDescent="0.25">
      <c r="A7941" s="793"/>
      <c r="E7941" s="176"/>
      <c r="F7941" s="176"/>
      <c r="G7941" s="177"/>
      <c r="H7941" s="177"/>
    </row>
    <row r="7942" spans="1:8" x14ac:dyDescent="0.25">
      <c r="A7942" s="793"/>
      <c r="E7942" s="176"/>
      <c r="F7942" s="176"/>
      <c r="G7942" s="177"/>
      <c r="H7942" s="177"/>
    </row>
    <row r="7943" spans="1:8" x14ac:dyDescent="0.25">
      <c r="A7943" s="793"/>
      <c r="E7943" s="176"/>
      <c r="F7943" s="176"/>
      <c r="G7943" s="177"/>
      <c r="H7943" s="177"/>
    </row>
    <row r="7944" spans="1:8" x14ac:dyDescent="0.25">
      <c r="A7944" s="793"/>
      <c r="E7944" s="176"/>
      <c r="F7944" s="176"/>
      <c r="G7944" s="177"/>
      <c r="H7944" s="177"/>
    </row>
    <row r="7945" spans="1:8" x14ac:dyDescent="0.25">
      <c r="A7945" s="793"/>
      <c r="E7945" s="176"/>
      <c r="F7945" s="176"/>
      <c r="G7945" s="177"/>
      <c r="H7945" s="177"/>
    </row>
    <row r="7946" spans="1:8" x14ac:dyDescent="0.25">
      <c r="A7946" s="793"/>
      <c r="E7946" s="176"/>
      <c r="F7946" s="176"/>
      <c r="G7946" s="177"/>
      <c r="H7946" s="177"/>
    </row>
    <row r="7947" spans="1:8" x14ac:dyDescent="0.25">
      <c r="A7947" s="793"/>
      <c r="E7947" s="176"/>
      <c r="F7947" s="176"/>
      <c r="G7947" s="177"/>
      <c r="H7947" s="177"/>
    </row>
    <row r="7948" spans="1:8" x14ac:dyDescent="0.25">
      <c r="A7948" s="793"/>
      <c r="E7948" s="176"/>
      <c r="F7948" s="176"/>
      <c r="G7948" s="177"/>
      <c r="H7948" s="177"/>
    </row>
    <row r="7949" spans="1:8" x14ac:dyDescent="0.25">
      <c r="A7949" s="793"/>
      <c r="E7949" s="176"/>
      <c r="F7949" s="176"/>
      <c r="G7949" s="177"/>
      <c r="H7949" s="177"/>
    </row>
    <row r="7950" spans="1:8" x14ac:dyDescent="0.25">
      <c r="A7950" s="793"/>
      <c r="E7950" s="176"/>
      <c r="F7950" s="176"/>
      <c r="G7950" s="177"/>
      <c r="H7950" s="177"/>
    </row>
    <row r="7951" spans="1:8" x14ac:dyDescent="0.25">
      <c r="A7951" s="793"/>
      <c r="E7951" s="176"/>
      <c r="F7951" s="176"/>
      <c r="G7951" s="177"/>
      <c r="H7951" s="177"/>
    </row>
    <row r="7952" spans="1:8" x14ac:dyDescent="0.25">
      <c r="A7952" s="793"/>
      <c r="E7952" s="176"/>
      <c r="F7952" s="176"/>
      <c r="G7952" s="177"/>
      <c r="H7952" s="177"/>
    </row>
    <row r="7953" spans="1:8" x14ac:dyDescent="0.25">
      <c r="A7953" s="793"/>
      <c r="E7953" s="176"/>
      <c r="F7953" s="176"/>
      <c r="G7953" s="177"/>
      <c r="H7953" s="177"/>
    </row>
    <row r="7954" spans="1:8" x14ac:dyDescent="0.25">
      <c r="A7954" s="793"/>
      <c r="E7954" s="176"/>
      <c r="F7954" s="176"/>
      <c r="G7954" s="177"/>
      <c r="H7954" s="177"/>
    </row>
    <row r="7955" spans="1:8" x14ac:dyDescent="0.25">
      <c r="A7955" s="793"/>
      <c r="E7955" s="176"/>
      <c r="F7955" s="176"/>
      <c r="G7955" s="177"/>
      <c r="H7955" s="177"/>
    </row>
    <row r="7956" spans="1:8" x14ac:dyDescent="0.25">
      <c r="A7956" s="793"/>
      <c r="E7956" s="176"/>
      <c r="F7956" s="176"/>
      <c r="G7956" s="177"/>
      <c r="H7956" s="177"/>
    </row>
    <row r="7957" spans="1:8" x14ac:dyDescent="0.25">
      <c r="A7957" s="793"/>
      <c r="E7957" s="176"/>
      <c r="F7957" s="176"/>
      <c r="G7957" s="177"/>
      <c r="H7957" s="177"/>
    </row>
    <row r="7958" spans="1:8" x14ac:dyDescent="0.25">
      <c r="A7958" s="793"/>
      <c r="E7958" s="176"/>
      <c r="F7958" s="176"/>
      <c r="G7958" s="177"/>
      <c r="H7958" s="177"/>
    </row>
    <row r="7959" spans="1:8" x14ac:dyDescent="0.25">
      <c r="A7959" s="793"/>
      <c r="E7959" s="176"/>
      <c r="F7959" s="176"/>
      <c r="G7959" s="177"/>
      <c r="H7959" s="177"/>
    </row>
    <row r="7960" spans="1:8" x14ac:dyDescent="0.25">
      <c r="A7960" s="793"/>
      <c r="E7960" s="176"/>
      <c r="F7960" s="176"/>
      <c r="G7960" s="177"/>
      <c r="H7960" s="177"/>
    </row>
    <row r="7961" spans="1:8" x14ac:dyDescent="0.25">
      <c r="A7961" s="793"/>
      <c r="E7961" s="176"/>
      <c r="F7961" s="176"/>
      <c r="G7961" s="177"/>
      <c r="H7961" s="177"/>
    </row>
    <row r="7962" spans="1:8" x14ac:dyDescent="0.25">
      <c r="A7962" s="793"/>
      <c r="E7962" s="176"/>
      <c r="F7962" s="176"/>
      <c r="G7962" s="177"/>
      <c r="H7962" s="177"/>
    </row>
    <row r="7963" spans="1:8" x14ac:dyDescent="0.25">
      <c r="A7963" s="793"/>
      <c r="E7963" s="176"/>
      <c r="F7963" s="176"/>
      <c r="G7963" s="177"/>
      <c r="H7963" s="177"/>
    </row>
    <row r="7964" spans="1:8" x14ac:dyDescent="0.25">
      <c r="A7964" s="793"/>
      <c r="E7964" s="176"/>
      <c r="F7964" s="176"/>
      <c r="G7964" s="177"/>
      <c r="H7964" s="177"/>
    </row>
    <row r="7965" spans="1:8" x14ac:dyDescent="0.25">
      <c r="A7965" s="793"/>
      <c r="E7965" s="176"/>
      <c r="F7965" s="176"/>
      <c r="G7965" s="177"/>
      <c r="H7965" s="177"/>
    </row>
    <row r="7966" spans="1:8" x14ac:dyDescent="0.25">
      <c r="A7966" s="793"/>
      <c r="E7966" s="176"/>
      <c r="F7966" s="176"/>
      <c r="G7966" s="177"/>
      <c r="H7966" s="177"/>
    </row>
    <row r="7967" spans="1:8" x14ac:dyDescent="0.25">
      <c r="A7967" s="793"/>
      <c r="E7967" s="176"/>
      <c r="F7967" s="176"/>
      <c r="G7967" s="177"/>
      <c r="H7967" s="177"/>
    </row>
    <row r="7968" spans="1:8" x14ac:dyDescent="0.25">
      <c r="A7968" s="793"/>
      <c r="E7968" s="176"/>
      <c r="F7968" s="176"/>
      <c r="G7968" s="177"/>
      <c r="H7968" s="177"/>
    </row>
    <row r="7969" spans="1:8" x14ac:dyDescent="0.25">
      <c r="A7969" s="793"/>
      <c r="E7969" s="176"/>
      <c r="F7969" s="176"/>
      <c r="G7969" s="177"/>
      <c r="H7969" s="177"/>
    </row>
    <row r="7970" spans="1:8" x14ac:dyDescent="0.25">
      <c r="A7970" s="793"/>
      <c r="E7970" s="176"/>
      <c r="F7970" s="176"/>
      <c r="G7970" s="177"/>
      <c r="H7970" s="177"/>
    </row>
    <row r="7971" spans="1:8" x14ac:dyDescent="0.25">
      <c r="A7971" s="793"/>
      <c r="E7971" s="176"/>
      <c r="F7971" s="176"/>
      <c r="G7971" s="177"/>
      <c r="H7971" s="177"/>
    </row>
    <row r="7972" spans="1:8" x14ac:dyDescent="0.25">
      <c r="A7972" s="793"/>
      <c r="E7972" s="176"/>
      <c r="F7972" s="176"/>
      <c r="G7972" s="177"/>
      <c r="H7972" s="177"/>
    </row>
    <row r="7973" spans="1:8" x14ac:dyDescent="0.25">
      <c r="A7973" s="793"/>
      <c r="E7973" s="176"/>
      <c r="F7973" s="176"/>
      <c r="G7973" s="177"/>
      <c r="H7973" s="177"/>
    </row>
    <row r="7974" spans="1:8" x14ac:dyDescent="0.25">
      <c r="A7974" s="793"/>
      <c r="E7974" s="176"/>
      <c r="F7974" s="176"/>
      <c r="G7974" s="177"/>
      <c r="H7974" s="177"/>
    </row>
    <row r="7975" spans="1:8" x14ac:dyDescent="0.25">
      <c r="A7975" s="793"/>
      <c r="E7975" s="176"/>
      <c r="F7975" s="176"/>
      <c r="G7975" s="177"/>
      <c r="H7975" s="177"/>
    </row>
    <row r="7976" spans="1:8" x14ac:dyDescent="0.25">
      <c r="A7976" s="793"/>
      <c r="E7976" s="176"/>
      <c r="F7976" s="176"/>
      <c r="G7976" s="177"/>
      <c r="H7976" s="177"/>
    </row>
    <row r="7977" spans="1:8" x14ac:dyDescent="0.25">
      <c r="A7977" s="793"/>
      <c r="E7977" s="176"/>
      <c r="F7977" s="176"/>
      <c r="G7977" s="177"/>
      <c r="H7977" s="177"/>
    </row>
    <row r="7978" spans="1:8" x14ac:dyDescent="0.25">
      <c r="A7978" s="793"/>
      <c r="E7978" s="176"/>
      <c r="F7978" s="176"/>
      <c r="G7978" s="177"/>
      <c r="H7978" s="177"/>
    </row>
    <row r="7979" spans="1:8" x14ac:dyDescent="0.25">
      <c r="A7979" s="793"/>
      <c r="E7979" s="176"/>
      <c r="F7979" s="176"/>
      <c r="G7979" s="177"/>
      <c r="H7979" s="177"/>
    </row>
    <row r="7980" spans="1:8" x14ac:dyDescent="0.25">
      <c r="A7980" s="793"/>
      <c r="E7980" s="176"/>
      <c r="F7980" s="176"/>
      <c r="G7980" s="177"/>
      <c r="H7980" s="177"/>
    </row>
    <row r="7981" spans="1:8" x14ac:dyDescent="0.25">
      <c r="A7981" s="793"/>
      <c r="E7981" s="176"/>
      <c r="F7981" s="176"/>
      <c r="G7981" s="177"/>
      <c r="H7981" s="177"/>
    </row>
    <row r="7982" spans="1:8" x14ac:dyDescent="0.25">
      <c r="A7982" s="793"/>
      <c r="E7982" s="176"/>
      <c r="F7982" s="176"/>
      <c r="G7982" s="177"/>
      <c r="H7982" s="177"/>
    </row>
    <row r="7983" spans="1:8" x14ac:dyDescent="0.25">
      <c r="A7983" s="793"/>
      <c r="E7983" s="176"/>
      <c r="F7983" s="176"/>
      <c r="G7983" s="177"/>
      <c r="H7983" s="177"/>
    </row>
    <row r="7984" spans="1:8" x14ac:dyDescent="0.25">
      <c r="A7984" s="793"/>
      <c r="E7984" s="176"/>
      <c r="F7984" s="176"/>
      <c r="G7984" s="177"/>
      <c r="H7984" s="177"/>
    </row>
    <row r="7985" spans="1:8" x14ac:dyDescent="0.25">
      <c r="A7985" s="793"/>
      <c r="E7985" s="176"/>
      <c r="F7985" s="176"/>
      <c r="G7985" s="177"/>
      <c r="H7985" s="177"/>
    </row>
    <row r="7986" spans="1:8" x14ac:dyDescent="0.25">
      <c r="A7986" s="793"/>
      <c r="E7986" s="176"/>
      <c r="F7986" s="176"/>
      <c r="G7986" s="177"/>
      <c r="H7986" s="177"/>
    </row>
    <row r="7987" spans="1:8" x14ac:dyDescent="0.25">
      <c r="A7987" s="793"/>
      <c r="E7987" s="176"/>
      <c r="F7987" s="176"/>
      <c r="G7987" s="177"/>
      <c r="H7987" s="177"/>
    </row>
    <row r="7988" spans="1:8" x14ac:dyDescent="0.25">
      <c r="A7988" s="793"/>
      <c r="E7988" s="176"/>
      <c r="F7988" s="176"/>
      <c r="G7988" s="177"/>
      <c r="H7988" s="177"/>
    </row>
    <row r="7989" spans="1:8" x14ac:dyDescent="0.25">
      <c r="A7989" s="793"/>
      <c r="E7989" s="176"/>
      <c r="F7989" s="176"/>
      <c r="G7989" s="177"/>
      <c r="H7989" s="177"/>
    </row>
    <row r="7990" spans="1:8" x14ac:dyDescent="0.25">
      <c r="A7990" s="793"/>
      <c r="E7990" s="176"/>
      <c r="F7990" s="176"/>
      <c r="G7990" s="177"/>
      <c r="H7990" s="177"/>
    </row>
    <row r="7991" spans="1:8" x14ac:dyDescent="0.25">
      <c r="A7991" s="793"/>
      <c r="E7991" s="176"/>
      <c r="F7991" s="176"/>
      <c r="G7991" s="177"/>
      <c r="H7991" s="177"/>
    </row>
    <row r="7992" spans="1:8" x14ac:dyDescent="0.25">
      <c r="A7992" s="793"/>
      <c r="E7992" s="176"/>
      <c r="F7992" s="176"/>
      <c r="G7992" s="177"/>
      <c r="H7992" s="177"/>
    </row>
    <row r="7993" spans="1:8" x14ac:dyDescent="0.25">
      <c r="A7993" s="793"/>
      <c r="E7993" s="176"/>
      <c r="F7993" s="176"/>
      <c r="G7993" s="177"/>
      <c r="H7993" s="177"/>
    </row>
    <row r="7994" spans="1:8" x14ac:dyDescent="0.25">
      <c r="A7994" s="793"/>
      <c r="E7994" s="176"/>
      <c r="F7994" s="176"/>
      <c r="G7994" s="177"/>
      <c r="H7994" s="177"/>
    </row>
    <row r="7995" spans="1:8" x14ac:dyDescent="0.25">
      <c r="A7995" s="793"/>
      <c r="E7995" s="176"/>
      <c r="F7995" s="176"/>
      <c r="G7995" s="177"/>
      <c r="H7995" s="177"/>
    </row>
    <row r="7996" spans="1:8" x14ac:dyDescent="0.25">
      <c r="A7996" s="793"/>
      <c r="E7996" s="176"/>
      <c r="F7996" s="176"/>
      <c r="G7996" s="177"/>
      <c r="H7996" s="177"/>
    </row>
    <row r="7997" spans="1:8" x14ac:dyDescent="0.25">
      <c r="A7997" s="793"/>
      <c r="E7997" s="176"/>
      <c r="F7997" s="176"/>
      <c r="G7997" s="177"/>
      <c r="H7997" s="177"/>
    </row>
    <row r="7998" spans="1:8" x14ac:dyDescent="0.25">
      <c r="A7998" s="793"/>
      <c r="E7998" s="176"/>
      <c r="F7998" s="176"/>
      <c r="G7998" s="177"/>
      <c r="H7998" s="177"/>
    </row>
    <row r="7999" spans="1:8" x14ac:dyDescent="0.25">
      <c r="A7999" s="793"/>
      <c r="E7999" s="176"/>
      <c r="F7999" s="176"/>
      <c r="G7999" s="177"/>
      <c r="H7999" s="177"/>
    </row>
    <row r="8000" spans="1:8" x14ac:dyDescent="0.25">
      <c r="A8000" s="793"/>
      <c r="E8000" s="176"/>
      <c r="F8000" s="176"/>
      <c r="G8000" s="177"/>
      <c r="H8000" s="177"/>
    </row>
    <row r="8001" spans="1:8" x14ac:dyDescent="0.25">
      <c r="A8001" s="793"/>
      <c r="E8001" s="176"/>
      <c r="F8001" s="176"/>
      <c r="G8001" s="177"/>
      <c r="H8001" s="177"/>
    </row>
    <row r="8002" spans="1:8" x14ac:dyDescent="0.25">
      <c r="A8002" s="793"/>
      <c r="E8002" s="176"/>
      <c r="F8002" s="176"/>
      <c r="G8002" s="177"/>
      <c r="H8002" s="177"/>
    </row>
    <row r="8003" spans="1:8" x14ac:dyDescent="0.25">
      <c r="A8003" s="793"/>
      <c r="E8003" s="176"/>
      <c r="F8003" s="176"/>
      <c r="G8003" s="177"/>
      <c r="H8003" s="177"/>
    </row>
    <row r="8004" spans="1:8" x14ac:dyDescent="0.25">
      <c r="A8004" s="793"/>
      <c r="E8004" s="176"/>
      <c r="F8004" s="176"/>
      <c r="G8004" s="177"/>
      <c r="H8004" s="177"/>
    </row>
    <row r="8005" spans="1:8" x14ac:dyDescent="0.25">
      <c r="A8005" s="793"/>
      <c r="E8005" s="176"/>
      <c r="F8005" s="176"/>
      <c r="G8005" s="177"/>
      <c r="H8005" s="177"/>
    </row>
    <row r="8006" spans="1:8" x14ac:dyDescent="0.25">
      <c r="A8006" s="793"/>
      <c r="E8006" s="176"/>
      <c r="F8006" s="176"/>
      <c r="G8006" s="177"/>
      <c r="H8006" s="177"/>
    </row>
    <row r="8007" spans="1:8" x14ac:dyDescent="0.25">
      <c r="A8007" s="793"/>
      <c r="E8007" s="176"/>
      <c r="F8007" s="176"/>
      <c r="G8007" s="177"/>
      <c r="H8007" s="177"/>
    </row>
    <row r="8008" spans="1:8" x14ac:dyDescent="0.25">
      <c r="A8008" s="793"/>
      <c r="E8008" s="176"/>
      <c r="F8008" s="176"/>
      <c r="G8008" s="177"/>
      <c r="H8008" s="177"/>
    </row>
    <row r="8009" spans="1:8" x14ac:dyDescent="0.25">
      <c r="A8009" s="793"/>
      <c r="E8009" s="176"/>
      <c r="F8009" s="176"/>
      <c r="G8009" s="177"/>
      <c r="H8009" s="177"/>
    </row>
    <row r="8010" spans="1:8" x14ac:dyDescent="0.25">
      <c r="A8010" s="793"/>
      <c r="E8010" s="176"/>
      <c r="F8010" s="176"/>
      <c r="G8010" s="177"/>
      <c r="H8010" s="177"/>
    </row>
    <row r="8011" spans="1:8" x14ac:dyDescent="0.25">
      <c r="A8011" s="793"/>
      <c r="E8011" s="176"/>
      <c r="F8011" s="176"/>
      <c r="G8011" s="177"/>
      <c r="H8011" s="177"/>
    </row>
    <row r="8012" spans="1:8" x14ac:dyDescent="0.25">
      <c r="A8012" s="793"/>
      <c r="E8012" s="176"/>
      <c r="F8012" s="176"/>
      <c r="G8012" s="177"/>
      <c r="H8012" s="177"/>
    </row>
    <row r="8013" spans="1:8" x14ac:dyDescent="0.25">
      <c r="A8013" s="793"/>
      <c r="E8013" s="176"/>
      <c r="F8013" s="176"/>
      <c r="G8013" s="177"/>
      <c r="H8013" s="177"/>
    </row>
    <row r="8014" spans="1:8" x14ac:dyDescent="0.25">
      <c r="A8014" s="793"/>
      <c r="E8014" s="176"/>
      <c r="F8014" s="176"/>
      <c r="G8014" s="177"/>
      <c r="H8014" s="177"/>
    </row>
    <row r="8015" spans="1:8" x14ac:dyDescent="0.25">
      <c r="A8015" s="793"/>
      <c r="E8015" s="176"/>
      <c r="F8015" s="176"/>
      <c r="G8015" s="177"/>
      <c r="H8015" s="177"/>
    </row>
    <row r="8016" spans="1:8" x14ac:dyDescent="0.25">
      <c r="A8016" s="793"/>
      <c r="E8016" s="176"/>
      <c r="F8016" s="176"/>
      <c r="G8016" s="177"/>
      <c r="H8016" s="177"/>
    </row>
    <row r="8017" spans="1:8" x14ac:dyDescent="0.25">
      <c r="A8017" s="793"/>
      <c r="E8017" s="176"/>
      <c r="F8017" s="176"/>
      <c r="G8017" s="177"/>
      <c r="H8017" s="177"/>
    </row>
    <row r="8018" spans="1:8" x14ac:dyDescent="0.25">
      <c r="A8018" s="793"/>
      <c r="E8018" s="176"/>
      <c r="F8018" s="176"/>
      <c r="G8018" s="177"/>
      <c r="H8018" s="177"/>
    </row>
    <row r="8019" spans="1:8" x14ac:dyDescent="0.25">
      <c r="A8019" s="793"/>
      <c r="E8019" s="176"/>
      <c r="F8019" s="176"/>
      <c r="G8019" s="177"/>
      <c r="H8019" s="177"/>
    </row>
    <row r="8020" spans="1:8" x14ac:dyDescent="0.25">
      <c r="A8020" s="793"/>
      <c r="E8020" s="176"/>
      <c r="F8020" s="176"/>
      <c r="G8020" s="177"/>
      <c r="H8020" s="177"/>
    </row>
    <row r="8021" spans="1:8" x14ac:dyDescent="0.25">
      <c r="A8021" s="793"/>
      <c r="E8021" s="176"/>
      <c r="F8021" s="176"/>
      <c r="G8021" s="177"/>
      <c r="H8021" s="177"/>
    </row>
    <row r="8022" spans="1:8" x14ac:dyDescent="0.25">
      <c r="A8022" s="793"/>
      <c r="E8022" s="176"/>
      <c r="F8022" s="176"/>
      <c r="G8022" s="177"/>
      <c r="H8022" s="177"/>
    </row>
    <row r="8023" spans="1:8" x14ac:dyDescent="0.25">
      <c r="A8023" s="793"/>
      <c r="E8023" s="176"/>
      <c r="F8023" s="176"/>
      <c r="G8023" s="177"/>
      <c r="H8023" s="177"/>
    </row>
    <row r="8024" spans="1:8" x14ac:dyDescent="0.25">
      <c r="A8024" s="793"/>
      <c r="E8024" s="176"/>
      <c r="F8024" s="176"/>
      <c r="G8024" s="177"/>
      <c r="H8024" s="177"/>
    </row>
    <row r="8025" spans="1:8" x14ac:dyDescent="0.25">
      <c r="A8025" s="793"/>
      <c r="E8025" s="176"/>
      <c r="F8025" s="176"/>
      <c r="G8025" s="177"/>
      <c r="H8025" s="177"/>
    </row>
    <row r="8026" spans="1:8" x14ac:dyDescent="0.25">
      <c r="A8026" s="793"/>
      <c r="E8026" s="176"/>
      <c r="F8026" s="176"/>
      <c r="G8026" s="177"/>
      <c r="H8026" s="177"/>
    </row>
    <row r="8027" spans="1:8" x14ac:dyDescent="0.25">
      <c r="A8027" s="793"/>
      <c r="E8027" s="176"/>
      <c r="F8027" s="176"/>
      <c r="G8027" s="177"/>
      <c r="H8027" s="177"/>
    </row>
    <row r="8028" spans="1:8" x14ac:dyDescent="0.25">
      <c r="A8028" s="793"/>
      <c r="E8028" s="176"/>
      <c r="F8028" s="176"/>
      <c r="G8028" s="177"/>
      <c r="H8028" s="177"/>
    </row>
    <row r="8029" spans="1:8" x14ac:dyDescent="0.25">
      <c r="A8029" s="793"/>
      <c r="E8029" s="176"/>
      <c r="F8029" s="176"/>
      <c r="G8029" s="177"/>
      <c r="H8029" s="177"/>
    </row>
    <row r="8030" spans="1:8" x14ac:dyDescent="0.25">
      <c r="A8030" s="793"/>
      <c r="E8030" s="176"/>
      <c r="F8030" s="176"/>
      <c r="G8030" s="177"/>
      <c r="H8030" s="177"/>
    </row>
    <row r="8031" spans="1:8" x14ac:dyDescent="0.25">
      <c r="A8031" s="793"/>
      <c r="E8031" s="176"/>
      <c r="F8031" s="176"/>
      <c r="G8031" s="177"/>
      <c r="H8031" s="177"/>
    </row>
    <row r="8032" spans="1:8" x14ac:dyDescent="0.25">
      <c r="A8032" s="793"/>
      <c r="E8032" s="176"/>
      <c r="F8032" s="176"/>
      <c r="G8032" s="177"/>
      <c r="H8032" s="177"/>
    </row>
    <row r="8033" spans="1:8" x14ac:dyDescent="0.25">
      <c r="A8033" s="793"/>
      <c r="E8033" s="176"/>
      <c r="F8033" s="176"/>
      <c r="G8033" s="177"/>
      <c r="H8033" s="177"/>
    </row>
    <row r="8034" spans="1:8" x14ac:dyDescent="0.25">
      <c r="A8034" s="793"/>
      <c r="E8034" s="176"/>
      <c r="F8034" s="176"/>
      <c r="G8034" s="177"/>
      <c r="H8034" s="177"/>
    </row>
    <row r="8035" spans="1:8" x14ac:dyDescent="0.25">
      <c r="A8035" s="793"/>
      <c r="E8035" s="176"/>
      <c r="F8035" s="176"/>
      <c r="G8035" s="177"/>
      <c r="H8035" s="177"/>
    </row>
    <row r="8036" spans="1:8" x14ac:dyDescent="0.25">
      <c r="A8036" s="793"/>
      <c r="E8036" s="176"/>
      <c r="F8036" s="176"/>
      <c r="G8036" s="177"/>
      <c r="H8036" s="177"/>
    </row>
    <row r="8037" spans="1:8" x14ac:dyDescent="0.25">
      <c r="A8037" s="793"/>
      <c r="E8037" s="176"/>
      <c r="F8037" s="176"/>
      <c r="G8037" s="177"/>
      <c r="H8037" s="177"/>
    </row>
    <row r="8038" spans="1:8" x14ac:dyDescent="0.25">
      <c r="A8038" s="793"/>
      <c r="E8038" s="176"/>
      <c r="F8038" s="176"/>
      <c r="G8038" s="177"/>
      <c r="H8038" s="177"/>
    </row>
    <row r="8039" spans="1:8" x14ac:dyDescent="0.25">
      <c r="A8039" s="793"/>
      <c r="E8039" s="176"/>
      <c r="F8039" s="176"/>
      <c r="G8039" s="177"/>
      <c r="H8039" s="177"/>
    </row>
    <row r="8040" spans="1:8" x14ac:dyDescent="0.25">
      <c r="A8040" s="793"/>
      <c r="E8040" s="176"/>
      <c r="F8040" s="176"/>
      <c r="G8040" s="177"/>
      <c r="H8040" s="177"/>
    </row>
    <row r="8041" spans="1:8" x14ac:dyDescent="0.25">
      <c r="A8041" s="793"/>
      <c r="E8041" s="176"/>
      <c r="F8041" s="176"/>
      <c r="G8041" s="177"/>
      <c r="H8041" s="177"/>
    </row>
    <row r="8042" spans="1:8" x14ac:dyDescent="0.25">
      <c r="A8042" s="793"/>
      <c r="E8042" s="176"/>
      <c r="F8042" s="176"/>
      <c r="G8042" s="177"/>
      <c r="H8042" s="177"/>
    </row>
    <row r="8043" spans="1:8" x14ac:dyDescent="0.25">
      <c r="A8043" s="793"/>
      <c r="E8043" s="176"/>
      <c r="F8043" s="176"/>
      <c r="G8043" s="177"/>
      <c r="H8043" s="177"/>
    </row>
    <row r="8044" spans="1:8" x14ac:dyDescent="0.25">
      <c r="A8044" s="793"/>
      <c r="E8044" s="176"/>
      <c r="F8044" s="176"/>
      <c r="G8044" s="177"/>
      <c r="H8044" s="177"/>
    </row>
    <row r="8045" spans="1:8" x14ac:dyDescent="0.25">
      <c r="A8045" s="793"/>
      <c r="E8045" s="176"/>
      <c r="F8045" s="176"/>
      <c r="G8045" s="177"/>
      <c r="H8045" s="177"/>
    </row>
    <row r="8046" spans="1:8" x14ac:dyDescent="0.25">
      <c r="A8046" s="793"/>
      <c r="E8046" s="176"/>
      <c r="F8046" s="176"/>
      <c r="G8046" s="177"/>
      <c r="H8046" s="177"/>
    </row>
    <row r="8047" spans="1:8" x14ac:dyDescent="0.25">
      <c r="A8047" s="793"/>
      <c r="E8047" s="176"/>
      <c r="F8047" s="176"/>
      <c r="G8047" s="177"/>
      <c r="H8047" s="177"/>
    </row>
    <row r="8048" spans="1:8" x14ac:dyDescent="0.25">
      <c r="A8048" s="793"/>
      <c r="E8048" s="176"/>
      <c r="F8048" s="176"/>
      <c r="G8048" s="177"/>
      <c r="H8048" s="177"/>
    </row>
    <row r="8049" spans="1:8" x14ac:dyDescent="0.25">
      <c r="A8049" s="793"/>
      <c r="E8049" s="176"/>
      <c r="F8049" s="176"/>
      <c r="G8049" s="177"/>
      <c r="H8049" s="177"/>
    </row>
    <row r="8050" spans="1:8" x14ac:dyDescent="0.25">
      <c r="A8050" s="793"/>
      <c r="E8050" s="176"/>
      <c r="F8050" s="176"/>
      <c r="G8050" s="177"/>
      <c r="H8050" s="177"/>
    </row>
    <row r="8051" spans="1:8" x14ac:dyDescent="0.25">
      <c r="A8051" s="793"/>
      <c r="E8051" s="176"/>
      <c r="F8051" s="176"/>
      <c r="G8051" s="177"/>
      <c r="H8051" s="177"/>
    </row>
    <row r="8052" spans="1:8" x14ac:dyDescent="0.25">
      <c r="A8052" s="793"/>
      <c r="E8052" s="176"/>
      <c r="F8052" s="176"/>
      <c r="G8052" s="177"/>
      <c r="H8052" s="177"/>
    </row>
    <row r="8053" spans="1:8" x14ac:dyDescent="0.25">
      <c r="A8053" s="793"/>
      <c r="E8053" s="176"/>
      <c r="F8053" s="176"/>
      <c r="G8053" s="177"/>
      <c r="H8053" s="177"/>
    </row>
    <row r="8054" spans="1:8" x14ac:dyDescent="0.25">
      <c r="A8054" s="793"/>
      <c r="E8054" s="176"/>
      <c r="F8054" s="176"/>
      <c r="G8054" s="177"/>
      <c r="H8054" s="177"/>
    </row>
    <row r="8055" spans="1:8" x14ac:dyDescent="0.25">
      <c r="A8055" s="793"/>
      <c r="E8055" s="176"/>
      <c r="F8055" s="176"/>
      <c r="G8055" s="177"/>
      <c r="H8055" s="177"/>
    </row>
    <row r="8056" spans="1:8" x14ac:dyDescent="0.25">
      <c r="A8056" s="793"/>
      <c r="E8056" s="176"/>
      <c r="F8056" s="176"/>
      <c r="G8056" s="177"/>
      <c r="H8056" s="177"/>
    </row>
    <row r="8057" spans="1:8" x14ac:dyDescent="0.25">
      <c r="A8057" s="793"/>
      <c r="E8057" s="176"/>
      <c r="F8057" s="176"/>
      <c r="G8057" s="177"/>
      <c r="H8057" s="177"/>
    </row>
    <row r="8058" spans="1:8" x14ac:dyDescent="0.25">
      <c r="A8058" s="793"/>
      <c r="E8058" s="176"/>
      <c r="F8058" s="176"/>
      <c r="G8058" s="177"/>
      <c r="H8058" s="177"/>
    </row>
    <row r="8059" spans="1:8" x14ac:dyDescent="0.25">
      <c r="A8059" s="793"/>
      <c r="E8059" s="176"/>
      <c r="F8059" s="176"/>
      <c r="G8059" s="177"/>
      <c r="H8059" s="177"/>
    </row>
    <row r="8060" spans="1:8" x14ac:dyDescent="0.25">
      <c r="A8060" s="793"/>
      <c r="E8060" s="176"/>
      <c r="F8060" s="176"/>
      <c r="G8060" s="177"/>
      <c r="H8060" s="177"/>
    </row>
    <row r="8061" spans="1:8" x14ac:dyDescent="0.25">
      <c r="A8061" s="793"/>
      <c r="E8061" s="176"/>
      <c r="F8061" s="176"/>
      <c r="G8061" s="177"/>
      <c r="H8061" s="177"/>
    </row>
    <row r="8062" spans="1:8" x14ac:dyDescent="0.25">
      <c r="A8062" s="793"/>
      <c r="E8062" s="176"/>
      <c r="F8062" s="176"/>
      <c r="G8062" s="177"/>
      <c r="H8062" s="177"/>
    </row>
    <row r="8063" spans="1:8" x14ac:dyDescent="0.25">
      <c r="A8063" s="793"/>
      <c r="E8063" s="176"/>
      <c r="F8063" s="176"/>
      <c r="G8063" s="177"/>
      <c r="H8063" s="177"/>
    </row>
    <row r="8064" spans="1:8" x14ac:dyDescent="0.25">
      <c r="A8064" s="793"/>
      <c r="E8064" s="176"/>
      <c r="F8064" s="176"/>
      <c r="G8064" s="177"/>
      <c r="H8064" s="177"/>
    </row>
    <row r="8065" spans="1:8" x14ac:dyDescent="0.25">
      <c r="A8065" s="793"/>
      <c r="E8065" s="176"/>
      <c r="F8065" s="176"/>
      <c r="G8065" s="177"/>
      <c r="H8065" s="177"/>
    </row>
    <row r="8066" spans="1:8" x14ac:dyDescent="0.25">
      <c r="A8066" s="793"/>
      <c r="E8066" s="176"/>
      <c r="F8066" s="176"/>
      <c r="G8066" s="177"/>
      <c r="H8066" s="177"/>
    </row>
    <row r="8067" spans="1:8" x14ac:dyDescent="0.25">
      <c r="A8067" s="793"/>
      <c r="E8067" s="176"/>
      <c r="F8067" s="176"/>
      <c r="G8067" s="177"/>
      <c r="H8067" s="177"/>
    </row>
    <row r="8068" spans="1:8" x14ac:dyDescent="0.25">
      <c r="A8068" s="793"/>
      <c r="E8068" s="176"/>
      <c r="F8068" s="176"/>
      <c r="G8068" s="177"/>
      <c r="H8068" s="177"/>
    </row>
    <row r="8069" spans="1:8" x14ac:dyDescent="0.25">
      <c r="A8069" s="793"/>
      <c r="E8069" s="176"/>
      <c r="F8069" s="176"/>
      <c r="G8069" s="177"/>
      <c r="H8069" s="177"/>
    </row>
    <row r="8070" spans="1:8" x14ac:dyDescent="0.25">
      <c r="A8070" s="793"/>
      <c r="E8070" s="176"/>
      <c r="F8070" s="176"/>
      <c r="G8070" s="177"/>
      <c r="H8070" s="177"/>
    </row>
    <row r="8071" spans="1:8" x14ac:dyDescent="0.25">
      <c r="A8071" s="793"/>
      <c r="E8071" s="176"/>
      <c r="F8071" s="176"/>
      <c r="G8071" s="177"/>
      <c r="H8071" s="177"/>
    </row>
    <row r="8072" spans="1:8" x14ac:dyDescent="0.25">
      <c r="A8072" s="793"/>
      <c r="E8072" s="176"/>
      <c r="F8072" s="176"/>
      <c r="G8072" s="177"/>
      <c r="H8072" s="177"/>
    </row>
    <row r="8073" spans="1:8" x14ac:dyDescent="0.25">
      <c r="A8073" s="793"/>
      <c r="E8073" s="176"/>
      <c r="F8073" s="176"/>
      <c r="G8073" s="177"/>
      <c r="H8073" s="177"/>
    </row>
    <row r="8074" spans="1:8" x14ac:dyDescent="0.25">
      <c r="A8074" s="793"/>
      <c r="E8074" s="176"/>
      <c r="F8074" s="176"/>
      <c r="G8074" s="177"/>
      <c r="H8074" s="177"/>
    </row>
    <row r="8075" spans="1:8" x14ac:dyDescent="0.25">
      <c r="A8075" s="793"/>
      <c r="E8075" s="176"/>
      <c r="F8075" s="176"/>
      <c r="G8075" s="177"/>
      <c r="H8075" s="177"/>
    </row>
    <row r="8076" spans="1:8" x14ac:dyDescent="0.25">
      <c r="A8076" s="793"/>
      <c r="E8076" s="176"/>
      <c r="F8076" s="176"/>
      <c r="G8076" s="177"/>
      <c r="H8076" s="177"/>
    </row>
    <row r="8077" spans="1:8" x14ac:dyDescent="0.25">
      <c r="A8077" s="793"/>
      <c r="E8077" s="176"/>
      <c r="F8077" s="176"/>
      <c r="G8077" s="177"/>
      <c r="H8077" s="177"/>
    </row>
    <row r="8078" spans="1:8" x14ac:dyDescent="0.25">
      <c r="A8078" s="793"/>
      <c r="E8078" s="176"/>
      <c r="F8078" s="176"/>
      <c r="G8078" s="177"/>
      <c r="H8078" s="177"/>
    </row>
    <row r="8079" spans="1:8" x14ac:dyDescent="0.25">
      <c r="A8079" s="793"/>
      <c r="E8079" s="176"/>
      <c r="F8079" s="176"/>
      <c r="G8079" s="177"/>
      <c r="H8079" s="177"/>
    </row>
    <row r="8080" spans="1:8" x14ac:dyDescent="0.25">
      <c r="A8080" s="793"/>
      <c r="E8080" s="176"/>
      <c r="F8080" s="176"/>
      <c r="G8080" s="177"/>
      <c r="H8080" s="177"/>
    </row>
    <row r="8081" spans="1:8" x14ac:dyDescent="0.25">
      <c r="A8081" s="793"/>
      <c r="E8081" s="176"/>
      <c r="F8081" s="176"/>
      <c r="G8081" s="177"/>
      <c r="H8081" s="177"/>
    </row>
    <row r="8082" spans="1:8" x14ac:dyDescent="0.25">
      <c r="A8082" s="793"/>
      <c r="E8082" s="176"/>
      <c r="F8082" s="176"/>
      <c r="G8082" s="177"/>
      <c r="H8082" s="177"/>
    </row>
    <row r="8083" spans="1:8" x14ac:dyDescent="0.25">
      <c r="A8083" s="793"/>
      <c r="E8083" s="176"/>
      <c r="F8083" s="176"/>
      <c r="G8083" s="177"/>
      <c r="H8083" s="177"/>
    </row>
    <row r="8084" spans="1:8" x14ac:dyDescent="0.25">
      <c r="A8084" s="793"/>
      <c r="E8084" s="176"/>
      <c r="F8084" s="176"/>
      <c r="G8084" s="177"/>
      <c r="H8084" s="177"/>
    </row>
    <row r="8085" spans="1:8" x14ac:dyDescent="0.25">
      <c r="A8085" s="793"/>
      <c r="E8085" s="176"/>
      <c r="F8085" s="176"/>
      <c r="G8085" s="177"/>
      <c r="H8085" s="177"/>
    </row>
    <row r="8086" spans="1:8" x14ac:dyDescent="0.25">
      <c r="A8086" s="793"/>
      <c r="E8086" s="176"/>
      <c r="F8086" s="176"/>
      <c r="G8086" s="177"/>
      <c r="H8086" s="177"/>
    </row>
    <row r="8087" spans="1:8" x14ac:dyDescent="0.25">
      <c r="A8087" s="793"/>
      <c r="E8087" s="176"/>
      <c r="F8087" s="176"/>
      <c r="G8087" s="177"/>
      <c r="H8087" s="177"/>
    </row>
    <row r="8088" spans="1:8" x14ac:dyDescent="0.25">
      <c r="A8088" s="793"/>
      <c r="E8088" s="176"/>
      <c r="F8088" s="176"/>
      <c r="G8088" s="177"/>
      <c r="H8088" s="177"/>
    </row>
    <row r="8089" spans="1:8" x14ac:dyDescent="0.25">
      <c r="A8089" s="793"/>
      <c r="E8089" s="176"/>
      <c r="F8089" s="176"/>
      <c r="G8089" s="177"/>
      <c r="H8089" s="177"/>
    </row>
    <row r="8090" spans="1:8" x14ac:dyDescent="0.25">
      <c r="A8090" s="793"/>
      <c r="E8090" s="176"/>
      <c r="F8090" s="176"/>
      <c r="G8090" s="177"/>
      <c r="H8090" s="177"/>
    </row>
    <row r="8091" spans="1:8" x14ac:dyDescent="0.25">
      <c r="A8091" s="793"/>
      <c r="E8091" s="176"/>
      <c r="F8091" s="176"/>
      <c r="G8091" s="177"/>
      <c r="H8091" s="177"/>
    </row>
    <row r="8092" spans="1:8" x14ac:dyDescent="0.25">
      <c r="A8092" s="793"/>
      <c r="E8092" s="176"/>
      <c r="F8092" s="176"/>
      <c r="G8092" s="177"/>
      <c r="H8092" s="177"/>
    </row>
    <row r="8093" spans="1:8" x14ac:dyDescent="0.25">
      <c r="A8093" s="793"/>
      <c r="E8093" s="176"/>
      <c r="F8093" s="176"/>
      <c r="G8093" s="177"/>
      <c r="H8093" s="177"/>
    </row>
    <row r="8094" spans="1:8" x14ac:dyDescent="0.25">
      <c r="A8094" s="793"/>
      <c r="E8094" s="176"/>
      <c r="F8094" s="176"/>
      <c r="G8094" s="177"/>
      <c r="H8094" s="177"/>
    </row>
    <row r="8095" spans="1:8" x14ac:dyDescent="0.25">
      <c r="A8095" s="793"/>
      <c r="E8095" s="176"/>
      <c r="F8095" s="176"/>
      <c r="G8095" s="177"/>
      <c r="H8095" s="177"/>
    </row>
    <row r="8096" spans="1:8" x14ac:dyDescent="0.25">
      <c r="A8096" s="793"/>
      <c r="E8096" s="176"/>
      <c r="F8096" s="176"/>
      <c r="G8096" s="177"/>
      <c r="H8096" s="177"/>
    </row>
    <row r="8097" spans="1:8" x14ac:dyDescent="0.25">
      <c r="A8097" s="793"/>
      <c r="E8097" s="176"/>
      <c r="F8097" s="176"/>
      <c r="G8097" s="177"/>
      <c r="H8097" s="177"/>
    </row>
    <row r="8098" spans="1:8" x14ac:dyDescent="0.25">
      <c r="A8098" s="793"/>
      <c r="E8098" s="176"/>
      <c r="F8098" s="176"/>
      <c r="G8098" s="177"/>
      <c r="H8098" s="177"/>
    </row>
    <row r="8099" spans="1:8" x14ac:dyDescent="0.25">
      <c r="A8099" s="793"/>
      <c r="E8099" s="176"/>
      <c r="F8099" s="176"/>
      <c r="G8099" s="177"/>
      <c r="H8099" s="177"/>
    </row>
    <row r="8100" spans="1:8" x14ac:dyDescent="0.25">
      <c r="A8100" s="793"/>
      <c r="E8100" s="176"/>
      <c r="F8100" s="176"/>
      <c r="G8100" s="177"/>
      <c r="H8100" s="177"/>
    </row>
    <row r="8101" spans="1:8" x14ac:dyDescent="0.25">
      <c r="A8101" s="793"/>
      <c r="E8101" s="176"/>
      <c r="F8101" s="176"/>
      <c r="G8101" s="177"/>
      <c r="H8101" s="177"/>
    </row>
    <row r="8102" spans="1:8" x14ac:dyDescent="0.25">
      <c r="A8102" s="793"/>
      <c r="E8102" s="176"/>
      <c r="F8102" s="176"/>
      <c r="G8102" s="177"/>
      <c r="H8102" s="177"/>
    </row>
    <row r="8103" spans="1:8" x14ac:dyDescent="0.25">
      <c r="A8103" s="793"/>
      <c r="E8103" s="176"/>
      <c r="F8103" s="176"/>
      <c r="G8103" s="177"/>
      <c r="H8103" s="177"/>
    </row>
    <row r="8104" spans="1:8" x14ac:dyDescent="0.25">
      <c r="A8104" s="793"/>
      <c r="E8104" s="176"/>
      <c r="F8104" s="176"/>
      <c r="G8104" s="177"/>
      <c r="H8104" s="177"/>
    </row>
    <row r="8105" spans="1:8" x14ac:dyDescent="0.25">
      <c r="A8105" s="793"/>
      <c r="E8105" s="176"/>
      <c r="F8105" s="176"/>
      <c r="G8105" s="177"/>
      <c r="H8105" s="177"/>
    </row>
    <row r="8106" spans="1:8" x14ac:dyDescent="0.25">
      <c r="A8106" s="793"/>
      <c r="E8106" s="176"/>
      <c r="F8106" s="176"/>
      <c r="G8106" s="177"/>
      <c r="H8106" s="177"/>
    </row>
    <row r="8107" spans="1:8" x14ac:dyDescent="0.25">
      <c r="A8107" s="793"/>
      <c r="E8107" s="176"/>
      <c r="F8107" s="176"/>
      <c r="G8107" s="177"/>
      <c r="H8107" s="177"/>
    </row>
    <row r="8108" spans="1:8" x14ac:dyDescent="0.25">
      <c r="A8108" s="793"/>
      <c r="E8108" s="176"/>
      <c r="F8108" s="176"/>
      <c r="G8108" s="177"/>
      <c r="H8108" s="177"/>
    </row>
    <row r="8109" spans="1:8" x14ac:dyDescent="0.25">
      <c r="A8109" s="793"/>
      <c r="E8109" s="176"/>
      <c r="F8109" s="176"/>
      <c r="G8109" s="177"/>
      <c r="H8109" s="177"/>
    </row>
    <row r="8110" spans="1:8" x14ac:dyDescent="0.25">
      <c r="A8110" s="793"/>
      <c r="E8110" s="176"/>
      <c r="F8110" s="176"/>
      <c r="G8110" s="177"/>
      <c r="H8110" s="177"/>
    </row>
    <row r="8111" spans="1:8" x14ac:dyDescent="0.25">
      <c r="A8111" s="793"/>
      <c r="E8111" s="176"/>
      <c r="F8111" s="176"/>
      <c r="G8111" s="177"/>
      <c r="H8111" s="177"/>
    </row>
    <row r="8112" spans="1:8" x14ac:dyDescent="0.25">
      <c r="A8112" s="793"/>
      <c r="E8112" s="176"/>
      <c r="F8112" s="176"/>
      <c r="G8112" s="177"/>
      <c r="H8112" s="177"/>
    </row>
    <row r="8113" spans="1:8" x14ac:dyDescent="0.25">
      <c r="A8113" s="793"/>
      <c r="E8113" s="176"/>
      <c r="F8113" s="176"/>
      <c r="G8113" s="177"/>
      <c r="H8113" s="177"/>
    </row>
    <row r="8114" spans="1:8" x14ac:dyDescent="0.25">
      <c r="A8114" s="793"/>
      <c r="E8114" s="176"/>
      <c r="F8114" s="176"/>
      <c r="G8114" s="177"/>
      <c r="H8114" s="177"/>
    </row>
    <row r="8115" spans="1:8" x14ac:dyDescent="0.25">
      <c r="A8115" s="793"/>
      <c r="E8115" s="176"/>
      <c r="F8115" s="176"/>
      <c r="G8115" s="177"/>
      <c r="H8115" s="177"/>
    </row>
    <row r="8116" spans="1:8" x14ac:dyDescent="0.25">
      <c r="A8116" s="793"/>
      <c r="E8116" s="176"/>
      <c r="F8116" s="176"/>
      <c r="G8116" s="177"/>
      <c r="H8116" s="177"/>
    </row>
    <row r="8117" spans="1:8" x14ac:dyDescent="0.25">
      <c r="A8117" s="793"/>
      <c r="E8117" s="176"/>
      <c r="F8117" s="176"/>
      <c r="G8117" s="177"/>
      <c r="H8117" s="177"/>
    </row>
    <row r="8118" spans="1:8" x14ac:dyDescent="0.25">
      <c r="A8118" s="793"/>
      <c r="E8118" s="176"/>
      <c r="F8118" s="176"/>
      <c r="G8118" s="177"/>
      <c r="H8118" s="177"/>
    </row>
    <row r="8119" spans="1:8" x14ac:dyDescent="0.25">
      <c r="A8119" s="793"/>
      <c r="E8119" s="176"/>
      <c r="F8119" s="176"/>
      <c r="G8119" s="177"/>
      <c r="H8119" s="177"/>
    </row>
    <row r="8120" spans="1:8" x14ac:dyDescent="0.25">
      <c r="A8120" s="793"/>
      <c r="E8120" s="176"/>
      <c r="F8120" s="176"/>
      <c r="G8120" s="177"/>
      <c r="H8120" s="177"/>
    </row>
    <row r="8121" spans="1:8" x14ac:dyDescent="0.25">
      <c r="A8121" s="793"/>
      <c r="E8121" s="176"/>
      <c r="F8121" s="176"/>
      <c r="G8121" s="177"/>
      <c r="H8121" s="177"/>
    </row>
    <row r="8122" spans="1:8" x14ac:dyDescent="0.25">
      <c r="A8122" s="793"/>
      <c r="E8122" s="176"/>
      <c r="F8122" s="176"/>
      <c r="G8122" s="177"/>
      <c r="H8122" s="177"/>
    </row>
    <row r="8123" spans="1:8" x14ac:dyDescent="0.25">
      <c r="A8123" s="793"/>
      <c r="E8123" s="176"/>
      <c r="F8123" s="176"/>
      <c r="G8123" s="177"/>
      <c r="H8123" s="177"/>
    </row>
    <row r="8124" spans="1:8" x14ac:dyDescent="0.25">
      <c r="A8124" s="793"/>
      <c r="E8124" s="176"/>
      <c r="F8124" s="176"/>
      <c r="G8124" s="177"/>
      <c r="H8124" s="177"/>
    </row>
    <row r="8125" spans="1:8" x14ac:dyDescent="0.25">
      <c r="A8125" s="793"/>
      <c r="E8125" s="176"/>
      <c r="F8125" s="176"/>
      <c r="G8125" s="177"/>
      <c r="H8125" s="177"/>
    </row>
    <row r="8126" spans="1:8" x14ac:dyDescent="0.25">
      <c r="A8126" s="793"/>
      <c r="E8126" s="176"/>
      <c r="F8126" s="176"/>
      <c r="G8126" s="177"/>
      <c r="H8126" s="177"/>
    </row>
    <row r="8127" spans="1:8" x14ac:dyDescent="0.25">
      <c r="A8127" s="793"/>
      <c r="E8127" s="176"/>
      <c r="F8127" s="176"/>
      <c r="G8127" s="177"/>
      <c r="H8127" s="177"/>
    </row>
    <row r="8128" spans="1:8" x14ac:dyDescent="0.25">
      <c r="A8128" s="793"/>
      <c r="E8128" s="176"/>
      <c r="F8128" s="176"/>
      <c r="G8128" s="177"/>
      <c r="H8128" s="177"/>
    </row>
    <row r="8129" spans="1:8" x14ac:dyDescent="0.25">
      <c r="A8129" s="793"/>
      <c r="E8129" s="176"/>
      <c r="F8129" s="176"/>
      <c r="G8129" s="177"/>
      <c r="H8129" s="177"/>
    </row>
    <row r="8130" spans="1:8" x14ac:dyDescent="0.25">
      <c r="A8130" s="793"/>
      <c r="E8130" s="176"/>
      <c r="F8130" s="176"/>
      <c r="G8130" s="177"/>
      <c r="H8130" s="177"/>
    </row>
    <row r="8131" spans="1:8" x14ac:dyDescent="0.25">
      <c r="A8131" s="793"/>
      <c r="E8131" s="176"/>
      <c r="F8131" s="176"/>
      <c r="G8131" s="177"/>
      <c r="H8131" s="177"/>
    </row>
    <row r="8132" spans="1:8" x14ac:dyDescent="0.25">
      <c r="A8132" s="793"/>
      <c r="E8132" s="176"/>
      <c r="F8132" s="176"/>
      <c r="G8132" s="177"/>
      <c r="H8132" s="177"/>
    </row>
    <row r="8133" spans="1:8" x14ac:dyDescent="0.25">
      <c r="A8133" s="793"/>
      <c r="E8133" s="176"/>
      <c r="F8133" s="176"/>
      <c r="G8133" s="177"/>
      <c r="H8133" s="177"/>
    </row>
    <row r="8134" spans="1:8" x14ac:dyDescent="0.25">
      <c r="A8134" s="793"/>
      <c r="E8134" s="176"/>
      <c r="F8134" s="176"/>
      <c r="G8134" s="177"/>
      <c r="H8134" s="177"/>
    </row>
    <row r="8135" spans="1:8" x14ac:dyDescent="0.25">
      <c r="A8135" s="793"/>
      <c r="E8135" s="176"/>
      <c r="F8135" s="176"/>
      <c r="G8135" s="177"/>
      <c r="H8135" s="177"/>
    </row>
    <row r="8136" spans="1:8" x14ac:dyDescent="0.25">
      <c r="A8136" s="793"/>
      <c r="E8136" s="176"/>
      <c r="F8136" s="176"/>
      <c r="G8136" s="177"/>
      <c r="H8136" s="177"/>
    </row>
    <row r="8137" spans="1:8" x14ac:dyDescent="0.25">
      <c r="A8137" s="793"/>
      <c r="E8137" s="176"/>
      <c r="F8137" s="176"/>
      <c r="G8137" s="177"/>
      <c r="H8137" s="177"/>
    </row>
    <row r="8138" spans="1:8" x14ac:dyDescent="0.25">
      <c r="A8138" s="793"/>
      <c r="E8138" s="176"/>
      <c r="F8138" s="176"/>
      <c r="G8138" s="177"/>
      <c r="H8138" s="177"/>
    </row>
    <row r="8139" spans="1:8" x14ac:dyDescent="0.25">
      <c r="A8139" s="793"/>
      <c r="E8139" s="176"/>
      <c r="F8139" s="176"/>
      <c r="G8139" s="177"/>
      <c r="H8139" s="177"/>
    </row>
    <row r="8140" spans="1:8" x14ac:dyDescent="0.25">
      <c r="A8140" s="793"/>
      <c r="E8140" s="176"/>
      <c r="F8140" s="176"/>
      <c r="G8140" s="177"/>
      <c r="H8140" s="177"/>
    </row>
    <row r="8141" spans="1:8" x14ac:dyDescent="0.25">
      <c r="A8141" s="793"/>
      <c r="E8141" s="176"/>
      <c r="F8141" s="176"/>
      <c r="G8141" s="177"/>
      <c r="H8141" s="177"/>
    </row>
    <row r="8142" spans="1:8" x14ac:dyDescent="0.25">
      <c r="A8142" s="793"/>
      <c r="E8142" s="176"/>
      <c r="F8142" s="176"/>
      <c r="G8142" s="177"/>
      <c r="H8142" s="177"/>
    </row>
    <row r="8143" spans="1:8" x14ac:dyDescent="0.25">
      <c r="A8143" s="793"/>
      <c r="E8143" s="176"/>
      <c r="F8143" s="176"/>
      <c r="G8143" s="177"/>
      <c r="H8143" s="177"/>
    </row>
    <row r="8144" spans="1:8" x14ac:dyDescent="0.25">
      <c r="A8144" s="793"/>
      <c r="E8144" s="176"/>
      <c r="F8144" s="176"/>
      <c r="G8144" s="177"/>
      <c r="H8144" s="177"/>
    </row>
    <row r="8145" spans="1:8" x14ac:dyDescent="0.25">
      <c r="A8145" s="793"/>
      <c r="E8145" s="176"/>
      <c r="F8145" s="176"/>
      <c r="G8145" s="177"/>
      <c r="H8145" s="177"/>
    </row>
    <row r="8146" spans="1:8" x14ac:dyDescent="0.25">
      <c r="A8146" s="793"/>
      <c r="E8146" s="176"/>
      <c r="F8146" s="176"/>
      <c r="G8146" s="177"/>
      <c r="H8146" s="177"/>
    </row>
    <row r="8147" spans="1:8" x14ac:dyDescent="0.25">
      <c r="A8147" s="793"/>
      <c r="E8147" s="176"/>
      <c r="F8147" s="176"/>
      <c r="G8147" s="177"/>
      <c r="H8147" s="177"/>
    </row>
    <row r="8148" spans="1:8" x14ac:dyDescent="0.25">
      <c r="A8148" s="793"/>
      <c r="E8148" s="176"/>
      <c r="F8148" s="176"/>
      <c r="G8148" s="177"/>
      <c r="H8148" s="177"/>
    </row>
    <row r="8149" spans="1:8" x14ac:dyDescent="0.25">
      <c r="A8149" s="793"/>
      <c r="E8149" s="176"/>
      <c r="F8149" s="176"/>
      <c r="G8149" s="177"/>
      <c r="H8149" s="177"/>
    </row>
    <row r="8150" spans="1:8" x14ac:dyDescent="0.25">
      <c r="A8150" s="793"/>
      <c r="E8150" s="176"/>
      <c r="F8150" s="176"/>
      <c r="G8150" s="177"/>
      <c r="H8150" s="177"/>
    </row>
    <row r="8151" spans="1:8" x14ac:dyDescent="0.25">
      <c r="A8151" s="793"/>
      <c r="E8151" s="176"/>
      <c r="F8151" s="176"/>
      <c r="G8151" s="177"/>
      <c r="H8151" s="177"/>
    </row>
    <row r="8152" spans="1:8" x14ac:dyDescent="0.25">
      <c r="A8152" s="793"/>
      <c r="E8152" s="176"/>
      <c r="F8152" s="176"/>
      <c r="G8152" s="177"/>
      <c r="H8152" s="177"/>
    </row>
    <row r="8153" spans="1:8" x14ac:dyDescent="0.25">
      <c r="A8153" s="793"/>
      <c r="E8153" s="176"/>
      <c r="F8153" s="176"/>
      <c r="G8153" s="177"/>
      <c r="H8153" s="177"/>
    </row>
    <row r="8154" spans="1:8" x14ac:dyDescent="0.25">
      <c r="A8154" s="793"/>
      <c r="E8154" s="176"/>
      <c r="F8154" s="176"/>
      <c r="G8154" s="177"/>
      <c r="H8154" s="177"/>
    </row>
    <row r="8155" spans="1:8" x14ac:dyDescent="0.25">
      <c r="A8155" s="793"/>
      <c r="E8155" s="176"/>
      <c r="F8155" s="176"/>
      <c r="G8155" s="177"/>
      <c r="H8155" s="177"/>
    </row>
    <row r="8156" spans="1:8" x14ac:dyDescent="0.25">
      <c r="A8156" s="793"/>
      <c r="E8156" s="176"/>
      <c r="F8156" s="176"/>
      <c r="G8156" s="177"/>
      <c r="H8156" s="177"/>
    </row>
    <row r="8157" spans="1:8" x14ac:dyDescent="0.25">
      <c r="A8157" s="793"/>
      <c r="E8157" s="176"/>
      <c r="F8157" s="176"/>
      <c r="G8157" s="177"/>
      <c r="H8157" s="177"/>
    </row>
    <row r="8158" spans="1:8" x14ac:dyDescent="0.25">
      <c r="A8158" s="793"/>
      <c r="E8158" s="176"/>
      <c r="F8158" s="176"/>
      <c r="G8158" s="177"/>
      <c r="H8158" s="177"/>
    </row>
    <row r="8159" spans="1:8" x14ac:dyDescent="0.25">
      <c r="A8159" s="793"/>
      <c r="E8159" s="176"/>
      <c r="F8159" s="176"/>
      <c r="G8159" s="177"/>
      <c r="H8159" s="177"/>
    </row>
    <row r="8160" spans="1:8" x14ac:dyDescent="0.25">
      <c r="A8160" s="793"/>
      <c r="E8160" s="176"/>
      <c r="F8160" s="176"/>
      <c r="G8160" s="177"/>
      <c r="H8160" s="177"/>
    </row>
    <row r="8161" spans="1:8" x14ac:dyDescent="0.25">
      <c r="A8161" s="793"/>
      <c r="E8161" s="176"/>
      <c r="F8161" s="176"/>
      <c r="G8161" s="177"/>
      <c r="H8161" s="177"/>
    </row>
    <row r="8162" spans="1:8" x14ac:dyDescent="0.25">
      <c r="A8162" s="793"/>
      <c r="E8162" s="176"/>
      <c r="F8162" s="176"/>
      <c r="G8162" s="177"/>
      <c r="H8162" s="177"/>
    </row>
    <row r="8163" spans="1:8" x14ac:dyDescent="0.25">
      <c r="A8163" s="793"/>
      <c r="E8163" s="176"/>
      <c r="F8163" s="176"/>
      <c r="G8163" s="177"/>
      <c r="H8163" s="177"/>
    </row>
    <row r="8164" spans="1:8" x14ac:dyDescent="0.25">
      <c r="A8164" s="793"/>
      <c r="E8164" s="176"/>
      <c r="F8164" s="176"/>
      <c r="G8164" s="177"/>
      <c r="H8164" s="177"/>
    </row>
    <row r="8165" spans="1:8" x14ac:dyDescent="0.25">
      <c r="A8165" s="793"/>
      <c r="E8165" s="176"/>
      <c r="F8165" s="176"/>
      <c r="G8165" s="177"/>
      <c r="H8165" s="177"/>
    </row>
    <row r="8166" spans="1:8" x14ac:dyDescent="0.25">
      <c r="A8166" s="793"/>
      <c r="E8166" s="176"/>
      <c r="F8166" s="176"/>
      <c r="G8166" s="177"/>
      <c r="H8166" s="177"/>
    </row>
    <row r="8167" spans="1:8" x14ac:dyDescent="0.25">
      <c r="A8167" s="793"/>
      <c r="E8167" s="176"/>
      <c r="F8167" s="176"/>
      <c r="G8167" s="177"/>
      <c r="H8167" s="177"/>
    </row>
    <row r="8168" spans="1:8" x14ac:dyDescent="0.25">
      <c r="A8168" s="793"/>
      <c r="E8168" s="176"/>
      <c r="F8168" s="176"/>
      <c r="G8168" s="177"/>
      <c r="H8168" s="177"/>
    </row>
    <row r="8169" spans="1:8" x14ac:dyDescent="0.25">
      <c r="A8169" s="793"/>
      <c r="E8169" s="176"/>
      <c r="F8169" s="176"/>
      <c r="G8169" s="177"/>
      <c r="H8169" s="177"/>
    </row>
    <row r="8170" spans="1:8" x14ac:dyDescent="0.25">
      <c r="A8170" s="793"/>
      <c r="E8170" s="176"/>
      <c r="F8170" s="176"/>
      <c r="G8170" s="177"/>
      <c r="H8170" s="177"/>
    </row>
    <row r="8171" spans="1:8" x14ac:dyDescent="0.25">
      <c r="A8171" s="793"/>
      <c r="E8171" s="176"/>
      <c r="F8171" s="176"/>
      <c r="G8171" s="177"/>
      <c r="H8171" s="177"/>
    </row>
    <row r="8172" spans="1:8" x14ac:dyDescent="0.25">
      <c r="A8172" s="793"/>
      <c r="E8172" s="176"/>
      <c r="F8172" s="176"/>
      <c r="G8172" s="177"/>
      <c r="H8172" s="177"/>
    </row>
    <row r="8173" spans="1:8" x14ac:dyDescent="0.25">
      <c r="A8173" s="793"/>
      <c r="E8173" s="176"/>
      <c r="F8173" s="176"/>
      <c r="G8173" s="177"/>
      <c r="H8173" s="177"/>
    </row>
    <row r="8174" spans="1:8" x14ac:dyDescent="0.25">
      <c r="A8174" s="793"/>
      <c r="E8174" s="176"/>
      <c r="F8174" s="176"/>
      <c r="G8174" s="177"/>
      <c r="H8174" s="177"/>
    </row>
    <row r="8175" spans="1:8" x14ac:dyDescent="0.25">
      <c r="A8175" s="793"/>
      <c r="E8175" s="176"/>
      <c r="F8175" s="176"/>
      <c r="G8175" s="177"/>
      <c r="H8175" s="177"/>
    </row>
    <row r="8176" spans="1:8" x14ac:dyDescent="0.25">
      <c r="A8176" s="793"/>
      <c r="E8176" s="176"/>
      <c r="F8176" s="176"/>
      <c r="G8176" s="177"/>
      <c r="H8176" s="177"/>
    </row>
    <row r="8177" spans="1:8" x14ac:dyDescent="0.25">
      <c r="A8177" s="793"/>
      <c r="E8177" s="176"/>
      <c r="F8177" s="176"/>
      <c r="G8177" s="177"/>
      <c r="H8177" s="177"/>
    </row>
    <row r="8178" spans="1:8" x14ac:dyDescent="0.25">
      <c r="A8178" s="793"/>
      <c r="E8178" s="176"/>
      <c r="F8178" s="176"/>
      <c r="G8178" s="177"/>
      <c r="H8178" s="177"/>
    </row>
    <row r="8179" spans="1:8" x14ac:dyDescent="0.25">
      <c r="A8179" s="793"/>
      <c r="E8179" s="176"/>
      <c r="F8179" s="176"/>
      <c r="G8179" s="177"/>
      <c r="H8179" s="177"/>
    </row>
    <row r="8180" spans="1:8" x14ac:dyDescent="0.25">
      <c r="A8180" s="793"/>
      <c r="E8180" s="176"/>
      <c r="F8180" s="176"/>
      <c r="G8180" s="177"/>
      <c r="H8180" s="177"/>
    </row>
    <row r="8181" spans="1:8" x14ac:dyDescent="0.25">
      <c r="A8181" s="793"/>
      <c r="E8181" s="176"/>
      <c r="F8181" s="176"/>
      <c r="G8181" s="177"/>
      <c r="H8181" s="177"/>
    </row>
    <row r="8182" spans="1:8" x14ac:dyDescent="0.25">
      <c r="A8182" s="793"/>
      <c r="E8182" s="176"/>
      <c r="F8182" s="176"/>
      <c r="G8182" s="177"/>
      <c r="H8182" s="177"/>
    </row>
    <row r="8183" spans="1:8" x14ac:dyDescent="0.25">
      <c r="A8183" s="793"/>
      <c r="E8183" s="176"/>
      <c r="F8183" s="176"/>
      <c r="G8183" s="177"/>
      <c r="H8183" s="177"/>
    </row>
    <row r="8184" spans="1:8" x14ac:dyDescent="0.25">
      <c r="A8184" s="793"/>
      <c r="E8184" s="176"/>
      <c r="F8184" s="176"/>
      <c r="G8184" s="177"/>
      <c r="H8184" s="177"/>
    </row>
    <row r="8185" spans="1:8" x14ac:dyDescent="0.25">
      <c r="A8185" s="793"/>
      <c r="E8185" s="176"/>
      <c r="F8185" s="176"/>
      <c r="G8185" s="177"/>
      <c r="H8185" s="177"/>
    </row>
    <row r="8186" spans="1:8" x14ac:dyDescent="0.25">
      <c r="A8186" s="793"/>
      <c r="E8186" s="176"/>
      <c r="F8186" s="176"/>
      <c r="G8186" s="177"/>
      <c r="H8186" s="177"/>
    </row>
    <row r="8187" spans="1:8" x14ac:dyDescent="0.25">
      <c r="A8187" s="793"/>
      <c r="E8187" s="176"/>
      <c r="F8187" s="176"/>
      <c r="G8187" s="177"/>
      <c r="H8187" s="177"/>
    </row>
    <row r="8188" spans="1:8" x14ac:dyDescent="0.25">
      <c r="A8188" s="793"/>
      <c r="E8188" s="176"/>
      <c r="F8188" s="176"/>
      <c r="G8188" s="177"/>
      <c r="H8188" s="177"/>
    </row>
    <row r="8189" spans="1:8" x14ac:dyDescent="0.25">
      <c r="A8189" s="793"/>
      <c r="E8189" s="176"/>
      <c r="F8189" s="176"/>
      <c r="G8189" s="177"/>
      <c r="H8189" s="177"/>
    </row>
    <row r="8190" spans="1:8" x14ac:dyDescent="0.25">
      <c r="A8190" s="793"/>
      <c r="E8190" s="176"/>
      <c r="F8190" s="176"/>
      <c r="G8190" s="177"/>
      <c r="H8190" s="177"/>
    </row>
    <row r="8191" spans="1:8" x14ac:dyDescent="0.25">
      <c r="A8191" s="793"/>
      <c r="E8191" s="176"/>
      <c r="F8191" s="176"/>
      <c r="G8191" s="177"/>
      <c r="H8191" s="177"/>
    </row>
    <row r="8192" spans="1:8" x14ac:dyDescent="0.25">
      <c r="A8192" s="793"/>
      <c r="E8192" s="176"/>
      <c r="F8192" s="176"/>
      <c r="G8192" s="177"/>
      <c r="H8192" s="177"/>
    </row>
    <row r="8193" spans="1:8" x14ac:dyDescent="0.25">
      <c r="A8193" s="793"/>
      <c r="E8193" s="176"/>
      <c r="F8193" s="176"/>
      <c r="G8193" s="177"/>
      <c r="H8193" s="177"/>
    </row>
    <row r="8194" spans="1:8" x14ac:dyDescent="0.25">
      <c r="A8194" s="793"/>
      <c r="E8194" s="176"/>
      <c r="F8194" s="176"/>
      <c r="G8194" s="177"/>
      <c r="H8194" s="177"/>
    </row>
    <row r="8195" spans="1:8" x14ac:dyDescent="0.25">
      <c r="A8195" s="793"/>
      <c r="E8195" s="176"/>
      <c r="F8195" s="176"/>
      <c r="G8195" s="177"/>
      <c r="H8195" s="177"/>
    </row>
    <row r="8196" spans="1:8" x14ac:dyDescent="0.25">
      <c r="A8196" s="793"/>
      <c r="E8196" s="176"/>
      <c r="F8196" s="176"/>
      <c r="G8196" s="177"/>
      <c r="H8196" s="177"/>
    </row>
    <row r="8197" spans="1:8" x14ac:dyDescent="0.25">
      <c r="A8197" s="793"/>
      <c r="E8197" s="176"/>
      <c r="F8197" s="176"/>
      <c r="G8197" s="177"/>
      <c r="H8197" s="177"/>
    </row>
    <row r="8198" spans="1:8" x14ac:dyDescent="0.25">
      <c r="A8198" s="793"/>
      <c r="E8198" s="176"/>
      <c r="F8198" s="176"/>
      <c r="G8198" s="177"/>
      <c r="H8198" s="177"/>
    </row>
    <row r="8199" spans="1:8" x14ac:dyDescent="0.25">
      <c r="A8199" s="793"/>
      <c r="E8199" s="176"/>
      <c r="F8199" s="176"/>
      <c r="G8199" s="177"/>
      <c r="H8199" s="177"/>
    </row>
    <row r="8200" spans="1:8" x14ac:dyDescent="0.25">
      <c r="A8200" s="793"/>
      <c r="E8200" s="176"/>
      <c r="F8200" s="176"/>
      <c r="G8200" s="177"/>
      <c r="H8200" s="177"/>
    </row>
    <row r="8201" spans="1:8" x14ac:dyDescent="0.25">
      <c r="A8201" s="793"/>
      <c r="E8201" s="176"/>
      <c r="F8201" s="176"/>
      <c r="G8201" s="177"/>
      <c r="H8201" s="177"/>
    </row>
    <row r="8202" spans="1:8" x14ac:dyDescent="0.25">
      <c r="A8202" s="793"/>
      <c r="E8202" s="176"/>
      <c r="F8202" s="176"/>
      <c r="G8202" s="177"/>
      <c r="H8202" s="177"/>
    </row>
    <row r="8203" spans="1:8" x14ac:dyDescent="0.25">
      <c r="A8203" s="793"/>
      <c r="E8203" s="176"/>
      <c r="F8203" s="176"/>
      <c r="G8203" s="177"/>
      <c r="H8203" s="177"/>
    </row>
    <row r="8204" spans="1:8" x14ac:dyDescent="0.25">
      <c r="A8204" s="793"/>
      <c r="E8204" s="176"/>
      <c r="F8204" s="176"/>
      <c r="G8204" s="177"/>
      <c r="H8204" s="177"/>
    </row>
    <row r="8205" spans="1:8" x14ac:dyDescent="0.25">
      <c r="A8205" s="793"/>
      <c r="E8205" s="176"/>
      <c r="F8205" s="176"/>
      <c r="G8205" s="177"/>
      <c r="H8205" s="177"/>
    </row>
    <row r="8206" spans="1:8" x14ac:dyDescent="0.25">
      <c r="A8206" s="793"/>
      <c r="E8206" s="176"/>
      <c r="F8206" s="176"/>
      <c r="G8206" s="177"/>
      <c r="H8206" s="177"/>
    </row>
    <row r="8207" spans="1:8" x14ac:dyDescent="0.25">
      <c r="A8207" s="793"/>
      <c r="E8207" s="176"/>
      <c r="F8207" s="176"/>
      <c r="G8207" s="177"/>
      <c r="H8207" s="177"/>
    </row>
    <row r="8208" spans="1:8" x14ac:dyDescent="0.25">
      <c r="A8208" s="793"/>
      <c r="E8208" s="176"/>
      <c r="F8208" s="176"/>
      <c r="G8208" s="177"/>
      <c r="H8208" s="177"/>
    </row>
    <row r="8209" spans="1:8" x14ac:dyDescent="0.25">
      <c r="A8209" s="793"/>
      <c r="E8209" s="176"/>
      <c r="F8209" s="176"/>
      <c r="G8209" s="177"/>
      <c r="H8209" s="177"/>
    </row>
    <row r="8210" spans="1:8" x14ac:dyDescent="0.25">
      <c r="A8210" s="793"/>
      <c r="E8210" s="176"/>
      <c r="F8210" s="176"/>
      <c r="G8210" s="177"/>
      <c r="H8210" s="177"/>
    </row>
    <row r="8211" spans="1:8" x14ac:dyDescent="0.25">
      <c r="A8211" s="793"/>
      <c r="E8211" s="176"/>
      <c r="F8211" s="176"/>
      <c r="G8211" s="177"/>
      <c r="H8211" s="177"/>
    </row>
    <row r="8212" spans="1:8" x14ac:dyDescent="0.25">
      <c r="A8212" s="793"/>
      <c r="E8212" s="176"/>
      <c r="F8212" s="176"/>
      <c r="G8212" s="177"/>
      <c r="H8212" s="177"/>
    </row>
    <row r="8213" spans="1:8" x14ac:dyDescent="0.25">
      <c r="A8213" s="793"/>
      <c r="E8213" s="176"/>
      <c r="F8213" s="176"/>
      <c r="G8213" s="177"/>
      <c r="H8213" s="177"/>
    </row>
    <row r="8214" spans="1:8" x14ac:dyDescent="0.25">
      <c r="A8214" s="793"/>
      <c r="E8214" s="176"/>
      <c r="F8214" s="176"/>
      <c r="G8214" s="177"/>
      <c r="H8214" s="177"/>
    </row>
    <row r="8215" spans="1:8" x14ac:dyDescent="0.25">
      <c r="A8215" s="793"/>
      <c r="E8215" s="176"/>
      <c r="F8215" s="176"/>
      <c r="G8215" s="177"/>
      <c r="H8215" s="177"/>
    </row>
    <row r="8216" spans="1:8" x14ac:dyDescent="0.25">
      <c r="A8216" s="793"/>
      <c r="E8216" s="176"/>
      <c r="F8216" s="176"/>
      <c r="G8216" s="177"/>
      <c r="H8216" s="177"/>
    </row>
    <row r="8217" spans="1:8" x14ac:dyDescent="0.25">
      <c r="A8217" s="793"/>
      <c r="E8217" s="176"/>
      <c r="F8217" s="176"/>
      <c r="G8217" s="177"/>
      <c r="H8217" s="177"/>
    </row>
    <row r="8218" spans="1:8" x14ac:dyDescent="0.25">
      <c r="A8218" s="793"/>
      <c r="E8218" s="176"/>
      <c r="F8218" s="176"/>
      <c r="G8218" s="177"/>
      <c r="H8218" s="177"/>
    </row>
    <row r="8219" spans="1:8" x14ac:dyDescent="0.25">
      <c r="A8219" s="793"/>
      <c r="E8219" s="176"/>
      <c r="F8219" s="176"/>
      <c r="G8219" s="177"/>
      <c r="H8219" s="177"/>
    </row>
    <row r="8220" spans="1:8" x14ac:dyDescent="0.25">
      <c r="A8220" s="793"/>
      <c r="E8220" s="176"/>
      <c r="F8220" s="176"/>
      <c r="G8220" s="177"/>
      <c r="H8220" s="177"/>
    </row>
    <row r="8221" spans="1:8" x14ac:dyDescent="0.25">
      <c r="A8221" s="793"/>
      <c r="E8221" s="176"/>
      <c r="F8221" s="176"/>
      <c r="G8221" s="177"/>
      <c r="H8221" s="177"/>
    </row>
    <row r="8222" spans="1:8" x14ac:dyDescent="0.25">
      <c r="A8222" s="793"/>
      <c r="E8222" s="176"/>
      <c r="F8222" s="176"/>
      <c r="G8222" s="177"/>
      <c r="H8222" s="177"/>
    </row>
    <row r="8223" spans="1:8" x14ac:dyDescent="0.25">
      <c r="A8223" s="793"/>
      <c r="E8223" s="176"/>
      <c r="F8223" s="176"/>
      <c r="G8223" s="177"/>
      <c r="H8223" s="177"/>
    </row>
    <row r="8224" spans="1:8" x14ac:dyDescent="0.25">
      <c r="A8224" s="793"/>
      <c r="E8224" s="176"/>
      <c r="F8224" s="176"/>
      <c r="G8224" s="177"/>
      <c r="H8224" s="177"/>
    </row>
    <row r="8225" spans="1:8" x14ac:dyDescent="0.25">
      <c r="A8225" s="793"/>
      <c r="E8225" s="176"/>
      <c r="F8225" s="176"/>
      <c r="G8225" s="177"/>
      <c r="H8225" s="177"/>
    </row>
    <row r="8226" spans="1:8" x14ac:dyDescent="0.25">
      <c r="A8226" s="793"/>
      <c r="E8226" s="176"/>
      <c r="F8226" s="176"/>
      <c r="G8226" s="177"/>
      <c r="H8226" s="177"/>
    </row>
    <row r="8227" spans="1:8" x14ac:dyDescent="0.25">
      <c r="A8227" s="793"/>
      <c r="E8227" s="176"/>
      <c r="F8227" s="176"/>
      <c r="G8227" s="177"/>
      <c r="H8227" s="177"/>
    </row>
    <row r="8228" spans="1:8" x14ac:dyDescent="0.25">
      <c r="A8228" s="793"/>
      <c r="E8228" s="176"/>
      <c r="F8228" s="176"/>
      <c r="G8228" s="177"/>
      <c r="H8228" s="177"/>
    </row>
    <row r="8229" spans="1:8" x14ac:dyDescent="0.25">
      <c r="A8229" s="793"/>
      <c r="E8229" s="176"/>
      <c r="F8229" s="176"/>
      <c r="G8229" s="177"/>
      <c r="H8229" s="177"/>
    </row>
    <row r="8230" spans="1:8" x14ac:dyDescent="0.25">
      <c r="A8230" s="793"/>
      <c r="E8230" s="176"/>
      <c r="F8230" s="176"/>
      <c r="G8230" s="177"/>
      <c r="H8230" s="177"/>
    </row>
    <row r="8231" spans="1:8" x14ac:dyDescent="0.25">
      <c r="A8231" s="793"/>
      <c r="E8231" s="176"/>
      <c r="F8231" s="176"/>
      <c r="G8231" s="177"/>
      <c r="H8231" s="177"/>
    </row>
    <row r="8232" spans="1:8" x14ac:dyDescent="0.25">
      <c r="A8232" s="793"/>
      <c r="E8232" s="176"/>
      <c r="F8232" s="176"/>
      <c r="G8232" s="177"/>
      <c r="H8232" s="177"/>
    </row>
    <row r="8233" spans="1:8" x14ac:dyDescent="0.25">
      <c r="A8233" s="793"/>
      <c r="E8233" s="176"/>
      <c r="F8233" s="176"/>
      <c r="G8233" s="177"/>
      <c r="H8233" s="177"/>
    </row>
    <row r="8234" spans="1:8" x14ac:dyDescent="0.25">
      <c r="A8234" s="793"/>
      <c r="E8234" s="176"/>
      <c r="F8234" s="176"/>
      <c r="G8234" s="177"/>
      <c r="H8234" s="177"/>
    </row>
    <row r="8235" spans="1:8" x14ac:dyDescent="0.25">
      <c r="A8235" s="793"/>
      <c r="E8235" s="176"/>
      <c r="F8235" s="176"/>
      <c r="G8235" s="177"/>
      <c r="H8235" s="177"/>
    </row>
    <row r="8236" spans="1:8" x14ac:dyDescent="0.25">
      <c r="A8236" s="793"/>
      <c r="E8236" s="176"/>
      <c r="F8236" s="176"/>
      <c r="G8236" s="177"/>
      <c r="H8236" s="177"/>
    </row>
    <row r="8237" spans="1:8" x14ac:dyDescent="0.25">
      <c r="A8237" s="793"/>
      <c r="E8237" s="176"/>
      <c r="F8237" s="176"/>
      <c r="G8237" s="177"/>
      <c r="H8237" s="177"/>
    </row>
    <row r="8238" spans="1:8" x14ac:dyDescent="0.25">
      <c r="A8238" s="793"/>
      <c r="E8238" s="176"/>
      <c r="F8238" s="176"/>
      <c r="G8238" s="177"/>
      <c r="H8238" s="177"/>
    </row>
    <row r="8239" spans="1:8" x14ac:dyDescent="0.25">
      <c r="A8239" s="793"/>
      <c r="E8239" s="176"/>
      <c r="F8239" s="176"/>
      <c r="G8239" s="177"/>
      <c r="H8239" s="177"/>
    </row>
    <row r="8240" spans="1:8" x14ac:dyDescent="0.25">
      <c r="A8240" s="793"/>
      <c r="E8240" s="176"/>
      <c r="F8240" s="176"/>
      <c r="G8240" s="177"/>
      <c r="H8240" s="177"/>
    </row>
    <row r="8241" spans="1:8" x14ac:dyDescent="0.25">
      <c r="A8241" s="793"/>
      <c r="E8241" s="176"/>
      <c r="F8241" s="176"/>
      <c r="G8241" s="177"/>
      <c r="H8241" s="177"/>
    </row>
    <row r="8242" spans="1:8" x14ac:dyDescent="0.25">
      <c r="A8242" s="793"/>
      <c r="E8242" s="176"/>
      <c r="F8242" s="176"/>
      <c r="G8242" s="177"/>
      <c r="H8242" s="177"/>
    </row>
    <row r="8243" spans="1:8" x14ac:dyDescent="0.25">
      <c r="A8243" s="793"/>
      <c r="E8243" s="176"/>
      <c r="F8243" s="176"/>
      <c r="G8243" s="177"/>
      <c r="H8243" s="177"/>
    </row>
    <row r="8244" spans="1:8" x14ac:dyDescent="0.25">
      <c r="A8244" s="793"/>
      <c r="E8244" s="176"/>
      <c r="F8244" s="176"/>
      <c r="G8244" s="177"/>
      <c r="H8244" s="177"/>
    </row>
    <row r="8245" spans="1:8" x14ac:dyDescent="0.25">
      <c r="A8245" s="793"/>
      <c r="E8245" s="176"/>
      <c r="F8245" s="176"/>
      <c r="G8245" s="177"/>
      <c r="H8245" s="177"/>
    </row>
    <row r="8246" spans="1:8" x14ac:dyDescent="0.25">
      <c r="A8246" s="793"/>
      <c r="E8246" s="176"/>
      <c r="F8246" s="176"/>
      <c r="G8246" s="177"/>
      <c r="H8246" s="177"/>
    </row>
    <row r="8247" spans="1:8" x14ac:dyDescent="0.25">
      <c r="A8247" s="793"/>
      <c r="E8247" s="176"/>
      <c r="F8247" s="176"/>
      <c r="G8247" s="177"/>
      <c r="H8247" s="177"/>
    </row>
    <row r="8248" spans="1:8" x14ac:dyDescent="0.25">
      <c r="A8248" s="793"/>
      <c r="E8248" s="176"/>
      <c r="F8248" s="176"/>
      <c r="G8248" s="177"/>
      <c r="H8248" s="177"/>
    </row>
    <row r="8249" spans="1:8" x14ac:dyDescent="0.25">
      <c r="A8249" s="793"/>
      <c r="E8249" s="176"/>
      <c r="F8249" s="176"/>
      <c r="G8249" s="177"/>
      <c r="H8249" s="177"/>
    </row>
    <row r="8250" spans="1:8" x14ac:dyDescent="0.25">
      <c r="A8250" s="793"/>
      <c r="E8250" s="176"/>
      <c r="F8250" s="176"/>
      <c r="G8250" s="177"/>
      <c r="H8250" s="177"/>
    </row>
    <row r="8251" spans="1:8" x14ac:dyDescent="0.25">
      <c r="A8251" s="793"/>
      <c r="E8251" s="176"/>
      <c r="F8251" s="176"/>
      <c r="G8251" s="177"/>
      <c r="H8251" s="177"/>
    </row>
    <row r="8252" spans="1:8" x14ac:dyDescent="0.25">
      <c r="A8252" s="793"/>
      <c r="E8252" s="176"/>
      <c r="F8252" s="176"/>
      <c r="G8252" s="177"/>
      <c r="H8252" s="177"/>
    </row>
    <row r="8253" spans="1:8" x14ac:dyDescent="0.25">
      <c r="A8253" s="793"/>
      <c r="E8253" s="176"/>
      <c r="F8253" s="176"/>
      <c r="G8253" s="177"/>
      <c r="H8253" s="177"/>
    </row>
    <row r="8254" spans="1:8" x14ac:dyDescent="0.25">
      <c r="A8254" s="793"/>
      <c r="E8254" s="176"/>
      <c r="F8254" s="176"/>
      <c r="G8254" s="177"/>
      <c r="H8254" s="177"/>
    </row>
    <row r="8255" spans="1:8" x14ac:dyDescent="0.25">
      <c r="A8255" s="793"/>
      <c r="E8255" s="176"/>
      <c r="F8255" s="176"/>
      <c r="G8255" s="177"/>
      <c r="H8255" s="177"/>
    </row>
    <row r="8256" spans="1:8" x14ac:dyDescent="0.25">
      <c r="A8256" s="793"/>
      <c r="E8256" s="176"/>
      <c r="F8256" s="176"/>
      <c r="G8256" s="177"/>
      <c r="H8256" s="177"/>
    </row>
    <row r="8257" spans="1:8" x14ac:dyDescent="0.25">
      <c r="A8257" s="793"/>
      <c r="E8257" s="176"/>
      <c r="F8257" s="176"/>
      <c r="G8257" s="177"/>
      <c r="H8257" s="177"/>
    </row>
    <row r="8258" spans="1:8" x14ac:dyDescent="0.25">
      <c r="A8258" s="793"/>
      <c r="E8258" s="176"/>
      <c r="F8258" s="176"/>
      <c r="G8258" s="177"/>
      <c r="H8258" s="177"/>
    </row>
    <row r="8259" spans="1:8" x14ac:dyDescent="0.25">
      <c r="A8259" s="793"/>
      <c r="E8259" s="176"/>
      <c r="F8259" s="176"/>
      <c r="G8259" s="177"/>
      <c r="H8259" s="177"/>
    </row>
    <row r="8260" spans="1:8" x14ac:dyDescent="0.25">
      <c r="A8260" s="793"/>
      <c r="E8260" s="176"/>
      <c r="F8260" s="176"/>
      <c r="G8260" s="177"/>
      <c r="H8260" s="177"/>
    </row>
    <row r="8261" spans="1:8" x14ac:dyDescent="0.25">
      <c r="A8261" s="793"/>
      <c r="E8261" s="176"/>
      <c r="F8261" s="176"/>
      <c r="G8261" s="177"/>
      <c r="H8261" s="177"/>
    </row>
    <row r="8262" spans="1:8" x14ac:dyDescent="0.25">
      <c r="A8262" s="793"/>
      <c r="E8262" s="176"/>
      <c r="F8262" s="176"/>
      <c r="G8262" s="177"/>
      <c r="H8262" s="177"/>
    </row>
    <row r="8263" spans="1:8" x14ac:dyDescent="0.25">
      <c r="A8263" s="793"/>
      <c r="E8263" s="176"/>
      <c r="F8263" s="176"/>
      <c r="G8263" s="177"/>
      <c r="H8263" s="177"/>
    </row>
    <row r="8264" spans="1:8" x14ac:dyDescent="0.25">
      <c r="A8264" s="793"/>
      <c r="E8264" s="176"/>
      <c r="F8264" s="176"/>
      <c r="G8264" s="177"/>
      <c r="H8264" s="177"/>
    </row>
    <row r="8265" spans="1:8" x14ac:dyDescent="0.25">
      <c r="A8265" s="793"/>
      <c r="E8265" s="176"/>
      <c r="F8265" s="176"/>
      <c r="G8265" s="177"/>
      <c r="H8265" s="177"/>
    </row>
    <row r="8266" spans="1:8" x14ac:dyDescent="0.25">
      <c r="A8266" s="793"/>
      <c r="E8266" s="176"/>
      <c r="F8266" s="176"/>
      <c r="G8266" s="177"/>
      <c r="H8266" s="177"/>
    </row>
    <row r="8267" spans="1:8" x14ac:dyDescent="0.25">
      <c r="A8267" s="793"/>
      <c r="E8267" s="176"/>
      <c r="F8267" s="176"/>
      <c r="G8267" s="177"/>
      <c r="H8267" s="177"/>
    </row>
    <row r="8268" spans="1:8" x14ac:dyDescent="0.25">
      <c r="A8268" s="793"/>
      <c r="E8268" s="176"/>
      <c r="F8268" s="176"/>
      <c r="G8268" s="177"/>
      <c r="H8268" s="177"/>
    </row>
    <row r="8269" spans="1:8" x14ac:dyDescent="0.25">
      <c r="A8269" s="793"/>
      <c r="E8269" s="176"/>
      <c r="F8269" s="176"/>
      <c r="G8269" s="177"/>
      <c r="H8269" s="177"/>
    </row>
    <row r="8270" spans="1:8" x14ac:dyDescent="0.25">
      <c r="A8270" s="793"/>
      <c r="E8270" s="176"/>
      <c r="F8270" s="176"/>
      <c r="G8270" s="177"/>
      <c r="H8270" s="177"/>
    </row>
    <row r="8271" spans="1:8" x14ac:dyDescent="0.25">
      <c r="A8271" s="793"/>
      <c r="E8271" s="176"/>
      <c r="F8271" s="176"/>
      <c r="G8271" s="177"/>
      <c r="H8271" s="177"/>
    </row>
    <row r="8272" spans="1:8" x14ac:dyDescent="0.25">
      <c r="A8272" s="793"/>
      <c r="E8272" s="176"/>
      <c r="F8272" s="176"/>
      <c r="G8272" s="177"/>
      <c r="H8272" s="177"/>
    </row>
    <row r="8273" spans="1:8" x14ac:dyDescent="0.25">
      <c r="A8273" s="793"/>
      <c r="E8273" s="176"/>
      <c r="F8273" s="176"/>
      <c r="G8273" s="177"/>
      <c r="H8273" s="177"/>
    </row>
    <row r="8274" spans="1:8" x14ac:dyDescent="0.25">
      <c r="A8274" s="793"/>
      <c r="E8274" s="176"/>
      <c r="F8274" s="176"/>
      <c r="G8274" s="177"/>
      <c r="H8274" s="177"/>
    </row>
    <row r="8275" spans="1:8" x14ac:dyDescent="0.25">
      <c r="A8275" s="793"/>
      <c r="E8275" s="176"/>
      <c r="F8275" s="176"/>
      <c r="G8275" s="177"/>
      <c r="H8275" s="177"/>
    </row>
    <row r="8276" spans="1:8" x14ac:dyDescent="0.25">
      <c r="A8276" s="793"/>
      <c r="E8276" s="176"/>
      <c r="F8276" s="176"/>
      <c r="G8276" s="177"/>
      <c r="H8276" s="177"/>
    </row>
    <row r="8277" spans="1:8" x14ac:dyDescent="0.25">
      <c r="A8277" s="793"/>
      <c r="E8277" s="176"/>
      <c r="F8277" s="176"/>
      <c r="G8277" s="177"/>
      <c r="H8277" s="177"/>
    </row>
    <row r="8278" spans="1:8" x14ac:dyDescent="0.25">
      <c r="A8278" s="793"/>
      <c r="E8278" s="176"/>
      <c r="F8278" s="176"/>
      <c r="G8278" s="177"/>
      <c r="H8278" s="177"/>
    </row>
    <row r="8279" spans="1:8" x14ac:dyDescent="0.25">
      <c r="A8279" s="793"/>
      <c r="E8279" s="176"/>
      <c r="F8279" s="176"/>
      <c r="G8279" s="177"/>
      <c r="H8279" s="177"/>
    </row>
    <row r="8280" spans="1:8" x14ac:dyDescent="0.25">
      <c r="A8280" s="793"/>
      <c r="E8280" s="176"/>
      <c r="F8280" s="176"/>
      <c r="G8280" s="177"/>
      <c r="H8280" s="177"/>
    </row>
    <row r="8281" spans="1:8" x14ac:dyDescent="0.25">
      <c r="A8281" s="793"/>
      <c r="E8281" s="176"/>
      <c r="F8281" s="176"/>
      <c r="G8281" s="177"/>
      <c r="H8281" s="177"/>
    </row>
    <row r="8282" spans="1:8" x14ac:dyDescent="0.25">
      <c r="A8282" s="793"/>
      <c r="E8282" s="176"/>
      <c r="F8282" s="176"/>
      <c r="G8282" s="177"/>
      <c r="H8282" s="177"/>
    </row>
    <row r="8283" spans="1:8" x14ac:dyDescent="0.25">
      <c r="A8283" s="793"/>
      <c r="E8283" s="176"/>
      <c r="F8283" s="176"/>
      <c r="G8283" s="177"/>
      <c r="H8283" s="177"/>
    </row>
    <row r="8284" spans="1:8" x14ac:dyDescent="0.25">
      <c r="A8284" s="793"/>
      <c r="E8284" s="176"/>
      <c r="F8284" s="176"/>
      <c r="G8284" s="177"/>
      <c r="H8284" s="177"/>
    </row>
    <row r="8285" spans="1:8" x14ac:dyDescent="0.25">
      <c r="A8285" s="793"/>
      <c r="E8285" s="176"/>
      <c r="F8285" s="176"/>
      <c r="G8285" s="177"/>
      <c r="H8285" s="177"/>
    </row>
    <row r="8286" spans="1:8" x14ac:dyDescent="0.25">
      <c r="A8286" s="793"/>
      <c r="E8286" s="176"/>
      <c r="F8286" s="176"/>
      <c r="G8286" s="177"/>
      <c r="H8286" s="177"/>
    </row>
    <row r="8287" spans="1:8" x14ac:dyDescent="0.25">
      <c r="A8287" s="793"/>
      <c r="E8287" s="176"/>
      <c r="F8287" s="176"/>
      <c r="G8287" s="177"/>
      <c r="H8287" s="177"/>
    </row>
    <row r="8288" spans="1:8" x14ac:dyDescent="0.25">
      <c r="A8288" s="793"/>
      <c r="E8288" s="176"/>
      <c r="F8288" s="176"/>
      <c r="G8288" s="177"/>
      <c r="H8288" s="177"/>
    </row>
    <row r="8289" spans="1:8" x14ac:dyDescent="0.25">
      <c r="A8289" s="793"/>
      <c r="E8289" s="176"/>
      <c r="F8289" s="176"/>
      <c r="G8289" s="177"/>
      <c r="H8289" s="177"/>
    </row>
    <row r="8290" spans="1:8" x14ac:dyDescent="0.25">
      <c r="A8290" s="793"/>
      <c r="E8290" s="176"/>
      <c r="F8290" s="176"/>
      <c r="G8290" s="177"/>
      <c r="H8290" s="177"/>
    </row>
    <row r="8291" spans="1:8" x14ac:dyDescent="0.25">
      <c r="A8291" s="793"/>
      <c r="E8291" s="176"/>
      <c r="F8291" s="176"/>
      <c r="G8291" s="177"/>
      <c r="H8291" s="177"/>
    </row>
    <row r="8292" spans="1:8" x14ac:dyDescent="0.25">
      <c r="A8292" s="793"/>
      <c r="E8292" s="176"/>
      <c r="F8292" s="176"/>
      <c r="G8292" s="177"/>
      <c r="H8292" s="177"/>
    </row>
    <row r="8293" spans="1:8" x14ac:dyDescent="0.25">
      <c r="A8293" s="793"/>
      <c r="E8293" s="176"/>
      <c r="F8293" s="176"/>
      <c r="G8293" s="177"/>
      <c r="H8293" s="177"/>
    </row>
    <row r="8294" spans="1:8" x14ac:dyDescent="0.25">
      <c r="A8294" s="793"/>
      <c r="E8294" s="176"/>
      <c r="F8294" s="176"/>
      <c r="G8294" s="177"/>
      <c r="H8294" s="177"/>
    </row>
    <row r="8295" spans="1:8" x14ac:dyDescent="0.25">
      <c r="A8295" s="793"/>
      <c r="E8295" s="176"/>
      <c r="F8295" s="176"/>
      <c r="G8295" s="177"/>
      <c r="H8295" s="177"/>
    </row>
    <row r="8296" spans="1:8" x14ac:dyDescent="0.25">
      <c r="A8296" s="793"/>
      <c r="E8296" s="176"/>
      <c r="F8296" s="176"/>
      <c r="G8296" s="177"/>
      <c r="H8296" s="177"/>
    </row>
    <row r="8297" spans="1:8" x14ac:dyDescent="0.25">
      <c r="A8297" s="793"/>
      <c r="E8297" s="176"/>
      <c r="F8297" s="176"/>
      <c r="G8297" s="177"/>
      <c r="H8297" s="177"/>
    </row>
    <row r="8298" spans="1:8" x14ac:dyDescent="0.25">
      <c r="A8298" s="793"/>
      <c r="E8298" s="176"/>
      <c r="F8298" s="176"/>
      <c r="G8298" s="177"/>
      <c r="H8298" s="177"/>
    </row>
    <row r="8299" spans="1:8" x14ac:dyDescent="0.25">
      <c r="A8299" s="793"/>
      <c r="E8299" s="176"/>
      <c r="F8299" s="176"/>
      <c r="G8299" s="177"/>
      <c r="H8299" s="177"/>
    </row>
    <row r="8300" spans="1:8" x14ac:dyDescent="0.25">
      <c r="A8300" s="793"/>
      <c r="E8300" s="176"/>
      <c r="F8300" s="176"/>
      <c r="G8300" s="177"/>
      <c r="H8300" s="177"/>
    </row>
    <row r="8301" spans="1:8" x14ac:dyDescent="0.25">
      <c r="A8301" s="793"/>
      <c r="E8301" s="176"/>
      <c r="F8301" s="176"/>
      <c r="G8301" s="177"/>
      <c r="H8301" s="177"/>
    </row>
    <row r="8302" spans="1:8" x14ac:dyDescent="0.25">
      <c r="A8302" s="793"/>
      <c r="E8302" s="176"/>
      <c r="F8302" s="176"/>
      <c r="G8302" s="177"/>
      <c r="H8302" s="177"/>
    </row>
    <row r="8303" spans="1:8" x14ac:dyDescent="0.25">
      <c r="A8303" s="793"/>
      <c r="E8303" s="176"/>
      <c r="F8303" s="176"/>
      <c r="G8303" s="177"/>
      <c r="H8303" s="177"/>
    </row>
    <row r="8304" spans="1:8" x14ac:dyDescent="0.25">
      <c r="A8304" s="793"/>
      <c r="E8304" s="176"/>
      <c r="F8304" s="176"/>
      <c r="G8304" s="177"/>
      <c r="H8304" s="177"/>
    </row>
    <row r="8305" spans="1:8" x14ac:dyDescent="0.25">
      <c r="A8305" s="793"/>
      <c r="E8305" s="176"/>
      <c r="F8305" s="176"/>
      <c r="G8305" s="177"/>
      <c r="H8305" s="177"/>
    </row>
    <row r="8306" spans="1:8" x14ac:dyDescent="0.25">
      <c r="A8306" s="793"/>
      <c r="E8306" s="176"/>
      <c r="F8306" s="176"/>
      <c r="G8306" s="177"/>
      <c r="H8306" s="177"/>
    </row>
    <row r="8307" spans="1:8" x14ac:dyDescent="0.25">
      <c r="A8307" s="793"/>
      <c r="E8307" s="176"/>
      <c r="F8307" s="176"/>
      <c r="G8307" s="177"/>
      <c r="H8307" s="177"/>
    </row>
    <row r="8308" spans="1:8" x14ac:dyDescent="0.25">
      <c r="A8308" s="793"/>
      <c r="E8308" s="176"/>
      <c r="F8308" s="176"/>
      <c r="G8308" s="177"/>
      <c r="H8308" s="177"/>
    </row>
    <row r="8309" spans="1:8" x14ac:dyDescent="0.25">
      <c r="A8309" s="793"/>
      <c r="E8309" s="176"/>
      <c r="F8309" s="176"/>
      <c r="G8309" s="177"/>
      <c r="H8309" s="177"/>
    </row>
    <row r="8310" spans="1:8" x14ac:dyDescent="0.25">
      <c r="A8310" s="793"/>
      <c r="E8310" s="176"/>
      <c r="F8310" s="176"/>
      <c r="G8310" s="177"/>
      <c r="H8310" s="177"/>
    </row>
    <row r="8311" spans="1:8" x14ac:dyDescent="0.25">
      <c r="A8311" s="793"/>
      <c r="E8311" s="176"/>
      <c r="F8311" s="176"/>
      <c r="G8311" s="177"/>
      <c r="H8311" s="177"/>
    </row>
    <row r="8312" spans="1:8" x14ac:dyDescent="0.25">
      <c r="A8312" s="793"/>
      <c r="E8312" s="176"/>
      <c r="F8312" s="176"/>
      <c r="G8312" s="177"/>
      <c r="H8312" s="177"/>
    </row>
    <row r="8313" spans="1:8" x14ac:dyDescent="0.25">
      <c r="A8313" s="793"/>
      <c r="E8313" s="176"/>
      <c r="F8313" s="176"/>
      <c r="G8313" s="177"/>
      <c r="H8313" s="177"/>
    </row>
    <row r="8314" spans="1:8" x14ac:dyDescent="0.25">
      <c r="A8314" s="793"/>
      <c r="E8314" s="176"/>
      <c r="F8314" s="176"/>
      <c r="G8314" s="177"/>
      <c r="H8314" s="177"/>
    </row>
    <row r="8315" spans="1:8" x14ac:dyDescent="0.25">
      <c r="A8315" s="793"/>
      <c r="E8315" s="176"/>
      <c r="F8315" s="176"/>
      <c r="G8315" s="177"/>
      <c r="H8315" s="177"/>
    </row>
    <row r="8316" spans="1:8" x14ac:dyDescent="0.25">
      <c r="A8316" s="793"/>
      <c r="E8316" s="176"/>
      <c r="F8316" s="176"/>
      <c r="G8316" s="177"/>
      <c r="H8316" s="177"/>
    </row>
    <row r="8317" spans="1:8" x14ac:dyDescent="0.25">
      <c r="A8317" s="793"/>
      <c r="E8317" s="176"/>
      <c r="F8317" s="176"/>
      <c r="G8317" s="177"/>
      <c r="H8317" s="177"/>
    </row>
    <row r="8318" spans="1:8" x14ac:dyDescent="0.25">
      <c r="A8318" s="793"/>
      <c r="E8318" s="176"/>
      <c r="F8318" s="176"/>
      <c r="G8318" s="177"/>
      <c r="H8318" s="177"/>
    </row>
    <row r="8319" spans="1:8" x14ac:dyDescent="0.25">
      <c r="A8319" s="793"/>
      <c r="E8319" s="176"/>
      <c r="F8319" s="176"/>
      <c r="G8319" s="177"/>
      <c r="H8319" s="177"/>
    </row>
    <row r="8320" spans="1:8" x14ac:dyDescent="0.25">
      <c r="A8320" s="793"/>
      <c r="E8320" s="176"/>
      <c r="F8320" s="176"/>
      <c r="G8320" s="177"/>
      <c r="H8320" s="177"/>
    </row>
    <row r="8321" spans="1:8" x14ac:dyDescent="0.25">
      <c r="A8321" s="793"/>
      <c r="E8321" s="176"/>
      <c r="F8321" s="176"/>
      <c r="G8321" s="177"/>
      <c r="H8321" s="177"/>
    </row>
    <row r="8322" spans="1:8" x14ac:dyDescent="0.25">
      <c r="A8322" s="793"/>
      <c r="E8322" s="176"/>
      <c r="F8322" s="176"/>
      <c r="G8322" s="177"/>
      <c r="H8322" s="177"/>
    </row>
    <row r="8323" spans="1:8" x14ac:dyDescent="0.25">
      <c r="A8323" s="793"/>
      <c r="E8323" s="176"/>
      <c r="F8323" s="176"/>
      <c r="G8323" s="177"/>
      <c r="H8323" s="177"/>
    </row>
    <row r="8324" spans="1:8" x14ac:dyDescent="0.25">
      <c r="A8324" s="793"/>
      <c r="E8324" s="176"/>
      <c r="F8324" s="176"/>
      <c r="G8324" s="177"/>
      <c r="H8324" s="177"/>
    </row>
    <row r="8325" spans="1:8" x14ac:dyDescent="0.25">
      <c r="A8325" s="793"/>
      <c r="E8325" s="176"/>
      <c r="F8325" s="176"/>
      <c r="G8325" s="177"/>
      <c r="H8325" s="177"/>
    </row>
    <row r="8326" spans="1:8" x14ac:dyDescent="0.25">
      <c r="A8326" s="793"/>
      <c r="E8326" s="176"/>
      <c r="F8326" s="176"/>
      <c r="G8326" s="177"/>
      <c r="H8326" s="177"/>
    </row>
    <row r="8327" spans="1:8" x14ac:dyDescent="0.25">
      <c r="A8327" s="793"/>
      <c r="E8327" s="176"/>
      <c r="F8327" s="176"/>
      <c r="G8327" s="177"/>
      <c r="H8327" s="177"/>
    </row>
    <row r="8328" spans="1:8" x14ac:dyDescent="0.25">
      <c r="A8328" s="793"/>
      <c r="E8328" s="176"/>
      <c r="F8328" s="176"/>
      <c r="G8328" s="177"/>
      <c r="H8328" s="177"/>
    </row>
    <row r="8329" spans="1:8" x14ac:dyDescent="0.25">
      <c r="A8329" s="793"/>
      <c r="E8329" s="176"/>
      <c r="F8329" s="176"/>
      <c r="G8329" s="177"/>
      <c r="H8329" s="177"/>
    </row>
    <row r="8330" spans="1:8" x14ac:dyDescent="0.25">
      <c r="A8330" s="793"/>
      <c r="E8330" s="176"/>
      <c r="F8330" s="176"/>
      <c r="G8330" s="177"/>
      <c r="H8330" s="177"/>
    </row>
    <row r="8331" spans="1:8" x14ac:dyDescent="0.25">
      <c r="A8331" s="793"/>
      <c r="E8331" s="176"/>
      <c r="F8331" s="176"/>
      <c r="G8331" s="177"/>
      <c r="H8331" s="177"/>
    </row>
    <row r="8332" spans="1:8" x14ac:dyDescent="0.25">
      <c r="A8332" s="793"/>
      <c r="E8332" s="176"/>
      <c r="F8332" s="176"/>
      <c r="G8332" s="177"/>
      <c r="H8332" s="177"/>
    </row>
    <row r="8333" spans="1:8" x14ac:dyDescent="0.25">
      <c r="A8333" s="793"/>
      <c r="E8333" s="176"/>
      <c r="F8333" s="176"/>
      <c r="G8333" s="177"/>
      <c r="H8333" s="177"/>
    </row>
    <row r="8334" spans="1:8" x14ac:dyDescent="0.25">
      <c r="A8334" s="793"/>
      <c r="E8334" s="176"/>
      <c r="F8334" s="176"/>
      <c r="G8334" s="177"/>
      <c r="H8334" s="177"/>
    </row>
    <row r="8335" spans="1:8" x14ac:dyDescent="0.25">
      <c r="A8335" s="793"/>
      <c r="E8335" s="176"/>
      <c r="F8335" s="176"/>
      <c r="G8335" s="177"/>
      <c r="H8335" s="177"/>
    </row>
    <row r="8336" spans="1:8" x14ac:dyDescent="0.25">
      <c r="A8336" s="793"/>
      <c r="E8336" s="176"/>
      <c r="F8336" s="176"/>
      <c r="G8336" s="177"/>
      <c r="H8336" s="177"/>
    </row>
    <row r="8337" spans="1:8" x14ac:dyDescent="0.25">
      <c r="A8337" s="793"/>
      <c r="E8337" s="176"/>
      <c r="F8337" s="176"/>
      <c r="G8337" s="177"/>
      <c r="H8337" s="177"/>
    </row>
    <row r="8338" spans="1:8" x14ac:dyDescent="0.25">
      <c r="A8338" s="793"/>
      <c r="E8338" s="176"/>
      <c r="F8338" s="176"/>
      <c r="G8338" s="177"/>
      <c r="H8338" s="177"/>
    </row>
    <row r="8339" spans="1:8" x14ac:dyDescent="0.25">
      <c r="A8339" s="793"/>
      <c r="E8339" s="176"/>
      <c r="F8339" s="176"/>
      <c r="G8339" s="177"/>
      <c r="H8339" s="177"/>
    </row>
    <row r="8340" spans="1:8" x14ac:dyDescent="0.25">
      <c r="A8340" s="793"/>
      <c r="E8340" s="176"/>
      <c r="F8340" s="176"/>
      <c r="G8340" s="177"/>
      <c r="H8340" s="177"/>
    </row>
    <row r="8341" spans="1:8" x14ac:dyDescent="0.25">
      <c r="A8341" s="793"/>
      <c r="E8341" s="176"/>
      <c r="F8341" s="176"/>
      <c r="G8341" s="177"/>
      <c r="H8341" s="177"/>
    </row>
    <row r="8342" spans="1:8" x14ac:dyDescent="0.25">
      <c r="A8342" s="793"/>
      <c r="E8342" s="176"/>
      <c r="F8342" s="176"/>
      <c r="G8342" s="177"/>
      <c r="H8342" s="177"/>
    </row>
    <row r="8343" spans="1:8" x14ac:dyDescent="0.25">
      <c r="A8343" s="793"/>
      <c r="E8343" s="176"/>
      <c r="F8343" s="176"/>
      <c r="G8343" s="177"/>
      <c r="H8343" s="177"/>
    </row>
    <row r="8344" spans="1:8" x14ac:dyDescent="0.25">
      <c r="A8344" s="793"/>
      <c r="E8344" s="176"/>
      <c r="F8344" s="176"/>
      <c r="G8344" s="177"/>
      <c r="H8344" s="177"/>
    </row>
    <row r="8345" spans="1:8" x14ac:dyDescent="0.25">
      <c r="A8345" s="793"/>
      <c r="E8345" s="176"/>
      <c r="F8345" s="176"/>
      <c r="G8345" s="177"/>
      <c r="H8345" s="177"/>
    </row>
    <row r="8346" spans="1:8" x14ac:dyDescent="0.25">
      <c r="A8346" s="793"/>
      <c r="E8346" s="176"/>
      <c r="F8346" s="176"/>
      <c r="G8346" s="177"/>
      <c r="H8346" s="177"/>
    </row>
    <row r="8347" spans="1:8" x14ac:dyDescent="0.25">
      <c r="A8347" s="793"/>
      <c r="E8347" s="176"/>
      <c r="F8347" s="176"/>
      <c r="G8347" s="177"/>
      <c r="H8347" s="177"/>
    </row>
    <row r="8348" spans="1:8" x14ac:dyDescent="0.25">
      <c r="A8348" s="793"/>
      <c r="E8348" s="176"/>
      <c r="F8348" s="176"/>
      <c r="G8348" s="177"/>
      <c r="H8348" s="177"/>
    </row>
    <row r="8349" spans="1:8" x14ac:dyDescent="0.25">
      <c r="A8349" s="793"/>
      <c r="E8349" s="176"/>
      <c r="F8349" s="176"/>
      <c r="G8349" s="177"/>
      <c r="H8349" s="177"/>
    </row>
    <row r="8350" spans="1:8" x14ac:dyDescent="0.25">
      <c r="A8350" s="793"/>
      <c r="E8350" s="176"/>
      <c r="F8350" s="176"/>
      <c r="G8350" s="177"/>
      <c r="H8350" s="177"/>
    </row>
    <row r="8351" spans="1:8" x14ac:dyDescent="0.25">
      <c r="A8351" s="793"/>
      <c r="E8351" s="176"/>
      <c r="F8351" s="176"/>
      <c r="G8351" s="177"/>
      <c r="H8351" s="177"/>
    </row>
    <row r="8352" spans="1:8" x14ac:dyDescent="0.25">
      <c r="A8352" s="793"/>
      <c r="E8352" s="176"/>
      <c r="F8352" s="176"/>
      <c r="G8352" s="177"/>
      <c r="H8352" s="177"/>
    </row>
    <row r="8353" spans="1:8" x14ac:dyDescent="0.25">
      <c r="A8353" s="793"/>
      <c r="E8353" s="176"/>
      <c r="F8353" s="176"/>
      <c r="G8353" s="177"/>
      <c r="H8353" s="177"/>
    </row>
    <row r="8354" spans="1:8" x14ac:dyDescent="0.25">
      <c r="A8354" s="793"/>
      <c r="E8354" s="176"/>
      <c r="F8354" s="176"/>
      <c r="G8354" s="177"/>
      <c r="H8354" s="177"/>
    </row>
    <row r="8355" spans="1:8" x14ac:dyDescent="0.25">
      <c r="A8355" s="793"/>
      <c r="E8355" s="176"/>
      <c r="F8355" s="176"/>
      <c r="G8355" s="177"/>
      <c r="H8355" s="177"/>
    </row>
    <row r="8356" spans="1:8" x14ac:dyDescent="0.25">
      <c r="A8356" s="793"/>
      <c r="E8356" s="176"/>
      <c r="F8356" s="176"/>
      <c r="G8356" s="177"/>
      <c r="H8356" s="177"/>
    </row>
    <row r="8357" spans="1:8" x14ac:dyDescent="0.25">
      <c r="A8357" s="793"/>
      <c r="E8357" s="176"/>
      <c r="F8357" s="176"/>
      <c r="G8357" s="177"/>
      <c r="H8357" s="177"/>
    </row>
    <row r="8358" spans="1:8" x14ac:dyDescent="0.25">
      <c r="A8358" s="793"/>
      <c r="E8358" s="176"/>
      <c r="F8358" s="176"/>
      <c r="G8358" s="177"/>
      <c r="H8358" s="177"/>
    </row>
    <row r="8359" spans="1:8" x14ac:dyDescent="0.25">
      <c r="A8359" s="793"/>
      <c r="E8359" s="176"/>
      <c r="F8359" s="176"/>
      <c r="G8359" s="177"/>
      <c r="H8359" s="177"/>
    </row>
    <row r="8360" spans="1:8" x14ac:dyDescent="0.25">
      <c r="A8360" s="793"/>
      <c r="E8360" s="176"/>
      <c r="F8360" s="176"/>
      <c r="G8360" s="177"/>
      <c r="H8360" s="177"/>
    </row>
    <row r="8361" spans="1:8" x14ac:dyDescent="0.25">
      <c r="A8361" s="793"/>
      <c r="E8361" s="176"/>
      <c r="F8361" s="176"/>
      <c r="G8361" s="177"/>
      <c r="H8361" s="177"/>
    </row>
    <row r="8362" spans="1:8" x14ac:dyDescent="0.25">
      <c r="A8362" s="793"/>
      <c r="E8362" s="176"/>
      <c r="F8362" s="176"/>
      <c r="G8362" s="177"/>
      <c r="H8362" s="177"/>
    </row>
    <row r="8363" spans="1:8" x14ac:dyDescent="0.25">
      <c r="A8363" s="793"/>
      <c r="E8363" s="176"/>
      <c r="F8363" s="176"/>
      <c r="G8363" s="177"/>
      <c r="H8363" s="177"/>
    </row>
    <row r="8364" spans="1:8" x14ac:dyDescent="0.25">
      <c r="A8364" s="793"/>
      <c r="E8364" s="176"/>
      <c r="F8364" s="176"/>
      <c r="G8364" s="177"/>
      <c r="H8364" s="177"/>
    </row>
    <row r="8365" spans="1:8" x14ac:dyDescent="0.25">
      <c r="A8365" s="793"/>
      <c r="E8365" s="176"/>
      <c r="F8365" s="176"/>
      <c r="G8365" s="177"/>
      <c r="H8365" s="177"/>
    </row>
    <row r="8366" spans="1:8" x14ac:dyDescent="0.25">
      <c r="A8366" s="793"/>
      <c r="E8366" s="176"/>
      <c r="F8366" s="176"/>
      <c r="G8366" s="177"/>
      <c r="H8366" s="177"/>
    </row>
    <row r="8367" spans="1:8" x14ac:dyDescent="0.25">
      <c r="A8367" s="793"/>
      <c r="E8367" s="176"/>
      <c r="F8367" s="176"/>
      <c r="G8367" s="177"/>
      <c r="H8367" s="177"/>
    </row>
    <row r="8368" spans="1:8" x14ac:dyDescent="0.25">
      <c r="A8368" s="793"/>
      <c r="E8368" s="176"/>
      <c r="F8368" s="176"/>
      <c r="G8368" s="177"/>
      <c r="H8368" s="177"/>
    </row>
    <row r="8369" spans="1:8" x14ac:dyDescent="0.25">
      <c r="A8369" s="793"/>
      <c r="E8369" s="176"/>
      <c r="F8369" s="176"/>
      <c r="G8369" s="177"/>
      <c r="H8369" s="177"/>
    </row>
    <row r="8370" spans="1:8" x14ac:dyDescent="0.25">
      <c r="A8370" s="793"/>
      <c r="E8370" s="176"/>
      <c r="F8370" s="176"/>
      <c r="G8370" s="177"/>
      <c r="H8370" s="177"/>
    </row>
    <row r="8371" spans="1:8" x14ac:dyDescent="0.25">
      <c r="A8371" s="793"/>
      <c r="E8371" s="176"/>
      <c r="F8371" s="176"/>
      <c r="G8371" s="177"/>
      <c r="H8371" s="177"/>
    </row>
    <row r="8372" spans="1:8" x14ac:dyDescent="0.25">
      <c r="A8372" s="793"/>
      <c r="E8372" s="176"/>
      <c r="F8372" s="176"/>
      <c r="G8372" s="177"/>
      <c r="H8372" s="177"/>
    </row>
    <row r="8373" spans="1:8" x14ac:dyDescent="0.25">
      <c r="A8373" s="793"/>
      <c r="E8373" s="176"/>
      <c r="F8373" s="176"/>
      <c r="G8373" s="177"/>
      <c r="H8373" s="177"/>
    </row>
    <row r="8374" spans="1:8" x14ac:dyDescent="0.25">
      <c r="A8374" s="793"/>
      <c r="E8374" s="176"/>
      <c r="F8374" s="176"/>
      <c r="G8374" s="177"/>
      <c r="H8374" s="177"/>
    </row>
    <row r="8375" spans="1:8" x14ac:dyDescent="0.25">
      <c r="A8375" s="793"/>
      <c r="E8375" s="176"/>
      <c r="F8375" s="176"/>
      <c r="G8375" s="177"/>
      <c r="H8375" s="177"/>
    </row>
    <row r="8376" spans="1:8" x14ac:dyDescent="0.25">
      <c r="A8376" s="793"/>
      <c r="E8376" s="176"/>
      <c r="F8376" s="176"/>
      <c r="G8376" s="177"/>
      <c r="H8376" s="177"/>
    </row>
    <row r="8377" spans="1:8" x14ac:dyDescent="0.25">
      <c r="A8377" s="793"/>
      <c r="E8377" s="176"/>
      <c r="F8377" s="176"/>
      <c r="G8377" s="177"/>
      <c r="H8377" s="177"/>
    </row>
    <row r="8378" spans="1:8" x14ac:dyDescent="0.25">
      <c r="A8378" s="793"/>
      <c r="E8378" s="176"/>
      <c r="F8378" s="176"/>
      <c r="G8378" s="177"/>
      <c r="H8378" s="177"/>
    </row>
    <row r="8379" spans="1:8" x14ac:dyDescent="0.25">
      <c r="A8379" s="793"/>
      <c r="E8379" s="176"/>
      <c r="F8379" s="176"/>
      <c r="G8379" s="177"/>
      <c r="H8379" s="177"/>
    </row>
    <row r="8380" spans="1:8" x14ac:dyDescent="0.25">
      <c r="A8380" s="793"/>
      <c r="E8380" s="176"/>
      <c r="F8380" s="176"/>
      <c r="G8380" s="177"/>
      <c r="H8380" s="177"/>
    </row>
    <row r="8381" spans="1:8" x14ac:dyDescent="0.25">
      <c r="A8381" s="793"/>
      <c r="E8381" s="176"/>
      <c r="F8381" s="176"/>
      <c r="G8381" s="177"/>
      <c r="H8381" s="177"/>
    </row>
    <row r="8382" spans="1:8" x14ac:dyDescent="0.25">
      <c r="A8382" s="793"/>
      <c r="E8382" s="176"/>
      <c r="F8382" s="176"/>
      <c r="G8382" s="177"/>
      <c r="H8382" s="177"/>
    </row>
    <row r="8383" spans="1:8" x14ac:dyDescent="0.25">
      <c r="A8383" s="793"/>
      <c r="E8383" s="176"/>
      <c r="F8383" s="176"/>
      <c r="G8383" s="177"/>
      <c r="H8383" s="177"/>
    </row>
    <row r="8384" spans="1:8" x14ac:dyDescent="0.25">
      <c r="A8384" s="793"/>
      <c r="E8384" s="176"/>
      <c r="F8384" s="176"/>
      <c r="G8384" s="177"/>
      <c r="H8384" s="177"/>
    </row>
    <row r="8385" spans="1:8" x14ac:dyDescent="0.25">
      <c r="A8385" s="793"/>
      <c r="E8385" s="176"/>
      <c r="F8385" s="176"/>
      <c r="G8385" s="177"/>
      <c r="H8385" s="177"/>
    </row>
    <row r="8386" spans="1:8" x14ac:dyDescent="0.25">
      <c r="A8386" s="793"/>
      <c r="E8386" s="176"/>
      <c r="F8386" s="176"/>
      <c r="G8386" s="177"/>
      <c r="H8386" s="177"/>
    </row>
    <row r="8387" spans="1:8" x14ac:dyDescent="0.25">
      <c r="A8387" s="793"/>
      <c r="E8387" s="176"/>
      <c r="F8387" s="176"/>
      <c r="G8387" s="177"/>
      <c r="H8387" s="177"/>
    </row>
    <row r="8388" spans="1:8" x14ac:dyDescent="0.25">
      <c r="A8388" s="793"/>
      <c r="E8388" s="176"/>
      <c r="F8388" s="176"/>
      <c r="G8388" s="177"/>
      <c r="H8388" s="177"/>
    </row>
    <row r="8389" spans="1:8" x14ac:dyDescent="0.25">
      <c r="A8389" s="793"/>
      <c r="E8389" s="176"/>
      <c r="F8389" s="176"/>
      <c r="G8389" s="177"/>
      <c r="H8389" s="177"/>
    </row>
    <row r="8390" spans="1:8" x14ac:dyDescent="0.25">
      <c r="A8390" s="793"/>
      <c r="E8390" s="176"/>
      <c r="F8390" s="176"/>
      <c r="G8390" s="177"/>
      <c r="H8390" s="177"/>
    </row>
    <row r="8391" spans="1:8" x14ac:dyDescent="0.25">
      <c r="A8391" s="793"/>
      <c r="E8391" s="176"/>
      <c r="F8391" s="176"/>
      <c r="G8391" s="177"/>
      <c r="H8391" s="177"/>
    </row>
    <row r="8392" spans="1:8" x14ac:dyDescent="0.25">
      <c r="A8392" s="793"/>
      <c r="E8392" s="176"/>
      <c r="F8392" s="176"/>
      <c r="G8392" s="177"/>
      <c r="H8392" s="177"/>
    </row>
    <row r="8393" spans="1:8" x14ac:dyDescent="0.25">
      <c r="A8393" s="793"/>
      <c r="E8393" s="176"/>
      <c r="F8393" s="176"/>
      <c r="G8393" s="177"/>
      <c r="H8393" s="177"/>
    </row>
    <row r="8394" spans="1:8" x14ac:dyDescent="0.25">
      <c r="A8394" s="793"/>
      <c r="E8394" s="176"/>
      <c r="F8394" s="176"/>
      <c r="G8394" s="177"/>
      <c r="H8394" s="177"/>
    </row>
    <row r="8395" spans="1:8" x14ac:dyDescent="0.25">
      <c r="A8395" s="793"/>
      <c r="E8395" s="176"/>
      <c r="F8395" s="176"/>
      <c r="G8395" s="177"/>
      <c r="H8395" s="177"/>
    </row>
    <row r="8396" spans="1:8" x14ac:dyDescent="0.25">
      <c r="A8396" s="793"/>
      <c r="E8396" s="176"/>
      <c r="F8396" s="176"/>
      <c r="G8396" s="177"/>
      <c r="H8396" s="177"/>
    </row>
    <row r="8397" spans="1:8" x14ac:dyDescent="0.25">
      <c r="A8397" s="793"/>
      <c r="E8397" s="176"/>
      <c r="F8397" s="176"/>
      <c r="G8397" s="177"/>
      <c r="H8397" s="177"/>
    </row>
    <row r="8398" spans="1:8" x14ac:dyDescent="0.25">
      <c r="A8398" s="793"/>
      <c r="E8398" s="176"/>
      <c r="F8398" s="176"/>
      <c r="G8398" s="177"/>
      <c r="H8398" s="177"/>
    </row>
    <row r="8399" spans="1:8" x14ac:dyDescent="0.25">
      <c r="A8399" s="793"/>
      <c r="E8399" s="176"/>
      <c r="F8399" s="176"/>
      <c r="G8399" s="177"/>
      <c r="H8399" s="177"/>
    </row>
    <row r="8400" spans="1:8" x14ac:dyDescent="0.25">
      <c r="A8400" s="793"/>
      <c r="E8400" s="176"/>
      <c r="F8400" s="176"/>
      <c r="G8400" s="177"/>
      <c r="H8400" s="177"/>
    </row>
    <row r="8401" spans="1:8" x14ac:dyDescent="0.25">
      <c r="A8401" s="793"/>
      <c r="E8401" s="176"/>
      <c r="F8401" s="176"/>
      <c r="G8401" s="177"/>
      <c r="H8401" s="177"/>
    </row>
    <row r="8402" spans="1:8" x14ac:dyDescent="0.25">
      <c r="A8402" s="793"/>
      <c r="E8402" s="176"/>
      <c r="F8402" s="176"/>
      <c r="G8402" s="177"/>
      <c r="H8402" s="177"/>
    </row>
    <row r="8403" spans="1:8" x14ac:dyDescent="0.25">
      <c r="A8403" s="793"/>
      <c r="E8403" s="176"/>
      <c r="F8403" s="176"/>
      <c r="G8403" s="177"/>
      <c r="H8403" s="177"/>
    </row>
    <row r="8404" spans="1:8" x14ac:dyDescent="0.25">
      <c r="A8404" s="793"/>
      <c r="E8404" s="176"/>
      <c r="F8404" s="176"/>
      <c r="G8404" s="177"/>
      <c r="H8404" s="177"/>
    </row>
    <row r="8405" spans="1:8" x14ac:dyDescent="0.25">
      <c r="A8405" s="793"/>
      <c r="E8405" s="176"/>
      <c r="F8405" s="176"/>
      <c r="G8405" s="177"/>
      <c r="H8405" s="177"/>
    </row>
    <row r="8406" spans="1:8" x14ac:dyDescent="0.25">
      <c r="A8406" s="793"/>
      <c r="E8406" s="176"/>
      <c r="F8406" s="176"/>
      <c r="G8406" s="177"/>
      <c r="H8406" s="177"/>
    </row>
    <row r="8407" spans="1:8" x14ac:dyDescent="0.25">
      <c r="A8407" s="793"/>
      <c r="E8407" s="176"/>
      <c r="F8407" s="176"/>
      <c r="G8407" s="177"/>
      <c r="H8407" s="177"/>
    </row>
    <row r="8408" spans="1:8" x14ac:dyDescent="0.25">
      <c r="A8408" s="793"/>
      <c r="E8408" s="176"/>
      <c r="F8408" s="176"/>
      <c r="G8408" s="177"/>
      <c r="H8408" s="177"/>
    </row>
    <row r="8409" spans="1:8" x14ac:dyDescent="0.25">
      <c r="A8409" s="793"/>
      <c r="E8409" s="176"/>
      <c r="F8409" s="176"/>
      <c r="G8409" s="177"/>
      <c r="H8409" s="177"/>
    </row>
    <row r="8410" spans="1:8" x14ac:dyDescent="0.25">
      <c r="A8410" s="793"/>
      <c r="E8410" s="176"/>
      <c r="F8410" s="176"/>
      <c r="G8410" s="177"/>
      <c r="H8410" s="177"/>
    </row>
    <row r="8411" spans="1:8" x14ac:dyDescent="0.25">
      <c r="A8411" s="793"/>
      <c r="E8411" s="176"/>
      <c r="F8411" s="176"/>
      <c r="G8411" s="177"/>
      <c r="H8411" s="177"/>
    </row>
    <row r="8412" spans="1:8" x14ac:dyDescent="0.25">
      <c r="A8412" s="793"/>
      <c r="E8412" s="176"/>
      <c r="F8412" s="176"/>
      <c r="G8412" s="177"/>
      <c r="H8412" s="177"/>
    </row>
    <row r="8413" spans="1:8" x14ac:dyDescent="0.25">
      <c r="A8413" s="793"/>
      <c r="E8413" s="176"/>
      <c r="F8413" s="176"/>
      <c r="G8413" s="177"/>
      <c r="H8413" s="177"/>
    </row>
    <row r="8414" spans="1:8" x14ac:dyDescent="0.25">
      <c r="A8414" s="793"/>
      <c r="E8414" s="176"/>
      <c r="F8414" s="176"/>
      <c r="G8414" s="177"/>
      <c r="H8414" s="177"/>
    </row>
    <row r="8415" spans="1:8" x14ac:dyDescent="0.25">
      <c r="A8415" s="793"/>
      <c r="E8415" s="176"/>
      <c r="F8415" s="176"/>
      <c r="G8415" s="177"/>
      <c r="H8415" s="177"/>
    </row>
    <row r="8416" spans="1:8" x14ac:dyDescent="0.25">
      <c r="A8416" s="793"/>
      <c r="E8416" s="176"/>
      <c r="F8416" s="176"/>
      <c r="G8416" s="177"/>
      <c r="H8416" s="177"/>
    </row>
    <row r="8417" spans="1:8" x14ac:dyDescent="0.25">
      <c r="A8417" s="793"/>
      <c r="E8417" s="176"/>
      <c r="F8417" s="176"/>
      <c r="G8417" s="177"/>
      <c r="H8417" s="177"/>
    </row>
    <row r="8418" spans="1:8" x14ac:dyDescent="0.25">
      <c r="A8418" s="793"/>
      <c r="E8418" s="176"/>
      <c r="F8418" s="176"/>
      <c r="G8418" s="177"/>
      <c r="H8418" s="177"/>
    </row>
    <row r="8419" spans="1:8" x14ac:dyDescent="0.25">
      <c r="A8419" s="793"/>
      <c r="E8419" s="176"/>
      <c r="F8419" s="176"/>
      <c r="G8419" s="177"/>
      <c r="H8419" s="177"/>
    </row>
    <row r="8420" spans="1:8" x14ac:dyDescent="0.25">
      <c r="A8420" s="793"/>
      <c r="E8420" s="176"/>
      <c r="F8420" s="176"/>
      <c r="G8420" s="177"/>
      <c r="H8420" s="177"/>
    </row>
    <row r="8421" spans="1:8" x14ac:dyDescent="0.25">
      <c r="A8421" s="793"/>
      <c r="E8421" s="176"/>
      <c r="F8421" s="176"/>
      <c r="G8421" s="177"/>
      <c r="H8421" s="177"/>
    </row>
    <row r="8422" spans="1:8" x14ac:dyDescent="0.25">
      <c r="A8422" s="793"/>
      <c r="E8422" s="176"/>
      <c r="F8422" s="176"/>
      <c r="G8422" s="177"/>
      <c r="H8422" s="177"/>
    </row>
    <row r="8423" spans="1:8" x14ac:dyDescent="0.25">
      <c r="A8423" s="793"/>
      <c r="E8423" s="176"/>
      <c r="F8423" s="176"/>
      <c r="G8423" s="177"/>
      <c r="H8423" s="177"/>
    </row>
    <row r="8424" spans="1:8" x14ac:dyDescent="0.25">
      <c r="A8424" s="793"/>
      <c r="E8424" s="176"/>
      <c r="F8424" s="176"/>
      <c r="G8424" s="177"/>
      <c r="H8424" s="177"/>
    </row>
    <row r="8425" spans="1:8" x14ac:dyDescent="0.25">
      <c r="A8425" s="793"/>
      <c r="E8425" s="176"/>
      <c r="F8425" s="176"/>
      <c r="G8425" s="177"/>
      <c r="H8425" s="177"/>
    </row>
    <row r="8426" spans="1:8" x14ac:dyDescent="0.25">
      <c r="A8426" s="793"/>
      <c r="E8426" s="176"/>
      <c r="F8426" s="176"/>
      <c r="G8426" s="177"/>
      <c r="H8426" s="177"/>
    </row>
    <row r="8427" spans="1:8" x14ac:dyDescent="0.25">
      <c r="A8427" s="793"/>
      <c r="E8427" s="176"/>
      <c r="F8427" s="176"/>
      <c r="G8427" s="177"/>
      <c r="H8427" s="177"/>
    </row>
    <row r="8428" spans="1:8" x14ac:dyDescent="0.25">
      <c r="A8428" s="793"/>
      <c r="E8428" s="176"/>
      <c r="F8428" s="176"/>
      <c r="G8428" s="177"/>
      <c r="H8428" s="177"/>
    </row>
    <row r="8429" spans="1:8" x14ac:dyDescent="0.25">
      <c r="A8429" s="793"/>
      <c r="E8429" s="176"/>
      <c r="F8429" s="176"/>
      <c r="G8429" s="177"/>
      <c r="H8429" s="177"/>
    </row>
    <row r="8430" spans="1:8" x14ac:dyDescent="0.25">
      <c r="A8430" s="793"/>
      <c r="E8430" s="176"/>
      <c r="F8430" s="176"/>
      <c r="G8430" s="177"/>
      <c r="H8430" s="177"/>
    </row>
    <row r="8431" spans="1:8" x14ac:dyDescent="0.25">
      <c r="A8431" s="793"/>
      <c r="E8431" s="176"/>
      <c r="F8431" s="176"/>
      <c r="G8431" s="177"/>
      <c r="H8431" s="177"/>
    </row>
    <row r="8432" spans="1:8" x14ac:dyDescent="0.25">
      <c r="A8432" s="793"/>
      <c r="E8432" s="176"/>
      <c r="F8432" s="176"/>
      <c r="G8432" s="177"/>
      <c r="H8432" s="177"/>
    </row>
    <row r="8433" spans="1:8" x14ac:dyDescent="0.25">
      <c r="A8433" s="793"/>
      <c r="E8433" s="176"/>
      <c r="F8433" s="176"/>
      <c r="G8433" s="177"/>
      <c r="H8433" s="177"/>
    </row>
    <row r="8434" spans="1:8" x14ac:dyDescent="0.25">
      <c r="A8434" s="793"/>
      <c r="E8434" s="176"/>
      <c r="F8434" s="176"/>
      <c r="G8434" s="177"/>
      <c r="H8434" s="177"/>
    </row>
    <row r="8435" spans="1:8" x14ac:dyDescent="0.25">
      <c r="A8435" s="793"/>
      <c r="E8435" s="176"/>
      <c r="F8435" s="176"/>
      <c r="G8435" s="177"/>
      <c r="H8435" s="177"/>
    </row>
    <row r="8436" spans="1:8" x14ac:dyDescent="0.25">
      <c r="A8436" s="793"/>
      <c r="E8436" s="176"/>
      <c r="F8436" s="176"/>
      <c r="G8436" s="177"/>
      <c r="H8436" s="177"/>
    </row>
    <row r="8437" spans="1:8" x14ac:dyDescent="0.25">
      <c r="A8437" s="793"/>
      <c r="E8437" s="176"/>
      <c r="F8437" s="176"/>
      <c r="G8437" s="177"/>
      <c r="H8437" s="177"/>
    </row>
    <row r="8438" spans="1:8" x14ac:dyDescent="0.25">
      <c r="A8438" s="793"/>
      <c r="E8438" s="176"/>
      <c r="F8438" s="176"/>
      <c r="G8438" s="177"/>
      <c r="H8438" s="177"/>
    </row>
    <row r="8439" spans="1:8" x14ac:dyDescent="0.25">
      <c r="A8439" s="793"/>
      <c r="E8439" s="176"/>
      <c r="F8439" s="176"/>
      <c r="G8439" s="177"/>
      <c r="H8439" s="177"/>
    </row>
    <row r="8440" spans="1:8" x14ac:dyDescent="0.25">
      <c r="A8440" s="793"/>
      <c r="E8440" s="176"/>
      <c r="F8440" s="176"/>
      <c r="G8440" s="177"/>
      <c r="H8440" s="177"/>
    </row>
    <row r="8441" spans="1:8" x14ac:dyDescent="0.25">
      <c r="A8441" s="793"/>
      <c r="E8441" s="176"/>
      <c r="F8441" s="176"/>
      <c r="G8441" s="177"/>
      <c r="H8441" s="177"/>
    </row>
    <row r="8442" spans="1:8" x14ac:dyDescent="0.25">
      <c r="A8442" s="793"/>
      <c r="E8442" s="176"/>
      <c r="F8442" s="176"/>
      <c r="G8442" s="177"/>
      <c r="H8442" s="177"/>
    </row>
    <row r="8443" spans="1:8" x14ac:dyDescent="0.25">
      <c r="A8443" s="793"/>
      <c r="E8443" s="176"/>
      <c r="F8443" s="176"/>
      <c r="G8443" s="177"/>
      <c r="H8443" s="177"/>
    </row>
    <row r="8444" spans="1:8" x14ac:dyDescent="0.25">
      <c r="A8444" s="793"/>
      <c r="E8444" s="176"/>
      <c r="F8444" s="176"/>
      <c r="G8444" s="177"/>
      <c r="H8444" s="177"/>
    </row>
    <row r="8445" spans="1:8" x14ac:dyDescent="0.25">
      <c r="A8445" s="793"/>
      <c r="E8445" s="176"/>
      <c r="F8445" s="176"/>
      <c r="G8445" s="177"/>
      <c r="H8445" s="177"/>
    </row>
    <row r="8446" spans="1:8" x14ac:dyDescent="0.25">
      <c r="A8446" s="793"/>
      <c r="E8446" s="176"/>
      <c r="F8446" s="176"/>
      <c r="G8446" s="177"/>
      <c r="H8446" s="177"/>
    </row>
    <row r="8447" spans="1:8" x14ac:dyDescent="0.25">
      <c r="A8447" s="793"/>
      <c r="E8447" s="176"/>
      <c r="F8447" s="176"/>
      <c r="G8447" s="177"/>
      <c r="H8447" s="177"/>
    </row>
    <row r="8448" spans="1:8" x14ac:dyDescent="0.25">
      <c r="A8448" s="793"/>
      <c r="E8448" s="176"/>
      <c r="F8448" s="176"/>
      <c r="G8448" s="177"/>
      <c r="H8448" s="177"/>
    </row>
    <row r="8449" spans="1:8" x14ac:dyDescent="0.25">
      <c r="A8449" s="793"/>
      <c r="E8449" s="176"/>
      <c r="F8449" s="176"/>
      <c r="G8449" s="177"/>
      <c r="H8449" s="177"/>
    </row>
    <row r="8450" spans="1:8" x14ac:dyDescent="0.25">
      <c r="A8450" s="793"/>
      <c r="E8450" s="176"/>
      <c r="F8450" s="176"/>
      <c r="G8450" s="177"/>
      <c r="H8450" s="177"/>
    </row>
    <row r="8451" spans="1:8" x14ac:dyDescent="0.25">
      <c r="A8451" s="793"/>
      <c r="E8451" s="176"/>
      <c r="F8451" s="176"/>
      <c r="G8451" s="177"/>
      <c r="H8451" s="177"/>
    </row>
    <row r="8452" spans="1:8" x14ac:dyDescent="0.25">
      <c r="A8452" s="793"/>
      <c r="E8452" s="176"/>
      <c r="F8452" s="176"/>
      <c r="G8452" s="177"/>
      <c r="H8452" s="177"/>
    </row>
    <row r="8453" spans="1:8" x14ac:dyDescent="0.25">
      <c r="A8453" s="793"/>
      <c r="E8453" s="176"/>
      <c r="F8453" s="176"/>
      <c r="G8453" s="177"/>
      <c r="H8453" s="177"/>
    </row>
    <row r="8454" spans="1:8" x14ac:dyDescent="0.25">
      <c r="A8454" s="793"/>
      <c r="E8454" s="176"/>
      <c r="F8454" s="176"/>
      <c r="G8454" s="177"/>
      <c r="H8454" s="177"/>
    </row>
    <row r="8455" spans="1:8" x14ac:dyDescent="0.25">
      <c r="A8455" s="793"/>
      <c r="E8455" s="176"/>
      <c r="F8455" s="176"/>
      <c r="G8455" s="177"/>
      <c r="H8455" s="177"/>
    </row>
    <row r="8456" spans="1:8" x14ac:dyDescent="0.25">
      <c r="A8456" s="793"/>
      <c r="E8456" s="176"/>
      <c r="F8456" s="176"/>
      <c r="G8456" s="177"/>
      <c r="H8456" s="177"/>
    </row>
    <row r="8457" spans="1:8" x14ac:dyDescent="0.25">
      <c r="A8457" s="793"/>
      <c r="E8457" s="176"/>
      <c r="F8457" s="176"/>
      <c r="G8457" s="177"/>
      <c r="H8457" s="177"/>
    </row>
    <row r="8458" spans="1:8" x14ac:dyDescent="0.25">
      <c r="A8458" s="793"/>
      <c r="E8458" s="176"/>
      <c r="F8458" s="176"/>
      <c r="G8458" s="177"/>
      <c r="H8458" s="177"/>
    </row>
    <row r="8459" spans="1:8" x14ac:dyDescent="0.25">
      <c r="A8459" s="793"/>
      <c r="E8459" s="176"/>
      <c r="F8459" s="176"/>
      <c r="G8459" s="177"/>
      <c r="H8459" s="177"/>
    </row>
    <row r="8460" spans="1:8" x14ac:dyDescent="0.25">
      <c r="A8460" s="793"/>
      <c r="E8460" s="176"/>
      <c r="F8460" s="176"/>
      <c r="G8460" s="177"/>
      <c r="H8460" s="177"/>
    </row>
    <row r="8461" spans="1:8" x14ac:dyDescent="0.25">
      <c r="A8461" s="793"/>
      <c r="E8461" s="176"/>
      <c r="F8461" s="176"/>
      <c r="G8461" s="177"/>
      <c r="H8461" s="177"/>
    </row>
    <row r="8462" spans="1:8" x14ac:dyDescent="0.25">
      <c r="A8462" s="793"/>
      <c r="E8462" s="176"/>
      <c r="F8462" s="176"/>
      <c r="G8462" s="177"/>
      <c r="H8462" s="177"/>
    </row>
    <row r="8463" spans="1:8" x14ac:dyDescent="0.25">
      <c r="A8463" s="793"/>
      <c r="E8463" s="176"/>
      <c r="F8463" s="176"/>
      <c r="G8463" s="177"/>
      <c r="H8463" s="177"/>
    </row>
    <row r="8464" spans="1:8" x14ac:dyDescent="0.25">
      <c r="A8464" s="793"/>
      <c r="E8464" s="176"/>
      <c r="F8464" s="176"/>
      <c r="G8464" s="177"/>
      <c r="H8464" s="177"/>
    </row>
    <row r="8465" spans="1:8" x14ac:dyDescent="0.25">
      <c r="A8465" s="793"/>
      <c r="E8465" s="176"/>
      <c r="F8465" s="176"/>
      <c r="G8465" s="177"/>
      <c r="H8465" s="177"/>
    </row>
    <row r="8466" spans="1:8" x14ac:dyDescent="0.25">
      <c r="A8466" s="793"/>
      <c r="E8466" s="176"/>
      <c r="F8466" s="176"/>
      <c r="G8466" s="177"/>
      <c r="H8466" s="177"/>
    </row>
    <row r="8467" spans="1:8" x14ac:dyDescent="0.25">
      <c r="A8467" s="793"/>
      <c r="E8467" s="176"/>
      <c r="F8467" s="176"/>
      <c r="G8467" s="177"/>
      <c r="H8467" s="177"/>
    </row>
    <row r="8468" spans="1:8" x14ac:dyDescent="0.25">
      <c r="A8468" s="793"/>
      <c r="E8468" s="176"/>
      <c r="F8468" s="176"/>
      <c r="G8468" s="177"/>
      <c r="H8468" s="177"/>
    </row>
    <row r="8469" spans="1:8" x14ac:dyDescent="0.25">
      <c r="A8469" s="793"/>
      <c r="E8469" s="176"/>
      <c r="F8469" s="176"/>
      <c r="G8469" s="177"/>
      <c r="H8469" s="177"/>
    </row>
    <row r="8470" spans="1:8" x14ac:dyDescent="0.25">
      <c r="A8470" s="793"/>
      <c r="E8470" s="176"/>
      <c r="F8470" s="176"/>
      <c r="G8470" s="177"/>
      <c r="H8470" s="177"/>
    </row>
    <row r="8471" spans="1:8" x14ac:dyDescent="0.25">
      <c r="A8471" s="793"/>
      <c r="E8471" s="176"/>
      <c r="F8471" s="176"/>
      <c r="G8471" s="177"/>
      <c r="H8471" s="177"/>
    </row>
    <row r="8472" spans="1:8" x14ac:dyDescent="0.25">
      <c r="A8472" s="793"/>
      <c r="E8472" s="176"/>
      <c r="F8472" s="176"/>
      <c r="G8472" s="177"/>
      <c r="H8472" s="177"/>
    </row>
    <row r="8473" spans="1:8" x14ac:dyDescent="0.25">
      <c r="A8473" s="793"/>
      <c r="E8473" s="176"/>
      <c r="F8473" s="176"/>
      <c r="G8473" s="177"/>
      <c r="H8473" s="177"/>
    </row>
    <row r="8474" spans="1:8" x14ac:dyDescent="0.25">
      <c r="A8474" s="793"/>
      <c r="E8474" s="176"/>
      <c r="F8474" s="176"/>
      <c r="G8474" s="177"/>
      <c r="H8474" s="177"/>
    </row>
    <row r="8475" spans="1:8" x14ac:dyDescent="0.25">
      <c r="A8475" s="793"/>
      <c r="E8475" s="176"/>
      <c r="F8475" s="176"/>
      <c r="G8475" s="177"/>
      <c r="H8475" s="177"/>
    </row>
    <row r="8476" spans="1:8" x14ac:dyDescent="0.25">
      <c r="A8476" s="793"/>
      <c r="E8476" s="176"/>
      <c r="F8476" s="176"/>
      <c r="G8476" s="177"/>
      <c r="H8476" s="177"/>
    </row>
    <row r="8477" spans="1:8" x14ac:dyDescent="0.25">
      <c r="A8477" s="793"/>
      <c r="E8477" s="176"/>
      <c r="F8477" s="176"/>
      <c r="G8477" s="177"/>
      <c r="H8477" s="177"/>
    </row>
    <row r="8478" spans="1:8" x14ac:dyDescent="0.25">
      <c r="A8478" s="793"/>
      <c r="E8478" s="176"/>
      <c r="F8478" s="176"/>
      <c r="G8478" s="177"/>
      <c r="H8478" s="177"/>
    </row>
    <row r="8479" spans="1:8" x14ac:dyDescent="0.25">
      <c r="A8479" s="793"/>
      <c r="E8479" s="176"/>
      <c r="F8479" s="176"/>
      <c r="G8479" s="177"/>
      <c r="H8479" s="177"/>
    </row>
    <row r="8480" spans="1:8" x14ac:dyDescent="0.25">
      <c r="A8480" s="793"/>
      <c r="E8480" s="176"/>
      <c r="F8480" s="176"/>
      <c r="G8480" s="177"/>
      <c r="H8480" s="177"/>
    </row>
    <row r="8481" spans="1:8" x14ac:dyDescent="0.25">
      <c r="A8481" s="793"/>
      <c r="E8481" s="176"/>
      <c r="F8481" s="176"/>
      <c r="G8481" s="177"/>
      <c r="H8481" s="177"/>
    </row>
    <row r="8482" spans="1:8" x14ac:dyDescent="0.25">
      <c r="A8482" s="793"/>
      <c r="E8482" s="176"/>
      <c r="F8482" s="176"/>
      <c r="G8482" s="177"/>
      <c r="H8482" s="177"/>
    </row>
    <row r="8483" spans="1:8" x14ac:dyDescent="0.25">
      <c r="A8483" s="793"/>
      <c r="E8483" s="176"/>
      <c r="F8483" s="176"/>
      <c r="G8483" s="177"/>
      <c r="H8483" s="177"/>
    </row>
    <row r="8484" spans="1:8" x14ac:dyDescent="0.25">
      <c r="A8484" s="793"/>
      <c r="E8484" s="176"/>
      <c r="F8484" s="176"/>
      <c r="G8484" s="177"/>
      <c r="H8484" s="177"/>
    </row>
    <row r="8485" spans="1:8" x14ac:dyDescent="0.25">
      <c r="A8485" s="793"/>
      <c r="E8485" s="176"/>
      <c r="F8485" s="176"/>
      <c r="G8485" s="177"/>
      <c r="H8485" s="177"/>
    </row>
    <row r="8486" spans="1:8" x14ac:dyDescent="0.25">
      <c r="A8486" s="793"/>
      <c r="E8486" s="176"/>
      <c r="F8486" s="176"/>
      <c r="G8486" s="177"/>
      <c r="H8486" s="177"/>
    </row>
    <row r="8487" spans="1:8" x14ac:dyDescent="0.25">
      <c r="A8487" s="793"/>
      <c r="E8487" s="176"/>
      <c r="F8487" s="176"/>
      <c r="G8487" s="177"/>
      <c r="H8487" s="177"/>
    </row>
    <row r="8488" spans="1:8" x14ac:dyDescent="0.25">
      <c r="A8488" s="793"/>
      <c r="E8488" s="176"/>
      <c r="F8488" s="176"/>
      <c r="G8488" s="177"/>
      <c r="H8488" s="177"/>
    </row>
    <row r="8489" spans="1:8" x14ac:dyDescent="0.25">
      <c r="A8489" s="793"/>
      <c r="E8489" s="176"/>
      <c r="F8489" s="176"/>
      <c r="G8489" s="177"/>
      <c r="H8489" s="177"/>
    </row>
    <row r="8490" spans="1:8" x14ac:dyDescent="0.25">
      <c r="A8490" s="793"/>
      <c r="E8490" s="176"/>
      <c r="F8490" s="176"/>
      <c r="G8490" s="177"/>
      <c r="H8490" s="177"/>
    </row>
    <row r="8491" spans="1:8" x14ac:dyDescent="0.25">
      <c r="A8491" s="793"/>
      <c r="E8491" s="176"/>
      <c r="F8491" s="176"/>
      <c r="G8491" s="177"/>
      <c r="H8491" s="177"/>
    </row>
    <row r="8492" spans="1:8" x14ac:dyDescent="0.25">
      <c r="A8492" s="793"/>
      <c r="E8492" s="176"/>
      <c r="F8492" s="176"/>
      <c r="G8492" s="177"/>
      <c r="H8492" s="177"/>
    </row>
    <row r="8493" spans="1:8" x14ac:dyDescent="0.25">
      <c r="A8493" s="793"/>
      <c r="E8493" s="176"/>
      <c r="F8493" s="176"/>
      <c r="G8493" s="177"/>
      <c r="H8493" s="177"/>
    </row>
    <row r="8494" spans="1:8" x14ac:dyDescent="0.25">
      <c r="A8494" s="793"/>
      <c r="E8494" s="176"/>
      <c r="F8494" s="176"/>
      <c r="G8494" s="177"/>
      <c r="H8494" s="177"/>
    </row>
    <row r="8495" spans="1:8" x14ac:dyDescent="0.25">
      <c r="A8495" s="793"/>
      <c r="E8495" s="176"/>
      <c r="F8495" s="176"/>
      <c r="G8495" s="177"/>
      <c r="H8495" s="177"/>
    </row>
    <row r="8496" spans="1:8" x14ac:dyDescent="0.25">
      <c r="A8496" s="793"/>
      <c r="E8496" s="176"/>
      <c r="F8496" s="176"/>
      <c r="G8496" s="177"/>
      <c r="H8496" s="177"/>
    </row>
    <row r="8497" spans="1:8" x14ac:dyDescent="0.25">
      <c r="A8497" s="793"/>
      <c r="E8497" s="176"/>
      <c r="F8497" s="176"/>
      <c r="G8497" s="177"/>
      <c r="H8497" s="177"/>
    </row>
    <row r="8498" spans="1:8" x14ac:dyDescent="0.25">
      <c r="A8498" s="793"/>
      <c r="E8498" s="176"/>
      <c r="F8498" s="176"/>
      <c r="G8498" s="177"/>
      <c r="H8498" s="177"/>
    </row>
    <row r="8499" spans="1:8" x14ac:dyDescent="0.25">
      <c r="A8499" s="793"/>
      <c r="E8499" s="176"/>
      <c r="F8499" s="176"/>
      <c r="G8499" s="177"/>
      <c r="H8499" s="177"/>
    </row>
    <row r="8500" spans="1:8" x14ac:dyDescent="0.25">
      <c r="A8500" s="793"/>
      <c r="E8500" s="176"/>
      <c r="F8500" s="176"/>
      <c r="G8500" s="177"/>
      <c r="H8500" s="177"/>
    </row>
    <row r="8501" spans="1:8" x14ac:dyDescent="0.25">
      <c r="A8501" s="793"/>
      <c r="E8501" s="176"/>
      <c r="F8501" s="176"/>
      <c r="G8501" s="177"/>
      <c r="H8501" s="177"/>
    </row>
    <row r="8502" spans="1:8" x14ac:dyDescent="0.25">
      <c r="A8502" s="793"/>
      <c r="E8502" s="176"/>
      <c r="F8502" s="176"/>
      <c r="G8502" s="177"/>
      <c r="H8502" s="177"/>
    </row>
    <row r="8503" spans="1:8" x14ac:dyDescent="0.25">
      <c r="A8503" s="793"/>
      <c r="E8503" s="176"/>
      <c r="F8503" s="176"/>
      <c r="G8503" s="177"/>
      <c r="H8503" s="177"/>
    </row>
    <row r="8504" spans="1:8" x14ac:dyDescent="0.25">
      <c r="A8504" s="793"/>
      <c r="E8504" s="176"/>
      <c r="F8504" s="176"/>
      <c r="G8504" s="177"/>
      <c r="H8504" s="177"/>
    </row>
    <row r="8505" spans="1:8" x14ac:dyDescent="0.25">
      <c r="A8505" s="793"/>
      <c r="E8505" s="176"/>
      <c r="F8505" s="176"/>
      <c r="G8505" s="177"/>
      <c r="H8505" s="177"/>
    </row>
    <row r="8506" spans="1:8" x14ac:dyDescent="0.25">
      <c r="A8506" s="793"/>
      <c r="E8506" s="176"/>
      <c r="F8506" s="176"/>
      <c r="G8506" s="177"/>
      <c r="H8506" s="177"/>
    </row>
    <row r="8507" spans="1:8" x14ac:dyDescent="0.25">
      <c r="A8507" s="793"/>
      <c r="E8507" s="176"/>
      <c r="F8507" s="176"/>
      <c r="G8507" s="177"/>
      <c r="H8507" s="177"/>
    </row>
    <row r="8508" spans="1:8" x14ac:dyDescent="0.25">
      <c r="A8508" s="793"/>
      <c r="E8508" s="176"/>
      <c r="F8508" s="176"/>
      <c r="G8508" s="177"/>
      <c r="H8508" s="177"/>
    </row>
    <row r="8509" spans="1:8" x14ac:dyDescent="0.25">
      <c r="A8509" s="793"/>
      <c r="E8509" s="176"/>
      <c r="F8509" s="176"/>
      <c r="G8509" s="177"/>
      <c r="H8509" s="177"/>
    </row>
    <row r="8510" spans="1:8" x14ac:dyDescent="0.25">
      <c r="A8510" s="793"/>
      <c r="E8510" s="176"/>
      <c r="F8510" s="176"/>
      <c r="G8510" s="177"/>
      <c r="H8510" s="177"/>
    </row>
    <row r="8511" spans="1:8" x14ac:dyDescent="0.25">
      <c r="A8511" s="793"/>
      <c r="E8511" s="176"/>
      <c r="F8511" s="176"/>
      <c r="G8511" s="177"/>
      <c r="H8511" s="177"/>
    </row>
    <row r="8512" spans="1:8" x14ac:dyDescent="0.25">
      <c r="A8512" s="793"/>
      <c r="E8512" s="176"/>
      <c r="F8512" s="176"/>
      <c r="G8512" s="177"/>
      <c r="H8512" s="177"/>
    </row>
    <row r="8513" spans="1:8" x14ac:dyDescent="0.25">
      <c r="A8513" s="793"/>
      <c r="E8513" s="176"/>
      <c r="F8513" s="176"/>
      <c r="G8513" s="177"/>
      <c r="H8513" s="177"/>
    </row>
    <row r="8514" spans="1:8" x14ac:dyDescent="0.25">
      <c r="A8514" s="793"/>
      <c r="E8514" s="176"/>
      <c r="F8514" s="176"/>
      <c r="G8514" s="177"/>
      <c r="H8514" s="177"/>
    </row>
    <row r="8515" spans="1:8" x14ac:dyDescent="0.25">
      <c r="A8515" s="793"/>
      <c r="E8515" s="176"/>
      <c r="F8515" s="176"/>
      <c r="G8515" s="177"/>
      <c r="H8515" s="177"/>
    </row>
    <row r="8516" spans="1:8" x14ac:dyDescent="0.25">
      <c r="A8516" s="793"/>
      <c r="E8516" s="176"/>
      <c r="F8516" s="176"/>
      <c r="G8516" s="177"/>
      <c r="H8516" s="177"/>
    </row>
    <row r="8517" spans="1:8" x14ac:dyDescent="0.25">
      <c r="A8517" s="793"/>
      <c r="E8517" s="176"/>
      <c r="F8517" s="176"/>
      <c r="G8517" s="177"/>
      <c r="H8517" s="177"/>
    </row>
    <row r="8518" spans="1:8" x14ac:dyDescent="0.25">
      <c r="A8518" s="793"/>
      <c r="E8518" s="176"/>
      <c r="F8518" s="176"/>
      <c r="G8518" s="177"/>
      <c r="H8518" s="177"/>
    </row>
    <row r="8519" spans="1:8" x14ac:dyDescent="0.25">
      <c r="A8519" s="793"/>
      <c r="E8519" s="176"/>
      <c r="F8519" s="176"/>
      <c r="G8519" s="177"/>
      <c r="H8519" s="177"/>
    </row>
    <row r="8520" spans="1:8" x14ac:dyDescent="0.25">
      <c r="A8520" s="793"/>
      <c r="E8520" s="176"/>
      <c r="F8520" s="176"/>
      <c r="G8520" s="177"/>
      <c r="H8520" s="177"/>
    </row>
    <row r="8521" spans="1:8" x14ac:dyDescent="0.25">
      <c r="A8521" s="793"/>
      <c r="E8521" s="176"/>
      <c r="F8521" s="176"/>
      <c r="G8521" s="177"/>
      <c r="H8521" s="177"/>
    </row>
    <row r="8522" spans="1:8" x14ac:dyDescent="0.25">
      <c r="A8522" s="793"/>
      <c r="E8522" s="176"/>
      <c r="F8522" s="176"/>
      <c r="G8522" s="177"/>
      <c r="H8522" s="177"/>
    </row>
    <row r="8523" spans="1:8" x14ac:dyDescent="0.25">
      <c r="A8523" s="793"/>
      <c r="E8523" s="176"/>
      <c r="F8523" s="176"/>
      <c r="G8523" s="177"/>
      <c r="H8523" s="177"/>
    </row>
    <row r="8524" spans="1:8" x14ac:dyDescent="0.25">
      <c r="A8524" s="793"/>
      <c r="E8524" s="176"/>
      <c r="F8524" s="176"/>
      <c r="G8524" s="177"/>
      <c r="H8524" s="177"/>
    </row>
    <row r="8525" spans="1:8" x14ac:dyDescent="0.25">
      <c r="A8525" s="793"/>
      <c r="E8525" s="176"/>
      <c r="F8525" s="176"/>
      <c r="G8525" s="177"/>
      <c r="H8525" s="177"/>
    </row>
    <row r="8526" spans="1:8" x14ac:dyDescent="0.25">
      <c r="A8526" s="793"/>
      <c r="E8526" s="176"/>
      <c r="F8526" s="176"/>
      <c r="G8526" s="177"/>
      <c r="H8526" s="177"/>
    </row>
    <row r="8527" spans="1:8" x14ac:dyDescent="0.25">
      <c r="A8527" s="793"/>
      <c r="E8527" s="176"/>
      <c r="F8527" s="176"/>
      <c r="G8527" s="177"/>
      <c r="H8527" s="177"/>
    </row>
    <row r="8528" spans="1:8" x14ac:dyDescent="0.25">
      <c r="A8528" s="793"/>
      <c r="E8528" s="176"/>
      <c r="F8528" s="176"/>
      <c r="G8528" s="177"/>
      <c r="H8528" s="177"/>
    </row>
    <row r="8529" spans="1:8" x14ac:dyDescent="0.25">
      <c r="A8529" s="793"/>
      <c r="E8529" s="176"/>
      <c r="F8529" s="176"/>
      <c r="G8529" s="177"/>
      <c r="H8529" s="177"/>
    </row>
    <row r="8530" spans="1:8" x14ac:dyDescent="0.25">
      <c r="A8530" s="793"/>
      <c r="E8530" s="176"/>
      <c r="F8530" s="176"/>
      <c r="G8530" s="177"/>
      <c r="H8530" s="177"/>
    </row>
    <row r="8531" spans="1:8" x14ac:dyDescent="0.25">
      <c r="A8531" s="793"/>
      <c r="E8531" s="176"/>
      <c r="F8531" s="176"/>
      <c r="G8531" s="177"/>
      <c r="H8531" s="177"/>
    </row>
    <row r="8532" spans="1:8" x14ac:dyDescent="0.25">
      <c r="A8532" s="793"/>
      <c r="E8532" s="176"/>
      <c r="F8532" s="176"/>
      <c r="G8532" s="177"/>
      <c r="H8532" s="177"/>
    </row>
    <row r="8533" spans="1:8" x14ac:dyDescent="0.25">
      <c r="A8533" s="793"/>
      <c r="E8533" s="176"/>
      <c r="F8533" s="176"/>
      <c r="G8533" s="177"/>
      <c r="H8533" s="177"/>
    </row>
    <row r="8534" spans="1:8" x14ac:dyDescent="0.25">
      <c r="A8534" s="793"/>
      <c r="E8534" s="176"/>
      <c r="F8534" s="176"/>
      <c r="G8534" s="177"/>
      <c r="H8534" s="177"/>
    </row>
    <row r="8535" spans="1:8" x14ac:dyDescent="0.25">
      <c r="A8535" s="793"/>
      <c r="E8535" s="176"/>
      <c r="F8535" s="176"/>
      <c r="G8535" s="177"/>
      <c r="H8535" s="177"/>
    </row>
    <row r="8536" spans="1:8" x14ac:dyDescent="0.25">
      <c r="A8536" s="793"/>
      <c r="E8536" s="176"/>
      <c r="F8536" s="176"/>
      <c r="G8536" s="177"/>
      <c r="H8536" s="177"/>
    </row>
    <row r="8537" spans="1:8" x14ac:dyDescent="0.25">
      <c r="A8537" s="793"/>
      <c r="E8537" s="176"/>
      <c r="F8537" s="176"/>
      <c r="G8537" s="177"/>
      <c r="H8537" s="177"/>
    </row>
    <row r="8538" spans="1:8" x14ac:dyDescent="0.25">
      <c r="A8538" s="793"/>
      <c r="E8538" s="176"/>
      <c r="F8538" s="176"/>
      <c r="G8538" s="177"/>
      <c r="H8538" s="177"/>
    </row>
    <row r="8539" spans="1:8" x14ac:dyDescent="0.25">
      <c r="A8539" s="793"/>
      <c r="E8539" s="176"/>
      <c r="F8539" s="176"/>
      <c r="G8539" s="177"/>
      <c r="H8539" s="177"/>
    </row>
    <row r="8540" spans="1:8" x14ac:dyDescent="0.25">
      <c r="A8540" s="793"/>
      <c r="E8540" s="176"/>
      <c r="F8540" s="176"/>
      <c r="G8540" s="177"/>
      <c r="H8540" s="177"/>
    </row>
    <row r="8541" spans="1:8" x14ac:dyDescent="0.25">
      <c r="A8541" s="793"/>
      <c r="E8541" s="176"/>
      <c r="F8541" s="176"/>
      <c r="G8541" s="177"/>
      <c r="H8541" s="177"/>
    </row>
    <row r="8542" spans="1:8" x14ac:dyDescent="0.25">
      <c r="A8542" s="793"/>
      <c r="E8542" s="176"/>
      <c r="F8542" s="176"/>
      <c r="G8542" s="177"/>
      <c r="H8542" s="177"/>
    </row>
    <row r="8543" spans="1:8" x14ac:dyDescent="0.25">
      <c r="A8543" s="793"/>
      <c r="E8543" s="176"/>
      <c r="F8543" s="176"/>
      <c r="G8543" s="177"/>
      <c r="H8543" s="177"/>
    </row>
    <row r="8544" spans="1:8" x14ac:dyDescent="0.25">
      <c r="A8544" s="793"/>
      <c r="E8544" s="176"/>
      <c r="F8544" s="176"/>
      <c r="G8544" s="177"/>
      <c r="H8544" s="177"/>
    </row>
    <row r="8545" spans="1:8" x14ac:dyDescent="0.25">
      <c r="A8545" s="793"/>
      <c r="E8545" s="176"/>
      <c r="F8545" s="176"/>
      <c r="G8545" s="177"/>
      <c r="H8545" s="177"/>
    </row>
    <row r="8546" spans="1:8" x14ac:dyDescent="0.25">
      <c r="A8546" s="793"/>
      <c r="E8546" s="176"/>
      <c r="F8546" s="176"/>
      <c r="G8546" s="177"/>
      <c r="H8546" s="177"/>
    </row>
    <row r="8547" spans="1:8" x14ac:dyDescent="0.25">
      <c r="A8547" s="793"/>
      <c r="E8547" s="176"/>
      <c r="F8547" s="176"/>
      <c r="G8547" s="177"/>
      <c r="H8547" s="177"/>
    </row>
    <row r="8548" spans="1:8" x14ac:dyDescent="0.25">
      <c r="A8548" s="793"/>
      <c r="E8548" s="176"/>
      <c r="F8548" s="176"/>
      <c r="G8548" s="177"/>
      <c r="H8548" s="177"/>
    </row>
    <row r="8549" spans="1:8" x14ac:dyDescent="0.25">
      <c r="A8549" s="793"/>
      <c r="E8549" s="176"/>
      <c r="F8549" s="176"/>
      <c r="G8549" s="177"/>
      <c r="H8549" s="177"/>
    </row>
    <row r="8550" spans="1:8" x14ac:dyDescent="0.25">
      <c r="A8550" s="793"/>
      <c r="E8550" s="176"/>
      <c r="F8550" s="176"/>
      <c r="G8550" s="177"/>
      <c r="H8550" s="177"/>
    </row>
    <row r="8551" spans="1:8" x14ac:dyDescent="0.25">
      <c r="A8551" s="793"/>
      <c r="E8551" s="176"/>
      <c r="F8551" s="176"/>
      <c r="G8551" s="177"/>
      <c r="H8551" s="177"/>
    </row>
    <row r="8552" spans="1:8" x14ac:dyDescent="0.25">
      <c r="A8552" s="793"/>
      <c r="E8552" s="176"/>
      <c r="F8552" s="176"/>
      <c r="G8552" s="177"/>
      <c r="H8552" s="177"/>
    </row>
    <row r="8553" spans="1:8" x14ac:dyDescent="0.25">
      <c r="A8553" s="793"/>
      <c r="E8553" s="176"/>
      <c r="F8553" s="176"/>
      <c r="G8553" s="177"/>
      <c r="H8553" s="177"/>
    </row>
    <row r="8554" spans="1:8" x14ac:dyDescent="0.25">
      <c r="A8554" s="793"/>
      <c r="E8554" s="176"/>
      <c r="F8554" s="176"/>
      <c r="G8554" s="177"/>
      <c r="H8554" s="177"/>
    </row>
    <row r="8555" spans="1:8" x14ac:dyDescent="0.25">
      <c r="A8555" s="793"/>
      <c r="E8555" s="176"/>
      <c r="F8555" s="176"/>
      <c r="G8555" s="177"/>
      <c r="H8555" s="177"/>
    </row>
    <row r="8556" spans="1:8" x14ac:dyDescent="0.25">
      <c r="A8556" s="793"/>
      <c r="E8556" s="176"/>
      <c r="F8556" s="176"/>
      <c r="G8556" s="177"/>
      <c r="H8556" s="177"/>
    </row>
    <row r="8557" spans="1:8" x14ac:dyDescent="0.25">
      <c r="A8557" s="793"/>
      <c r="E8557" s="176"/>
      <c r="F8557" s="176"/>
      <c r="G8557" s="177"/>
      <c r="H8557" s="177"/>
    </row>
    <row r="8558" spans="1:8" x14ac:dyDescent="0.25">
      <c r="A8558" s="793"/>
      <c r="E8558" s="176"/>
      <c r="F8558" s="176"/>
      <c r="G8558" s="177"/>
      <c r="H8558" s="177"/>
    </row>
    <row r="8559" spans="1:8" x14ac:dyDescent="0.25">
      <c r="A8559" s="793"/>
      <c r="E8559" s="176"/>
      <c r="F8559" s="176"/>
      <c r="G8559" s="177"/>
      <c r="H8559" s="177"/>
    </row>
    <row r="8560" spans="1:8" x14ac:dyDescent="0.25">
      <c r="A8560" s="793"/>
      <c r="E8560" s="176"/>
      <c r="F8560" s="176"/>
      <c r="G8560" s="177"/>
      <c r="H8560" s="177"/>
    </row>
    <row r="8561" spans="1:8" x14ac:dyDescent="0.25">
      <c r="A8561" s="793"/>
      <c r="E8561" s="176"/>
      <c r="F8561" s="176"/>
      <c r="G8561" s="177"/>
      <c r="H8561" s="177"/>
    </row>
    <row r="8562" spans="1:8" x14ac:dyDescent="0.25">
      <c r="A8562" s="793"/>
      <c r="E8562" s="176"/>
      <c r="F8562" s="176"/>
      <c r="G8562" s="177"/>
      <c r="H8562" s="177"/>
    </row>
    <row r="8563" spans="1:8" x14ac:dyDescent="0.25">
      <c r="A8563" s="793"/>
      <c r="E8563" s="176"/>
      <c r="F8563" s="176"/>
      <c r="G8563" s="177"/>
      <c r="H8563" s="177"/>
    </row>
    <row r="8564" spans="1:8" x14ac:dyDescent="0.25">
      <c r="A8564" s="793"/>
      <c r="E8564" s="176"/>
      <c r="F8564" s="176"/>
      <c r="G8564" s="177"/>
      <c r="H8564" s="177"/>
    </row>
    <row r="8565" spans="1:8" x14ac:dyDescent="0.25">
      <c r="A8565" s="793"/>
      <c r="E8565" s="176"/>
      <c r="F8565" s="176"/>
      <c r="G8565" s="177"/>
      <c r="H8565" s="177"/>
    </row>
    <row r="8566" spans="1:8" x14ac:dyDescent="0.25">
      <c r="A8566" s="793"/>
      <c r="E8566" s="176"/>
      <c r="F8566" s="176"/>
      <c r="G8566" s="177"/>
      <c r="H8566" s="177"/>
    </row>
    <row r="8567" spans="1:8" x14ac:dyDescent="0.25">
      <c r="A8567" s="793"/>
      <c r="E8567" s="176"/>
      <c r="F8567" s="176"/>
      <c r="G8567" s="177"/>
      <c r="H8567" s="177"/>
    </row>
    <row r="8568" spans="1:8" x14ac:dyDescent="0.25">
      <c r="A8568" s="793"/>
      <c r="E8568" s="176"/>
      <c r="F8568" s="176"/>
      <c r="G8568" s="177"/>
      <c r="H8568" s="177"/>
    </row>
    <row r="8569" spans="1:8" x14ac:dyDescent="0.25">
      <c r="A8569" s="793"/>
      <c r="E8569" s="176"/>
      <c r="F8569" s="176"/>
      <c r="G8569" s="177"/>
      <c r="H8569" s="177"/>
    </row>
    <row r="8570" spans="1:8" x14ac:dyDescent="0.25">
      <c r="A8570" s="793"/>
      <c r="E8570" s="176"/>
      <c r="F8570" s="176"/>
      <c r="G8570" s="177"/>
      <c r="H8570" s="177"/>
    </row>
    <row r="8571" spans="1:8" x14ac:dyDescent="0.25">
      <c r="A8571" s="793"/>
      <c r="E8571" s="176"/>
      <c r="F8571" s="176"/>
      <c r="G8571" s="177"/>
      <c r="H8571" s="177"/>
    </row>
    <row r="8572" spans="1:8" x14ac:dyDescent="0.25">
      <c r="A8572" s="793"/>
      <c r="E8572" s="176"/>
      <c r="F8572" s="176"/>
      <c r="G8572" s="177"/>
      <c r="H8572" s="177"/>
    </row>
    <row r="8573" spans="1:8" x14ac:dyDescent="0.25">
      <c r="A8573" s="793"/>
      <c r="E8573" s="176"/>
      <c r="F8573" s="176"/>
      <c r="G8573" s="177"/>
      <c r="H8573" s="177"/>
    </row>
    <row r="8574" spans="1:8" x14ac:dyDescent="0.25">
      <c r="A8574" s="793"/>
      <c r="E8574" s="176"/>
      <c r="F8574" s="176"/>
      <c r="G8574" s="177"/>
      <c r="H8574" s="177"/>
    </row>
    <row r="8575" spans="1:8" x14ac:dyDescent="0.25">
      <c r="A8575" s="793"/>
      <c r="E8575" s="176"/>
      <c r="F8575" s="176"/>
      <c r="G8575" s="177"/>
      <c r="H8575" s="177"/>
    </row>
    <row r="8576" spans="1:8" x14ac:dyDescent="0.25">
      <c r="A8576" s="793"/>
      <c r="E8576" s="176"/>
      <c r="F8576" s="176"/>
      <c r="G8576" s="177"/>
      <c r="H8576" s="177"/>
    </row>
    <row r="8577" spans="1:8" x14ac:dyDescent="0.25">
      <c r="A8577" s="793"/>
      <c r="E8577" s="176"/>
      <c r="F8577" s="176"/>
      <c r="G8577" s="177"/>
      <c r="H8577" s="177"/>
    </row>
    <row r="8578" spans="1:8" x14ac:dyDescent="0.25">
      <c r="A8578" s="793"/>
      <c r="E8578" s="176"/>
      <c r="F8578" s="176"/>
      <c r="G8578" s="177"/>
      <c r="H8578" s="177"/>
    </row>
    <row r="8579" spans="1:8" x14ac:dyDescent="0.25">
      <c r="A8579" s="793"/>
      <c r="E8579" s="176"/>
      <c r="F8579" s="176"/>
      <c r="G8579" s="177"/>
      <c r="H8579" s="177"/>
    </row>
    <row r="8580" spans="1:8" x14ac:dyDescent="0.25">
      <c r="A8580" s="793"/>
      <c r="E8580" s="176"/>
      <c r="F8580" s="176"/>
      <c r="G8580" s="177"/>
      <c r="H8580" s="177"/>
    </row>
    <row r="8581" spans="1:8" x14ac:dyDescent="0.25">
      <c r="A8581" s="793"/>
      <c r="E8581" s="176"/>
      <c r="F8581" s="176"/>
      <c r="G8581" s="177"/>
      <c r="H8581" s="177"/>
    </row>
    <row r="8582" spans="1:8" x14ac:dyDescent="0.25">
      <c r="A8582" s="793"/>
      <c r="E8582" s="176"/>
      <c r="F8582" s="176"/>
      <c r="G8582" s="177"/>
      <c r="H8582" s="177"/>
    </row>
    <row r="8583" spans="1:8" x14ac:dyDescent="0.25">
      <c r="A8583" s="793"/>
      <c r="E8583" s="176"/>
      <c r="F8583" s="176"/>
      <c r="G8583" s="177"/>
      <c r="H8583" s="177"/>
    </row>
    <row r="8584" spans="1:8" x14ac:dyDescent="0.25">
      <c r="A8584" s="793"/>
      <c r="E8584" s="176"/>
      <c r="F8584" s="176"/>
      <c r="G8584" s="177"/>
      <c r="H8584" s="177"/>
    </row>
    <row r="8585" spans="1:8" x14ac:dyDescent="0.25">
      <c r="A8585" s="793"/>
      <c r="E8585" s="176"/>
      <c r="F8585" s="176"/>
      <c r="G8585" s="177"/>
      <c r="H8585" s="177"/>
    </row>
    <row r="8586" spans="1:8" x14ac:dyDescent="0.25">
      <c r="A8586" s="793"/>
      <c r="E8586" s="176"/>
      <c r="F8586" s="176"/>
      <c r="G8586" s="177"/>
      <c r="H8586" s="177"/>
    </row>
    <row r="8587" spans="1:8" x14ac:dyDescent="0.25">
      <c r="A8587" s="793"/>
      <c r="E8587" s="176"/>
      <c r="F8587" s="176"/>
      <c r="G8587" s="177"/>
      <c r="H8587" s="177"/>
    </row>
    <row r="8588" spans="1:8" x14ac:dyDescent="0.25">
      <c r="A8588" s="793"/>
      <c r="E8588" s="176"/>
      <c r="F8588" s="176"/>
      <c r="G8588" s="177"/>
      <c r="H8588" s="177"/>
    </row>
    <row r="8589" spans="1:8" x14ac:dyDescent="0.25">
      <c r="A8589" s="793"/>
      <c r="E8589" s="176"/>
      <c r="F8589" s="176"/>
      <c r="G8589" s="177"/>
      <c r="H8589" s="177"/>
    </row>
    <row r="8590" spans="1:8" x14ac:dyDescent="0.25">
      <c r="A8590" s="793"/>
      <c r="E8590" s="176"/>
      <c r="F8590" s="176"/>
      <c r="G8590" s="177"/>
      <c r="H8590" s="177"/>
    </row>
    <row r="8591" spans="1:8" x14ac:dyDescent="0.25">
      <c r="A8591" s="793"/>
      <c r="E8591" s="176"/>
      <c r="F8591" s="176"/>
      <c r="G8591" s="177"/>
      <c r="H8591" s="177"/>
    </row>
    <row r="8592" spans="1:8" x14ac:dyDescent="0.25">
      <c r="A8592" s="793"/>
      <c r="E8592" s="176"/>
      <c r="F8592" s="176"/>
      <c r="G8592" s="177"/>
      <c r="H8592" s="177"/>
    </row>
    <row r="8593" spans="1:8" x14ac:dyDescent="0.25">
      <c r="A8593" s="793"/>
      <c r="E8593" s="176"/>
      <c r="F8593" s="176"/>
      <c r="G8593" s="177"/>
      <c r="H8593" s="177"/>
    </row>
    <row r="8594" spans="1:8" x14ac:dyDescent="0.25">
      <c r="A8594" s="793"/>
      <c r="E8594" s="176"/>
      <c r="F8594" s="176"/>
      <c r="G8594" s="177"/>
      <c r="H8594" s="177"/>
    </row>
    <row r="8595" spans="1:8" x14ac:dyDescent="0.25">
      <c r="A8595" s="793"/>
      <c r="E8595" s="176"/>
      <c r="F8595" s="176"/>
      <c r="G8595" s="177"/>
      <c r="H8595" s="177"/>
    </row>
    <row r="8596" spans="1:8" x14ac:dyDescent="0.25">
      <c r="A8596" s="793"/>
      <c r="E8596" s="176"/>
      <c r="F8596" s="176"/>
      <c r="G8596" s="177"/>
      <c r="H8596" s="177"/>
    </row>
    <row r="8597" spans="1:8" x14ac:dyDescent="0.25">
      <c r="A8597" s="793"/>
      <c r="E8597" s="176"/>
      <c r="F8597" s="176"/>
      <c r="G8597" s="177"/>
      <c r="H8597" s="177"/>
    </row>
    <row r="8598" spans="1:8" x14ac:dyDescent="0.25">
      <c r="A8598" s="793"/>
      <c r="E8598" s="176"/>
      <c r="F8598" s="176"/>
      <c r="G8598" s="177"/>
      <c r="H8598" s="177"/>
    </row>
    <row r="8599" spans="1:8" x14ac:dyDescent="0.25">
      <c r="A8599" s="793"/>
      <c r="E8599" s="176"/>
      <c r="F8599" s="176"/>
      <c r="G8599" s="177"/>
      <c r="H8599" s="177"/>
    </row>
    <row r="8600" spans="1:8" x14ac:dyDescent="0.25">
      <c r="A8600" s="793"/>
      <c r="E8600" s="176"/>
      <c r="F8600" s="176"/>
      <c r="G8600" s="177"/>
      <c r="H8600" s="177"/>
    </row>
    <row r="8601" spans="1:8" x14ac:dyDescent="0.25">
      <c r="A8601" s="793"/>
      <c r="E8601" s="176"/>
      <c r="F8601" s="176"/>
      <c r="G8601" s="177"/>
      <c r="H8601" s="177"/>
    </row>
    <row r="8602" spans="1:8" x14ac:dyDescent="0.25">
      <c r="A8602" s="793"/>
      <c r="E8602" s="176"/>
      <c r="F8602" s="176"/>
      <c r="G8602" s="177"/>
      <c r="H8602" s="177"/>
    </row>
    <row r="8603" spans="1:8" x14ac:dyDescent="0.25">
      <c r="A8603" s="793"/>
      <c r="E8603" s="176"/>
      <c r="F8603" s="176"/>
      <c r="G8603" s="177"/>
      <c r="H8603" s="177"/>
    </row>
    <row r="8604" spans="1:8" x14ac:dyDescent="0.25">
      <c r="A8604" s="793"/>
      <c r="E8604" s="176"/>
      <c r="F8604" s="176"/>
      <c r="G8604" s="177"/>
      <c r="H8604" s="177"/>
    </row>
    <row r="8605" spans="1:8" x14ac:dyDescent="0.25">
      <c r="A8605" s="793"/>
      <c r="E8605" s="176"/>
      <c r="F8605" s="176"/>
      <c r="G8605" s="177"/>
      <c r="H8605" s="177"/>
    </row>
    <row r="8606" spans="1:8" x14ac:dyDescent="0.25">
      <c r="A8606" s="793"/>
      <c r="E8606" s="176"/>
      <c r="F8606" s="176"/>
      <c r="G8606" s="177"/>
      <c r="H8606" s="177"/>
    </row>
    <row r="8607" spans="1:8" x14ac:dyDescent="0.25">
      <c r="A8607" s="793"/>
      <c r="E8607" s="176"/>
      <c r="F8607" s="176"/>
      <c r="G8607" s="177"/>
      <c r="H8607" s="177"/>
    </row>
    <row r="8608" spans="1:8" x14ac:dyDescent="0.25">
      <c r="A8608" s="793"/>
      <c r="E8608" s="176"/>
      <c r="F8608" s="176"/>
      <c r="G8608" s="177"/>
      <c r="H8608" s="177"/>
    </row>
    <row r="8609" spans="1:8" x14ac:dyDescent="0.25">
      <c r="A8609" s="793"/>
      <c r="E8609" s="176"/>
      <c r="F8609" s="176"/>
      <c r="G8609" s="177"/>
      <c r="H8609" s="177"/>
    </row>
    <row r="8610" spans="1:8" x14ac:dyDescent="0.25">
      <c r="A8610" s="793"/>
      <c r="E8610" s="176"/>
      <c r="F8610" s="176"/>
      <c r="G8610" s="177"/>
      <c r="H8610" s="177"/>
    </row>
    <row r="8611" spans="1:8" x14ac:dyDescent="0.25">
      <c r="A8611" s="793"/>
      <c r="E8611" s="176"/>
      <c r="F8611" s="176"/>
      <c r="G8611" s="177"/>
      <c r="H8611" s="177"/>
    </row>
    <row r="8612" spans="1:8" x14ac:dyDescent="0.25">
      <c r="A8612" s="793"/>
      <c r="E8612" s="176"/>
      <c r="F8612" s="176"/>
      <c r="G8612" s="177"/>
      <c r="H8612" s="177"/>
    </row>
    <row r="8613" spans="1:8" x14ac:dyDescent="0.25">
      <c r="A8613" s="793"/>
      <c r="E8613" s="176"/>
      <c r="F8613" s="176"/>
      <c r="G8613" s="177"/>
      <c r="H8613" s="177"/>
    </row>
    <row r="8614" spans="1:8" x14ac:dyDescent="0.25">
      <c r="A8614" s="793"/>
      <c r="E8614" s="176"/>
      <c r="F8614" s="176"/>
      <c r="G8614" s="177"/>
      <c r="H8614" s="177"/>
    </row>
    <row r="8615" spans="1:8" x14ac:dyDescent="0.25">
      <c r="A8615" s="793"/>
      <c r="E8615" s="176"/>
      <c r="F8615" s="176"/>
      <c r="G8615" s="177"/>
      <c r="H8615" s="177"/>
    </row>
    <row r="8616" spans="1:8" x14ac:dyDescent="0.25">
      <c r="A8616" s="793"/>
      <c r="E8616" s="176"/>
      <c r="F8616" s="176"/>
      <c r="G8616" s="177"/>
      <c r="H8616" s="177"/>
    </row>
    <row r="8617" spans="1:8" x14ac:dyDescent="0.25">
      <c r="A8617" s="793"/>
      <c r="E8617" s="176"/>
      <c r="F8617" s="176"/>
      <c r="G8617" s="177"/>
      <c r="H8617" s="177"/>
    </row>
    <row r="8618" spans="1:8" x14ac:dyDescent="0.25">
      <c r="A8618" s="793"/>
      <c r="E8618" s="176"/>
      <c r="F8618" s="176"/>
      <c r="G8618" s="177"/>
      <c r="H8618" s="177"/>
    </row>
    <row r="8619" spans="1:8" x14ac:dyDescent="0.25">
      <c r="A8619" s="793"/>
      <c r="E8619" s="176"/>
      <c r="F8619" s="176"/>
      <c r="G8619" s="177"/>
      <c r="H8619" s="177"/>
    </row>
    <row r="8620" spans="1:8" x14ac:dyDescent="0.25">
      <c r="A8620" s="793"/>
      <c r="E8620" s="176"/>
      <c r="F8620" s="176"/>
      <c r="G8620" s="177"/>
      <c r="H8620" s="177"/>
    </row>
    <row r="8621" spans="1:8" x14ac:dyDescent="0.25">
      <c r="A8621" s="793"/>
      <c r="E8621" s="176"/>
      <c r="F8621" s="176"/>
      <c r="G8621" s="177"/>
      <c r="H8621" s="177"/>
    </row>
    <row r="8622" spans="1:8" x14ac:dyDescent="0.25">
      <c r="A8622" s="793"/>
      <c r="E8622" s="176"/>
      <c r="F8622" s="176"/>
      <c r="G8622" s="177"/>
      <c r="H8622" s="177"/>
    </row>
    <row r="8623" spans="1:8" x14ac:dyDescent="0.25">
      <c r="A8623" s="793"/>
      <c r="E8623" s="176"/>
      <c r="F8623" s="176"/>
      <c r="G8623" s="177"/>
      <c r="H8623" s="177"/>
    </row>
    <row r="8624" spans="1:8" x14ac:dyDescent="0.25">
      <c r="A8624" s="793"/>
      <c r="E8624" s="176"/>
      <c r="F8624" s="176"/>
      <c r="G8624" s="177"/>
      <c r="H8624" s="177"/>
    </row>
    <row r="8625" spans="1:8" x14ac:dyDescent="0.25">
      <c r="A8625" s="793"/>
      <c r="E8625" s="176"/>
      <c r="F8625" s="176"/>
      <c r="G8625" s="177"/>
      <c r="H8625" s="177"/>
    </row>
    <row r="8626" spans="1:8" x14ac:dyDescent="0.25">
      <c r="A8626" s="793"/>
      <c r="E8626" s="176"/>
      <c r="F8626" s="176"/>
      <c r="G8626" s="177"/>
      <c r="H8626" s="177"/>
    </row>
    <row r="8627" spans="1:8" x14ac:dyDescent="0.25">
      <c r="A8627" s="793"/>
      <c r="E8627" s="176"/>
      <c r="F8627" s="176"/>
      <c r="G8627" s="177"/>
      <c r="H8627" s="177"/>
    </row>
    <row r="8628" spans="1:8" x14ac:dyDescent="0.25">
      <c r="A8628" s="793"/>
      <c r="E8628" s="176"/>
      <c r="F8628" s="176"/>
      <c r="G8628" s="177"/>
      <c r="H8628" s="177"/>
    </row>
    <row r="8629" spans="1:8" x14ac:dyDescent="0.25">
      <c r="A8629" s="793"/>
      <c r="E8629" s="176"/>
      <c r="F8629" s="176"/>
      <c r="G8629" s="177"/>
      <c r="H8629" s="177"/>
    </row>
    <row r="8630" spans="1:8" x14ac:dyDescent="0.25">
      <c r="A8630" s="793"/>
      <c r="E8630" s="176"/>
      <c r="F8630" s="176"/>
      <c r="G8630" s="177"/>
      <c r="H8630" s="177"/>
    </row>
    <row r="8631" spans="1:8" x14ac:dyDescent="0.25">
      <c r="A8631" s="793"/>
      <c r="E8631" s="176"/>
      <c r="F8631" s="176"/>
      <c r="G8631" s="177"/>
      <c r="H8631" s="177"/>
    </row>
    <row r="8632" spans="1:8" x14ac:dyDescent="0.25">
      <c r="A8632" s="793"/>
      <c r="E8632" s="176"/>
      <c r="F8632" s="176"/>
      <c r="G8632" s="177"/>
      <c r="H8632" s="177"/>
    </row>
    <row r="8633" spans="1:8" x14ac:dyDescent="0.25">
      <c r="A8633" s="793"/>
      <c r="E8633" s="176"/>
      <c r="F8633" s="176"/>
      <c r="G8633" s="177"/>
      <c r="H8633" s="177"/>
    </row>
    <row r="8634" spans="1:8" x14ac:dyDescent="0.25">
      <c r="A8634" s="793"/>
      <c r="E8634" s="176"/>
      <c r="F8634" s="176"/>
      <c r="G8634" s="177"/>
      <c r="H8634" s="177"/>
    </row>
    <row r="8635" spans="1:8" x14ac:dyDescent="0.25">
      <c r="A8635" s="793"/>
      <c r="E8635" s="176"/>
      <c r="F8635" s="176"/>
      <c r="G8635" s="177"/>
      <c r="H8635" s="177"/>
    </row>
    <row r="8636" spans="1:8" x14ac:dyDescent="0.25">
      <c r="A8636" s="793"/>
      <c r="E8636" s="176"/>
      <c r="F8636" s="176"/>
      <c r="G8636" s="177"/>
      <c r="H8636" s="177"/>
    </row>
    <row r="8637" spans="1:8" x14ac:dyDescent="0.25">
      <c r="A8637" s="793"/>
      <c r="E8637" s="176"/>
      <c r="F8637" s="176"/>
      <c r="G8637" s="177"/>
      <c r="H8637" s="177"/>
    </row>
    <row r="8638" spans="1:8" x14ac:dyDescent="0.25">
      <c r="A8638" s="793"/>
      <c r="E8638" s="176"/>
      <c r="F8638" s="176"/>
      <c r="G8638" s="177"/>
      <c r="H8638" s="177"/>
    </row>
    <row r="8639" spans="1:8" x14ac:dyDescent="0.25">
      <c r="A8639" s="793"/>
      <c r="E8639" s="176"/>
      <c r="F8639" s="176"/>
      <c r="G8639" s="177"/>
      <c r="H8639" s="177"/>
    </row>
    <row r="8640" spans="1:8" x14ac:dyDescent="0.25">
      <c r="A8640" s="793"/>
      <c r="E8640" s="176"/>
      <c r="F8640" s="176"/>
      <c r="G8640" s="177"/>
      <c r="H8640" s="177"/>
    </row>
    <row r="8641" spans="1:8" x14ac:dyDescent="0.25">
      <c r="A8641" s="793"/>
      <c r="E8641" s="176"/>
      <c r="F8641" s="176"/>
      <c r="G8641" s="177"/>
      <c r="H8641" s="177"/>
    </row>
    <row r="8642" spans="1:8" x14ac:dyDescent="0.25">
      <c r="A8642" s="793"/>
      <c r="E8642" s="176"/>
      <c r="F8642" s="176"/>
      <c r="G8642" s="177"/>
      <c r="H8642" s="177"/>
    </row>
    <row r="8643" spans="1:8" x14ac:dyDescent="0.25">
      <c r="A8643" s="793"/>
      <c r="E8643" s="176"/>
      <c r="F8643" s="176"/>
      <c r="G8643" s="177"/>
      <c r="H8643" s="177"/>
    </row>
    <row r="8644" spans="1:8" x14ac:dyDescent="0.25">
      <c r="A8644" s="793"/>
      <c r="E8644" s="176"/>
      <c r="F8644" s="176"/>
      <c r="G8644" s="177"/>
      <c r="H8644" s="177"/>
    </row>
    <row r="8645" spans="1:8" x14ac:dyDescent="0.25">
      <c r="A8645" s="793"/>
      <c r="E8645" s="176"/>
      <c r="F8645" s="176"/>
      <c r="G8645" s="177"/>
      <c r="H8645" s="177"/>
    </row>
    <row r="8646" spans="1:8" x14ac:dyDescent="0.25">
      <c r="A8646" s="793"/>
      <c r="E8646" s="176"/>
      <c r="F8646" s="176"/>
      <c r="G8646" s="177"/>
      <c r="H8646" s="177"/>
    </row>
    <row r="8647" spans="1:8" x14ac:dyDescent="0.25">
      <c r="A8647" s="793"/>
      <c r="E8647" s="176"/>
      <c r="F8647" s="176"/>
      <c r="G8647" s="177"/>
      <c r="H8647" s="177"/>
    </row>
    <row r="8648" spans="1:8" x14ac:dyDescent="0.25">
      <c r="A8648" s="793"/>
      <c r="E8648" s="176"/>
      <c r="F8648" s="176"/>
      <c r="G8648" s="177"/>
      <c r="H8648" s="177"/>
    </row>
    <row r="8649" spans="1:8" x14ac:dyDescent="0.25">
      <c r="A8649" s="793"/>
      <c r="E8649" s="176"/>
      <c r="F8649" s="176"/>
      <c r="G8649" s="177"/>
      <c r="H8649" s="177"/>
    </row>
    <row r="8650" spans="1:8" x14ac:dyDescent="0.25">
      <c r="A8650" s="793"/>
      <c r="E8650" s="176"/>
      <c r="F8650" s="176"/>
      <c r="G8650" s="177"/>
      <c r="H8650" s="177"/>
    </row>
    <row r="8651" spans="1:8" x14ac:dyDescent="0.25">
      <c r="A8651" s="793"/>
      <c r="E8651" s="176"/>
      <c r="F8651" s="176"/>
      <c r="G8651" s="177"/>
      <c r="H8651" s="177"/>
    </row>
    <row r="8652" spans="1:8" x14ac:dyDescent="0.25">
      <c r="A8652" s="793"/>
      <c r="E8652" s="176"/>
      <c r="F8652" s="176"/>
      <c r="G8652" s="177"/>
      <c r="H8652" s="177"/>
    </row>
    <row r="8653" spans="1:8" x14ac:dyDescent="0.25">
      <c r="A8653" s="793"/>
      <c r="E8653" s="176"/>
      <c r="F8653" s="176"/>
      <c r="G8653" s="177"/>
      <c r="H8653" s="177"/>
    </row>
    <row r="8654" spans="1:8" x14ac:dyDescent="0.25">
      <c r="A8654" s="793"/>
      <c r="E8654" s="176"/>
      <c r="F8654" s="176"/>
      <c r="G8654" s="177"/>
      <c r="H8654" s="177"/>
    </row>
    <row r="8655" spans="1:8" x14ac:dyDescent="0.25">
      <c r="A8655" s="793"/>
      <c r="E8655" s="176"/>
      <c r="F8655" s="176"/>
      <c r="G8655" s="177"/>
      <c r="H8655" s="177"/>
    </row>
    <row r="8656" spans="1:8" x14ac:dyDescent="0.25">
      <c r="A8656" s="793"/>
      <c r="E8656" s="176"/>
      <c r="F8656" s="176"/>
      <c r="G8656" s="177"/>
      <c r="H8656" s="177"/>
    </row>
    <row r="8657" spans="1:8" x14ac:dyDescent="0.25">
      <c r="A8657" s="793"/>
      <c r="E8657" s="176"/>
      <c r="F8657" s="176"/>
      <c r="G8657" s="177"/>
      <c r="H8657" s="177"/>
    </row>
    <row r="8658" spans="1:8" x14ac:dyDescent="0.25">
      <c r="A8658" s="793"/>
      <c r="E8658" s="176"/>
      <c r="F8658" s="176"/>
      <c r="G8658" s="177"/>
      <c r="H8658" s="177"/>
    </row>
    <row r="8659" spans="1:8" x14ac:dyDescent="0.25">
      <c r="A8659" s="793"/>
      <c r="E8659" s="176"/>
      <c r="F8659" s="176"/>
      <c r="G8659" s="177"/>
      <c r="H8659" s="177"/>
    </row>
    <row r="8660" spans="1:8" x14ac:dyDescent="0.25">
      <c r="A8660" s="793"/>
      <c r="E8660" s="176"/>
      <c r="F8660" s="176"/>
      <c r="G8660" s="177"/>
      <c r="H8660" s="177"/>
    </row>
    <row r="8661" spans="1:8" x14ac:dyDescent="0.25">
      <c r="A8661" s="793"/>
      <c r="E8661" s="176"/>
      <c r="F8661" s="176"/>
      <c r="G8661" s="177"/>
      <c r="H8661" s="177"/>
    </row>
    <row r="8662" spans="1:8" x14ac:dyDescent="0.25">
      <c r="A8662" s="793"/>
      <c r="E8662" s="176"/>
      <c r="F8662" s="176"/>
      <c r="G8662" s="177"/>
      <c r="H8662" s="177"/>
    </row>
    <row r="8663" spans="1:8" x14ac:dyDescent="0.25">
      <c r="A8663" s="793"/>
      <c r="E8663" s="176"/>
      <c r="F8663" s="176"/>
      <c r="G8663" s="177"/>
      <c r="H8663" s="177"/>
    </row>
    <row r="8664" spans="1:8" x14ac:dyDescent="0.25">
      <c r="A8664" s="793"/>
      <c r="E8664" s="176"/>
      <c r="F8664" s="176"/>
      <c r="G8664" s="177"/>
      <c r="H8664" s="177"/>
    </row>
    <row r="8665" spans="1:8" x14ac:dyDescent="0.25">
      <c r="A8665" s="793"/>
      <c r="E8665" s="176"/>
      <c r="F8665" s="176"/>
      <c r="G8665" s="177"/>
      <c r="H8665" s="177"/>
    </row>
    <row r="8666" spans="1:8" x14ac:dyDescent="0.25">
      <c r="A8666" s="793"/>
      <c r="E8666" s="176"/>
      <c r="F8666" s="176"/>
      <c r="G8666" s="177"/>
      <c r="H8666" s="177"/>
    </row>
    <row r="8667" spans="1:8" x14ac:dyDescent="0.25">
      <c r="A8667" s="793"/>
      <c r="E8667" s="176"/>
      <c r="F8667" s="176"/>
      <c r="G8667" s="177"/>
      <c r="H8667" s="177"/>
    </row>
    <row r="8668" spans="1:8" x14ac:dyDescent="0.25">
      <c r="A8668" s="793"/>
      <c r="E8668" s="176"/>
      <c r="F8668" s="176"/>
      <c r="G8668" s="177"/>
      <c r="H8668" s="177"/>
    </row>
    <row r="8669" spans="1:8" x14ac:dyDescent="0.25">
      <c r="A8669" s="793"/>
      <c r="E8669" s="176"/>
      <c r="F8669" s="176"/>
      <c r="G8669" s="177"/>
      <c r="H8669" s="177"/>
    </row>
    <row r="8670" spans="1:8" x14ac:dyDescent="0.25">
      <c r="A8670" s="793"/>
      <c r="E8670" s="176"/>
      <c r="F8670" s="176"/>
      <c r="G8670" s="177"/>
      <c r="H8670" s="177"/>
    </row>
    <row r="8671" spans="1:8" x14ac:dyDescent="0.25">
      <c r="A8671" s="793"/>
      <c r="E8671" s="176"/>
      <c r="F8671" s="176"/>
      <c r="G8671" s="177"/>
      <c r="H8671" s="177"/>
    </row>
    <row r="8672" spans="1:8" x14ac:dyDescent="0.25">
      <c r="A8672" s="793"/>
      <c r="E8672" s="176"/>
      <c r="F8672" s="176"/>
      <c r="G8672" s="177"/>
      <c r="H8672" s="177"/>
    </row>
    <row r="8673" spans="1:8" x14ac:dyDescent="0.25">
      <c r="A8673" s="793"/>
      <c r="E8673" s="176"/>
      <c r="F8673" s="176"/>
      <c r="G8673" s="177"/>
      <c r="H8673" s="177"/>
    </row>
    <row r="8674" spans="1:8" x14ac:dyDescent="0.25">
      <c r="A8674" s="793"/>
      <c r="E8674" s="176"/>
      <c r="F8674" s="176"/>
      <c r="G8674" s="177"/>
      <c r="H8674" s="177"/>
    </row>
    <row r="8675" spans="1:8" x14ac:dyDescent="0.25">
      <c r="A8675" s="793"/>
      <c r="E8675" s="176"/>
      <c r="F8675" s="176"/>
      <c r="G8675" s="177"/>
      <c r="H8675" s="177"/>
    </row>
    <row r="8676" spans="1:8" x14ac:dyDescent="0.25">
      <c r="A8676" s="793"/>
      <c r="E8676" s="176"/>
      <c r="F8676" s="176"/>
      <c r="G8676" s="177"/>
      <c r="H8676" s="177"/>
    </row>
    <row r="8677" spans="1:8" x14ac:dyDescent="0.25">
      <c r="A8677" s="793"/>
      <c r="E8677" s="176"/>
      <c r="F8677" s="176"/>
      <c r="G8677" s="177"/>
      <c r="H8677" s="177"/>
    </row>
    <row r="8678" spans="1:8" x14ac:dyDescent="0.25">
      <c r="A8678" s="793"/>
      <c r="E8678" s="176"/>
      <c r="F8678" s="176"/>
      <c r="G8678" s="177"/>
      <c r="H8678" s="177"/>
    </row>
    <row r="8679" spans="1:8" x14ac:dyDescent="0.25">
      <c r="A8679" s="793"/>
      <c r="E8679" s="176"/>
      <c r="F8679" s="176"/>
      <c r="G8679" s="177"/>
      <c r="H8679" s="177"/>
    </row>
    <row r="8680" spans="1:8" x14ac:dyDescent="0.25">
      <c r="A8680" s="793"/>
      <c r="E8680" s="176"/>
      <c r="F8680" s="176"/>
      <c r="G8680" s="177"/>
      <c r="H8680" s="177"/>
    </row>
    <row r="8681" spans="1:8" x14ac:dyDescent="0.25">
      <c r="A8681" s="793"/>
      <c r="E8681" s="176"/>
      <c r="F8681" s="176"/>
      <c r="G8681" s="177"/>
      <c r="H8681" s="177"/>
    </row>
    <row r="8682" spans="1:8" x14ac:dyDescent="0.25">
      <c r="A8682" s="793"/>
      <c r="E8682" s="176"/>
      <c r="F8682" s="176"/>
      <c r="G8682" s="177"/>
      <c r="H8682" s="177"/>
    </row>
    <row r="8683" spans="1:8" x14ac:dyDescent="0.25">
      <c r="A8683" s="793"/>
      <c r="E8683" s="176"/>
      <c r="F8683" s="176"/>
      <c r="G8683" s="177"/>
      <c r="H8683" s="177"/>
    </row>
    <row r="8684" spans="1:8" x14ac:dyDescent="0.25">
      <c r="A8684" s="793"/>
      <c r="E8684" s="176"/>
      <c r="F8684" s="176"/>
      <c r="G8684" s="177"/>
      <c r="H8684" s="177"/>
    </row>
    <row r="8685" spans="1:8" x14ac:dyDescent="0.25">
      <c r="A8685" s="793"/>
      <c r="E8685" s="176"/>
      <c r="F8685" s="176"/>
      <c r="G8685" s="177"/>
      <c r="H8685" s="177"/>
    </row>
    <row r="8686" spans="1:8" x14ac:dyDescent="0.25">
      <c r="A8686" s="793"/>
      <c r="E8686" s="176"/>
      <c r="F8686" s="176"/>
      <c r="G8686" s="177"/>
      <c r="H8686" s="177"/>
    </row>
    <row r="8687" spans="1:8" x14ac:dyDescent="0.25">
      <c r="A8687" s="793"/>
      <c r="E8687" s="176"/>
      <c r="F8687" s="176"/>
      <c r="G8687" s="177"/>
      <c r="H8687" s="177"/>
    </row>
    <row r="8688" spans="1:8" x14ac:dyDescent="0.25">
      <c r="A8688" s="793"/>
      <c r="E8688" s="176"/>
      <c r="F8688" s="176"/>
      <c r="G8688" s="177"/>
      <c r="H8688" s="177"/>
    </row>
    <row r="8689" spans="1:8" x14ac:dyDescent="0.25">
      <c r="A8689" s="793"/>
      <c r="E8689" s="176"/>
      <c r="F8689" s="176"/>
      <c r="G8689" s="177"/>
      <c r="H8689" s="177"/>
    </row>
    <row r="8690" spans="1:8" x14ac:dyDescent="0.25">
      <c r="A8690" s="793"/>
      <c r="E8690" s="176"/>
      <c r="F8690" s="176"/>
      <c r="G8690" s="177"/>
      <c r="H8690" s="177"/>
    </row>
    <row r="8691" spans="1:8" x14ac:dyDescent="0.25">
      <c r="A8691" s="793"/>
      <c r="E8691" s="176"/>
      <c r="F8691" s="176"/>
      <c r="G8691" s="177"/>
      <c r="H8691" s="177"/>
    </row>
    <row r="8692" spans="1:8" x14ac:dyDescent="0.25">
      <c r="A8692" s="793"/>
      <c r="E8692" s="176"/>
      <c r="F8692" s="176"/>
      <c r="G8692" s="177"/>
      <c r="H8692" s="177"/>
    </row>
    <row r="8693" spans="1:8" x14ac:dyDescent="0.25">
      <c r="A8693" s="793"/>
      <c r="E8693" s="176"/>
      <c r="F8693" s="176"/>
      <c r="G8693" s="177"/>
      <c r="H8693" s="177"/>
    </row>
    <row r="8694" spans="1:8" x14ac:dyDescent="0.25">
      <c r="A8694" s="793"/>
      <c r="E8694" s="176"/>
      <c r="F8694" s="176"/>
      <c r="G8694" s="177"/>
      <c r="H8694" s="177"/>
    </row>
    <row r="8695" spans="1:8" x14ac:dyDescent="0.25">
      <c r="A8695" s="793"/>
      <c r="E8695" s="176"/>
      <c r="F8695" s="176"/>
      <c r="G8695" s="177"/>
      <c r="H8695" s="177"/>
    </row>
    <row r="8696" spans="1:8" x14ac:dyDescent="0.25">
      <c r="A8696" s="793"/>
      <c r="E8696" s="176"/>
      <c r="F8696" s="176"/>
      <c r="G8696" s="177"/>
      <c r="H8696" s="177"/>
    </row>
    <row r="8697" spans="1:8" x14ac:dyDescent="0.25">
      <c r="A8697" s="793"/>
      <c r="E8697" s="176"/>
      <c r="F8697" s="176"/>
      <c r="G8697" s="177"/>
      <c r="H8697" s="177"/>
    </row>
    <row r="8698" spans="1:8" x14ac:dyDescent="0.25">
      <c r="A8698" s="793"/>
      <c r="E8698" s="176"/>
      <c r="F8698" s="176"/>
      <c r="G8698" s="177"/>
      <c r="H8698" s="177"/>
    </row>
    <row r="8699" spans="1:8" x14ac:dyDescent="0.25">
      <c r="A8699" s="793"/>
      <c r="E8699" s="176"/>
      <c r="F8699" s="176"/>
      <c r="G8699" s="177"/>
      <c r="H8699" s="177"/>
    </row>
    <row r="8700" spans="1:8" x14ac:dyDescent="0.25">
      <c r="A8700" s="793"/>
      <c r="E8700" s="176"/>
      <c r="F8700" s="176"/>
      <c r="G8700" s="177"/>
      <c r="H8700" s="177"/>
    </row>
    <row r="8701" spans="1:8" x14ac:dyDescent="0.25">
      <c r="A8701" s="793"/>
      <c r="E8701" s="176"/>
      <c r="F8701" s="176"/>
      <c r="G8701" s="177"/>
      <c r="H8701" s="177"/>
    </row>
    <row r="8702" spans="1:8" x14ac:dyDescent="0.25">
      <c r="A8702" s="793"/>
      <c r="E8702" s="176"/>
      <c r="F8702" s="176"/>
      <c r="G8702" s="177"/>
      <c r="H8702" s="177"/>
    </row>
    <row r="8703" spans="1:8" x14ac:dyDescent="0.25">
      <c r="A8703" s="793"/>
      <c r="E8703" s="176"/>
      <c r="F8703" s="176"/>
      <c r="G8703" s="177"/>
      <c r="H8703" s="177"/>
    </row>
    <row r="8704" spans="1:8" x14ac:dyDescent="0.25">
      <c r="A8704" s="793"/>
      <c r="E8704" s="176"/>
      <c r="F8704" s="176"/>
      <c r="G8704" s="177"/>
      <c r="H8704" s="177"/>
    </row>
    <row r="8705" spans="1:8" x14ac:dyDescent="0.25">
      <c r="A8705" s="793"/>
      <c r="E8705" s="176"/>
      <c r="F8705" s="176"/>
      <c r="G8705" s="177"/>
      <c r="H8705" s="177"/>
    </row>
    <row r="8706" spans="1:8" x14ac:dyDescent="0.25">
      <c r="A8706" s="793"/>
      <c r="E8706" s="176"/>
      <c r="F8706" s="176"/>
      <c r="G8706" s="177"/>
      <c r="H8706" s="177"/>
    </row>
    <row r="8707" spans="1:8" x14ac:dyDescent="0.25">
      <c r="A8707" s="793"/>
      <c r="E8707" s="176"/>
      <c r="F8707" s="176"/>
      <c r="G8707" s="177"/>
      <c r="H8707" s="177"/>
    </row>
    <row r="8708" spans="1:8" x14ac:dyDescent="0.25">
      <c r="A8708" s="793"/>
      <c r="E8708" s="176"/>
      <c r="F8708" s="176"/>
      <c r="G8708" s="177"/>
      <c r="H8708" s="177"/>
    </row>
    <row r="8709" spans="1:8" x14ac:dyDescent="0.25">
      <c r="A8709" s="793"/>
      <c r="E8709" s="176"/>
      <c r="F8709" s="176"/>
      <c r="G8709" s="177"/>
      <c r="H8709" s="177"/>
    </row>
    <row r="8710" spans="1:8" x14ac:dyDescent="0.25">
      <c r="A8710" s="793"/>
      <c r="E8710" s="176"/>
      <c r="F8710" s="176"/>
      <c r="G8710" s="177"/>
      <c r="H8710" s="177"/>
    </row>
    <row r="8711" spans="1:8" x14ac:dyDescent="0.25">
      <c r="A8711" s="793"/>
      <c r="E8711" s="176"/>
      <c r="F8711" s="176"/>
      <c r="G8711" s="177"/>
      <c r="H8711" s="177"/>
    </row>
    <row r="8712" spans="1:8" x14ac:dyDescent="0.25">
      <c r="A8712" s="793"/>
      <c r="E8712" s="176"/>
      <c r="F8712" s="176"/>
      <c r="G8712" s="177"/>
      <c r="H8712" s="177"/>
    </row>
    <row r="8713" spans="1:8" x14ac:dyDescent="0.25">
      <c r="A8713" s="793"/>
      <c r="E8713" s="176"/>
      <c r="F8713" s="176"/>
      <c r="G8713" s="177"/>
      <c r="H8713" s="177"/>
    </row>
    <row r="8714" spans="1:8" x14ac:dyDescent="0.25">
      <c r="A8714" s="793"/>
      <c r="E8714" s="176"/>
      <c r="F8714" s="176"/>
      <c r="G8714" s="177"/>
      <c r="H8714" s="177"/>
    </row>
    <row r="8715" spans="1:8" x14ac:dyDescent="0.25">
      <c r="A8715" s="793"/>
      <c r="E8715" s="176"/>
      <c r="F8715" s="176"/>
      <c r="G8715" s="177"/>
      <c r="H8715" s="177"/>
    </row>
    <row r="8716" spans="1:8" x14ac:dyDescent="0.25">
      <c r="A8716" s="793"/>
      <c r="E8716" s="176"/>
      <c r="F8716" s="176"/>
      <c r="G8716" s="177"/>
      <c r="H8716" s="177"/>
    </row>
    <row r="8717" spans="1:8" x14ac:dyDescent="0.25">
      <c r="A8717" s="793"/>
      <c r="E8717" s="176"/>
      <c r="F8717" s="176"/>
      <c r="G8717" s="177"/>
      <c r="H8717" s="177"/>
    </row>
    <row r="8718" spans="1:8" x14ac:dyDescent="0.25">
      <c r="A8718" s="793"/>
      <c r="E8718" s="176"/>
      <c r="F8718" s="176"/>
      <c r="G8718" s="177"/>
      <c r="H8718" s="177"/>
    </row>
    <row r="8719" spans="1:8" x14ac:dyDescent="0.25">
      <c r="A8719" s="793"/>
      <c r="E8719" s="176"/>
      <c r="F8719" s="176"/>
      <c r="G8719" s="177"/>
      <c r="H8719" s="177"/>
    </row>
    <row r="8720" spans="1:8" x14ac:dyDescent="0.25">
      <c r="A8720" s="793"/>
      <c r="E8720" s="176"/>
      <c r="F8720" s="176"/>
      <c r="G8720" s="177"/>
      <c r="H8720" s="177"/>
    </row>
    <row r="8721" spans="1:8" x14ac:dyDescent="0.25">
      <c r="A8721" s="793"/>
      <c r="E8721" s="176"/>
      <c r="F8721" s="176"/>
      <c r="G8721" s="177"/>
      <c r="H8721" s="177"/>
    </row>
    <row r="8722" spans="1:8" x14ac:dyDescent="0.25">
      <c r="A8722" s="793"/>
      <c r="E8722" s="176"/>
      <c r="F8722" s="176"/>
      <c r="G8722" s="177"/>
      <c r="H8722" s="177"/>
    </row>
    <row r="8723" spans="1:8" x14ac:dyDescent="0.25">
      <c r="A8723" s="793"/>
      <c r="E8723" s="176"/>
      <c r="F8723" s="176"/>
      <c r="G8723" s="177"/>
      <c r="H8723" s="177"/>
    </row>
    <row r="8724" spans="1:8" x14ac:dyDescent="0.25">
      <c r="A8724" s="793"/>
      <c r="E8724" s="176"/>
      <c r="F8724" s="176"/>
      <c r="G8724" s="177"/>
      <c r="H8724" s="177"/>
    </row>
    <row r="8725" spans="1:8" x14ac:dyDescent="0.25">
      <c r="A8725" s="793"/>
      <c r="E8725" s="176"/>
      <c r="F8725" s="176"/>
      <c r="G8725" s="177"/>
      <c r="H8725" s="177"/>
    </row>
    <row r="8726" spans="1:8" x14ac:dyDescent="0.25">
      <c r="A8726" s="793"/>
      <c r="E8726" s="176"/>
      <c r="F8726" s="176"/>
      <c r="G8726" s="177"/>
      <c r="H8726" s="177"/>
    </row>
    <row r="8727" spans="1:8" x14ac:dyDescent="0.25">
      <c r="A8727" s="793"/>
      <c r="E8727" s="176"/>
      <c r="F8727" s="176"/>
      <c r="G8727" s="177"/>
      <c r="H8727" s="177"/>
    </row>
    <row r="8728" spans="1:8" x14ac:dyDescent="0.25">
      <c r="A8728" s="793"/>
      <c r="E8728" s="176"/>
      <c r="F8728" s="176"/>
      <c r="G8728" s="177"/>
      <c r="H8728" s="177"/>
    </row>
    <row r="8729" spans="1:8" x14ac:dyDescent="0.25">
      <c r="A8729" s="793"/>
      <c r="E8729" s="176"/>
      <c r="F8729" s="176"/>
      <c r="G8729" s="177"/>
      <c r="H8729" s="177"/>
    </row>
    <row r="8730" spans="1:8" x14ac:dyDescent="0.25">
      <c r="A8730" s="793"/>
      <c r="E8730" s="176"/>
      <c r="F8730" s="176"/>
      <c r="G8730" s="177"/>
      <c r="H8730" s="177"/>
    </row>
    <row r="8731" spans="1:8" x14ac:dyDescent="0.25">
      <c r="A8731" s="793"/>
      <c r="E8731" s="176"/>
      <c r="F8731" s="176"/>
      <c r="G8731" s="177"/>
      <c r="H8731" s="177"/>
    </row>
    <row r="8732" spans="1:8" x14ac:dyDescent="0.25">
      <c r="A8732" s="793"/>
      <c r="E8732" s="176"/>
      <c r="F8732" s="176"/>
      <c r="G8732" s="177"/>
      <c r="H8732" s="177"/>
    </row>
    <row r="8733" spans="1:8" x14ac:dyDescent="0.25">
      <c r="A8733" s="793"/>
      <c r="E8733" s="176"/>
      <c r="F8733" s="176"/>
      <c r="G8733" s="177"/>
      <c r="H8733" s="177"/>
    </row>
    <row r="8734" spans="1:8" x14ac:dyDescent="0.25">
      <c r="A8734" s="793"/>
      <c r="E8734" s="176"/>
      <c r="F8734" s="176"/>
      <c r="G8734" s="177"/>
      <c r="H8734" s="177"/>
    </row>
    <row r="8735" spans="1:8" x14ac:dyDescent="0.25">
      <c r="A8735" s="793"/>
      <c r="E8735" s="176"/>
      <c r="F8735" s="176"/>
      <c r="G8735" s="177"/>
      <c r="H8735" s="177"/>
    </row>
    <row r="8736" spans="1:8" x14ac:dyDescent="0.25">
      <c r="A8736" s="793"/>
      <c r="E8736" s="176"/>
      <c r="F8736" s="176"/>
      <c r="G8736" s="177"/>
      <c r="H8736" s="177"/>
    </row>
    <row r="8737" spans="1:8" x14ac:dyDescent="0.25">
      <c r="A8737" s="793"/>
      <c r="E8737" s="176"/>
      <c r="F8737" s="176"/>
      <c r="G8737" s="177"/>
      <c r="H8737" s="177"/>
    </row>
    <row r="8738" spans="1:8" x14ac:dyDescent="0.25">
      <c r="A8738" s="793"/>
      <c r="E8738" s="176"/>
      <c r="F8738" s="176"/>
      <c r="G8738" s="177"/>
      <c r="H8738" s="177"/>
    </row>
    <row r="8739" spans="1:8" x14ac:dyDescent="0.25">
      <c r="A8739" s="793"/>
      <c r="E8739" s="176"/>
      <c r="F8739" s="176"/>
      <c r="G8739" s="177"/>
      <c r="H8739" s="177"/>
    </row>
    <row r="8740" spans="1:8" x14ac:dyDescent="0.25">
      <c r="A8740" s="793"/>
      <c r="E8740" s="176"/>
      <c r="F8740" s="176"/>
      <c r="G8740" s="177"/>
      <c r="H8740" s="177"/>
    </row>
    <row r="8741" spans="1:8" x14ac:dyDescent="0.25">
      <c r="A8741" s="793"/>
      <c r="E8741" s="176"/>
      <c r="F8741" s="176"/>
      <c r="G8741" s="177"/>
      <c r="H8741" s="177"/>
    </row>
    <row r="8742" spans="1:8" x14ac:dyDescent="0.25">
      <c r="A8742" s="793"/>
      <c r="E8742" s="176"/>
      <c r="F8742" s="176"/>
      <c r="G8742" s="177"/>
      <c r="H8742" s="177"/>
    </row>
    <row r="8743" spans="1:8" x14ac:dyDescent="0.25">
      <c r="A8743" s="793"/>
      <c r="E8743" s="176"/>
      <c r="F8743" s="176"/>
      <c r="G8743" s="177"/>
      <c r="H8743" s="177"/>
    </row>
    <row r="8744" spans="1:8" x14ac:dyDescent="0.25">
      <c r="A8744" s="793"/>
      <c r="E8744" s="176"/>
      <c r="F8744" s="176"/>
      <c r="G8744" s="177"/>
      <c r="H8744" s="177"/>
    </row>
    <row r="8745" spans="1:8" x14ac:dyDescent="0.25">
      <c r="A8745" s="793"/>
      <c r="E8745" s="176"/>
      <c r="F8745" s="176"/>
      <c r="G8745" s="177"/>
      <c r="H8745" s="177"/>
    </row>
    <row r="8746" spans="1:8" x14ac:dyDescent="0.25">
      <c r="A8746" s="793"/>
      <c r="E8746" s="176"/>
      <c r="F8746" s="176"/>
      <c r="G8746" s="177"/>
      <c r="H8746" s="177"/>
    </row>
    <row r="8747" spans="1:8" x14ac:dyDescent="0.25">
      <c r="A8747" s="793"/>
      <c r="E8747" s="176"/>
      <c r="F8747" s="176"/>
      <c r="G8747" s="177"/>
      <c r="H8747" s="177"/>
    </row>
    <row r="8748" spans="1:8" x14ac:dyDescent="0.25">
      <c r="A8748" s="793"/>
      <c r="E8748" s="176"/>
      <c r="F8748" s="176"/>
      <c r="G8748" s="177"/>
      <c r="H8748" s="177"/>
    </row>
    <row r="8749" spans="1:8" x14ac:dyDescent="0.25">
      <c r="A8749" s="793"/>
      <c r="E8749" s="176"/>
      <c r="F8749" s="176"/>
      <c r="G8749" s="177"/>
      <c r="H8749" s="177"/>
    </row>
    <row r="8750" spans="1:8" x14ac:dyDescent="0.25">
      <c r="A8750" s="793"/>
      <c r="E8750" s="176"/>
      <c r="F8750" s="176"/>
      <c r="G8750" s="177"/>
      <c r="H8750" s="177"/>
    </row>
    <row r="8751" spans="1:8" x14ac:dyDescent="0.25">
      <c r="A8751" s="793"/>
      <c r="E8751" s="176"/>
      <c r="F8751" s="176"/>
      <c r="G8751" s="177"/>
      <c r="H8751" s="177"/>
    </row>
    <row r="8752" spans="1:8" x14ac:dyDescent="0.25">
      <c r="A8752" s="793"/>
      <c r="E8752" s="176"/>
      <c r="F8752" s="176"/>
      <c r="G8752" s="177"/>
      <c r="H8752" s="177"/>
    </row>
    <row r="8753" spans="1:8" x14ac:dyDescent="0.25">
      <c r="A8753" s="793"/>
      <c r="E8753" s="176"/>
      <c r="F8753" s="176"/>
      <c r="G8753" s="177"/>
      <c r="H8753" s="177"/>
    </row>
    <row r="8754" spans="1:8" x14ac:dyDescent="0.25">
      <c r="A8754" s="793"/>
      <c r="E8754" s="176"/>
      <c r="F8754" s="176"/>
      <c r="G8754" s="177"/>
      <c r="H8754" s="177"/>
    </row>
    <row r="8755" spans="1:8" x14ac:dyDescent="0.25">
      <c r="A8755" s="793"/>
      <c r="E8755" s="176"/>
      <c r="F8755" s="176"/>
      <c r="G8755" s="177"/>
      <c r="H8755" s="177"/>
    </row>
    <row r="8756" spans="1:8" x14ac:dyDescent="0.25">
      <c r="A8756" s="793"/>
      <c r="E8756" s="176"/>
      <c r="F8756" s="176"/>
      <c r="G8756" s="177"/>
      <c r="H8756" s="177"/>
    </row>
    <row r="8757" spans="1:8" x14ac:dyDescent="0.25">
      <c r="A8757" s="793"/>
      <c r="E8757" s="176"/>
      <c r="F8757" s="176"/>
      <c r="G8757" s="177"/>
      <c r="H8757" s="177"/>
    </row>
    <row r="8758" spans="1:8" x14ac:dyDescent="0.25">
      <c r="A8758" s="793"/>
      <c r="E8758" s="176"/>
      <c r="F8758" s="176"/>
      <c r="G8758" s="177"/>
      <c r="H8758" s="177"/>
    </row>
    <row r="8759" spans="1:8" x14ac:dyDescent="0.25">
      <c r="A8759" s="793"/>
      <c r="E8759" s="176"/>
      <c r="F8759" s="176"/>
      <c r="G8759" s="177"/>
      <c r="H8759" s="177"/>
    </row>
    <row r="8760" spans="1:8" x14ac:dyDescent="0.25">
      <c r="A8760" s="793"/>
      <c r="E8760" s="176"/>
      <c r="F8760" s="176"/>
      <c r="G8760" s="177"/>
      <c r="H8760" s="177"/>
    </row>
    <row r="8761" spans="1:8" x14ac:dyDescent="0.25">
      <c r="A8761" s="793"/>
      <c r="E8761" s="176"/>
      <c r="F8761" s="176"/>
      <c r="G8761" s="177"/>
      <c r="H8761" s="177"/>
    </row>
    <row r="8762" spans="1:8" x14ac:dyDescent="0.25">
      <c r="A8762" s="793"/>
      <c r="E8762" s="176"/>
      <c r="F8762" s="176"/>
      <c r="G8762" s="177"/>
      <c r="H8762" s="177"/>
    </row>
    <row r="8763" spans="1:8" x14ac:dyDescent="0.25">
      <c r="A8763" s="793"/>
      <c r="E8763" s="176"/>
      <c r="F8763" s="176"/>
      <c r="G8763" s="177"/>
      <c r="H8763" s="177"/>
    </row>
    <row r="8764" spans="1:8" x14ac:dyDescent="0.25">
      <c r="A8764" s="793"/>
      <c r="E8764" s="176"/>
      <c r="F8764" s="176"/>
      <c r="G8764" s="177"/>
      <c r="H8764" s="177"/>
    </row>
    <row r="8765" spans="1:8" x14ac:dyDescent="0.25">
      <c r="A8765" s="793"/>
      <c r="E8765" s="176"/>
      <c r="F8765" s="176"/>
      <c r="G8765" s="177"/>
      <c r="H8765" s="177"/>
    </row>
    <row r="8766" spans="1:8" x14ac:dyDescent="0.25">
      <c r="A8766" s="793"/>
      <c r="E8766" s="176"/>
      <c r="F8766" s="176"/>
      <c r="G8766" s="177"/>
      <c r="H8766" s="177"/>
    </row>
    <row r="8767" spans="1:8" x14ac:dyDescent="0.25">
      <c r="A8767" s="793"/>
      <c r="E8767" s="176"/>
      <c r="F8767" s="176"/>
      <c r="G8767" s="177"/>
      <c r="H8767" s="177"/>
    </row>
    <row r="8768" spans="1:8" x14ac:dyDescent="0.25">
      <c r="A8768" s="793"/>
      <c r="E8768" s="176"/>
      <c r="F8768" s="176"/>
      <c r="G8768" s="177"/>
      <c r="H8768" s="177"/>
    </row>
    <row r="8769" spans="1:8" x14ac:dyDescent="0.25">
      <c r="A8769" s="793"/>
      <c r="E8769" s="176"/>
      <c r="F8769" s="176"/>
      <c r="G8769" s="177"/>
      <c r="H8769" s="177"/>
    </row>
    <row r="8770" spans="1:8" x14ac:dyDescent="0.25">
      <c r="A8770" s="793"/>
      <c r="E8770" s="176"/>
      <c r="F8770" s="176"/>
      <c r="G8770" s="177"/>
      <c r="H8770" s="177"/>
    </row>
    <row r="8771" spans="1:8" x14ac:dyDescent="0.25">
      <c r="A8771" s="793"/>
      <c r="E8771" s="176"/>
      <c r="F8771" s="176"/>
      <c r="G8771" s="177"/>
      <c r="H8771" s="177"/>
    </row>
    <row r="8772" spans="1:8" x14ac:dyDescent="0.25">
      <c r="A8772" s="793"/>
      <c r="E8772" s="176"/>
      <c r="F8772" s="176"/>
      <c r="G8772" s="177"/>
      <c r="H8772" s="177"/>
    </row>
    <row r="8773" spans="1:8" x14ac:dyDescent="0.25">
      <c r="A8773" s="793"/>
      <c r="E8773" s="176"/>
      <c r="F8773" s="176"/>
      <c r="G8773" s="177"/>
      <c r="H8773" s="177"/>
    </row>
    <row r="8774" spans="1:8" x14ac:dyDescent="0.25">
      <c r="A8774" s="793"/>
      <c r="E8774" s="176"/>
      <c r="F8774" s="176"/>
      <c r="G8774" s="177"/>
      <c r="H8774" s="177"/>
    </row>
    <row r="8775" spans="1:8" x14ac:dyDescent="0.25">
      <c r="A8775" s="793"/>
      <c r="E8775" s="176"/>
      <c r="F8775" s="176"/>
      <c r="G8775" s="177"/>
      <c r="H8775" s="177"/>
    </row>
    <row r="8776" spans="1:8" x14ac:dyDescent="0.25">
      <c r="A8776" s="793"/>
      <c r="E8776" s="176"/>
      <c r="F8776" s="176"/>
      <c r="G8776" s="177"/>
      <c r="H8776" s="177"/>
    </row>
    <row r="8777" spans="1:8" x14ac:dyDescent="0.25">
      <c r="A8777" s="793"/>
      <c r="E8777" s="176"/>
      <c r="F8777" s="176"/>
      <c r="G8777" s="177"/>
      <c r="H8777" s="177"/>
    </row>
    <row r="8778" spans="1:8" x14ac:dyDescent="0.25">
      <c r="A8778" s="793"/>
      <c r="E8778" s="176"/>
      <c r="F8778" s="176"/>
      <c r="G8778" s="177"/>
      <c r="H8778" s="177"/>
    </row>
    <row r="8779" spans="1:8" x14ac:dyDescent="0.25">
      <c r="A8779" s="793"/>
      <c r="E8779" s="176"/>
      <c r="F8779" s="176"/>
      <c r="G8779" s="177"/>
      <c r="H8779" s="177"/>
    </row>
    <row r="8780" spans="1:8" x14ac:dyDescent="0.25">
      <c r="A8780" s="793"/>
      <c r="E8780" s="176"/>
      <c r="F8780" s="176"/>
      <c r="G8780" s="177"/>
      <c r="H8780" s="177"/>
    </row>
    <row r="8781" spans="1:8" x14ac:dyDescent="0.25">
      <c r="A8781" s="793"/>
      <c r="E8781" s="176"/>
      <c r="F8781" s="176"/>
      <c r="G8781" s="177"/>
      <c r="H8781" s="177"/>
    </row>
    <row r="8782" spans="1:8" x14ac:dyDescent="0.25">
      <c r="A8782" s="793"/>
      <c r="E8782" s="176"/>
      <c r="F8782" s="176"/>
      <c r="G8782" s="177"/>
      <c r="H8782" s="177"/>
    </row>
    <row r="8783" spans="1:8" x14ac:dyDescent="0.25">
      <c r="A8783" s="793"/>
      <c r="E8783" s="176"/>
      <c r="F8783" s="176"/>
      <c r="G8783" s="177"/>
      <c r="H8783" s="177"/>
    </row>
    <row r="8784" spans="1:8" x14ac:dyDescent="0.25">
      <c r="A8784" s="793"/>
      <c r="E8784" s="176"/>
      <c r="F8784" s="176"/>
      <c r="G8784" s="177"/>
      <c r="H8784" s="177"/>
    </row>
    <row r="8785" spans="1:8" x14ac:dyDescent="0.25">
      <c r="A8785" s="793"/>
      <c r="E8785" s="176"/>
      <c r="F8785" s="176"/>
      <c r="G8785" s="177"/>
      <c r="H8785" s="177"/>
    </row>
    <row r="8786" spans="1:8" x14ac:dyDescent="0.25">
      <c r="A8786" s="793"/>
      <c r="E8786" s="176"/>
      <c r="F8786" s="176"/>
      <c r="G8786" s="177"/>
      <c r="H8786" s="177"/>
    </row>
    <row r="8787" spans="1:8" x14ac:dyDescent="0.25">
      <c r="A8787" s="793"/>
      <c r="E8787" s="176"/>
      <c r="F8787" s="176"/>
      <c r="G8787" s="177"/>
      <c r="H8787" s="177"/>
    </row>
    <row r="8788" spans="1:8" x14ac:dyDescent="0.25">
      <c r="A8788" s="793"/>
      <c r="E8788" s="176"/>
      <c r="F8788" s="176"/>
      <c r="G8788" s="177"/>
      <c r="H8788" s="177"/>
    </row>
    <row r="8789" spans="1:8" x14ac:dyDescent="0.25">
      <c r="A8789" s="793"/>
      <c r="E8789" s="176"/>
      <c r="F8789" s="176"/>
      <c r="G8789" s="177"/>
      <c r="H8789" s="177"/>
    </row>
    <row r="8790" spans="1:8" x14ac:dyDescent="0.25">
      <c r="A8790" s="793"/>
      <c r="E8790" s="176"/>
      <c r="F8790" s="176"/>
      <c r="G8790" s="177"/>
      <c r="H8790" s="177"/>
    </row>
    <row r="8791" spans="1:8" x14ac:dyDescent="0.25">
      <c r="A8791" s="793"/>
      <c r="E8791" s="176"/>
      <c r="F8791" s="176"/>
      <c r="G8791" s="177"/>
      <c r="H8791" s="177"/>
    </row>
    <row r="8792" spans="1:8" x14ac:dyDescent="0.25">
      <c r="A8792" s="793"/>
      <c r="E8792" s="176"/>
      <c r="F8792" s="176"/>
      <c r="G8792" s="177"/>
      <c r="H8792" s="177"/>
    </row>
    <row r="8793" spans="1:8" x14ac:dyDescent="0.25">
      <c r="A8793" s="793"/>
      <c r="E8793" s="176"/>
      <c r="F8793" s="176"/>
      <c r="G8793" s="177"/>
      <c r="H8793" s="177"/>
    </row>
    <row r="8794" spans="1:8" x14ac:dyDescent="0.25">
      <c r="A8794" s="793"/>
      <c r="E8794" s="176"/>
      <c r="F8794" s="176"/>
      <c r="G8794" s="177"/>
      <c r="H8794" s="177"/>
    </row>
    <row r="8795" spans="1:8" x14ac:dyDescent="0.25">
      <c r="A8795" s="793"/>
      <c r="E8795" s="176"/>
      <c r="F8795" s="176"/>
      <c r="G8795" s="177"/>
      <c r="H8795" s="177"/>
    </row>
    <row r="8796" spans="1:8" x14ac:dyDescent="0.25">
      <c r="A8796" s="793"/>
      <c r="E8796" s="176"/>
      <c r="F8796" s="176"/>
      <c r="G8796" s="177"/>
      <c r="H8796" s="177"/>
    </row>
    <row r="8797" spans="1:8" x14ac:dyDescent="0.25">
      <c r="A8797" s="793"/>
      <c r="E8797" s="176"/>
      <c r="F8797" s="176"/>
      <c r="G8797" s="177"/>
      <c r="H8797" s="177"/>
    </row>
    <row r="8798" spans="1:8" x14ac:dyDescent="0.25">
      <c r="A8798" s="793"/>
      <c r="E8798" s="176"/>
      <c r="F8798" s="176"/>
      <c r="G8798" s="177"/>
      <c r="H8798" s="177"/>
    </row>
    <row r="8799" spans="1:8" x14ac:dyDescent="0.25">
      <c r="A8799" s="793"/>
      <c r="E8799" s="176"/>
      <c r="F8799" s="176"/>
      <c r="G8799" s="177"/>
      <c r="H8799" s="177"/>
    </row>
    <row r="8800" spans="1:8" x14ac:dyDescent="0.25">
      <c r="A8800" s="793"/>
      <c r="E8800" s="176"/>
      <c r="F8800" s="176"/>
      <c r="G8800" s="177"/>
      <c r="H8800" s="177"/>
    </row>
    <row r="8801" spans="1:8" x14ac:dyDescent="0.25">
      <c r="A8801" s="793"/>
      <c r="E8801" s="176"/>
      <c r="F8801" s="176"/>
      <c r="G8801" s="177"/>
      <c r="H8801" s="177"/>
    </row>
    <row r="8802" spans="1:8" x14ac:dyDescent="0.25">
      <c r="A8802" s="793"/>
      <c r="E8802" s="176"/>
      <c r="F8802" s="176"/>
      <c r="G8802" s="177"/>
      <c r="H8802" s="177"/>
    </row>
    <row r="8803" spans="1:8" x14ac:dyDescent="0.25">
      <c r="A8803" s="793"/>
      <c r="E8803" s="176"/>
      <c r="F8803" s="176"/>
      <c r="G8803" s="177"/>
      <c r="H8803" s="177"/>
    </row>
    <row r="8804" spans="1:8" x14ac:dyDescent="0.25">
      <c r="A8804" s="793"/>
      <c r="E8804" s="176"/>
      <c r="F8804" s="176"/>
      <c r="G8804" s="177"/>
      <c r="H8804" s="177"/>
    </row>
    <row r="8805" spans="1:8" x14ac:dyDescent="0.25">
      <c r="A8805" s="793"/>
      <c r="E8805" s="176"/>
      <c r="F8805" s="176"/>
      <c r="G8805" s="177"/>
      <c r="H8805" s="177"/>
    </row>
    <row r="8806" spans="1:8" x14ac:dyDescent="0.25">
      <c r="A8806" s="793"/>
      <c r="E8806" s="176"/>
      <c r="F8806" s="176"/>
      <c r="G8806" s="177"/>
      <c r="H8806" s="177"/>
    </row>
    <row r="8807" spans="1:8" x14ac:dyDescent="0.25">
      <c r="A8807" s="793"/>
      <c r="E8807" s="176"/>
      <c r="F8807" s="176"/>
      <c r="G8807" s="177"/>
      <c r="H8807" s="177"/>
    </row>
    <row r="8808" spans="1:8" x14ac:dyDescent="0.25">
      <c r="A8808" s="793"/>
      <c r="E8808" s="176"/>
      <c r="F8808" s="176"/>
      <c r="G8808" s="177"/>
      <c r="H8808" s="177"/>
    </row>
    <row r="8809" spans="1:8" x14ac:dyDescent="0.25">
      <c r="A8809" s="793"/>
      <c r="E8809" s="176"/>
      <c r="F8809" s="176"/>
      <c r="G8809" s="177"/>
      <c r="H8809" s="177"/>
    </row>
    <row r="8810" spans="1:8" x14ac:dyDescent="0.25">
      <c r="A8810" s="793"/>
      <c r="E8810" s="176"/>
      <c r="F8810" s="176"/>
      <c r="G8810" s="177"/>
      <c r="H8810" s="177"/>
    </row>
    <row r="8811" spans="1:8" x14ac:dyDescent="0.25">
      <c r="A8811" s="793"/>
      <c r="E8811" s="176"/>
      <c r="F8811" s="176"/>
      <c r="G8811" s="177"/>
      <c r="H8811" s="177"/>
    </row>
    <row r="8812" spans="1:8" x14ac:dyDescent="0.25">
      <c r="A8812" s="793"/>
      <c r="E8812" s="176"/>
      <c r="F8812" s="176"/>
      <c r="G8812" s="177"/>
      <c r="H8812" s="177"/>
    </row>
    <row r="8813" spans="1:8" x14ac:dyDescent="0.25">
      <c r="A8813" s="793"/>
      <c r="E8813" s="176"/>
      <c r="F8813" s="176"/>
      <c r="G8813" s="177"/>
      <c r="H8813" s="177"/>
    </row>
    <row r="8814" spans="1:8" x14ac:dyDescent="0.25">
      <c r="A8814" s="793"/>
      <c r="E8814" s="176"/>
      <c r="F8814" s="176"/>
      <c r="G8814" s="177"/>
      <c r="H8814" s="177"/>
    </row>
    <row r="8815" spans="1:8" x14ac:dyDescent="0.25">
      <c r="A8815" s="793"/>
      <c r="E8815" s="176"/>
      <c r="F8815" s="176"/>
      <c r="G8815" s="177"/>
      <c r="H8815" s="177"/>
    </row>
    <row r="8816" spans="1:8" x14ac:dyDescent="0.25">
      <c r="A8816" s="793"/>
      <c r="E8816" s="176"/>
      <c r="F8816" s="176"/>
      <c r="G8816" s="177"/>
      <c r="H8816" s="177"/>
    </row>
    <row r="8817" spans="1:8" x14ac:dyDescent="0.25">
      <c r="A8817" s="793"/>
      <c r="E8817" s="176"/>
      <c r="F8817" s="176"/>
      <c r="G8817" s="177"/>
      <c r="H8817" s="177"/>
    </row>
    <row r="8818" spans="1:8" x14ac:dyDescent="0.25">
      <c r="A8818" s="793"/>
      <c r="E8818" s="176"/>
      <c r="F8818" s="176"/>
      <c r="G8818" s="177"/>
      <c r="H8818" s="177"/>
    </row>
    <row r="8819" spans="1:8" x14ac:dyDescent="0.25">
      <c r="A8819" s="793"/>
      <c r="E8819" s="176"/>
      <c r="F8819" s="176"/>
      <c r="G8819" s="177"/>
      <c r="H8819" s="177"/>
    </row>
    <row r="8820" spans="1:8" x14ac:dyDescent="0.25">
      <c r="A8820" s="793"/>
      <c r="E8820" s="176"/>
      <c r="F8820" s="176"/>
      <c r="G8820" s="177"/>
      <c r="H8820" s="177"/>
    </row>
    <row r="8821" spans="1:8" x14ac:dyDescent="0.25">
      <c r="A8821" s="793"/>
      <c r="E8821" s="176"/>
      <c r="F8821" s="176"/>
      <c r="G8821" s="177"/>
      <c r="H8821" s="177"/>
    </row>
    <row r="8822" spans="1:8" x14ac:dyDescent="0.25">
      <c r="A8822" s="793"/>
      <c r="E8822" s="176"/>
      <c r="F8822" s="176"/>
      <c r="G8822" s="177"/>
      <c r="H8822" s="177"/>
    </row>
    <row r="8823" spans="1:8" x14ac:dyDescent="0.25">
      <c r="A8823" s="793"/>
      <c r="E8823" s="176"/>
      <c r="F8823" s="176"/>
      <c r="G8823" s="177"/>
      <c r="H8823" s="177"/>
    </row>
    <row r="8824" spans="1:8" x14ac:dyDescent="0.25">
      <c r="A8824" s="793"/>
      <c r="E8824" s="176"/>
      <c r="F8824" s="176"/>
      <c r="G8824" s="177"/>
      <c r="H8824" s="177"/>
    </row>
    <row r="8825" spans="1:8" x14ac:dyDescent="0.25">
      <c r="A8825" s="793"/>
      <c r="E8825" s="176"/>
      <c r="F8825" s="176"/>
      <c r="G8825" s="177"/>
      <c r="H8825" s="177"/>
    </row>
    <row r="8826" spans="1:8" x14ac:dyDescent="0.25">
      <c r="A8826" s="793"/>
      <c r="E8826" s="176"/>
      <c r="F8826" s="176"/>
      <c r="G8826" s="177"/>
      <c r="H8826" s="177"/>
    </row>
    <row r="8827" spans="1:8" x14ac:dyDescent="0.25">
      <c r="A8827" s="793"/>
      <c r="E8827" s="176"/>
      <c r="F8827" s="176"/>
      <c r="G8827" s="177"/>
      <c r="H8827" s="177"/>
    </row>
    <row r="8828" spans="1:8" x14ac:dyDescent="0.25">
      <c r="A8828" s="793"/>
      <c r="E8828" s="176"/>
      <c r="F8828" s="176"/>
      <c r="G8828" s="177"/>
      <c r="H8828" s="177"/>
    </row>
    <row r="8829" spans="1:8" x14ac:dyDescent="0.25">
      <c r="A8829" s="793"/>
      <c r="E8829" s="176"/>
      <c r="F8829" s="176"/>
      <c r="G8829" s="177"/>
      <c r="H8829" s="177"/>
    </row>
    <row r="8830" spans="1:8" x14ac:dyDescent="0.25">
      <c r="A8830" s="793"/>
      <c r="E8830" s="176"/>
      <c r="F8830" s="176"/>
      <c r="G8830" s="177"/>
      <c r="H8830" s="177"/>
    </row>
    <row r="8831" spans="1:8" x14ac:dyDescent="0.25">
      <c r="A8831" s="793"/>
      <c r="E8831" s="176"/>
      <c r="F8831" s="176"/>
      <c r="G8831" s="177"/>
      <c r="H8831" s="177"/>
    </row>
    <row r="8832" spans="1:8" x14ac:dyDescent="0.25">
      <c r="A8832" s="793"/>
      <c r="E8832" s="176"/>
      <c r="F8832" s="176"/>
      <c r="G8832" s="177"/>
      <c r="H8832" s="177"/>
    </row>
    <row r="8833" spans="1:8" x14ac:dyDescent="0.25">
      <c r="A8833" s="793"/>
      <c r="E8833" s="176"/>
      <c r="F8833" s="176"/>
      <c r="G8833" s="177"/>
      <c r="H8833" s="177"/>
    </row>
    <row r="8834" spans="1:8" x14ac:dyDescent="0.25">
      <c r="A8834" s="793"/>
      <c r="E8834" s="176"/>
      <c r="F8834" s="176"/>
      <c r="G8834" s="177"/>
      <c r="H8834" s="177"/>
    </row>
    <row r="8835" spans="1:8" x14ac:dyDescent="0.25">
      <c r="A8835" s="793"/>
      <c r="E8835" s="176"/>
      <c r="F8835" s="176"/>
      <c r="G8835" s="177"/>
      <c r="H8835" s="177"/>
    </row>
    <row r="8836" spans="1:8" x14ac:dyDescent="0.25">
      <c r="A8836" s="793"/>
      <c r="E8836" s="176"/>
      <c r="F8836" s="176"/>
      <c r="G8836" s="177"/>
      <c r="H8836" s="177"/>
    </row>
    <row r="8837" spans="1:8" x14ac:dyDescent="0.25">
      <c r="A8837" s="793"/>
      <c r="E8837" s="176"/>
      <c r="F8837" s="176"/>
      <c r="G8837" s="177"/>
      <c r="H8837" s="177"/>
    </row>
    <row r="8838" spans="1:8" x14ac:dyDescent="0.25">
      <c r="A8838" s="793"/>
      <c r="E8838" s="176"/>
      <c r="F8838" s="176"/>
      <c r="G8838" s="177"/>
      <c r="H8838" s="177"/>
    </row>
    <row r="8839" spans="1:8" x14ac:dyDescent="0.25">
      <c r="A8839" s="793"/>
      <c r="E8839" s="176"/>
      <c r="F8839" s="176"/>
      <c r="G8839" s="177"/>
      <c r="H8839" s="177"/>
    </row>
    <row r="8840" spans="1:8" x14ac:dyDescent="0.25">
      <c r="A8840" s="793"/>
      <c r="E8840" s="176"/>
      <c r="F8840" s="176"/>
      <c r="G8840" s="177"/>
      <c r="H8840" s="177"/>
    </row>
    <row r="8841" spans="1:8" x14ac:dyDescent="0.25">
      <c r="A8841" s="793"/>
      <c r="E8841" s="176"/>
      <c r="F8841" s="176"/>
      <c r="G8841" s="177"/>
      <c r="H8841" s="177"/>
    </row>
    <row r="8842" spans="1:8" x14ac:dyDescent="0.25">
      <c r="A8842" s="793"/>
      <c r="E8842" s="176"/>
      <c r="F8842" s="176"/>
      <c r="G8842" s="177"/>
      <c r="H8842" s="177"/>
    </row>
    <row r="8843" spans="1:8" x14ac:dyDescent="0.25">
      <c r="A8843" s="793"/>
      <c r="E8843" s="176"/>
      <c r="F8843" s="176"/>
      <c r="G8843" s="177"/>
      <c r="H8843" s="177"/>
    </row>
    <row r="8844" spans="1:8" x14ac:dyDescent="0.25">
      <c r="A8844" s="793"/>
      <c r="E8844" s="176"/>
      <c r="F8844" s="176"/>
      <c r="G8844" s="177"/>
      <c r="H8844" s="177"/>
    </row>
    <row r="8845" spans="1:8" x14ac:dyDescent="0.25">
      <c r="A8845" s="793"/>
      <c r="E8845" s="176"/>
      <c r="F8845" s="176"/>
      <c r="G8845" s="177"/>
      <c r="H8845" s="177"/>
    </row>
    <row r="8846" spans="1:8" x14ac:dyDescent="0.25">
      <c r="A8846" s="793"/>
      <c r="E8846" s="176"/>
      <c r="F8846" s="176"/>
      <c r="G8846" s="177"/>
      <c r="H8846" s="177"/>
    </row>
    <row r="8847" spans="1:8" x14ac:dyDescent="0.25">
      <c r="A8847" s="793"/>
      <c r="E8847" s="176"/>
      <c r="F8847" s="176"/>
      <c r="G8847" s="177"/>
      <c r="H8847" s="177"/>
    </row>
    <row r="8848" spans="1:8" x14ac:dyDescent="0.25">
      <c r="A8848" s="793"/>
      <c r="E8848" s="176"/>
      <c r="F8848" s="176"/>
      <c r="G8848" s="177"/>
      <c r="H8848" s="177"/>
    </row>
    <row r="8849" spans="1:8" x14ac:dyDescent="0.25">
      <c r="A8849" s="793"/>
      <c r="E8849" s="176"/>
      <c r="F8849" s="176"/>
      <c r="G8849" s="177"/>
      <c r="H8849" s="177"/>
    </row>
    <row r="8850" spans="1:8" x14ac:dyDescent="0.25">
      <c r="A8850" s="793"/>
      <c r="E8850" s="176"/>
      <c r="F8850" s="176"/>
      <c r="G8850" s="177"/>
      <c r="H8850" s="177"/>
    </row>
    <row r="8851" spans="1:8" x14ac:dyDescent="0.25">
      <c r="A8851" s="793"/>
      <c r="E8851" s="176"/>
      <c r="F8851" s="176"/>
      <c r="G8851" s="177"/>
      <c r="H8851" s="177"/>
    </row>
    <row r="8852" spans="1:8" x14ac:dyDescent="0.25">
      <c r="A8852" s="793"/>
      <c r="E8852" s="176"/>
      <c r="F8852" s="176"/>
      <c r="G8852" s="177"/>
      <c r="H8852" s="177"/>
    </row>
    <row r="8853" spans="1:8" x14ac:dyDescent="0.25">
      <c r="A8853" s="793"/>
      <c r="E8853" s="176"/>
      <c r="F8853" s="176"/>
      <c r="G8853" s="177"/>
      <c r="H8853" s="177"/>
    </row>
    <row r="8854" spans="1:8" x14ac:dyDescent="0.25">
      <c r="A8854" s="793"/>
      <c r="E8854" s="176"/>
      <c r="F8854" s="176"/>
      <c r="G8854" s="177"/>
      <c r="H8854" s="177"/>
    </row>
    <row r="8855" spans="1:8" x14ac:dyDescent="0.25">
      <c r="A8855" s="793"/>
      <c r="E8855" s="176"/>
      <c r="F8855" s="176"/>
      <c r="G8855" s="177"/>
      <c r="H8855" s="177"/>
    </row>
    <row r="8856" spans="1:8" x14ac:dyDescent="0.25">
      <c r="A8856" s="793"/>
      <c r="E8856" s="176"/>
      <c r="F8856" s="176"/>
      <c r="G8856" s="177"/>
      <c r="H8856" s="177"/>
    </row>
    <row r="8857" spans="1:8" x14ac:dyDescent="0.25">
      <c r="A8857" s="793"/>
      <c r="E8857" s="176"/>
      <c r="F8857" s="176"/>
      <c r="G8857" s="177"/>
      <c r="H8857" s="177"/>
    </row>
    <row r="8858" spans="1:8" x14ac:dyDescent="0.25">
      <c r="A8858" s="793"/>
      <c r="E8858" s="176"/>
      <c r="F8858" s="176"/>
      <c r="G8858" s="177"/>
      <c r="H8858" s="177"/>
    </row>
    <row r="8859" spans="1:8" x14ac:dyDescent="0.25">
      <c r="A8859" s="793"/>
      <c r="E8859" s="176"/>
      <c r="F8859" s="176"/>
      <c r="G8859" s="177"/>
      <c r="H8859" s="177"/>
    </row>
    <row r="8860" spans="1:8" x14ac:dyDescent="0.25">
      <c r="A8860" s="793"/>
      <c r="E8860" s="176"/>
      <c r="F8860" s="176"/>
      <c r="G8860" s="177"/>
      <c r="H8860" s="177"/>
    </row>
    <row r="8861" spans="1:8" x14ac:dyDescent="0.25">
      <c r="A8861" s="793"/>
      <c r="E8861" s="176"/>
      <c r="F8861" s="176"/>
      <c r="G8861" s="177"/>
      <c r="H8861" s="177"/>
    </row>
    <row r="8862" spans="1:8" x14ac:dyDescent="0.25">
      <c r="A8862" s="793"/>
      <c r="E8862" s="176"/>
      <c r="F8862" s="176"/>
      <c r="G8862" s="177"/>
      <c r="H8862" s="177"/>
    </row>
    <row r="8863" spans="1:8" x14ac:dyDescent="0.25">
      <c r="A8863" s="793"/>
      <c r="E8863" s="176"/>
      <c r="F8863" s="176"/>
      <c r="G8863" s="177"/>
      <c r="H8863" s="177"/>
    </row>
    <row r="8864" spans="1:8" x14ac:dyDescent="0.25">
      <c r="A8864" s="793"/>
      <c r="E8864" s="176"/>
      <c r="F8864" s="176"/>
      <c r="G8864" s="177"/>
      <c r="H8864" s="177"/>
    </row>
    <row r="8865" spans="1:8" x14ac:dyDescent="0.25">
      <c r="A8865" s="793"/>
      <c r="E8865" s="176"/>
      <c r="F8865" s="176"/>
      <c r="G8865" s="177"/>
      <c r="H8865" s="177"/>
    </row>
    <row r="8866" spans="1:8" x14ac:dyDescent="0.25">
      <c r="A8866" s="793"/>
      <c r="E8866" s="176"/>
      <c r="F8866" s="176"/>
      <c r="G8866" s="177"/>
      <c r="H8866" s="177"/>
    </row>
    <row r="8867" spans="1:8" x14ac:dyDescent="0.25">
      <c r="A8867" s="793"/>
      <c r="E8867" s="176"/>
      <c r="F8867" s="176"/>
      <c r="G8867" s="177"/>
      <c r="H8867" s="177"/>
    </row>
    <row r="8868" spans="1:8" x14ac:dyDescent="0.25">
      <c r="A8868" s="793"/>
      <c r="E8868" s="176"/>
      <c r="F8868" s="176"/>
      <c r="G8868" s="177"/>
      <c r="H8868" s="177"/>
    </row>
    <row r="8869" spans="1:8" x14ac:dyDescent="0.25">
      <c r="A8869" s="793"/>
      <c r="E8869" s="176"/>
      <c r="F8869" s="176"/>
      <c r="G8869" s="177"/>
      <c r="H8869" s="177"/>
    </row>
    <row r="8870" spans="1:8" x14ac:dyDescent="0.25">
      <c r="A8870" s="793"/>
      <c r="E8870" s="176"/>
      <c r="F8870" s="176"/>
      <c r="G8870" s="177"/>
      <c r="H8870" s="177"/>
    </row>
    <row r="8871" spans="1:8" x14ac:dyDescent="0.25">
      <c r="A8871" s="793"/>
      <c r="E8871" s="176"/>
      <c r="F8871" s="176"/>
      <c r="G8871" s="177"/>
      <c r="H8871" s="177"/>
    </row>
    <row r="8872" spans="1:8" x14ac:dyDescent="0.25">
      <c r="A8872" s="793"/>
      <c r="E8872" s="176"/>
      <c r="F8872" s="176"/>
      <c r="G8872" s="177"/>
      <c r="H8872" s="177"/>
    </row>
    <row r="8873" spans="1:8" x14ac:dyDescent="0.25">
      <c r="A8873" s="793"/>
      <c r="E8873" s="176"/>
      <c r="F8873" s="176"/>
      <c r="G8873" s="177"/>
      <c r="H8873" s="177"/>
    </row>
    <row r="8874" spans="1:8" x14ac:dyDescent="0.25">
      <c r="A8874" s="793"/>
      <c r="E8874" s="176"/>
      <c r="F8874" s="176"/>
      <c r="G8874" s="177"/>
      <c r="H8874" s="177"/>
    </row>
    <row r="8875" spans="1:8" x14ac:dyDescent="0.25">
      <c r="A8875" s="793"/>
      <c r="E8875" s="176"/>
      <c r="F8875" s="176"/>
      <c r="G8875" s="177"/>
      <c r="H8875" s="177"/>
    </row>
    <row r="8876" spans="1:8" x14ac:dyDescent="0.25">
      <c r="A8876" s="793"/>
      <c r="E8876" s="176"/>
      <c r="F8876" s="176"/>
      <c r="G8876" s="177"/>
      <c r="H8876" s="177"/>
    </row>
    <row r="8877" spans="1:8" x14ac:dyDescent="0.25">
      <c r="A8877" s="793"/>
      <c r="E8877" s="176"/>
      <c r="F8877" s="176"/>
      <c r="G8877" s="177"/>
      <c r="H8877" s="177"/>
    </row>
    <row r="8878" spans="1:8" x14ac:dyDescent="0.25">
      <c r="A8878" s="793"/>
      <c r="E8878" s="176"/>
      <c r="F8878" s="176"/>
      <c r="G8878" s="177"/>
      <c r="H8878" s="177"/>
    </row>
    <row r="8879" spans="1:8" x14ac:dyDescent="0.25">
      <c r="A8879" s="793"/>
      <c r="E8879" s="176"/>
      <c r="F8879" s="176"/>
      <c r="G8879" s="177"/>
      <c r="H8879" s="177"/>
    </row>
    <row r="8880" spans="1:8" x14ac:dyDescent="0.25">
      <c r="A8880" s="793"/>
      <c r="E8880" s="176"/>
      <c r="F8880" s="176"/>
      <c r="G8880" s="177"/>
      <c r="H8880" s="177"/>
    </row>
    <row r="8881" spans="1:8" x14ac:dyDescent="0.25">
      <c r="A8881" s="793"/>
      <c r="E8881" s="176"/>
      <c r="F8881" s="176"/>
      <c r="G8881" s="177"/>
      <c r="H8881" s="177"/>
    </row>
    <row r="8882" spans="1:8" x14ac:dyDescent="0.25">
      <c r="A8882" s="793"/>
      <c r="E8882" s="176"/>
      <c r="F8882" s="176"/>
      <c r="G8882" s="177"/>
      <c r="H8882" s="177"/>
    </row>
    <row r="8883" spans="1:8" x14ac:dyDescent="0.25">
      <c r="A8883" s="793"/>
      <c r="E8883" s="176"/>
      <c r="F8883" s="176"/>
      <c r="G8883" s="177"/>
      <c r="H8883" s="177"/>
    </row>
    <row r="8884" spans="1:8" x14ac:dyDescent="0.25">
      <c r="A8884" s="793"/>
      <c r="E8884" s="176"/>
      <c r="F8884" s="176"/>
      <c r="G8884" s="177"/>
      <c r="H8884" s="177"/>
    </row>
    <row r="8885" spans="1:8" x14ac:dyDescent="0.25">
      <c r="A8885" s="793"/>
      <c r="E8885" s="176"/>
      <c r="F8885" s="176"/>
      <c r="G8885" s="177"/>
      <c r="H8885" s="177"/>
    </row>
    <row r="8886" spans="1:8" x14ac:dyDescent="0.25">
      <c r="A8886" s="793"/>
      <c r="E8886" s="176"/>
      <c r="F8886" s="176"/>
      <c r="G8886" s="177"/>
      <c r="H8886" s="177"/>
    </row>
    <row r="8887" spans="1:8" x14ac:dyDescent="0.25">
      <c r="A8887" s="793"/>
      <c r="E8887" s="176"/>
      <c r="F8887" s="176"/>
      <c r="G8887" s="177"/>
      <c r="H8887" s="177"/>
    </row>
    <row r="8888" spans="1:8" x14ac:dyDescent="0.25">
      <c r="A8888" s="793"/>
      <c r="E8888" s="176"/>
      <c r="F8888" s="176"/>
      <c r="G8888" s="177"/>
      <c r="H8888" s="177"/>
    </row>
    <row r="8889" spans="1:8" x14ac:dyDescent="0.25">
      <c r="A8889" s="793"/>
      <c r="E8889" s="176"/>
      <c r="F8889" s="176"/>
      <c r="G8889" s="177"/>
      <c r="H8889" s="177"/>
    </row>
    <row r="8890" spans="1:8" x14ac:dyDescent="0.25">
      <c r="A8890" s="793"/>
      <c r="E8890" s="176"/>
      <c r="F8890" s="176"/>
      <c r="G8890" s="177"/>
      <c r="H8890" s="177"/>
    </row>
    <row r="8891" spans="1:8" x14ac:dyDescent="0.25">
      <c r="A8891" s="793"/>
      <c r="E8891" s="176"/>
      <c r="F8891" s="176"/>
      <c r="G8891" s="177"/>
      <c r="H8891" s="177"/>
    </row>
    <row r="8892" spans="1:8" x14ac:dyDescent="0.25">
      <c r="A8892" s="793"/>
      <c r="E8892" s="176"/>
      <c r="F8892" s="176"/>
      <c r="G8892" s="177"/>
      <c r="H8892" s="177"/>
    </row>
    <row r="8893" spans="1:8" x14ac:dyDescent="0.25">
      <c r="A8893" s="793"/>
      <c r="E8893" s="176"/>
      <c r="F8893" s="176"/>
      <c r="G8893" s="177"/>
      <c r="H8893" s="177"/>
    </row>
    <row r="8894" spans="1:8" x14ac:dyDescent="0.25">
      <c r="A8894" s="793"/>
      <c r="E8894" s="176"/>
      <c r="F8894" s="176"/>
      <c r="G8894" s="177"/>
      <c r="H8894" s="177"/>
    </row>
    <row r="8895" spans="1:8" x14ac:dyDescent="0.25">
      <c r="A8895" s="793"/>
      <c r="E8895" s="176"/>
      <c r="F8895" s="176"/>
      <c r="G8895" s="177"/>
      <c r="H8895" s="177"/>
    </row>
    <row r="8896" spans="1:8" x14ac:dyDescent="0.25">
      <c r="A8896" s="793"/>
      <c r="E8896" s="176"/>
      <c r="F8896" s="176"/>
      <c r="G8896" s="177"/>
      <c r="H8896" s="177"/>
    </row>
    <row r="8897" spans="1:8" x14ac:dyDescent="0.25">
      <c r="A8897" s="793"/>
      <c r="E8897" s="176"/>
      <c r="F8897" s="176"/>
      <c r="G8897" s="177"/>
      <c r="H8897" s="177"/>
    </row>
    <row r="8898" spans="1:8" x14ac:dyDescent="0.25">
      <c r="A8898" s="793"/>
      <c r="E8898" s="176"/>
      <c r="F8898" s="176"/>
      <c r="G8898" s="177"/>
      <c r="H8898" s="177"/>
    </row>
    <row r="8899" spans="1:8" x14ac:dyDescent="0.25">
      <c r="A8899" s="793"/>
      <c r="E8899" s="176"/>
      <c r="F8899" s="176"/>
      <c r="G8899" s="177"/>
      <c r="H8899" s="177"/>
    </row>
    <row r="8900" spans="1:8" x14ac:dyDescent="0.25">
      <c r="A8900" s="793"/>
      <c r="E8900" s="176"/>
      <c r="F8900" s="176"/>
      <c r="G8900" s="177"/>
      <c r="H8900" s="177"/>
    </row>
    <row r="8901" spans="1:8" x14ac:dyDescent="0.25">
      <c r="A8901" s="793"/>
      <c r="E8901" s="176"/>
      <c r="F8901" s="176"/>
      <c r="G8901" s="177"/>
      <c r="H8901" s="177"/>
    </row>
    <row r="8902" spans="1:8" x14ac:dyDescent="0.25">
      <c r="A8902" s="793"/>
      <c r="E8902" s="176"/>
      <c r="F8902" s="176"/>
      <c r="G8902" s="177"/>
      <c r="H8902" s="177"/>
    </row>
    <row r="8903" spans="1:8" x14ac:dyDescent="0.25">
      <c r="A8903" s="793"/>
      <c r="E8903" s="176"/>
      <c r="F8903" s="176"/>
      <c r="G8903" s="177"/>
      <c r="H8903" s="177"/>
    </row>
    <row r="8904" spans="1:8" x14ac:dyDescent="0.25">
      <c r="A8904" s="793"/>
      <c r="E8904" s="176"/>
      <c r="F8904" s="176"/>
      <c r="G8904" s="177"/>
      <c r="H8904" s="177"/>
    </row>
    <row r="8905" spans="1:8" x14ac:dyDescent="0.25">
      <c r="A8905" s="793"/>
      <c r="E8905" s="176"/>
      <c r="F8905" s="176"/>
      <c r="G8905" s="177"/>
      <c r="H8905" s="177"/>
    </row>
    <row r="8906" spans="1:8" x14ac:dyDescent="0.25">
      <c r="A8906" s="793"/>
      <c r="E8906" s="176"/>
      <c r="F8906" s="176"/>
      <c r="G8906" s="177"/>
      <c r="H8906" s="177"/>
    </row>
    <row r="8907" spans="1:8" x14ac:dyDescent="0.25">
      <c r="A8907" s="793"/>
      <c r="E8907" s="176"/>
      <c r="F8907" s="176"/>
      <c r="G8907" s="177"/>
      <c r="H8907" s="177"/>
    </row>
    <row r="8908" spans="1:8" x14ac:dyDescent="0.25">
      <c r="A8908" s="793"/>
      <c r="E8908" s="176"/>
      <c r="F8908" s="176"/>
      <c r="G8908" s="177"/>
      <c r="H8908" s="177"/>
    </row>
    <row r="8909" spans="1:8" x14ac:dyDescent="0.25">
      <c r="A8909" s="793"/>
      <c r="E8909" s="176"/>
      <c r="F8909" s="176"/>
      <c r="G8909" s="177"/>
      <c r="H8909" s="177"/>
    </row>
    <row r="8910" spans="1:8" x14ac:dyDescent="0.25">
      <c r="A8910" s="793"/>
      <c r="E8910" s="176"/>
      <c r="F8910" s="176"/>
      <c r="G8910" s="177"/>
      <c r="H8910" s="177"/>
    </row>
    <row r="8911" spans="1:8" x14ac:dyDescent="0.25">
      <c r="A8911" s="793"/>
      <c r="E8911" s="176"/>
      <c r="F8911" s="176"/>
      <c r="G8911" s="177"/>
      <c r="H8911" s="177"/>
    </row>
    <row r="8912" spans="1:8" x14ac:dyDescent="0.25">
      <c r="A8912" s="793"/>
      <c r="E8912" s="176"/>
      <c r="F8912" s="176"/>
      <c r="G8912" s="177"/>
      <c r="H8912" s="177"/>
    </row>
    <row r="8913" spans="1:8" x14ac:dyDescent="0.25">
      <c r="A8913" s="793"/>
      <c r="E8913" s="176"/>
      <c r="F8913" s="176"/>
      <c r="G8913" s="177"/>
      <c r="H8913" s="177"/>
    </row>
    <row r="8914" spans="1:8" x14ac:dyDescent="0.25">
      <c r="A8914" s="793"/>
      <c r="E8914" s="176"/>
      <c r="F8914" s="176"/>
      <c r="G8914" s="177"/>
      <c r="H8914" s="177"/>
    </row>
    <row r="8915" spans="1:8" x14ac:dyDescent="0.25">
      <c r="A8915" s="793"/>
      <c r="E8915" s="176"/>
      <c r="F8915" s="176"/>
      <c r="G8915" s="177"/>
      <c r="H8915" s="177"/>
    </row>
    <row r="8916" spans="1:8" x14ac:dyDescent="0.25">
      <c r="A8916" s="793"/>
      <c r="E8916" s="176"/>
      <c r="F8916" s="176"/>
      <c r="G8916" s="177"/>
      <c r="H8916" s="177"/>
    </row>
    <row r="8917" spans="1:8" x14ac:dyDescent="0.25">
      <c r="A8917" s="793"/>
      <c r="E8917" s="176"/>
      <c r="F8917" s="176"/>
      <c r="G8917" s="177"/>
      <c r="H8917" s="177"/>
    </row>
    <row r="8918" spans="1:8" x14ac:dyDescent="0.25">
      <c r="A8918" s="793"/>
      <c r="E8918" s="176"/>
      <c r="F8918" s="176"/>
      <c r="G8918" s="177"/>
      <c r="H8918" s="177"/>
    </row>
    <row r="8919" spans="1:8" x14ac:dyDescent="0.25">
      <c r="A8919" s="793"/>
      <c r="E8919" s="176"/>
      <c r="F8919" s="176"/>
      <c r="G8919" s="177"/>
      <c r="H8919" s="177"/>
    </row>
    <row r="8920" spans="1:8" x14ac:dyDescent="0.25">
      <c r="A8920" s="793"/>
      <c r="E8920" s="176"/>
      <c r="F8920" s="176"/>
      <c r="G8920" s="177"/>
      <c r="H8920" s="177"/>
    </row>
    <row r="8921" spans="1:8" x14ac:dyDescent="0.25">
      <c r="A8921" s="793"/>
      <c r="E8921" s="176"/>
      <c r="F8921" s="176"/>
      <c r="G8921" s="177"/>
      <c r="H8921" s="177"/>
    </row>
    <row r="8922" spans="1:8" x14ac:dyDescent="0.25">
      <c r="A8922" s="793"/>
      <c r="E8922" s="176"/>
      <c r="F8922" s="176"/>
      <c r="G8922" s="177"/>
      <c r="H8922" s="177"/>
    </row>
    <row r="8923" spans="1:8" x14ac:dyDescent="0.25">
      <c r="A8923" s="793"/>
      <c r="E8923" s="176"/>
      <c r="F8923" s="176"/>
      <c r="G8923" s="177"/>
      <c r="H8923" s="177"/>
    </row>
    <row r="8924" spans="1:8" x14ac:dyDescent="0.25">
      <c r="A8924" s="793"/>
      <c r="E8924" s="176"/>
      <c r="F8924" s="176"/>
      <c r="G8924" s="177"/>
      <c r="H8924" s="177"/>
    </row>
    <row r="8925" spans="1:8" x14ac:dyDescent="0.25">
      <c r="A8925" s="793"/>
      <c r="E8925" s="176"/>
      <c r="F8925" s="176"/>
      <c r="G8925" s="177"/>
      <c r="H8925" s="177"/>
    </row>
    <row r="8926" spans="1:8" x14ac:dyDescent="0.25">
      <c r="A8926" s="793"/>
      <c r="E8926" s="176"/>
      <c r="F8926" s="176"/>
      <c r="G8926" s="177"/>
      <c r="H8926" s="177"/>
    </row>
    <row r="8927" spans="1:8" x14ac:dyDescent="0.25">
      <c r="A8927" s="793"/>
      <c r="E8927" s="176"/>
      <c r="F8927" s="176"/>
      <c r="G8927" s="177"/>
      <c r="H8927" s="177"/>
    </row>
    <row r="8928" spans="1:8" x14ac:dyDescent="0.25">
      <c r="A8928" s="793"/>
      <c r="E8928" s="176"/>
      <c r="F8928" s="176"/>
      <c r="G8928" s="177"/>
      <c r="H8928" s="177"/>
    </row>
    <row r="8929" spans="1:8" x14ac:dyDescent="0.25">
      <c r="A8929" s="793"/>
      <c r="E8929" s="176"/>
      <c r="F8929" s="176"/>
      <c r="G8929" s="177"/>
      <c r="H8929" s="177"/>
    </row>
    <row r="8930" spans="1:8" x14ac:dyDescent="0.25">
      <c r="A8930" s="793"/>
      <c r="E8930" s="176"/>
      <c r="F8930" s="176"/>
      <c r="G8930" s="177"/>
      <c r="H8930" s="177"/>
    </row>
    <row r="8931" spans="1:8" x14ac:dyDescent="0.25">
      <c r="A8931" s="793"/>
      <c r="E8931" s="176"/>
      <c r="F8931" s="176"/>
      <c r="G8931" s="177"/>
      <c r="H8931" s="177"/>
    </row>
    <row r="8932" spans="1:8" x14ac:dyDescent="0.25">
      <c r="A8932" s="793"/>
      <c r="E8932" s="176"/>
      <c r="F8932" s="176"/>
      <c r="G8932" s="177"/>
      <c r="H8932" s="177"/>
    </row>
    <row r="8933" spans="1:8" x14ac:dyDescent="0.25">
      <c r="A8933" s="793"/>
      <c r="E8933" s="176"/>
      <c r="F8933" s="176"/>
      <c r="G8933" s="177"/>
      <c r="H8933" s="177"/>
    </row>
    <row r="8934" spans="1:8" x14ac:dyDescent="0.25">
      <c r="A8934" s="793"/>
      <c r="E8934" s="176"/>
      <c r="F8934" s="176"/>
      <c r="G8934" s="177"/>
      <c r="H8934" s="177"/>
    </row>
    <row r="8935" spans="1:8" x14ac:dyDescent="0.25">
      <c r="A8935" s="793"/>
      <c r="E8935" s="176"/>
      <c r="F8935" s="176"/>
      <c r="G8935" s="177"/>
      <c r="H8935" s="177"/>
    </row>
    <row r="8936" spans="1:8" x14ac:dyDescent="0.25">
      <c r="A8936" s="793"/>
      <c r="E8936" s="176"/>
      <c r="F8936" s="176"/>
      <c r="G8936" s="177"/>
      <c r="H8936" s="177"/>
    </row>
    <row r="8937" spans="1:8" x14ac:dyDescent="0.25">
      <c r="A8937" s="793"/>
      <c r="E8937" s="176"/>
      <c r="F8937" s="176"/>
      <c r="G8937" s="177"/>
      <c r="H8937" s="177"/>
    </row>
    <row r="8938" spans="1:8" x14ac:dyDescent="0.25">
      <c r="A8938" s="793"/>
      <c r="E8938" s="176"/>
      <c r="F8938" s="176"/>
      <c r="G8938" s="177"/>
      <c r="H8938" s="177"/>
    </row>
    <row r="8939" spans="1:8" x14ac:dyDescent="0.25">
      <c r="A8939" s="793"/>
      <c r="E8939" s="176"/>
      <c r="F8939" s="176"/>
      <c r="G8939" s="177"/>
      <c r="H8939" s="177"/>
    </row>
    <row r="8940" spans="1:8" x14ac:dyDescent="0.25">
      <c r="A8940" s="793"/>
      <c r="E8940" s="176"/>
      <c r="F8940" s="176"/>
      <c r="G8940" s="177"/>
      <c r="H8940" s="177"/>
    </row>
    <row r="8941" spans="1:8" x14ac:dyDescent="0.25">
      <c r="A8941" s="793"/>
      <c r="E8941" s="176"/>
      <c r="F8941" s="176"/>
      <c r="G8941" s="177"/>
      <c r="H8941" s="177"/>
    </row>
    <row r="8942" spans="1:8" x14ac:dyDescent="0.25">
      <c r="A8942" s="793"/>
      <c r="E8942" s="176"/>
      <c r="F8942" s="176"/>
      <c r="G8942" s="177"/>
      <c r="H8942" s="177"/>
    </row>
    <row r="8943" spans="1:8" x14ac:dyDescent="0.25">
      <c r="A8943" s="793"/>
      <c r="E8943" s="176"/>
      <c r="F8943" s="176"/>
      <c r="G8943" s="177"/>
      <c r="H8943" s="177"/>
    </row>
    <row r="8944" spans="1:8" x14ac:dyDescent="0.25">
      <c r="A8944" s="793"/>
      <c r="E8944" s="176"/>
      <c r="F8944" s="176"/>
      <c r="G8944" s="177"/>
      <c r="H8944" s="177"/>
    </row>
    <row r="8945" spans="1:8" x14ac:dyDescent="0.25">
      <c r="A8945" s="793"/>
      <c r="E8945" s="176"/>
      <c r="F8945" s="176"/>
      <c r="G8945" s="177"/>
      <c r="H8945" s="177"/>
    </row>
    <row r="8946" spans="1:8" x14ac:dyDescent="0.25">
      <c r="A8946" s="793"/>
      <c r="E8946" s="176"/>
      <c r="F8946" s="176"/>
      <c r="G8946" s="177"/>
      <c r="H8946" s="177"/>
    </row>
    <row r="8947" spans="1:8" x14ac:dyDescent="0.25">
      <c r="A8947" s="793"/>
      <c r="E8947" s="176"/>
      <c r="F8947" s="176"/>
      <c r="G8947" s="177"/>
      <c r="H8947" s="177"/>
    </row>
    <row r="8948" spans="1:8" x14ac:dyDescent="0.25">
      <c r="A8948" s="793"/>
      <c r="E8948" s="176"/>
      <c r="F8948" s="176"/>
      <c r="G8948" s="177"/>
      <c r="H8948" s="177"/>
    </row>
    <row r="8949" spans="1:8" x14ac:dyDescent="0.25">
      <c r="A8949" s="793"/>
      <c r="E8949" s="176"/>
      <c r="F8949" s="176"/>
      <c r="G8949" s="177"/>
      <c r="H8949" s="177"/>
    </row>
    <row r="8950" spans="1:8" x14ac:dyDescent="0.25">
      <c r="A8950" s="793"/>
      <c r="E8950" s="176"/>
      <c r="F8950" s="176"/>
      <c r="G8950" s="177"/>
      <c r="H8950" s="177"/>
    </row>
    <row r="8951" spans="1:8" x14ac:dyDescent="0.25">
      <c r="A8951" s="793"/>
      <c r="E8951" s="176"/>
      <c r="F8951" s="176"/>
      <c r="G8951" s="177"/>
      <c r="H8951" s="177"/>
    </row>
    <row r="8952" spans="1:8" x14ac:dyDescent="0.25">
      <c r="A8952" s="793"/>
      <c r="E8952" s="176"/>
      <c r="F8952" s="176"/>
      <c r="G8952" s="177"/>
      <c r="H8952" s="177"/>
    </row>
    <row r="8953" spans="1:8" x14ac:dyDescent="0.25">
      <c r="A8953" s="793"/>
      <c r="E8953" s="176"/>
      <c r="F8953" s="176"/>
      <c r="G8953" s="177"/>
      <c r="H8953" s="177"/>
    </row>
    <row r="8954" spans="1:8" x14ac:dyDescent="0.25">
      <c r="A8954" s="793"/>
      <c r="E8954" s="176"/>
      <c r="F8954" s="176"/>
      <c r="G8954" s="177"/>
      <c r="H8954" s="177"/>
    </row>
    <row r="8955" spans="1:8" x14ac:dyDescent="0.25">
      <c r="A8955" s="793"/>
      <c r="E8955" s="176"/>
      <c r="F8955" s="176"/>
      <c r="G8955" s="177"/>
      <c r="H8955" s="177"/>
    </row>
    <row r="8956" spans="1:8" x14ac:dyDescent="0.25">
      <c r="A8956" s="793"/>
      <c r="E8956" s="176"/>
      <c r="F8956" s="176"/>
      <c r="G8956" s="177"/>
      <c r="H8956" s="177"/>
    </row>
    <row r="8957" spans="1:8" x14ac:dyDescent="0.25">
      <c r="A8957" s="793"/>
      <c r="E8957" s="176"/>
      <c r="F8957" s="176"/>
      <c r="G8957" s="177"/>
      <c r="H8957" s="177"/>
    </row>
    <row r="8958" spans="1:8" x14ac:dyDescent="0.25">
      <c r="A8958" s="793"/>
      <c r="E8958" s="176"/>
      <c r="F8958" s="176"/>
      <c r="G8958" s="177"/>
      <c r="H8958" s="177"/>
    </row>
    <row r="8959" spans="1:8" x14ac:dyDescent="0.25">
      <c r="A8959" s="793"/>
      <c r="E8959" s="176"/>
      <c r="F8959" s="176"/>
      <c r="G8959" s="177"/>
      <c r="H8959" s="177"/>
    </row>
    <row r="8960" spans="1:8" x14ac:dyDescent="0.25">
      <c r="A8960" s="793"/>
      <c r="E8960" s="176"/>
      <c r="F8960" s="176"/>
      <c r="G8960" s="177"/>
      <c r="H8960" s="177"/>
    </row>
    <row r="8961" spans="1:8" x14ac:dyDescent="0.25">
      <c r="A8961" s="793"/>
      <c r="E8961" s="176"/>
      <c r="F8961" s="176"/>
      <c r="G8961" s="177"/>
      <c r="H8961" s="177"/>
    </row>
    <row r="8962" spans="1:8" x14ac:dyDescent="0.25">
      <c r="A8962" s="793"/>
      <c r="E8962" s="176"/>
      <c r="F8962" s="176"/>
      <c r="G8962" s="177"/>
      <c r="H8962" s="177"/>
    </row>
    <row r="8963" spans="1:8" x14ac:dyDescent="0.25">
      <c r="A8963" s="793"/>
      <c r="E8963" s="176"/>
      <c r="F8963" s="176"/>
      <c r="G8963" s="177"/>
      <c r="H8963" s="177"/>
    </row>
    <row r="8964" spans="1:8" x14ac:dyDescent="0.25">
      <c r="A8964" s="793"/>
      <c r="E8964" s="176"/>
      <c r="F8964" s="176"/>
      <c r="G8964" s="177"/>
      <c r="H8964" s="177"/>
    </row>
    <row r="8965" spans="1:8" x14ac:dyDescent="0.25">
      <c r="A8965" s="793"/>
      <c r="E8965" s="176"/>
      <c r="F8965" s="176"/>
      <c r="G8965" s="177"/>
      <c r="H8965" s="177"/>
    </row>
    <row r="8966" spans="1:8" x14ac:dyDescent="0.25">
      <c r="A8966" s="793"/>
      <c r="E8966" s="176"/>
      <c r="F8966" s="176"/>
      <c r="G8966" s="177"/>
      <c r="H8966" s="177"/>
    </row>
    <row r="8967" spans="1:8" x14ac:dyDescent="0.25">
      <c r="A8967" s="793"/>
      <c r="E8967" s="176"/>
      <c r="F8967" s="176"/>
      <c r="G8967" s="177"/>
      <c r="H8967" s="177"/>
    </row>
    <row r="8968" spans="1:8" x14ac:dyDescent="0.25">
      <c r="A8968" s="793"/>
      <c r="E8968" s="176"/>
      <c r="F8968" s="176"/>
      <c r="G8968" s="177"/>
      <c r="H8968" s="177"/>
    </row>
    <row r="8969" spans="1:8" x14ac:dyDescent="0.25">
      <c r="A8969" s="793"/>
      <c r="E8969" s="176"/>
      <c r="F8969" s="176"/>
      <c r="G8969" s="177"/>
      <c r="H8969" s="177"/>
    </row>
    <row r="8970" spans="1:8" x14ac:dyDescent="0.25">
      <c r="A8970" s="793"/>
      <c r="E8970" s="176"/>
      <c r="F8970" s="176"/>
      <c r="G8970" s="177"/>
      <c r="H8970" s="177"/>
    </row>
    <row r="8971" spans="1:8" x14ac:dyDescent="0.25">
      <c r="A8971" s="793"/>
      <c r="E8971" s="176"/>
      <c r="F8971" s="176"/>
      <c r="G8971" s="177"/>
      <c r="H8971" s="177"/>
    </row>
    <row r="8972" spans="1:8" x14ac:dyDescent="0.25">
      <c r="A8972" s="793"/>
      <c r="E8972" s="176"/>
      <c r="F8972" s="176"/>
      <c r="G8972" s="177"/>
      <c r="H8972" s="177"/>
    </row>
    <row r="8973" spans="1:8" x14ac:dyDescent="0.25">
      <c r="A8973" s="793"/>
      <c r="E8973" s="176"/>
      <c r="F8973" s="176"/>
      <c r="G8973" s="177"/>
      <c r="H8973" s="177"/>
    </row>
    <row r="8974" spans="1:8" x14ac:dyDescent="0.25">
      <c r="A8974" s="793"/>
      <c r="E8974" s="176"/>
      <c r="F8974" s="176"/>
      <c r="G8974" s="177"/>
      <c r="H8974" s="177"/>
    </row>
    <row r="8975" spans="1:8" x14ac:dyDescent="0.25">
      <c r="A8975" s="793"/>
      <c r="E8975" s="176"/>
      <c r="F8975" s="176"/>
      <c r="G8975" s="177"/>
      <c r="H8975" s="177"/>
    </row>
    <row r="8976" spans="1:8" x14ac:dyDescent="0.25">
      <c r="A8976" s="793"/>
      <c r="E8976" s="176"/>
      <c r="F8976" s="176"/>
      <c r="G8976" s="177"/>
      <c r="H8976" s="177"/>
    </row>
    <row r="8977" spans="1:8" x14ac:dyDescent="0.25">
      <c r="A8977" s="793"/>
      <c r="E8977" s="176"/>
      <c r="F8977" s="176"/>
      <c r="G8977" s="177"/>
      <c r="H8977" s="177"/>
    </row>
    <row r="8978" spans="1:8" x14ac:dyDescent="0.25">
      <c r="A8978" s="793"/>
      <c r="E8978" s="176"/>
      <c r="F8978" s="176"/>
      <c r="G8978" s="177"/>
      <c r="H8978" s="177"/>
    </row>
    <row r="8979" spans="1:8" x14ac:dyDescent="0.25">
      <c r="A8979" s="793"/>
      <c r="E8979" s="176"/>
      <c r="F8979" s="176"/>
      <c r="G8979" s="177"/>
      <c r="H8979" s="177"/>
    </row>
    <row r="8980" spans="1:8" x14ac:dyDescent="0.25">
      <c r="A8980" s="793"/>
      <c r="E8980" s="176"/>
      <c r="F8980" s="176"/>
      <c r="G8980" s="177"/>
      <c r="H8980" s="177"/>
    </row>
    <row r="8981" spans="1:8" x14ac:dyDescent="0.25">
      <c r="A8981" s="793"/>
      <c r="E8981" s="176"/>
      <c r="F8981" s="176"/>
      <c r="G8981" s="177"/>
      <c r="H8981" s="177"/>
    </row>
    <row r="8982" spans="1:8" x14ac:dyDescent="0.25">
      <c r="A8982" s="793"/>
      <c r="E8982" s="176"/>
      <c r="F8982" s="176"/>
      <c r="G8982" s="177"/>
      <c r="H8982" s="177"/>
    </row>
    <row r="8983" spans="1:8" x14ac:dyDescent="0.25">
      <c r="A8983" s="793"/>
      <c r="E8983" s="176"/>
      <c r="F8983" s="176"/>
      <c r="G8983" s="177"/>
      <c r="H8983" s="177"/>
    </row>
    <row r="8984" spans="1:8" x14ac:dyDescent="0.25">
      <c r="A8984" s="793"/>
      <c r="E8984" s="176"/>
      <c r="F8984" s="176"/>
      <c r="G8984" s="177"/>
      <c r="H8984" s="177"/>
    </row>
    <row r="8985" spans="1:8" x14ac:dyDescent="0.25">
      <c r="A8985" s="793"/>
      <c r="E8985" s="176"/>
      <c r="F8985" s="176"/>
      <c r="G8985" s="177"/>
      <c r="H8985" s="177"/>
    </row>
    <row r="8986" spans="1:8" x14ac:dyDescent="0.25">
      <c r="A8986" s="793"/>
      <c r="E8986" s="176"/>
      <c r="F8986" s="176"/>
      <c r="G8986" s="177"/>
      <c r="H8986" s="177"/>
    </row>
    <row r="8987" spans="1:8" x14ac:dyDescent="0.25">
      <c r="A8987" s="793"/>
      <c r="E8987" s="176"/>
      <c r="F8987" s="176"/>
      <c r="G8987" s="177"/>
      <c r="H8987" s="177"/>
    </row>
    <row r="8988" spans="1:8" x14ac:dyDescent="0.25">
      <c r="A8988" s="793"/>
      <c r="E8988" s="176"/>
      <c r="F8988" s="176"/>
      <c r="G8988" s="177"/>
      <c r="H8988" s="177"/>
    </row>
    <row r="8989" spans="1:8" x14ac:dyDescent="0.25">
      <c r="A8989" s="793"/>
      <c r="E8989" s="176"/>
      <c r="F8989" s="176"/>
      <c r="G8989" s="177"/>
      <c r="H8989" s="177"/>
    </row>
    <row r="8990" spans="1:8" x14ac:dyDescent="0.25">
      <c r="A8990" s="793"/>
      <c r="E8990" s="176"/>
      <c r="F8990" s="176"/>
      <c r="G8990" s="177"/>
      <c r="H8990" s="177"/>
    </row>
    <row r="8991" spans="1:8" x14ac:dyDescent="0.25">
      <c r="A8991" s="793"/>
      <c r="E8991" s="176"/>
      <c r="F8991" s="176"/>
      <c r="G8991" s="177"/>
      <c r="H8991" s="177"/>
    </row>
    <row r="8992" spans="1:8" x14ac:dyDescent="0.25">
      <c r="A8992" s="793"/>
      <c r="E8992" s="176"/>
      <c r="F8992" s="176"/>
      <c r="G8992" s="177"/>
      <c r="H8992" s="177"/>
    </row>
    <row r="8993" spans="1:8" x14ac:dyDescent="0.25">
      <c r="A8993" s="793"/>
      <c r="E8993" s="176"/>
      <c r="F8993" s="176"/>
      <c r="G8993" s="177"/>
      <c r="H8993" s="177"/>
    </row>
    <row r="8994" spans="1:8" x14ac:dyDescent="0.25">
      <c r="A8994" s="793"/>
      <c r="E8994" s="176"/>
      <c r="F8994" s="176"/>
      <c r="G8994" s="177"/>
      <c r="H8994" s="177"/>
    </row>
    <row r="8995" spans="1:8" x14ac:dyDescent="0.25">
      <c r="A8995" s="793"/>
      <c r="E8995" s="176"/>
      <c r="F8995" s="176"/>
      <c r="G8995" s="177"/>
      <c r="H8995" s="177"/>
    </row>
    <row r="8996" spans="1:8" x14ac:dyDescent="0.25">
      <c r="A8996" s="793"/>
      <c r="E8996" s="176"/>
      <c r="F8996" s="176"/>
      <c r="G8996" s="177"/>
      <c r="H8996" s="177"/>
    </row>
    <row r="8997" spans="1:8" x14ac:dyDescent="0.25">
      <c r="A8997" s="793"/>
      <c r="E8997" s="176"/>
      <c r="F8997" s="176"/>
      <c r="G8997" s="177"/>
      <c r="H8997" s="177"/>
    </row>
    <row r="8998" spans="1:8" x14ac:dyDescent="0.25">
      <c r="A8998" s="793"/>
      <c r="E8998" s="176"/>
      <c r="F8998" s="176"/>
      <c r="G8998" s="177"/>
      <c r="H8998" s="177"/>
    </row>
    <row r="8999" spans="1:8" x14ac:dyDescent="0.25">
      <c r="A8999" s="793"/>
      <c r="E8999" s="176"/>
      <c r="F8999" s="176"/>
      <c r="G8999" s="177"/>
      <c r="H8999" s="177"/>
    </row>
    <row r="9000" spans="1:8" x14ac:dyDescent="0.25">
      <c r="A9000" s="793"/>
      <c r="E9000" s="176"/>
      <c r="F9000" s="176"/>
      <c r="G9000" s="177"/>
      <c r="H9000" s="177"/>
    </row>
    <row r="9001" spans="1:8" x14ac:dyDescent="0.25">
      <c r="A9001" s="793"/>
      <c r="E9001" s="176"/>
      <c r="F9001" s="176"/>
      <c r="G9001" s="177"/>
      <c r="H9001" s="177"/>
    </row>
    <row r="9002" spans="1:8" x14ac:dyDescent="0.25">
      <c r="A9002" s="793"/>
      <c r="E9002" s="176"/>
      <c r="F9002" s="176"/>
      <c r="G9002" s="177"/>
      <c r="H9002" s="177"/>
    </row>
    <row r="9003" spans="1:8" x14ac:dyDescent="0.25">
      <c r="A9003" s="793"/>
      <c r="E9003" s="176"/>
      <c r="F9003" s="176"/>
      <c r="G9003" s="177"/>
      <c r="H9003" s="177"/>
    </row>
    <row r="9004" spans="1:8" x14ac:dyDescent="0.25">
      <c r="A9004" s="793"/>
      <c r="E9004" s="176"/>
      <c r="F9004" s="176"/>
      <c r="G9004" s="177"/>
      <c r="H9004" s="177"/>
    </row>
    <row r="9005" spans="1:8" x14ac:dyDescent="0.25">
      <c r="A9005" s="793"/>
      <c r="E9005" s="176"/>
      <c r="F9005" s="176"/>
      <c r="G9005" s="177"/>
      <c r="H9005" s="177"/>
    </row>
    <row r="9006" spans="1:8" x14ac:dyDescent="0.25">
      <c r="A9006" s="793"/>
      <c r="E9006" s="176"/>
      <c r="F9006" s="176"/>
      <c r="G9006" s="177"/>
      <c r="H9006" s="177"/>
    </row>
    <row r="9007" spans="1:8" x14ac:dyDescent="0.25">
      <c r="A9007" s="793"/>
      <c r="E9007" s="176"/>
      <c r="F9007" s="176"/>
      <c r="G9007" s="177"/>
      <c r="H9007" s="177"/>
    </row>
    <row r="9008" spans="1:8" x14ac:dyDescent="0.25">
      <c r="A9008" s="793"/>
      <c r="E9008" s="176"/>
      <c r="F9008" s="176"/>
      <c r="G9008" s="177"/>
      <c r="H9008" s="177"/>
    </row>
    <row r="9009" spans="1:8" x14ac:dyDescent="0.25">
      <c r="A9009" s="793"/>
      <c r="E9009" s="176"/>
      <c r="F9009" s="176"/>
      <c r="G9009" s="177"/>
      <c r="H9009" s="177"/>
    </row>
    <row r="9010" spans="1:8" x14ac:dyDescent="0.25">
      <c r="A9010" s="793"/>
      <c r="E9010" s="176"/>
      <c r="F9010" s="176"/>
      <c r="G9010" s="177"/>
      <c r="H9010" s="177"/>
    </row>
    <row r="9011" spans="1:8" x14ac:dyDescent="0.25">
      <c r="A9011" s="793"/>
      <c r="E9011" s="176"/>
      <c r="F9011" s="176"/>
      <c r="G9011" s="177"/>
      <c r="H9011" s="177"/>
    </row>
    <row r="9012" spans="1:8" x14ac:dyDescent="0.25">
      <c r="A9012" s="793"/>
      <c r="E9012" s="176"/>
      <c r="F9012" s="176"/>
      <c r="G9012" s="177"/>
      <c r="H9012" s="177"/>
    </row>
    <row r="9013" spans="1:8" x14ac:dyDescent="0.25">
      <c r="A9013" s="793"/>
      <c r="E9013" s="176"/>
      <c r="F9013" s="176"/>
      <c r="G9013" s="177"/>
      <c r="H9013" s="177"/>
    </row>
    <row r="9014" spans="1:8" x14ac:dyDescent="0.25">
      <c r="A9014" s="793"/>
      <c r="E9014" s="176"/>
      <c r="F9014" s="176"/>
      <c r="G9014" s="177"/>
      <c r="H9014" s="177"/>
    </row>
    <row r="9015" spans="1:8" x14ac:dyDescent="0.25">
      <c r="A9015" s="793"/>
      <c r="E9015" s="176"/>
      <c r="F9015" s="176"/>
      <c r="G9015" s="177"/>
      <c r="H9015" s="177"/>
    </row>
    <row r="9016" spans="1:8" x14ac:dyDescent="0.25">
      <c r="A9016" s="793"/>
      <c r="E9016" s="176"/>
      <c r="F9016" s="176"/>
      <c r="G9016" s="177"/>
      <c r="H9016" s="177"/>
    </row>
    <row r="9017" spans="1:8" x14ac:dyDescent="0.25">
      <c r="A9017" s="793"/>
      <c r="E9017" s="176"/>
      <c r="F9017" s="176"/>
      <c r="G9017" s="177"/>
      <c r="H9017" s="177"/>
    </row>
    <row r="9018" spans="1:8" x14ac:dyDescent="0.25">
      <c r="A9018" s="793"/>
      <c r="E9018" s="176"/>
      <c r="F9018" s="176"/>
      <c r="G9018" s="177"/>
      <c r="H9018" s="177"/>
    </row>
    <row r="9019" spans="1:8" x14ac:dyDescent="0.25">
      <c r="A9019" s="793"/>
      <c r="E9019" s="176"/>
      <c r="F9019" s="176"/>
      <c r="G9019" s="177"/>
      <c r="H9019" s="177"/>
    </row>
    <row r="9020" spans="1:8" x14ac:dyDescent="0.25">
      <c r="A9020" s="793"/>
      <c r="E9020" s="176"/>
      <c r="F9020" s="176"/>
      <c r="G9020" s="177"/>
      <c r="H9020" s="177"/>
    </row>
    <row r="9021" spans="1:8" x14ac:dyDescent="0.25">
      <c r="A9021" s="793"/>
      <c r="E9021" s="176"/>
      <c r="F9021" s="176"/>
      <c r="G9021" s="177"/>
      <c r="H9021" s="177"/>
    </row>
    <row r="9022" spans="1:8" x14ac:dyDescent="0.25">
      <c r="A9022" s="793"/>
      <c r="E9022" s="176"/>
      <c r="F9022" s="176"/>
      <c r="G9022" s="177"/>
      <c r="H9022" s="177"/>
    </row>
    <row r="9023" spans="1:8" x14ac:dyDescent="0.25">
      <c r="A9023" s="793"/>
      <c r="E9023" s="176"/>
      <c r="F9023" s="176"/>
      <c r="G9023" s="177"/>
      <c r="H9023" s="177"/>
    </row>
    <row r="9024" spans="1:8" x14ac:dyDescent="0.25">
      <c r="A9024" s="793"/>
      <c r="E9024" s="176"/>
      <c r="F9024" s="176"/>
      <c r="G9024" s="177"/>
      <c r="H9024" s="177"/>
    </row>
    <row r="9025" spans="1:8" x14ac:dyDescent="0.25">
      <c r="A9025" s="793"/>
      <c r="E9025" s="176"/>
      <c r="F9025" s="176"/>
      <c r="G9025" s="177"/>
      <c r="H9025" s="177"/>
    </row>
    <row r="9026" spans="1:8" x14ac:dyDescent="0.25">
      <c r="A9026" s="793"/>
      <c r="E9026" s="176"/>
      <c r="F9026" s="176"/>
      <c r="G9026" s="177"/>
      <c r="H9026" s="177"/>
    </row>
    <row r="9027" spans="1:8" x14ac:dyDescent="0.25">
      <c r="A9027" s="793"/>
      <c r="E9027" s="176"/>
      <c r="F9027" s="176"/>
      <c r="G9027" s="177"/>
      <c r="H9027" s="177"/>
    </row>
    <row r="9028" spans="1:8" x14ac:dyDescent="0.25">
      <c r="A9028" s="793"/>
      <c r="E9028" s="176"/>
      <c r="F9028" s="176"/>
      <c r="G9028" s="177"/>
      <c r="H9028" s="177"/>
    </row>
    <row r="9029" spans="1:8" x14ac:dyDescent="0.25">
      <c r="A9029" s="793"/>
      <c r="E9029" s="176"/>
      <c r="F9029" s="176"/>
      <c r="G9029" s="177"/>
      <c r="H9029" s="177"/>
    </row>
    <row r="9030" spans="1:8" x14ac:dyDescent="0.25">
      <c r="A9030" s="793"/>
      <c r="E9030" s="176"/>
      <c r="F9030" s="176"/>
      <c r="G9030" s="177"/>
      <c r="H9030" s="177"/>
    </row>
    <row r="9031" spans="1:8" x14ac:dyDescent="0.25">
      <c r="A9031" s="793"/>
      <c r="E9031" s="176"/>
      <c r="F9031" s="176"/>
      <c r="G9031" s="177"/>
      <c r="H9031" s="177"/>
    </row>
    <row r="9032" spans="1:8" x14ac:dyDescent="0.25">
      <c r="A9032" s="793"/>
      <c r="E9032" s="176"/>
      <c r="F9032" s="176"/>
      <c r="G9032" s="177"/>
      <c r="H9032" s="177"/>
    </row>
    <row r="9033" spans="1:8" x14ac:dyDescent="0.25">
      <c r="A9033" s="793"/>
      <c r="E9033" s="176"/>
      <c r="F9033" s="176"/>
      <c r="G9033" s="177"/>
      <c r="H9033" s="177"/>
    </row>
    <row r="9034" spans="1:8" x14ac:dyDescent="0.25">
      <c r="A9034" s="793"/>
      <c r="E9034" s="176"/>
      <c r="F9034" s="176"/>
      <c r="G9034" s="177"/>
      <c r="H9034" s="177"/>
    </row>
    <row r="9035" spans="1:8" x14ac:dyDescent="0.25">
      <c r="A9035" s="793"/>
      <c r="E9035" s="176"/>
      <c r="F9035" s="176"/>
      <c r="G9035" s="177"/>
      <c r="H9035" s="177"/>
    </row>
    <row r="9036" spans="1:8" x14ac:dyDescent="0.25">
      <c r="A9036" s="793"/>
      <c r="E9036" s="176"/>
      <c r="F9036" s="176"/>
      <c r="G9036" s="177"/>
      <c r="H9036" s="177"/>
    </row>
    <row r="9037" spans="1:8" x14ac:dyDescent="0.25">
      <c r="A9037" s="793"/>
      <c r="E9037" s="176"/>
      <c r="F9037" s="176"/>
      <c r="G9037" s="177"/>
      <c r="H9037" s="177"/>
    </row>
    <row r="9038" spans="1:8" x14ac:dyDescent="0.25">
      <c r="A9038" s="793"/>
      <c r="E9038" s="176"/>
      <c r="F9038" s="176"/>
      <c r="G9038" s="177"/>
      <c r="H9038" s="177"/>
    </row>
    <row r="9039" spans="1:8" x14ac:dyDescent="0.25">
      <c r="A9039" s="793"/>
      <c r="E9039" s="176"/>
      <c r="F9039" s="176"/>
      <c r="G9039" s="177"/>
      <c r="H9039" s="177"/>
    </row>
    <row r="9040" spans="1:8" x14ac:dyDescent="0.25">
      <c r="A9040" s="793"/>
      <c r="E9040" s="176"/>
      <c r="F9040" s="176"/>
      <c r="G9040" s="177"/>
      <c r="H9040" s="177"/>
    </row>
    <row r="9041" spans="1:8" x14ac:dyDescent="0.25">
      <c r="A9041" s="793"/>
      <c r="E9041" s="176"/>
      <c r="F9041" s="176"/>
      <c r="G9041" s="177"/>
      <c r="H9041" s="177"/>
    </row>
    <row r="9042" spans="1:8" x14ac:dyDescent="0.25">
      <c r="A9042" s="793"/>
      <c r="E9042" s="176"/>
      <c r="F9042" s="176"/>
      <c r="G9042" s="177"/>
      <c r="H9042" s="177"/>
    </row>
    <row r="9043" spans="1:8" x14ac:dyDescent="0.25">
      <c r="A9043" s="793"/>
      <c r="E9043" s="176"/>
      <c r="F9043" s="176"/>
      <c r="G9043" s="177"/>
      <c r="H9043" s="177"/>
    </row>
    <row r="9044" spans="1:8" x14ac:dyDescent="0.25">
      <c r="A9044" s="793"/>
      <c r="E9044" s="176"/>
      <c r="F9044" s="176"/>
      <c r="G9044" s="177"/>
      <c r="H9044" s="177"/>
    </row>
    <row r="9045" spans="1:8" x14ac:dyDescent="0.25">
      <c r="A9045" s="793"/>
      <c r="E9045" s="176"/>
      <c r="F9045" s="176"/>
      <c r="G9045" s="177"/>
      <c r="H9045" s="177"/>
    </row>
    <row r="9046" spans="1:8" x14ac:dyDescent="0.25">
      <c r="A9046" s="793"/>
      <c r="E9046" s="176"/>
      <c r="F9046" s="176"/>
      <c r="G9046" s="177"/>
      <c r="H9046" s="177"/>
    </row>
    <row r="9047" spans="1:8" x14ac:dyDescent="0.25">
      <c r="A9047" s="793"/>
      <c r="E9047" s="176"/>
      <c r="F9047" s="176"/>
      <c r="G9047" s="177"/>
      <c r="H9047" s="177"/>
    </row>
    <row r="9048" spans="1:8" x14ac:dyDescent="0.25">
      <c r="A9048" s="793"/>
      <c r="E9048" s="176"/>
      <c r="F9048" s="176"/>
      <c r="G9048" s="177"/>
      <c r="H9048" s="177"/>
    </row>
    <row r="9049" spans="1:8" x14ac:dyDescent="0.25">
      <c r="A9049" s="793"/>
      <c r="E9049" s="176"/>
      <c r="F9049" s="176"/>
      <c r="G9049" s="177"/>
      <c r="H9049" s="177"/>
    </row>
    <row r="9050" spans="1:8" x14ac:dyDescent="0.25">
      <c r="A9050" s="793"/>
      <c r="E9050" s="176"/>
      <c r="F9050" s="176"/>
      <c r="G9050" s="177"/>
      <c r="H9050" s="177"/>
    </row>
    <row r="9051" spans="1:8" x14ac:dyDescent="0.25">
      <c r="A9051" s="793"/>
      <c r="E9051" s="176"/>
      <c r="F9051" s="176"/>
      <c r="G9051" s="177"/>
      <c r="H9051" s="177"/>
    </row>
    <row r="9052" spans="1:8" x14ac:dyDescent="0.25">
      <c r="A9052" s="793"/>
      <c r="E9052" s="176"/>
      <c r="F9052" s="176"/>
      <c r="G9052" s="177"/>
      <c r="H9052" s="177"/>
    </row>
    <row r="9053" spans="1:8" x14ac:dyDescent="0.25">
      <c r="A9053" s="793"/>
      <c r="E9053" s="176"/>
      <c r="F9053" s="176"/>
      <c r="G9053" s="177"/>
      <c r="H9053" s="177"/>
    </row>
    <row r="9054" spans="1:8" x14ac:dyDescent="0.25">
      <c r="A9054" s="793"/>
      <c r="E9054" s="176"/>
      <c r="F9054" s="176"/>
      <c r="G9054" s="177"/>
      <c r="H9054" s="177"/>
    </row>
    <row r="9055" spans="1:8" x14ac:dyDescent="0.25">
      <c r="A9055" s="793"/>
      <c r="E9055" s="176"/>
      <c r="F9055" s="176"/>
      <c r="G9055" s="177"/>
      <c r="H9055" s="177"/>
    </row>
    <row r="9056" spans="1:8" x14ac:dyDescent="0.25">
      <c r="A9056" s="793"/>
      <c r="E9056" s="176"/>
      <c r="F9056" s="176"/>
      <c r="G9056" s="177"/>
      <c r="H9056" s="177"/>
    </row>
    <row r="9057" spans="1:8" x14ac:dyDescent="0.25">
      <c r="A9057" s="793"/>
      <c r="E9057" s="176"/>
      <c r="F9057" s="176"/>
      <c r="G9057" s="177"/>
      <c r="H9057" s="177"/>
    </row>
    <row r="9058" spans="1:8" x14ac:dyDescent="0.25">
      <c r="A9058" s="793"/>
      <c r="E9058" s="176"/>
      <c r="F9058" s="176"/>
      <c r="G9058" s="177"/>
      <c r="H9058" s="177"/>
    </row>
    <row r="9059" spans="1:8" x14ac:dyDescent="0.25">
      <c r="A9059" s="793"/>
      <c r="E9059" s="176"/>
      <c r="F9059" s="176"/>
      <c r="G9059" s="177"/>
      <c r="H9059" s="177"/>
    </row>
    <row r="9060" spans="1:8" x14ac:dyDescent="0.25">
      <c r="A9060" s="793"/>
      <c r="E9060" s="176"/>
      <c r="F9060" s="176"/>
      <c r="G9060" s="177"/>
      <c r="H9060" s="177"/>
    </row>
    <row r="9061" spans="1:8" x14ac:dyDescent="0.25">
      <c r="A9061" s="793"/>
      <c r="E9061" s="176"/>
      <c r="F9061" s="176"/>
      <c r="G9061" s="177"/>
      <c r="H9061" s="177"/>
    </row>
    <row r="9062" spans="1:8" x14ac:dyDescent="0.25">
      <c r="A9062" s="793"/>
      <c r="E9062" s="176"/>
      <c r="F9062" s="176"/>
      <c r="G9062" s="177"/>
      <c r="H9062" s="177"/>
    </row>
    <row r="9063" spans="1:8" x14ac:dyDescent="0.25">
      <c r="A9063" s="793"/>
      <c r="E9063" s="176"/>
      <c r="F9063" s="176"/>
      <c r="G9063" s="177"/>
      <c r="H9063" s="177"/>
    </row>
    <row r="9064" spans="1:8" x14ac:dyDescent="0.25">
      <c r="A9064" s="793"/>
      <c r="E9064" s="176"/>
      <c r="F9064" s="176"/>
      <c r="G9064" s="177"/>
      <c r="H9064" s="177"/>
    </row>
    <row r="9065" spans="1:8" x14ac:dyDescent="0.25">
      <c r="A9065" s="793"/>
      <c r="E9065" s="176"/>
      <c r="F9065" s="176"/>
      <c r="G9065" s="177"/>
      <c r="H9065" s="177"/>
    </row>
    <row r="9066" spans="1:8" x14ac:dyDescent="0.25">
      <c r="A9066" s="793"/>
      <c r="E9066" s="176"/>
      <c r="F9066" s="176"/>
      <c r="G9066" s="177"/>
      <c r="H9066" s="177"/>
    </row>
    <row r="9067" spans="1:8" x14ac:dyDescent="0.25">
      <c r="A9067" s="793"/>
      <c r="E9067" s="176"/>
      <c r="F9067" s="176"/>
      <c r="G9067" s="177"/>
      <c r="H9067" s="177"/>
    </row>
    <row r="9068" spans="1:8" x14ac:dyDescent="0.25">
      <c r="A9068" s="793"/>
      <c r="E9068" s="176"/>
      <c r="F9068" s="176"/>
      <c r="G9068" s="177"/>
      <c r="H9068" s="177"/>
    </row>
    <row r="9069" spans="1:8" x14ac:dyDescent="0.25">
      <c r="A9069" s="793"/>
      <c r="E9069" s="176"/>
      <c r="F9069" s="176"/>
      <c r="G9069" s="177"/>
      <c r="H9069" s="177"/>
    </row>
    <row r="9070" spans="1:8" x14ac:dyDescent="0.25">
      <c r="A9070" s="793"/>
      <c r="E9070" s="176"/>
      <c r="F9070" s="176"/>
      <c r="G9070" s="177"/>
      <c r="H9070" s="177"/>
    </row>
    <row r="9071" spans="1:8" x14ac:dyDescent="0.25">
      <c r="A9071" s="793"/>
      <c r="E9071" s="176"/>
      <c r="F9071" s="176"/>
      <c r="G9071" s="177"/>
      <c r="H9071" s="177"/>
    </row>
    <row r="9072" spans="1:8" x14ac:dyDescent="0.25">
      <c r="A9072" s="793"/>
      <c r="E9072" s="176"/>
      <c r="F9072" s="176"/>
      <c r="G9072" s="177"/>
      <c r="H9072" s="177"/>
    </row>
    <row r="9073" spans="1:8" x14ac:dyDescent="0.25">
      <c r="A9073" s="793"/>
      <c r="E9073" s="176"/>
      <c r="F9073" s="176"/>
      <c r="G9073" s="177"/>
      <c r="H9073" s="177"/>
    </row>
    <row r="9074" spans="1:8" x14ac:dyDescent="0.25">
      <c r="A9074" s="793"/>
      <c r="E9074" s="176"/>
      <c r="F9074" s="176"/>
      <c r="G9074" s="177"/>
      <c r="H9074" s="177"/>
    </row>
    <row r="9075" spans="1:8" x14ac:dyDescent="0.25">
      <c r="A9075" s="793"/>
      <c r="E9075" s="176"/>
      <c r="F9075" s="176"/>
      <c r="G9075" s="177"/>
      <c r="H9075" s="177"/>
    </row>
    <row r="9076" spans="1:8" x14ac:dyDescent="0.25">
      <c r="A9076" s="793"/>
      <c r="E9076" s="176"/>
      <c r="F9076" s="176"/>
      <c r="G9076" s="177"/>
      <c r="H9076" s="177"/>
    </row>
    <row r="9077" spans="1:8" x14ac:dyDescent="0.25">
      <c r="A9077" s="793"/>
      <c r="E9077" s="176"/>
      <c r="F9077" s="176"/>
      <c r="G9077" s="177"/>
      <c r="H9077" s="177"/>
    </row>
    <row r="9078" spans="1:8" x14ac:dyDescent="0.25">
      <c r="A9078" s="793"/>
      <c r="E9078" s="176"/>
      <c r="F9078" s="176"/>
      <c r="G9078" s="177"/>
      <c r="H9078" s="177"/>
    </row>
    <row r="9079" spans="1:8" x14ac:dyDescent="0.25">
      <c r="A9079" s="793"/>
      <c r="E9079" s="176"/>
      <c r="F9079" s="176"/>
      <c r="G9079" s="177"/>
      <c r="H9079" s="177"/>
    </row>
    <row r="9080" spans="1:8" x14ac:dyDescent="0.25">
      <c r="A9080" s="793"/>
      <c r="E9080" s="176"/>
      <c r="F9080" s="176"/>
      <c r="G9080" s="177"/>
      <c r="H9080" s="177"/>
    </row>
    <row r="9081" spans="1:8" x14ac:dyDescent="0.25">
      <c r="A9081" s="793"/>
      <c r="E9081" s="176"/>
      <c r="F9081" s="176"/>
      <c r="G9081" s="177"/>
      <c r="H9081" s="177"/>
    </row>
    <row r="9082" spans="1:8" x14ac:dyDescent="0.25">
      <c r="A9082" s="793"/>
      <c r="E9082" s="176"/>
      <c r="F9082" s="176"/>
      <c r="G9082" s="177"/>
      <c r="H9082" s="177"/>
    </row>
    <row r="9083" spans="1:8" x14ac:dyDescent="0.25">
      <c r="A9083" s="793"/>
      <c r="E9083" s="176"/>
      <c r="F9083" s="176"/>
      <c r="G9083" s="177"/>
      <c r="H9083" s="177"/>
    </row>
    <row r="9084" spans="1:8" x14ac:dyDescent="0.25">
      <c r="A9084" s="793"/>
      <c r="E9084" s="176"/>
      <c r="F9084" s="176"/>
      <c r="G9084" s="177"/>
      <c r="H9084" s="177"/>
    </row>
    <row r="9085" spans="1:8" x14ac:dyDescent="0.25">
      <c r="A9085" s="793"/>
      <c r="E9085" s="176"/>
      <c r="F9085" s="176"/>
      <c r="G9085" s="177"/>
      <c r="H9085" s="177"/>
    </row>
    <row r="9086" spans="1:8" x14ac:dyDescent="0.25">
      <c r="A9086" s="793"/>
      <c r="E9086" s="176"/>
      <c r="F9086" s="176"/>
      <c r="G9086" s="177"/>
      <c r="H9086" s="177"/>
    </row>
    <row r="9087" spans="1:8" x14ac:dyDescent="0.25">
      <c r="A9087" s="793"/>
      <c r="E9087" s="176"/>
      <c r="F9087" s="176"/>
      <c r="G9087" s="177"/>
      <c r="H9087" s="177"/>
    </row>
    <row r="9088" spans="1:8" x14ac:dyDescent="0.25">
      <c r="A9088" s="793"/>
      <c r="E9088" s="176"/>
      <c r="F9088" s="176"/>
      <c r="G9088" s="177"/>
      <c r="H9088" s="177"/>
    </row>
    <row r="9089" spans="1:8" x14ac:dyDescent="0.25">
      <c r="A9089" s="793"/>
      <c r="E9089" s="176"/>
      <c r="F9089" s="176"/>
      <c r="G9089" s="177"/>
      <c r="H9089" s="177"/>
    </row>
    <row r="9090" spans="1:8" x14ac:dyDescent="0.25">
      <c r="A9090" s="793"/>
      <c r="E9090" s="176"/>
      <c r="F9090" s="176"/>
      <c r="G9090" s="177"/>
      <c r="H9090" s="177"/>
    </row>
    <row r="9091" spans="1:8" x14ac:dyDescent="0.25">
      <c r="A9091" s="793"/>
      <c r="E9091" s="176"/>
      <c r="F9091" s="176"/>
      <c r="G9091" s="177"/>
      <c r="H9091" s="177"/>
    </row>
    <row r="9092" spans="1:8" x14ac:dyDescent="0.25">
      <c r="A9092" s="793"/>
      <c r="E9092" s="176"/>
      <c r="F9092" s="176"/>
      <c r="G9092" s="177"/>
      <c r="H9092" s="177"/>
    </row>
    <row r="9093" spans="1:8" x14ac:dyDescent="0.25">
      <c r="A9093" s="793"/>
      <c r="E9093" s="176"/>
      <c r="F9093" s="176"/>
      <c r="G9093" s="177"/>
      <c r="H9093" s="177"/>
    </row>
    <row r="9094" spans="1:8" x14ac:dyDescent="0.25">
      <c r="A9094" s="793"/>
      <c r="E9094" s="176"/>
      <c r="F9094" s="176"/>
      <c r="G9094" s="177"/>
      <c r="H9094" s="177"/>
    </row>
    <row r="9095" spans="1:8" x14ac:dyDescent="0.25">
      <c r="A9095" s="793"/>
      <c r="E9095" s="176"/>
      <c r="F9095" s="176"/>
      <c r="G9095" s="177"/>
      <c r="H9095" s="177"/>
    </row>
    <row r="9096" spans="1:8" x14ac:dyDescent="0.25">
      <c r="A9096" s="793"/>
      <c r="E9096" s="176"/>
      <c r="F9096" s="176"/>
      <c r="G9096" s="177"/>
      <c r="H9096" s="177"/>
    </row>
    <row r="9097" spans="1:8" x14ac:dyDescent="0.25">
      <c r="A9097" s="793"/>
      <c r="E9097" s="176"/>
      <c r="F9097" s="176"/>
      <c r="G9097" s="177"/>
      <c r="H9097" s="177"/>
    </row>
    <row r="9098" spans="1:8" x14ac:dyDescent="0.25">
      <c r="A9098" s="793"/>
      <c r="E9098" s="176"/>
      <c r="F9098" s="176"/>
      <c r="G9098" s="177"/>
      <c r="H9098" s="177"/>
    </row>
    <row r="9099" spans="1:8" x14ac:dyDescent="0.25">
      <c r="A9099" s="793"/>
      <c r="E9099" s="176"/>
      <c r="F9099" s="176"/>
      <c r="G9099" s="177"/>
      <c r="H9099" s="177"/>
    </row>
    <row r="9100" spans="1:8" x14ac:dyDescent="0.25">
      <c r="A9100" s="793"/>
      <c r="E9100" s="176"/>
      <c r="F9100" s="176"/>
      <c r="G9100" s="177"/>
      <c r="H9100" s="177"/>
    </row>
    <row r="9101" spans="1:8" x14ac:dyDescent="0.25">
      <c r="A9101" s="793"/>
      <c r="E9101" s="176"/>
      <c r="F9101" s="176"/>
      <c r="G9101" s="177"/>
      <c r="H9101" s="177"/>
    </row>
    <row r="9102" spans="1:8" x14ac:dyDescent="0.25">
      <c r="A9102" s="793"/>
      <c r="E9102" s="176"/>
      <c r="F9102" s="176"/>
      <c r="G9102" s="177"/>
      <c r="H9102" s="177"/>
    </row>
    <row r="9103" spans="1:8" x14ac:dyDescent="0.25">
      <c r="A9103" s="793"/>
      <c r="E9103" s="176"/>
      <c r="F9103" s="176"/>
      <c r="G9103" s="177"/>
      <c r="H9103" s="177"/>
    </row>
    <row r="9104" spans="1:8" x14ac:dyDescent="0.25">
      <c r="A9104" s="793"/>
      <c r="E9104" s="176"/>
      <c r="F9104" s="176"/>
      <c r="G9104" s="177"/>
      <c r="H9104" s="177"/>
    </row>
    <row r="9105" spans="1:8" x14ac:dyDescent="0.25">
      <c r="A9105" s="793"/>
      <c r="E9105" s="176"/>
      <c r="F9105" s="176"/>
      <c r="G9105" s="177"/>
      <c r="H9105" s="177"/>
    </row>
    <row r="9106" spans="1:8" x14ac:dyDescent="0.25">
      <c r="A9106" s="793"/>
      <c r="E9106" s="176"/>
      <c r="F9106" s="176"/>
      <c r="G9106" s="177"/>
      <c r="H9106" s="177"/>
    </row>
    <row r="9107" spans="1:8" x14ac:dyDescent="0.25">
      <c r="A9107" s="793"/>
      <c r="E9107" s="176"/>
      <c r="F9107" s="176"/>
      <c r="G9107" s="177"/>
      <c r="H9107" s="177"/>
    </row>
    <row r="9108" spans="1:8" x14ac:dyDescent="0.25">
      <c r="A9108" s="793"/>
      <c r="E9108" s="176"/>
      <c r="F9108" s="176"/>
      <c r="G9108" s="177"/>
      <c r="H9108" s="177"/>
    </row>
    <row r="9109" spans="1:8" x14ac:dyDescent="0.25">
      <c r="A9109" s="793"/>
      <c r="E9109" s="176"/>
      <c r="F9109" s="176"/>
      <c r="G9109" s="177"/>
      <c r="H9109" s="177"/>
    </row>
    <row r="9110" spans="1:8" x14ac:dyDescent="0.25">
      <c r="A9110" s="793"/>
      <c r="E9110" s="176"/>
      <c r="F9110" s="176"/>
      <c r="G9110" s="177"/>
      <c r="H9110" s="177"/>
    </row>
    <row r="9111" spans="1:8" x14ac:dyDescent="0.25">
      <c r="A9111" s="793"/>
      <c r="E9111" s="176"/>
      <c r="F9111" s="176"/>
      <c r="G9111" s="177"/>
      <c r="H9111" s="177"/>
    </row>
    <row r="9112" spans="1:8" x14ac:dyDescent="0.25">
      <c r="A9112" s="793"/>
      <c r="E9112" s="176"/>
      <c r="F9112" s="176"/>
      <c r="G9112" s="177"/>
      <c r="H9112" s="177"/>
    </row>
    <row r="9113" spans="1:8" x14ac:dyDescent="0.25">
      <c r="A9113" s="793"/>
      <c r="E9113" s="176"/>
      <c r="F9113" s="176"/>
      <c r="G9113" s="177"/>
      <c r="H9113" s="177"/>
    </row>
    <row r="9114" spans="1:8" x14ac:dyDescent="0.25">
      <c r="A9114" s="793"/>
      <c r="E9114" s="176"/>
      <c r="F9114" s="176"/>
      <c r="G9114" s="177"/>
      <c r="H9114" s="177"/>
    </row>
    <row r="9115" spans="1:8" x14ac:dyDescent="0.25">
      <c r="A9115" s="793"/>
      <c r="E9115" s="176"/>
      <c r="F9115" s="176"/>
      <c r="G9115" s="177"/>
      <c r="H9115" s="177"/>
    </row>
    <row r="9116" spans="1:8" x14ac:dyDescent="0.25">
      <c r="A9116" s="793"/>
      <c r="E9116" s="176"/>
      <c r="F9116" s="176"/>
      <c r="G9116" s="177"/>
      <c r="H9116" s="177"/>
    </row>
    <row r="9117" spans="1:8" x14ac:dyDescent="0.25">
      <c r="A9117" s="793"/>
      <c r="E9117" s="176"/>
      <c r="F9117" s="176"/>
      <c r="G9117" s="177"/>
      <c r="H9117" s="177"/>
    </row>
    <row r="9118" spans="1:8" x14ac:dyDescent="0.25">
      <c r="A9118" s="793"/>
      <c r="E9118" s="176"/>
      <c r="F9118" s="176"/>
      <c r="G9118" s="177"/>
      <c r="H9118" s="177"/>
    </row>
    <row r="9119" spans="1:8" x14ac:dyDescent="0.25">
      <c r="A9119" s="793"/>
      <c r="E9119" s="176"/>
      <c r="F9119" s="176"/>
      <c r="G9119" s="177"/>
      <c r="H9119" s="177"/>
    </row>
    <row r="9120" spans="1:8" x14ac:dyDescent="0.25">
      <c r="A9120" s="793"/>
      <c r="E9120" s="176"/>
      <c r="F9120" s="176"/>
      <c r="G9120" s="177"/>
      <c r="H9120" s="177"/>
    </row>
    <row r="9121" spans="1:8" x14ac:dyDescent="0.25">
      <c r="A9121" s="793"/>
      <c r="E9121" s="176"/>
      <c r="F9121" s="176"/>
      <c r="G9121" s="177"/>
      <c r="H9121" s="177"/>
    </row>
    <row r="9122" spans="1:8" x14ac:dyDescent="0.25">
      <c r="A9122" s="793"/>
      <c r="E9122" s="176"/>
      <c r="F9122" s="176"/>
      <c r="G9122" s="177"/>
      <c r="H9122" s="177"/>
    </row>
    <row r="9123" spans="1:8" x14ac:dyDescent="0.25">
      <c r="A9123" s="793"/>
      <c r="E9123" s="176"/>
      <c r="F9123" s="176"/>
      <c r="G9123" s="177"/>
      <c r="H9123" s="177"/>
    </row>
    <row r="9124" spans="1:8" x14ac:dyDescent="0.25">
      <c r="A9124" s="793"/>
      <c r="E9124" s="176"/>
      <c r="F9124" s="176"/>
      <c r="G9124" s="177"/>
      <c r="H9124" s="177"/>
    </row>
    <row r="9125" spans="1:8" x14ac:dyDescent="0.25">
      <c r="A9125" s="793"/>
      <c r="E9125" s="176"/>
      <c r="F9125" s="176"/>
      <c r="G9125" s="177"/>
      <c r="H9125" s="177"/>
    </row>
    <row r="9126" spans="1:8" x14ac:dyDescent="0.25">
      <c r="A9126" s="793"/>
      <c r="E9126" s="176"/>
      <c r="F9126" s="176"/>
      <c r="G9126" s="177"/>
      <c r="H9126" s="177"/>
    </row>
    <row r="9127" spans="1:8" x14ac:dyDescent="0.25">
      <c r="A9127" s="793"/>
      <c r="E9127" s="176"/>
      <c r="F9127" s="176"/>
      <c r="G9127" s="177"/>
      <c r="H9127" s="177"/>
    </row>
    <row r="9128" spans="1:8" x14ac:dyDescent="0.25">
      <c r="A9128" s="793"/>
      <c r="E9128" s="176"/>
      <c r="F9128" s="176"/>
      <c r="G9128" s="177"/>
      <c r="H9128" s="177"/>
    </row>
    <row r="9129" spans="1:8" x14ac:dyDescent="0.25">
      <c r="A9129" s="793"/>
      <c r="E9129" s="176"/>
      <c r="F9129" s="176"/>
      <c r="G9129" s="177"/>
      <c r="H9129" s="177"/>
    </row>
    <row r="9130" spans="1:8" x14ac:dyDescent="0.25">
      <c r="A9130" s="793"/>
      <c r="E9130" s="176"/>
      <c r="F9130" s="176"/>
      <c r="G9130" s="177"/>
      <c r="H9130" s="177"/>
    </row>
    <row r="9131" spans="1:8" x14ac:dyDescent="0.25">
      <c r="A9131" s="793"/>
      <c r="E9131" s="176"/>
      <c r="F9131" s="176"/>
      <c r="G9131" s="177"/>
      <c r="H9131" s="177"/>
    </row>
    <row r="9132" spans="1:8" x14ac:dyDescent="0.25">
      <c r="A9132" s="793"/>
      <c r="E9132" s="176"/>
      <c r="F9132" s="176"/>
      <c r="G9132" s="177"/>
      <c r="H9132" s="177"/>
    </row>
    <row r="9133" spans="1:8" x14ac:dyDescent="0.25">
      <c r="A9133" s="793"/>
      <c r="E9133" s="176"/>
      <c r="F9133" s="176"/>
      <c r="G9133" s="177"/>
      <c r="H9133" s="177"/>
    </row>
    <row r="9134" spans="1:8" x14ac:dyDescent="0.25">
      <c r="A9134" s="793"/>
      <c r="E9134" s="176"/>
      <c r="F9134" s="176"/>
      <c r="G9134" s="177"/>
      <c r="H9134" s="177"/>
    </row>
    <row r="9135" spans="1:8" x14ac:dyDescent="0.25">
      <c r="A9135" s="793"/>
      <c r="E9135" s="176"/>
      <c r="F9135" s="176"/>
      <c r="G9135" s="177"/>
      <c r="H9135" s="177"/>
    </row>
    <row r="9136" spans="1:8" x14ac:dyDescent="0.25">
      <c r="A9136" s="793"/>
      <c r="E9136" s="176"/>
      <c r="F9136" s="176"/>
      <c r="G9136" s="177"/>
      <c r="H9136" s="177"/>
    </row>
    <row r="9137" spans="1:8" x14ac:dyDescent="0.25">
      <c r="A9137" s="793"/>
      <c r="E9137" s="176"/>
      <c r="F9137" s="176"/>
      <c r="G9137" s="177"/>
      <c r="H9137" s="177"/>
    </row>
    <row r="9138" spans="1:8" x14ac:dyDescent="0.25">
      <c r="A9138" s="793"/>
      <c r="E9138" s="176"/>
      <c r="F9138" s="176"/>
      <c r="G9138" s="177"/>
      <c r="H9138" s="177"/>
    </row>
    <row r="9139" spans="1:8" x14ac:dyDescent="0.25">
      <c r="A9139" s="793"/>
      <c r="E9139" s="176"/>
      <c r="F9139" s="176"/>
      <c r="G9139" s="177"/>
      <c r="H9139" s="177"/>
    </row>
    <row r="9140" spans="1:8" x14ac:dyDescent="0.25">
      <c r="A9140" s="793"/>
      <c r="E9140" s="176"/>
      <c r="F9140" s="176"/>
      <c r="G9140" s="177"/>
      <c r="H9140" s="177"/>
    </row>
    <row r="9141" spans="1:8" x14ac:dyDescent="0.25">
      <c r="A9141" s="793"/>
      <c r="E9141" s="176"/>
      <c r="F9141" s="176"/>
      <c r="G9141" s="177"/>
      <c r="H9141" s="177"/>
    </row>
    <row r="9142" spans="1:8" x14ac:dyDescent="0.25">
      <c r="A9142" s="793"/>
      <c r="E9142" s="176"/>
      <c r="F9142" s="176"/>
      <c r="G9142" s="177"/>
      <c r="H9142" s="177"/>
    </row>
    <row r="9143" spans="1:8" x14ac:dyDescent="0.25">
      <c r="A9143" s="793"/>
      <c r="E9143" s="176"/>
      <c r="F9143" s="176"/>
      <c r="G9143" s="177"/>
      <c r="H9143" s="177"/>
    </row>
    <row r="9144" spans="1:8" x14ac:dyDescent="0.25">
      <c r="A9144" s="793"/>
      <c r="E9144" s="176"/>
      <c r="F9144" s="176"/>
      <c r="G9144" s="177"/>
      <c r="H9144" s="177"/>
    </row>
    <row r="9145" spans="1:8" x14ac:dyDescent="0.25">
      <c r="A9145" s="793"/>
      <c r="E9145" s="176"/>
      <c r="F9145" s="176"/>
      <c r="G9145" s="177"/>
      <c r="H9145" s="177"/>
    </row>
    <row r="9146" spans="1:8" x14ac:dyDescent="0.25">
      <c r="A9146" s="793"/>
      <c r="E9146" s="176"/>
      <c r="F9146" s="176"/>
      <c r="G9146" s="177"/>
      <c r="H9146" s="177"/>
    </row>
    <row r="9147" spans="1:8" x14ac:dyDescent="0.25">
      <c r="A9147" s="793"/>
      <c r="E9147" s="176"/>
      <c r="F9147" s="176"/>
      <c r="G9147" s="177"/>
      <c r="H9147" s="177"/>
    </row>
    <row r="9148" spans="1:8" x14ac:dyDescent="0.25">
      <c r="A9148" s="793"/>
      <c r="E9148" s="176"/>
      <c r="F9148" s="176"/>
      <c r="G9148" s="177"/>
      <c r="H9148" s="177"/>
    </row>
    <row r="9149" spans="1:8" x14ac:dyDescent="0.25">
      <c r="A9149" s="793"/>
      <c r="E9149" s="176"/>
      <c r="F9149" s="176"/>
      <c r="G9149" s="177"/>
      <c r="H9149" s="177"/>
    </row>
    <row r="9150" spans="1:8" x14ac:dyDescent="0.25">
      <c r="A9150" s="793"/>
      <c r="E9150" s="176"/>
      <c r="F9150" s="176"/>
      <c r="G9150" s="177"/>
      <c r="H9150" s="177"/>
    </row>
    <row r="9151" spans="1:8" x14ac:dyDescent="0.25">
      <c r="A9151" s="793"/>
      <c r="E9151" s="176"/>
      <c r="F9151" s="176"/>
      <c r="G9151" s="177"/>
      <c r="H9151" s="177"/>
    </row>
    <row r="9152" spans="1:8" x14ac:dyDescent="0.25">
      <c r="A9152" s="793"/>
      <c r="E9152" s="176"/>
      <c r="F9152" s="176"/>
      <c r="G9152" s="177"/>
      <c r="H9152" s="177"/>
    </row>
    <row r="9153" spans="1:8" x14ac:dyDescent="0.25">
      <c r="A9153" s="793"/>
      <c r="E9153" s="176"/>
      <c r="F9153" s="176"/>
      <c r="G9153" s="177"/>
      <c r="H9153" s="177"/>
    </row>
    <row r="9154" spans="1:8" x14ac:dyDescent="0.25">
      <c r="A9154" s="793"/>
      <c r="E9154" s="176"/>
      <c r="F9154" s="176"/>
      <c r="G9154" s="177"/>
      <c r="H9154" s="177"/>
    </row>
    <row r="9155" spans="1:8" x14ac:dyDescent="0.25">
      <c r="A9155" s="793"/>
      <c r="E9155" s="176"/>
      <c r="F9155" s="176"/>
      <c r="G9155" s="177"/>
      <c r="H9155" s="177"/>
    </row>
    <row r="9156" spans="1:8" x14ac:dyDescent="0.25">
      <c r="A9156" s="793"/>
      <c r="E9156" s="176"/>
      <c r="F9156" s="176"/>
      <c r="G9156" s="177"/>
      <c r="H9156" s="177"/>
    </row>
    <row r="9157" spans="1:8" x14ac:dyDescent="0.25">
      <c r="A9157" s="793"/>
      <c r="E9157" s="176"/>
      <c r="F9157" s="176"/>
      <c r="G9157" s="177"/>
      <c r="H9157" s="177"/>
    </row>
    <row r="9158" spans="1:8" x14ac:dyDescent="0.25">
      <c r="A9158" s="793"/>
      <c r="E9158" s="176"/>
      <c r="F9158" s="176"/>
      <c r="G9158" s="177"/>
      <c r="H9158" s="177"/>
    </row>
    <row r="9159" spans="1:8" x14ac:dyDescent="0.25">
      <c r="A9159" s="793"/>
      <c r="E9159" s="176"/>
      <c r="F9159" s="176"/>
      <c r="G9159" s="177"/>
      <c r="H9159" s="177"/>
    </row>
    <row r="9160" spans="1:8" x14ac:dyDescent="0.25">
      <c r="A9160" s="793"/>
      <c r="E9160" s="176"/>
      <c r="F9160" s="176"/>
      <c r="G9160" s="177"/>
      <c r="H9160" s="177"/>
    </row>
    <row r="9161" spans="1:8" x14ac:dyDescent="0.25">
      <c r="A9161" s="793"/>
      <c r="E9161" s="176"/>
      <c r="F9161" s="176"/>
      <c r="G9161" s="177"/>
      <c r="H9161" s="177"/>
    </row>
    <row r="9162" spans="1:8" x14ac:dyDescent="0.25">
      <c r="A9162" s="793"/>
      <c r="E9162" s="176"/>
      <c r="F9162" s="176"/>
      <c r="G9162" s="177"/>
      <c r="H9162" s="177"/>
    </row>
    <row r="9163" spans="1:8" x14ac:dyDescent="0.25">
      <c r="A9163" s="793"/>
      <c r="E9163" s="176"/>
      <c r="F9163" s="176"/>
      <c r="G9163" s="177"/>
      <c r="H9163" s="177"/>
    </row>
    <row r="9164" spans="1:8" x14ac:dyDescent="0.25">
      <c r="A9164" s="793"/>
      <c r="E9164" s="176"/>
      <c r="F9164" s="176"/>
      <c r="G9164" s="177"/>
      <c r="H9164" s="177"/>
    </row>
    <row r="9165" spans="1:8" x14ac:dyDescent="0.25">
      <c r="A9165" s="793"/>
      <c r="E9165" s="176"/>
      <c r="F9165" s="176"/>
      <c r="G9165" s="177"/>
      <c r="H9165" s="177"/>
    </row>
    <row r="9166" spans="1:8" x14ac:dyDescent="0.25">
      <c r="A9166" s="793"/>
      <c r="E9166" s="176"/>
      <c r="F9166" s="176"/>
      <c r="G9166" s="177"/>
      <c r="H9166" s="177"/>
    </row>
    <row r="9167" spans="1:8" x14ac:dyDescent="0.25">
      <c r="A9167" s="793"/>
      <c r="E9167" s="176"/>
      <c r="F9167" s="176"/>
      <c r="G9167" s="177"/>
      <c r="H9167" s="177"/>
    </row>
    <row r="9168" spans="1:8" x14ac:dyDescent="0.25">
      <c r="A9168" s="793"/>
      <c r="E9168" s="176"/>
      <c r="F9168" s="176"/>
      <c r="G9168" s="177"/>
      <c r="H9168" s="177"/>
    </row>
    <row r="9169" spans="1:8" x14ac:dyDescent="0.25">
      <c r="A9169" s="793"/>
      <c r="E9169" s="176"/>
      <c r="F9169" s="176"/>
      <c r="G9169" s="177"/>
      <c r="H9169" s="177"/>
    </row>
    <row r="9170" spans="1:8" x14ac:dyDescent="0.25">
      <c r="A9170" s="793"/>
      <c r="E9170" s="176"/>
      <c r="F9170" s="176"/>
      <c r="G9170" s="177"/>
      <c r="H9170" s="177"/>
    </row>
    <row r="9171" spans="1:8" x14ac:dyDescent="0.25">
      <c r="A9171" s="793"/>
      <c r="E9171" s="176"/>
      <c r="F9171" s="176"/>
      <c r="G9171" s="177"/>
      <c r="H9171" s="177"/>
    </row>
    <row r="9172" spans="1:8" x14ac:dyDescent="0.25">
      <c r="A9172" s="793"/>
      <c r="E9172" s="176"/>
      <c r="F9172" s="176"/>
      <c r="G9172" s="177"/>
      <c r="H9172" s="177"/>
    </row>
    <row r="9173" spans="1:8" x14ac:dyDescent="0.25">
      <c r="A9173" s="793"/>
      <c r="E9173" s="176"/>
      <c r="F9173" s="176"/>
      <c r="G9173" s="177"/>
      <c r="H9173" s="177"/>
    </row>
    <row r="9174" spans="1:8" x14ac:dyDescent="0.25">
      <c r="A9174" s="793"/>
      <c r="E9174" s="176"/>
      <c r="F9174" s="176"/>
      <c r="G9174" s="177"/>
      <c r="H9174" s="177"/>
    </row>
    <row r="9175" spans="1:8" x14ac:dyDescent="0.25">
      <c r="A9175" s="793"/>
      <c r="E9175" s="176"/>
      <c r="F9175" s="176"/>
      <c r="G9175" s="177"/>
      <c r="H9175" s="177"/>
    </row>
    <row r="9176" spans="1:8" x14ac:dyDescent="0.25">
      <c r="A9176" s="793"/>
      <c r="E9176" s="176"/>
      <c r="F9176" s="176"/>
      <c r="G9176" s="177"/>
      <c r="H9176" s="177"/>
    </row>
    <row r="9177" spans="1:8" x14ac:dyDescent="0.25">
      <c r="A9177" s="793"/>
      <c r="E9177" s="176"/>
      <c r="F9177" s="176"/>
      <c r="G9177" s="177"/>
      <c r="H9177" s="177"/>
    </row>
    <row r="9178" spans="1:8" x14ac:dyDescent="0.25">
      <c r="A9178" s="793"/>
      <c r="E9178" s="176"/>
      <c r="F9178" s="176"/>
      <c r="G9178" s="177"/>
      <c r="H9178" s="177"/>
    </row>
    <row r="9179" spans="1:8" x14ac:dyDescent="0.25">
      <c r="A9179" s="793"/>
      <c r="E9179" s="176"/>
      <c r="F9179" s="176"/>
      <c r="G9179" s="177"/>
      <c r="H9179" s="177"/>
    </row>
    <row r="9180" spans="1:8" x14ac:dyDescent="0.25">
      <c r="A9180" s="793"/>
      <c r="E9180" s="176"/>
      <c r="F9180" s="176"/>
      <c r="G9180" s="177"/>
      <c r="H9180" s="177"/>
    </row>
    <row r="9181" spans="1:8" x14ac:dyDescent="0.25">
      <c r="A9181" s="793"/>
      <c r="E9181" s="176"/>
      <c r="F9181" s="176"/>
      <c r="G9181" s="177"/>
      <c r="H9181" s="177"/>
    </row>
    <row r="9182" spans="1:8" x14ac:dyDescent="0.25">
      <c r="A9182" s="793"/>
      <c r="E9182" s="176"/>
      <c r="F9182" s="176"/>
      <c r="G9182" s="177"/>
      <c r="H9182" s="177"/>
    </row>
    <row r="9183" spans="1:8" x14ac:dyDescent="0.25">
      <c r="A9183" s="793"/>
      <c r="E9183" s="176"/>
      <c r="F9183" s="176"/>
      <c r="G9183" s="177"/>
      <c r="H9183" s="177"/>
    </row>
    <row r="9184" spans="1:8" x14ac:dyDescent="0.25">
      <c r="A9184" s="793"/>
      <c r="E9184" s="176"/>
      <c r="F9184" s="176"/>
      <c r="G9184" s="177"/>
      <c r="H9184" s="177"/>
    </row>
    <row r="9185" spans="1:8" x14ac:dyDescent="0.25">
      <c r="A9185" s="793"/>
      <c r="E9185" s="176"/>
      <c r="F9185" s="176"/>
      <c r="G9185" s="177"/>
      <c r="H9185" s="177"/>
    </row>
    <row r="9186" spans="1:8" x14ac:dyDescent="0.25">
      <c r="A9186" s="793"/>
      <c r="E9186" s="176"/>
      <c r="F9186" s="176"/>
      <c r="G9186" s="177"/>
      <c r="H9186" s="177"/>
    </row>
    <row r="9187" spans="1:8" x14ac:dyDescent="0.25">
      <c r="A9187" s="793"/>
      <c r="E9187" s="176"/>
      <c r="F9187" s="176"/>
      <c r="G9187" s="177"/>
      <c r="H9187" s="177"/>
    </row>
    <row r="9188" spans="1:8" x14ac:dyDescent="0.25">
      <c r="A9188" s="793"/>
      <c r="E9188" s="176"/>
      <c r="F9188" s="176"/>
      <c r="G9188" s="177"/>
      <c r="H9188" s="177"/>
    </row>
    <row r="9189" spans="1:8" x14ac:dyDescent="0.25">
      <c r="A9189" s="793"/>
      <c r="E9189" s="176"/>
      <c r="F9189" s="176"/>
      <c r="G9189" s="177"/>
      <c r="H9189" s="177"/>
    </row>
    <row r="9190" spans="1:8" x14ac:dyDescent="0.25">
      <c r="A9190" s="793"/>
      <c r="E9190" s="176"/>
      <c r="F9190" s="176"/>
      <c r="G9190" s="177"/>
      <c r="H9190" s="177"/>
    </row>
    <row r="9191" spans="1:8" x14ac:dyDescent="0.25">
      <c r="A9191" s="793"/>
      <c r="E9191" s="176"/>
      <c r="F9191" s="176"/>
      <c r="G9191" s="177"/>
      <c r="H9191" s="177"/>
    </row>
    <row r="9192" spans="1:8" x14ac:dyDescent="0.25">
      <c r="A9192" s="793"/>
      <c r="E9192" s="176"/>
      <c r="F9192" s="176"/>
      <c r="G9192" s="177"/>
      <c r="H9192" s="177"/>
    </row>
    <row r="9193" spans="1:8" x14ac:dyDescent="0.25">
      <c r="A9193" s="793"/>
      <c r="E9193" s="176"/>
      <c r="F9193" s="176"/>
      <c r="G9193" s="177"/>
      <c r="H9193" s="177"/>
    </row>
    <row r="9194" spans="1:8" x14ac:dyDescent="0.25">
      <c r="A9194" s="793"/>
      <c r="E9194" s="176"/>
      <c r="F9194" s="176"/>
      <c r="G9194" s="177"/>
      <c r="H9194" s="177"/>
    </row>
    <row r="9195" spans="1:8" x14ac:dyDescent="0.25">
      <c r="A9195" s="793"/>
      <c r="E9195" s="176"/>
      <c r="F9195" s="176"/>
      <c r="G9195" s="177"/>
      <c r="H9195" s="177"/>
    </row>
    <row r="9196" spans="1:8" x14ac:dyDescent="0.25">
      <c r="A9196" s="793"/>
      <c r="E9196" s="176"/>
      <c r="F9196" s="176"/>
      <c r="G9196" s="177"/>
      <c r="H9196" s="177"/>
    </row>
    <row r="9197" spans="1:8" x14ac:dyDescent="0.25">
      <c r="A9197" s="793"/>
      <c r="E9197" s="176"/>
      <c r="F9197" s="176"/>
      <c r="G9197" s="177"/>
      <c r="H9197" s="177"/>
    </row>
    <row r="9198" spans="1:8" x14ac:dyDescent="0.25">
      <c r="A9198" s="793"/>
      <c r="E9198" s="176"/>
      <c r="F9198" s="176"/>
      <c r="G9198" s="177"/>
      <c r="H9198" s="177"/>
    </row>
    <row r="9199" spans="1:8" x14ac:dyDescent="0.25">
      <c r="A9199" s="793"/>
      <c r="E9199" s="176"/>
      <c r="F9199" s="176"/>
      <c r="G9199" s="177"/>
      <c r="H9199" s="177"/>
    </row>
    <row r="9200" spans="1:8" x14ac:dyDescent="0.25">
      <c r="A9200" s="793"/>
      <c r="E9200" s="176"/>
      <c r="F9200" s="176"/>
      <c r="G9200" s="177"/>
      <c r="H9200" s="177"/>
    </row>
    <row r="9201" spans="1:8" x14ac:dyDescent="0.25">
      <c r="A9201" s="793"/>
      <c r="E9201" s="176"/>
      <c r="F9201" s="176"/>
      <c r="G9201" s="177"/>
      <c r="H9201" s="177"/>
    </row>
    <row r="9202" spans="1:8" x14ac:dyDescent="0.25">
      <c r="A9202" s="793"/>
      <c r="E9202" s="176"/>
      <c r="F9202" s="176"/>
      <c r="G9202" s="177"/>
      <c r="H9202" s="177"/>
    </row>
    <row r="9203" spans="1:8" x14ac:dyDescent="0.25">
      <c r="A9203" s="793"/>
      <c r="E9203" s="176"/>
      <c r="F9203" s="176"/>
      <c r="G9203" s="177"/>
      <c r="H9203" s="177"/>
    </row>
    <row r="9204" spans="1:8" x14ac:dyDescent="0.25">
      <c r="A9204" s="793"/>
      <c r="E9204" s="176"/>
      <c r="F9204" s="176"/>
      <c r="G9204" s="177"/>
      <c r="H9204" s="177"/>
    </row>
    <row r="9205" spans="1:8" x14ac:dyDescent="0.25">
      <c r="A9205" s="793"/>
      <c r="E9205" s="176"/>
      <c r="F9205" s="176"/>
      <c r="G9205" s="177"/>
      <c r="H9205" s="177"/>
    </row>
    <row r="9206" spans="1:8" x14ac:dyDescent="0.25">
      <c r="A9206" s="793"/>
      <c r="E9206" s="176"/>
      <c r="F9206" s="176"/>
      <c r="G9206" s="177"/>
      <c r="H9206" s="177"/>
    </row>
    <row r="9207" spans="1:8" x14ac:dyDescent="0.25">
      <c r="A9207" s="793"/>
      <c r="E9207" s="176"/>
      <c r="F9207" s="176"/>
      <c r="G9207" s="177"/>
      <c r="H9207" s="177"/>
    </row>
    <row r="9208" spans="1:8" x14ac:dyDescent="0.25">
      <c r="A9208" s="793"/>
      <c r="E9208" s="176"/>
      <c r="F9208" s="176"/>
      <c r="G9208" s="177"/>
      <c r="H9208" s="177"/>
    </row>
    <row r="9209" spans="1:8" x14ac:dyDescent="0.25">
      <c r="A9209" s="793"/>
      <c r="E9209" s="176"/>
      <c r="F9209" s="176"/>
      <c r="G9209" s="177"/>
      <c r="H9209" s="177"/>
    </row>
    <row r="9210" spans="1:8" x14ac:dyDescent="0.25">
      <c r="A9210" s="793"/>
      <c r="E9210" s="176"/>
      <c r="F9210" s="176"/>
      <c r="G9210" s="177"/>
      <c r="H9210" s="177"/>
    </row>
    <row r="9211" spans="1:8" x14ac:dyDescent="0.25">
      <c r="A9211" s="793"/>
      <c r="E9211" s="176"/>
      <c r="F9211" s="176"/>
      <c r="G9211" s="177"/>
      <c r="H9211" s="177"/>
    </row>
    <row r="9212" spans="1:8" x14ac:dyDescent="0.25">
      <c r="A9212" s="793"/>
      <c r="E9212" s="176"/>
      <c r="F9212" s="176"/>
      <c r="G9212" s="177"/>
      <c r="H9212" s="177"/>
    </row>
    <row r="9213" spans="1:8" x14ac:dyDescent="0.25">
      <c r="A9213" s="793"/>
      <c r="E9213" s="176"/>
      <c r="F9213" s="176"/>
      <c r="G9213" s="177"/>
      <c r="H9213" s="177"/>
    </row>
    <row r="9214" spans="1:8" x14ac:dyDescent="0.25">
      <c r="A9214" s="793"/>
      <c r="E9214" s="176"/>
      <c r="F9214" s="176"/>
      <c r="G9214" s="177"/>
      <c r="H9214" s="177"/>
    </row>
    <row r="9215" spans="1:8" x14ac:dyDescent="0.25">
      <c r="A9215" s="793"/>
      <c r="E9215" s="176"/>
      <c r="F9215" s="176"/>
      <c r="G9215" s="177"/>
      <c r="H9215" s="177"/>
    </row>
    <row r="9216" spans="1:8" x14ac:dyDescent="0.25">
      <c r="A9216" s="793"/>
      <c r="E9216" s="176"/>
      <c r="F9216" s="176"/>
      <c r="G9216" s="177"/>
      <c r="H9216" s="177"/>
    </row>
    <row r="9217" spans="1:8" x14ac:dyDescent="0.25">
      <c r="A9217" s="793"/>
      <c r="E9217" s="176"/>
      <c r="F9217" s="176"/>
      <c r="G9217" s="177"/>
      <c r="H9217" s="177"/>
    </row>
    <row r="9218" spans="1:8" x14ac:dyDescent="0.25">
      <c r="A9218" s="793"/>
      <c r="E9218" s="176"/>
      <c r="F9218" s="176"/>
      <c r="G9218" s="177"/>
      <c r="H9218" s="177"/>
    </row>
    <row r="9219" spans="1:8" x14ac:dyDescent="0.25">
      <c r="A9219" s="793"/>
      <c r="E9219" s="176"/>
      <c r="F9219" s="176"/>
      <c r="G9219" s="177"/>
      <c r="H9219" s="177"/>
    </row>
    <row r="9220" spans="1:8" x14ac:dyDescent="0.25">
      <c r="A9220" s="793"/>
      <c r="E9220" s="176"/>
      <c r="F9220" s="176"/>
      <c r="G9220" s="177"/>
      <c r="H9220" s="177"/>
    </row>
    <row r="9221" spans="1:8" x14ac:dyDescent="0.25">
      <c r="A9221" s="793"/>
      <c r="E9221" s="176"/>
      <c r="F9221" s="176"/>
      <c r="G9221" s="177"/>
      <c r="H9221" s="177"/>
    </row>
    <row r="9222" spans="1:8" x14ac:dyDescent="0.25">
      <c r="A9222" s="793"/>
      <c r="E9222" s="176"/>
      <c r="F9222" s="176"/>
      <c r="G9222" s="177"/>
      <c r="H9222" s="177"/>
    </row>
    <row r="9223" spans="1:8" x14ac:dyDescent="0.25">
      <c r="A9223" s="793"/>
      <c r="E9223" s="176"/>
      <c r="F9223" s="176"/>
      <c r="G9223" s="177"/>
      <c r="H9223" s="177"/>
    </row>
    <row r="9224" spans="1:8" x14ac:dyDescent="0.25">
      <c r="A9224" s="793"/>
      <c r="E9224" s="176"/>
      <c r="F9224" s="176"/>
      <c r="G9224" s="177"/>
      <c r="H9224" s="177"/>
    </row>
    <row r="9225" spans="1:8" x14ac:dyDescent="0.25">
      <c r="A9225" s="793"/>
      <c r="E9225" s="176"/>
      <c r="F9225" s="176"/>
      <c r="G9225" s="177"/>
      <c r="H9225" s="177"/>
    </row>
    <row r="9226" spans="1:8" x14ac:dyDescent="0.25">
      <c r="A9226" s="793"/>
      <c r="E9226" s="176"/>
      <c r="F9226" s="176"/>
      <c r="G9226" s="177"/>
      <c r="H9226" s="177"/>
    </row>
    <row r="9227" spans="1:8" x14ac:dyDescent="0.25">
      <c r="A9227" s="793"/>
      <c r="E9227" s="176"/>
      <c r="F9227" s="176"/>
      <c r="G9227" s="177"/>
      <c r="H9227" s="177"/>
    </row>
    <row r="9228" spans="1:8" x14ac:dyDescent="0.25">
      <c r="A9228" s="793"/>
      <c r="E9228" s="176"/>
      <c r="F9228" s="176"/>
      <c r="G9228" s="177"/>
      <c r="H9228" s="177"/>
    </row>
    <row r="9229" spans="1:8" x14ac:dyDescent="0.25">
      <c r="A9229" s="793"/>
      <c r="E9229" s="176"/>
      <c r="F9229" s="176"/>
      <c r="G9229" s="177"/>
      <c r="H9229" s="177"/>
    </row>
    <row r="9230" spans="1:8" x14ac:dyDescent="0.25">
      <c r="A9230" s="793"/>
      <c r="E9230" s="176"/>
      <c r="F9230" s="176"/>
      <c r="G9230" s="177"/>
      <c r="H9230" s="177"/>
    </row>
    <row r="9231" spans="1:8" x14ac:dyDescent="0.25">
      <c r="A9231" s="793"/>
      <c r="E9231" s="176"/>
      <c r="F9231" s="176"/>
      <c r="G9231" s="177"/>
      <c r="H9231" s="177"/>
    </row>
    <row r="9232" spans="1:8" x14ac:dyDescent="0.25">
      <c r="A9232" s="793"/>
      <c r="E9232" s="176"/>
      <c r="F9232" s="176"/>
      <c r="G9232" s="177"/>
      <c r="H9232" s="177"/>
    </row>
    <row r="9233" spans="1:8" x14ac:dyDescent="0.25">
      <c r="A9233" s="793"/>
      <c r="E9233" s="176"/>
      <c r="F9233" s="176"/>
      <c r="G9233" s="177"/>
      <c r="H9233" s="177"/>
    </row>
    <row r="9234" spans="1:8" x14ac:dyDescent="0.25">
      <c r="A9234" s="793"/>
      <c r="E9234" s="176"/>
      <c r="F9234" s="176"/>
      <c r="G9234" s="177"/>
      <c r="H9234" s="177"/>
    </row>
    <row r="9235" spans="1:8" x14ac:dyDescent="0.25">
      <c r="A9235" s="793"/>
      <c r="E9235" s="176"/>
      <c r="F9235" s="176"/>
      <c r="G9235" s="177"/>
      <c r="H9235" s="177"/>
    </row>
    <row r="9236" spans="1:8" x14ac:dyDescent="0.25">
      <c r="A9236" s="793"/>
      <c r="E9236" s="176"/>
      <c r="F9236" s="176"/>
      <c r="G9236" s="177"/>
      <c r="H9236" s="177"/>
    </row>
    <row r="9237" spans="1:8" x14ac:dyDescent="0.25">
      <c r="A9237" s="793"/>
      <c r="E9237" s="176"/>
      <c r="F9237" s="176"/>
      <c r="G9237" s="177"/>
      <c r="H9237" s="177"/>
    </row>
    <row r="9238" spans="1:8" x14ac:dyDescent="0.25">
      <c r="A9238" s="793"/>
      <c r="E9238" s="176"/>
      <c r="F9238" s="176"/>
      <c r="G9238" s="177"/>
      <c r="H9238" s="177"/>
    </row>
    <row r="9239" spans="1:8" x14ac:dyDescent="0.25">
      <c r="A9239" s="793"/>
      <c r="E9239" s="176"/>
      <c r="F9239" s="176"/>
      <c r="G9239" s="177"/>
      <c r="H9239" s="177"/>
    </row>
    <row r="9240" spans="1:8" x14ac:dyDescent="0.25">
      <c r="A9240" s="793"/>
      <c r="E9240" s="176"/>
      <c r="F9240" s="176"/>
      <c r="G9240" s="177"/>
      <c r="H9240" s="177"/>
    </row>
    <row r="9241" spans="1:8" x14ac:dyDescent="0.25">
      <c r="A9241" s="793"/>
      <c r="E9241" s="176"/>
      <c r="F9241" s="176"/>
      <c r="G9241" s="177"/>
      <c r="H9241" s="177"/>
    </row>
    <row r="9242" spans="1:8" x14ac:dyDescent="0.25">
      <c r="A9242" s="793"/>
      <c r="E9242" s="176"/>
      <c r="F9242" s="176"/>
      <c r="G9242" s="177"/>
      <c r="H9242" s="177"/>
    </row>
    <row r="9243" spans="1:8" x14ac:dyDescent="0.25">
      <c r="A9243" s="793"/>
      <c r="E9243" s="176"/>
      <c r="F9243" s="176"/>
      <c r="G9243" s="177"/>
      <c r="H9243" s="177"/>
    </row>
    <row r="9244" spans="1:8" x14ac:dyDescent="0.25">
      <c r="A9244" s="793"/>
      <c r="E9244" s="176"/>
      <c r="F9244" s="176"/>
      <c r="G9244" s="177"/>
      <c r="H9244" s="177"/>
    </row>
    <row r="9245" spans="1:8" x14ac:dyDescent="0.25">
      <c r="A9245" s="793"/>
      <c r="E9245" s="176"/>
      <c r="F9245" s="176"/>
      <c r="G9245" s="177"/>
      <c r="H9245" s="177"/>
    </row>
    <row r="9246" spans="1:8" x14ac:dyDescent="0.25">
      <c r="A9246" s="793"/>
      <c r="E9246" s="176"/>
      <c r="F9246" s="176"/>
      <c r="G9246" s="177"/>
      <c r="H9246" s="177"/>
    </row>
    <row r="9247" spans="1:8" x14ac:dyDescent="0.25">
      <c r="A9247" s="793"/>
      <c r="E9247" s="176"/>
      <c r="F9247" s="176"/>
      <c r="G9247" s="177"/>
      <c r="H9247" s="177"/>
    </row>
    <row r="9248" spans="1:8" x14ac:dyDescent="0.25">
      <c r="A9248" s="793"/>
      <c r="E9248" s="176"/>
      <c r="F9248" s="176"/>
      <c r="G9248" s="177"/>
      <c r="H9248" s="177"/>
    </row>
    <row r="9249" spans="1:8" x14ac:dyDescent="0.25">
      <c r="A9249" s="793"/>
      <c r="E9249" s="176"/>
      <c r="F9249" s="176"/>
      <c r="G9249" s="177"/>
      <c r="H9249" s="177"/>
    </row>
    <row r="9250" spans="1:8" x14ac:dyDescent="0.25">
      <c r="A9250" s="793"/>
      <c r="E9250" s="176"/>
      <c r="F9250" s="176"/>
      <c r="G9250" s="177"/>
      <c r="H9250" s="177"/>
    </row>
    <row r="9251" spans="1:8" x14ac:dyDescent="0.25">
      <c r="A9251" s="793"/>
      <c r="E9251" s="176"/>
      <c r="F9251" s="176"/>
      <c r="G9251" s="177"/>
      <c r="H9251" s="177"/>
    </row>
    <row r="9252" spans="1:8" x14ac:dyDescent="0.25">
      <c r="A9252" s="793"/>
      <c r="E9252" s="176"/>
      <c r="F9252" s="176"/>
      <c r="G9252" s="177"/>
      <c r="H9252" s="177"/>
    </row>
    <row r="9253" spans="1:8" x14ac:dyDescent="0.25">
      <c r="A9253" s="793"/>
      <c r="E9253" s="176"/>
      <c r="F9253" s="176"/>
      <c r="G9253" s="177"/>
      <c r="H9253" s="177"/>
    </row>
    <row r="9254" spans="1:8" x14ac:dyDescent="0.25">
      <c r="A9254" s="793"/>
      <c r="E9254" s="176"/>
      <c r="F9254" s="176"/>
      <c r="G9254" s="177"/>
      <c r="H9254" s="177"/>
    </row>
    <row r="9255" spans="1:8" x14ac:dyDescent="0.25">
      <c r="A9255" s="793"/>
      <c r="E9255" s="176"/>
      <c r="F9255" s="176"/>
      <c r="G9255" s="177"/>
      <c r="H9255" s="177"/>
    </row>
    <row r="9256" spans="1:8" x14ac:dyDescent="0.25">
      <c r="A9256" s="793"/>
      <c r="E9256" s="176"/>
      <c r="F9256" s="176"/>
      <c r="G9256" s="177"/>
      <c r="H9256" s="177"/>
    </row>
    <row r="9257" spans="1:8" x14ac:dyDescent="0.25">
      <c r="A9257" s="793"/>
      <c r="E9257" s="176"/>
      <c r="F9257" s="176"/>
      <c r="G9257" s="177"/>
      <c r="H9257" s="177"/>
    </row>
    <row r="9258" spans="1:8" x14ac:dyDescent="0.25">
      <c r="A9258" s="793"/>
      <c r="E9258" s="176"/>
      <c r="F9258" s="176"/>
      <c r="G9258" s="177"/>
      <c r="H9258" s="177"/>
    </row>
    <row r="9259" spans="1:8" x14ac:dyDescent="0.25">
      <c r="A9259" s="793"/>
      <c r="E9259" s="176"/>
      <c r="F9259" s="176"/>
      <c r="G9259" s="177"/>
      <c r="H9259" s="177"/>
    </row>
    <row r="9260" spans="1:8" x14ac:dyDescent="0.25">
      <c r="A9260" s="793"/>
      <c r="E9260" s="176"/>
      <c r="F9260" s="176"/>
      <c r="G9260" s="177"/>
      <c r="H9260" s="177"/>
    </row>
    <row r="9261" spans="1:8" x14ac:dyDescent="0.25">
      <c r="A9261" s="793"/>
      <c r="E9261" s="176"/>
      <c r="F9261" s="176"/>
      <c r="G9261" s="177"/>
      <c r="H9261" s="177"/>
    </row>
    <row r="9262" spans="1:8" x14ac:dyDescent="0.25">
      <c r="A9262" s="793"/>
      <c r="E9262" s="176"/>
      <c r="F9262" s="176"/>
      <c r="G9262" s="177"/>
      <c r="H9262" s="177"/>
    </row>
    <row r="9263" spans="1:8" x14ac:dyDescent="0.25">
      <c r="A9263" s="793"/>
      <c r="E9263" s="176"/>
      <c r="F9263" s="176"/>
      <c r="G9263" s="177"/>
      <c r="H9263" s="177"/>
    </row>
    <row r="9264" spans="1:8" x14ac:dyDescent="0.25">
      <c r="A9264" s="793"/>
      <c r="E9264" s="176"/>
      <c r="F9264" s="176"/>
      <c r="G9264" s="177"/>
      <c r="H9264" s="177"/>
    </row>
    <row r="9265" spans="1:8" x14ac:dyDescent="0.25">
      <c r="A9265" s="793"/>
      <c r="E9265" s="176"/>
      <c r="F9265" s="176"/>
      <c r="G9265" s="177"/>
      <c r="H9265" s="177"/>
    </row>
    <row r="9266" spans="1:8" x14ac:dyDescent="0.25">
      <c r="A9266" s="793"/>
      <c r="E9266" s="176"/>
      <c r="F9266" s="176"/>
      <c r="G9266" s="177"/>
      <c r="H9266" s="177"/>
    </row>
    <row r="9267" spans="1:8" x14ac:dyDescent="0.25">
      <c r="A9267" s="793"/>
      <c r="E9267" s="176"/>
      <c r="F9267" s="176"/>
      <c r="G9267" s="177"/>
      <c r="H9267" s="177"/>
    </row>
    <row r="9268" spans="1:8" x14ac:dyDescent="0.25">
      <c r="A9268" s="793"/>
      <c r="E9268" s="176"/>
      <c r="F9268" s="176"/>
      <c r="G9268" s="177"/>
      <c r="H9268" s="177"/>
    </row>
    <row r="9269" spans="1:8" x14ac:dyDescent="0.25">
      <c r="A9269" s="793"/>
      <c r="E9269" s="176"/>
      <c r="F9269" s="176"/>
      <c r="G9269" s="177"/>
      <c r="H9269" s="177"/>
    </row>
    <row r="9270" spans="1:8" x14ac:dyDescent="0.25">
      <c r="A9270" s="793"/>
      <c r="E9270" s="176"/>
      <c r="F9270" s="176"/>
      <c r="G9270" s="177"/>
      <c r="H9270" s="177"/>
    </row>
    <row r="9271" spans="1:8" x14ac:dyDescent="0.25">
      <c r="A9271" s="793"/>
      <c r="E9271" s="176"/>
      <c r="F9271" s="176"/>
      <c r="G9271" s="177"/>
      <c r="H9271" s="177"/>
    </row>
    <row r="9272" spans="1:8" x14ac:dyDescent="0.25">
      <c r="A9272" s="793"/>
      <c r="E9272" s="176"/>
      <c r="F9272" s="176"/>
      <c r="G9272" s="177"/>
      <c r="H9272" s="177"/>
    </row>
    <row r="9273" spans="1:8" x14ac:dyDescent="0.25">
      <c r="A9273" s="793"/>
      <c r="E9273" s="176"/>
      <c r="F9273" s="176"/>
      <c r="G9273" s="177"/>
      <c r="H9273" s="177"/>
    </row>
    <row r="9274" spans="1:8" x14ac:dyDescent="0.25">
      <c r="A9274" s="793"/>
      <c r="E9274" s="176"/>
      <c r="F9274" s="176"/>
      <c r="G9274" s="177"/>
      <c r="H9274" s="177"/>
    </row>
    <row r="9275" spans="1:8" x14ac:dyDescent="0.25">
      <c r="A9275" s="793"/>
      <c r="E9275" s="176"/>
      <c r="F9275" s="176"/>
      <c r="G9275" s="177"/>
      <c r="H9275" s="177"/>
    </row>
    <row r="9276" spans="1:8" x14ac:dyDescent="0.25">
      <c r="A9276" s="793"/>
      <c r="E9276" s="176"/>
      <c r="F9276" s="176"/>
      <c r="G9276" s="177"/>
      <c r="H9276" s="177"/>
    </row>
    <row r="9277" spans="1:8" x14ac:dyDescent="0.25">
      <c r="A9277" s="793"/>
      <c r="E9277" s="176"/>
      <c r="F9277" s="176"/>
      <c r="G9277" s="177"/>
      <c r="H9277" s="177"/>
    </row>
    <row r="9278" spans="1:8" x14ac:dyDescent="0.25">
      <c r="A9278" s="793"/>
      <c r="E9278" s="176"/>
      <c r="F9278" s="176"/>
      <c r="G9278" s="177"/>
      <c r="H9278" s="177"/>
    </row>
    <row r="9279" spans="1:8" x14ac:dyDescent="0.25">
      <c r="A9279" s="793"/>
      <c r="E9279" s="176"/>
      <c r="F9279" s="176"/>
      <c r="G9279" s="177"/>
      <c r="H9279" s="177"/>
    </row>
    <row r="9280" spans="1:8" x14ac:dyDescent="0.25">
      <c r="A9280" s="793"/>
      <c r="E9280" s="176"/>
      <c r="F9280" s="176"/>
      <c r="G9280" s="177"/>
      <c r="H9280" s="177"/>
    </row>
    <row r="9281" spans="1:8" x14ac:dyDescent="0.25">
      <c r="A9281" s="793"/>
      <c r="E9281" s="176"/>
      <c r="F9281" s="176"/>
      <c r="G9281" s="177"/>
      <c r="H9281" s="177"/>
    </row>
    <row r="9282" spans="1:8" x14ac:dyDescent="0.25">
      <c r="A9282" s="793"/>
      <c r="E9282" s="176"/>
      <c r="F9282" s="176"/>
      <c r="G9282" s="177"/>
      <c r="H9282" s="177"/>
    </row>
    <row r="9283" spans="1:8" x14ac:dyDescent="0.25">
      <c r="A9283" s="793"/>
      <c r="E9283" s="176"/>
      <c r="F9283" s="176"/>
      <c r="G9283" s="177"/>
      <c r="H9283" s="177"/>
    </row>
    <row r="9284" spans="1:8" x14ac:dyDescent="0.25">
      <c r="A9284" s="793"/>
      <c r="E9284" s="176"/>
      <c r="F9284" s="176"/>
      <c r="G9284" s="177"/>
      <c r="H9284" s="177"/>
    </row>
    <row r="9285" spans="1:8" x14ac:dyDescent="0.25">
      <c r="A9285" s="793"/>
      <c r="E9285" s="176"/>
      <c r="F9285" s="176"/>
      <c r="G9285" s="177"/>
      <c r="H9285" s="177"/>
    </row>
    <row r="9286" spans="1:8" x14ac:dyDescent="0.25">
      <c r="A9286" s="793"/>
      <c r="E9286" s="176"/>
      <c r="F9286" s="176"/>
      <c r="G9286" s="177"/>
      <c r="H9286" s="177"/>
    </row>
    <row r="9287" spans="1:8" x14ac:dyDescent="0.25">
      <c r="A9287" s="793"/>
      <c r="E9287" s="176"/>
      <c r="F9287" s="176"/>
      <c r="G9287" s="177"/>
      <c r="H9287" s="177"/>
    </row>
    <row r="9288" spans="1:8" x14ac:dyDescent="0.25">
      <c r="A9288" s="793"/>
      <c r="E9288" s="176"/>
      <c r="F9288" s="176"/>
      <c r="G9288" s="177"/>
      <c r="H9288" s="177"/>
    </row>
    <row r="9289" spans="1:8" x14ac:dyDescent="0.25">
      <c r="A9289" s="793"/>
      <c r="E9289" s="176"/>
      <c r="F9289" s="176"/>
      <c r="G9289" s="177"/>
      <c r="H9289" s="177"/>
    </row>
    <row r="9290" spans="1:8" x14ac:dyDescent="0.25">
      <c r="A9290" s="793"/>
      <c r="E9290" s="176"/>
      <c r="F9290" s="176"/>
      <c r="G9290" s="177"/>
      <c r="H9290" s="177"/>
    </row>
    <row r="9291" spans="1:8" x14ac:dyDescent="0.25">
      <c r="A9291" s="793"/>
      <c r="E9291" s="176"/>
      <c r="F9291" s="176"/>
      <c r="G9291" s="177"/>
      <c r="H9291" s="177"/>
    </row>
    <row r="9292" spans="1:8" x14ac:dyDescent="0.25">
      <c r="A9292" s="793"/>
      <c r="E9292" s="176"/>
      <c r="F9292" s="176"/>
      <c r="G9292" s="177"/>
      <c r="H9292" s="177"/>
    </row>
    <row r="9293" spans="1:8" x14ac:dyDescent="0.25">
      <c r="A9293" s="793"/>
      <c r="E9293" s="176"/>
      <c r="F9293" s="176"/>
      <c r="G9293" s="177"/>
      <c r="H9293" s="177"/>
    </row>
    <row r="9294" spans="1:8" x14ac:dyDescent="0.25">
      <c r="A9294" s="793"/>
      <c r="E9294" s="176"/>
      <c r="F9294" s="176"/>
      <c r="G9294" s="177"/>
      <c r="H9294" s="177"/>
    </row>
    <row r="9295" spans="1:8" x14ac:dyDescent="0.25">
      <c r="A9295" s="793"/>
      <c r="E9295" s="176"/>
      <c r="F9295" s="176"/>
      <c r="G9295" s="177"/>
      <c r="H9295" s="177"/>
    </row>
    <row r="9296" spans="1:8" x14ac:dyDescent="0.25">
      <c r="A9296" s="793"/>
      <c r="E9296" s="176"/>
      <c r="F9296" s="176"/>
      <c r="G9296" s="177"/>
      <c r="H9296" s="177"/>
    </row>
    <row r="9297" spans="1:8" x14ac:dyDescent="0.25">
      <c r="A9297" s="793"/>
      <c r="E9297" s="176"/>
      <c r="F9297" s="176"/>
      <c r="G9297" s="177"/>
      <c r="H9297" s="177"/>
    </row>
    <row r="9298" spans="1:8" x14ac:dyDescent="0.25">
      <c r="A9298" s="793"/>
      <c r="E9298" s="176"/>
      <c r="F9298" s="176"/>
      <c r="G9298" s="177"/>
      <c r="H9298" s="177"/>
    </row>
    <row r="9299" spans="1:8" x14ac:dyDescent="0.25">
      <c r="A9299" s="793"/>
      <c r="E9299" s="176"/>
      <c r="F9299" s="176"/>
      <c r="G9299" s="177"/>
      <c r="H9299" s="177"/>
    </row>
    <row r="9300" spans="1:8" x14ac:dyDescent="0.25">
      <c r="A9300" s="793"/>
      <c r="E9300" s="176"/>
      <c r="F9300" s="176"/>
      <c r="G9300" s="177"/>
      <c r="H9300" s="177"/>
    </row>
    <row r="9301" spans="1:8" x14ac:dyDescent="0.25">
      <c r="A9301" s="793"/>
      <c r="E9301" s="176"/>
      <c r="F9301" s="176"/>
      <c r="G9301" s="177"/>
      <c r="H9301" s="177"/>
    </row>
    <row r="9302" spans="1:8" x14ac:dyDescent="0.25">
      <c r="A9302" s="793"/>
      <c r="E9302" s="176"/>
      <c r="F9302" s="176"/>
      <c r="G9302" s="177"/>
      <c r="H9302" s="177"/>
    </row>
    <row r="9303" spans="1:8" x14ac:dyDescent="0.25">
      <c r="A9303" s="793"/>
      <c r="E9303" s="176"/>
      <c r="F9303" s="176"/>
      <c r="G9303" s="177"/>
      <c r="H9303" s="177"/>
    </row>
    <row r="9304" spans="1:8" x14ac:dyDescent="0.25">
      <c r="A9304" s="793"/>
      <c r="E9304" s="176"/>
      <c r="F9304" s="176"/>
      <c r="G9304" s="177"/>
      <c r="H9304" s="177"/>
    </row>
    <row r="9305" spans="1:8" x14ac:dyDescent="0.25">
      <c r="A9305" s="793"/>
      <c r="E9305" s="176"/>
      <c r="F9305" s="176"/>
      <c r="G9305" s="177"/>
      <c r="H9305" s="177"/>
    </row>
    <row r="9306" spans="1:8" x14ac:dyDescent="0.25">
      <c r="A9306" s="793"/>
      <c r="E9306" s="176"/>
      <c r="F9306" s="176"/>
      <c r="G9306" s="177"/>
      <c r="H9306" s="177"/>
    </row>
    <row r="9307" spans="1:8" x14ac:dyDescent="0.25">
      <c r="A9307" s="793"/>
      <c r="E9307" s="176"/>
      <c r="F9307" s="176"/>
      <c r="G9307" s="177"/>
      <c r="H9307" s="177"/>
    </row>
    <row r="9308" spans="1:8" x14ac:dyDescent="0.25">
      <c r="A9308" s="793"/>
      <c r="E9308" s="176"/>
      <c r="F9308" s="176"/>
      <c r="G9308" s="177"/>
      <c r="H9308" s="177"/>
    </row>
    <row r="9309" spans="1:8" x14ac:dyDescent="0.25">
      <c r="A9309" s="793"/>
      <c r="E9309" s="176"/>
      <c r="F9309" s="176"/>
      <c r="G9309" s="177"/>
      <c r="H9309" s="177"/>
    </row>
    <row r="9310" spans="1:8" x14ac:dyDescent="0.25">
      <c r="A9310" s="793"/>
      <c r="E9310" s="176"/>
      <c r="F9310" s="176"/>
      <c r="G9310" s="177"/>
      <c r="H9310" s="177"/>
    </row>
    <row r="9311" spans="1:8" x14ac:dyDescent="0.25">
      <c r="A9311" s="793"/>
      <c r="E9311" s="176"/>
      <c r="F9311" s="176"/>
      <c r="G9311" s="177"/>
      <c r="H9311" s="177"/>
    </row>
    <row r="9312" spans="1:8" x14ac:dyDescent="0.25">
      <c r="A9312" s="793"/>
      <c r="E9312" s="176"/>
      <c r="F9312" s="176"/>
      <c r="G9312" s="177"/>
      <c r="H9312" s="177"/>
    </row>
    <row r="9313" spans="1:8" x14ac:dyDescent="0.25">
      <c r="A9313" s="793"/>
      <c r="E9313" s="176"/>
      <c r="F9313" s="176"/>
      <c r="G9313" s="177"/>
      <c r="H9313" s="177"/>
    </row>
    <row r="9314" spans="1:8" x14ac:dyDescent="0.25">
      <c r="A9314" s="793"/>
      <c r="E9314" s="176"/>
      <c r="F9314" s="176"/>
      <c r="G9314" s="177"/>
      <c r="H9314" s="177"/>
    </row>
    <row r="9315" spans="1:8" x14ac:dyDescent="0.25">
      <c r="A9315" s="793"/>
      <c r="E9315" s="176"/>
      <c r="F9315" s="176"/>
      <c r="G9315" s="177"/>
      <c r="H9315" s="177"/>
    </row>
    <row r="9316" spans="1:8" x14ac:dyDescent="0.25">
      <c r="A9316" s="793"/>
      <c r="E9316" s="176"/>
      <c r="F9316" s="176"/>
      <c r="G9316" s="177"/>
      <c r="H9316" s="177"/>
    </row>
    <row r="9317" spans="1:8" x14ac:dyDescent="0.25">
      <c r="A9317" s="793"/>
      <c r="E9317" s="176"/>
      <c r="F9317" s="176"/>
      <c r="G9317" s="177"/>
      <c r="H9317" s="177"/>
    </row>
    <row r="9318" spans="1:8" x14ac:dyDescent="0.25">
      <c r="A9318" s="793"/>
      <c r="E9318" s="176"/>
      <c r="F9318" s="176"/>
      <c r="G9318" s="177"/>
      <c r="H9318" s="177"/>
    </row>
    <row r="9319" spans="1:8" x14ac:dyDescent="0.25">
      <c r="A9319" s="793"/>
      <c r="E9319" s="176"/>
      <c r="F9319" s="176"/>
      <c r="G9319" s="177"/>
      <c r="H9319" s="177"/>
    </row>
    <row r="9320" spans="1:8" x14ac:dyDescent="0.25">
      <c r="A9320" s="793"/>
      <c r="E9320" s="176"/>
      <c r="F9320" s="176"/>
      <c r="G9320" s="177"/>
      <c r="H9320" s="177"/>
    </row>
    <row r="9321" spans="1:8" x14ac:dyDescent="0.25">
      <c r="A9321" s="793"/>
      <c r="E9321" s="176"/>
      <c r="F9321" s="176"/>
      <c r="G9321" s="177"/>
      <c r="H9321" s="177"/>
    </row>
    <row r="9322" spans="1:8" x14ac:dyDescent="0.25">
      <c r="A9322" s="793"/>
      <c r="E9322" s="176"/>
      <c r="F9322" s="176"/>
      <c r="G9322" s="177"/>
      <c r="H9322" s="177"/>
    </row>
    <row r="9323" spans="1:8" x14ac:dyDescent="0.25">
      <c r="A9323" s="793"/>
      <c r="E9323" s="176"/>
      <c r="F9323" s="176"/>
      <c r="G9323" s="177"/>
      <c r="H9323" s="177"/>
    </row>
    <row r="9324" spans="1:8" x14ac:dyDescent="0.25">
      <c r="A9324" s="793"/>
      <c r="E9324" s="176"/>
      <c r="F9324" s="176"/>
      <c r="G9324" s="177"/>
      <c r="H9324" s="177"/>
    </row>
    <row r="9325" spans="1:8" x14ac:dyDescent="0.25">
      <c r="A9325" s="793"/>
      <c r="E9325" s="176"/>
      <c r="F9325" s="176"/>
      <c r="G9325" s="177"/>
      <c r="H9325" s="177"/>
    </row>
    <row r="9326" spans="1:8" x14ac:dyDescent="0.25">
      <c r="A9326" s="793"/>
      <c r="E9326" s="176"/>
      <c r="F9326" s="176"/>
      <c r="G9326" s="177"/>
      <c r="H9326" s="177"/>
    </row>
    <row r="9327" spans="1:8" x14ac:dyDescent="0.25">
      <c r="A9327" s="793"/>
      <c r="E9327" s="176"/>
      <c r="F9327" s="176"/>
      <c r="G9327" s="177"/>
      <c r="H9327" s="177"/>
    </row>
    <row r="9328" spans="1:8" x14ac:dyDescent="0.25">
      <c r="A9328" s="793"/>
      <c r="E9328" s="176"/>
      <c r="F9328" s="176"/>
      <c r="G9328" s="177"/>
      <c r="H9328" s="177"/>
    </row>
    <row r="9329" spans="1:8" x14ac:dyDescent="0.25">
      <c r="A9329" s="793"/>
      <c r="E9329" s="176"/>
      <c r="F9329" s="176"/>
      <c r="G9329" s="177"/>
      <c r="H9329" s="177"/>
    </row>
    <row r="9330" spans="1:8" x14ac:dyDescent="0.25">
      <c r="A9330" s="793"/>
      <c r="E9330" s="176"/>
      <c r="F9330" s="176"/>
      <c r="G9330" s="177"/>
      <c r="H9330" s="177"/>
    </row>
    <row r="9331" spans="1:8" x14ac:dyDescent="0.25">
      <c r="A9331" s="793"/>
      <c r="E9331" s="176"/>
      <c r="F9331" s="176"/>
      <c r="G9331" s="177"/>
      <c r="H9331" s="177"/>
    </row>
    <row r="9332" spans="1:8" x14ac:dyDescent="0.25">
      <c r="A9332" s="793"/>
      <c r="E9332" s="176"/>
      <c r="F9332" s="176"/>
      <c r="G9332" s="177"/>
      <c r="H9332" s="177"/>
    </row>
    <row r="9333" spans="1:8" x14ac:dyDescent="0.25">
      <c r="A9333" s="793"/>
      <c r="E9333" s="176"/>
      <c r="F9333" s="176"/>
      <c r="G9333" s="177"/>
      <c r="H9333" s="177"/>
    </row>
    <row r="9334" spans="1:8" x14ac:dyDescent="0.25">
      <c r="A9334" s="793"/>
      <c r="E9334" s="176"/>
      <c r="F9334" s="176"/>
      <c r="G9334" s="177"/>
      <c r="H9334" s="177"/>
    </row>
    <row r="9335" spans="1:8" x14ac:dyDescent="0.25">
      <c r="A9335" s="793"/>
      <c r="E9335" s="176"/>
      <c r="F9335" s="176"/>
      <c r="G9335" s="177"/>
      <c r="H9335" s="177"/>
    </row>
    <row r="9336" spans="1:8" x14ac:dyDescent="0.25">
      <c r="A9336" s="793"/>
      <c r="E9336" s="176"/>
      <c r="F9336" s="176"/>
      <c r="G9336" s="177"/>
      <c r="H9336" s="177"/>
    </row>
    <row r="9337" spans="1:8" x14ac:dyDescent="0.25">
      <c r="A9337" s="793"/>
      <c r="E9337" s="176"/>
      <c r="F9337" s="176"/>
      <c r="G9337" s="177"/>
      <c r="H9337" s="177"/>
    </row>
    <row r="9338" spans="1:8" x14ac:dyDescent="0.25">
      <c r="A9338" s="793"/>
      <c r="E9338" s="176"/>
      <c r="F9338" s="176"/>
      <c r="G9338" s="177"/>
      <c r="H9338" s="177"/>
    </row>
    <row r="9339" spans="1:8" x14ac:dyDescent="0.25">
      <c r="A9339" s="793"/>
      <c r="E9339" s="176"/>
      <c r="F9339" s="176"/>
      <c r="G9339" s="177"/>
      <c r="H9339" s="177"/>
    </row>
    <row r="9340" spans="1:8" x14ac:dyDescent="0.25">
      <c r="A9340" s="793"/>
      <c r="E9340" s="176"/>
      <c r="F9340" s="176"/>
      <c r="G9340" s="177"/>
      <c r="H9340" s="177"/>
    </row>
    <row r="9341" spans="1:8" x14ac:dyDescent="0.25">
      <c r="A9341" s="793"/>
      <c r="E9341" s="176"/>
      <c r="F9341" s="176"/>
      <c r="G9341" s="177"/>
      <c r="H9341" s="177"/>
    </row>
    <row r="9342" spans="1:8" x14ac:dyDescent="0.25">
      <c r="A9342" s="793"/>
      <c r="E9342" s="176"/>
      <c r="F9342" s="176"/>
      <c r="G9342" s="177"/>
      <c r="H9342" s="177"/>
    </row>
    <row r="9343" spans="1:8" x14ac:dyDescent="0.25">
      <c r="A9343" s="793"/>
      <c r="E9343" s="176"/>
      <c r="F9343" s="176"/>
      <c r="G9343" s="177"/>
      <c r="H9343" s="177"/>
    </row>
    <row r="9344" spans="1:8" x14ac:dyDescent="0.25">
      <c r="A9344" s="793"/>
      <c r="E9344" s="176"/>
      <c r="F9344" s="176"/>
      <c r="G9344" s="177"/>
      <c r="H9344" s="177"/>
    </row>
    <row r="9345" spans="1:8" x14ac:dyDescent="0.25">
      <c r="A9345" s="793"/>
      <c r="E9345" s="176"/>
      <c r="F9345" s="176"/>
      <c r="G9345" s="177"/>
      <c r="H9345" s="177"/>
    </row>
    <row r="9346" spans="1:8" x14ac:dyDescent="0.25">
      <c r="A9346" s="793"/>
      <c r="E9346" s="176"/>
      <c r="F9346" s="176"/>
      <c r="G9346" s="177"/>
      <c r="H9346" s="177"/>
    </row>
    <row r="9347" spans="1:8" x14ac:dyDescent="0.25">
      <c r="A9347" s="793"/>
      <c r="E9347" s="176"/>
      <c r="F9347" s="176"/>
      <c r="G9347" s="177"/>
      <c r="H9347" s="177"/>
    </row>
    <row r="9348" spans="1:8" x14ac:dyDescent="0.25">
      <c r="A9348" s="793"/>
      <c r="E9348" s="176"/>
      <c r="F9348" s="176"/>
      <c r="G9348" s="177"/>
      <c r="H9348" s="177"/>
    </row>
    <row r="9349" spans="1:8" x14ac:dyDescent="0.25">
      <c r="A9349" s="793"/>
      <c r="E9349" s="176"/>
      <c r="F9349" s="176"/>
      <c r="G9349" s="177"/>
      <c r="H9349" s="177"/>
    </row>
    <row r="9350" spans="1:8" x14ac:dyDescent="0.25">
      <c r="A9350" s="793"/>
      <c r="E9350" s="176"/>
      <c r="F9350" s="176"/>
      <c r="G9350" s="177"/>
      <c r="H9350" s="177"/>
    </row>
    <row r="9351" spans="1:8" x14ac:dyDescent="0.25">
      <c r="A9351" s="793"/>
      <c r="E9351" s="176"/>
      <c r="F9351" s="176"/>
      <c r="G9351" s="177"/>
      <c r="H9351" s="177"/>
    </row>
    <row r="9352" spans="1:8" x14ac:dyDescent="0.25">
      <c r="A9352" s="793"/>
      <c r="E9352" s="176"/>
      <c r="F9352" s="176"/>
      <c r="G9352" s="177"/>
      <c r="H9352" s="177"/>
    </row>
    <row r="9353" spans="1:8" x14ac:dyDescent="0.25">
      <c r="A9353" s="793"/>
      <c r="E9353" s="176"/>
      <c r="F9353" s="176"/>
      <c r="G9353" s="177"/>
      <c r="H9353" s="177"/>
    </row>
    <row r="9354" spans="1:8" x14ac:dyDescent="0.25">
      <c r="A9354" s="793"/>
      <c r="E9354" s="176"/>
      <c r="F9354" s="176"/>
      <c r="G9354" s="177"/>
      <c r="H9354" s="177"/>
    </row>
    <row r="9355" spans="1:8" x14ac:dyDescent="0.25">
      <c r="A9355" s="793"/>
      <c r="E9355" s="176"/>
      <c r="F9355" s="176"/>
      <c r="G9355" s="177"/>
      <c r="H9355" s="177"/>
    </row>
    <row r="9356" spans="1:8" x14ac:dyDescent="0.25">
      <c r="A9356" s="793"/>
      <c r="E9356" s="176"/>
      <c r="F9356" s="176"/>
      <c r="G9356" s="177"/>
      <c r="H9356" s="177"/>
    </row>
    <row r="9357" spans="1:8" x14ac:dyDescent="0.25">
      <c r="A9357" s="793"/>
      <c r="E9357" s="176"/>
      <c r="F9357" s="176"/>
      <c r="G9357" s="177"/>
      <c r="H9357" s="177"/>
    </row>
    <row r="9358" spans="1:8" x14ac:dyDescent="0.25">
      <c r="A9358" s="793"/>
      <c r="E9358" s="176"/>
      <c r="F9358" s="176"/>
      <c r="G9358" s="177"/>
      <c r="H9358" s="177"/>
    </row>
    <row r="9359" spans="1:8" x14ac:dyDescent="0.25">
      <c r="A9359" s="793"/>
      <c r="E9359" s="176"/>
      <c r="F9359" s="176"/>
      <c r="G9359" s="177"/>
      <c r="H9359" s="177"/>
    </row>
    <row r="9360" spans="1:8" x14ac:dyDescent="0.25">
      <c r="A9360" s="793"/>
      <c r="E9360" s="176"/>
      <c r="F9360" s="176"/>
      <c r="G9360" s="177"/>
      <c r="H9360" s="177"/>
    </row>
    <row r="9361" spans="1:8" x14ac:dyDescent="0.25">
      <c r="A9361" s="793"/>
      <c r="E9361" s="176"/>
      <c r="F9361" s="176"/>
      <c r="G9361" s="177"/>
      <c r="H9361" s="177"/>
    </row>
    <row r="9362" spans="1:8" x14ac:dyDescent="0.25">
      <c r="A9362" s="793"/>
      <c r="E9362" s="176"/>
      <c r="F9362" s="176"/>
      <c r="G9362" s="177"/>
      <c r="H9362" s="177"/>
    </row>
    <row r="9363" spans="1:8" x14ac:dyDescent="0.25">
      <c r="A9363" s="793"/>
      <c r="E9363" s="176"/>
      <c r="F9363" s="176"/>
      <c r="G9363" s="177"/>
      <c r="H9363" s="177"/>
    </row>
    <row r="9364" spans="1:8" x14ac:dyDescent="0.25">
      <c r="A9364" s="793"/>
      <c r="E9364" s="176"/>
      <c r="F9364" s="176"/>
      <c r="G9364" s="177"/>
      <c r="H9364" s="177"/>
    </row>
    <row r="9365" spans="1:8" x14ac:dyDescent="0.25">
      <c r="A9365" s="793"/>
      <c r="E9365" s="176"/>
      <c r="F9365" s="176"/>
      <c r="G9365" s="177"/>
      <c r="H9365" s="177"/>
    </row>
    <row r="9366" spans="1:8" x14ac:dyDescent="0.25">
      <c r="A9366" s="793"/>
      <c r="E9366" s="176"/>
      <c r="F9366" s="176"/>
      <c r="G9366" s="177"/>
      <c r="H9366" s="177"/>
    </row>
    <row r="9367" spans="1:8" x14ac:dyDescent="0.25">
      <c r="A9367" s="793"/>
      <c r="E9367" s="176"/>
      <c r="F9367" s="176"/>
      <c r="G9367" s="177"/>
      <c r="H9367" s="177"/>
    </row>
    <row r="9368" spans="1:8" x14ac:dyDescent="0.25">
      <c r="A9368" s="793"/>
      <c r="E9368" s="176"/>
      <c r="F9368" s="176"/>
      <c r="G9368" s="177"/>
      <c r="H9368" s="177"/>
    </row>
    <row r="9369" spans="1:8" x14ac:dyDescent="0.25">
      <c r="A9369" s="793"/>
      <c r="E9369" s="176"/>
      <c r="F9369" s="176"/>
      <c r="G9369" s="177"/>
      <c r="H9369" s="177"/>
    </row>
    <row r="9370" spans="1:8" x14ac:dyDescent="0.25">
      <c r="A9370" s="793"/>
      <c r="E9370" s="176"/>
      <c r="F9370" s="176"/>
      <c r="G9370" s="177"/>
      <c r="H9370" s="177"/>
    </row>
    <row r="9371" spans="1:8" x14ac:dyDescent="0.25">
      <c r="A9371" s="793"/>
      <c r="E9371" s="176"/>
      <c r="F9371" s="176"/>
      <c r="G9371" s="177"/>
      <c r="H9371" s="177"/>
    </row>
    <row r="9372" spans="1:8" x14ac:dyDescent="0.25">
      <c r="A9372" s="793"/>
      <c r="E9372" s="176"/>
      <c r="F9372" s="176"/>
      <c r="G9372" s="177"/>
      <c r="H9372" s="177"/>
    </row>
    <row r="9373" spans="1:8" x14ac:dyDescent="0.25">
      <c r="A9373" s="793"/>
      <c r="E9373" s="176"/>
      <c r="F9373" s="176"/>
      <c r="G9373" s="177"/>
      <c r="H9373" s="177"/>
    </row>
    <row r="9374" spans="1:8" x14ac:dyDescent="0.25">
      <c r="A9374" s="793"/>
      <c r="E9374" s="176"/>
      <c r="F9374" s="176"/>
      <c r="G9374" s="177"/>
      <c r="H9374" s="177"/>
    </row>
    <row r="9375" spans="1:8" x14ac:dyDescent="0.25">
      <c r="A9375" s="793"/>
      <c r="E9375" s="176"/>
      <c r="F9375" s="176"/>
      <c r="G9375" s="177"/>
      <c r="H9375" s="177"/>
    </row>
    <row r="9376" spans="1:8" x14ac:dyDescent="0.25">
      <c r="A9376" s="793"/>
      <c r="E9376" s="176"/>
      <c r="F9376" s="176"/>
      <c r="G9376" s="177"/>
      <c r="H9376" s="177"/>
    </row>
    <row r="9377" spans="1:8" x14ac:dyDescent="0.25">
      <c r="A9377" s="793"/>
      <c r="E9377" s="176"/>
      <c r="F9377" s="176"/>
      <c r="G9377" s="177"/>
      <c r="H9377" s="177"/>
    </row>
    <row r="9378" spans="1:8" x14ac:dyDescent="0.25">
      <c r="A9378" s="793"/>
      <c r="E9378" s="176"/>
      <c r="F9378" s="176"/>
      <c r="G9378" s="177"/>
      <c r="H9378" s="177"/>
    </row>
    <row r="9379" spans="1:8" x14ac:dyDescent="0.25">
      <c r="A9379" s="793"/>
      <c r="E9379" s="176"/>
      <c r="F9379" s="176"/>
      <c r="G9379" s="177"/>
      <c r="H9379" s="177"/>
    </row>
    <row r="9380" spans="1:8" x14ac:dyDescent="0.25">
      <c r="A9380" s="793"/>
      <c r="E9380" s="176"/>
      <c r="F9380" s="176"/>
      <c r="G9380" s="177"/>
      <c r="H9380" s="177"/>
    </row>
    <row r="9381" spans="1:8" x14ac:dyDescent="0.25">
      <c r="A9381" s="793"/>
      <c r="E9381" s="176"/>
      <c r="F9381" s="176"/>
      <c r="G9381" s="177"/>
      <c r="H9381" s="177"/>
    </row>
    <row r="9382" spans="1:8" x14ac:dyDescent="0.25">
      <c r="A9382" s="793"/>
      <c r="E9382" s="176"/>
      <c r="F9382" s="176"/>
      <c r="G9382" s="177"/>
      <c r="H9382" s="177"/>
    </row>
    <row r="9383" spans="1:8" x14ac:dyDescent="0.25">
      <c r="A9383" s="793"/>
      <c r="E9383" s="176"/>
      <c r="F9383" s="176"/>
      <c r="G9383" s="177"/>
      <c r="H9383" s="177"/>
    </row>
    <row r="9384" spans="1:8" x14ac:dyDescent="0.25">
      <c r="A9384" s="793"/>
      <c r="E9384" s="176"/>
      <c r="F9384" s="176"/>
      <c r="G9384" s="177"/>
      <c r="H9384" s="177"/>
    </row>
    <row r="9385" spans="1:8" x14ac:dyDescent="0.25">
      <c r="A9385" s="793"/>
      <c r="E9385" s="176"/>
      <c r="F9385" s="176"/>
      <c r="G9385" s="177"/>
      <c r="H9385" s="177"/>
    </row>
    <row r="9386" spans="1:8" x14ac:dyDescent="0.25">
      <c r="A9386" s="793"/>
      <c r="E9386" s="176"/>
      <c r="F9386" s="176"/>
      <c r="G9386" s="177"/>
      <c r="H9386" s="177"/>
    </row>
    <row r="9387" spans="1:8" x14ac:dyDescent="0.25">
      <c r="A9387" s="793"/>
      <c r="E9387" s="176"/>
      <c r="F9387" s="176"/>
      <c r="G9387" s="177"/>
      <c r="H9387" s="177"/>
    </row>
    <row r="9388" spans="1:8" x14ac:dyDescent="0.25">
      <c r="A9388" s="793"/>
      <c r="E9388" s="176"/>
      <c r="F9388" s="176"/>
      <c r="G9388" s="177"/>
      <c r="H9388" s="177"/>
    </row>
    <row r="9389" spans="1:8" x14ac:dyDescent="0.25">
      <c r="A9389" s="793"/>
      <c r="E9389" s="176"/>
      <c r="F9389" s="176"/>
      <c r="G9389" s="177"/>
      <c r="H9389" s="177"/>
    </row>
    <row r="9390" spans="1:8" x14ac:dyDescent="0.25">
      <c r="A9390" s="793"/>
      <c r="E9390" s="176"/>
      <c r="F9390" s="176"/>
      <c r="G9390" s="177"/>
      <c r="H9390" s="177"/>
    </row>
    <row r="9391" spans="1:8" x14ac:dyDescent="0.25">
      <c r="A9391" s="793"/>
      <c r="E9391" s="176"/>
      <c r="F9391" s="176"/>
      <c r="G9391" s="177"/>
      <c r="H9391" s="177"/>
    </row>
    <row r="9392" spans="1:8" x14ac:dyDescent="0.25">
      <c r="A9392" s="793"/>
      <c r="E9392" s="176"/>
      <c r="F9392" s="176"/>
      <c r="G9392" s="177"/>
      <c r="H9392" s="177"/>
    </row>
    <row r="9393" spans="1:8" x14ac:dyDescent="0.25">
      <c r="A9393" s="793"/>
      <c r="E9393" s="176"/>
      <c r="F9393" s="176"/>
      <c r="G9393" s="177"/>
      <c r="H9393" s="177"/>
    </row>
    <row r="9394" spans="1:8" x14ac:dyDescent="0.25">
      <c r="A9394" s="793"/>
      <c r="E9394" s="176"/>
      <c r="F9394" s="176"/>
      <c r="G9394" s="177"/>
      <c r="H9394" s="177"/>
    </row>
    <row r="9395" spans="1:8" x14ac:dyDescent="0.25">
      <c r="A9395" s="793"/>
      <c r="E9395" s="176"/>
      <c r="F9395" s="176"/>
      <c r="G9395" s="177"/>
      <c r="H9395" s="177"/>
    </row>
    <row r="9396" spans="1:8" x14ac:dyDescent="0.25">
      <c r="A9396" s="793"/>
      <c r="E9396" s="176"/>
      <c r="F9396" s="176"/>
      <c r="G9396" s="177"/>
      <c r="H9396" s="177"/>
    </row>
    <row r="9397" spans="1:8" x14ac:dyDescent="0.25">
      <c r="A9397" s="793"/>
      <c r="E9397" s="176"/>
      <c r="F9397" s="176"/>
      <c r="G9397" s="177"/>
      <c r="H9397" s="177"/>
    </row>
    <row r="9398" spans="1:8" x14ac:dyDescent="0.25">
      <c r="A9398" s="793"/>
      <c r="E9398" s="176"/>
      <c r="F9398" s="176"/>
      <c r="G9398" s="177"/>
      <c r="H9398" s="177"/>
    </row>
    <row r="9399" spans="1:8" x14ac:dyDescent="0.25">
      <c r="A9399" s="793"/>
      <c r="E9399" s="176"/>
      <c r="F9399" s="176"/>
      <c r="G9399" s="177"/>
      <c r="H9399" s="177"/>
    </row>
    <row r="9400" spans="1:8" x14ac:dyDescent="0.25">
      <c r="A9400" s="793"/>
      <c r="E9400" s="176"/>
      <c r="F9400" s="176"/>
      <c r="G9400" s="177"/>
      <c r="H9400" s="177"/>
    </row>
    <row r="9401" spans="1:8" x14ac:dyDescent="0.25">
      <c r="A9401" s="793"/>
      <c r="E9401" s="176"/>
      <c r="F9401" s="176"/>
      <c r="G9401" s="177"/>
      <c r="H9401" s="177"/>
    </row>
    <row r="9402" spans="1:8" x14ac:dyDescent="0.25">
      <c r="A9402" s="793"/>
      <c r="E9402" s="176"/>
      <c r="F9402" s="176"/>
      <c r="G9402" s="177"/>
      <c r="H9402" s="177"/>
    </row>
    <row r="9403" spans="1:8" x14ac:dyDescent="0.25">
      <c r="A9403" s="793"/>
      <c r="E9403" s="176"/>
      <c r="F9403" s="176"/>
      <c r="G9403" s="177"/>
      <c r="H9403" s="177"/>
    </row>
    <row r="9404" spans="1:8" x14ac:dyDescent="0.25">
      <c r="A9404" s="793"/>
      <c r="E9404" s="176"/>
      <c r="F9404" s="176"/>
      <c r="G9404" s="177"/>
      <c r="H9404" s="177"/>
    </row>
    <row r="9405" spans="1:8" x14ac:dyDescent="0.25">
      <c r="A9405" s="793"/>
      <c r="E9405" s="176"/>
      <c r="F9405" s="176"/>
      <c r="G9405" s="177"/>
      <c r="H9405" s="177"/>
    </row>
    <row r="9406" spans="1:8" x14ac:dyDescent="0.25">
      <c r="A9406" s="793"/>
      <c r="E9406" s="176"/>
      <c r="F9406" s="176"/>
      <c r="G9406" s="177"/>
      <c r="H9406" s="177"/>
    </row>
    <row r="9407" spans="1:8" x14ac:dyDescent="0.25">
      <c r="A9407" s="793"/>
      <c r="E9407" s="176"/>
      <c r="F9407" s="176"/>
      <c r="G9407" s="177"/>
      <c r="H9407" s="177"/>
    </row>
    <row r="9408" spans="1:8" x14ac:dyDescent="0.25">
      <c r="A9408" s="793"/>
      <c r="E9408" s="176"/>
      <c r="F9408" s="176"/>
      <c r="G9408" s="177"/>
      <c r="H9408" s="177"/>
    </row>
    <row r="9409" spans="1:8" x14ac:dyDescent="0.25">
      <c r="A9409" s="793"/>
      <c r="E9409" s="176"/>
      <c r="F9409" s="176"/>
      <c r="G9409" s="177"/>
      <c r="H9409" s="177"/>
    </row>
    <row r="9410" spans="1:8" x14ac:dyDescent="0.25">
      <c r="A9410" s="793"/>
      <c r="E9410" s="176"/>
      <c r="F9410" s="176"/>
      <c r="G9410" s="177"/>
      <c r="H9410" s="177"/>
    </row>
    <row r="9411" spans="1:8" x14ac:dyDescent="0.25">
      <c r="A9411" s="793"/>
      <c r="E9411" s="176"/>
      <c r="F9411" s="176"/>
      <c r="G9411" s="177"/>
      <c r="H9411" s="177"/>
    </row>
    <row r="9412" spans="1:8" x14ac:dyDescent="0.25">
      <c r="A9412" s="793"/>
      <c r="E9412" s="176"/>
      <c r="F9412" s="176"/>
      <c r="G9412" s="177"/>
      <c r="H9412" s="177"/>
    </row>
    <row r="9413" spans="1:8" x14ac:dyDescent="0.25">
      <c r="A9413" s="793"/>
      <c r="E9413" s="176"/>
      <c r="F9413" s="176"/>
      <c r="G9413" s="177"/>
      <c r="H9413" s="177"/>
    </row>
    <row r="9414" spans="1:8" x14ac:dyDescent="0.25">
      <c r="A9414" s="793"/>
      <c r="E9414" s="176"/>
      <c r="F9414" s="176"/>
      <c r="G9414" s="177"/>
      <c r="H9414" s="177"/>
    </row>
    <row r="9415" spans="1:8" x14ac:dyDescent="0.25">
      <c r="A9415" s="793"/>
      <c r="E9415" s="176"/>
      <c r="F9415" s="176"/>
      <c r="G9415" s="177"/>
      <c r="H9415" s="177"/>
    </row>
    <row r="9416" spans="1:8" x14ac:dyDescent="0.25">
      <c r="A9416" s="793"/>
      <c r="E9416" s="176"/>
      <c r="F9416" s="176"/>
      <c r="G9416" s="177"/>
      <c r="H9416" s="177"/>
    </row>
    <row r="9417" spans="1:8" x14ac:dyDescent="0.25">
      <c r="A9417" s="793"/>
      <c r="E9417" s="176"/>
      <c r="F9417" s="176"/>
      <c r="G9417" s="177"/>
      <c r="H9417" s="177"/>
    </row>
    <row r="9418" spans="1:8" x14ac:dyDescent="0.25">
      <c r="A9418" s="793"/>
      <c r="E9418" s="176"/>
      <c r="F9418" s="176"/>
      <c r="G9418" s="177"/>
      <c r="H9418" s="177"/>
    </row>
    <row r="9419" spans="1:8" x14ac:dyDescent="0.25">
      <c r="A9419" s="793"/>
      <c r="E9419" s="176"/>
      <c r="F9419" s="176"/>
      <c r="G9419" s="177"/>
      <c r="H9419" s="177"/>
    </row>
    <row r="9420" spans="1:8" x14ac:dyDescent="0.25">
      <c r="A9420" s="793"/>
      <c r="E9420" s="176"/>
      <c r="F9420" s="176"/>
      <c r="G9420" s="177"/>
      <c r="H9420" s="177"/>
    </row>
    <row r="9421" spans="1:8" x14ac:dyDescent="0.25">
      <c r="A9421" s="793"/>
      <c r="E9421" s="176"/>
      <c r="F9421" s="176"/>
      <c r="G9421" s="177"/>
      <c r="H9421" s="177"/>
    </row>
    <row r="9422" spans="1:8" x14ac:dyDescent="0.25">
      <c r="A9422" s="793"/>
      <c r="E9422" s="176"/>
      <c r="F9422" s="176"/>
      <c r="G9422" s="177"/>
      <c r="H9422" s="177"/>
    </row>
    <row r="9423" spans="1:8" x14ac:dyDescent="0.25">
      <c r="A9423" s="793"/>
      <c r="E9423" s="176"/>
      <c r="F9423" s="176"/>
      <c r="G9423" s="177"/>
      <c r="H9423" s="177"/>
    </row>
    <row r="9424" spans="1:8" x14ac:dyDescent="0.25">
      <c r="A9424" s="793"/>
      <c r="E9424" s="176"/>
      <c r="F9424" s="176"/>
      <c r="G9424" s="177"/>
      <c r="H9424" s="177"/>
    </row>
    <row r="9425" spans="1:8" x14ac:dyDescent="0.25">
      <c r="A9425" s="793"/>
      <c r="E9425" s="176"/>
      <c r="F9425" s="176"/>
      <c r="G9425" s="177"/>
      <c r="H9425" s="177"/>
    </row>
    <row r="9426" spans="1:8" x14ac:dyDescent="0.25">
      <c r="A9426" s="793"/>
      <c r="E9426" s="176"/>
      <c r="F9426" s="176"/>
      <c r="G9426" s="177"/>
      <c r="H9426" s="177"/>
    </row>
    <row r="9427" spans="1:8" x14ac:dyDescent="0.25">
      <c r="A9427" s="793"/>
      <c r="E9427" s="176"/>
      <c r="F9427" s="176"/>
      <c r="G9427" s="177"/>
      <c r="H9427" s="177"/>
    </row>
    <row r="9428" spans="1:8" x14ac:dyDescent="0.25">
      <c r="A9428" s="793"/>
      <c r="E9428" s="176"/>
      <c r="F9428" s="176"/>
      <c r="G9428" s="177"/>
      <c r="H9428" s="177"/>
    </row>
    <row r="9429" spans="1:8" x14ac:dyDescent="0.25">
      <c r="A9429" s="793"/>
      <c r="E9429" s="176"/>
      <c r="F9429" s="176"/>
      <c r="G9429" s="177"/>
      <c r="H9429" s="177"/>
    </row>
    <row r="9430" spans="1:8" x14ac:dyDescent="0.25">
      <c r="A9430" s="793"/>
      <c r="E9430" s="176"/>
      <c r="F9430" s="176"/>
      <c r="G9430" s="177"/>
      <c r="H9430" s="177"/>
    </row>
    <row r="9431" spans="1:8" x14ac:dyDescent="0.25">
      <c r="A9431" s="793"/>
      <c r="E9431" s="176"/>
      <c r="F9431" s="176"/>
      <c r="G9431" s="177"/>
      <c r="H9431" s="177"/>
    </row>
    <row r="9432" spans="1:8" x14ac:dyDescent="0.25">
      <c r="A9432" s="793"/>
      <c r="E9432" s="176"/>
      <c r="F9432" s="176"/>
      <c r="G9432" s="177"/>
      <c r="H9432" s="177"/>
    </row>
    <row r="9433" spans="1:8" x14ac:dyDescent="0.25">
      <c r="A9433" s="793"/>
      <c r="E9433" s="176"/>
      <c r="F9433" s="176"/>
      <c r="G9433" s="177"/>
      <c r="H9433" s="177"/>
    </row>
    <row r="9434" spans="1:8" x14ac:dyDescent="0.25">
      <c r="A9434" s="793"/>
      <c r="E9434" s="176"/>
      <c r="F9434" s="176"/>
      <c r="G9434" s="177"/>
      <c r="H9434" s="177"/>
    </row>
    <row r="9435" spans="1:8" x14ac:dyDescent="0.25">
      <c r="A9435" s="793"/>
      <c r="E9435" s="176"/>
      <c r="F9435" s="176"/>
      <c r="G9435" s="177"/>
      <c r="H9435" s="177"/>
    </row>
    <row r="9436" spans="1:8" x14ac:dyDescent="0.25">
      <c r="A9436" s="793"/>
      <c r="E9436" s="176"/>
      <c r="F9436" s="176"/>
      <c r="G9436" s="177"/>
      <c r="H9436" s="177"/>
    </row>
    <row r="9437" spans="1:8" x14ac:dyDescent="0.25">
      <c r="A9437" s="793"/>
      <c r="E9437" s="176"/>
      <c r="F9437" s="176"/>
      <c r="G9437" s="177"/>
      <c r="H9437" s="177"/>
    </row>
    <row r="9438" spans="1:8" x14ac:dyDescent="0.25">
      <c r="A9438" s="793"/>
      <c r="E9438" s="176"/>
      <c r="F9438" s="176"/>
      <c r="G9438" s="177"/>
      <c r="H9438" s="177"/>
    </row>
    <row r="9439" spans="1:8" x14ac:dyDescent="0.25">
      <c r="A9439" s="793"/>
      <c r="E9439" s="176"/>
      <c r="F9439" s="176"/>
      <c r="G9439" s="177"/>
      <c r="H9439" s="177"/>
    </row>
    <row r="9440" spans="1:8" x14ac:dyDescent="0.25">
      <c r="A9440" s="793"/>
      <c r="E9440" s="176"/>
      <c r="F9440" s="176"/>
      <c r="G9440" s="177"/>
      <c r="H9440" s="177"/>
    </row>
    <row r="9441" spans="1:8" x14ac:dyDescent="0.25">
      <c r="A9441" s="793"/>
      <c r="E9441" s="176"/>
      <c r="F9441" s="176"/>
      <c r="G9441" s="177"/>
      <c r="H9441" s="177"/>
    </row>
    <row r="9442" spans="1:8" x14ac:dyDescent="0.25">
      <c r="A9442" s="793"/>
      <c r="E9442" s="176"/>
      <c r="F9442" s="176"/>
      <c r="G9442" s="177"/>
      <c r="H9442" s="177"/>
    </row>
    <row r="9443" spans="1:8" x14ac:dyDescent="0.25">
      <c r="A9443" s="793"/>
      <c r="E9443" s="176"/>
      <c r="F9443" s="176"/>
      <c r="G9443" s="177"/>
      <c r="H9443" s="177"/>
    </row>
    <row r="9444" spans="1:8" x14ac:dyDescent="0.25">
      <c r="A9444" s="793"/>
      <c r="E9444" s="176"/>
      <c r="F9444" s="176"/>
      <c r="G9444" s="177"/>
      <c r="H9444" s="177"/>
    </row>
    <row r="9445" spans="1:8" x14ac:dyDescent="0.25">
      <c r="A9445" s="793"/>
      <c r="E9445" s="176"/>
      <c r="F9445" s="176"/>
      <c r="G9445" s="177"/>
      <c r="H9445" s="177"/>
    </row>
    <row r="9446" spans="1:8" x14ac:dyDescent="0.25">
      <c r="A9446" s="793"/>
      <c r="E9446" s="176"/>
      <c r="F9446" s="176"/>
      <c r="G9446" s="177"/>
      <c r="H9446" s="177"/>
    </row>
    <row r="9447" spans="1:8" x14ac:dyDescent="0.25">
      <c r="A9447" s="793"/>
      <c r="E9447" s="176"/>
      <c r="F9447" s="176"/>
      <c r="G9447" s="177"/>
      <c r="H9447" s="177"/>
    </row>
    <row r="9448" spans="1:8" x14ac:dyDescent="0.25">
      <c r="A9448" s="793"/>
      <c r="E9448" s="176"/>
      <c r="F9448" s="176"/>
      <c r="G9448" s="177"/>
      <c r="H9448" s="177"/>
    </row>
    <row r="9449" spans="1:8" x14ac:dyDescent="0.25">
      <c r="A9449" s="793"/>
      <c r="E9449" s="176"/>
      <c r="F9449" s="176"/>
      <c r="G9449" s="177"/>
      <c r="H9449" s="177"/>
    </row>
    <row r="9450" spans="1:8" x14ac:dyDescent="0.25">
      <c r="A9450" s="793"/>
      <c r="E9450" s="176"/>
      <c r="F9450" s="176"/>
      <c r="G9450" s="177"/>
      <c r="H9450" s="177"/>
    </row>
    <row r="9451" spans="1:8" x14ac:dyDescent="0.25">
      <c r="A9451" s="793"/>
      <c r="E9451" s="176"/>
      <c r="F9451" s="176"/>
      <c r="G9451" s="177"/>
      <c r="H9451" s="177"/>
    </row>
    <row r="9452" spans="1:8" x14ac:dyDescent="0.25">
      <c r="A9452" s="793"/>
      <c r="E9452" s="176"/>
      <c r="F9452" s="176"/>
      <c r="G9452" s="177"/>
      <c r="H9452" s="177"/>
    </row>
    <row r="9453" spans="1:8" x14ac:dyDescent="0.25">
      <c r="A9453" s="793"/>
      <c r="E9453" s="176"/>
      <c r="F9453" s="176"/>
      <c r="G9453" s="177"/>
      <c r="H9453" s="177"/>
    </row>
    <row r="9454" spans="1:8" x14ac:dyDescent="0.25">
      <c r="A9454" s="793"/>
      <c r="E9454" s="176"/>
      <c r="F9454" s="176"/>
      <c r="G9454" s="177"/>
      <c r="H9454" s="177"/>
    </row>
    <row r="9455" spans="1:8" x14ac:dyDescent="0.25">
      <c r="A9455" s="793"/>
      <c r="E9455" s="176"/>
      <c r="F9455" s="176"/>
      <c r="G9455" s="177"/>
      <c r="H9455" s="177"/>
    </row>
    <row r="9456" spans="1:8" x14ac:dyDescent="0.25">
      <c r="A9456" s="793"/>
      <c r="E9456" s="176"/>
      <c r="F9456" s="176"/>
      <c r="G9456" s="177"/>
      <c r="H9456" s="177"/>
    </row>
    <row r="9457" spans="1:8" x14ac:dyDescent="0.25">
      <c r="A9457" s="793"/>
      <c r="E9457" s="176"/>
      <c r="F9457" s="176"/>
      <c r="G9457" s="177"/>
      <c r="H9457" s="177"/>
    </row>
    <row r="9458" spans="1:8" x14ac:dyDescent="0.25">
      <c r="A9458" s="793"/>
      <c r="E9458" s="176"/>
      <c r="F9458" s="176"/>
      <c r="G9458" s="177"/>
      <c r="H9458" s="177"/>
    </row>
    <row r="9459" spans="1:8" x14ac:dyDescent="0.25">
      <c r="A9459" s="793"/>
      <c r="E9459" s="176"/>
      <c r="F9459" s="176"/>
      <c r="G9459" s="177"/>
      <c r="H9459" s="177"/>
    </row>
    <row r="9460" spans="1:8" x14ac:dyDescent="0.25">
      <c r="A9460" s="793"/>
      <c r="E9460" s="176"/>
      <c r="F9460" s="176"/>
      <c r="G9460" s="177"/>
      <c r="H9460" s="177"/>
    </row>
    <row r="9461" spans="1:8" x14ac:dyDescent="0.25">
      <c r="A9461" s="793"/>
      <c r="E9461" s="176"/>
      <c r="F9461" s="176"/>
      <c r="G9461" s="177"/>
      <c r="H9461" s="177"/>
    </row>
    <row r="9462" spans="1:8" x14ac:dyDescent="0.25">
      <c r="A9462" s="793"/>
      <c r="E9462" s="176"/>
      <c r="F9462" s="176"/>
      <c r="G9462" s="177"/>
      <c r="H9462" s="177"/>
    </row>
    <row r="9463" spans="1:8" x14ac:dyDescent="0.25">
      <c r="A9463" s="793"/>
      <c r="E9463" s="176"/>
      <c r="F9463" s="176"/>
      <c r="G9463" s="177"/>
      <c r="H9463" s="177"/>
    </row>
    <row r="9464" spans="1:8" x14ac:dyDescent="0.25">
      <c r="A9464" s="793"/>
      <c r="E9464" s="176"/>
      <c r="F9464" s="176"/>
      <c r="G9464" s="177"/>
      <c r="H9464" s="177"/>
    </row>
    <row r="9465" spans="1:8" x14ac:dyDescent="0.25">
      <c r="A9465" s="793"/>
      <c r="E9465" s="176"/>
      <c r="F9465" s="176"/>
      <c r="G9465" s="177"/>
      <c r="H9465" s="177"/>
    </row>
    <row r="9466" spans="1:8" x14ac:dyDescent="0.25">
      <c r="A9466" s="793"/>
      <c r="E9466" s="176"/>
      <c r="F9466" s="176"/>
      <c r="G9466" s="177"/>
      <c r="H9466" s="177"/>
    </row>
    <row r="9467" spans="1:8" x14ac:dyDescent="0.25">
      <c r="A9467" s="793"/>
      <c r="E9467" s="176"/>
      <c r="F9467" s="176"/>
      <c r="G9467" s="177"/>
      <c r="H9467" s="177"/>
    </row>
    <row r="9468" spans="1:8" x14ac:dyDescent="0.25">
      <c r="A9468" s="793"/>
      <c r="E9468" s="176"/>
      <c r="F9468" s="176"/>
      <c r="G9468" s="177"/>
      <c r="H9468" s="177"/>
    </row>
    <row r="9469" spans="1:8" x14ac:dyDescent="0.25">
      <c r="A9469" s="793"/>
      <c r="E9469" s="176"/>
      <c r="F9469" s="176"/>
      <c r="G9469" s="177"/>
      <c r="H9469" s="177"/>
    </row>
    <row r="9470" spans="1:8" x14ac:dyDescent="0.25">
      <c r="A9470" s="793"/>
      <c r="E9470" s="176"/>
      <c r="F9470" s="176"/>
      <c r="G9470" s="177"/>
      <c r="H9470" s="177"/>
    </row>
    <row r="9471" spans="1:8" x14ac:dyDescent="0.25">
      <c r="A9471" s="793"/>
      <c r="E9471" s="176"/>
      <c r="F9471" s="176"/>
      <c r="G9471" s="177"/>
      <c r="H9471" s="177"/>
    </row>
    <row r="9472" spans="1:8" x14ac:dyDescent="0.25">
      <c r="A9472" s="793"/>
      <c r="E9472" s="176"/>
      <c r="F9472" s="176"/>
      <c r="G9472" s="177"/>
      <c r="H9472" s="177"/>
    </row>
    <row r="9473" spans="1:8" x14ac:dyDescent="0.25">
      <c r="A9473" s="793"/>
      <c r="E9473" s="176"/>
      <c r="F9473" s="176"/>
      <c r="G9473" s="177"/>
      <c r="H9473" s="177"/>
    </row>
    <row r="9474" spans="1:8" x14ac:dyDescent="0.25">
      <c r="A9474" s="793"/>
      <c r="E9474" s="176"/>
      <c r="F9474" s="176"/>
      <c r="G9474" s="177"/>
      <c r="H9474" s="177"/>
    </row>
    <row r="9475" spans="1:8" x14ac:dyDescent="0.25">
      <c r="A9475" s="793"/>
      <c r="E9475" s="176"/>
      <c r="F9475" s="176"/>
      <c r="G9475" s="177"/>
      <c r="H9475" s="177"/>
    </row>
    <row r="9476" spans="1:8" x14ac:dyDescent="0.25">
      <c r="A9476" s="793"/>
      <c r="E9476" s="176"/>
      <c r="F9476" s="176"/>
      <c r="G9476" s="177"/>
      <c r="H9476" s="177"/>
    </row>
    <row r="9477" spans="1:8" x14ac:dyDescent="0.25">
      <c r="A9477" s="793"/>
      <c r="E9477" s="176"/>
      <c r="F9477" s="176"/>
      <c r="G9477" s="177"/>
      <c r="H9477" s="177"/>
    </row>
    <row r="9478" spans="1:8" x14ac:dyDescent="0.25">
      <c r="A9478" s="793"/>
      <c r="E9478" s="176"/>
      <c r="F9478" s="176"/>
      <c r="G9478" s="177"/>
      <c r="H9478" s="177"/>
    </row>
    <row r="9479" spans="1:8" x14ac:dyDescent="0.25">
      <c r="A9479" s="793"/>
      <c r="E9479" s="176"/>
      <c r="F9479" s="176"/>
      <c r="G9479" s="177"/>
      <c r="H9479" s="177"/>
    </row>
    <row r="9480" spans="1:8" x14ac:dyDescent="0.25">
      <c r="A9480" s="793"/>
      <c r="E9480" s="176"/>
      <c r="F9480" s="176"/>
      <c r="G9480" s="177"/>
      <c r="H9480" s="177"/>
    </row>
    <row r="9481" spans="1:8" x14ac:dyDescent="0.25">
      <c r="A9481" s="793"/>
      <c r="E9481" s="176"/>
      <c r="F9481" s="176"/>
      <c r="G9481" s="177"/>
      <c r="H9481" s="177"/>
    </row>
    <row r="9482" spans="1:8" x14ac:dyDescent="0.25">
      <c r="A9482" s="793"/>
      <c r="E9482" s="176"/>
      <c r="F9482" s="176"/>
      <c r="G9482" s="177"/>
      <c r="H9482" s="177"/>
    </row>
    <row r="9483" spans="1:8" x14ac:dyDescent="0.25">
      <c r="A9483" s="793"/>
      <c r="E9483" s="176"/>
      <c r="F9483" s="176"/>
      <c r="G9483" s="177"/>
      <c r="H9483" s="177"/>
    </row>
    <row r="9484" spans="1:8" x14ac:dyDescent="0.25">
      <c r="A9484" s="793"/>
      <c r="E9484" s="176"/>
      <c r="F9484" s="176"/>
      <c r="G9484" s="177"/>
      <c r="H9484" s="177"/>
    </row>
    <row r="9485" spans="1:8" x14ac:dyDescent="0.25">
      <c r="A9485" s="793"/>
      <c r="E9485" s="176"/>
      <c r="F9485" s="176"/>
      <c r="G9485" s="177"/>
      <c r="H9485" s="177"/>
    </row>
    <row r="9486" spans="1:8" x14ac:dyDescent="0.25">
      <c r="A9486" s="793"/>
      <c r="E9486" s="176"/>
      <c r="F9486" s="176"/>
      <c r="G9486" s="177"/>
      <c r="H9486" s="177"/>
    </row>
    <row r="9487" spans="1:8" x14ac:dyDescent="0.25">
      <c r="A9487" s="793"/>
      <c r="E9487" s="176"/>
      <c r="F9487" s="176"/>
      <c r="G9487" s="177"/>
      <c r="H9487" s="177"/>
    </row>
    <row r="9488" spans="1:8" x14ac:dyDescent="0.25">
      <c r="A9488" s="793"/>
      <c r="E9488" s="176"/>
      <c r="F9488" s="176"/>
      <c r="G9488" s="177"/>
      <c r="H9488" s="177"/>
    </row>
    <row r="9489" spans="1:8" x14ac:dyDescent="0.25">
      <c r="A9489" s="793"/>
      <c r="E9489" s="176"/>
      <c r="F9489" s="176"/>
      <c r="G9489" s="177"/>
      <c r="H9489" s="177"/>
    </row>
    <row r="9490" spans="1:8" x14ac:dyDescent="0.25">
      <c r="A9490" s="793"/>
      <c r="E9490" s="176"/>
      <c r="F9490" s="176"/>
      <c r="G9490" s="177"/>
      <c r="H9490" s="177"/>
    </row>
    <row r="9491" spans="1:8" x14ac:dyDescent="0.25">
      <c r="A9491" s="793"/>
      <c r="E9491" s="176"/>
      <c r="F9491" s="176"/>
      <c r="G9491" s="177"/>
      <c r="H9491" s="177"/>
    </row>
    <row r="9492" spans="1:8" x14ac:dyDescent="0.25">
      <c r="A9492" s="793"/>
      <c r="E9492" s="176"/>
      <c r="F9492" s="176"/>
      <c r="G9492" s="177"/>
      <c r="H9492" s="177"/>
    </row>
    <row r="9493" spans="1:8" x14ac:dyDescent="0.25">
      <c r="A9493" s="793"/>
      <c r="E9493" s="176"/>
      <c r="F9493" s="176"/>
      <c r="G9493" s="177"/>
      <c r="H9493" s="177"/>
    </row>
    <row r="9494" spans="1:8" x14ac:dyDescent="0.25">
      <c r="A9494" s="793"/>
      <c r="E9494" s="176"/>
      <c r="F9494" s="176"/>
      <c r="G9494" s="177"/>
      <c r="H9494" s="177"/>
    </row>
    <row r="9495" spans="1:8" x14ac:dyDescent="0.25">
      <c r="A9495" s="793"/>
      <c r="E9495" s="176"/>
      <c r="F9495" s="176"/>
      <c r="G9495" s="177"/>
      <c r="H9495" s="177"/>
    </row>
    <row r="9496" spans="1:8" x14ac:dyDescent="0.25">
      <c r="A9496" s="793"/>
      <c r="E9496" s="176"/>
      <c r="F9496" s="176"/>
      <c r="G9496" s="177"/>
      <c r="H9496" s="177"/>
    </row>
    <row r="9497" spans="1:8" x14ac:dyDescent="0.25">
      <c r="A9497" s="793"/>
      <c r="E9497" s="176"/>
      <c r="F9497" s="176"/>
      <c r="G9497" s="177"/>
      <c r="H9497" s="177"/>
    </row>
    <row r="9498" spans="1:8" x14ac:dyDescent="0.25">
      <c r="A9498" s="793"/>
      <c r="E9498" s="176"/>
      <c r="F9498" s="176"/>
      <c r="G9498" s="177"/>
      <c r="H9498" s="177"/>
    </row>
    <row r="9499" spans="1:8" x14ac:dyDescent="0.25">
      <c r="A9499" s="793"/>
      <c r="E9499" s="176"/>
      <c r="F9499" s="176"/>
      <c r="G9499" s="177"/>
      <c r="H9499" s="177"/>
    </row>
    <row r="9500" spans="1:8" x14ac:dyDescent="0.25">
      <c r="A9500" s="793"/>
      <c r="E9500" s="176"/>
      <c r="F9500" s="176"/>
      <c r="G9500" s="177"/>
      <c r="H9500" s="177"/>
    </row>
    <row r="9501" spans="1:8" x14ac:dyDescent="0.25">
      <c r="A9501" s="793"/>
      <c r="E9501" s="176"/>
      <c r="F9501" s="176"/>
      <c r="G9501" s="177"/>
      <c r="H9501" s="177"/>
    </row>
    <row r="9502" spans="1:8" x14ac:dyDescent="0.25">
      <c r="A9502" s="793"/>
      <c r="E9502" s="176"/>
      <c r="F9502" s="176"/>
      <c r="G9502" s="177"/>
      <c r="H9502" s="177"/>
    </row>
    <row r="9503" spans="1:8" x14ac:dyDescent="0.25">
      <c r="A9503" s="793"/>
      <c r="E9503" s="176"/>
      <c r="F9503" s="176"/>
      <c r="G9503" s="177"/>
      <c r="H9503" s="177"/>
    </row>
    <row r="9504" spans="1:8" x14ac:dyDescent="0.25">
      <c r="A9504" s="793"/>
      <c r="E9504" s="176"/>
      <c r="F9504" s="176"/>
      <c r="G9504" s="177"/>
      <c r="H9504" s="177"/>
    </row>
    <row r="9505" spans="1:8" x14ac:dyDescent="0.25">
      <c r="A9505" s="793"/>
      <c r="E9505" s="176"/>
      <c r="F9505" s="176"/>
      <c r="G9505" s="177"/>
      <c r="H9505" s="177"/>
    </row>
    <row r="9506" spans="1:8" x14ac:dyDescent="0.25">
      <c r="A9506" s="793"/>
      <c r="E9506" s="176"/>
      <c r="F9506" s="176"/>
      <c r="G9506" s="177"/>
      <c r="H9506" s="177"/>
    </row>
    <row r="9507" spans="1:8" x14ac:dyDescent="0.25">
      <c r="A9507" s="793"/>
      <c r="E9507" s="176"/>
      <c r="F9507" s="176"/>
      <c r="G9507" s="177"/>
      <c r="H9507" s="177"/>
    </row>
    <row r="9508" spans="1:8" x14ac:dyDescent="0.25">
      <c r="A9508" s="793"/>
      <c r="E9508" s="176"/>
      <c r="F9508" s="176"/>
      <c r="G9508" s="177"/>
      <c r="H9508" s="177"/>
    </row>
    <row r="9509" spans="1:8" x14ac:dyDescent="0.25">
      <c r="A9509" s="793"/>
      <c r="E9509" s="176"/>
      <c r="F9509" s="176"/>
      <c r="G9509" s="177"/>
      <c r="H9509" s="177"/>
    </row>
    <row r="9510" spans="1:8" x14ac:dyDescent="0.25">
      <c r="A9510" s="793"/>
      <c r="E9510" s="176"/>
      <c r="F9510" s="176"/>
      <c r="G9510" s="177"/>
      <c r="H9510" s="177"/>
    </row>
    <row r="9511" spans="1:8" x14ac:dyDescent="0.25">
      <c r="A9511" s="793"/>
      <c r="E9511" s="176"/>
      <c r="F9511" s="176"/>
      <c r="G9511" s="177"/>
      <c r="H9511" s="177"/>
    </row>
    <row r="9512" spans="1:8" x14ac:dyDescent="0.25">
      <c r="A9512" s="793"/>
      <c r="E9512" s="176"/>
      <c r="F9512" s="176"/>
      <c r="G9512" s="177"/>
      <c r="H9512" s="177"/>
    </row>
    <row r="9513" spans="1:8" x14ac:dyDescent="0.25">
      <c r="A9513" s="793"/>
      <c r="E9513" s="176"/>
      <c r="F9513" s="176"/>
      <c r="G9513" s="177"/>
      <c r="H9513" s="177"/>
    </row>
    <row r="9514" spans="1:8" x14ac:dyDescent="0.25">
      <c r="A9514" s="793"/>
      <c r="E9514" s="176"/>
      <c r="F9514" s="176"/>
      <c r="G9514" s="177"/>
      <c r="H9514" s="177"/>
    </row>
    <row r="9515" spans="1:8" x14ac:dyDescent="0.25">
      <c r="A9515" s="793"/>
      <c r="E9515" s="176"/>
      <c r="F9515" s="176"/>
      <c r="G9515" s="177"/>
      <c r="H9515" s="177"/>
    </row>
    <row r="9516" spans="1:8" x14ac:dyDescent="0.25">
      <c r="A9516" s="793"/>
      <c r="E9516" s="176"/>
      <c r="F9516" s="176"/>
      <c r="G9516" s="177"/>
      <c r="H9516" s="177"/>
    </row>
    <row r="9517" spans="1:8" x14ac:dyDescent="0.25">
      <c r="A9517" s="793"/>
      <c r="E9517" s="176"/>
      <c r="F9517" s="176"/>
      <c r="G9517" s="177"/>
      <c r="H9517" s="177"/>
    </row>
    <row r="9518" spans="1:8" x14ac:dyDescent="0.25">
      <c r="A9518" s="793"/>
      <c r="E9518" s="176"/>
      <c r="F9518" s="176"/>
      <c r="G9518" s="177"/>
      <c r="H9518" s="177"/>
    </row>
    <row r="9519" spans="1:8" x14ac:dyDescent="0.25">
      <c r="A9519" s="793"/>
      <c r="E9519" s="176"/>
      <c r="F9519" s="176"/>
      <c r="G9519" s="177"/>
      <c r="H9519" s="177"/>
    </row>
    <row r="9520" spans="1:8" x14ac:dyDescent="0.25">
      <c r="A9520" s="793"/>
      <c r="E9520" s="176"/>
      <c r="F9520" s="176"/>
      <c r="G9520" s="177"/>
      <c r="H9520" s="177"/>
    </row>
    <row r="9521" spans="1:8" x14ac:dyDescent="0.25">
      <c r="A9521" s="793"/>
      <c r="E9521" s="176"/>
      <c r="F9521" s="176"/>
      <c r="G9521" s="177"/>
      <c r="H9521" s="177"/>
    </row>
    <row r="9522" spans="1:8" x14ac:dyDescent="0.25">
      <c r="A9522" s="793"/>
      <c r="E9522" s="176"/>
      <c r="F9522" s="176"/>
      <c r="G9522" s="177"/>
      <c r="H9522" s="177"/>
    </row>
    <row r="9523" spans="1:8" x14ac:dyDescent="0.25">
      <c r="A9523" s="793"/>
      <c r="E9523" s="176"/>
      <c r="F9523" s="176"/>
      <c r="G9523" s="177"/>
      <c r="H9523" s="177"/>
    </row>
    <row r="9524" spans="1:8" x14ac:dyDescent="0.25">
      <c r="A9524" s="793"/>
      <c r="E9524" s="176"/>
      <c r="F9524" s="176"/>
      <c r="G9524" s="177"/>
      <c r="H9524" s="177"/>
    </row>
    <row r="9525" spans="1:8" x14ac:dyDescent="0.25">
      <c r="A9525" s="793"/>
      <c r="E9525" s="176"/>
      <c r="F9525" s="176"/>
      <c r="G9525" s="177"/>
      <c r="H9525" s="177"/>
    </row>
    <row r="9526" spans="1:8" x14ac:dyDescent="0.25">
      <c r="A9526" s="793"/>
      <c r="E9526" s="176"/>
      <c r="F9526" s="176"/>
      <c r="G9526" s="177"/>
      <c r="H9526" s="177"/>
    </row>
    <row r="9527" spans="1:8" x14ac:dyDescent="0.25">
      <c r="A9527" s="793"/>
      <c r="E9527" s="176"/>
      <c r="F9527" s="176"/>
      <c r="G9527" s="177"/>
      <c r="H9527" s="177"/>
    </row>
    <row r="9528" spans="1:8" x14ac:dyDescent="0.25">
      <c r="A9528" s="793"/>
      <c r="E9528" s="176"/>
      <c r="F9528" s="176"/>
      <c r="G9528" s="177"/>
      <c r="H9528" s="177"/>
    </row>
    <row r="9529" spans="1:8" x14ac:dyDescent="0.25">
      <c r="A9529" s="793"/>
      <c r="E9529" s="176"/>
      <c r="F9529" s="176"/>
      <c r="G9529" s="177"/>
      <c r="H9529" s="177"/>
    </row>
    <row r="9530" spans="1:8" x14ac:dyDescent="0.25">
      <c r="A9530" s="793"/>
      <c r="E9530" s="176"/>
      <c r="F9530" s="176"/>
      <c r="G9530" s="177"/>
      <c r="H9530" s="177"/>
    </row>
    <row r="9531" spans="1:8" x14ac:dyDescent="0.25">
      <c r="A9531" s="793"/>
      <c r="E9531" s="176"/>
      <c r="F9531" s="176"/>
      <c r="G9531" s="177"/>
      <c r="H9531" s="177"/>
    </row>
    <row r="9532" spans="1:8" x14ac:dyDescent="0.25">
      <c r="A9532" s="793"/>
      <c r="E9532" s="176"/>
      <c r="F9532" s="176"/>
      <c r="G9532" s="177"/>
      <c r="H9532" s="177"/>
    </row>
    <row r="9533" spans="1:8" x14ac:dyDescent="0.25">
      <c r="A9533" s="793"/>
      <c r="E9533" s="176"/>
      <c r="F9533" s="176"/>
      <c r="G9533" s="177"/>
      <c r="H9533" s="177"/>
    </row>
    <row r="9534" spans="1:8" x14ac:dyDescent="0.25">
      <c r="A9534" s="793"/>
      <c r="E9534" s="176"/>
      <c r="F9534" s="176"/>
      <c r="G9534" s="177"/>
      <c r="H9534" s="177"/>
    </row>
    <row r="9535" spans="1:8" x14ac:dyDescent="0.25">
      <c r="A9535" s="793"/>
      <c r="E9535" s="176"/>
      <c r="F9535" s="176"/>
      <c r="G9535" s="177"/>
      <c r="H9535" s="177"/>
    </row>
    <row r="9536" spans="1:8" x14ac:dyDescent="0.25">
      <c r="A9536" s="793"/>
      <c r="E9536" s="176"/>
      <c r="F9536" s="176"/>
      <c r="G9536" s="177"/>
      <c r="H9536" s="177"/>
    </row>
    <row r="9537" spans="1:8" x14ac:dyDescent="0.25">
      <c r="A9537" s="793"/>
      <c r="E9537" s="176"/>
      <c r="F9537" s="176"/>
      <c r="G9537" s="177"/>
      <c r="H9537" s="177"/>
    </row>
    <row r="9538" spans="1:8" x14ac:dyDescent="0.25">
      <c r="A9538" s="793"/>
      <c r="E9538" s="176"/>
      <c r="F9538" s="176"/>
      <c r="G9538" s="177"/>
      <c r="H9538" s="177"/>
    </row>
    <row r="9539" spans="1:8" x14ac:dyDescent="0.25">
      <c r="A9539" s="793"/>
      <c r="E9539" s="176"/>
      <c r="F9539" s="176"/>
      <c r="G9539" s="177"/>
      <c r="H9539" s="177"/>
    </row>
    <row r="9540" spans="1:8" x14ac:dyDescent="0.25">
      <c r="A9540" s="793"/>
      <c r="E9540" s="176"/>
      <c r="F9540" s="176"/>
      <c r="G9540" s="177"/>
      <c r="H9540" s="177"/>
    </row>
    <row r="9541" spans="1:8" x14ac:dyDescent="0.25">
      <c r="A9541" s="793"/>
      <c r="E9541" s="176"/>
      <c r="F9541" s="176"/>
      <c r="G9541" s="177"/>
      <c r="H9541" s="177"/>
    </row>
    <row r="9542" spans="1:8" x14ac:dyDescent="0.25">
      <c r="A9542" s="793"/>
      <c r="E9542" s="176"/>
      <c r="F9542" s="176"/>
      <c r="G9542" s="177"/>
      <c r="H9542" s="177"/>
    </row>
    <row r="9543" spans="1:8" x14ac:dyDescent="0.25">
      <c r="A9543" s="793"/>
      <c r="E9543" s="176"/>
      <c r="F9543" s="176"/>
      <c r="G9543" s="177"/>
      <c r="H9543" s="177"/>
    </row>
    <row r="9544" spans="1:8" x14ac:dyDescent="0.25">
      <c r="A9544" s="793"/>
      <c r="E9544" s="176"/>
      <c r="F9544" s="176"/>
      <c r="G9544" s="177"/>
      <c r="H9544" s="177"/>
    </row>
    <row r="9545" spans="1:8" x14ac:dyDescent="0.25">
      <c r="A9545" s="793"/>
      <c r="E9545" s="176"/>
      <c r="F9545" s="176"/>
      <c r="G9545" s="177"/>
      <c r="H9545" s="177"/>
    </row>
    <row r="9546" spans="1:8" x14ac:dyDescent="0.25">
      <c r="A9546" s="793"/>
      <c r="E9546" s="176"/>
      <c r="F9546" s="176"/>
      <c r="G9546" s="177"/>
      <c r="H9546" s="177"/>
    </row>
    <row r="9547" spans="1:8" x14ac:dyDescent="0.25">
      <c r="A9547" s="793"/>
      <c r="E9547" s="176"/>
      <c r="F9547" s="176"/>
      <c r="G9547" s="177"/>
      <c r="H9547" s="177"/>
    </row>
    <row r="9548" spans="1:8" x14ac:dyDescent="0.25">
      <c r="A9548" s="793"/>
      <c r="E9548" s="176"/>
      <c r="F9548" s="176"/>
      <c r="G9548" s="177"/>
      <c r="H9548" s="177"/>
    </row>
    <row r="9549" spans="1:8" x14ac:dyDescent="0.25">
      <c r="A9549" s="793"/>
      <c r="E9549" s="176"/>
      <c r="F9549" s="176"/>
      <c r="G9549" s="177"/>
      <c r="H9549" s="177"/>
    </row>
    <row r="9550" spans="1:8" x14ac:dyDescent="0.25">
      <c r="A9550" s="793"/>
      <c r="E9550" s="176"/>
      <c r="F9550" s="176"/>
      <c r="G9550" s="177"/>
      <c r="H9550" s="177"/>
    </row>
    <row r="9551" spans="1:8" x14ac:dyDescent="0.25">
      <c r="A9551" s="793"/>
      <c r="E9551" s="176"/>
      <c r="F9551" s="176"/>
      <c r="G9551" s="177"/>
      <c r="H9551" s="177"/>
    </row>
    <row r="9552" spans="1:8" x14ac:dyDescent="0.25">
      <c r="A9552" s="793"/>
      <c r="E9552" s="176"/>
      <c r="F9552" s="176"/>
      <c r="G9552" s="177"/>
      <c r="H9552" s="177"/>
    </row>
    <row r="9553" spans="1:8" x14ac:dyDescent="0.25">
      <c r="A9553" s="793"/>
      <c r="E9553" s="176"/>
      <c r="F9553" s="176"/>
      <c r="G9553" s="177"/>
      <c r="H9553" s="177"/>
    </row>
    <row r="9554" spans="1:8" x14ac:dyDescent="0.25">
      <c r="A9554" s="793"/>
      <c r="E9554" s="176"/>
      <c r="F9554" s="176"/>
      <c r="G9554" s="177"/>
      <c r="H9554" s="177"/>
    </row>
    <row r="9555" spans="1:8" x14ac:dyDescent="0.25">
      <c r="A9555" s="793"/>
      <c r="E9555" s="176"/>
      <c r="F9555" s="176"/>
      <c r="G9555" s="177"/>
      <c r="H9555" s="177"/>
    </row>
    <row r="9556" spans="1:8" x14ac:dyDescent="0.25">
      <c r="A9556" s="793"/>
      <c r="E9556" s="176"/>
      <c r="F9556" s="176"/>
      <c r="G9556" s="177"/>
      <c r="H9556" s="177"/>
    </row>
    <row r="9557" spans="1:8" x14ac:dyDescent="0.25">
      <c r="A9557" s="793"/>
      <c r="E9557" s="176"/>
      <c r="F9557" s="176"/>
      <c r="G9557" s="177"/>
      <c r="H9557" s="177"/>
    </row>
    <row r="9558" spans="1:8" x14ac:dyDescent="0.25">
      <c r="A9558" s="793"/>
      <c r="E9558" s="176"/>
      <c r="F9558" s="176"/>
      <c r="G9558" s="177"/>
      <c r="H9558" s="177"/>
    </row>
    <row r="9559" spans="1:8" x14ac:dyDescent="0.25">
      <c r="A9559" s="793"/>
      <c r="E9559" s="176"/>
      <c r="F9559" s="176"/>
      <c r="G9559" s="177"/>
      <c r="H9559" s="177"/>
    </row>
    <row r="9560" spans="1:8" x14ac:dyDescent="0.25">
      <c r="A9560" s="793"/>
      <c r="E9560" s="176"/>
      <c r="F9560" s="176"/>
      <c r="G9560" s="177"/>
      <c r="H9560" s="177"/>
    </row>
    <row r="9561" spans="1:8" x14ac:dyDescent="0.25">
      <c r="A9561" s="793"/>
      <c r="E9561" s="176"/>
      <c r="F9561" s="176"/>
      <c r="G9561" s="177"/>
      <c r="H9561" s="177"/>
    </row>
    <row r="9562" spans="1:8" x14ac:dyDescent="0.25">
      <c r="A9562" s="793"/>
      <c r="E9562" s="176"/>
      <c r="F9562" s="176"/>
      <c r="G9562" s="177"/>
      <c r="H9562" s="177"/>
    </row>
    <row r="9563" spans="1:8" x14ac:dyDescent="0.25">
      <c r="A9563" s="793"/>
      <c r="E9563" s="176"/>
      <c r="F9563" s="176"/>
      <c r="G9563" s="177"/>
      <c r="H9563" s="177"/>
    </row>
    <row r="9564" spans="1:8" x14ac:dyDescent="0.25">
      <c r="A9564" s="793"/>
      <c r="E9564" s="176"/>
      <c r="F9564" s="176"/>
      <c r="G9564" s="177"/>
      <c r="H9564" s="177"/>
    </row>
    <row r="9565" spans="1:8" x14ac:dyDescent="0.25">
      <c r="A9565" s="793"/>
      <c r="E9565" s="176"/>
      <c r="F9565" s="176"/>
      <c r="G9565" s="177"/>
      <c r="H9565" s="177"/>
    </row>
    <row r="9566" spans="1:8" x14ac:dyDescent="0.25">
      <c r="A9566" s="793"/>
      <c r="E9566" s="176"/>
      <c r="F9566" s="176"/>
      <c r="G9566" s="177"/>
      <c r="H9566" s="177"/>
    </row>
    <row r="9567" spans="1:8" x14ac:dyDescent="0.25">
      <c r="A9567" s="793"/>
      <c r="E9567" s="176"/>
      <c r="F9567" s="176"/>
      <c r="G9567" s="177"/>
      <c r="H9567" s="177"/>
    </row>
    <row r="9568" spans="1:8" x14ac:dyDescent="0.25">
      <c r="A9568" s="793"/>
      <c r="E9568" s="176"/>
      <c r="F9568" s="176"/>
      <c r="G9568" s="177"/>
      <c r="H9568" s="177"/>
    </row>
    <row r="9569" spans="1:8" x14ac:dyDescent="0.25">
      <c r="A9569" s="793"/>
      <c r="E9569" s="176"/>
      <c r="F9569" s="176"/>
      <c r="G9569" s="177"/>
      <c r="H9569" s="177"/>
    </row>
    <row r="9570" spans="1:8" x14ac:dyDescent="0.25">
      <c r="A9570" s="793"/>
      <c r="E9570" s="176"/>
      <c r="F9570" s="176"/>
      <c r="G9570" s="177"/>
      <c r="H9570" s="177"/>
    </row>
    <row r="9571" spans="1:8" x14ac:dyDescent="0.25">
      <c r="A9571" s="793"/>
      <c r="E9571" s="176"/>
      <c r="F9571" s="176"/>
      <c r="G9571" s="177"/>
      <c r="H9571" s="177"/>
    </row>
    <row r="9572" spans="1:8" x14ac:dyDescent="0.25">
      <c r="A9572" s="793"/>
      <c r="E9572" s="176"/>
      <c r="F9572" s="176"/>
      <c r="G9572" s="177"/>
      <c r="H9572" s="177"/>
    </row>
    <row r="9573" spans="1:8" x14ac:dyDescent="0.25">
      <c r="A9573" s="793"/>
      <c r="E9573" s="176"/>
      <c r="F9573" s="176"/>
      <c r="G9573" s="177"/>
      <c r="H9573" s="177"/>
    </row>
    <row r="9574" spans="1:8" x14ac:dyDescent="0.25">
      <c r="A9574" s="793"/>
      <c r="E9574" s="176"/>
      <c r="F9574" s="176"/>
      <c r="G9574" s="177"/>
      <c r="H9574" s="177"/>
    </row>
    <row r="9575" spans="1:8" x14ac:dyDescent="0.25">
      <c r="A9575" s="793"/>
      <c r="E9575" s="176"/>
      <c r="F9575" s="176"/>
      <c r="G9575" s="177"/>
      <c r="H9575" s="177"/>
    </row>
    <row r="9576" spans="1:8" x14ac:dyDescent="0.25">
      <c r="A9576" s="793"/>
      <c r="E9576" s="176"/>
      <c r="F9576" s="176"/>
      <c r="G9576" s="177"/>
      <c r="H9576" s="177"/>
    </row>
    <row r="9577" spans="1:8" x14ac:dyDescent="0.25">
      <c r="A9577" s="793"/>
      <c r="E9577" s="176"/>
      <c r="F9577" s="176"/>
      <c r="G9577" s="177"/>
      <c r="H9577" s="177"/>
    </row>
    <row r="9578" spans="1:8" x14ac:dyDescent="0.25">
      <c r="A9578" s="793"/>
      <c r="E9578" s="176"/>
      <c r="F9578" s="176"/>
      <c r="G9578" s="177"/>
      <c r="H9578" s="177"/>
    </row>
    <row r="9579" spans="1:8" x14ac:dyDescent="0.25">
      <c r="A9579" s="793"/>
      <c r="E9579" s="176"/>
      <c r="F9579" s="176"/>
      <c r="G9579" s="177"/>
      <c r="H9579" s="177"/>
    </row>
    <row r="9580" spans="1:8" x14ac:dyDescent="0.25">
      <c r="A9580" s="793"/>
      <c r="E9580" s="176"/>
      <c r="F9580" s="176"/>
      <c r="G9580" s="177"/>
      <c r="H9580" s="177"/>
    </row>
    <row r="9581" spans="1:8" x14ac:dyDescent="0.25">
      <c r="A9581" s="793"/>
      <c r="E9581" s="176"/>
      <c r="F9581" s="176"/>
      <c r="G9581" s="177"/>
      <c r="H9581" s="177"/>
    </row>
    <row r="9582" spans="1:8" x14ac:dyDescent="0.25">
      <c r="A9582" s="793"/>
      <c r="E9582" s="176"/>
      <c r="F9582" s="176"/>
      <c r="G9582" s="177"/>
      <c r="H9582" s="177"/>
    </row>
    <row r="9583" spans="1:8" x14ac:dyDescent="0.25">
      <c r="A9583" s="793"/>
      <c r="E9583" s="176"/>
      <c r="F9583" s="176"/>
      <c r="G9583" s="177"/>
      <c r="H9583" s="177"/>
    </row>
    <row r="9584" spans="1:8" x14ac:dyDescent="0.25">
      <c r="A9584" s="793"/>
      <c r="E9584" s="176"/>
      <c r="F9584" s="176"/>
      <c r="G9584" s="177"/>
      <c r="H9584" s="177"/>
    </row>
    <row r="9585" spans="1:8" x14ac:dyDescent="0.25">
      <c r="A9585" s="793"/>
      <c r="E9585" s="176"/>
      <c r="F9585" s="176"/>
      <c r="G9585" s="177"/>
      <c r="H9585" s="177"/>
    </row>
    <row r="9586" spans="1:8" x14ac:dyDescent="0.25">
      <c r="A9586" s="793"/>
      <c r="E9586" s="176"/>
      <c r="F9586" s="176"/>
      <c r="G9586" s="177"/>
      <c r="H9586" s="177"/>
    </row>
    <row r="9587" spans="1:8" x14ac:dyDescent="0.25">
      <c r="A9587" s="793"/>
      <c r="E9587" s="176"/>
      <c r="F9587" s="176"/>
      <c r="G9587" s="177"/>
      <c r="H9587" s="177"/>
    </row>
    <row r="9588" spans="1:8" x14ac:dyDescent="0.25">
      <c r="A9588" s="793"/>
      <c r="E9588" s="176"/>
      <c r="F9588" s="176"/>
      <c r="G9588" s="177"/>
      <c r="H9588" s="177"/>
    </row>
    <row r="9589" spans="1:8" x14ac:dyDescent="0.25">
      <c r="A9589" s="793"/>
      <c r="E9589" s="176"/>
      <c r="F9589" s="176"/>
      <c r="G9589" s="177"/>
      <c r="H9589" s="177"/>
    </row>
    <row r="9590" spans="1:8" x14ac:dyDescent="0.25">
      <c r="A9590" s="793"/>
      <c r="E9590" s="176"/>
      <c r="F9590" s="176"/>
      <c r="G9590" s="177"/>
      <c r="H9590" s="177"/>
    </row>
    <row r="9591" spans="1:8" x14ac:dyDescent="0.25">
      <c r="A9591" s="793"/>
      <c r="E9591" s="176"/>
      <c r="F9591" s="176"/>
      <c r="G9591" s="177"/>
      <c r="H9591" s="177"/>
    </row>
    <row r="9592" spans="1:8" x14ac:dyDescent="0.25">
      <c r="A9592" s="793"/>
      <c r="E9592" s="176"/>
      <c r="F9592" s="176"/>
      <c r="G9592" s="177"/>
      <c r="H9592" s="177"/>
    </row>
    <row r="9593" spans="1:8" x14ac:dyDescent="0.25">
      <c r="A9593" s="793"/>
      <c r="E9593" s="176"/>
      <c r="F9593" s="176"/>
      <c r="G9593" s="177"/>
      <c r="H9593" s="177"/>
    </row>
    <row r="9594" spans="1:8" x14ac:dyDescent="0.25">
      <c r="A9594" s="793"/>
      <c r="E9594" s="176"/>
      <c r="F9594" s="176"/>
      <c r="G9594" s="177"/>
      <c r="H9594" s="177"/>
    </row>
    <row r="9595" spans="1:8" x14ac:dyDescent="0.25">
      <c r="A9595" s="793"/>
      <c r="E9595" s="176"/>
      <c r="F9595" s="176"/>
      <c r="G9595" s="177"/>
      <c r="H9595" s="177"/>
    </row>
    <row r="9596" spans="1:8" x14ac:dyDescent="0.25">
      <c r="A9596" s="793"/>
      <c r="E9596" s="176"/>
      <c r="F9596" s="176"/>
      <c r="G9596" s="177"/>
      <c r="H9596" s="177"/>
    </row>
    <row r="9597" spans="1:8" x14ac:dyDescent="0.25">
      <c r="A9597" s="793"/>
      <c r="E9597" s="176"/>
      <c r="F9597" s="176"/>
      <c r="G9597" s="177"/>
      <c r="H9597" s="177"/>
    </row>
    <row r="9598" spans="1:8" x14ac:dyDescent="0.25">
      <c r="A9598" s="793"/>
      <c r="E9598" s="176"/>
      <c r="F9598" s="176"/>
      <c r="G9598" s="177"/>
      <c r="H9598" s="177"/>
    </row>
    <row r="9599" spans="1:8" x14ac:dyDescent="0.25">
      <c r="A9599" s="793"/>
      <c r="E9599" s="176"/>
      <c r="F9599" s="176"/>
      <c r="G9599" s="177"/>
      <c r="H9599" s="177"/>
    </row>
    <row r="9600" spans="1:8" x14ac:dyDescent="0.25">
      <c r="A9600" s="793"/>
      <c r="E9600" s="176"/>
      <c r="F9600" s="176"/>
      <c r="G9600" s="177"/>
      <c r="H9600" s="177"/>
    </row>
    <row r="9601" spans="1:8" x14ac:dyDescent="0.25">
      <c r="A9601" s="793"/>
      <c r="E9601" s="176"/>
      <c r="F9601" s="176"/>
      <c r="G9601" s="177"/>
      <c r="H9601" s="177"/>
    </row>
    <row r="9602" spans="1:8" x14ac:dyDescent="0.25">
      <c r="A9602" s="793"/>
      <c r="E9602" s="176"/>
      <c r="F9602" s="176"/>
      <c r="G9602" s="177"/>
      <c r="H9602" s="177"/>
    </row>
    <row r="9603" spans="1:8" x14ac:dyDescent="0.25">
      <c r="A9603" s="793"/>
      <c r="E9603" s="176"/>
      <c r="F9603" s="176"/>
      <c r="G9603" s="177"/>
      <c r="H9603" s="177"/>
    </row>
    <row r="9604" spans="1:8" x14ac:dyDescent="0.25">
      <c r="A9604" s="793"/>
      <c r="E9604" s="176"/>
      <c r="F9604" s="176"/>
      <c r="G9604" s="177"/>
      <c r="H9604" s="177"/>
    </row>
    <row r="9605" spans="1:8" x14ac:dyDescent="0.25">
      <c r="A9605" s="793"/>
      <c r="E9605" s="176"/>
      <c r="F9605" s="176"/>
      <c r="G9605" s="177"/>
      <c r="H9605" s="177"/>
    </row>
    <row r="9606" spans="1:8" x14ac:dyDescent="0.25">
      <c r="A9606" s="793"/>
      <c r="E9606" s="176"/>
      <c r="F9606" s="176"/>
      <c r="G9606" s="177"/>
      <c r="H9606" s="177"/>
    </row>
    <row r="9607" spans="1:8" x14ac:dyDescent="0.25">
      <c r="A9607" s="793"/>
      <c r="E9607" s="176"/>
      <c r="F9607" s="176"/>
      <c r="G9607" s="177"/>
      <c r="H9607" s="177"/>
    </row>
    <row r="9608" spans="1:8" x14ac:dyDescent="0.25">
      <c r="A9608" s="793"/>
      <c r="E9608" s="176"/>
      <c r="F9608" s="176"/>
      <c r="G9608" s="177"/>
      <c r="H9608" s="177"/>
    </row>
    <row r="9609" spans="1:8" x14ac:dyDescent="0.25">
      <c r="A9609" s="793"/>
      <c r="E9609" s="176"/>
      <c r="F9609" s="176"/>
      <c r="G9609" s="177"/>
      <c r="H9609" s="177"/>
    </row>
    <row r="9610" spans="1:8" x14ac:dyDescent="0.25">
      <c r="A9610" s="793"/>
      <c r="E9610" s="176"/>
      <c r="F9610" s="176"/>
      <c r="G9610" s="177"/>
      <c r="H9610" s="177"/>
    </row>
    <row r="9611" spans="1:8" x14ac:dyDescent="0.25">
      <c r="A9611" s="793"/>
      <c r="E9611" s="176"/>
      <c r="F9611" s="176"/>
      <c r="G9611" s="177"/>
      <c r="H9611" s="177"/>
    </row>
    <row r="9612" spans="1:8" x14ac:dyDescent="0.25">
      <c r="A9612" s="793"/>
      <c r="E9612" s="176"/>
      <c r="F9612" s="176"/>
      <c r="G9612" s="177"/>
      <c r="H9612" s="177"/>
    </row>
    <row r="9613" spans="1:8" x14ac:dyDescent="0.25">
      <c r="A9613" s="793"/>
      <c r="E9613" s="176"/>
      <c r="F9613" s="176"/>
      <c r="G9613" s="177"/>
      <c r="H9613" s="177"/>
    </row>
    <row r="9614" spans="1:8" x14ac:dyDescent="0.25">
      <c r="A9614" s="793"/>
      <c r="E9614" s="176"/>
      <c r="F9614" s="176"/>
      <c r="G9614" s="177"/>
      <c r="H9614" s="177"/>
    </row>
    <row r="9615" spans="1:8" x14ac:dyDescent="0.25">
      <c r="A9615" s="793"/>
      <c r="E9615" s="176"/>
      <c r="F9615" s="176"/>
      <c r="G9615" s="177"/>
      <c r="H9615" s="177"/>
    </row>
    <row r="9616" spans="1:8" x14ac:dyDescent="0.25">
      <c r="A9616" s="793"/>
      <c r="E9616" s="176"/>
      <c r="F9616" s="176"/>
      <c r="G9616" s="177"/>
      <c r="H9616" s="177"/>
    </row>
    <row r="9617" spans="1:8" x14ac:dyDescent="0.25">
      <c r="A9617" s="793"/>
      <c r="E9617" s="176"/>
      <c r="F9617" s="176"/>
      <c r="G9617" s="177"/>
      <c r="H9617" s="177"/>
    </row>
    <row r="9618" spans="1:8" x14ac:dyDescent="0.25">
      <c r="A9618" s="793"/>
      <c r="E9618" s="176"/>
      <c r="F9618" s="176"/>
      <c r="G9618" s="177"/>
      <c r="H9618" s="177"/>
    </row>
    <row r="9619" spans="1:8" x14ac:dyDescent="0.25">
      <c r="A9619" s="793"/>
      <c r="E9619" s="176"/>
      <c r="F9619" s="176"/>
      <c r="G9619" s="177"/>
      <c r="H9619" s="177"/>
    </row>
    <row r="9620" spans="1:8" x14ac:dyDescent="0.25">
      <c r="A9620" s="793"/>
      <c r="E9620" s="176"/>
      <c r="F9620" s="176"/>
      <c r="G9620" s="177"/>
      <c r="H9620" s="177"/>
    </row>
    <row r="9621" spans="1:8" x14ac:dyDescent="0.25">
      <c r="A9621" s="793"/>
      <c r="E9621" s="176"/>
      <c r="F9621" s="176"/>
      <c r="G9621" s="177"/>
      <c r="H9621" s="177"/>
    </row>
    <row r="9622" spans="1:8" x14ac:dyDescent="0.25">
      <c r="A9622" s="793"/>
      <c r="E9622" s="176"/>
      <c r="F9622" s="176"/>
      <c r="G9622" s="177"/>
      <c r="H9622" s="177"/>
    </row>
    <row r="9623" spans="1:8" x14ac:dyDescent="0.25">
      <c r="A9623" s="793"/>
      <c r="E9623" s="176"/>
      <c r="F9623" s="176"/>
      <c r="G9623" s="177"/>
      <c r="H9623" s="177"/>
    </row>
    <row r="9624" spans="1:8" x14ac:dyDescent="0.25">
      <c r="A9624" s="793"/>
      <c r="E9624" s="176"/>
      <c r="F9624" s="176"/>
      <c r="G9624" s="177"/>
      <c r="H9624" s="177"/>
    </row>
    <row r="9625" spans="1:8" x14ac:dyDescent="0.25">
      <c r="A9625" s="793"/>
      <c r="E9625" s="176"/>
      <c r="F9625" s="176"/>
      <c r="G9625" s="177"/>
      <c r="H9625" s="177"/>
    </row>
    <row r="9626" spans="1:8" x14ac:dyDescent="0.25">
      <c r="A9626" s="793"/>
      <c r="E9626" s="176"/>
      <c r="F9626" s="176"/>
      <c r="G9626" s="177"/>
      <c r="H9626" s="177"/>
    </row>
    <row r="9627" spans="1:8" x14ac:dyDescent="0.25">
      <c r="A9627" s="793"/>
      <c r="E9627" s="176"/>
      <c r="F9627" s="176"/>
      <c r="G9627" s="177"/>
      <c r="H9627" s="177"/>
    </row>
    <row r="9628" spans="1:8" x14ac:dyDescent="0.25">
      <c r="A9628" s="793"/>
      <c r="E9628" s="176"/>
      <c r="F9628" s="176"/>
      <c r="G9628" s="177"/>
      <c r="H9628" s="177"/>
    </row>
    <row r="9629" spans="1:8" x14ac:dyDescent="0.25">
      <c r="A9629" s="793"/>
      <c r="E9629" s="176"/>
      <c r="F9629" s="176"/>
      <c r="G9629" s="177"/>
      <c r="H9629" s="177"/>
    </row>
    <row r="9630" spans="1:8" x14ac:dyDescent="0.25">
      <c r="A9630" s="793"/>
      <c r="E9630" s="176"/>
      <c r="F9630" s="176"/>
      <c r="G9630" s="177"/>
      <c r="H9630" s="177"/>
    </row>
    <row r="9631" spans="1:8" x14ac:dyDescent="0.25">
      <c r="A9631" s="793"/>
      <c r="E9631" s="176"/>
      <c r="F9631" s="176"/>
      <c r="G9631" s="177"/>
      <c r="H9631" s="177"/>
    </row>
    <row r="9632" spans="1:8" x14ac:dyDescent="0.25">
      <c r="A9632" s="793"/>
      <c r="E9632" s="176"/>
      <c r="F9632" s="176"/>
      <c r="G9632" s="177"/>
      <c r="H9632" s="177"/>
    </row>
    <row r="9633" spans="1:8" x14ac:dyDescent="0.25">
      <c r="A9633" s="793"/>
      <c r="E9633" s="176"/>
      <c r="F9633" s="176"/>
      <c r="G9633" s="177"/>
      <c r="H9633" s="177"/>
    </row>
    <row r="9634" spans="1:8" x14ac:dyDescent="0.25">
      <c r="A9634" s="793"/>
      <c r="E9634" s="176"/>
      <c r="F9634" s="176"/>
      <c r="G9634" s="177"/>
      <c r="H9634" s="177"/>
    </row>
    <row r="9635" spans="1:8" x14ac:dyDescent="0.25">
      <c r="A9635" s="793"/>
      <c r="E9635" s="176"/>
      <c r="F9635" s="176"/>
      <c r="G9635" s="177"/>
      <c r="H9635" s="177"/>
    </row>
    <row r="9636" spans="1:8" x14ac:dyDescent="0.25">
      <c r="A9636" s="793"/>
      <c r="E9636" s="176"/>
      <c r="F9636" s="176"/>
      <c r="G9636" s="177"/>
      <c r="H9636" s="177"/>
    </row>
    <row r="9637" spans="1:8" x14ac:dyDescent="0.25">
      <c r="A9637" s="793"/>
      <c r="E9637" s="176"/>
      <c r="F9637" s="176"/>
      <c r="G9637" s="177"/>
      <c r="H9637" s="177"/>
    </row>
    <row r="9638" spans="1:8" x14ac:dyDescent="0.25">
      <c r="A9638" s="793"/>
      <c r="E9638" s="176"/>
      <c r="F9638" s="176"/>
      <c r="G9638" s="177"/>
      <c r="H9638" s="177"/>
    </row>
    <row r="9639" spans="1:8" x14ac:dyDescent="0.25">
      <c r="A9639" s="793"/>
      <c r="E9639" s="176"/>
      <c r="F9639" s="176"/>
      <c r="G9639" s="177"/>
      <c r="H9639" s="177"/>
    </row>
    <row r="9640" spans="1:8" x14ac:dyDescent="0.25">
      <c r="A9640" s="793"/>
      <c r="E9640" s="176"/>
      <c r="F9640" s="176"/>
      <c r="G9640" s="177"/>
      <c r="H9640" s="177"/>
    </row>
    <row r="9641" spans="1:8" x14ac:dyDescent="0.25">
      <c r="A9641" s="793"/>
      <c r="E9641" s="176"/>
      <c r="F9641" s="176"/>
      <c r="G9641" s="177"/>
      <c r="H9641" s="177"/>
    </row>
    <row r="9642" spans="1:8" x14ac:dyDescent="0.25">
      <c r="A9642" s="793"/>
      <c r="E9642" s="176"/>
      <c r="F9642" s="176"/>
      <c r="G9642" s="177"/>
      <c r="H9642" s="177"/>
    </row>
    <row r="9643" spans="1:8" x14ac:dyDescent="0.25">
      <c r="A9643" s="793"/>
      <c r="E9643" s="176"/>
      <c r="F9643" s="176"/>
      <c r="G9643" s="177"/>
      <c r="H9643" s="177"/>
    </row>
    <row r="9644" spans="1:8" x14ac:dyDescent="0.25">
      <c r="A9644" s="793"/>
      <c r="E9644" s="176"/>
      <c r="F9644" s="176"/>
      <c r="G9644" s="177"/>
      <c r="H9644" s="177"/>
    </row>
    <row r="9645" spans="1:8" x14ac:dyDescent="0.25">
      <c r="A9645" s="793"/>
      <c r="E9645" s="176"/>
      <c r="F9645" s="176"/>
      <c r="G9645" s="177"/>
      <c r="H9645" s="177"/>
    </row>
    <row r="9646" spans="1:8" x14ac:dyDescent="0.25">
      <c r="A9646" s="793"/>
      <c r="E9646" s="176"/>
      <c r="F9646" s="176"/>
      <c r="G9646" s="177"/>
      <c r="H9646" s="177"/>
    </row>
    <row r="9647" spans="1:8" x14ac:dyDescent="0.25">
      <c r="A9647" s="793"/>
      <c r="E9647" s="176"/>
      <c r="F9647" s="176"/>
      <c r="G9647" s="177"/>
      <c r="H9647" s="177"/>
    </row>
    <row r="9648" spans="1:8" x14ac:dyDescent="0.25">
      <c r="A9648" s="793"/>
      <c r="E9648" s="176"/>
      <c r="F9648" s="176"/>
      <c r="G9648" s="177"/>
      <c r="H9648" s="177"/>
    </row>
    <row r="9649" spans="1:8" x14ac:dyDescent="0.25">
      <c r="A9649" s="793"/>
      <c r="E9649" s="176"/>
      <c r="F9649" s="176"/>
      <c r="G9649" s="177"/>
      <c r="H9649" s="177"/>
    </row>
    <row r="9650" spans="1:8" x14ac:dyDescent="0.25">
      <c r="A9650" s="793"/>
      <c r="E9650" s="176"/>
      <c r="F9650" s="176"/>
      <c r="G9650" s="177"/>
      <c r="H9650" s="177"/>
    </row>
    <row r="9651" spans="1:8" x14ac:dyDescent="0.25">
      <c r="A9651" s="793"/>
      <c r="E9651" s="176"/>
      <c r="F9651" s="176"/>
      <c r="G9651" s="177"/>
      <c r="H9651" s="177"/>
    </row>
    <row r="9652" spans="1:8" x14ac:dyDescent="0.25">
      <c r="A9652" s="793"/>
      <c r="E9652" s="176"/>
      <c r="F9652" s="176"/>
      <c r="G9652" s="177"/>
      <c r="H9652" s="177"/>
    </row>
    <row r="9653" spans="1:8" x14ac:dyDescent="0.25">
      <c r="A9653" s="793"/>
      <c r="E9653" s="176"/>
      <c r="F9653" s="176"/>
      <c r="G9653" s="177"/>
      <c r="H9653" s="177"/>
    </row>
    <row r="9654" spans="1:8" x14ac:dyDescent="0.25">
      <c r="A9654" s="793"/>
      <c r="E9654" s="176"/>
      <c r="F9654" s="176"/>
      <c r="G9654" s="177"/>
      <c r="H9654" s="177"/>
    </row>
    <row r="9655" spans="1:8" x14ac:dyDescent="0.25">
      <c r="A9655" s="793"/>
      <c r="E9655" s="176"/>
      <c r="F9655" s="176"/>
      <c r="G9655" s="177"/>
      <c r="H9655" s="177"/>
    </row>
    <row r="9656" spans="1:8" x14ac:dyDescent="0.25">
      <c r="A9656" s="793"/>
      <c r="E9656" s="176"/>
      <c r="F9656" s="176"/>
      <c r="G9656" s="177"/>
      <c r="H9656" s="177"/>
    </row>
    <row r="9657" spans="1:8" x14ac:dyDescent="0.25">
      <c r="A9657" s="793"/>
      <c r="E9657" s="176"/>
      <c r="F9657" s="176"/>
      <c r="G9657" s="177"/>
      <c r="H9657" s="177"/>
    </row>
    <row r="9658" spans="1:8" x14ac:dyDescent="0.25">
      <c r="A9658" s="793"/>
      <c r="E9658" s="176"/>
      <c r="F9658" s="176"/>
      <c r="G9658" s="177"/>
      <c r="H9658" s="177"/>
    </row>
    <row r="9659" spans="1:8" x14ac:dyDescent="0.25">
      <c r="A9659" s="793"/>
      <c r="E9659" s="176"/>
      <c r="F9659" s="176"/>
      <c r="G9659" s="177"/>
      <c r="H9659" s="177"/>
    </row>
    <row r="9660" spans="1:8" x14ac:dyDescent="0.25">
      <c r="A9660" s="793"/>
      <c r="E9660" s="176"/>
      <c r="F9660" s="176"/>
      <c r="G9660" s="177"/>
      <c r="H9660" s="177"/>
    </row>
    <row r="9661" spans="1:8" x14ac:dyDescent="0.25">
      <c r="A9661" s="793"/>
      <c r="E9661" s="176"/>
      <c r="F9661" s="176"/>
      <c r="G9661" s="177"/>
      <c r="H9661" s="177"/>
    </row>
    <row r="9662" spans="1:8" x14ac:dyDescent="0.25">
      <c r="A9662" s="793"/>
      <c r="E9662" s="176"/>
      <c r="F9662" s="176"/>
      <c r="G9662" s="177"/>
      <c r="H9662" s="177"/>
    </row>
    <row r="9663" spans="1:8" x14ac:dyDescent="0.25">
      <c r="A9663" s="793"/>
      <c r="E9663" s="176"/>
      <c r="F9663" s="176"/>
      <c r="G9663" s="177"/>
      <c r="H9663" s="177"/>
    </row>
    <row r="9664" spans="1:8" x14ac:dyDescent="0.25">
      <c r="A9664" s="793"/>
      <c r="E9664" s="176"/>
      <c r="F9664" s="176"/>
      <c r="G9664" s="177"/>
      <c r="H9664" s="177"/>
    </row>
    <row r="9665" spans="1:8" x14ac:dyDescent="0.25">
      <c r="A9665" s="793"/>
      <c r="E9665" s="176"/>
      <c r="F9665" s="176"/>
      <c r="G9665" s="177"/>
      <c r="H9665" s="177"/>
    </row>
    <row r="9666" spans="1:8" x14ac:dyDescent="0.25">
      <c r="A9666" s="793"/>
      <c r="E9666" s="176"/>
      <c r="F9666" s="176"/>
      <c r="G9666" s="177"/>
      <c r="H9666" s="177"/>
    </row>
    <row r="9667" spans="1:8" x14ac:dyDescent="0.25">
      <c r="A9667" s="793"/>
      <c r="E9667" s="176"/>
      <c r="F9667" s="176"/>
      <c r="G9667" s="177"/>
      <c r="H9667" s="177"/>
    </row>
    <row r="9668" spans="1:8" x14ac:dyDescent="0.25">
      <c r="A9668" s="793"/>
      <c r="E9668" s="176"/>
      <c r="F9668" s="176"/>
      <c r="G9668" s="177"/>
      <c r="H9668" s="177"/>
    </row>
    <row r="9669" spans="1:8" x14ac:dyDescent="0.25">
      <c r="A9669" s="793"/>
      <c r="E9669" s="176"/>
      <c r="F9669" s="176"/>
      <c r="G9669" s="177"/>
      <c r="H9669" s="177"/>
    </row>
    <row r="9670" spans="1:8" x14ac:dyDescent="0.25">
      <c r="A9670" s="793"/>
      <c r="E9670" s="176"/>
      <c r="F9670" s="176"/>
      <c r="G9670" s="177"/>
      <c r="H9670" s="177"/>
    </row>
    <row r="9671" spans="1:8" x14ac:dyDescent="0.25">
      <c r="A9671" s="793"/>
      <c r="E9671" s="176"/>
      <c r="F9671" s="176"/>
      <c r="G9671" s="177"/>
      <c r="H9671" s="177"/>
    </row>
    <row r="9672" spans="1:8" x14ac:dyDescent="0.25">
      <c r="A9672" s="793"/>
      <c r="E9672" s="176"/>
      <c r="F9672" s="176"/>
      <c r="G9672" s="177"/>
      <c r="H9672" s="177"/>
    </row>
    <row r="9673" spans="1:8" x14ac:dyDescent="0.25">
      <c r="A9673" s="793"/>
      <c r="E9673" s="176"/>
      <c r="F9673" s="176"/>
      <c r="G9673" s="177"/>
      <c r="H9673" s="177"/>
    </row>
    <row r="9674" spans="1:8" x14ac:dyDescent="0.25">
      <c r="A9674" s="793"/>
      <c r="E9674" s="176"/>
      <c r="F9674" s="176"/>
      <c r="G9674" s="177"/>
      <c r="H9674" s="177"/>
    </row>
    <row r="9675" spans="1:8" x14ac:dyDescent="0.25">
      <c r="A9675" s="793"/>
      <c r="E9675" s="176"/>
      <c r="F9675" s="176"/>
      <c r="G9675" s="177"/>
      <c r="H9675" s="177"/>
    </row>
    <row r="9676" spans="1:8" x14ac:dyDescent="0.25">
      <c r="A9676" s="793"/>
      <c r="E9676" s="176"/>
      <c r="F9676" s="176"/>
      <c r="G9676" s="177"/>
      <c r="H9676" s="177"/>
    </row>
    <row r="9677" spans="1:8" x14ac:dyDescent="0.25">
      <c r="A9677" s="793"/>
      <c r="E9677" s="176"/>
      <c r="F9677" s="176"/>
      <c r="G9677" s="177"/>
      <c r="H9677" s="177"/>
    </row>
    <row r="9678" spans="1:8" x14ac:dyDescent="0.25">
      <c r="A9678" s="793"/>
      <c r="E9678" s="176"/>
      <c r="F9678" s="176"/>
      <c r="G9678" s="177"/>
      <c r="H9678" s="177"/>
    </row>
    <row r="9679" spans="1:8" x14ac:dyDescent="0.25">
      <c r="A9679" s="793"/>
      <c r="E9679" s="176"/>
      <c r="F9679" s="176"/>
      <c r="G9679" s="177"/>
      <c r="H9679" s="177"/>
    </row>
    <row r="9680" spans="1:8" x14ac:dyDescent="0.25">
      <c r="A9680" s="793"/>
      <c r="E9680" s="176"/>
      <c r="F9680" s="176"/>
      <c r="G9680" s="177"/>
      <c r="H9680" s="177"/>
    </row>
    <row r="9681" spans="1:8" x14ac:dyDescent="0.25">
      <c r="A9681" s="793"/>
      <c r="E9681" s="176"/>
      <c r="F9681" s="176"/>
      <c r="G9681" s="177"/>
      <c r="H9681" s="177"/>
    </row>
    <row r="9682" spans="1:8" x14ac:dyDescent="0.25">
      <c r="A9682" s="793"/>
      <c r="E9682" s="176"/>
      <c r="F9682" s="176"/>
      <c r="G9682" s="177"/>
      <c r="H9682" s="177"/>
    </row>
    <row r="9683" spans="1:8" x14ac:dyDescent="0.25">
      <c r="A9683" s="793"/>
      <c r="E9683" s="176"/>
      <c r="F9683" s="176"/>
      <c r="G9683" s="177"/>
      <c r="H9683" s="177"/>
    </row>
    <row r="9684" spans="1:8" x14ac:dyDescent="0.25">
      <c r="A9684" s="793"/>
      <c r="E9684" s="176"/>
      <c r="F9684" s="176"/>
      <c r="G9684" s="177"/>
      <c r="H9684" s="177"/>
    </row>
    <row r="9685" spans="1:8" x14ac:dyDescent="0.25">
      <c r="A9685" s="793"/>
      <c r="E9685" s="176"/>
      <c r="F9685" s="176"/>
      <c r="G9685" s="177"/>
      <c r="H9685" s="177"/>
    </row>
    <row r="9686" spans="1:8" x14ac:dyDescent="0.25">
      <c r="A9686" s="793"/>
      <c r="E9686" s="176"/>
      <c r="F9686" s="176"/>
      <c r="G9686" s="177"/>
      <c r="H9686" s="177"/>
    </row>
    <row r="9687" spans="1:8" x14ac:dyDescent="0.25">
      <c r="A9687" s="793"/>
      <c r="E9687" s="176"/>
      <c r="F9687" s="176"/>
      <c r="G9687" s="177"/>
      <c r="H9687" s="177"/>
    </row>
    <row r="9688" spans="1:8" x14ac:dyDescent="0.25">
      <c r="A9688" s="793"/>
      <c r="E9688" s="176"/>
      <c r="F9688" s="176"/>
      <c r="G9688" s="177"/>
      <c r="H9688" s="177"/>
    </row>
    <row r="9689" spans="1:8" x14ac:dyDescent="0.25">
      <c r="A9689" s="793"/>
      <c r="E9689" s="176"/>
      <c r="F9689" s="176"/>
      <c r="G9689" s="177"/>
      <c r="H9689" s="177"/>
    </row>
    <row r="9690" spans="1:8" x14ac:dyDescent="0.25">
      <c r="A9690" s="793"/>
      <c r="E9690" s="176"/>
      <c r="F9690" s="176"/>
      <c r="G9690" s="177"/>
      <c r="H9690" s="177"/>
    </row>
    <row r="9691" spans="1:8" x14ac:dyDescent="0.25">
      <c r="A9691" s="793"/>
      <c r="E9691" s="176"/>
      <c r="F9691" s="176"/>
      <c r="G9691" s="177"/>
      <c r="H9691" s="177"/>
    </row>
    <row r="9692" spans="1:8" x14ac:dyDescent="0.25">
      <c r="A9692" s="793"/>
      <c r="E9692" s="176"/>
      <c r="F9692" s="176"/>
      <c r="G9692" s="177"/>
      <c r="H9692" s="177"/>
    </row>
    <row r="9693" spans="1:8" x14ac:dyDescent="0.25">
      <c r="A9693" s="793"/>
      <c r="E9693" s="176"/>
      <c r="F9693" s="176"/>
      <c r="G9693" s="177"/>
      <c r="H9693" s="177"/>
    </row>
    <row r="9694" spans="1:8" x14ac:dyDescent="0.25">
      <c r="A9694" s="793"/>
      <c r="E9694" s="176"/>
      <c r="F9694" s="176"/>
      <c r="G9694" s="177"/>
      <c r="H9694" s="177"/>
    </row>
    <row r="9695" spans="1:8" x14ac:dyDescent="0.25">
      <c r="A9695" s="793"/>
      <c r="E9695" s="176"/>
      <c r="F9695" s="176"/>
      <c r="G9695" s="177"/>
      <c r="H9695" s="177"/>
    </row>
    <row r="9696" spans="1:8" x14ac:dyDescent="0.25">
      <c r="A9696" s="793"/>
      <c r="E9696" s="176"/>
      <c r="F9696" s="176"/>
      <c r="G9696" s="177"/>
      <c r="H9696" s="177"/>
    </row>
    <row r="9697" spans="1:8" x14ac:dyDescent="0.25">
      <c r="A9697" s="793"/>
      <c r="E9697" s="176"/>
      <c r="F9697" s="176"/>
      <c r="G9697" s="177"/>
      <c r="H9697" s="177"/>
    </row>
    <row r="9698" spans="1:8" x14ac:dyDescent="0.25">
      <c r="A9698" s="793"/>
      <c r="E9698" s="176"/>
      <c r="F9698" s="176"/>
      <c r="G9698" s="177"/>
      <c r="H9698" s="177"/>
    </row>
    <row r="9699" spans="1:8" x14ac:dyDescent="0.25">
      <c r="A9699" s="793"/>
      <c r="E9699" s="176"/>
      <c r="F9699" s="176"/>
      <c r="G9699" s="177"/>
      <c r="H9699" s="177"/>
    </row>
    <row r="9700" spans="1:8" x14ac:dyDescent="0.25">
      <c r="A9700" s="793"/>
      <c r="E9700" s="176"/>
      <c r="F9700" s="176"/>
      <c r="G9700" s="177"/>
      <c r="H9700" s="177"/>
    </row>
    <row r="9701" spans="1:8" x14ac:dyDescent="0.25">
      <c r="A9701" s="793"/>
      <c r="E9701" s="176"/>
      <c r="F9701" s="176"/>
      <c r="G9701" s="177"/>
      <c r="H9701" s="177"/>
    </row>
    <row r="9702" spans="1:8" x14ac:dyDescent="0.25">
      <c r="A9702" s="793"/>
      <c r="E9702" s="176"/>
      <c r="F9702" s="176"/>
      <c r="G9702" s="177"/>
      <c r="H9702" s="177"/>
    </row>
    <row r="9703" spans="1:8" x14ac:dyDescent="0.25">
      <c r="A9703" s="793"/>
      <c r="E9703" s="176"/>
      <c r="F9703" s="176"/>
      <c r="G9703" s="177"/>
      <c r="H9703" s="177"/>
    </row>
    <row r="9704" spans="1:8" x14ac:dyDescent="0.25">
      <c r="A9704" s="793"/>
      <c r="E9704" s="176"/>
      <c r="F9704" s="176"/>
      <c r="G9704" s="177"/>
      <c r="H9704" s="177"/>
    </row>
    <row r="9705" spans="1:8" x14ac:dyDescent="0.25">
      <c r="A9705" s="793"/>
      <c r="E9705" s="176"/>
      <c r="F9705" s="176"/>
      <c r="G9705" s="177"/>
      <c r="H9705" s="177"/>
    </row>
    <row r="9706" spans="1:8" x14ac:dyDescent="0.25">
      <c r="A9706" s="793"/>
      <c r="E9706" s="176"/>
      <c r="F9706" s="176"/>
      <c r="G9706" s="177"/>
      <c r="H9706" s="177"/>
    </row>
    <row r="9707" spans="1:8" x14ac:dyDescent="0.25">
      <c r="A9707" s="793"/>
      <c r="E9707" s="176"/>
      <c r="F9707" s="176"/>
      <c r="G9707" s="177"/>
      <c r="H9707" s="177"/>
    </row>
    <row r="9708" spans="1:8" x14ac:dyDescent="0.25">
      <c r="A9708" s="793"/>
      <c r="E9708" s="176"/>
      <c r="F9708" s="176"/>
      <c r="G9708" s="177"/>
      <c r="H9708" s="177"/>
    </row>
    <row r="9709" spans="1:8" x14ac:dyDescent="0.25">
      <c r="A9709" s="793"/>
      <c r="E9709" s="176"/>
      <c r="F9709" s="176"/>
      <c r="G9709" s="177"/>
      <c r="H9709" s="177"/>
    </row>
    <row r="9710" spans="1:8" x14ac:dyDescent="0.25">
      <c r="A9710" s="793"/>
      <c r="E9710" s="176"/>
      <c r="F9710" s="176"/>
      <c r="G9710" s="177"/>
      <c r="H9710" s="177"/>
    </row>
    <row r="9711" spans="1:8" x14ac:dyDescent="0.25">
      <c r="A9711" s="793"/>
      <c r="E9711" s="176"/>
      <c r="F9711" s="176"/>
      <c r="G9711" s="177"/>
      <c r="H9711" s="177"/>
    </row>
    <row r="9712" spans="1:8" x14ac:dyDescent="0.25">
      <c r="A9712" s="793"/>
      <c r="E9712" s="176"/>
      <c r="F9712" s="176"/>
      <c r="G9712" s="177"/>
      <c r="H9712" s="177"/>
    </row>
    <row r="9713" spans="1:8" x14ac:dyDescent="0.25">
      <c r="A9713" s="793"/>
      <c r="E9713" s="176"/>
      <c r="F9713" s="176"/>
      <c r="G9713" s="177"/>
      <c r="H9713" s="177"/>
    </row>
    <row r="9714" spans="1:8" x14ac:dyDescent="0.25">
      <c r="A9714" s="793"/>
      <c r="E9714" s="176"/>
      <c r="F9714" s="176"/>
      <c r="G9714" s="177"/>
      <c r="H9714" s="177"/>
    </row>
    <row r="9715" spans="1:8" x14ac:dyDescent="0.25">
      <c r="A9715" s="793"/>
      <c r="E9715" s="176"/>
      <c r="F9715" s="176"/>
      <c r="G9715" s="177"/>
      <c r="H9715" s="177"/>
    </row>
    <row r="9716" spans="1:8" x14ac:dyDescent="0.25">
      <c r="A9716" s="793"/>
      <c r="E9716" s="176"/>
      <c r="F9716" s="176"/>
      <c r="G9716" s="177"/>
      <c r="H9716" s="177"/>
    </row>
    <row r="9717" spans="1:8" x14ac:dyDescent="0.25">
      <c r="A9717" s="793"/>
      <c r="E9717" s="176"/>
      <c r="F9717" s="176"/>
      <c r="G9717" s="177"/>
      <c r="H9717" s="177"/>
    </row>
    <row r="9718" spans="1:8" x14ac:dyDescent="0.25">
      <c r="A9718" s="793"/>
      <c r="E9718" s="176"/>
      <c r="F9718" s="176"/>
      <c r="G9718" s="177"/>
      <c r="H9718" s="177"/>
    </row>
    <row r="9719" spans="1:8" x14ac:dyDescent="0.25">
      <c r="A9719" s="793"/>
      <c r="E9719" s="176"/>
      <c r="F9719" s="176"/>
      <c r="G9719" s="177"/>
      <c r="H9719" s="177"/>
    </row>
    <row r="9720" spans="1:8" x14ac:dyDescent="0.25">
      <c r="A9720" s="793"/>
      <c r="E9720" s="176"/>
      <c r="F9720" s="176"/>
      <c r="G9720" s="177"/>
      <c r="H9720" s="177"/>
    </row>
    <row r="9721" spans="1:8" x14ac:dyDescent="0.25">
      <c r="A9721" s="793"/>
      <c r="E9721" s="176"/>
      <c r="F9721" s="176"/>
      <c r="G9721" s="177"/>
      <c r="H9721" s="177"/>
    </row>
    <row r="9722" spans="1:8" x14ac:dyDescent="0.25">
      <c r="A9722" s="793"/>
      <c r="E9722" s="176"/>
      <c r="F9722" s="176"/>
      <c r="G9722" s="177"/>
      <c r="H9722" s="177"/>
    </row>
    <row r="9723" spans="1:8" x14ac:dyDescent="0.25">
      <c r="A9723" s="793"/>
      <c r="E9723" s="176"/>
      <c r="F9723" s="176"/>
      <c r="G9723" s="177"/>
      <c r="H9723" s="177"/>
    </row>
    <row r="9724" spans="1:8" x14ac:dyDescent="0.25">
      <c r="A9724" s="793"/>
      <c r="E9724" s="176"/>
      <c r="F9724" s="176"/>
      <c r="G9724" s="177"/>
      <c r="H9724" s="177"/>
    </row>
    <row r="9725" spans="1:8" x14ac:dyDescent="0.25">
      <c r="A9725" s="793"/>
      <c r="E9725" s="176"/>
      <c r="F9725" s="176"/>
      <c r="G9725" s="177"/>
      <c r="H9725" s="177"/>
    </row>
    <row r="9726" spans="1:8" x14ac:dyDescent="0.25">
      <c r="A9726" s="793"/>
      <c r="E9726" s="176"/>
      <c r="F9726" s="176"/>
      <c r="G9726" s="177"/>
      <c r="H9726" s="177"/>
    </row>
    <row r="9727" spans="1:8" x14ac:dyDescent="0.25">
      <c r="A9727" s="793"/>
      <c r="E9727" s="176"/>
      <c r="F9727" s="176"/>
      <c r="G9727" s="177"/>
      <c r="H9727" s="177"/>
    </row>
    <row r="9728" spans="1:8" x14ac:dyDescent="0.25">
      <c r="A9728" s="793"/>
      <c r="E9728" s="176"/>
      <c r="F9728" s="176"/>
      <c r="G9728" s="177"/>
      <c r="H9728" s="177"/>
    </row>
    <row r="9729" spans="1:8" x14ac:dyDescent="0.25">
      <c r="A9729" s="793"/>
      <c r="E9729" s="176"/>
      <c r="F9729" s="176"/>
      <c r="G9729" s="177"/>
      <c r="H9729" s="177"/>
    </row>
    <row r="9730" spans="1:8" x14ac:dyDescent="0.25">
      <c r="A9730" s="793"/>
      <c r="E9730" s="176"/>
      <c r="F9730" s="176"/>
      <c r="G9730" s="177"/>
      <c r="H9730" s="177"/>
    </row>
    <row r="9731" spans="1:8" x14ac:dyDescent="0.25">
      <c r="A9731" s="793"/>
      <c r="E9731" s="176"/>
      <c r="F9731" s="176"/>
      <c r="G9731" s="177"/>
      <c r="H9731" s="177"/>
    </row>
    <row r="9732" spans="1:8" x14ac:dyDescent="0.25">
      <c r="A9732" s="793"/>
      <c r="E9732" s="176"/>
      <c r="F9732" s="176"/>
      <c r="G9732" s="177"/>
      <c r="H9732" s="177"/>
    </row>
    <row r="9733" spans="1:8" x14ac:dyDescent="0.25">
      <c r="A9733" s="793"/>
      <c r="E9733" s="176"/>
      <c r="F9733" s="176"/>
      <c r="G9733" s="177"/>
      <c r="H9733" s="177"/>
    </row>
    <row r="9734" spans="1:8" x14ac:dyDescent="0.25">
      <c r="A9734" s="793"/>
      <c r="E9734" s="176"/>
      <c r="F9734" s="176"/>
      <c r="G9734" s="177"/>
      <c r="H9734" s="177"/>
    </row>
    <row r="9735" spans="1:8" x14ac:dyDescent="0.25">
      <c r="A9735" s="793"/>
      <c r="E9735" s="176"/>
      <c r="F9735" s="176"/>
      <c r="G9735" s="177"/>
      <c r="H9735" s="177"/>
    </row>
    <row r="9736" spans="1:8" x14ac:dyDescent="0.25">
      <c r="A9736" s="793"/>
      <c r="E9736" s="176"/>
      <c r="F9736" s="176"/>
      <c r="G9736" s="177"/>
      <c r="H9736" s="177"/>
    </row>
    <row r="9737" spans="1:8" x14ac:dyDescent="0.25">
      <c r="A9737" s="793"/>
      <c r="E9737" s="176"/>
      <c r="F9737" s="176"/>
      <c r="G9737" s="177"/>
      <c r="H9737" s="177"/>
    </row>
    <row r="9738" spans="1:8" x14ac:dyDescent="0.25">
      <c r="A9738" s="793"/>
      <c r="E9738" s="176"/>
      <c r="F9738" s="176"/>
      <c r="G9738" s="177"/>
      <c r="H9738" s="177"/>
    </row>
    <row r="9739" spans="1:8" x14ac:dyDescent="0.25">
      <c r="A9739" s="793"/>
      <c r="E9739" s="176"/>
      <c r="F9739" s="176"/>
      <c r="G9739" s="177"/>
      <c r="H9739" s="177"/>
    </row>
    <row r="9740" spans="1:8" x14ac:dyDescent="0.25">
      <c r="A9740" s="793"/>
      <c r="E9740" s="176"/>
      <c r="F9740" s="176"/>
      <c r="G9740" s="177"/>
      <c r="H9740" s="177"/>
    </row>
    <row r="9741" spans="1:8" x14ac:dyDescent="0.25">
      <c r="A9741" s="793"/>
      <c r="E9741" s="176"/>
      <c r="F9741" s="176"/>
      <c r="G9741" s="177"/>
      <c r="H9741" s="177"/>
    </row>
    <row r="9742" spans="1:8" x14ac:dyDescent="0.25">
      <c r="A9742" s="793"/>
      <c r="E9742" s="176"/>
      <c r="F9742" s="176"/>
      <c r="G9742" s="177"/>
      <c r="H9742" s="177"/>
    </row>
    <row r="9743" spans="1:8" x14ac:dyDescent="0.25">
      <c r="A9743" s="793"/>
      <c r="E9743" s="176"/>
      <c r="F9743" s="176"/>
      <c r="G9743" s="177"/>
      <c r="H9743" s="177"/>
    </row>
    <row r="9744" spans="1:8" x14ac:dyDescent="0.25">
      <c r="A9744" s="793"/>
      <c r="E9744" s="176"/>
      <c r="F9744" s="176"/>
      <c r="G9744" s="177"/>
      <c r="H9744" s="177"/>
    </row>
    <row r="9745" spans="1:8" x14ac:dyDescent="0.25">
      <c r="A9745" s="793"/>
      <c r="E9745" s="176"/>
      <c r="F9745" s="176"/>
      <c r="G9745" s="177"/>
      <c r="H9745" s="177"/>
    </row>
    <row r="9746" spans="1:8" x14ac:dyDescent="0.25">
      <c r="A9746" s="793"/>
      <c r="E9746" s="176"/>
      <c r="F9746" s="176"/>
      <c r="G9746" s="177"/>
      <c r="H9746" s="177"/>
    </row>
    <row r="9747" spans="1:8" x14ac:dyDescent="0.25">
      <c r="A9747" s="793"/>
      <c r="E9747" s="176"/>
      <c r="F9747" s="176"/>
      <c r="G9747" s="177"/>
      <c r="H9747" s="177"/>
    </row>
    <row r="9748" spans="1:8" x14ac:dyDescent="0.25">
      <c r="A9748" s="793"/>
      <c r="E9748" s="176"/>
      <c r="F9748" s="176"/>
      <c r="G9748" s="177"/>
      <c r="H9748" s="177"/>
    </row>
    <row r="9749" spans="1:8" x14ac:dyDescent="0.25">
      <c r="A9749" s="793"/>
      <c r="E9749" s="176"/>
      <c r="F9749" s="176"/>
      <c r="G9749" s="177"/>
      <c r="H9749" s="177"/>
    </row>
    <row r="9750" spans="1:8" x14ac:dyDescent="0.25">
      <c r="A9750" s="793"/>
      <c r="E9750" s="176"/>
      <c r="F9750" s="176"/>
      <c r="G9750" s="177"/>
      <c r="H9750" s="177"/>
    </row>
    <row r="9751" spans="1:8" x14ac:dyDescent="0.25">
      <c r="A9751" s="793"/>
      <c r="E9751" s="176"/>
      <c r="F9751" s="176"/>
      <c r="G9751" s="177"/>
      <c r="H9751" s="177"/>
    </row>
    <row r="9752" spans="1:8" x14ac:dyDescent="0.25">
      <c r="A9752" s="793"/>
      <c r="E9752" s="176"/>
      <c r="F9752" s="176"/>
      <c r="G9752" s="177"/>
      <c r="H9752" s="177"/>
    </row>
    <row r="9753" spans="1:8" x14ac:dyDescent="0.25">
      <c r="A9753" s="793"/>
      <c r="E9753" s="176"/>
      <c r="F9753" s="176"/>
      <c r="G9753" s="177"/>
      <c r="H9753" s="177"/>
    </row>
    <row r="9754" spans="1:8" x14ac:dyDescent="0.25">
      <c r="A9754" s="793"/>
      <c r="E9754" s="176"/>
      <c r="F9754" s="176"/>
      <c r="G9754" s="177"/>
      <c r="H9754" s="177"/>
    </row>
    <row r="9755" spans="1:8" x14ac:dyDescent="0.25">
      <c r="A9755" s="793"/>
      <c r="E9755" s="176"/>
      <c r="F9755" s="176"/>
      <c r="G9755" s="177"/>
      <c r="H9755" s="177"/>
    </row>
    <row r="9756" spans="1:8" x14ac:dyDescent="0.25">
      <c r="A9756" s="793"/>
      <c r="E9756" s="176"/>
      <c r="F9756" s="176"/>
      <c r="G9756" s="177"/>
      <c r="H9756" s="177"/>
    </row>
    <row r="9757" spans="1:8" x14ac:dyDescent="0.25">
      <c r="A9757" s="793"/>
      <c r="E9757" s="176"/>
      <c r="F9757" s="176"/>
      <c r="G9757" s="177"/>
      <c r="H9757" s="177"/>
    </row>
    <row r="9758" spans="1:8" x14ac:dyDescent="0.25">
      <c r="A9758" s="793"/>
      <c r="E9758" s="176"/>
      <c r="F9758" s="176"/>
      <c r="G9758" s="177"/>
      <c r="H9758" s="177"/>
    </row>
    <row r="9759" spans="1:8" x14ac:dyDescent="0.25">
      <c r="A9759" s="793"/>
      <c r="E9759" s="176"/>
      <c r="F9759" s="176"/>
      <c r="G9759" s="177"/>
      <c r="H9759" s="177"/>
    </row>
    <row r="9760" spans="1:8" x14ac:dyDescent="0.25">
      <c r="A9760" s="793"/>
      <c r="E9760" s="176"/>
      <c r="F9760" s="176"/>
      <c r="G9760" s="177"/>
      <c r="H9760" s="177"/>
    </row>
    <row r="9761" spans="1:8" x14ac:dyDescent="0.25">
      <c r="A9761" s="793"/>
      <c r="E9761" s="176"/>
      <c r="F9761" s="176"/>
      <c r="G9761" s="177"/>
      <c r="H9761" s="177"/>
    </row>
    <row r="9762" spans="1:8" x14ac:dyDescent="0.25">
      <c r="A9762" s="793"/>
      <c r="E9762" s="176"/>
      <c r="F9762" s="176"/>
      <c r="G9762" s="177"/>
      <c r="H9762" s="177"/>
    </row>
    <row r="9763" spans="1:8" x14ac:dyDescent="0.25">
      <c r="A9763" s="793"/>
      <c r="E9763" s="176"/>
      <c r="F9763" s="176"/>
      <c r="G9763" s="177"/>
      <c r="H9763" s="177"/>
    </row>
    <row r="9764" spans="1:8" x14ac:dyDescent="0.25">
      <c r="A9764" s="793"/>
      <c r="E9764" s="176"/>
      <c r="F9764" s="176"/>
      <c r="G9764" s="177"/>
      <c r="H9764" s="177"/>
    </row>
    <row r="9765" spans="1:8" x14ac:dyDescent="0.25">
      <c r="A9765" s="793"/>
      <c r="E9765" s="176"/>
      <c r="F9765" s="176"/>
      <c r="G9765" s="177"/>
      <c r="H9765" s="177"/>
    </row>
    <row r="9766" spans="1:8" x14ac:dyDescent="0.25">
      <c r="A9766" s="793"/>
      <c r="E9766" s="176"/>
      <c r="F9766" s="176"/>
      <c r="G9766" s="177"/>
      <c r="H9766" s="177"/>
    </row>
    <row r="9767" spans="1:8" x14ac:dyDescent="0.25">
      <c r="A9767" s="793"/>
      <c r="E9767" s="176"/>
      <c r="F9767" s="176"/>
      <c r="G9767" s="177"/>
      <c r="H9767" s="177"/>
    </row>
    <row r="9768" spans="1:8" x14ac:dyDescent="0.25">
      <c r="A9768" s="793"/>
      <c r="E9768" s="176"/>
      <c r="F9768" s="176"/>
      <c r="G9768" s="177"/>
      <c r="H9768" s="177"/>
    </row>
    <row r="9769" spans="1:8" x14ac:dyDescent="0.25">
      <c r="A9769" s="793"/>
      <c r="E9769" s="176"/>
      <c r="F9769" s="176"/>
      <c r="G9769" s="177"/>
      <c r="H9769" s="177"/>
    </row>
    <row r="9770" spans="1:8" x14ac:dyDescent="0.25">
      <c r="A9770" s="793"/>
      <c r="E9770" s="176"/>
      <c r="F9770" s="176"/>
      <c r="G9770" s="177"/>
      <c r="H9770" s="177"/>
    </row>
    <row r="9771" spans="1:8" x14ac:dyDescent="0.25">
      <c r="A9771" s="793"/>
      <c r="E9771" s="176"/>
      <c r="F9771" s="176"/>
      <c r="G9771" s="177"/>
      <c r="H9771" s="177"/>
    </row>
    <row r="9772" spans="1:8" x14ac:dyDescent="0.25">
      <c r="A9772" s="793"/>
      <c r="E9772" s="176"/>
      <c r="F9772" s="176"/>
      <c r="G9772" s="177"/>
      <c r="H9772" s="177"/>
    </row>
    <row r="9773" spans="1:8" x14ac:dyDescent="0.25">
      <c r="A9773" s="793"/>
      <c r="E9773" s="176"/>
      <c r="F9773" s="176"/>
      <c r="G9773" s="177"/>
      <c r="H9773" s="177"/>
    </row>
    <row r="9774" spans="1:8" x14ac:dyDescent="0.25">
      <c r="A9774" s="793"/>
      <c r="E9774" s="176"/>
      <c r="F9774" s="176"/>
      <c r="G9774" s="177"/>
      <c r="H9774" s="177"/>
    </row>
    <row r="9775" spans="1:8" x14ac:dyDescent="0.25">
      <c r="A9775" s="793"/>
      <c r="E9775" s="176"/>
      <c r="F9775" s="176"/>
      <c r="G9775" s="177"/>
      <c r="H9775" s="177"/>
    </row>
    <row r="9776" spans="1:8" x14ac:dyDescent="0.25">
      <c r="A9776" s="793"/>
      <c r="E9776" s="176"/>
      <c r="F9776" s="176"/>
      <c r="G9776" s="177"/>
      <c r="H9776" s="177"/>
    </row>
    <row r="9777" spans="1:8" x14ac:dyDescent="0.25">
      <c r="A9777" s="793"/>
      <c r="E9777" s="176"/>
      <c r="F9777" s="176"/>
      <c r="G9777" s="177"/>
      <c r="H9777" s="177"/>
    </row>
    <row r="9778" spans="1:8" x14ac:dyDescent="0.25">
      <c r="A9778" s="793"/>
      <c r="E9778" s="176"/>
      <c r="F9778" s="176"/>
      <c r="G9778" s="177"/>
      <c r="H9778" s="177"/>
    </row>
    <row r="9779" spans="1:8" x14ac:dyDescent="0.25">
      <c r="A9779" s="793"/>
      <c r="E9779" s="176"/>
      <c r="F9779" s="176"/>
      <c r="G9779" s="177"/>
      <c r="H9779" s="177"/>
    </row>
    <row r="9780" spans="1:8" x14ac:dyDescent="0.25">
      <c r="A9780" s="793"/>
      <c r="E9780" s="176"/>
      <c r="F9780" s="176"/>
      <c r="G9780" s="177"/>
      <c r="H9780" s="177"/>
    </row>
    <row r="9781" spans="1:8" x14ac:dyDescent="0.25">
      <c r="A9781" s="793"/>
      <c r="E9781" s="176"/>
      <c r="F9781" s="176"/>
      <c r="G9781" s="177"/>
      <c r="H9781" s="177"/>
    </row>
    <row r="9782" spans="1:8" x14ac:dyDescent="0.25">
      <c r="A9782" s="793"/>
      <c r="E9782" s="176"/>
      <c r="F9782" s="176"/>
      <c r="G9782" s="177"/>
      <c r="H9782" s="177"/>
    </row>
    <row r="9783" spans="1:8" x14ac:dyDescent="0.25">
      <c r="A9783" s="793"/>
      <c r="E9783" s="176"/>
      <c r="F9783" s="176"/>
      <c r="G9783" s="177"/>
      <c r="H9783" s="177"/>
    </row>
    <row r="9784" spans="1:8" x14ac:dyDescent="0.25">
      <c r="A9784" s="793"/>
      <c r="E9784" s="176"/>
      <c r="F9784" s="176"/>
      <c r="G9784" s="177"/>
      <c r="H9784" s="177"/>
    </row>
    <row r="9785" spans="1:8" x14ac:dyDescent="0.25">
      <c r="A9785" s="793"/>
      <c r="E9785" s="176"/>
      <c r="F9785" s="176"/>
      <c r="G9785" s="177"/>
      <c r="H9785" s="177"/>
    </row>
    <row r="9786" spans="1:8" x14ac:dyDescent="0.25">
      <c r="A9786" s="793"/>
      <c r="E9786" s="176"/>
      <c r="F9786" s="176"/>
      <c r="G9786" s="177"/>
      <c r="H9786" s="177"/>
    </row>
    <row r="9787" spans="1:8" x14ac:dyDescent="0.25">
      <c r="A9787" s="793"/>
      <c r="E9787" s="176"/>
      <c r="F9787" s="176"/>
      <c r="G9787" s="177"/>
      <c r="H9787" s="177"/>
    </row>
    <row r="9788" spans="1:8" x14ac:dyDescent="0.25">
      <c r="A9788" s="793"/>
      <c r="E9788" s="176"/>
      <c r="F9788" s="176"/>
      <c r="G9788" s="177"/>
      <c r="H9788" s="177"/>
    </row>
    <row r="9789" spans="1:8" x14ac:dyDescent="0.25">
      <c r="A9789" s="793"/>
      <c r="E9789" s="176"/>
      <c r="F9789" s="176"/>
      <c r="G9789" s="177"/>
      <c r="H9789" s="177"/>
    </row>
    <row r="9790" spans="1:8" x14ac:dyDescent="0.25">
      <c r="A9790" s="793"/>
      <c r="E9790" s="176"/>
      <c r="F9790" s="176"/>
      <c r="G9790" s="177"/>
      <c r="H9790" s="177"/>
    </row>
    <row r="9791" spans="1:8" x14ac:dyDescent="0.25">
      <c r="A9791" s="793"/>
      <c r="E9791" s="176"/>
      <c r="F9791" s="176"/>
      <c r="G9791" s="177"/>
      <c r="H9791" s="177"/>
    </row>
    <row r="9792" spans="1:8" x14ac:dyDescent="0.25">
      <c r="A9792" s="793"/>
      <c r="E9792" s="176"/>
      <c r="F9792" s="176"/>
      <c r="G9792" s="177"/>
      <c r="H9792" s="177"/>
    </row>
    <row r="9793" spans="1:8" x14ac:dyDescent="0.25">
      <c r="A9793" s="793"/>
      <c r="E9793" s="176"/>
      <c r="F9793" s="176"/>
      <c r="G9793" s="177"/>
      <c r="H9793" s="177"/>
    </row>
    <row r="9794" spans="1:8" x14ac:dyDescent="0.25">
      <c r="A9794" s="793"/>
      <c r="E9794" s="176"/>
      <c r="F9794" s="176"/>
      <c r="G9794" s="177"/>
      <c r="H9794" s="177"/>
    </row>
    <row r="9795" spans="1:8" x14ac:dyDescent="0.25">
      <c r="A9795" s="793"/>
      <c r="E9795" s="176"/>
      <c r="F9795" s="176"/>
      <c r="G9795" s="177"/>
      <c r="H9795" s="177"/>
    </row>
    <row r="9796" spans="1:8" x14ac:dyDescent="0.25">
      <c r="A9796" s="793"/>
      <c r="E9796" s="176"/>
      <c r="F9796" s="176"/>
      <c r="G9796" s="177"/>
      <c r="H9796" s="177"/>
    </row>
    <row r="9797" spans="1:8" x14ac:dyDescent="0.25">
      <c r="A9797" s="793"/>
      <c r="E9797" s="176"/>
      <c r="F9797" s="176"/>
      <c r="G9797" s="177"/>
      <c r="H9797" s="177"/>
    </row>
    <row r="9798" spans="1:8" x14ac:dyDescent="0.25">
      <c r="A9798" s="793"/>
      <c r="E9798" s="176"/>
      <c r="F9798" s="176"/>
      <c r="G9798" s="177"/>
      <c r="H9798" s="177"/>
    </row>
    <row r="9799" spans="1:8" x14ac:dyDescent="0.25">
      <c r="A9799" s="793"/>
      <c r="E9799" s="176"/>
      <c r="F9799" s="176"/>
      <c r="G9799" s="177"/>
      <c r="H9799" s="177"/>
    </row>
    <row r="9800" spans="1:8" x14ac:dyDescent="0.25">
      <c r="A9800" s="793"/>
      <c r="E9800" s="176"/>
      <c r="F9800" s="176"/>
      <c r="G9800" s="177"/>
      <c r="H9800" s="177"/>
    </row>
    <row r="9801" spans="1:8" x14ac:dyDescent="0.25">
      <c r="A9801" s="793"/>
      <c r="E9801" s="176"/>
      <c r="F9801" s="176"/>
      <c r="G9801" s="177"/>
      <c r="H9801" s="177"/>
    </row>
    <row r="9802" spans="1:8" x14ac:dyDescent="0.25">
      <c r="A9802" s="793"/>
      <c r="E9802" s="176"/>
      <c r="F9802" s="176"/>
      <c r="G9802" s="177"/>
      <c r="H9802" s="177"/>
    </row>
    <row r="9803" spans="1:8" x14ac:dyDescent="0.25">
      <c r="A9803" s="793"/>
      <c r="E9803" s="176"/>
      <c r="F9803" s="176"/>
      <c r="G9803" s="177"/>
      <c r="H9803" s="177"/>
    </row>
    <row r="9804" spans="1:8" x14ac:dyDescent="0.25">
      <c r="A9804" s="793"/>
      <c r="E9804" s="176"/>
      <c r="F9804" s="176"/>
      <c r="G9804" s="177"/>
      <c r="H9804" s="177"/>
    </row>
    <row r="9805" spans="1:8" x14ac:dyDescent="0.25">
      <c r="A9805" s="793"/>
      <c r="E9805" s="176"/>
      <c r="F9805" s="176"/>
      <c r="G9805" s="177"/>
      <c r="H9805" s="177"/>
    </row>
    <row r="9806" spans="1:8" x14ac:dyDescent="0.25">
      <c r="A9806" s="793"/>
      <c r="E9806" s="176"/>
      <c r="F9806" s="176"/>
      <c r="G9806" s="177"/>
      <c r="H9806" s="177"/>
    </row>
    <row r="9807" spans="1:8" x14ac:dyDescent="0.25">
      <c r="A9807" s="793"/>
      <c r="E9807" s="176"/>
      <c r="F9807" s="176"/>
      <c r="G9807" s="177"/>
      <c r="H9807" s="177"/>
    </row>
    <row r="9808" spans="1:8" x14ac:dyDescent="0.25">
      <c r="A9808" s="793"/>
      <c r="E9808" s="176"/>
      <c r="F9808" s="176"/>
      <c r="G9808" s="177"/>
      <c r="H9808" s="177"/>
    </row>
    <row r="9809" spans="1:8" x14ac:dyDescent="0.25">
      <c r="A9809" s="793"/>
      <c r="E9809" s="176"/>
      <c r="F9809" s="176"/>
      <c r="G9809" s="177"/>
      <c r="H9809" s="177"/>
    </row>
    <row r="9810" spans="1:8" x14ac:dyDescent="0.25">
      <c r="A9810" s="793"/>
      <c r="E9810" s="176"/>
      <c r="F9810" s="176"/>
      <c r="G9810" s="177"/>
      <c r="H9810" s="177"/>
    </row>
    <row r="9811" spans="1:8" x14ac:dyDescent="0.25">
      <c r="A9811" s="793"/>
      <c r="E9811" s="176"/>
      <c r="F9811" s="176"/>
      <c r="G9811" s="177"/>
      <c r="H9811" s="177"/>
    </row>
    <row r="9812" spans="1:8" x14ac:dyDescent="0.25">
      <c r="A9812" s="793"/>
      <c r="E9812" s="176"/>
      <c r="F9812" s="176"/>
      <c r="G9812" s="177"/>
      <c r="H9812" s="177"/>
    </row>
    <row r="9813" spans="1:8" x14ac:dyDescent="0.25">
      <c r="A9813" s="793"/>
      <c r="E9813" s="176"/>
      <c r="F9813" s="176"/>
      <c r="G9813" s="177"/>
      <c r="H9813" s="177"/>
    </row>
    <row r="9814" spans="1:8" x14ac:dyDescent="0.25">
      <c r="A9814" s="793"/>
      <c r="E9814" s="176"/>
      <c r="F9814" s="176"/>
      <c r="G9814" s="177"/>
      <c r="H9814" s="177"/>
    </row>
    <row r="9815" spans="1:8" x14ac:dyDescent="0.25">
      <c r="A9815" s="793"/>
      <c r="E9815" s="176"/>
      <c r="F9815" s="176"/>
      <c r="G9815" s="177"/>
      <c r="H9815" s="177"/>
    </row>
    <row r="9816" spans="1:8" x14ac:dyDescent="0.25">
      <c r="A9816" s="793"/>
      <c r="E9816" s="176"/>
      <c r="F9816" s="176"/>
      <c r="G9816" s="177"/>
      <c r="H9816" s="177"/>
    </row>
    <row r="9817" spans="1:8" x14ac:dyDescent="0.25">
      <c r="A9817" s="793"/>
      <c r="E9817" s="176"/>
      <c r="F9817" s="176"/>
      <c r="G9817" s="177"/>
      <c r="H9817" s="177"/>
    </row>
    <row r="9818" spans="1:8" x14ac:dyDescent="0.25">
      <c r="A9818" s="793"/>
      <c r="E9818" s="176"/>
      <c r="F9818" s="176"/>
      <c r="G9818" s="177"/>
      <c r="H9818" s="177"/>
    </row>
    <row r="9819" spans="1:8" x14ac:dyDescent="0.25">
      <c r="A9819" s="793"/>
      <c r="E9819" s="176"/>
      <c r="F9819" s="176"/>
      <c r="G9819" s="177"/>
      <c r="H9819" s="177"/>
    </row>
    <row r="9820" spans="1:8" x14ac:dyDescent="0.25">
      <c r="A9820" s="793"/>
      <c r="E9820" s="176"/>
      <c r="F9820" s="176"/>
      <c r="G9820" s="177"/>
      <c r="H9820" s="177"/>
    </row>
    <row r="9821" spans="1:8" x14ac:dyDescent="0.25">
      <c r="A9821" s="793"/>
      <c r="E9821" s="176"/>
      <c r="F9821" s="176"/>
      <c r="G9821" s="177"/>
      <c r="H9821" s="177"/>
    </row>
    <row r="9822" spans="1:8" x14ac:dyDescent="0.25">
      <c r="A9822" s="793"/>
      <c r="E9822" s="176"/>
      <c r="F9822" s="176"/>
      <c r="G9822" s="177"/>
      <c r="H9822" s="177"/>
    </row>
    <row r="9823" spans="1:8" x14ac:dyDescent="0.25">
      <c r="A9823" s="793"/>
      <c r="E9823" s="176"/>
      <c r="F9823" s="176"/>
      <c r="G9823" s="177"/>
      <c r="H9823" s="177"/>
    </row>
    <row r="9824" spans="1:8" x14ac:dyDescent="0.25">
      <c r="A9824" s="793"/>
      <c r="E9824" s="176"/>
      <c r="F9824" s="176"/>
      <c r="G9824" s="177"/>
      <c r="H9824" s="177"/>
    </row>
    <row r="9825" spans="1:8" x14ac:dyDescent="0.25">
      <c r="A9825" s="793"/>
      <c r="E9825" s="176"/>
      <c r="F9825" s="176"/>
      <c r="G9825" s="177"/>
      <c r="H9825" s="177"/>
    </row>
    <row r="9826" spans="1:8" x14ac:dyDescent="0.25">
      <c r="A9826" s="793"/>
      <c r="E9826" s="176"/>
      <c r="F9826" s="176"/>
      <c r="G9826" s="177"/>
      <c r="H9826" s="177"/>
    </row>
    <row r="9827" spans="1:8" x14ac:dyDescent="0.25">
      <c r="A9827" s="793"/>
      <c r="E9827" s="176"/>
      <c r="F9827" s="176"/>
      <c r="G9827" s="177"/>
      <c r="H9827" s="177"/>
    </row>
    <row r="9828" spans="1:8" x14ac:dyDescent="0.25">
      <c r="A9828" s="793"/>
      <c r="E9828" s="176"/>
      <c r="F9828" s="176"/>
      <c r="G9828" s="177"/>
      <c r="H9828" s="177"/>
    </row>
    <row r="9829" spans="1:8" x14ac:dyDescent="0.25">
      <c r="A9829" s="793"/>
      <c r="E9829" s="176"/>
      <c r="F9829" s="176"/>
      <c r="G9829" s="177"/>
      <c r="H9829" s="177"/>
    </row>
    <row r="9830" spans="1:8" x14ac:dyDescent="0.25">
      <c r="A9830" s="793"/>
      <c r="E9830" s="176"/>
      <c r="F9830" s="176"/>
      <c r="G9830" s="177"/>
      <c r="H9830" s="177"/>
    </row>
    <row r="9831" spans="1:8" x14ac:dyDescent="0.25">
      <c r="A9831" s="793"/>
      <c r="E9831" s="176"/>
      <c r="F9831" s="176"/>
      <c r="G9831" s="177"/>
      <c r="H9831" s="177"/>
    </row>
    <row r="9832" spans="1:8" x14ac:dyDescent="0.25">
      <c r="A9832" s="793"/>
      <c r="E9832" s="176"/>
      <c r="F9832" s="176"/>
      <c r="G9832" s="177"/>
      <c r="H9832" s="177"/>
    </row>
    <row r="9833" spans="1:8" x14ac:dyDescent="0.25">
      <c r="A9833" s="793"/>
      <c r="E9833" s="176"/>
      <c r="F9833" s="176"/>
      <c r="G9833" s="177"/>
      <c r="H9833" s="177"/>
    </row>
    <row r="9834" spans="1:8" x14ac:dyDescent="0.25">
      <c r="A9834" s="793"/>
      <c r="E9834" s="176"/>
      <c r="F9834" s="176"/>
      <c r="G9834" s="177"/>
      <c r="H9834" s="177"/>
    </row>
    <row r="9835" spans="1:8" x14ac:dyDescent="0.25">
      <c r="A9835" s="793"/>
      <c r="E9835" s="176"/>
      <c r="F9835" s="176"/>
      <c r="G9835" s="177"/>
      <c r="H9835" s="177"/>
    </row>
    <row r="9836" spans="1:8" x14ac:dyDescent="0.25">
      <c r="A9836" s="793"/>
      <c r="E9836" s="176"/>
      <c r="F9836" s="176"/>
      <c r="G9836" s="177"/>
      <c r="H9836" s="177"/>
    </row>
    <row r="9837" spans="1:8" x14ac:dyDescent="0.25">
      <c r="A9837" s="793"/>
      <c r="E9837" s="176"/>
      <c r="F9837" s="176"/>
      <c r="G9837" s="177"/>
      <c r="H9837" s="177"/>
    </row>
    <row r="9838" spans="1:8" x14ac:dyDescent="0.25">
      <c r="A9838" s="793"/>
      <c r="E9838" s="176"/>
      <c r="F9838" s="176"/>
      <c r="G9838" s="177"/>
      <c r="H9838" s="177"/>
    </row>
    <row r="9839" spans="1:8" x14ac:dyDescent="0.25">
      <c r="A9839" s="793"/>
      <c r="E9839" s="176"/>
      <c r="F9839" s="176"/>
      <c r="G9839" s="177"/>
      <c r="H9839" s="177"/>
    </row>
    <row r="9840" spans="1:8" x14ac:dyDescent="0.25">
      <c r="A9840" s="793"/>
      <c r="E9840" s="176"/>
      <c r="F9840" s="176"/>
      <c r="G9840" s="177"/>
      <c r="H9840" s="177"/>
    </row>
    <row r="9841" spans="1:8" x14ac:dyDescent="0.25">
      <c r="A9841" s="793"/>
      <c r="E9841" s="176"/>
      <c r="F9841" s="176"/>
      <c r="G9841" s="177"/>
      <c r="H9841" s="177"/>
    </row>
    <row r="9842" spans="1:8" x14ac:dyDescent="0.25">
      <c r="A9842" s="793"/>
      <c r="E9842" s="176"/>
      <c r="F9842" s="176"/>
      <c r="G9842" s="177"/>
      <c r="H9842" s="177"/>
    </row>
    <row r="9843" spans="1:8" x14ac:dyDescent="0.25">
      <c r="A9843" s="793"/>
      <c r="E9843" s="176"/>
      <c r="F9843" s="176"/>
      <c r="G9843" s="177"/>
      <c r="H9843" s="177"/>
    </row>
    <row r="9844" spans="1:8" x14ac:dyDescent="0.25">
      <c r="A9844" s="793"/>
      <c r="E9844" s="176"/>
      <c r="F9844" s="176"/>
      <c r="G9844" s="177"/>
      <c r="H9844" s="177"/>
    </row>
    <row r="9845" spans="1:8" x14ac:dyDescent="0.25">
      <c r="A9845" s="793"/>
      <c r="E9845" s="176"/>
      <c r="F9845" s="176"/>
      <c r="G9845" s="177"/>
      <c r="H9845" s="177"/>
    </row>
    <row r="9846" spans="1:8" x14ac:dyDescent="0.25">
      <c r="A9846" s="793"/>
      <c r="E9846" s="176"/>
      <c r="F9846" s="176"/>
      <c r="G9846" s="177"/>
      <c r="H9846" s="177"/>
    </row>
    <row r="9847" spans="1:8" x14ac:dyDescent="0.25">
      <c r="A9847" s="793"/>
      <c r="E9847" s="176"/>
      <c r="F9847" s="176"/>
      <c r="G9847" s="177"/>
      <c r="H9847" s="177"/>
    </row>
    <row r="9848" spans="1:8" x14ac:dyDescent="0.25">
      <c r="A9848" s="793"/>
      <c r="E9848" s="176"/>
      <c r="F9848" s="176"/>
      <c r="G9848" s="177"/>
      <c r="H9848" s="177"/>
    </row>
    <row r="9849" spans="1:8" x14ac:dyDescent="0.25">
      <c r="A9849" s="793"/>
      <c r="E9849" s="176"/>
      <c r="F9849" s="176"/>
      <c r="G9849" s="177"/>
      <c r="H9849" s="177"/>
    </row>
    <row r="9850" spans="1:8" x14ac:dyDescent="0.25">
      <c r="A9850" s="793"/>
      <c r="E9850" s="176"/>
      <c r="F9850" s="176"/>
      <c r="G9850" s="177"/>
      <c r="H9850" s="177"/>
    </row>
    <row r="9851" spans="1:8" x14ac:dyDescent="0.25">
      <c r="A9851" s="793"/>
      <c r="E9851" s="176"/>
      <c r="F9851" s="176"/>
      <c r="G9851" s="177"/>
      <c r="H9851" s="177"/>
    </row>
    <row r="9852" spans="1:8" x14ac:dyDescent="0.25">
      <c r="A9852" s="793"/>
      <c r="E9852" s="176"/>
      <c r="F9852" s="176"/>
      <c r="G9852" s="177"/>
      <c r="H9852" s="177"/>
    </row>
    <row r="9853" spans="1:8" x14ac:dyDescent="0.25">
      <c r="A9853" s="793"/>
      <c r="E9853" s="176"/>
      <c r="F9853" s="176"/>
      <c r="G9853" s="177"/>
      <c r="H9853" s="177"/>
    </row>
    <row r="9854" spans="1:8" x14ac:dyDescent="0.25">
      <c r="A9854" s="793"/>
      <c r="E9854" s="176"/>
      <c r="F9854" s="176"/>
      <c r="G9854" s="177"/>
      <c r="H9854" s="177"/>
    </row>
    <row r="9855" spans="1:8" x14ac:dyDescent="0.25">
      <c r="A9855" s="793"/>
      <c r="E9855" s="176"/>
      <c r="F9855" s="176"/>
      <c r="G9855" s="177"/>
      <c r="H9855" s="177"/>
    </row>
    <row r="9856" spans="1:8" x14ac:dyDescent="0.25">
      <c r="A9856" s="793"/>
      <c r="E9856" s="176"/>
      <c r="F9856" s="176"/>
      <c r="G9856" s="177"/>
      <c r="H9856" s="177"/>
    </row>
    <row r="9857" spans="1:8" x14ac:dyDescent="0.25">
      <c r="A9857" s="793"/>
      <c r="E9857" s="176"/>
      <c r="F9857" s="176"/>
      <c r="G9857" s="177"/>
      <c r="H9857" s="177"/>
    </row>
    <row r="9858" spans="1:8" x14ac:dyDescent="0.25">
      <c r="A9858" s="793"/>
      <c r="E9858" s="176"/>
      <c r="F9858" s="176"/>
      <c r="G9858" s="177"/>
      <c r="H9858" s="177"/>
    </row>
    <row r="9859" spans="1:8" x14ac:dyDescent="0.25">
      <c r="A9859" s="793"/>
      <c r="E9859" s="176"/>
      <c r="F9859" s="176"/>
      <c r="G9859" s="177"/>
      <c r="H9859" s="177"/>
    </row>
    <row r="9860" spans="1:8" x14ac:dyDescent="0.25">
      <c r="A9860" s="793"/>
      <c r="E9860" s="176"/>
      <c r="F9860" s="176"/>
      <c r="G9860" s="177"/>
      <c r="H9860" s="177"/>
    </row>
    <row r="9861" spans="1:8" x14ac:dyDescent="0.25">
      <c r="A9861" s="793"/>
      <c r="E9861" s="176"/>
      <c r="F9861" s="176"/>
      <c r="G9861" s="177"/>
      <c r="H9861" s="177"/>
    </row>
    <row r="9862" spans="1:8" x14ac:dyDescent="0.25">
      <c r="A9862" s="793"/>
      <c r="E9862" s="176"/>
      <c r="F9862" s="176"/>
      <c r="G9862" s="177"/>
      <c r="H9862" s="177"/>
    </row>
    <row r="9863" spans="1:8" x14ac:dyDescent="0.25">
      <c r="A9863" s="793"/>
      <c r="E9863" s="176"/>
      <c r="F9863" s="176"/>
      <c r="G9863" s="177"/>
      <c r="H9863" s="177"/>
    </row>
    <row r="9864" spans="1:8" x14ac:dyDescent="0.25">
      <c r="A9864" s="793"/>
      <c r="E9864" s="176"/>
      <c r="F9864" s="176"/>
      <c r="G9864" s="177"/>
      <c r="H9864" s="177"/>
    </row>
    <row r="9865" spans="1:8" x14ac:dyDescent="0.25">
      <c r="A9865" s="793"/>
      <c r="E9865" s="176"/>
      <c r="F9865" s="176"/>
      <c r="G9865" s="177"/>
      <c r="H9865" s="177"/>
    </row>
    <row r="9866" spans="1:8" x14ac:dyDescent="0.25">
      <c r="A9866" s="793"/>
      <c r="E9866" s="176"/>
      <c r="F9866" s="176"/>
      <c r="G9866" s="177"/>
      <c r="H9866" s="177"/>
    </row>
    <row r="9867" spans="1:8" x14ac:dyDescent="0.25">
      <c r="A9867" s="793"/>
      <c r="E9867" s="176"/>
      <c r="F9867" s="176"/>
      <c r="G9867" s="177"/>
      <c r="H9867" s="177"/>
    </row>
    <row r="9868" spans="1:8" x14ac:dyDescent="0.25">
      <c r="A9868" s="793"/>
      <c r="E9868" s="176"/>
      <c r="F9868" s="176"/>
      <c r="G9868" s="177"/>
      <c r="H9868" s="177"/>
    </row>
    <row r="9869" spans="1:8" x14ac:dyDescent="0.25">
      <c r="A9869" s="793"/>
      <c r="E9869" s="176"/>
      <c r="F9869" s="176"/>
      <c r="G9869" s="177"/>
      <c r="H9869" s="177"/>
    </row>
    <row r="9870" spans="1:8" x14ac:dyDescent="0.25">
      <c r="A9870" s="793"/>
      <c r="E9870" s="176"/>
      <c r="F9870" s="176"/>
      <c r="G9870" s="177"/>
      <c r="H9870" s="177"/>
    </row>
    <row r="9871" spans="1:8" x14ac:dyDescent="0.25">
      <c r="A9871" s="793"/>
      <c r="E9871" s="176"/>
      <c r="F9871" s="176"/>
      <c r="G9871" s="177"/>
      <c r="H9871" s="177"/>
    </row>
    <row r="9872" spans="1:8" x14ac:dyDescent="0.25">
      <c r="A9872" s="793"/>
      <c r="E9872" s="176"/>
      <c r="F9872" s="176"/>
      <c r="G9872" s="177"/>
      <c r="H9872" s="177"/>
    </row>
    <row r="9873" spans="1:8" x14ac:dyDescent="0.25">
      <c r="A9873" s="793"/>
      <c r="E9873" s="176"/>
      <c r="F9873" s="176"/>
      <c r="G9873" s="177"/>
      <c r="H9873" s="177"/>
    </row>
    <row r="9874" spans="1:8" x14ac:dyDescent="0.25">
      <c r="A9874" s="793"/>
      <c r="E9874" s="176"/>
      <c r="F9874" s="176"/>
      <c r="G9874" s="177"/>
      <c r="H9874" s="177"/>
    </row>
    <row r="9875" spans="1:8" x14ac:dyDescent="0.25">
      <c r="A9875" s="793"/>
      <c r="E9875" s="176"/>
      <c r="F9875" s="176"/>
      <c r="G9875" s="177"/>
      <c r="H9875" s="177"/>
    </row>
    <row r="9876" spans="1:8" x14ac:dyDescent="0.25">
      <c r="A9876" s="793"/>
      <c r="E9876" s="176"/>
      <c r="F9876" s="176"/>
      <c r="G9876" s="177"/>
      <c r="H9876" s="177"/>
    </row>
    <row r="9877" spans="1:8" x14ac:dyDescent="0.25">
      <c r="A9877" s="793"/>
      <c r="E9877" s="176"/>
      <c r="F9877" s="176"/>
      <c r="G9877" s="177"/>
      <c r="H9877" s="177"/>
    </row>
    <row r="9878" spans="1:8" x14ac:dyDescent="0.25">
      <c r="A9878" s="793"/>
      <c r="E9878" s="176"/>
      <c r="F9878" s="176"/>
      <c r="G9878" s="177"/>
      <c r="H9878" s="177"/>
    </row>
    <row r="9879" spans="1:8" x14ac:dyDescent="0.25">
      <c r="A9879" s="793"/>
      <c r="E9879" s="176"/>
      <c r="F9879" s="176"/>
      <c r="G9879" s="177"/>
      <c r="H9879" s="177"/>
    </row>
    <row r="9880" spans="1:8" x14ac:dyDescent="0.25">
      <c r="A9880" s="793"/>
      <c r="E9880" s="176"/>
      <c r="F9880" s="176"/>
      <c r="G9880" s="177"/>
      <c r="H9880" s="177"/>
    </row>
    <row r="9881" spans="1:8" x14ac:dyDescent="0.25">
      <c r="A9881" s="793"/>
      <c r="E9881" s="176"/>
      <c r="F9881" s="176"/>
      <c r="G9881" s="177"/>
      <c r="H9881" s="177"/>
    </row>
    <row r="9882" spans="1:8" x14ac:dyDescent="0.25">
      <c r="A9882" s="793"/>
      <c r="E9882" s="176"/>
      <c r="F9882" s="176"/>
      <c r="G9882" s="177"/>
      <c r="H9882" s="177"/>
    </row>
    <row r="9883" spans="1:8" x14ac:dyDescent="0.25">
      <c r="A9883" s="793"/>
      <c r="E9883" s="176"/>
      <c r="F9883" s="176"/>
      <c r="G9883" s="177"/>
      <c r="H9883" s="177"/>
    </row>
    <row r="9884" spans="1:8" x14ac:dyDescent="0.25">
      <c r="A9884" s="793"/>
      <c r="E9884" s="176"/>
      <c r="F9884" s="176"/>
      <c r="G9884" s="177"/>
      <c r="H9884" s="177"/>
    </row>
    <row r="9885" spans="1:8" x14ac:dyDescent="0.25">
      <c r="A9885" s="793"/>
      <c r="E9885" s="176"/>
      <c r="F9885" s="176"/>
      <c r="G9885" s="177"/>
      <c r="H9885" s="177"/>
    </row>
    <row r="9886" spans="1:8" x14ac:dyDescent="0.25">
      <c r="A9886" s="793"/>
      <c r="E9886" s="176"/>
      <c r="F9886" s="176"/>
      <c r="G9886" s="177"/>
      <c r="H9886" s="177"/>
    </row>
    <row r="9887" spans="1:8" x14ac:dyDescent="0.25">
      <c r="A9887" s="793"/>
      <c r="E9887" s="176"/>
      <c r="F9887" s="176"/>
      <c r="G9887" s="177"/>
      <c r="H9887" s="177"/>
    </row>
    <row r="9888" spans="1:8" x14ac:dyDescent="0.25">
      <c r="A9888" s="793"/>
      <c r="E9888" s="176"/>
      <c r="F9888" s="176"/>
      <c r="G9888" s="177"/>
      <c r="H9888" s="177"/>
    </row>
    <row r="9889" spans="1:8" x14ac:dyDescent="0.25">
      <c r="A9889" s="793"/>
      <c r="E9889" s="176"/>
      <c r="F9889" s="176"/>
      <c r="G9889" s="177"/>
      <c r="H9889" s="177"/>
    </row>
    <row r="9890" spans="1:8" x14ac:dyDescent="0.25">
      <c r="A9890" s="793"/>
      <c r="E9890" s="176"/>
      <c r="F9890" s="176"/>
      <c r="G9890" s="177"/>
      <c r="H9890" s="177"/>
    </row>
    <row r="9891" spans="1:8" x14ac:dyDescent="0.25">
      <c r="A9891" s="793"/>
      <c r="E9891" s="176"/>
      <c r="F9891" s="176"/>
      <c r="G9891" s="177"/>
      <c r="H9891" s="177"/>
    </row>
    <row r="9892" spans="1:8" x14ac:dyDescent="0.25">
      <c r="A9892" s="793"/>
      <c r="E9892" s="176"/>
      <c r="F9892" s="176"/>
      <c r="G9892" s="177"/>
      <c r="H9892" s="177"/>
    </row>
    <row r="9893" spans="1:8" x14ac:dyDescent="0.25">
      <c r="A9893" s="793"/>
      <c r="E9893" s="176"/>
      <c r="F9893" s="176"/>
      <c r="G9893" s="177"/>
      <c r="H9893" s="177"/>
    </row>
    <row r="9894" spans="1:8" x14ac:dyDescent="0.25">
      <c r="A9894" s="793"/>
      <c r="E9894" s="176"/>
      <c r="F9894" s="176"/>
      <c r="G9894" s="177"/>
      <c r="H9894" s="177"/>
    </row>
    <row r="9895" spans="1:8" x14ac:dyDescent="0.25">
      <c r="A9895" s="793"/>
      <c r="E9895" s="176"/>
      <c r="F9895" s="176"/>
      <c r="G9895" s="177"/>
      <c r="H9895" s="177"/>
    </row>
    <row r="9896" spans="1:8" x14ac:dyDescent="0.25">
      <c r="A9896" s="793"/>
      <c r="E9896" s="176"/>
      <c r="F9896" s="176"/>
      <c r="G9896" s="177"/>
      <c r="H9896" s="177"/>
    </row>
    <row r="9897" spans="1:8" x14ac:dyDescent="0.25">
      <c r="A9897" s="793"/>
      <c r="E9897" s="176"/>
      <c r="F9897" s="176"/>
      <c r="G9897" s="177"/>
      <c r="H9897" s="177"/>
    </row>
    <row r="9898" spans="1:8" x14ac:dyDescent="0.25">
      <c r="A9898" s="793"/>
      <c r="E9898" s="176"/>
      <c r="F9898" s="176"/>
      <c r="G9898" s="177"/>
      <c r="H9898" s="177"/>
    </row>
    <row r="9899" spans="1:8" x14ac:dyDescent="0.25">
      <c r="A9899" s="793"/>
      <c r="E9899" s="176"/>
      <c r="F9899" s="176"/>
      <c r="G9899" s="177"/>
      <c r="H9899" s="177"/>
    </row>
    <row r="9900" spans="1:8" x14ac:dyDescent="0.25">
      <c r="A9900" s="793"/>
      <c r="E9900" s="176"/>
      <c r="F9900" s="176"/>
      <c r="G9900" s="177"/>
      <c r="H9900" s="177"/>
    </row>
    <row r="9901" spans="1:8" x14ac:dyDescent="0.25">
      <c r="A9901" s="793"/>
      <c r="E9901" s="176"/>
      <c r="F9901" s="176"/>
      <c r="G9901" s="177"/>
      <c r="H9901" s="177"/>
    </row>
    <row r="9902" spans="1:8" x14ac:dyDescent="0.25">
      <c r="A9902" s="793"/>
      <c r="E9902" s="176"/>
      <c r="F9902" s="176"/>
      <c r="G9902" s="177"/>
      <c r="H9902" s="177"/>
    </row>
    <row r="9903" spans="1:8" x14ac:dyDescent="0.25">
      <c r="A9903" s="793"/>
      <c r="E9903" s="176"/>
      <c r="F9903" s="176"/>
      <c r="G9903" s="177"/>
      <c r="H9903" s="177"/>
    </row>
    <row r="9904" spans="1:8" x14ac:dyDescent="0.25">
      <c r="A9904" s="793"/>
      <c r="E9904" s="176"/>
      <c r="F9904" s="176"/>
      <c r="G9904" s="177"/>
      <c r="H9904" s="177"/>
    </row>
    <row r="9905" spans="1:8" x14ac:dyDescent="0.25">
      <c r="A9905" s="793"/>
      <c r="E9905" s="176"/>
      <c r="F9905" s="176"/>
      <c r="G9905" s="177"/>
      <c r="H9905" s="177"/>
    </row>
    <row r="9906" spans="1:8" x14ac:dyDescent="0.25">
      <c r="A9906" s="793"/>
      <c r="E9906" s="176"/>
      <c r="F9906" s="176"/>
      <c r="G9906" s="177"/>
      <c r="H9906" s="177"/>
    </row>
    <row r="9907" spans="1:8" x14ac:dyDescent="0.25">
      <c r="A9907" s="793"/>
      <c r="E9907" s="176"/>
      <c r="F9907" s="176"/>
      <c r="G9907" s="177"/>
      <c r="H9907" s="177"/>
    </row>
    <row r="9908" spans="1:8" x14ac:dyDescent="0.25">
      <c r="A9908" s="793"/>
      <c r="E9908" s="176"/>
      <c r="F9908" s="176"/>
      <c r="G9908" s="177"/>
      <c r="H9908" s="177"/>
    </row>
    <row r="9909" spans="1:8" x14ac:dyDescent="0.25">
      <c r="A9909" s="793"/>
      <c r="E9909" s="176"/>
      <c r="F9909" s="176"/>
      <c r="G9909" s="177"/>
      <c r="H9909" s="177"/>
    </row>
    <row r="9910" spans="1:8" x14ac:dyDescent="0.25">
      <c r="A9910" s="793"/>
      <c r="E9910" s="176"/>
      <c r="F9910" s="176"/>
      <c r="G9910" s="177"/>
      <c r="H9910" s="177"/>
    </row>
    <row r="9911" spans="1:8" x14ac:dyDescent="0.25">
      <c r="A9911" s="793"/>
      <c r="E9911" s="176"/>
      <c r="F9911" s="176"/>
      <c r="G9911" s="177"/>
      <c r="H9911" s="177"/>
    </row>
    <row r="9912" spans="1:8" x14ac:dyDescent="0.25">
      <c r="A9912" s="793"/>
      <c r="E9912" s="176"/>
      <c r="F9912" s="176"/>
      <c r="G9912" s="177"/>
      <c r="H9912" s="177"/>
    </row>
    <row r="9913" spans="1:8" x14ac:dyDescent="0.25">
      <c r="A9913" s="793"/>
      <c r="E9913" s="176"/>
      <c r="F9913" s="176"/>
      <c r="G9913" s="177"/>
      <c r="H9913" s="177"/>
    </row>
    <row r="9914" spans="1:8" x14ac:dyDescent="0.25">
      <c r="A9914" s="793"/>
      <c r="E9914" s="176"/>
      <c r="F9914" s="176"/>
      <c r="G9914" s="177"/>
      <c r="H9914" s="177"/>
    </row>
    <row r="9915" spans="1:8" x14ac:dyDescent="0.25">
      <c r="A9915" s="793"/>
      <c r="E9915" s="176"/>
      <c r="F9915" s="176"/>
      <c r="G9915" s="177"/>
      <c r="H9915" s="177"/>
    </row>
    <row r="9916" spans="1:8" x14ac:dyDescent="0.25">
      <c r="A9916" s="793"/>
      <c r="E9916" s="176"/>
      <c r="F9916" s="176"/>
      <c r="G9916" s="177"/>
      <c r="H9916" s="177"/>
    </row>
    <row r="9917" spans="1:8" x14ac:dyDescent="0.25">
      <c r="A9917" s="793"/>
      <c r="E9917" s="176"/>
      <c r="F9917" s="176"/>
      <c r="G9917" s="177"/>
      <c r="H9917" s="177"/>
    </row>
    <row r="9918" spans="1:8" x14ac:dyDescent="0.25">
      <c r="A9918" s="793"/>
      <c r="E9918" s="176"/>
      <c r="F9918" s="176"/>
      <c r="G9918" s="177"/>
      <c r="H9918" s="177"/>
    </row>
    <row r="9919" spans="1:8" x14ac:dyDescent="0.25">
      <c r="A9919" s="793"/>
      <c r="E9919" s="176"/>
      <c r="F9919" s="176"/>
      <c r="G9919" s="177"/>
      <c r="H9919" s="177"/>
    </row>
    <row r="9920" spans="1:8" x14ac:dyDescent="0.25">
      <c r="A9920" s="793"/>
      <c r="E9920" s="176"/>
      <c r="F9920" s="176"/>
      <c r="G9920" s="177"/>
      <c r="H9920" s="177"/>
    </row>
    <row r="9921" spans="1:8" x14ac:dyDescent="0.25">
      <c r="A9921" s="793"/>
      <c r="E9921" s="176"/>
      <c r="F9921" s="176"/>
      <c r="G9921" s="177"/>
      <c r="H9921" s="177"/>
    </row>
    <row r="9922" spans="1:8" x14ac:dyDescent="0.25">
      <c r="A9922" s="793"/>
      <c r="E9922" s="176"/>
      <c r="F9922" s="176"/>
      <c r="G9922" s="177"/>
      <c r="H9922" s="177"/>
    </row>
    <row r="9923" spans="1:8" x14ac:dyDescent="0.25">
      <c r="A9923" s="793"/>
      <c r="E9923" s="176"/>
      <c r="F9923" s="176"/>
      <c r="G9923" s="177"/>
      <c r="H9923" s="177"/>
    </row>
    <row r="9924" spans="1:8" x14ac:dyDescent="0.25">
      <c r="A9924" s="793"/>
      <c r="E9924" s="176"/>
      <c r="F9924" s="176"/>
      <c r="G9924" s="177"/>
      <c r="H9924" s="177"/>
    </row>
    <row r="9925" spans="1:8" x14ac:dyDescent="0.25">
      <c r="A9925" s="793"/>
      <c r="E9925" s="176"/>
      <c r="F9925" s="176"/>
      <c r="G9925" s="177"/>
      <c r="H9925" s="177"/>
    </row>
    <row r="9926" spans="1:8" x14ac:dyDescent="0.25">
      <c r="A9926" s="793"/>
      <c r="E9926" s="176"/>
      <c r="F9926" s="176"/>
      <c r="G9926" s="177"/>
      <c r="H9926" s="177"/>
    </row>
    <row r="9927" spans="1:8" x14ac:dyDescent="0.25">
      <c r="A9927" s="793"/>
      <c r="E9927" s="176"/>
      <c r="F9927" s="176"/>
      <c r="G9927" s="177"/>
      <c r="H9927" s="177"/>
    </row>
    <row r="9928" spans="1:8" x14ac:dyDescent="0.25">
      <c r="A9928" s="793"/>
      <c r="E9928" s="176"/>
      <c r="F9928" s="176"/>
      <c r="G9928" s="177"/>
      <c r="H9928" s="177"/>
    </row>
    <row r="9929" spans="1:8" x14ac:dyDescent="0.25">
      <c r="A9929" s="793"/>
      <c r="E9929" s="176"/>
      <c r="F9929" s="176"/>
      <c r="G9929" s="177"/>
      <c r="H9929" s="177"/>
    </row>
    <row r="9930" spans="1:8" x14ac:dyDescent="0.25">
      <c r="A9930" s="793"/>
      <c r="E9930" s="176"/>
      <c r="F9930" s="176"/>
      <c r="G9930" s="177"/>
      <c r="H9930" s="177"/>
    </row>
    <row r="9931" spans="1:8" x14ac:dyDescent="0.25">
      <c r="A9931" s="793"/>
      <c r="E9931" s="176"/>
      <c r="F9931" s="176"/>
      <c r="G9931" s="177"/>
      <c r="H9931" s="177"/>
    </row>
    <row r="9932" spans="1:8" x14ac:dyDescent="0.25">
      <c r="A9932" s="793"/>
      <c r="E9932" s="176"/>
      <c r="F9932" s="176"/>
      <c r="G9932" s="177"/>
      <c r="H9932" s="177"/>
    </row>
    <row r="9933" spans="1:8" x14ac:dyDescent="0.25">
      <c r="A9933" s="793"/>
      <c r="E9933" s="176"/>
      <c r="F9933" s="176"/>
      <c r="G9933" s="177"/>
      <c r="H9933" s="177"/>
    </row>
    <row r="9934" spans="1:8" x14ac:dyDescent="0.25">
      <c r="A9934" s="793"/>
      <c r="E9934" s="176"/>
      <c r="F9934" s="176"/>
      <c r="G9934" s="177"/>
      <c r="H9934" s="177"/>
    </row>
    <row r="9935" spans="1:8" x14ac:dyDescent="0.25">
      <c r="A9935" s="793"/>
      <c r="E9935" s="176"/>
      <c r="F9935" s="176"/>
      <c r="G9935" s="177"/>
      <c r="H9935" s="177"/>
    </row>
    <row r="9936" spans="1:8" x14ac:dyDescent="0.25">
      <c r="A9936" s="793"/>
      <c r="E9936" s="176"/>
      <c r="F9936" s="176"/>
      <c r="G9936" s="177"/>
      <c r="H9936" s="177"/>
    </row>
    <row r="9937" spans="1:8" x14ac:dyDescent="0.25">
      <c r="A9937" s="793"/>
      <c r="E9937" s="176"/>
      <c r="F9937" s="176"/>
      <c r="G9937" s="177"/>
      <c r="H9937" s="177"/>
    </row>
    <row r="9938" spans="1:8" x14ac:dyDescent="0.25">
      <c r="A9938" s="793"/>
      <c r="E9938" s="176"/>
      <c r="F9938" s="176"/>
      <c r="G9938" s="177"/>
      <c r="H9938" s="177"/>
    </row>
    <row r="9939" spans="1:8" x14ac:dyDescent="0.25">
      <c r="A9939" s="793"/>
      <c r="E9939" s="176"/>
      <c r="F9939" s="176"/>
      <c r="G9939" s="177"/>
      <c r="H9939" s="177"/>
    </row>
    <row r="9940" spans="1:8" x14ac:dyDescent="0.25">
      <c r="A9940" s="793"/>
      <c r="E9940" s="176"/>
      <c r="F9940" s="176"/>
      <c r="G9940" s="177"/>
      <c r="H9940" s="177"/>
    </row>
    <row r="9941" spans="1:8" x14ac:dyDescent="0.25">
      <c r="A9941" s="793"/>
      <c r="E9941" s="176"/>
      <c r="F9941" s="176"/>
      <c r="G9941" s="177"/>
      <c r="H9941" s="177"/>
    </row>
    <row r="9942" spans="1:8" x14ac:dyDescent="0.25">
      <c r="A9942" s="793"/>
      <c r="E9942" s="176"/>
      <c r="F9942" s="176"/>
      <c r="G9942" s="177"/>
      <c r="H9942" s="177"/>
    </row>
    <row r="9943" spans="1:8" x14ac:dyDescent="0.25">
      <c r="A9943" s="793"/>
      <c r="E9943" s="176"/>
      <c r="F9943" s="176"/>
      <c r="G9943" s="177"/>
      <c r="H9943" s="177"/>
    </row>
    <row r="9944" spans="1:8" x14ac:dyDescent="0.25">
      <c r="A9944" s="793"/>
      <c r="E9944" s="176"/>
      <c r="F9944" s="176"/>
      <c r="G9944" s="177"/>
      <c r="H9944" s="177"/>
    </row>
    <row r="9945" spans="1:8" x14ac:dyDescent="0.25">
      <c r="A9945" s="793"/>
      <c r="E9945" s="176"/>
      <c r="F9945" s="176"/>
      <c r="G9945" s="177"/>
      <c r="H9945" s="177"/>
    </row>
    <row r="9946" spans="1:8" x14ac:dyDescent="0.25">
      <c r="A9946" s="793"/>
      <c r="E9946" s="176"/>
      <c r="F9946" s="176"/>
      <c r="G9946" s="177"/>
      <c r="H9946" s="177"/>
    </row>
    <row r="9947" spans="1:8" x14ac:dyDescent="0.25">
      <c r="A9947" s="793"/>
      <c r="E9947" s="176"/>
      <c r="F9947" s="176"/>
      <c r="G9947" s="177"/>
      <c r="H9947" s="177"/>
    </row>
    <row r="9948" spans="1:8" x14ac:dyDescent="0.25">
      <c r="A9948" s="793"/>
      <c r="E9948" s="176"/>
      <c r="F9948" s="176"/>
      <c r="G9948" s="177"/>
      <c r="H9948" s="177"/>
    </row>
    <row r="9949" spans="1:8" x14ac:dyDescent="0.25">
      <c r="A9949" s="793"/>
      <c r="E9949" s="176"/>
      <c r="F9949" s="176"/>
      <c r="G9949" s="177"/>
      <c r="H9949" s="177"/>
    </row>
    <row r="9950" spans="1:8" x14ac:dyDescent="0.25">
      <c r="A9950" s="793"/>
      <c r="E9950" s="176"/>
      <c r="F9950" s="176"/>
      <c r="G9950" s="177"/>
      <c r="H9950" s="177"/>
    </row>
    <row r="9951" spans="1:8" x14ac:dyDescent="0.25">
      <c r="A9951" s="793"/>
      <c r="E9951" s="176"/>
      <c r="F9951" s="176"/>
      <c r="G9951" s="177"/>
      <c r="H9951" s="177"/>
    </row>
    <row r="9952" spans="1:8" x14ac:dyDescent="0.25">
      <c r="A9952" s="793"/>
      <c r="E9952" s="176"/>
      <c r="F9952" s="176"/>
      <c r="G9952" s="177"/>
      <c r="H9952" s="177"/>
    </row>
    <row r="9953" spans="1:8" x14ac:dyDescent="0.25">
      <c r="A9953" s="793"/>
      <c r="E9953" s="176"/>
      <c r="F9953" s="176"/>
      <c r="G9953" s="177"/>
      <c r="H9953" s="177"/>
    </row>
    <row r="9954" spans="1:8" x14ac:dyDescent="0.25">
      <c r="A9954" s="793"/>
      <c r="E9954" s="176"/>
      <c r="F9954" s="176"/>
      <c r="G9954" s="177"/>
      <c r="H9954" s="177"/>
    </row>
    <row r="9955" spans="1:8" x14ac:dyDescent="0.25">
      <c r="A9955" s="793"/>
      <c r="E9955" s="176"/>
      <c r="F9955" s="176"/>
      <c r="G9955" s="177"/>
      <c r="H9955" s="177"/>
    </row>
    <row r="9956" spans="1:8" x14ac:dyDescent="0.25">
      <c r="A9956" s="793"/>
      <c r="E9956" s="176"/>
      <c r="F9956" s="176"/>
      <c r="G9956" s="177"/>
      <c r="H9956" s="177"/>
    </row>
    <row r="9957" spans="1:8" x14ac:dyDescent="0.25">
      <c r="A9957" s="793"/>
      <c r="E9957" s="176"/>
      <c r="F9957" s="176"/>
      <c r="G9957" s="177"/>
      <c r="H9957" s="177"/>
    </row>
    <row r="9958" spans="1:8" x14ac:dyDescent="0.25">
      <c r="A9958" s="793"/>
      <c r="E9958" s="176"/>
      <c r="F9958" s="176"/>
      <c r="G9958" s="177"/>
      <c r="H9958" s="177"/>
    </row>
    <row r="9959" spans="1:8" x14ac:dyDescent="0.25">
      <c r="A9959" s="793"/>
      <c r="E9959" s="176"/>
      <c r="F9959" s="176"/>
      <c r="G9959" s="177"/>
      <c r="H9959" s="177"/>
    </row>
    <row r="9960" spans="1:8" x14ac:dyDescent="0.25">
      <c r="A9960" s="793"/>
      <c r="E9960" s="176"/>
      <c r="F9960" s="176"/>
      <c r="G9960" s="177"/>
      <c r="H9960" s="177"/>
    </row>
    <row r="9961" spans="1:8" x14ac:dyDescent="0.25">
      <c r="A9961" s="793"/>
      <c r="E9961" s="176"/>
      <c r="F9961" s="176"/>
      <c r="G9961" s="177"/>
      <c r="H9961" s="177"/>
    </row>
    <row r="9962" spans="1:8" x14ac:dyDescent="0.25">
      <c r="A9962" s="793"/>
      <c r="E9962" s="176"/>
      <c r="F9962" s="176"/>
      <c r="G9962" s="177"/>
      <c r="H9962" s="177"/>
    </row>
    <row r="9963" spans="1:8" x14ac:dyDescent="0.25">
      <c r="A9963" s="793"/>
      <c r="E9963" s="176"/>
      <c r="F9963" s="176"/>
      <c r="G9963" s="177"/>
      <c r="H9963" s="177"/>
    </row>
    <row r="9964" spans="1:8" x14ac:dyDescent="0.25">
      <c r="A9964" s="793"/>
      <c r="E9964" s="176"/>
      <c r="F9964" s="176"/>
      <c r="G9964" s="177"/>
      <c r="H9964" s="177"/>
    </row>
    <row r="9965" spans="1:8" x14ac:dyDescent="0.25">
      <c r="A9965" s="793"/>
      <c r="E9965" s="176"/>
      <c r="F9965" s="176"/>
      <c r="G9965" s="177"/>
      <c r="H9965" s="177"/>
    </row>
    <row r="9966" spans="1:8" x14ac:dyDescent="0.25">
      <c r="A9966" s="793"/>
      <c r="E9966" s="176"/>
      <c r="F9966" s="176"/>
      <c r="G9966" s="177"/>
      <c r="H9966" s="177"/>
    </row>
    <row r="9967" spans="1:8" x14ac:dyDescent="0.25">
      <c r="A9967" s="793"/>
      <c r="E9967" s="176"/>
      <c r="F9967" s="176"/>
      <c r="G9967" s="177"/>
      <c r="H9967" s="177"/>
    </row>
    <row r="9968" spans="1:8" x14ac:dyDescent="0.25">
      <c r="A9968" s="793"/>
      <c r="E9968" s="176"/>
      <c r="F9968" s="176"/>
      <c r="G9968" s="177"/>
      <c r="H9968" s="177"/>
    </row>
    <row r="9969" spans="1:8" x14ac:dyDescent="0.25">
      <c r="A9969" s="793"/>
      <c r="E9969" s="176"/>
      <c r="F9969" s="176"/>
      <c r="G9969" s="177"/>
      <c r="H9969" s="177"/>
    </row>
    <row r="9970" spans="1:8" x14ac:dyDescent="0.25">
      <c r="A9970" s="793"/>
      <c r="E9970" s="176"/>
      <c r="F9970" s="176"/>
      <c r="G9970" s="177"/>
      <c r="H9970" s="177"/>
    </row>
    <row r="9971" spans="1:8" x14ac:dyDescent="0.25">
      <c r="A9971" s="793"/>
      <c r="E9971" s="176"/>
      <c r="F9971" s="176"/>
      <c r="G9971" s="177"/>
      <c r="H9971" s="177"/>
    </row>
    <row r="9972" spans="1:8" x14ac:dyDescent="0.25">
      <c r="A9972" s="793"/>
      <c r="E9972" s="176"/>
      <c r="F9972" s="176"/>
      <c r="G9972" s="177"/>
      <c r="H9972" s="177"/>
    </row>
    <row r="9973" spans="1:8" x14ac:dyDescent="0.25">
      <c r="A9973" s="793"/>
      <c r="E9973" s="176"/>
      <c r="F9973" s="176"/>
      <c r="G9973" s="177"/>
      <c r="H9973" s="177"/>
    </row>
    <row r="9974" spans="1:8" x14ac:dyDescent="0.25">
      <c r="A9974" s="793"/>
      <c r="E9974" s="176"/>
      <c r="F9974" s="176"/>
      <c r="G9974" s="177"/>
      <c r="H9974" s="177"/>
    </row>
    <row r="9975" spans="1:8" x14ac:dyDescent="0.25">
      <c r="A9975" s="793"/>
      <c r="E9975" s="176"/>
      <c r="F9975" s="176"/>
      <c r="G9975" s="177"/>
      <c r="H9975" s="177"/>
    </row>
    <row r="9976" spans="1:8" x14ac:dyDescent="0.25">
      <c r="A9976" s="793"/>
      <c r="E9976" s="176"/>
      <c r="F9976" s="176"/>
      <c r="G9976" s="177"/>
      <c r="H9976" s="177"/>
    </row>
    <row r="9977" spans="1:8" x14ac:dyDescent="0.25">
      <c r="A9977" s="793"/>
      <c r="E9977" s="176"/>
      <c r="F9977" s="176"/>
      <c r="G9977" s="177"/>
      <c r="H9977" s="177"/>
    </row>
    <row r="9978" spans="1:8" x14ac:dyDescent="0.25">
      <c r="A9978" s="793"/>
      <c r="E9978" s="176"/>
      <c r="F9978" s="176"/>
      <c r="G9978" s="177"/>
      <c r="H9978" s="177"/>
    </row>
    <row r="9979" spans="1:8" x14ac:dyDescent="0.25">
      <c r="A9979" s="793"/>
      <c r="E9979" s="176"/>
      <c r="F9979" s="176"/>
      <c r="G9979" s="177"/>
      <c r="H9979" s="177"/>
    </row>
    <row r="9980" spans="1:8" x14ac:dyDescent="0.25">
      <c r="A9980" s="793"/>
      <c r="E9980" s="176"/>
      <c r="F9980" s="176"/>
      <c r="G9980" s="177"/>
      <c r="H9980" s="177"/>
    </row>
    <row r="9981" spans="1:8" x14ac:dyDescent="0.25">
      <c r="A9981" s="793"/>
      <c r="E9981" s="176"/>
      <c r="F9981" s="176"/>
      <c r="G9981" s="177"/>
      <c r="H9981" s="177"/>
    </row>
    <row r="9982" spans="1:8" x14ac:dyDescent="0.25">
      <c r="A9982" s="793"/>
      <c r="E9982" s="176"/>
      <c r="F9982" s="176"/>
      <c r="G9982" s="177"/>
      <c r="H9982" s="177"/>
    </row>
    <row r="9983" spans="1:8" x14ac:dyDescent="0.25">
      <c r="A9983" s="793"/>
      <c r="E9983" s="176"/>
      <c r="F9983" s="176"/>
      <c r="G9983" s="177"/>
      <c r="H9983" s="177"/>
    </row>
    <row r="9984" spans="1:8" x14ac:dyDescent="0.25">
      <c r="A9984" s="793"/>
      <c r="E9984" s="176"/>
      <c r="F9984" s="176"/>
      <c r="G9984" s="177"/>
      <c r="H9984" s="177"/>
    </row>
    <row r="9985" spans="1:8" x14ac:dyDescent="0.25">
      <c r="A9985" s="793"/>
      <c r="E9985" s="176"/>
      <c r="F9985" s="176"/>
      <c r="G9985" s="177"/>
      <c r="H9985" s="177"/>
    </row>
    <row r="9986" spans="1:8" x14ac:dyDescent="0.25">
      <c r="A9986" s="793"/>
      <c r="E9986" s="176"/>
      <c r="F9986" s="176"/>
      <c r="G9986" s="177"/>
      <c r="H9986" s="177"/>
    </row>
    <row r="9987" spans="1:8" x14ac:dyDescent="0.25">
      <c r="A9987" s="793"/>
      <c r="E9987" s="176"/>
      <c r="F9987" s="176"/>
      <c r="G9987" s="177"/>
      <c r="H9987" s="177"/>
    </row>
    <row r="9988" spans="1:8" x14ac:dyDescent="0.25">
      <c r="A9988" s="793"/>
      <c r="E9988" s="176"/>
      <c r="F9988" s="176"/>
      <c r="G9988" s="177"/>
      <c r="H9988" s="177"/>
    </row>
    <row r="9989" spans="1:8" x14ac:dyDescent="0.25">
      <c r="A9989" s="793"/>
      <c r="E9989" s="176"/>
      <c r="F9989" s="176"/>
      <c r="G9989" s="177"/>
      <c r="H9989" s="177"/>
    </row>
    <row r="9990" spans="1:8" x14ac:dyDescent="0.25">
      <c r="A9990" s="793"/>
      <c r="E9990" s="176"/>
      <c r="F9990" s="176"/>
      <c r="G9990" s="177"/>
      <c r="H9990" s="177"/>
    </row>
    <row r="9991" spans="1:8" x14ac:dyDescent="0.25">
      <c r="A9991" s="793"/>
      <c r="E9991" s="176"/>
      <c r="F9991" s="176"/>
      <c r="G9991" s="177"/>
      <c r="H9991" s="177"/>
    </row>
    <row r="9992" spans="1:8" x14ac:dyDescent="0.25">
      <c r="A9992" s="793"/>
      <c r="E9992" s="176"/>
      <c r="F9992" s="176"/>
      <c r="G9992" s="177"/>
      <c r="H9992" s="177"/>
    </row>
    <row r="9993" spans="1:8" x14ac:dyDescent="0.25">
      <c r="A9993" s="793"/>
      <c r="E9993" s="176"/>
      <c r="F9993" s="176"/>
      <c r="G9993" s="177"/>
      <c r="H9993" s="177"/>
    </row>
    <row r="9994" spans="1:8" x14ac:dyDescent="0.25">
      <c r="A9994" s="793"/>
      <c r="E9994" s="176"/>
      <c r="F9994" s="176"/>
      <c r="G9994" s="177"/>
      <c r="H9994" s="177"/>
    </row>
    <row r="9995" spans="1:8" x14ac:dyDescent="0.25">
      <c r="A9995" s="793"/>
      <c r="E9995" s="176"/>
      <c r="F9995" s="176"/>
      <c r="G9995" s="177"/>
      <c r="H9995" s="177"/>
    </row>
    <row r="9996" spans="1:8" x14ac:dyDescent="0.25">
      <c r="A9996" s="793"/>
      <c r="E9996" s="176"/>
      <c r="F9996" s="176"/>
      <c r="G9996" s="177"/>
      <c r="H9996" s="177"/>
    </row>
    <row r="9997" spans="1:8" x14ac:dyDescent="0.25">
      <c r="A9997" s="793"/>
      <c r="E9997" s="176"/>
      <c r="F9997" s="176"/>
      <c r="G9997" s="177"/>
      <c r="H9997" s="177"/>
    </row>
    <row r="9998" spans="1:8" x14ac:dyDescent="0.25">
      <c r="A9998" s="793"/>
      <c r="E9998" s="176"/>
      <c r="F9998" s="176"/>
      <c r="G9998" s="177"/>
      <c r="H9998" s="177"/>
    </row>
    <row r="9999" spans="1:8" x14ac:dyDescent="0.25">
      <c r="A9999" s="793"/>
      <c r="E9999" s="176"/>
      <c r="F9999" s="176"/>
      <c r="G9999" s="177"/>
      <c r="H9999" s="177"/>
    </row>
    <row r="10000" spans="1:8" x14ac:dyDescent="0.25">
      <c r="A10000" s="793"/>
      <c r="E10000" s="176"/>
      <c r="F10000" s="176"/>
      <c r="G10000" s="177"/>
      <c r="H10000" s="177"/>
    </row>
    <row r="10001" spans="1:8" x14ac:dyDescent="0.25">
      <c r="A10001" s="793"/>
      <c r="E10001" s="176"/>
      <c r="F10001" s="176"/>
      <c r="G10001" s="177"/>
      <c r="H10001" s="177"/>
    </row>
    <row r="10002" spans="1:8" x14ac:dyDescent="0.25">
      <c r="A10002" s="793"/>
      <c r="E10002" s="176"/>
      <c r="F10002" s="176"/>
      <c r="G10002" s="177"/>
      <c r="H10002" s="177"/>
    </row>
    <row r="10003" spans="1:8" x14ac:dyDescent="0.25">
      <c r="A10003" s="793"/>
      <c r="E10003" s="176"/>
      <c r="F10003" s="176"/>
      <c r="G10003" s="177"/>
      <c r="H10003" s="177"/>
    </row>
    <row r="10004" spans="1:8" x14ac:dyDescent="0.25">
      <c r="A10004" s="793"/>
      <c r="E10004" s="176"/>
      <c r="F10004" s="176"/>
      <c r="G10004" s="177"/>
      <c r="H10004" s="177"/>
    </row>
    <row r="10005" spans="1:8" x14ac:dyDescent="0.25">
      <c r="A10005" s="793"/>
      <c r="E10005" s="176"/>
      <c r="F10005" s="176"/>
      <c r="G10005" s="177"/>
      <c r="H10005" s="177"/>
    </row>
    <row r="10006" spans="1:8" x14ac:dyDescent="0.25">
      <c r="A10006" s="793"/>
      <c r="E10006" s="176"/>
      <c r="F10006" s="176"/>
      <c r="G10006" s="177"/>
      <c r="H10006" s="177"/>
    </row>
    <row r="10007" spans="1:8" x14ac:dyDescent="0.25">
      <c r="A10007" s="793"/>
      <c r="E10007" s="176"/>
      <c r="F10007" s="176"/>
      <c r="G10007" s="177"/>
      <c r="H10007" s="177"/>
    </row>
    <row r="10008" spans="1:8" x14ac:dyDescent="0.25">
      <c r="A10008" s="793"/>
      <c r="E10008" s="176"/>
      <c r="F10008" s="176"/>
      <c r="G10008" s="177"/>
      <c r="H10008" s="177"/>
    </row>
    <row r="10009" spans="1:8" x14ac:dyDescent="0.25">
      <c r="A10009" s="793"/>
      <c r="E10009" s="176"/>
      <c r="F10009" s="176"/>
      <c r="G10009" s="177"/>
      <c r="H10009" s="177"/>
    </row>
    <row r="10010" spans="1:8" x14ac:dyDescent="0.25">
      <c r="A10010" s="793"/>
      <c r="E10010" s="176"/>
      <c r="F10010" s="176"/>
      <c r="G10010" s="177"/>
      <c r="H10010" s="177"/>
    </row>
    <row r="10011" spans="1:8" x14ac:dyDescent="0.25">
      <c r="A10011" s="793"/>
      <c r="E10011" s="176"/>
      <c r="F10011" s="176"/>
      <c r="G10011" s="177"/>
      <c r="H10011" s="177"/>
    </row>
    <row r="10012" spans="1:8" x14ac:dyDescent="0.25">
      <c r="A10012" s="793"/>
      <c r="E10012" s="176"/>
      <c r="F10012" s="176"/>
      <c r="G10012" s="177"/>
      <c r="H10012" s="177"/>
    </row>
    <row r="10013" spans="1:8" x14ac:dyDescent="0.25">
      <c r="A10013" s="793"/>
      <c r="E10013" s="176"/>
      <c r="F10013" s="176"/>
      <c r="G10013" s="177"/>
      <c r="H10013" s="177"/>
    </row>
    <row r="10014" spans="1:8" x14ac:dyDescent="0.25">
      <c r="A10014" s="793"/>
      <c r="E10014" s="176"/>
      <c r="F10014" s="176"/>
      <c r="G10014" s="177"/>
      <c r="H10014" s="177"/>
    </row>
    <row r="10015" spans="1:8" x14ac:dyDescent="0.25">
      <c r="A10015" s="793"/>
      <c r="E10015" s="176"/>
      <c r="F10015" s="176"/>
      <c r="G10015" s="177"/>
      <c r="H10015" s="177"/>
    </row>
    <row r="10016" spans="1:8" x14ac:dyDescent="0.25">
      <c r="A10016" s="793"/>
      <c r="E10016" s="176"/>
      <c r="F10016" s="176"/>
      <c r="G10016" s="177"/>
      <c r="H10016" s="177"/>
    </row>
    <row r="10017" spans="1:8" x14ac:dyDescent="0.25">
      <c r="A10017" s="793"/>
      <c r="E10017" s="176"/>
      <c r="F10017" s="176"/>
      <c r="G10017" s="177"/>
      <c r="H10017" s="177"/>
    </row>
    <row r="10018" spans="1:8" x14ac:dyDescent="0.25">
      <c r="A10018" s="793"/>
      <c r="E10018" s="176"/>
      <c r="F10018" s="176"/>
      <c r="G10018" s="177"/>
      <c r="H10018" s="177"/>
    </row>
    <row r="10019" spans="1:8" x14ac:dyDescent="0.25">
      <c r="A10019" s="793"/>
      <c r="E10019" s="176"/>
      <c r="F10019" s="176"/>
      <c r="G10019" s="177"/>
      <c r="H10019" s="177"/>
    </row>
    <row r="10020" spans="1:8" x14ac:dyDescent="0.25">
      <c r="A10020" s="793"/>
      <c r="E10020" s="176"/>
      <c r="F10020" s="176"/>
      <c r="G10020" s="177"/>
      <c r="H10020" s="177"/>
    </row>
    <row r="10021" spans="1:8" x14ac:dyDescent="0.25">
      <c r="A10021" s="793"/>
      <c r="E10021" s="176"/>
      <c r="F10021" s="176"/>
      <c r="G10021" s="177"/>
      <c r="H10021" s="177"/>
    </row>
    <row r="10022" spans="1:8" x14ac:dyDescent="0.25">
      <c r="A10022" s="793"/>
      <c r="E10022" s="176"/>
      <c r="F10022" s="176"/>
      <c r="G10022" s="177"/>
      <c r="H10022" s="177"/>
    </row>
    <row r="10023" spans="1:8" x14ac:dyDescent="0.25">
      <c r="A10023" s="793"/>
      <c r="E10023" s="176"/>
      <c r="F10023" s="176"/>
      <c r="G10023" s="177"/>
      <c r="H10023" s="177"/>
    </row>
    <row r="10024" spans="1:8" x14ac:dyDescent="0.25">
      <c r="A10024" s="793"/>
      <c r="E10024" s="176"/>
      <c r="F10024" s="176"/>
      <c r="G10024" s="177"/>
      <c r="H10024" s="177"/>
    </row>
    <row r="10025" spans="1:8" x14ac:dyDescent="0.25">
      <c r="A10025" s="793"/>
      <c r="E10025" s="176"/>
      <c r="F10025" s="176"/>
      <c r="G10025" s="177"/>
      <c r="H10025" s="177"/>
    </row>
    <row r="10026" spans="1:8" x14ac:dyDescent="0.25">
      <c r="A10026" s="793"/>
      <c r="E10026" s="176"/>
      <c r="F10026" s="176"/>
      <c r="G10026" s="177"/>
      <c r="H10026" s="177"/>
    </row>
    <row r="10027" spans="1:8" x14ac:dyDescent="0.25">
      <c r="A10027" s="793"/>
      <c r="E10027" s="176"/>
      <c r="F10027" s="176"/>
      <c r="G10027" s="177"/>
      <c r="H10027" s="177"/>
    </row>
    <row r="10028" spans="1:8" x14ac:dyDescent="0.25">
      <c r="A10028" s="793"/>
      <c r="E10028" s="176"/>
      <c r="F10028" s="176"/>
      <c r="G10028" s="177"/>
      <c r="H10028" s="177"/>
    </row>
    <row r="10029" spans="1:8" x14ac:dyDescent="0.25">
      <c r="A10029" s="793"/>
      <c r="E10029" s="176"/>
      <c r="F10029" s="176"/>
      <c r="G10029" s="177"/>
      <c r="H10029" s="177"/>
    </row>
    <row r="10030" spans="1:8" x14ac:dyDescent="0.25">
      <c r="A10030" s="793"/>
      <c r="E10030" s="176"/>
      <c r="F10030" s="176"/>
      <c r="G10030" s="177"/>
      <c r="H10030" s="177"/>
    </row>
    <row r="10031" spans="1:8" x14ac:dyDescent="0.25">
      <c r="A10031" s="793"/>
      <c r="E10031" s="176"/>
      <c r="F10031" s="176"/>
      <c r="G10031" s="177"/>
      <c r="H10031" s="177"/>
    </row>
    <row r="10032" spans="1:8" x14ac:dyDescent="0.25">
      <c r="A10032" s="793"/>
      <c r="E10032" s="176"/>
      <c r="F10032" s="176"/>
      <c r="G10032" s="177"/>
      <c r="H10032" s="177"/>
    </row>
    <row r="10033" spans="1:8" x14ac:dyDescent="0.25">
      <c r="A10033" s="793"/>
      <c r="E10033" s="176"/>
      <c r="F10033" s="176"/>
      <c r="G10033" s="177"/>
      <c r="H10033" s="177"/>
    </row>
    <row r="10034" spans="1:8" x14ac:dyDescent="0.25">
      <c r="A10034" s="793"/>
      <c r="E10034" s="176"/>
      <c r="F10034" s="176"/>
      <c r="G10034" s="177"/>
      <c r="H10034" s="177"/>
    </row>
    <row r="10035" spans="1:8" x14ac:dyDescent="0.25">
      <c r="A10035" s="793"/>
      <c r="E10035" s="176"/>
      <c r="F10035" s="176"/>
      <c r="G10035" s="177"/>
      <c r="H10035" s="177"/>
    </row>
    <row r="10036" spans="1:8" x14ac:dyDescent="0.25">
      <c r="A10036" s="793"/>
      <c r="E10036" s="176"/>
      <c r="F10036" s="176"/>
      <c r="G10036" s="177"/>
      <c r="H10036" s="177"/>
    </row>
    <row r="10037" spans="1:8" x14ac:dyDescent="0.25">
      <c r="A10037" s="793"/>
      <c r="E10037" s="176"/>
      <c r="F10037" s="176"/>
      <c r="G10037" s="177"/>
      <c r="H10037" s="177"/>
    </row>
    <row r="10038" spans="1:8" x14ac:dyDescent="0.25">
      <c r="A10038" s="793"/>
      <c r="E10038" s="176"/>
      <c r="F10038" s="176"/>
      <c r="G10038" s="177"/>
      <c r="H10038" s="177"/>
    </row>
    <row r="10039" spans="1:8" x14ac:dyDescent="0.25">
      <c r="A10039" s="793"/>
      <c r="E10039" s="176"/>
      <c r="F10039" s="176"/>
      <c r="G10039" s="177"/>
      <c r="H10039" s="177"/>
    </row>
    <row r="10040" spans="1:8" x14ac:dyDescent="0.25">
      <c r="A10040" s="793"/>
      <c r="E10040" s="176"/>
      <c r="F10040" s="176"/>
      <c r="G10040" s="177"/>
      <c r="H10040" s="177"/>
    </row>
    <row r="10041" spans="1:8" x14ac:dyDescent="0.25">
      <c r="A10041" s="793"/>
      <c r="E10041" s="176"/>
      <c r="F10041" s="176"/>
      <c r="G10041" s="177"/>
      <c r="H10041" s="177"/>
    </row>
    <row r="10042" spans="1:8" x14ac:dyDescent="0.25">
      <c r="A10042" s="793"/>
      <c r="E10042" s="176"/>
      <c r="F10042" s="176"/>
      <c r="G10042" s="177"/>
      <c r="H10042" s="177"/>
    </row>
    <row r="10043" spans="1:8" x14ac:dyDescent="0.25">
      <c r="A10043" s="793"/>
      <c r="E10043" s="176"/>
      <c r="F10043" s="176"/>
      <c r="G10043" s="177"/>
      <c r="H10043" s="177"/>
    </row>
    <row r="10044" spans="1:8" x14ac:dyDescent="0.25">
      <c r="A10044" s="793"/>
      <c r="E10044" s="176"/>
      <c r="F10044" s="176"/>
      <c r="G10044" s="177"/>
      <c r="H10044" s="177"/>
    </row>
    <row r="10045" spans="1:8" x14ac:dyDescent="0.25">
      <c r="A10045" s="793"/>
      <c r="E10045" s="176"/>
      <c r="F10045" s="176"/>
      <c r="G10045" s="177"/>
      <c r="H10045" s="177"/>
    </row>
    <row r="10046" spans="1:8" x14ac:dyDescent="0.25">
      <c r="A10046" s="793"/>
      <c r="E10046" s="176"/>
      <c r="F10046" s="176"/>
      <c r="G10046" s="177"/>
      <c r="H10046" s="177"/>
    </row>
    <row r="10047" spans="1:8" x14ac:dyDescent="0.25">
      <c r="A10047" s="793"/>
      <c r="E10047" s="176"/>
      <c r="F10047" s="176"/>
      <c r="G10047" s="177"/>
      <c r="H10047" s="177"/>
    </row>
    <row r="10048" spans="1:8" x14ac:dyDescent="0.25">
      <c r="A10048" s="793"/>
      <c r="E10048" s="176"/>
      <c r="F10048" s="176"/>
      <c r="G10048" s="177"/>
      <c r="H10048" s="177"/>
    </row>
    <row r="10049" spans="1:8" x14ac:dyDescent="0.25">
      <c r="A10049" s="793"/>
      <c r="E10049" s="176"/>
      <c r="F10049" s="176"/>
      <c r="G10049" s="177"/>
      <c r="H10049" s="177"/>
    </row>
    <row r="10050" spans="1:8" x14ac:dyDescent="0.25">
      <c r="A10050" s="793"/>
      <c r="E10050" s="176"/>
      <c r="F10050" s="176"/>
      <c r="G10050" s="177"/>
      <c r="H10050" s="177"/>
    </row>
    <row r="10051" spans="1:8" x14ac:dyDescent="0.25">
      <c r="A10051" s="793"/>
      <c r="E10051" s="176"/>
      <c r="F10051" s="176"/>
      <c r="G10051" s="177"/>
      <c r="H10051" s="177"/>
    </row>
    <row r="10052" spans="1:8" x14ac:dyDescent="0.25">
      <c r="A10052" s="793"/>
      <c r="E10052" s="176"/>
      <c r="F10052" s="176"/>
      <c r="G10052" s="177"/>
      <c r="H10052" s="177"/>
    </row>
    <row r="10053" spans="1:8" x14ac:dyDescent="0.25">
      <c r="A10053" s="793"/>
      <c r="E10053" s="176"/>
      <c r="F10053" s="176"/>
      <c r="G10053" s="177"/>
      <c r="H10053" s="177"/>
    </row>
    <row r="10054" spans="1:8" x14ac:dyDescent="0.25">
      <c r="A10054" s="793"/>
      <c r="E10054" s="176"/>
      <c r="F10054" s="176"/>
      <c r="G10054" s="177"/>
      <c r="H10054" s="177"/>
    </row>
    <row r="10055" spans="1:8" x14ac:dyDescent="0.25">
      <c r="A10055" s="793"/>
      <c r="E10055" s="176"/>
      <c r="F10055" s="176"/>
      <c r="G10055" s="177"/>
      <c r="H10055" s="177"/>
    </row>
    <row r="10056" spans="1:8" x14ac:dyDescent="0.25">
      <c r="A10056" s="793"/>
      <c r="E10056" s="176"/>
      <c r="F10056" s="176"/>
      <c r="G10056" s="177"/>
      <c r="H10056" s="177"/>
    </row>
    <row r="10057" spans="1:8" x14ac:dyDescent="0.25">
      <c r="A10057" s="793"/>
      <c r="E10057" s="176"/>
      <c r="F10057" s="176"/>
      <c r="G10057" s="177"/>
      <c r="H10057" s="177"/>
    </row>
    <row r="10058" spans="1:8" x14ac:dyDescent="0.25">
      <c r="A10058" s="793"/>
      <c r="E10058" s="176"/>
      <c r="F10058" s="176"/>
      <c r="G10058" s="177"/>
      <c r="H10058" s="177"/>
    </row>
    <row r="10059" spans="1:8" x14ac:dyDescent="0.25">
      <c r="A10059" s="793"/>
      <c r="E10059" s="176"/>
      <c r="F10059" s="176"/>
      <c r="G10059" s="177"/>
      <c r="H10059" s="177"/>
    </row>
    <row r="10060" spans="1:8" x14ac:dyDescent="0.25">
      <c r="A10060" s="793"/>
      <c r="E10060" s="176"/>
      <c r="F10060" s="176"/>
      <c r="G10060" s="177"/>
      <c r="H10060" s="177"/>
    </row>
    <row r="10061" spans="1:8" x14ac:dyDescent="0.25">
      <c r="A10061" s="793"/>
      <c r="E10061" s="176"/>
      <c r="F10061" s="176"/>
      <c r="G10061" s="177"/>
      <c r="H10061" s="177"/>
    </row>
    <row r="10062" spans="1:8" x14ac:dyDescent="0.25">
      <c r="A10062" s="793"/>
      <c r="E10062" s="176"/>
      <c r="F10062" s="176"/>
      <c r="G10062" s="177"/>
      <c r="H10062" s="177"/>
    </row>
    <row r="10063" spans="1:8" x14ac:dyDescent="0.25">
      <c r="A10063" s="793"/>
      <c r="E10063" s="176"/>
      <c r="F10063" s="176"/>
      <c r="G10063" s="177"/>
      <c r="H10063" s="177"/>
    </row>
    <row r="10064" spans="1:8" x14ac:dyDescent="0.25">
      <c r="A10064" s="793"/>
      <c r="E10064" s="176"/>
      <c r="F10064" s="176"/>
      <c r="G10064" s="177"/>
      <c r="H10064" s="177"/>
    </row>
    <row r="10065" spans="1:8" x14ac:dyDescent="0.25">
      <c r="A10065" s="793"/>
      <c r="E10065" s="176"/>
      <c r="F10065" s="176"/>
      <c r="G10065" s="177"/>
      <c r="H10065" s="177"/>
    </row>
    <row r="10066" spans="1:8" x14ac:dyDescent="0.25">
      <c r="A10066" s="793"/>
      <c r="E10066" s="176"/>
      <c r="F10066" s="176"/>
      <c r="G10066" s="177"/>
      <c r="H10066" s="177"/>
    </row>
    <row r="10067" spans="1:8" x14ac:dyDescent="0.25">
      <c r="A10067" s="793"/>
      <c r="E10067" s="176"/>
      <c r="F10067" s="176"/>
      <c r="G10067" s="177"/>
      <c r="H10067" s="177"/>
    </row>
    <row r="10068" spans="1:8" x14ac:dyDescent="0.25">
      <c r="A10068" s="793"/>
      <c r="E10068" s="176"/>
      <c r="F10068" s="176"/>
      <c r="G10068" s="177"/>
      <c r="H10068" s="177"/>
    </row>
    <row r="10069" spans="1:8" x14ac:dyDescent="0.25">
      <c r="A10069" s="793"/>
      <c r="E10069" s="176"/>
      <c r="F10069" s="176"/>
      <c r="G10069" s="177"/>
      <c r="H10069" s="177"/>
    </row>
    <row r="10070" spans="1:8" x14ac:dyDescent="0.25">
      <c r="A10070" s="793"/>
      <c r="E10070" s="176"/>
      <c r="F10070" s="176"/>
      <c r="G10070" s="177"/>
      <c r="H10070" s="177"/>
    </row>
    <row r="10071" spans="1:8" x14ac:dyDescent="0.25">
      <c r="A10071" s="793"/>
      <c r="E10071" s="176"/>
      <c r="F10071" s="176"/>
      <c r="G10071" s="177"/>
      <c r="H10071" s="177"/>
    </row>
    <row r="10072" spans="1:8" x14ac:dyDescent="0.25">
      <c r="A10072" s="793"/>
      <c r="E10072" s="176"/>
      <c r="F10072" s="176"/>
      <c r="G10072" s="177"/>
      <c r="H10072" s="177"/>
    </row>
    <row r="10073" spans="1:8" x14ac:dyDescent="0.25">
      <c r="A10073" s="793"/>
      <c r="E10073" s="176"/>
      <c r="F10073" s="176"/>
      <c r="G10073" s="177"/>
      <c r="H10073" s="177"/>
    </row>
    <row r="10074" spans="1:8" x14ac:dyDescent="0.25">
      <c r="A10074" s="793"/>
      <c r="E10074" s="176"/>
      <c r="F10074" s="176"/>
      <c r="G10074" s="177"/>
      <c r="H10074" s="177"/>
    </row>
    <row r="10075" spans="1:8" x14ac:dyDescent="0.25">
      <c r="A10075" s="793"/>
      <c r="E10075" s="176"/>
      <c r="F10075" s="176"/>
      <c r="G10075" s="177"/>
      <c r="H10075" s="177"/>
    </row>
    <row r="10076" spans="1:8" x14ac:dyDescent="0.25">
      <c r="A10076" s="793"/>
      <c r="E10076" s="176"/>
      <c r="F10076" s="176"/>
      <c r="G10076" s="177"/>
      <c r="H10076" s="177"/>
    </row>
    <row r="10077" spans="1:8" x14ac:dyDescent="0.25">
      <c r="A10077" s="793"/>
      <c r="E10077" s="176"/>
      <c r="F10077" s="176"/>
      <c r="G10077" s="177"/>
      <c r="H10077" s="177"/>
    </row>
    <row r="10078" spans="1:8" x14ac:dyDescent="0.25">
      <c r="A10078" s="793"/>
      <c r="E10078" s="176"/>
      <c r="F10078" s="176"/>
      <c r="G10078" s="177"/>
      <c r="H10078" s="177"/>
    </row>
    <row r="10079" spans="1:8" x14ac:dyDescent="0.25">
      <c r="A10079" s="793"/>
      <c r="E10079" s="176"/>
      <c r="F10079" s="176"/>
      <c r="G10079" s="177"/>
      <c r="H10079" s="177"/>
    </row>
    <row r="10080" spans="1:8" x14ac:dyDescent="0.25">
      <c r="A10080" s="793"/>
      <c r="E10080" s="176"/>
      <c r="F10080" s="176"/>
      <c r="G10080" s="177"/>
      <c r="H10080" s="177"/>
    </row>
    <row r="10081" spans="1:8" x14ac:dyDescent="0.25">
      <c r="A10081" s="793"/>
      <c r="E10081" s="176"/>
      <c r="F10081" s="176"/>
      <c r="G10081" s="177"/>
      <c r="H10081" s="177"/>
    </row>
    <row r="10082" spans="1:8" x14ac:dyDescent="0.25">
      <c r="A10082" s="793"/>
      <c r="E10082" s="176"/>
      <c r="F10082" s="176"/>
      <c r="G10082" s="177"/>
      <c r="H10082" s="177"/>
    </row>
    <row r="10083" spans="1:8" x14ac:dyDescent="0.25">
      <c r="A10083" s="793"/>
      <c r="E10083" s="176"/>
      <c r="F10083" s="176"/>
      <c r="G10083" s="177"/>
      <c r="H10083" s="177"/>
    </row>
    <row r="10084" spans="1:8" x14ac:dyDescent="0.25">
      <c r="A10084" s="793"/>
      <c r="E10084" s="176"/>
      <c r="F10084" s="176"/>
      <c r="G10084" s="177"/>
      <c r="H10084" s="177"/>
    </row>
    <row r="10085" spans="1:8" x14ac:dyDescent="0.25">
      <c r="A10085" s="793"/>
      <c r="E10085" s="176"/>
      <c r="F10085" s="176"/>
      <c r="G10085" s="177"/>
      <c r="H10085" s="177"/>
    </row>
    <row r="10086" spans="1:8" x14ac:dyDescent="0.25">
      <c r="A10086" s="793"/>
      <c r="E10086" s="176"/>
      <c r="F10086" s="176"/>
      <c r="G10086" s="177"/>
      <c r="H10086" s="177"/>
    </row>
    <row r="10087" spans="1:8" x14ac:dyDescent="0.25">
      <c r="A10087" s="793"/>
      <c r="E10087" s="176"/>
      <c r="F10087" s="176"/>
      <c r="G10087" s="177"/>
      <c r="H10087" s="177"/>
    </row>
    <row r="10088" spans="1:8" x14ac:dyDescent="0.25">
      <c r="A10088" s="793"/>
      <c r="E10088" s="176"/>
      <c r="F10088" s="176"/>
      <c r="G10088" s="177"/>
      <c r="H10088" s="177"/>
    </row>
    <row r="10089" spans="1:8" x14ac:dyDescent="0.25">
      <c r="A10089" s="793"/>
      <c r="E10089" s="176"/>
      <c r="F10089" s="176"/>
      <c r="G10089" s="177"/>
      <c r="H10089" s="177"/>
    </row>
    <row r="10090" spans="1:8" x14ac:dyDescent="0.25">
      <c r="A10090" s="793"/>
      <c r="E10090" s="176"/>
      <c r="F10090" s="176"/>
      <c r="G10090" s="177"/>
      <c r="H10090" s="177"/>
    </row>
    <row r="10091" spans="1:8" x14ac:dyDescent="0.25">
      <c r="A10091" s="793"/>
      <c r="E10091" s="176"/>
      <c r="F10091" s="176"/>
      <c r="G10091" s="177"/>
      <c r="H10091" s="177"/>
    </row>
    <row r="10092" spans="1:8" x14ac:dyDescent="0.25">
      <c r="A10092" s="793"/>
      <c r="E10092" s="176"/>
      <c r="F10092" s="176"/>
      <c r="G10092" s="177"/>
      <c r="H10092" s="177"/>
    </row>
    <row r="10093" spans="1:8" x14ac:dyDescent="0.25">
      <c r="A10093" s="793"/>
      <c r="E10093" s="176"/>
      <c r="F10093" s="176"/>
      <c r="G10093" s="177"/>
      <c r="H10093" s="177"/>
    </row>
    <row r="10094" spans="1:8" x14ac:dyDescent="0.25">
      <c r="A10094" s="793"/>
      <c r="E10094" s="176"/>
      <c r="F10094" s="176"/>
      <c r="G10094" s="177"/>
      <c r="H10094" s="177"/>
    </row>
    <row r="10095" spans="1:8" x14ac:dyDescent="0.25">
      <c r="A10095" s="793"/>
      <c r="E10095" s="176"/>
      <c r="F10095" s="176"/>
      <c r="G10095" s="177"/>
      <c r="H10095" s="177"/>
    </row>
    <row r="10096" spans="1:8" x14ac:dyDescent="0.25">
      <c r="A10096" s="793"/>
      <c r="E10096" s="176"/>
      <c r="F10096" s="176"/>
      <c r="G10096" s="177"/>
      <c r="H10096" s="177"/>
    </row>
    <row r="10097" spans="1:8" x14ac:dyDescent="0.25">
      <c r="A10097" s="793"/>
      <c r="E10097" s="176"/>
      <c r="F10097" s="176"/>
      <c r="G10097" s="177"/>
      <c r="H10097" s="177"/>
    </row>
    <row r="10098" spans="1:8" x14ac:dyDescent="0.25">
      <c r="A10098" s="793"/>
      <c r="E10098" s="176"/>
      <c r="F10098" s="176"/>
      <c r="G10098" s="177"/>
      <c r="H10098" s="177"/>
    </row>
    <row r="10099" spans="1:8" x14ac:dyDescent="0.25">
      <c r="A10099" s="793"/>
      <c r="E10099" s="176"/>
      <c r="F10099" s="176"/>
      <c r="G10099" s="177"/>
      <c r="H10099" s="177"/>
    </row>
    <row r="10100" spans="1:8" x14ac:dyDescent="0.25">
      <c r="A10100" s="793"/>
      <c r="E10100" s="176"/>
      <c r="F10100" s="176"/>
      <c r="G10100" s="177"/>
      <c r="H10100" s="177"/>
    </row>
    <row r="10101" spans="1:8" x14ac:dyDescent="0.25">
      <c r="A10101" s="793"/>
      <c r="E10101" s="176"/>
      <c r="F10101" s="176"/>
      <c r="G10101" s="177"/>
      <c r="H10101" s="177"/>
    </row>
    <row r="10102" spans="1:8" x14ac:dyDescent="0.25">
      <c r="A10102" s="793"/>
      <c r="E10102" s="176"/>
      <c r="F10102" s="176"/>
      <c r="G10102" s="177"/>
      <c r="H10102" s="177"/>
    </row>
    <row r="10103" spans="1:8" x14ac:dyDescent="0.25">
      <c r="A10103" s="793"/>
      <c r="E10103" s="176"/>
      <c r="F10103" s="176"/>
      <c r="G10103" s="177"/>
      <c r="H10103" s="177"/>
    </row>
    <row r="10104" spans="1:8" x14ac:dyDescent="0.25">
      <c r="A10104" s="793"/>
      <c r="E10104" s="176"/>
      <c r="F10104" s="176"/>
      <c r="G10104" s="177"/>
      <c r="H10104" s="177"/>
    </row>
    <row r="10105" spans="1:8" x14ac:dyDescent="0.25">
      <c r="A10105" s="793"/>
      <c r="E10105" s="176"/>
      <c r="F10105" s="176"/>
      <c r="G10105" s="177"/>
      <c r="H10105" s="177"/>
    </row>
    <row r="10106" spans="1:8" x14ac:dyDescent="0.25">
      <c r="A10106" s="793"/>
      <c r="E10106" s="176"/>
      <c r="F10106" s="176"/>
      <c r="G10106" s="177"/>
      <c r="H10106" s="177"/>
    </row>
    <row r="10107" spans="1:8" x14ac:dyDescent="0.25">
      <c r="A10107" s="793"/>
      <c r="E10107" s="176"/>
      <c r="F10107" s="176"/>
      <c r="G10107" s="177"/>
      <c r="H10107" s="177"/>
    </row>
    <row r="10108" spans="1:8" x14ac:dyDescent="0.25">
      <c r="A10108" s="793"/>
      <c r="E10108" s="176"/>
      <c r="F10108" s="176"/>
      <c r="G10108" s="177"/>
      <c r="H10108" s="177"/>
    </row>
    <row r="10109" spans="1:8" x14ac:dyDescent="0.25">
      <c r="A10109" s="793"/>
      <c r="E10109" s="176"/>
      <c r="F10109" s="176"/>
      <c r="G10109" s="177"/>
      <c r="H10109" s="177"/>
    </row>
    <row r="10110" spans="1:8" x14ac:dyDescent="0.25">
      <c r="A10110" s="793"/>
      <c r="E10110" s="176"/>
      <c r="F10110" s="176"/>
      <c r="G10110" s="177"/>
      <c r="H10110" s="177"/>
    </row>
    <row r="10111" spans="1:8" x14ac:dyDescent="0.25">
      <c r="A10111" s="793"/>
      <c r="E10111" s="176"/>
      <c r="F10111" s="176"/>
      <c r="G10111" s="177"/>
      <c r="H10111" s="177"/>
    </row>
    <row r="10112" spans="1:8" x14ac:dyDescent="0.25">
      <c r="A10112" s="793"/>
      <c r="E10112" s="176"/>
      <c r="F10112" s="176"/>
      <c r="G10112" s="177"/>
      <c r="H10112" s="177"/>
    </row>
    <row r="10113" spans="1:8" x14ac:dyDescent="0.25">
      <c r="A10113" s="793"/>
      <c r="E10113" s="176"/>
      <c r="F10113" s="176"/>
      <c r="G10113" s="177"/>
      <c r="H10113" s="177"/>
    </row>
    <row r="10114" spans="1:8" x14ac:dyDescent="0.25">
      <c r="A10114" s="793"/>
      <c r="E10114" s="176"/>
      <c r="F10114" s="176"/>
      <c r="G10114" s="177"/>
      <c r="H10114" s="177"/>
    </row>
    <row r="10115" spans="1:8" x14ac:dyDescent="0.25">
      <c r="A10115" s="793"/>
      <c r="E10115" s="176"/>
      <c r="F10115" s="176"/>
      <c r="G10115" s="177"/>
      <c r="H10115" s="177"/>
    </row>
    <row r="10116" spans="1:8" x14ac:dyDescent="0.25">
      <c r="A10116" s="793"/>
      <c r="E10116" s="176"/>
      <c r="F10116" s="176"/>
      <c r="G10116" s="177"/>
      <c r="H10116" s="177"/>
    </row>
    <row r="10117" spans="1:8" x14ac:dyDescent="0.25">
      <c r="A10117" s="793"/>
      <c r="E10117" s="176"/>
      <c r="F10117" s="176"/>
      <c r="G10117" s="177"/>
      <c r="H10117" s="177"/>
    </row>
    <row r="10118" spans="1:8" x14ac:dyDescent="0.25">
      <c r="A10118" s="793"/>
      <c r="E10118" s="176"/>
      <c r="F10118" s="176"/>
      <c r="G10118" s="177"/>
      <c r="H10118" s="177"/>
    </row>
    <row r="10119" spans="1:8" x14ac:dyDescent="0.25">
      <c r="A10119" s="793"/>
      <c r="E10119" s="176"/>
      <c r="F10119" s="176"/>
      <c r="G10119" s="177"/>
      <c r="H10119" s="177"/>
    </row>
    <row r="10120" spans="1:8" x14ac:dyDescent="0.25">
      <c r="A10120" s="793"/>
      <c r="E10120" s="176"/>
      <c r="F10120" s="176"/>
      <c r="G10120" s="177"/>
      <c r="H10120" s="177"/>
    </row>
    <row r="10121" spans="1:8" x14ac:dyDescent="0.25">
      <c r="A10121" s="793"/>
      <c r="E10121" s="176"/>
      <c r="F10121" s="176"/>
      <c r="G10121" s="177"/>
      <c r="H10121" s="177"/>
    </row>
    <row r="10122" spans="1:8" x14ac:dyDescent="0.25">
      <c r="A10122" s="793"/>
      <c r="E10122" s="176"/>
      <c r="F10122" s="176"/>
      <c r="G10122" s="177"/>
      <c r="H10122" s="177"/>
    </row>
    <row r="10123" spans="1:8" x14ac:dyDescent="0.25">
      <c r="A10123" s="793"/>
      <c r="E10123" s="176"/>
      <c r="F10123" s="176"/>
      <c r="G10123" s="177"/>
      <c r="H10123" s="177"/>
    </row>
    <row r="10124" spans="1:8" x14ac:dyDescent="0.25">
      <c r="A10124" s="793"/>
      <c r="E10124" s="176"/>
      <c r="F10124" s="176"/>
      <c r="G10124" s="177"/>
      <c r="H10124" s="177"/>
    </row>
    <row r="10125" spans="1:8" x14ac:dyDescent="0.25">
      <c r="A10125" s="793"/>
      <c r="E10125" s="176"/>
      <c r="F10125" s="176"/>
      <c r="G10125" s="177"/>
      <c r="H10125" s="177"/>
    </row>
    <row r="10126" spans="1:8" x14ac:dyDescent="0.25">
      <c r="A10126" s="793"/>
      <c r="E10126" s="176"/>
      <c r="F10126" s="176"/>
      <c r="G10126" s="177"/>
      <c r="H10126" s="177"/>
    </row>
    <row r="10127" spans="1:8" x14ac:dyDescent="0.25">
      <c r="A10127" s="793"/>
      <c r="E10127" s="176"/>
      <c r="F10127" s="176"/>
      <c r="G10127" s="177"/>
      <c r="H10127" s="177"/>
    </row>
    <row r="10128" spans="1:8" x14ac:dyDescent="0.25">
      <c r="A10128" s="793"/>
      <c r="E10128" s="176"/>
      <c r="F10128" s="176"/>
      <c r="G10128" s="177"/>
      <c r="H10128" s="177"/>
    </row>
    <row r="10129" spans="1:8" x14ac:dyDescent="0.25">
      <c r="A10129" s="793"/>
      <c r="E10129" s="176"/>
      <c r="F10129" s="176"/>
      <c r="G10129" s="177"/>
      <c r="H10129" s="177"/>
    </row>
    <row r="10130" spans="1:8" x14ac:dyDescent="0.25">
      <c r="A10130" s="793"/>
      <c r="E10130" s="176"/>
      <c r="F10130" s="176"/>
      <c r="G10130" s="177"/>
      <c r="H10130" s="177"/>
    </row>
    <row r="10131" spans="1:8" x14ac:dyDescent="0.25">
      <c r="A10131" s="793"/>
      <c r="E10131" s="176"/>
      <c r="F10131" s="176"/>
      <c r="G10131" s="177"/>
      <c r="H10131" s="177"/>
    </row>
    <row r="10132" spans="1:8" x14ac:dyDescent="0.25">
      <c r="A10132" s="793"/>
      <c r="E10132" s="176"/>
      <c r="F10132" s="176"/>
      <c r="G10132" s="177"/>
      <c r="H10132" s="177"/>
    </row>
    <row r="10133" spans="1:8" x14ac:dyDescent="0.25">
      <c r="A10133" s="793"/>
      <c r="E10133" s="176"/>
      <c r="F10133" s="176"/>
      <c r="G10133" s="177"/>
      <c r="H10133" s="177"/>
    </row>
    <row r="10134" spans="1:8" x14ac:dyDescent="0.25">
      <c r="A10134" s="793"/>
      <c r="E10134" s="176"/>
      <c r="F10134" s="176"/>
      <c r="G10134" s="177"/>
      <c r="H10134" s="177"/>
    </row>
    <row r="10135" spans="1:8" x14ac:dyDescent="0.25">
      <c r="A10135" s="793"/>
      <c r="E10135" s="176"/>
      <c r="F10135" s="176"/>
      <c r="G10135" s="177"/>
      <c r="H10135" s="177"/>
    </row>
    <row r="10136" spans="1:8" x14ac:dyDescent="0.25">
      <c r="A10136" s="793"/>
      <c r="E10136" s="176"/>
      <c r="F10136" s="176"/>
      <c r="G10136" s="177"/>
      <c r="H10136" s="177"/>
    </row>
    <row r="10137" spans="1:8" x14ac:dyDescent="0.25">
      <c r="A10137" s="793"/>
      <c r="E10137" s="176"/>
      <c r="F10137" s="176"/>
      <c r="G10137" s="177"/>
      <c r="H10137" s="177"/>
    </row>
    <row r="10138" spans="1:8" x14ac:dyDescent="0.25">
      <c r="A10138" s="793"/>
      <c r="E10138" s="176"/>
      <c r="F10138" s="176"/>
      <c r="G10138" s="177"/>
      <c r="H10138" s="177"/>
    </row>
    <row r="10139" spans="1:8" x14ac:dyDescent="0.25">
      <c r="A10139" s="793"/>
      <c r="E10139" s="176"/>
      <c r="F10139" s="176"/>
      <c r="G10139" s="177"/>
      <c r="H10139" s="177"/>
    </row>
    <row r="10140" spans="1:8" x14ac:dyDescent="0.25">
      <c r="A10140" s="793"/>
      <c r="E10140" s="176"/>
      <c r="F10140" s="176"/>
      <c r="G10140" s="177"/>
      <c r="H10140" s="177"/>
    </row>
    <row r="10141" spans="1:8" x14ac:dyDescent="0.25">
      <c r="A10141" s="793"/>
      <c r="E10141" s="176"/>
      <c r="F10141" s="176"/>
      <c r="G10141" s="177"/>
      <c r="H10141" s="177"/>
    </row>
    <row r="10142" spans="1:8" x14ac:dyDescent="0.25">
      <c r="A10142" s="793"/>
      <c r="E10142" s="176"/>
      <c r="F10142" s="176"/>
      <c r="G10142" s="177"/>
      <c r="H10142" s="177"/>
    </row>
    <row r="10143" spans="1:8" x14ac:dyDescent="0.25">
      <c r="A10143" s="793"/>
      <c r="E10143" s="176"/>
      <c r="F10143" s="176"/>
      <c r="G10143" s="177"/>
      <c r="H10143" s="177"/>
    </row>
    <row r="10144" spans="1:8" x14ac:dyDescent="0.25">
      <c r="A10144" s="793"/>
      <c r="E10144" s="176"/>
      <c r="F10144" s="176"/>
      <c r="G10144" s="177"/>
      <c r="H10144" s="177"/>
    </row>
    <row r="10145" spans="1:8" x14ac:dyDescent="0.25">
      <c r="A10145" s="793"/>
      <c r="E10145" s="176"/>
      <c r="F10145" s="176"/>
      <c r="G10145" s="177"/>
      <c r="H10145" s="177"/>
    </row>
    <row r="10146" spans="1:8" x14ac:dyDescent="0.25">
      <c r="A10146" s="793"/>
      <c r="E10146" s="176"/>
      <c r="F10146" s="176"/>
      <c r="G10146" s="177"/>
      <c r="H10146" s="177"/>
    </row>
    <row r="10147" spans="1:8" x14ac:dyDescent="0.25">
      <c r="A10147" s="793"/>
      <c r="E10147" s="176"/>
      <c r="F10147" s="176"/>
      <c r="G10147" s="177"/>
      <c r="H10147" s="177"/>
    </row>
    <row r="10148" spans="1:8" x14ac:dyDescent="0.25">
      <c r="A10148" s="793"/>
      <c r="E10148" s="176"/>
      <c r="F10148" s="176"/>
      <c r="G10148" s="177"/>
      <c r="H10148" s="177"/>
    </row>
    <row r="10149" spans="1:8" x14ac:dyDescent="0.25">
      <c r="A10149" s="793"/>
      <c r="E10149" s="176"/>
      <c r="F10149" s="176"/>
      <c r="G10149" s="177"/>
      <c r="H10149" s="177"/>
    </row>
    <row r="10150" spans="1:8" x14ac:dyDescent="0.25">
      <c r="A10150" s="793"/>
      <c r="E10150" s="176"/>
      <c r="F10150" s="176"/>
      <c r="G10150" s="177"/>
      <c r="H10150" s="177"/>
    </row>
    <row r="10151" spans="1:8" x14ac:dyDescent="0.25">
      <c r="A10151" s="793"/>
      <c r="E10151" s="176"/>
      <c r="F10151" s="176"/>
      <c r="G10151" s="177"/>
      <c r="H10151" s="177"/>
    </row>
    <row r="10152" spans="1:8" x14ac:dyDescent="0.25">
      <c r="A10152" s="793"/>
      <c r="E10152" s="176"/>
      <c r="F10152" s="176"/>
      <c r="G10152" s="177"/>
      <c r="H10152" s="177"/>
    </row>
    <row r="10153" spans="1:8" x14ac:dyDescent="0.25">
      <c r="A10153" s="793"/>
      <c r="E10153" s="176"/>
      <c r="F10153" s="176"/>
      <c r="G10153" s="177"/>
      <c r="H10153" s="177"/>
    </row>
    <row r="10154" spans="1:8" x14ac:dyDescent="0.25">
      <c r="A10154" s="793"/>
      <c r="E10154" s="176"/>
      <c r="F10154" s="176"/>
      <c r="G10154" s="177"/>
      <c r="H10154" s="177"/>
    </row>
    <row r="10155" spans="1:8" x14ac:dyDescent="0.25">
      <c r="A10155" s="793"/>
      <c r="E10155" s="176"/>
      <c r="F10155" s="176"/>
      <c r="G10155" s="177"/>
      <c r="H10155" s="177"/>
    </row>
    <row r="10156" spans="1:8" x14ac:dyDescent="0.25">
      <c r="A10156" s="793"/>
      <c r="E10156" s="176"/>
      <c r="F10156" s="176"/>
      <c r="G10156" s="177"/>
      <c r="H10156" s="177"/>
    </row>
    <row r="10157" spans="1:8" x14ac:dyDescent="0.25">
      <c r="A10157" s="793"/>
      <c r="E10157" s="176"/>
      <c r="F10157" s="176"/>
      <c r="G10157" s="177"/>
      <c r="H10157" s="177"/>
    </row>
    <row r="10158" spans="1:8" x14ac:dyDescent="0.25">
      <c r="A10158" s="793"/>
      <c r="E10158" s="176"/>
      <c r="F10158" s="176"/>
      <c r="G10158" s="177"/>
      <c r="H10158" s="177"/>
    </row>
    <row r="10159" spans="1:8" x14ac:dyDescent="0.25">
      <c r="A10159" s="793"/>
      <c r="E10159" s="176"/>
      <c r="F10159" s="176"/>
      <c r="G10159" s="177"/>
      <c r="H10159" s="177"/>
    </row>
    <row r="10160" spans="1:8" x14ac:dyDescent="0.25">
      <c r="A10160" s="793"/>
      <c r="E10160" s="176"/>
      <c r="F10160" s="176"/>
      <c r="G10160" s="177"/>
      <c r="H10160" s="177"/>
    </row>
    <row r="10161" spans="1:8" x14ac:dyDescent="0.25">
      <c r="A10161" s="793"/>
      <c r="E10161" s="176"/>
      <c r="F10161" s="176"/>
      <c r="G10161" s="177"/>
      <c r="H10161" s="177"/>
    </row>
    <row r="10162" spans="1:8" x14ac:dyDescent="0.25">
      <c r="A10162" s="793"/>
      <c r="E10162" s="176"/>
      <c r="F10162" s="176"/>
      <c r="G10162" s="177"/>
      <c r="H10162" s="177"/>
    </row>
    <row r="10163" spans="1:8" x14ac:dyDescent="0.25">
      <c r="A10163" s="793"/>
      <c r="E10163" s="176"/>
      <c r="F10163" s="176"/>
      <c r="G10163" s="177"/>
      <c r="H10163" s="177"/>
    </row>
    <row r="10164" spans="1:8" x14ac:dyDescent="0.25">
      <c r="A10164" s="793"/>
      <c r="E10164" s="176"/>
      <c r="F10164" s="176"/>
      <c r="G10164" s="177"/>
      <c r="H10164" s="177"/>
    </row>
    <row r="10165" spans="1:8" x14ac:dyDescent="0.25">
      <c r="A10165" s="793"/>
      <c r="E10165" s="176"/>
      <c r="F10165" s="176"/>
      <c r="G10165" s="177"/>
      <c r="H10165" s="177"/>
    </row>
    <row r="10166" spans="1:8" x14ac:dyDescent="0.25">
      <c r="A10166" s="793"/>
      <c r="E10166" s="176"/>
      <c r="F10166" s="176"/>
      <c r="G10166" s="177"/>
      <c r="H10166" s="177"/>
    </row>
    <row r="10167" spans="1:8" x14ac:dyDescent="0.25">
      <c r="A10167" s="793"/>
      <c r="E10167" s="176"/>
      <c r="F10167" s="176"/>
      <c r="G10167" s="177"/>
      <c r="H10167" s="177"/>
    </row>
    <row r="10168" spans="1:8" x14ac:dyDescent="0.25">
      <c r="A10168" s="793"/>
      <c r="E10168" s="176"/>
      <c r="F10168" s="176"/>
      <c r="G10168" s="177"/>
      <c r="H10168" s="177"/>
    </row>
    <row r="10169" spans="1:8" x14ac:dyDescent="0.25">
      <c r="A10169" s="793"/>
      <c r="E10169" s="176"/>
      <c r="F10169" s="176"/>
      <c r="G10169" s="177"/>
      <c r="H10169" s="177"/>
    </row>
    <row r="10170" spans="1:8" x14ac:dyDescent="0.25">
      <c r="A10170" s="793"/>
      <c r="E10170" s="176"/>
      <c r="F10170" s="176"/>
      <c r="G10170" s="177"/>
      <c r="H10170" s="177"/>
    </row>
    <row r="10171" spans="1:8" x14ac:dyDescent="0.25">
      <c r="A10171" s="793"/>
      <c r="E10171" s="176"/>
      <c r="F10171" s="176"/>
      <c r="G10171" s="177"/>
      <c r="H10171" s="177"/>
    </row>
    <row r="10172" spans="1:8" x14ac:dyDescent="0.25">
      <c r="A10172" s="793"/>
      <c r="E10172" s="176"/>
      <c r="F10172" s="176"/>
      <c r="G10172" s="177"/>
      <c r="H10172" s="177"/>
    </row>
    <row r="10173" spans="1:8" x14ac:dyDescent="0.25">
      <c r="A10173" s="793"/>
      <c r="E10173" s="176"/>
      <c r="F10173" s="176"/>
      <c r="G10173" s="177"/>
      <c r="H10173" s="177"/>
    </row>
    <row r="10174" spans="1:8" x14ac:dyDescent="0.25">
      <c r="A10174" s="793"/>
      <c r="E10174" s="176"/>
      <c r="F10174" s="176"/>
      <c r="G10174" s="177"/>
      <c r="H10174" s="177"/>
    </row>
    <row r="10175" spans="1:8" x14ac:dyDescent="0.25">
      <c r="A10175" s="793"/>
      <c r="E10175" s="176"/>
      <c r="F10175" s="176"/>
      <c r="G10175" s="177"/>
      <c r="H10175" s="177"/>
    </row>
    <row r="10176" spans="1:8" x14ac:dyDescent="0.25">
      <c r="A10176" s="793"/>
      <c r="E10176" s="176"/>
      <c r="F10176" s="176"/>
      <c r="G10176" s="177"/>
      <c r="H10176" s="177"/>
    </row>
    <row r="10177" spans="1:8" x14ac:dyDescent="0.25">
      <c r="A10177" s="793"/>
      <c r="E10177" s="176"/>
      <c r="F10177" s="176"/>
      <c r="G10177" s="177"/>
      <c r="H10177" s="177"/>
    </row>
    <row r="10178" spans="1:8" x14ac:dyDescent="0.25">
      <c r="A10178" s="793"/>
      <c r="E10178" s="176"/>
      <c r="F10178" s="176"/>
      <c r="G10178" s="177"/>
      <c r="H10178" s="177"/>
    </row>
    <row r="10179" spans="1:8" x14ac:dyDescent="0.25">
      <c r="A10179" s="793"/>
      <c r="E10179" s="176"/>
      <c r="F10179" s="176"/>
      <c r="G10179" s="177"/>
      <c r="H10179" s="177"/>
    </row>
    <row r="10180" spans="1:8" x14ac:dyDescent="0.25">
      <c r="A10180" s="793"/>
      <c r="E10180" s="176"/>
      <c r="F10180" s="176"/>
      <c r="G10180" s="177"/>
      <c r="H10180" s="177"/>
    </row>
    <row r="10181" spans="1:8" x14ac:dyDescent="0.25">
      <c r="A10181" s="793"/>
      <c r="E10181" s="176"/>
      <c r="F10181" s="176"/>
      <c r="G10181" s="177"/>
      <c r="H10181" s="177"/>
    </row>
    <row r="10182" spans="1:8" x14ac:dyDescent="0.25">
      <c r="A10182" s="793"/>
      <c r="E10182" s="176"/>
      <c r="F10182" s="176"/>
      <c r="G10182" s="177"/>
      <c r="H10182" s="177"/>
    </row>
    <row r="10183" spans="1:8" x14ac:dyDescent="0.25">
      <c r="A10183" s="793"/>
      <c r="E10183" s="176"/>
      <c r="F10183" s="176"/>
      <c r="G10183" s="177"/>
      <c r="H10183" s="177"/>
    </row>
    <row r="10184" spans="1:8" x14ac:dyDescent="0.25">
      <c r="A10184" s="793"/>
      <c r="E10184" s="176"/>
      <c r="F10184" s="176"/>
      <c r="G10184" s="177"/>
      <c r="H10184" s="177"/>
    </row>
    <row r="10185" spans="1:8" x14ac:dyDescent="0.25">
      <c r="A10185" s="793"/>
      <c r="E10185" s="176"/>
      <c r="F10185" s="176"/>
      <c r="G10185" s="177"/>
      <c r="H10185" s="177"/>
    </row>
    <row r="10186" spans="1:8" x14ac:dyDescent="0.25">
      <c r="A10186" s="793"/>
      <c r="E10186" s="176"/>
      <c r="F10186" s="176"/>
      <c r="G10186" s="177"/>
      <c r="H10186" s="177"/>
    </row>
    <row r="10187" spans="1:8" x14ac:dyDescent="0.25">
      <c r="A10187" s="793"/>
      <c r="E10187" s="176"/>
      <c r="F10187" s="176"/>
      <c r="G10187" s="177"/>
      <c r="H10187" s="177"/>
    </row>
    <row r="10188" spans="1:8" x14ac:dyDescent="0.25">
      <c r="A10188" s="793"/>
      <c r="E10188" s="176"/>
      <c r="F10188" s="176"/>
      <c r="G10188" s="177"/>
      <c r="H10188" s="177"/>
    </row>
    <row r="10189" spans="1:8" x14ac:dyDescent="0.25">
      <c r="A10189" s="793"/>
      <c r="E10189" s="176"/>
      <c r="F10189" s="176"/>
      <c r="G10189" s="177"/>
      <c r="H10189" s="177"/>
    </row>
    <row r="10190" spans="1:8" x14ac:dyDescent="0.25">
      <c r="A10190" s="793"/>
      <c r="E10190" s="176"/>
      <c r="F10190" s="176"/>
      <c r="G10190" s="177"/>
      <c r="H10190" s="177"/>
    </row>
    <row r="10191" spans="1:8" x14ac:dyDescent="0.25">
      <c r="A10191" s="793"/>
      <c r="E10191" s="176"/>
      <c r="F10191" s="176"/>
      <c r="G10191" s="177"/>
      <c r="H10191" s="177"/>
    </row>
    <row r="10192" spans="1:8" x14ac:dyDescent="0.25">
      <c r="A10192" s="793"/>
      <c r="E10192" s="176"/>
      <c r="F10192" s="176"/>
      <c r="G10192" s="177"/>
      <c r="H10192" s="177"/>
    </row>
    <row r="10193" spans="1:8" x14ac:dyDescent="0.25">
      <c r="A10193" s="793"/>
      <c r="E10193" s="176"/>
      <c r="F10193" s="176"/>
      <c r="G10193" s="177"/>
      <c r="H10193" s="177"/>
    </row>
    <row r="10194" spans="1:8" x14ac:dyDescent="0.25">
      <c r="A10194" s="793"/>
      <c r="E10194" s="176"/>
      <c r="F10194" s="176"/>
      <c r="G10194" s="177"/>
      <c r="H10194" s="177"/>
    </row>
    <row r="10195" spans="1:8" x14ac:dyDescent="0.25">
      <c r="A10195" s="793"/>
      <c r="E10195" s="176"/>
      <c r="F10195" s="176"/>
      <c r="G10195" s="177"/>
      <c r="H10195" s="177"/>
    </row>
    <row r="10196" spans="1:8" x14ac:dyDescent="0.25">
      <c r="A10196" s="793"/>
      <c r="E10196" s="176"/>
      <c r="F10196" s="176"/>
      <c r="G10196" s="177"/>
      <c r="H10196" s="177"/>
    </row>
    <row r="10197" spans="1:8" x14ac:dyDescent="0.25">
      <c r="A10197" s="793"/>
      <c r="E10197" s="176"/>
      <c r="F10197" s="176"/>
      <c r="G10197" s="177"/>
      <c r="H10197" s="177"/>
    </row>
    <row r="10198" spans="1:8" x14ac:dyDescent="0.25">
      <c r="A10198" s="793"/>
      <c r="E10198" s="176"/>
      <c r="F10198" s="176"/>
      <c r="G10198" s="177"/>
      <c r="H10198" s="177"/>
    </row>
    <row r="10199" spans="1:8" x14ac:dyDescent="0.25">
      <c r="A10199" s="793"/>
      <c r="E10199" s="176"/>
      <c r="F10199" s="176"/>
      <c r="G10199" s="177"/>
      <c r="H10199" s="177"/>
    </row>
    <row r="10200" spans="1:8" x14ac:dyDescent="0.25">
      <c r="A10200" s="793"/>
      <c r="E10200" s="176"/>
      <c r="F10200" s="176"/>
      <c r="G10200" s="177"/>
      <c r="H10200" s="177"/>
    </row>
    <row r="10201" spans="1:8" x14ac:dyDescent="0.25">
      <c r="A10201" s="793"/>
      <c r="E10201" s="176"/>
      <c r="F10201" s="176"/>
      <c r="G10201" s="177"/>
      <c r="H10201" s="177"/>
    </row>
    <row r="10202" spans="1:8" x14ac:dyDescent="0.25">
      <c r="A10202" s="793"/>
      <c r="E10202" s="176"/>
      <c r="F10202" s="176"/>
      <c r="G10202" s="177"/>
      <c r="H10202" s="177"/>
    </row>
    <row r="10203" spans="1:8" x14ac:dyDescent="0.25">
      <c r="A10203" s="793"/>
      <c r="E10203" s="176"/>
      <c r="F10203" s="176"/>
      <c r="G10203" s="177"/>
      <c r="H10203" s="177"/>
    </row>
    <row r="10204" spans="1:8" x14ac:dyDescent="0.25">
      <c r="A10204" s="793"/>
      <c r="E10204" s="176"/>
      <c r="F10204" s="176"/>
      <c r="G10204" s="177"/>
      <c r="H10204" s="177"/>
    </row>
    <row r="10205" spans="1:8" x14ac:dyDescent="0.25">
      <c r="A10205" s="793"/>
      <c r="E10205" s="176"/>
      <c r="F10205" s="176"/>
      <c r="G10205" s="177"/>
      <c r="H10205" s="177"/>
    </row>
    <row r="10206" spans="1:8" x14ac:dyDescent="0.25">
      <c r="A10206" s="793"/>
      <c r="E10206" s="176"/>
      <c r="F10206" s="176"/>
      <c r="G10206" s="177"/>
      <c r="H10206" s="177"/>
    </row>
    <row r="10207" spans="1:8" x14ac:dyDescent="0.25">
      <c r="A10207" s="793"/>
      <c r="E10207" s="176"/>
      <c r="F10207" s="176"/>
      <c r="G10207" s="177"/>
      <c r="H10207" s="177"/>
    </row>
    <row r="10208" spans="1:8" x14ac:dyDescent="0.25">
      <c r="A10208" s="793"/>
      <c r="E10208" s="176"/>
      <c r="F10208" s="176"/>
      <c r="G10208" s="177"/>
      <c r="H10208" s="177"/>
    </row>
    <row r="10209" spans="1:8" x14ac:dyDescent="0.25">
      <c r="A10209" s="793"/>
      <c r="E10209" s="176"/>
      <c r="F10209" s="176"/>
      <c r="G10209" s="177"/>
      <c r="H10209" s="177"/>
    </row>
    <row r="10210" spans="1:8" x14ac:dyDescent="0.25">
      <c r="A10210" s="793"/>
      <c r="E10210" s="176"/>
      <c r="F10210" s="176"/>
      <c r="G10210" s="177"/>
      <c r="H10210" s="177"/>
    </row>
    <row r="10211" spans="1:8" x14ac:dyDescent="0.25">
      <c r="A10211" s="793"/>
      <c r="E10211" s="176"/>
      <c r="F10211" s="176"/>
      <c r="G10211" s="177"/>
      <c r="H10211" s="177"/>
    </row>
    <row r="10212" spans="1:8" x14ac:dyDescent="0.25">
      <c r="A10212" s="793"/>
      <c r="E10212" s="176"/>
      <c r="F10212" s="176"/>
      <c r="G10212" s="177"/>
      <c r="H10212" s="177"/>
    </row>
    <row r="10213" spans="1:8" x14ac:dyDescent="0.25">
      <c r="A10213" s="793"/>
      <c r="E10213" s="176"/>
      <c r="F10213" s="176"/>
      <c r="G10213" s="177"/>
      <c r="H10213" s="177"/>
    </row>
    <row r="10214" spans="1:8" x14ac:dyDescent="0.25">
      <c r="A10214" s="793"/>
      <c r="E10214" s="176"/>
      <c r="F10214" s="176"/>
      <c r="G10214" s="177"/>
      <c r="H10214" s="177"/>
    </row>
    <row r="10215" spans="1:8" x14ac:dyDescent="0.25">
      <c r="A10215" s="793"/>
      <c r="E10215" s="176"/>
      <c r="F10215" s="176"/>
      <c r="G10215" s="177"/>
      <c r="H10215" s="177"/>
    </row>
    <row r="10216" spans="1:8" x14ac:dyDescent="0.25">
      <c r="A10216" s="793"/>
      <c r="E10216" s="176"/>
      <c r="F10216" s="176"/>
      <c r="G10216" s="177"/>
      <c r="H10216" s="177"/>
    </row>
    <row r="10217" spans="1:8" x14ac:dyDescent="0.25">
      <c r="A10217" s="793"/>
      <c r="E10217" s="176"/>
      <c r="F10217" s="176"/>
      <c r="G10217" s="177"/>
      <c r="H10217" s="177"/>
    </row>
    <row r="10218" spans="1:8" x14ac:dyDescent="0.25">
      <c r="A10218" s="793"/>
      <c r="E10218" s="176"/>
      <c r="F10218" s="176"/>
      <c r="G10218" s="177"/>
      <c r="H10218" s="177"/>
    </row>
    <row r="10219" spans="1:8" x14ac:dyDescent="0.25">
      <c r="A10219" s="793"/>
      <c r="E10219" s="176"/>
      <c r="F10219" s="176"/>
      <c r="G10219" s="177"/>
      <c r="H10219" s="177"/>
    </row>
    <row r="10220" spans="1:8" x14ac:dyDescent="0.25">
      <c r="A10220" s="793"/>
      <c r="E10220" s="176"/>
      <c r="F10220" s="176"/>
      <c r="G10220" s="177"/>
      <c r="H10220" s="177"/>
    </row>
    <row r="10221" spans="1:8" x14ac:dyDescent="0.25">
      <c r="A10221" s="793"/>
      <c r="E10221" s="176"/>
      <c r="F10221" s="176"/>
      <c r="G10221" s="177"/>
      <c r="H10221" s="177"/>
    </row>
    <row r="10222" spans="1:8" x14ac:dyDescent="0.25">
      <c r="A10222" s="793"/>
      <c r="E10222" s="176"/>
      <c r="F10222" s="176"/>
      <c r="G10222" s="177"/>
      <c r="H10222" s="177"/>
    </row>
    <row r="10223" spans="1:8" x14ac:dyDescent="0.25">
      <c r="A10223" s="793"/>
      <c r="E10223" s="176"/>
      <c r="F10223" s="176"/>
      <c r="G10223" s="177"/>
      <c r="H10223" s="177"/>
    </row>
    <row r="10224" spans="1:8" x14ac:dyDescent="0.25">
      <c r="A10224" s="793"/>
      <c r="E10224" s="176"/>
      <c r="F10224" s="176"/>
      <c r="G10224" s="177"/>
      <c r="H10224" s="177"/>
    </row>
    <row r="10225" spans="1:8" x14ac:dyDescent="0.25">
      <c r="A10225" s="793"/>
      <c r="E10225" s="176"/>
      <c r="F10225" s="176"/>
      <c r="G10225" s="177"/>
      <c r="H10225" s="177"/>
    </row>
    <row r="10226" spans="1:8" x14ac:dyDescent="0.25">
      <c r="A10226" s="793"/>
      <c r="E10226" s="176"/>
      <c r="F10226" s="176"/>
      <c r="G10226" s="177"/>
      <c r="H10226" s="177"/>
    </row>
    <row r="10227" spans="1:8" x14ac:dyDescent="0.25">
      <c r="A10227" s="793"/>
      <c r="E10227" s="176"/>
      <c r="F10227" s="176"/>
      <c r="G10227" s="177"/>
      <c r="H10227" s="177"/>
    </row>
    <row r="10228" spans="1:8" x14ac:dyDescent="0.25">
      <c r="A10228" s="793"/>
      <c r="E10228" s="176"/>
      <c r="F10228" s="176"/>
      <c r="G10228" s="177"/>
      <c r="H10228" s="177"/>
    </row>
    <row r="10229" spans="1:8" x14ac:dyDescent="0.25">
      <c r="A10229" s="793"/>
      <c r="E10229" s="176"/>
      <c r="F10229" s="176"/>
      <c r="G10229" s="177"/>
      <c r="H10229" s="177"/>
    </row>
    <row r="10230" spans="1:8" x14ac:dyDescent="0.25">
      <c r="A10230" s="793"/>
      <c r="E10230" s="176"/>
      <c r="F10230" s="176"/>
      <c r="G10230" s="177"/>
      <c r="H10230" s="177"/>
    </row>
    <row r="10231" spans="1:8" x14ac:dyDescent="0.25">
      <c r="A10231" s="793"/>
      <c r="E10231" s="176"/>
      <c r="F10231" s="176"/>
      <c r="G10231" s="177"/>
      <c r="H10231" s="177"/>
    </row>
    <row r="10232" spans="1:8" x14ac:dyDescent="0.25">
      <c r="A10232" s="793"/>
      <c r="E10232" s="176"/>
      <c r="F10232" s="176"/>
      <c r="G10232" s="177"/>
      <c r="H10232" s="177"/>
    </row>
    <row r="10233" spans="1:8" x14ac:dyDescent="0.25">
      <c r="A10233" s="793"/>
      <c r="E10233" s="176"/>
      <c r="F10233" s="176"/>
      <c r="G10233" s="177"/>
      <c r="H10233" s="177"/>
    </row>
    <row r="10234" spans="1:8" x14ac:dyDescent="0.25">
      <c r="A10234" s="793"/>
      <c r="E10234" s="176"/>
      <c r="F10234" s="176"/>
      <c r="G10234" s="177"/>
      <c r="H10234" s="177"/>
    </row>
    <row r="10235" spans="1:8" x14ac:dyDescent="0.25">
      <c r="A10235" s="793"/>
      <c r="E10235" s="176"/>
      <c r="F10235" s="176"/>
      <c r="G10235" s="177"/>
      <c r="H10235" s="177"/>
    </row>
    <row r="10236" spans="1:8" x14ac:dyDescent="0.25">
      <c r="A10236" s="793"/>
      <c r="E10236" s="176"/>
      <c r="F10236" s="176"/>
      <c r="G10236" s="177"/>
      <c r="H10236" s="177"/>
    </row>
    <row r="10237" spans="1:8" x14ac:dyDescent="0.25">
      <c r="A10237" s="793"/>
      <c r="E10237" s="176"/>
      <c r="F10237" s="176"/>
      <c r="G10237" s="177"/>
      <c r="H10237" s="177"/>
    </row>
    <row r="10238" spans="1:8" x14ac:dyDescent="0.25">
      <c r="A10238" s="793"/>
      <c r="E10238" s="176"/>
      <c r="F10238" s="176"/>
      <c r="G10238" s="177"/>
      <c r="H10238" s="177"/>
    </row>
    <row r="10239" spans="1:8" x14ac:dyDescent="0.25">
      <c r="A10239" s="793"/>
      <c r="E10239" s="176"/>
      <c r="F10239" s="176"/>
      <c r="G10239" s="177"/>
      <c r="H10239" s="177"/>
    </row>
    <row r="10240" spans="1:8" x14ac:dyDescent="0.25">
      <c r="A10240" s="793"/>
      <c r="E10240" s="176"/>
      <c r="F10240" s="176"/>
      <c r="G10240" s="177"/>
      <c r="H10240" s="177"/>
    </row>
    <row r="10241" spans="1:8" x14ac:dyDescent="0.25">
      <c r="A10241" s="793"/>
      <c r="E10241" s="176"/>
      <c r="F10241" s="176"/>
      <c r="G10241" s="177"/>
      <c r="H10241" s="177"/>
    </row>
    <row r="10242" spans="1:8" x14ac:dyDescent="0.25">
      <c r="A10242" s="793"/>
      <c r="E10242" s="176"/>
      <c r="F10242" s="176"/>
      <c r="G10242" s="177"/>
      <c r="H10242" s="177"/>
    </row>
    <row r="10243" spans="1:8" x14ac:dyDescent="0.25">
      <c r="A10243" s="793"/>
      <c r="E10243" s="176"/>
      <c r="F10243" s="176"/>
      <c r="G10243" s="177"/>
      <c r="H10243" s="177"/>
    </row>
    <row r="10244" spans="1:8" x14ac:dyDescent="0.25">
      <c r="A10244" s="793"/>
      <c r="E10244" s="176"/>
      <c r="F10244" s="176"/>
      <c r="G10244" s="177"/>
      <c r="H10244" s="177"/>
    </row>
    <row r="10245" spans="1:8" x14ac:dyDescent="0.25">
      <c r="A10245" s="793"/>
      <c r="E10245" s="176"/>
      <c r="F10245" s="176"/>
      <c r="G10245" s="177"/>
      <c r="H10245" s="177"/>
    </row>
    <row r="10246" spans="1:8" x14ac:dyDescent="0.25">
      <c r="A10246" s="793"/>
      <c r="E10246" s="176"/>
      <c r="F10246" s="176"/>
      <c r="G10246" s="177"/>
      <c r="H10246" s="177"/>
    </row>
    <row r="10247" spans="1:8" x14ac:dyDescent="0.25">
      <c r="A10247" s="793"/>
      <c r="E10247" s="176"/>
      <c r="F10247" s="176"/>
      <c r="G10247" s="177"/>
      <c r="H10247" s="177"/>
    </row>
    <row r="10248" spans="1:8" x14ac:dyDescent="0.25">
      <c r="A10248" s="793"/>
      <c r="E10248" s="176"/>
      <c r="F10248" s="176"/>
      <c r="G10248" s="177"/>
      <c r="H10248" s="177"/>
    </row>
    <row r="10249" spans="1:8" x14ac:dyDescent="0.25">
      <c r="A10249" s="793"/>
      <c r="E10249" s="176"/>
      <c r="F10249" s="176"/>
      <c r="G10249" s="177"/>
      <c r="H10249" s="177"/>
    </row>
    <row r="10250" spans="1:8" x14ac:dyDescent="0.25">
      <c r="A10250" s="793"/>
      <c r="E10250" s="176"/>
      <c r="F10250" s="176"/>
      <c r="G10250" s="177"/>
      <c r="H10250" s="177"/>
    </row>
    <row r="10251" spans="1:8" x14ac:dyDescent="0.25">
      <c r="A10251" s="793"/>
      <c r="E10251" s="176"/>
      <c r="F10251" s="176"/>
      <c r="G10251" s="177"/>
      <c r="H10251" s="177"/>
    </row>
    <row r="10252" spans="1:8" x14ac:dyDescent="0.25">
      <c r="A10252" s="793"/>
      <c r="E10252" s="176"/>
      <c r="F10252" s="176"/>
      <c r="G10252" s="177"/>
      <c r="H10252" s="177"/>
    </row>
    <row r="10253" spans="1:8" x14ac:dyDescent="0.25">
      <c r="A10253" s="793"/>
      <c r="E10253" s="176"/>
      <c r="F10253" s="176"/>
      <c r="G10253" s="177"/>
      <c r="H10253" s="177"/>
    </row>
    <row r="10254" spans="1:8" x14ac:dyDescent="0.25">
      <c r="A10254" s="793"/>
      <c r="E10254" s="176"/>
      <c r="F10254" s="176"/>
      <c r="G10254" s="177"/>
      <c r="H10254" s="177"/>
    </row>
    <row r="10255" spans="1:8" x14ac:dyDescent="0.25">
      <c r="A10255" s="793"/>
      <c r="E10255" s="176"/>
      <c r="F10255" s="176"/>
      <c r="G10255" s="177"/>
      <c r="H10255" s="177"/>
    </row>
    <row r="10256" spans="1:8" x14ac:dyDescent="0.25">
      <c r="A10256" s="793"/>
      <c r="E10256" s="176"/>
      <c r="F10256" s="176"/>
      <c r="G10256" s="177"/>
      <c r="H10256" s="177"/>
    </row>
    <row r="10257" spans="1:8" x14ac:dyDescent="0.25">
      <c r="A10257" s="793"/>
      <c r="E10257" s="176"/>
      <c r="F10257" s="176"/>
      <c r="G10257" s="177"/>
      <c r="H10257" s="177"/>
    </row>
    <row r="10258" spans="1:8" x14ac:dyDescent="0.25">
      <c r="A10258" s="793"/>
      <c r="E10258" s="176"/>
      <c r="F10258" s="176"/>
      <c r="G10258" s="177"/>
      <c r="H10258" s="177"/>
    </row>
    <row r="10259" spans="1:8" x14ac:dyDescent="0.25">
      <c r="A10259" s="793"/>
      <c r="E10259" s="176"/>
      <c r="F10259" s="176"/>
      <c r="G10259" s="177"/>
      <c r="H10259" s="177"/>
    </row>
    <row r="10260" spans="1:8" x14ac:dyDescent="0.25">
      <c r="A10260" s="793"/>
      <c r="E10260" s="176"/>
      <c r="F10260" s="176"/>
      <c r="G10260" s="177"/>
      <c r="H10260" s="177"/>
    </row>
    <row r="10261" spans="1:8" x14ac:dyDescent="0.25">
      <c r="A10261" s="793"/>
      <c r="E10261" s="176"/>
      <c r="F10261" s="176"/>
      <c r="G10261" s="177"/>
      <c r="H10261" s="177"/>
    </row>
    <row r="10262" spans="1:8" x14ac:dyDescent="0.25">
      <c r="A10262" s="793"/>
      <c r="E10262" s="176"/>
      <c r="F10262" s="176"/>
      <c r="G10262" s="177"/>
      <c r="H10262" s="177"/>
    </row>
    <row r="10263" spans="1:8" x14ac:dyDescent="0.25">
      <c r="A10263" s="793"/>
      <c r="E10263" s="176"/>
      <c r="F10263" s="176"/>
      <c r="G10263" s="177"/>
      <c r="H10263" s="177"/>
    </row>
    <row r="10264" spans="1:8" x14ac:dyDescent="0.25">
      <c r="A10264" s="793"/>
      <c r="E10264" s="176"/>
      <c r="F10264" s="176"/>
      <c r="G10264" s="177"/>
      <c r="H10264" s="177"/>
    </row>
    <row r="10265" spans="1:8" x14ac:dyDescent="0.25">
      <c r="A10265" s="793"/>
      <c r="E10265" s="176"/>
      <c r="F10265" s="176"/>
      <c r="G10265" s="177"/>
      <c r="H10265" s="177"/>
    </row>
    <row r="10266" spans="1:8" x14ac:dyDescent="0.25">
      <c r="A10266" s="793"/>
      <c r="E10266" s="176"/>
      <c r="F10266" s="176"/>
      <c r="G10266" s="177"/>
      <c r="H10266" s="177"/>
    </row>
    <row r="10267" spans="1:8" x14ac:dyDescent="0.25">
      <c r="A10267" s="793"/>
      <c r="E10267" s="176"/>
      <c r="F10267" s="176"/>
      <c r="G10267" s="177"/>
      <c r="H10267" s="177"/>
    </row>
    <row r="10268" spans="1:8" x14ac:dyDescent="0.25">
      <c r="A10268" s="793"/>
      <c r="E10268" s="176"/>
      <c r="F10268" s="176"/>
      <c r="G10268" s="177"/>
      <c r="H10268" s="177"/>
    </row>
    <row r="10269" spans="1:8" x14ac:dyDescent="0.25">
      <c r="A10269" s="793"/>
      <c r="E10269" s="176"/>
      <c r="F10269" s="176"/>
      <c r="G10269" s="177"/>
      <c r="H10269" s="177"/>
    </row>
    <row r="10270" spans="1:8" x14ac:dyDescent="0.25">
      <c r="A10270" s="793"/>
      <c r="E10270" s="176"/>
      <c r="F10270" s="176"/>
      <c r="G10270" s="177"/>
      <c r="H10270" s="177"/>
    </row>
    <row r="10271" spans="1:8" x14ac:dyDescent="0.25">
      <c r="A10271" s="793"/>
      <c r="E10271" s="176"/>
      <c r="F10271" s="176"/>
      <c r="G10271" s="177"/>
      <c r="H10271" s="177"/>
    </row>
    <row r="10272" spans="1:8" x14ac:dyDescent="0.25">
      <c r="A10272" s="793"/>
      <c r="E10272" s="176"/>
      <c r="F10272" s="176"/>
      <c r="G10272" s="177"/>
      <c r="H10272" s="177"/>
    </row>
    <row r="10273" spans="1:8" x14ac:dyDescent="0.25">
      <c r="A10273" s="793"/>
      <c r="E10273" s="176"/>
      <c r="F10273" s="176"/>
      <c r="G10273" s="177"/>
      <c r="H10273" s="177"/>
    </row>
    <row r="10274" spans="1:8" x14ac:dyDescent="0.25">
      <c r="A10274" s="793"/>
      <c r="E10274" s="176"/>
      <c r="F10274" s="176"/>
      <c r="G10274" s="177"/>
      <c r="H10274" s="177"/>
    </row>
    <row r="10275" spans="1:8" x14ac:dyDescent="0.25">
      <c r="A10275" s="793"/>
      <c r="E10275" s="176"/>
      <c r="F10275" s="176"/>
      <c r="G10275" s="177"/>
      <c r="H10275" s="177"/>
    </row>
    <row r="10276" spans="1:8" x14ac:dyDescent="0.25">
      <c r="A10276" s="793"/>
      <c r="E10276" s="176"/>
      <c r="F10276" s="176"/>
      <c r="G10276" s="177"/>
      <c r="H10276" s="177"/>
    </row>
    <row r="10277" spans="1:8" x14ac:dyDescent="0.25">
      <c r="A10277" s="793"/>
      <c r="E10277" s="176"/>
      <c r="F10277" s="176"/>
      <c r="G10277" s="177"/>
      <c r="H10277" s="177"/>
    </row>
    <row r="10278" spans="1:8" x14ac:dyDescent="0.25">
      <c r="A10278" s="793"/>
      <c r="E10278" s="176"/>
      <c r="F10278" s="176"/>
      <c r="G10278" s="177"/>
      <c r="H10278" s="177"/>
    </row>
    <row r="10279" spans="1:8" x14ac:dyDescent="0.25">
      <c r="A10279" s="793"/>
      <c r="E10279" s="176"/>
      <c r="F10279" s="176"/>
      <c r="G10279" s="177"/>
      <c r="H10279" s="177"/>
    </row>
    <row r="10280" spans="1:8" x14ac:dyDescent="0.25">
      <c r="A10280" s="793"/>
      <c r="E10280" s="176"/>
      <c r="F10280" s="176"/>
      <c r="G10280" s="177"/>
      <c r="H10280" s="177"/>
    </row>
    <row r="10281" spans="1:8" x14ac:dyDescent="0.25">
      <c r="A10281" s="793"/>
      <c r="E10281" s="176"/>
      <c r="F10281" s="176"/>
      <c r="G10281" s="177"/>
      <c r="H10281" s="177"/>
    </row>
    <row r="10282" spans="1:8" x14ac:dyDescent="0.25">
      <c r="A10282" s="793"/>
      <c r="E10282" s="176"/>
      <c r="F10282" s="176"/>
      <c r="G10282" s="177"/>
      <c r="H10282" s="177"/>
    </row>
    <row r="10283" spans="1:8" x14ac:dyDescent="0.25">
      <c r="A10283" s="793"/>
      <c r="E10283" s="176"/>
      <c r="F10283" s="176"/>
      <c r="G10283" s="177"/>
      <c r="H10283" s="177"/>
    </row>
    <row r="10284" spans="1:8" x14ac:dyDescent="0.25">
      <c r="A10284" s="793"/>
      <c r="E10284" s="176"/>
      <c r="F10284" s="176"/>
      <c r="G10284" s="177"/>
      <c r="H10284" s="177"/>
    </row>
    <row r="10285" spans="1:8" x14ac:dyDescent="0.25">
      <c r="A10285" s="793"/>
      <c r="E10285" s="176"/>
      <c r="F10285" s="176"/>
      <c r="G10285" s="177"/>
      <c r="H10285" s="177"/>
    </row>
    <row r="10286" spans="1:8" x14ac:dyDescent="0.25">
      <c r="A10286" s="793"/>
      <c r="E10286" s="176"/>
      <c r="F10286" s="176"/>
      <c r="G10286" s="177"/>
      <c r="H10286" s="177"/>
    </row>
    <row r="10287" spans="1:8" x14ac:dyDescent="0.25">
      <c r="A10287" s="793"/>
      <c r="E10287" s="176"/>
      <c r="F10287" s="176"/>
      <c r="G10287" s="177"/>
      <c r="H10287" s="177"/>
    </row>
    <row r="10288" spans="1:8" x14ac:dyDescent="0.25">
      <c r="A10288" s="793"/>
      <c r="E10288" s="176"/>
      <c r="F10288" s="176"/>
      <c r="G10288" s="177"/>
      <c r="H10288" s="177"/>
    </row>
    <row r="10289" spans="1:8" x14ac:dyDescent="0.25">
      <c r="A10289" s="793"/>
      <c r="E10289" s="176"/>
      <c r="F10289" s="176"/>
      <c r="G10289" s="177"/>
      <c r="H10289" s="177"/>
    </row>
    <row r="10290" spans="1:8" x14ac:dyDescent="0.25">
      <c r="A10290" s="793"/>
      <c r="E10290" s="176"/>
      <c r="F10290" s="176"/>
      <c r="G10290" s="177"/>
      <c r="H10290" s="177"/>
    </row>
    <row r="10291" spans="1:8" x14ac:dyDescent="0.25">
      <c r="A10291" s="793"/>
      <c r="E10291" s="176"/>
      <c r="F10291" s="176"/>
      <c r="G10291" s="177"/>
      <c r="H10291" s="177"/>
    </row>
    <row r="10292" spans="1:8" x14ac:dyDescent="0.25">
      <c r="A10292" s="793"/>
      <c r="E10292" s="176"/>
      <c r="F10292" s="176"/>
      <c r="G10292" s="177"/>
      <c r="H10292" s="177"/>
    </row>
    <row r="10293" spans="1:8" x14ac:dyDescent="0.25">
      <c r="A10293" s="793"/>
      <c r="E10293" s="176"/>
      <c r="F10293" s="176"/>
      <c r="G10293" s="177"/>
      <c r="H10293" s="177"/>
    </row>
    <row r="10294" spans="1:8" x14ac:dyDescent="0.25">
      <c r="A10294" s="793"/>
      <c r="E10294" s="176"/>
      <c r="F10294" s="176"/>
      <c r="G10294" s="177"/>
      <c r="H10294" s="177"/>
    </row>
    <row r="10295" spans="1:8" x14ac:dyDescent="0.25">
      <c r="A10295" s="793"/>
      <c r="E10295" s="176"/>
      <c r="F10295" s="176"/>
      <c r="G10295" s="177"/>
      <c r="H10295" s="177"/>
    </row>
    <row r="10296" spans="1:8" x14ac:dyDescent="0.25">
      <c r="A10296" s="793"/>
      <c r="E10296" s="176"/>
      <c r="F10296" s="176"/>
      <c r="G10296" s="177"/>
      <c r="H10296" s="177"/>
    </row>
    <row r="10297" spans="1:8" x14ac:dyDescent="0.25">
      <c r="A10297" s="793"/>
      <c r="E10297" s="176"/>
      <c r="F10297" s="176"/>
      <c r="G10297" s="177"/>
      <c r="H10297" s="177"/>
    </row>
    <row r="10298" spans="1:8" x14ac:dyDescent="0.25">
      <c r="A10298" s="793"/>
      <c r="E10298" s="176"/>
      <c r="F10298" s="176"/>
      <c r="G10298" s="177"/>
      <c r="H10298" s="177"/>
    </row>
    <row r="10299" spans="1:8" x14ac:dyDescent="0.25">
      <c r="A10299" s="793"/>
      <c r="E10299" s="176"/>
      <c r="F10299" s="176"/>
      <c r="G10299" s="177"/>
      <c r="H10299" s="177"/>
    </row>
    <row r="10300" spans="1:8" x14ac:dyDescent="0.25">
      <c r="A10300" s="793"/>
      <c r="E10300" s="176"/>
      <c r="F10300" s="176"/>
      <c r="G10300" s="177"/>
      <c r="H10300" s="177"/>
    </row>
    <row r="10301" spans="1:8" x14ac:dyDescent="0.25">
      <c r="A10301" s="793"/>
      <c r="E10301" s="176"/>
      <c r="F10301" s="176"/>
      <c r="G10301" s="177"/>
      <c r="H10301" s="177"/>
    </row>
    <row r="10302" spans="1:8" x14ac:dyDescent="0.25">
      <c r="A10302" s="793"/>
      <c r="E10302" s="176"/>
      <c r="F10302" s="176"/>
      <c r="G10302" s="177"/>
      <c r="H10302" s="177"/>
    </row>
    <row r="10303" spans="1:8" x14ac:dyDescent="0.25">
      <c r="A10303" s="793"/>
      <c r="E10303" s="176"/>
      <c r="F10303" s="176"/>
      <c r="G10303" s="177"/>
      <c r="H10303" s="177"/>
    </row>
    <row r="10304" spans="1:8" x14ac:dyDescent="0.25">
      <c r="A10304" s="793"/>
      <c r="E10304" s="176"/>
      <c r="F10304" s="176"/>
      <c r="G10304" s="177"/>
      <c r="H10304" s="177"/>
    </row>
    <row r="10305" spans="1:8" x14ac:dyDescent="0.25">
      <c r="A10305" s="793"/>
      <c r="E10305" s="176"/>
      <c r="F10305" s="176"/>
      <c r="G10305" s="177"/>
      <c r="H10305" s="177"/>
    </row>
    <row r="10306" spans="1:8" x14ac:dyDescent="0.25">
      <c r="A10306" s="793"/>
      <c r="E10306" s="176"/>
      <c r="F10306" s="176"/>
      <c r="G10306" s="177"/>
      <c r="H10306" s="177"/>
    </row>
    <row r="10307" spans="1:8" x14ac:dyDescent="0.25">
      <c r="A10307" s="793"/>
      <c r="E10307" s="176"/>
      <c r="F10307" s="176"/>
      <c r="G10307" s="177"/>
      <c r="H10307" s="177"/>
    </row>
    <row r="10308" spans="1:8" x14ac:dyDescent="0.25">
      <c r="A10308" s="793"/>
      <c r="E10308" s="176"/>
      <c r="F10308" s="176"/>
      <c r="G10308" s="177"/>
      <c r="H10308" s="177"/>
    </row>
    <row r="10309" spans="1:8" x14ac:dyDescent="0.25">
      <c r="A10309" s="793"/>
      <c r="E10309" s="176"/>
      <c r="F10309" s="176"/>
      <c r="G10309" s="177"/>
      <c r="H10309" s="177"/>
    </row>
    <row r="10310" spans="1:8" x14ac:dyDescent="0.25">
      <c r="A10310" s="793"/>
      <c r="E10310" s="176"/>
      <c r="F10310" s="176"/>
      <c r="G10310" s="177"/>
      <c r="H10310" s="177"/>
    </row>
    <row r="10311" spans="1:8" x14ac:dyDescent="0.25">
      <c r="A10311" s="793"/>
      <c r="E10311" s="176"/>
      <c r="F10311" s="176"/>
      <c r="G10311" s="177"/>
      <c r="H10311" s="177"/>
    </row>
    <row r="10312" spans="1:8" x14ac:dyDescent="0.25">
      <c r="A10312" s="793"/>
      <c r="E10312" s="176"/>
      <c r="F10312" s="176"/>
      <c r="G10312" s="177"/>
      <c r="H10312" s="177"/>
    </row>
    <row r="10313" spans="1:8" x14ac:dyDescent="0.25">
      <c r="A10313" s="793"/>
      <c r="E10313" s="176"/>
      <c r="F10313" s="176"/>
      <c r="G10313" s="177"/>
      <c r="H10313" s="177"/>
    </row>
    <row r="10314" spans="1:8" x14ac:dyDescent="0.25">
      <c r="A10314" s="793"/>
      <c r="E10314" s="176"/>
      <c r="F10314" s="176"/>
      <c r="G10314" s="177"/>
      <c r="H10314" s="177"/>
    </row>
    <row r="10315" spans="1:8" x14ac:dyDescent="0.25">
      <c r="A10315" s="793"/>
      <c r="E10315" s="176"/>
      <c r="F10315" s="176"/>
      <c r="G10315" s="177"/>
      <c r="H10315" s="177"/>
    </row>
    <row r="10316" spans="1:8" x14ac:dyDescent="0.25">
      <c r="A10316" s="793"/>
      <c r="E10316" s="176"/>
      <c r="F10316" s="176"/>
      <c r="G10316" s="177"/>
      <c r="H10316" s="177"/>
    </row>
    <row r="10317" spans="1:8" x14ac:dyDescent="0.25">
      <c r="A10317" s="793"/>
      <c r="E10317" s="176"/>
      <c r="F10317" s="176"/>
      <c r="G10317" s="177"/>
      <c r="H10317" s="177"/>
    </row>
    <row r="10318" spans="1:8" x14ac:dyDescent="0.25">
      <c r="A10318" s="793"/>
      <c r="E10318" s="176"/>
      <c r="F10318" s="176"/>
      <c r="G10318" s="177"/>
      <c r="H10318" s="177"/>
    </row>
    <row r="10319" spans="1:8" x14ac:dyDescent="0.25">
      <c r="A10319" s="793"/>
      <c r="E10319" s="176"/>
      <c r="F10319" s="176"/>
      <c r="G10319" s="177"/>
      <c r="H10319" s="177"/>
    </row>
    <row r="10320" spans="1:8" x14ac:dyDescent="0.25">
      <c r="A10320" s="793"/>
      <c r="E10320" s="176"/>
      <c r="F10320" s="176"/>
      <c r="G10320" s="177"/>
      <c r="H10320" s="177"/>
    </row>
    <row r="10321" spans="1:8" x14ac:dyDescent="0.25">
      <c r="A10321" s="793"/>
      <c r="E10321" s="176"/>
      <c r="F10321" s="176"/>
      <c r="G10321" s="177"/>
      <c r="H10321" s="177"/>
    </row>
    <row r="10322" spans="1:8" x14ac:dyDescent="0.25">
      <c r="A10322" s="793"/>
      <c r="E10322" s="176"/>
      <c r="F10322" s="176"/>
      <c r="G10322" s="177"/>
      <c r="H10322" s="177"/>
    </row>
    <row r="10323" spans="1:8" x14ac:dyDescent="0.25">
      <c r="A10323" s="793"/>
      <c r="E10323" s="176"/>
      <c r="F10323" s="176"/>
      <c r="G10323" s="177"/>
      <c r="H10323" s="177"/>
    </row>
    <row r="10324" spans="1:8" x14ac:dyDescent="0.25">
      <c r="A10324" s="793"/>
      <c r="E10324" s="176"/>
      <c r="F10324" s="176"/>
      <c r="G10324" s="177"/>
      <c r="H10324" s="177"/>
    </row>
    <row r="10325" spans="1:8" x14ac:dyDescent="0.25">
      <c r="A10325" s="793"/>
      <c r="E10325" s="176"/>
      <c r="F10325" s="176"/>
      <c r="G10325" s="177"/>
      <c r="H10325" s="177"/>
    </row>
    <row r="10326" spans="1:8" x14ac:dyDescent="0.25">
      <c r="A10326" s="793"/>
      <c r="E10326" s="176"/>
      <c r="F10326" s="176"/>
      <c r="G10326" s="177"/>
      <c r="H10326" s="177"/>
    </row>
    <row r="10327" spans="1:8" x14ac:dyDescent="0.25">
      <c r="A10327" s="793"/>
      <c r="E10327" s="176"/>
      <c r="F10327" s="176"/>
      <c r="G10327" s="177"/>
      <c r="H10327" s="177"/>
    </row>
    <row r="10328" spans="1:8" x14ac:dyDescent="0.25">
      <c r="A10328" s="793"/>
      <c r="E10328" s="176"/>
      <c r="F10328" s="176"/>
      <c r="G10328" s="177"/>
      <c r="H10328" s="177"/>
    </row>
    <row r="10329" spans="1:8" x14ac:dyDescent="0.25">
      <c r="A10329" s="793"/>
      <c r="E10329" s="176"/>
      <c r="F10329" s="176"/>
      <c r="G10329" s="177"/>
      <c r="H10329" s="177"/>
    </row>
    <row r="10330" spans="1:8" x14ac:dyDescent="0.25">
      <c r="A10330" s="793"/>
      <c r="E10330" s="176"/>
      <c r="F10330" s="176"/>
      <c r="G10330" s="177"/>
      <c r="H10330" s="177"/>
    </row>
    <row r="10331" spans="1:8" x14ac:dyDescent="0.25">
      <c r="A10331" s="793"/>
      <c r="E10331" s="176"/>
      <c r="F10331" s="176"/>
      <c r="G10331" s="177"/>
      <c r="H10331" s="177"/>
    </row>
    <row r="10332" spans="1:8" x14ac:dyDescent="0.25">
      <c r="A10332" s="793"/>
      <c r="E10332" s="176"/>
      <c r="F10332" s="176"/>
      <c r="G10332" s="177"/>
      <c r="H10332" s="177"/>
    </row>
    <row r="10333" spans="1:8" x14ac:dyDescent="0.25">
      <c r="A10333" s="793"/>
      <c r="E10333" s="176"/>
      <c r="F10333" s="176"/>
      <c r="G10333" s="177"/>
      <c r="H10333" s="177"/>
    </row>
    <row r="10334" spans="1:8" x14ac:dyDescent="0.25">
      <c r="A10334" s="793"/>
      <c r="E10334" s="176"/>
      <c r="F10334" s="176"/>
      <c r="G10334" s="177"/>
      <c r="H10334" s="177"/>
    </row>
    <row r="10335" spans="1:8" x14ac:dyDescent="0.25">
      <c r="A10335" s="793"/>
      <c r="E10335" s="176"/>
      <c r="F10335" s="176"/>
      <c r="G10335" s="177"/>
      <c r="H10335" s="177"/>
    </row>
    <row r="10336" spans="1:8" x14ac:dyDescent="0.25">
      <c r="A10336" s="793"/>
      <c r="E10336" s="176"/>
      <c r="F10336" s="176"/>
      <c r="G10336" s="177"/>
      <c r="H10336" s="177"/>
    </row>
    <row r="10337" spans="1:8" x14ac:dyDescent="0.25">
      <c r="A10337" s="793"/>
      <c r="E10337" s="176"/>
      <c r="F10337" s="176"/>
      <c r="G10337" s="177"/>
      <c r="H10337" s="177"/>
    </row>
    <row r="10338" spans="1:8" x14ac:dyDescent="0.25">
      <c r="A10338" s="793"/>
      <c r="E10338" s="176"/>
      <c r="F10338" s="176"/>
      <c r="G10338" s="177"/>
      <c r="H10338" s="177"/>
    </row>
    <row r="10339" spans="1:8" x14ac:dyDescent="0.25">
      <c r="A10339" s="793"/>
      <c r="E10339" s="176"/>
      <c r="F10339" s="176"/>
      <c r="G10339" s="177"/>
      <c r="H10339" s="177"/>
    </row>
    <row r="10340" spans="1:8" x14ac:dyDescent="0.25">
      <c r="A10340" s="793"/>
      <c r="E10340" s="176"/>
      <c r="F10340" s="176"/>
      <c r="G10340" s="177"/>
      <c r="H10340" s="177"/>
    </row>
    <row r="10341" spans="1:8" x14ac:dyDescent="0.25">
      <c r="A10341" s="793"/>
      <c r="E10341" s="176"/>
      <c r="F10341" s="176"/>
      <c r="G10341" s="177"/>
      <c r="H10341" s="177"/>
    </row>
    <row r="10342" spans="1:8" x14ac:dyDescent="0.25">
      <c r="A10342" s="793"/>
      <c r="E10342" s="176"/>
      <c r="F10342" s="176"/>
      <c r="G10342" s="177"/>
      <c r="H10342" s="177"/>
    </row>
    <row r="10343" spans="1:8" x14ac:dyDescent="0.25">
      <c r="A10343" s="793"/>
      <c r="E10343" s="176"/>
      <c r="F10343" s="176"/>
      <c r="G10343" s="177"/>
      <c r="H10343" s="177"/>
    </row>
    <row r="10344" spans="1:8" x14ac:dyDescent="0.25">
      <c r="A10344" s="793"/>
      <c r="E10344" s="176"/>
      <c r="F10344" s="176"/>
      <c r="G10344" s="177"/>
      <c r="H10344" s="177"/>
    </row>
    <row r="10345" spans="1:8" x14ac:dyDescent="0.25">
      <c r="A10345" s="793"/>
      <c r="E10345" s="176"/>
      <c r="F10345" s="176"/>
      <c r="G10345" s="177"/>
      <c r="H10345" s="177"/>
    </row>
    <row r="10346" spans="1:8" x14ac:dyDescent="0.25">
      <c r="A10346" s="793"/>
      <c r="E10346" s="176"/>
      <c r="F10346" s="176"/>
      <c r="G10346" s="177"/>
      <c r="H10346" s="177"/>
    </row>
    <row r="10347" spans="1:8" x14ac:dyDescent="0.25">
      <c r="A10347" s="793"/>
      <c r="E10347" s="176"/>
      <c r="F10347" s="176"/>
      <c r="G10347" s="177"/>
      <c r="H10347" s="177"/>
    </row>
    <row r="10348" spans="1:8" x14ac:dyDescent="0.25">
      <c r="A10348" s="793"/>
      <c r="E10348" s="176"/>
      <c r="F10348" s="176"/>
      <c r="G10348" s="177"/>
      <c r="H10348" s="177"/>
    </row>
    <row r="10349" spans="1:8" x14ac:dyDescent="0.25">
      <c r="A10349" s="793"/>
      <c r="E10349" s="176"/>
      <c r="F10349" s="176"/>
      <c r="G10349" s="177"/>
      <c r="H10349" s="177"/>
    </row>
    <row r="10350" spans="1:8" x14ac:dyDescent="0.25">
      <c r="A10350" s="793"/>
      <c r="E10350" s="176"/>
      <c r="F10350" s="176"/>
      <c r="G10350" s="177"/>
      <c r="H10350" s="177"/>
    </row>
    <row r="10351" spans="1:8" x14ac:dyDescent="0.25">
      <c r="A10351" s="793"/>
      <c r="E10351" s="176"/>
      <c r="F10351" s="176"/>
      <c r="G10351" s="177"/>
      <c r="H10351" s="177"/>
    </row>
    <row r="10352" spans="1:8" x14ac:dyDescent="0.25">
      <c r="A10352" s="793"/>
      <c r="E10352" s="176"/>
      <c r="F10352" s="176"/>
      <c r="G10352" s="177"/>
      <c r="H10352" s="177"/>
    </row>
    <row r="10353" spans="1:8" x14ac:dyDescent="0.25">
      <c r="A10353" s="793"/>
      <c r="E10353" s="176"/>
      <c r="F10353" s="176"/>
      <c r="G10353" s="177"/>
      <c r="H10353" s="177"/>
    </row>
    <row r="10354" spans="1:8" x14ac:dyDescent="0.25">
      <c r="A10354" s="793"/>
      <c r="E10354" s="176"/>
      <c r="F10354" s="176"/>
      <c r="G10354" s="177"/>
      <c r="H10354" s="177"/>
    </row>
    <row r="10355" spans="1:8" x14ac:dyDescent="0.25">
      <c r="A10355" s="793"/>
      <c r="E10355" s="176"/>
      <c r="F10355" s="176"/>
      <c r="G10355" s="177"/>
      <c r="H10355" s="177"/>
    </row>
    <row r="10356" spans="1:8" x14ac:dyDescent="0.25">
      <c r="A10356" s="793"/>
      <c r="E10356" s="176"/>
      <c r="F10356" s="176"/>
      <c r="G10356" s="177"/>
      <c r="H10356" s="177"/>
    </row>
    <row r="10357" spans="1:8" x14ac:dyDescent="0.25">
      <c r="A10357" s="793"/>
      <c r="E10357" s="176"/>
      <c r="F10357" s="176"/>
      <c r="G10357" s="177"/>
      <c r="H10357" s="177"/>
    </row>
    <row r="10358" spans="1:8" x14ac:dyDescent="0.25">
      <c r="A10358" s="793"/>
      <c r="E10358" s="176"/>
      <c r="F10358" s="176"/>
      <c r="G10358" s="177"/>
      <c r="H10358" s="177"/>
    </row>
    <row r="10359" spans="1:8" x14ac:dyDescent="0.25">
      <c r="A10359" s="793"/>
      <c r="E10359" s="176"/>
      <c r="F10359" s="176"/>
      <c r="G10359" s="177"/>
      <c r="H10359" s="177"/>
    </row>
    <row r="10360" spans="1:8" x14ac:dyDescent="0.25">
      <c r="A10360" s="793"/>
      <c r="E10360" s="176"/>
      <c r="F10360" s="176"/>
      <c r="G10360" s="177"/>
      <c r="H10360" s="177"/>
    </row>
    <row r="10361" spans="1:8" x14ac:dyDescent="0.25">
      <c r="A10361" s="793"/>
      <c r="E10361" s="176"/>
      <c r="F10361" s="176"/>
      <c r="G10361" s="177"/>
      <c r="H10361" s="177"/>
    </row>
    <row r="10362" spans="1:8" x14ac:dyDescent="0.25">
      <c r="A10362" s="793"/>
      <c r="E10362" s="176"/>
      <c r="F10362" s="176"/>
      <c r="G10362" s="177"/>
      <c r="H10362" s="177"/>
    </row>
    <row r="10363" spans="1:8" x14ac:dyDescent="0.25">
      <c r="A10363" s="793"/>
      <c r="E10363" s="176"/>
      <c r="F10363" s="176"/>
      <c r="G10363" s="177"/>
      <c r="H10363" s="177"/>
    </row>
    <row r="10364" spans="1:8" x14ac:dyDescent="0.25">
      <c r="A10364" s="793"/>
      <c r="E10364" s="176"/>
      <c r="F10364" s="176"/>
      <c r="G10364" s="177"/>
      <c r="H10364" s="177"/>
    </row>
    <row r="10365" spans="1:8" x14ac:dyDescent="0.25">
      <c r="A10365" s="793"/>
      <c r="E10365" s="176"/>
      <c r="F10365" s="176"/>
      <c r="G10365" s="177"/>
      <c r="H10365" s="177"/>
    </row>
    <row r="10366" spans="1:8" x14ac:dyDescent="0.25">
      <c r="A10366" s="793"/>
      <c r="E10366" s="176"/>
      <c r="F10366" s="176"/>
      <c r="G10366" s="177"/>
      <c r="H10366" s="177"/>
    </row>
    <row r="10367" spans="1:8" x14ac:dyDescent="0.25">
      <c r="A10367" s="793"/>
      <c r="E10367" s="176"/>
      <c r="F10367" s="176"/>
      <c r="G10367" s="177"/>
      <c r="H10367" s="177"/>
    </row>
    <row r="10368" spans="1:8" x14ac:dyDescent="0.25">
      <c r="A10368" s="793"/>
      <c r="E10368" s="176"/>
      <c r="F10368" s="176"/>
      <c r="G10368" s="177"/>
      <c r="H10368" s="177"/>
    </row>
    <row r="10369" spans="1:8" x14ac:dyDescent="0.25">
      <c r="A10369" s="793"/>
      <c r="E10369" s="176"/>
      <c r="F10369" s="176"/>
      <c r="G10369" s="177"/>
      <c r="H10369" s="177"/>
    </row>
    <row r="10370" spans="1:8" x14ac:dyDescent="0.25">
      <c r="A10370" s="793"/>
      <c r="E10370" s="176"/>
      <c r="F10370" s="176"/>
      <c r="G10370" s="177"/>
      <c r="H10370" s="177"/>
    </row>
    <row r="10371" spans="1:8" x14ac:dyDescent="0.25">
      <c r="A10371" s="793"/>
      <c r="E10371" s="176"/>
      <c r="F10371" s="176"/>
      <c r="G10371" s="177"/>
      <c r="H10371" s="177"/>
    </row>
    <row r="10372" spans="1:8" x14ac:dyDescent="0.25">
      <c r="A10372" s="793"/>
      <c r="E10372" s="176"/>
      <c r="F10372" s="176"/>
      <c r="G10372" s="177"/>
      <c r="H10372" s="177"/>
    </row>
    <row r="10373" spans="1:8" x14ac:dyDescent="0.25">
      <c r="A10373" s="793"/>
      <c r="E10373" s="176"/>
      <c r="F10373" s="176"/>
      <c r="G10373" s="177"/>
      <c r="H10373" s="177"/>
    </row>
    <row r="10374" spans="1:8" x14ac:dyDescent="0.25">
      <c r="A10374" s="793"/>
      <c r="E10374" s="176"/>
      <c r="F10374" s="176"/>
      <c r="G10374" s="177"/>
      <c r="H10374" s="177"/>
    </row>
    <row r="10375" spans="1:8" x14ac:dyDescent="0.25">
      <c r="A10375" s="793"/>
      <c r="E10375" s="176"/>
      <c r="F10375" s="176"/>
      <c r="G10375" s="177"/>
      <c r="H10375" s="177"/>
    </row>
    <row r="10376" spans="1:8" x14ac:dyDescent="0.25">
      <c r="A10376" s="793"/>
      <c r="E10376" s="176"/>
      <c r="F10376" s="176"/>
      <c r="G10376" s="177"/>
      <c r="H10376" s="177"/>
    </row>
    <row r="10377" spans="1:8" x14ac:dyDescent="0.25">
      <c r="A10377" s="793"/>
      <c r="E10377" s="176"/>
      <c r="F10377" s="176"/>
      <c r="G10377" s="177"/>
      <c r="H10377" s="177"/>
    </row>
    <row r="10378" spans="1:8" x14ac:dyDescent="0.25">
      <c r="A10378" s="793"/>
      <c r="E10378" s="176"/>
      <c r="F10378" s="176"/>
      <c r="G10378" s="177"/>
      <c r="H10378" s="177"/>
    </row>
    <row r="10379" spans="1:8" x14ac:dyDescent="0.25">
      <c r="A10379" s="793"/>
      <c r="E10379" s="176"/>
      <c r="F10379" s="176"/>
      <c r="G10379" s="177"/>
      <c r="H10379" s="177"/>
    </row>
    <row r="10380" spans="1:8" x14ac:dyDescent="0.25">
      <c r="A10380" s="793"/>
      <c r="E10380" s="176"/>
      <c r="F10380" s="176"/>
      <c r="G10380" s="177"/>
      <c r="H10380" s="177"/>
    </row>
    <row r="10381" spans="1:8" x14ac:dyDescent="0.25">
      <c r="A10381" s="793"/>
      <c r="E10381" s="176"/>
      <c r="F10381" s="176"/>
      <c r="G10381" s="177"/>
      <c r="H10381" s="177"/>
    </row>
    <row r="10382" spans="1:8" x14ac:dyDescent="0.25">
      <c r="A10382" s="793"/>
      <c r="E10382" s="176"/>
      <c r="F10382" s="176"/>
      <c r="G10382" s="177"/>
      <c r="H10382" s="177"/>
    </row>
    <row r="10383" spans="1:8" x14ac:dyDescent="0.25">
      <c r="A10383" s="793"/>
      <c r="E10383" s="176"/>
      <c r="F10383" s="176"/>
      <c r="G10383" s="177"/>
      <c r="H10383" s="177"/>
    </row>
    <row r="10384" spans="1:8" x14ac:dyDescent="0.25">
      <c r="A10384" s="793"/>
      <c r="E10384" s="176"/>
      <c r="F10384" s="176"/>
      <c r="G10384" s="177"/>
      <c r="H10384" s="177"/>
    </row>
    <row r="10385" spans="1:8" x14ac:dyDescent="0.25">
      <c r="A10385" s="793"/>
      <c r="E10385" s="176"/>
      <c r="F10385" s="176"/>
      <c r="G10385" s="177"/>
      <c r="H10385" s="177"/>
    </row>
    <row r="10386" spans="1:8" x14ac:dyDescent="0.25">
      <c r="A10386" s="793"/>
      <c r="E10386" s="176"/>
      <c r="F10386" s="176"/>
      <c r="G10386" s="177"/>
      <c r="H10386" s="177"/>
    </row>
    <row r="10387" spans="1:8" x14ac:dyDescent="0.25">
      <c r="A10387" s="793"/>
      <c r="E10387" s="176"/>
      <c r="F10387" s="176"/>
      <c r="G10387" s="177"/>
      <c r="H10387" s="177"/>
    </row>
    <row r="10388" spans="1:8" x14ac:dyDescent="0.25">
      <c r="A10388" s="793"/>
      <c r="E10388" s="176"/>
      <c r="F10388" s="176"/>
      <c r="G10388" s="177"/>
      <c r="H10388" s="177"/>
    </row>
    <row r="10389" spans="1:8" x14ac:dyDescent="0.25">
      <c r="A10389" s="793"/>
      <c r="E10389" s="176"/>
      <c r="F10389" s="176"/>
      <c r="G10389" s="177"/>
      <c r="H10389" s="177"/>
    </row>
    <row r="10390" spans="1:8" x14ac:dyDescent="0.25">
      <c r="A10390" s="793"/>
      <c r="E10390" s="176"/>
      <c r="F10390" s="176"/>
      <c r="G10390" s="177"/>
      <c r="H10390" s="177"/>
    </row>
    <row r="10391" spans="1:8" x14ac:dyDescent="0.25">
      <c r="A10391" s="793"/>
      <c r="E10391" s="176"/>
      <c r="F10391" s="176"/>
      <c r="G10391" s="177"/>
      <c r="H10391" s="177"/>
    </row>
    <row r="10392" spans="1:8" x14ac:dyDescent="0.25">
      <c r="A10392" s="793"/>
      <c r="E10392" s="176"/>
      <c r="F10392" s="176"/>
      <c r="G10392" s="177"/>
      <c r="H10392" s="177"/>
    </row>
    <row r="10393" spans="1:8" x14ac:dyDescent="0.25">
      <c r="A10393" s="793"/>
      <c r="E10393" s="176"/>
      <c r="F10393" s="176"/>
      <c r="G10393" s="177"/>
      <c r="H10393" s="177"/>
    </row>
    <row r="10394" spans="1:8" x14ac:dyDescent="0.25">
      <c r="A10394" s="793"/>
      <c r="E10394" s="176"/>
      <c r="F10394" s="176"/>
      <c r="G10394" s="177"/>
      <c r="H10394" s="177"/>
    </row>
    <row r="10395" spans="1:8" x14ac:dyDescent="0.25">
      <c r="A10395" s="793"/>
      <c r="E10395" s="176"/>
      <c r="F10395" s="176"/>
      <c r="G10395" s="177"/>
      <c r="H10395" s="177"/>
    </row>
    <row r="10396" spans="1:8" x14ac:dyDescent="0.25">
      <c r="A10396" s="793"/>
      <c r="E10396" s="176"/>
      <c r="F10396" s="176"/>
      <c r="G10396" s="177"/>
      <c r="H10396" s="177"/>
    </row>
    <row r="10397" spans="1:8" x14ac:dyDescent="0.25">
      <c r="A10397" s="793"/>
      <c r="E10397" s="176"/>
      <c r="F10397" s="176"/>
      <c r="G10397" s="177"/>
      <c r="H10397" s="177"/>
    </row>
    <row r="10398" spans="1:8" x14ac:dyDescent="0.25">
      <c r="A10398" s="793"/>
      <c r="E10398" s="176"/>
      <c r="F10398" s="176"/>
      <c r="G10398" s="177"/>
      <c r="H10398" s="177"/>
    </row>
    <row r="10399" spans="1:8" x14ac:dyDescent="0.25">
      <c r="A10399" s="793"/>
      <c r="E10399" s="176"/>
      <c r="F10399" s="176"/>
      <c r="G10399" s="177"/>
      <c r="H10399" s="177"/>
    </row>
    <row r="10400" spans="1:8" x14ac:dyDescent="0.25">
      <c r="A10400" s="793"/>
      <c r="E10400" s="176"/>
      <c r="F10400" s="176"/>
      <c r="G10400" s="177"/>
      <c r="H10400" s="177"/>
    </row>
    <row r="10401" spans="1:8" x14ac:dyDescent="0.25">
      <c r="A10401" s="793"/>
      <c r="E10401" s="176"/>
      <c r="F10401" s="176"/>
      <c r="G10401" s="177"/>
      <c r="H10401" s="177"/>
    </row>
    <row r="10402" spans="1:8" x14ac:dyDescent="0.25">
      <c r="A10402" s="793"/>
      <c r="E10402" s="176"/>
      <c r="F10402" s="176"/>
      <c r="G10402" s="177"/>
      <c r="H10402" s="177"/>
    </row>
    <row r="10403" spans="1:8" x14ac:dyDescent="0.25">
      <c r="A10403" s="793"/>
      <c r="E10403" s="176"/>
      <c r="F10403" s="176"/>
      <c r="G10403" s="177"/>
      <c r="H10403" s="177"/>
    </row>
    <row r="10404" spans="1:8" x14ac:dyDescent="0.25">
      <c r="A10404" s="793"/>
      <c r="E10404" s="176"/>
      <c r="F10404" s="176"/>
      <c r="G10404" s="177"/>
      <c r="H10404" s="177"/>
    </row>
    <row r="10405" spans="1:8" x14ac:dyDescent="0.25">
      <c r="A10405" s="793"/>
      <c r="E10405" s="176"/>
      <c r="F10405" s="176"/>
      <c r="G10405" s="177"/>
      <c r="H10405" s="177"/>
    </row>
    <row r="10406" spans="1:8" x14ac:dyDescent="0.25">
      <c r="A10406" s="793"/>
      <c r="E10406" s="176"/>
      <c r="F10406" s="176"/>
      <c r="G10406" s="177"/>
      <c r="H10406" s="177"/>
    </row>
    <row r="10407" spans="1:8" x14ac:dyDescent="0.25">
      <c r="A10407" s="793"/>
      <c r="E10407" s="176"/>
      <c r="F10407" s="176"/>
      <c r="G10407" s="177"/>
      <c r="H10407" s="177"/>
    </row>
    <row r="10408" spans="1:8" x14ac:dyDescent="0.25">
      <c r="A10408" s="793"/>
      <c r="E10408" s="176"/>
      <c r="F10408" s="176"/>
      <c r="G10408" s="177"/>
      <c r="H10408" s="177"/>
    </row>
    <row r="10409" spans="1:8" x14ac:dyDescent="0.25">
      <c r="A10409" s="793"/>
      <c r="E10409" s="176"/>
      <c r="F10409" s="176"/>
      <c r="G10409" s="177"/>
      <c r="H10409" s="177"/>
    </row>
    <row r="10410" spans="1:8" x14ac:dyDescent="0.25">
      <c r="A10410" s="793"/>
      <c r="E10410" s="176"/>
      <c r="F10410" s="176"/>
      <c r="G10410" s="177"/>
      <c r="H10410" s="177"/>
    </row>
    <row r="10411" spans="1:8" x14ac:dyDescent="0.25">
      <c r="A10411" s="793"/>
      <c r="E10411" s="176"/>
      <c r="F10411" s="176"/>
      <c r="G10411" s="177"/>
      <c r="H10411" s="177"/>
    </row>
    <row r="10412" spans="1:8" x14ac:dyDescent="0.25">
      <c r="A10412" s="793"/>
      <c r="E10412" s="176"/>
      <c r="F10412" s="176"/>
      <c r="G10412" s="177"/>
      <c r="H10412" s="177"/>
    </row>
    <row r="10413" spans="1:8" x14ac:dyDescent="0.25">
      <c r="A10413" s="793"/>
      <c r="E10413" s="176"/>
      <c r="F10413" s="176"/>
      <c r="G10413" s="177"/>
      <c r="H10413" s="177"/>
    </row>
    <row r="10414" spans="1:8" x14ac:dyDescent="0.25">
      <c r="A10414" s="793"/>
      <c r="E10414" s="176"/>
      <c r="F10414" s="176"/>
      <c r="G10414" s="177"/>
      <c r="H10414" s="177"/>
    </row>
    <row r="10415" spans="1:8" x14ac:dyDescent="0.25">
      <c r="A10415" s="793"/>
      <c r="E10415" s="176"/>
      <c r="F10415" s="176"/>
      <c r="G10415" s="177"/>
      <c r="H10415" s="177"/>
    </row>
    <row r="10416" spans="1:8" x14ac:dyDescent="0.25">
      <c r="A10416" s="793"/>
      <c r="E10416" s="176"/>
      <c r="F10416" s="176"/>
      <c r="G10416" s="177"/>
      <c r="H10416" s="177"/>
    </row>
    <row r="10417" spans="1:8" x14ac:dyDescent="0.25">
      <c r="A10417" s="793"/>
      <c r="E10417" s="176"/>
      <c r="F10417" s="176"/>
      <c r="G10417" s="177"/>
      <c r="H10417" s="177"/>
    </row>
    <row r="10418" spans="1:8" x14ac:dyDescent="0.25">
      <c r="A10418" s="793"/>
      <c r="E10418" s="176"/>
      <c r="F10418" s="176"/>
      <c r="G10418" s="177"/>
      <c r="H10418" s="177"/>
    </row>
    <row r="10419" spans="1:8" x14ac:dyDescent="0.25">
      <c r="A10419" s="793"/>
      <c r="E10419" s="176"/>
      <c r="F10419" s="176"/>
      <c r="G10419" s="177"/>
      <c r="H10419" s="177"/>
    </row>
    <row r="10420" spans="1:8" x14ac:dyDescent="0.25">
      <c r="A10420" s="793"/>
      <c r="E10420" s="176"/>
      <c r="F10420" s="176"/>
      <c r="G10420" s="177"/>
      <c r="H10420" s="177"/>
    </row>
    <row r="10421" spans="1:8" x14ac:dyDescent="0.25">
      <c r="A10421" s="793"/>
      <c r="E10421" s="176"/>
      <c r="F10421" s="176"/>
      <c r="G10421" s="177"/>
      <c r="H10421" s="177"/>
    </row>
    <row r="10422" spans="1:8" x14ac:dyDescent="0.25">
      <c r="A10422" s="793"/>
      <c r="E10422" s="176"/>
      <c r="F10422" s="176"/>
      <c r="G10422" s="177"/>
      <c r="H10422" s="177"/>
    </row>
    <row r="10423" spans="1:8" x14ac:dyDescent="0.25">
      <c r="A10423" s="793"/>
      <c r="E10423" s="176"/>
      <c r="F10423" s="176"/>
      <c r="G10423" s="177"/>
      <c r="H10423" s="177"/>
    </row>
    <row r="10424" spans="1:8" x14ac:dyDescent="0.25">
      <c r="A10424" s="793"/>
      <c r="E10424" s="176"/>
      <c r="F10424" s="176"/>
      <c r="G10424" s="177"/>
      <c r="H10424" s="177"/>
    </row>
    <row r="10425" spans="1:8" x14ac:dyDescent="0.25">
      <c r="A10425" s="793"/>
      <c r="E10425" s="176"/>
      <c r="F10425" s="176"/>
      <c r="G10425" s="177"/>
      <c r="H10425" s="177"/>
    </row>
    <row r="10426" spans="1:8" x14ac:dyDescent="0.25">
      <c r="A10426" s="793"/>
      <c r="E10426" s="176"/>
      <c r="F10426" s="176"/>
      <c r="G10426" s="177"/>
      <c r="H10426" s="177"/>
    </row>
    <row r="10427" spans="1:8" x14ac:dyDescent="0.25">
      <c r="A10427" s="793"/>
      <c r="E10427" s="176"/>
      <c r="F10427" s="176"/>
      <c r="G10427" s="177"/>
      <c r="H10427" s="177"/>
    </row>
    <row r="10428" spans="1:8" x14ac:dyDescent="0.25">
      <c r="A10428" s="793"/>
      <c r="E10428" s="176"/>
      <c r="F10428" s="176"/>
      <c r="G10428" s="177"/>
      <c r="H10428" s="177"/>
    </row>
    <row r="10429" spans="1:8" x14ac:dyDescent="0.25">
      <c r="A10429" s="793"/>
      <c r="E10429" s="176"/>
      <c r="F10429" s="176"/>
      <c r="G10429" s="177"/>
      <c r="H10429" s="177"/>
    </row>
    <row r="10430" spans="1:8" x14ac:dyDescent="0.25">
      <c r="A10430" s="793"/>
      <c r="E10430" s="176"/>
      <c r="F10430" s="176"/>
      <c r="G10430" s="177"/>
      <c r="H10430" s="177"/>
    </row>
    <row r="10431" spans="1:8" x14ac:dyDescent="0.25">
      <c r="A10431" s="793"/>
      <c r="E10431" s="176"/>
      <c r="F10431" s="176"/>
      <c r="G10431" s="177"/>
      <c r="H10431" s="177"/>
    </row>
    <row r="10432" spans="1:8" x14ac:dyDescent="0.25">
      <c r="A10432" s="793"/>
      <c r="E10432" s="176"/>
      <c r="F10432" s="176"/>
      <c r="G10432" s="177"/>
      <c r="H10432" s="177"/>
    </row>
    <row r="10433" spans="1:8" x14ac:dyDescent="0.25">
      <c r="A10433" s="793"/>
      <c r="E10433" s="176"/>
      <c r="F10433" s="176"/>
      <c r="G10433" s="177"/>
      <c r="H10433" s="177"/>
    </row>
    <row r="10434" spans="1:8" x14ac:dyDescent="0.25">
      <c r="A10434" s="793"/>
      <c r="E10434" s="176"/>
      <c r="F10434" s="176"/>
      <c r="G10434" s="177"/>
      <c r="H10434" s="177"/>
    </row>
    <row r="10435" spans="1:8" x14ac:dyDescent="0.25">
      <c r="A10435" s="793"/>
      <c r="E10435" s="176"/>
      <c r="F10435" s="176"/>
      <c r="G10435" s="177"/>
      <c r="H10435" s="177"/>
    </row>
    <row r="10436" spans="1:8" x14ac:dyDescent="0.25">
      <c r="A10436" s="793"/>
      <c r="E10436" s="176"/>
      <c r="F10436" s="176"/>
      <c r="G10436" s="177"/>
      <c r="H10436" s="177"/>
    </row>
    <row r="10437" spans="1:8" x14ac:dyDescent="0.25">
      <c r="A10437" s="793"/>
      <c r="E10437" s="176"/>
      <c r="F10437" s="176"/>
      <c r="G10437" s="177"/>
      <c r="H10437" s="177"/>
    </row>
    <row r="10438" spans="1:8" x14ac:dyDescent="0.25">
      <c r="A10438" s="793"/>
      <c r="E10438" s="176"/>
      <c r="F10438" s="176"/>
      <c r="G10438" s="177"/>
      <c r="H10438" s="177"/>
    </row>
    <row r="10439" spans="1:8" x14ac:dyDescent="0.25">
      <c r="A10439" s="793"/>
      <c r="E10439" s="176"/>
      <c r="F10439" s="176"/>
      <c r="G10439" s="177"/>
      <c r="H10439" s="177"/>
    </row>
    <row r="10440" spans="1:8" x14ac:dyDescent="0.25">
      <c r="A10440" s="793"/>
      <c r="E10440" s="176"/>
      <c r="F10440" s="176"/>
      <c r="G10440" s="177"/>
      <c r="H10440" s="177"/>
    </row>
    <row r="10441" spans="1:8" x14ac:dyDescent="0.25">
      <c r="A10441" s="793"/>
      <c r="E10441" s="176"/>
      <c r="F10441" s="176"/>
      <c r="G10441" s="177"/>
      <c r="H10441" s="177"/>
    </row>
    <row r="10442" spans="1:8" x14ac:dyDescent="0.25">
      <c r="A10442" s="793"/>
      <c r="E10442" s="176"/>
      <c r="F10442" s="176"/>
      <c r="G10442" s="177"/>
      <c r="H10442" s="177"/>
    </row>
    <row r="10443" spans="1:8" x14ac:dyDescent="0.25">
      <c r="A10443" s="793"/>
      <c r="E10443" s="176"/>
      <c r="F10443" s="176"/>
      <c r="G10443" s="177"/>
      <c r="H10443" s="177"/>
    </row>
    <row r="10444" spans="1:8" x14ac:dyDescent="0.25">
      <c r="A10444" s="793"/>
      <c r="E10444" s="176"/>
      <c r="F10444" s="176"/>
      <c r="G10444" s="177"/>
      <c r="H10444" s="177"/>
    </row>
    <row r="10445" spans="1:8" x14ac:dyDescent="0.25">
      <c r="A10445" s="793"/>
      <c r="E10445" s="176"/>
      <c r="F10445" s="176"/>
      <c r="G10445" s="177"/>
      <c r="H10445" s="177"/>
    </row>
    <row r="10446" spans="1:8" x14ac:dyDescent="0.25">
      <c r="A10446" s="793"/>
      <c r="E10446" s="176"/>
      <c r="F10446" s="176"/>
      <c r="G10446" s="177"/>
      <c r="H10446" s="177"/>
    </row>
    <row r="10447" spans="1:8" x14ac:dyDescent="0.25">
      <c r="A10447" s="793"/>
      <c r="E10447" s="176"/>
      <c r="F10447" s="176"/>
      <c r="G10447" s="177"/>
      <c r="H10447" s="177"/>
    </row>
    <row r="10448" spans="1:8" x14ac:dyDescent="0.25">
      <c r="A10448" s="793"/>
      <c r="E10448" s="176"/>
      <c r="F10448" s="176"/>
      <c r="G10448" s="177"/>
      <c r="H10448" s="177"/>
    </row>
    <row r="10449" spans="1:8" x14ac:dyDescent="0.25">
      <c r="A10449" s="793"/>
      <c r="E10449" s="176"/>
      <c r="F10449" s="176"/>
      <c r="G10449" s="177"/>
      <c r="H10449" s="177"/>
    </row>
    <row r="10450" spans="1:8" x14ac:dyDescent="0.25">
      <c r="A10450" s="793"/>
      <c r="E10450" s="176"/>
      <c r="F10450" s="176"/>
      <c r="G10450" s="177"/>
      <c r="H10450" s="177"/>
    </row>
    <row r="10451" spans="1:8" x14ac:dyDescent="0.25">
      <c r="A10451" s="793"/>
      <c r="E10451" s="176"/>
      <c r="F10451" s="176"/>
      <c r="G10451" s="177"/>
      <c r="H10451" s="177"/>
    </row>
    <row r="10452" spans="1:8" x14ac:dyDescent="0.25">
      <c r="A10452" s="793"/>
      <c r="E10452" s="176"/>
      <c r="F10452" s="176"/>
      <c r="G10452" s="177"/>
      <c r="H10452" s="177"/>
    </row>
    <row r="10453" spans="1:8" x14ac:dyDescent="0.25">
      <c r="A10453" s="793"/>
      <c r="E10453" s="176"/>
      <c r="F10453" s="176"/>
      <c r="G10453" s="177"/>
      <c r="H10453" s="177"/>
    </row>
    <row r="10454" spans="1:8" x14ac:dyDescent="0.25">
      <c r="A10454" s="793"/>
      <c r="E10454" s="176"/>
      <c r="F10454" s="176"/>
      <c r="G10454" s="177"/>
      <c r="H10454" s="177"/>
    </row>
    <row r="10455" spans="1:8" x14ac:dyDescent="0.25">
      <c r="A10455" s="793"/>
      <c r="E10455" s="176"/>
      <c r="F10455" s="176"/>
      <c r="G10455" s="177"/>
      <c r="H10455" s="177"/>
    </row>
    <row r="10456" spans="1:8" x14ac:dyDescent="0.25">
      <c r="A10456" s="793"/>
      <c r="E10456" s="176"/>
      <c r="F10456" s="176"/>
      <c r="G10456" s="177"/>
      <c r="H10456" s="177"/>
    </row>
    <row r="10457" spans="1:8" x14ac:dyDescent="0.25">
      <c r="A10457" s="793"/>
      <c r="E10457" s="176"/>
      <c r="F10457" s="176"/>
      <c r="G10457" s="177"/>
      <c r="H10457" s="177"/>
    </row>
    <row r="10458" spans="1:8" x14ac:dyDescent="0.25">
      <c r="A10458" s="793"/>
      <c r="E10458" s="176"/>
      <c r="F10458" s="176"/>
      <c r="G10458" s="177"/>
      <c r="H10458" s="177"/>
    </row>
    <row r="10459" spans="1:8" x14ac:dyDescent="0.25">
      <c r="A10459" s="793"/>
      <c r="E10459" s="176"/>
      <c r="F10459" s="176"/>
      <c r="G10459" s="177"/>
      <c r="H10459" s="177"/>
    </row>
    <row r="10460" spans="1:8" x14ac:dyDescent="0.25">
      <c r="A10460" s="793"/>
      <c r="E10460" s="176"/>
      <c r="F10460" s="176"/>
      <c r="G10460" s="177"/>
      <c r="H10460" s="177"/>
    </row>
    <row r="10461" spans="1:8" x14ac:dyDescent="0.25">
      <c r="A10461" s="793"/>
      <c r="E10461" s="176"/>
      <c r="F10461" s="176"/>
      <c r="G10461" s="177"/>
      <c r="H10461" s="177"/>
    </row>
    <row r="10462" spans="1:8" x14ac:dyDescent="0.25">
      <c r="A10462" s="793"/>
      <c r="E10462" s="176"/>
      <c r="F10462" s="176"/>
      <c r="G10462" s="177"/>
      <c r="H10462" s="177"/>
    </row>
    <row r="10463" spans="1:8" x14ac:dyDescent="0.25">
      <c r="A10463" s="793"/>
      <c r="E10463" s="176"/>
      <c r="F10463" s="176"/>
      <c r="G10463" s="177"/>
      <c r="H10463" s="177"/>
    </row>
    <row r="10464" spans="1:8" x14ac:dyDescent="0.25">
      <c r="A10464" s="793"/>
      <c r="E10464" s="176"/>
      <c r="F10464" s="176"/>
      <c r="G10464" s="177"/>
      <c r="H10464" s="177"/>
    </row>
    <row r="10465" spans="1:8" x14ac:dyDescent="0.25">
      <c r="A10465" s="793"/>
      <c r="E10465" s="176"/>
      <c r="F10465" s="176"/>
      <c r="G10465" s="177"/>
      <c r="H10465" s="177"/>
    </row>
    <row r="10466" spans="1:8" x14ac:dyDescent="0.25">
      <c r="A10466" s="793"/>
      <c r="E10466" s="176"/>
      <c r="F10466" s="176"/>
      <c r="G10466" s="177"/>
      <c r="H10466" s="177"/>
    </row>
    <row r="10467" spans="1:8" x14ac:dyDescent="0.25">
      <c r="A10467" s="793"/>
      <c r="E10467" s="176"/>
      <c r="F10467" s="176"/>
      <c r="G10467" s="177"/>
      <c r="H10467" s="177"/>
    </row>
    <row r="10468" spans="1:8" x14ac:dyDescent="0.25">
      <c r="A10468" s="793"/>
      <c r="E10468" s="176"/>
      <c r="F10468" s="176"/>
      <c r="G10468" s="177"/>
      <c r="H10468" s="177"/>
    </row>
    <row r="10469" spans="1:8" x14ac:dyDescent="0.25">
      <c r="A10469" s="793"/>
      <c r="E10469" s="176"/>
      <c r="F10469" s="176"/>
      <c r="G10469" s="177"/>
      <c r="H10469" s="177"/>
    </row>
    <row r="10470" spans="1:8" x14ac:dyDescent="0.25">
      <c r="A10470" s="793"/>
      <c r="E10470" s="176"/>
      <c r="F10470" s="176"/>
      <c r="G10470" s="177"/>
      <c r="H10470" s="177"/>
    </row>
    <row r="10471" spans="1:8" x14ac:dyDescent="0.25">
      <c r="A10471" s="793"/>
      <c r="E10471" s="176"/>
      <c r="F10471" s="176"/>
      <c r="G10471" s="177"/>
      <c r="H10471" s="177"/>
    </row>
    <row r="10472" spans="1:8" x14ac:dyDescent="0.25">
      <c r="A10472" s="793"/>
      <c r="E10472" s="176"/>
      <c r="F10472" s="176"/>
      <c r="G10472" s="177"/>
      <c r="H10472" s="177"/>
    </row>
    <row r="10473" spans="1:8" x14ac:dyDescent="0.25">
      <c r="A10473" s="793"/>
      <c r="E10473" s="176"/>
      <c r="F10473" s="176"/>
      <c r="G10473" s="177"/>
      <c r="H10473" s="177"/>
    </row>
    <row r="10474" spans="1:8" x14ac:dyDescent="0.25">
      <c r="A10474" s="793"/>
      <c r="E10474" s="176"/>
      <c r="F10474" s="176"/>
      <c r="G10474" s="177"/>
      <c r="H10474" s="177"/>
    </row>
    <row r="10475" spans="1:8" x14ac:dyDescent="0.25">
      <c r="A10475" s="793"/>
      <c r="E10475" s="176"/>
      <c r="F10475" s="176"/>
      <c r="G10475" s="177"/>
      <c r="H10475" s="177"/>
    </row>
    <row r="10476" spans="1:8" x14ac:dyDescent="0.25">
      <c r="A10476" s="793"/>
      <c r="E10476" s="176"/>
      <c r="F10476" s="176"/>
      <c r="G10476" s="177"/>
      <c r="H10476" s="177"/>
    </row>
    <row r="10477" spans="1:8" x14ac:dyDescent="0.25">
      <c r="A10477" s="793"/>
      <c r="E10477" s="176"/>
      <c r="F10477" s="176"/>
      <c r="G10477" s="177"/>
      <c r="H10477" s="177"/>
    </row>
    <row r="10478" spans="1:8" x14ac:dyDescent="0.25">
      <c r="A10478" s="793"/>
      <c r="E10478" s="176"/>
      <c r="F10478" s="176"/>
      <c r="G10478" s="177"/>
      <c r="H10478" s="177"/>
    </row>
    <row r="10479" spans="1:8" x14ac:dyDescent="0.25">
      <c r="A10479" s="793"/>
      <c r="E10479" s="176"/>
      <c r="F10479" s="176"/>
      <c r="G10479" s="177"/>
      <c r="H10479" s="177"/>
    </row>
    <row r="10480" spans="1:8" x14ac:dyDescent="0.25">
      <c r="A10480" s="793"/>
      <c r="E10480" s="176"/>
      <c r="F10480" s="176"/>
      <c r="G10480" s="177"/>
      <c r="H10480" s="177"/>
    </row>
    <row r="10481" spans="1:8" x14ac:dyDescent="0.25">
      <c r="A10481" s="793"/>
      <c r="E10481" s="176"/>
      <c r="F10481" s="176"/>
      <c r="G10481" s="177"/>
      <c r="H10481" s="177"/>
    </row>
    <row r="10482" spans="1:8" x14ac:dyDescent="0.25">
      <c r="A10482" s="793"/>
      <c r="E10482" s="176"/>
      <c r="F10482" s="176"/>
      <c r="G10482" s="177"/>
      <c r="H10482" s="177"/>
    </row>
    <row r="10483" spans="1:8" x14ac:dyDescent="0.25">
      <c r="A10483" s="793"/>
      <c r="E10483" s="176"/>
      <c r="F10483" s="176"/>
      <c r="G10483" s="177"/>
      <c r="H10483" s="177"/>
    </row>
    <row r="10484" spans="1:8" x14ac:dyDescent="0.25">
      <c r="A10484" s="793"/>
      <c r="E10484" s="176"/>
      <c r="F10484" s="176"/>
      <c r="G10484" s="177"/>
      <c r="H10484" s="177"/>
    </row>
    <row r="10485" spans="1:8" x14ac:dyDescent="0.25">
      <c r="A10485" s="793"/>
      <c r="E10485" s="176"/>
      <c r="F10485" s="176"/>
      <c r="G10485" s="177"/>
      <c r="H10485" s="177"/>
    </row>
    <row r="10486" spans="1:8" x14ac:dyDescent="0.25">
      <c r="A10486" s="793"/>
      <c r="E10486" s="176"/>
      <c r="F10486" s="176"/>
      <c r="G10486" s="177"/>
      <c r="H10486" s="177"/>
    </row>
    <row r="10487" spans="1:8" x14ac:dyDescent="0.25">
      <c r="A10487" s="793"/>
      <c r="E10487" s="176"/>
      <c r="F10487" s="176"/>
      <c r="G10487" s="177"/>
      <c r="H10487" s="177"/>
    </row>
    <row r="10488" spans="1:8" x14ac:dyDescent="0.25">
      <c r="A10488" s="793"/>
      <c r="E10488" s="176"/>
      <c r="F10488" s="176"/>
      <c r="G10488" s="177"/>
      <c r="H10488" s="177"/>
    </row>
    <row r="10489" spans="1:8" x14ac:dyDescent="0.25">
      <c r="A10489" s="793"/>
      <c r="E10489" s="176"/>
      <c r="F10489" s="176"/>
      <c r="G10489" s="177"/>
      <c r="H10489" s="177"/>
    </row>
    <row r="10490" spans="1:8" x14ac:dyDescent="0.25">
      <c r="A10490" s="793"/>
      <c r="E10490" s="176"/>
      <c r="F10490" s="176"/>
      <c r="G10490" s="177"/>
      <c r="H10490" s="177"/>
    </row>
    <row r="10491" spans="1:8" x14ac:dyDescent="0.25">
      <c r="A10491" s="793"/>
      <c r="E10491" s="176"/>
      <c r="F10491" s="176"/>
      <c r="G10491" s="177"/>
      <c r="H10491" s="177"/>
    </row>
    <row r="10492" spans="1:8" x14ac:dyDescent="0.25">
      <c r="A10492" s="793"/>
      <c r="E10492" s="176"/>
      <c r="F10492" s="176"/>
      <c r="G10492" s="177"/>
      <c r="H10492" s="177"/>
    </row>
    <row r="10493" spans="1:8" x14ac:dyDescent="0.25">
      <c r="A10493" s="793"/>
      <c r="E10493" s="176"/>
      <c r="F10493" s="176"/>
      <c r="G10493" s="177"/>
      <c r="H10493" s="177"/>
    </row>
    <row r="10494" spans="1:8" x14ac:dyDescent="0.25">
      <c r="A10494" s="793"/>
      <c r="E10494" s="176"/>
      <c r="F10494" s="176"/>
      <c r="G10494" s="177"/>
      <c r="H10494" s="177"/>
    </row>
    <row r="10495" spans="1:8" x14ac:dyDescent="0.25">
      <c r="A10495" s="793"/>
      <c r="E10495" s="176"/>
      <c r="F10495" s="176"/>
      <c r="G10495" s="177"/>
      <c r="H10495" s="177"/>
    </row>
    <row r="10496" spans="1:8" x14ac:dyDescent="0.25">
      <c r="A10496" s="793"/>
      <c r="E10496" s="176"/>
      <c r="F10496" s="176"/>
      <c r="G10496" s="177"/>
      <c r="H10496" s="177"/>
    </row>
    <row r="10497" spans="1:8" x14ac:dyDescent="0.25">
      <c r="A10497" s="793"/>
      <c r="E10497" s="176"/>
      <c r="F10497" s="176"/>
      <c r="G10497" s="177"/>
      <c r="H10497" s="177"/>
    </row>
    <row r="10498" spans="1:8" x14ac:dyDescent="0.25">
      <c r="A10498" s="793"/>
      <c r="E10498" s="176"/>
      <c r="F10498" s="176"/>
      <c r="G10498" s="177"/>
      <c r="H10498" s="177"/>
    </row>
    <row r="10499" spans="1:8" x14ac:dyDescent="0.25">
      <c r="A10499" s="793"/>
      <c r="E10499" s="176"/>
      <c r="F10499" s="176"/>
      <c r="G10499" s="177"/>
      <c r="H10499" s="177"/>
    </row>
    <row r="10500" spans="1:8" x14ac:dyDescent="0.25">
      <c r="A10500" s="793"/>
      <c r="E10500" s="176"/>
      <c r="F10500" s="176"/>
      <c r="G10500" s="177"/>
      <c r="H10500" s="177"/>
    </row>
    <row r="10501" spans="1:8" x14ac:dyDescent="0.25">
      <c r="A10501" s="793"/>
      <c r="E10501" s="176"/>
      <c r="F10501" s="176"/>
      <c r="G10501" s="177"/>
      <c r="H10501" s="177"/>
    </row>
    <row r="10502" spans="1:8" x14ac:dyDescent="0.25">
      <c r="A10502" s="793"/>
      <c r="E10502" s="176"/>
      <c r="F10502" s="176"/>
      <c r="G10502" s="177"/>
      <c r="H10502" s="177"/>
    </row>
    <row r="10503" spans="1:8" x14ac:dyDescent="0.25">
      <c r="A10503" s="793"/>
      <c r="E10503" s="176"/>
      <c r="F10503" s="176"/>
      <c r="G10503" s="177"/>
      <c r="H10503" s="177"/>
    </row>
    <row r="10504" spans="1:8" x14ac:dyDescent="0.25">
      <c r="A10504" s="793"/>
      <c r="E10504" s="176"/>
      <c r="F10504" s="176"/>
      <c r="G10504" s="177"/>
      <c r="H10504" s="177"/>
    </row>
    <row r="10505" spans="1:8" x14ac:dyDescent="0.25">
      <c r="A10505" s="793"/>
      <c r="E10505" s="176"/>
      <c r="F10505" s="176"/>
      <c r="G10505" s="177"/>
      <c r="H10505" s="177"/>
    </row>
    <row r="10506" spans="1:8" x14ac:dyDescent="0.25">
      <c r="A10506" s="793"/>
      <c r="E10506" s="176"/>
      <c r="F10506" s="176"/>
      <c r="G10506" s="177"/>
      <c r="H10506" s="177"/>
    </row>
    <row r="10507" spans="1:8" x14ac:dyDescent="0.25">
      <c r="A10507" s="793"/>
      <c r="E10507" s="176"/>
      <c r="F10507" s="176"/>
      <c r="G10507" s="177"/>
      <c r="H10507" s="177"/>
    </row>
    <row r="10508" spans="1:8" x14ac:dyDescent="0.25">
      <c r="A10508" s="793"/>
      <c r="E10508" s="176"/>
      <c r="F10508" s="176"/>
      <c r="G10508" s="177"/>
      <c r="H10508" s="177"/>
    </row>
    <row r="10509" spans="1:8" x14ac:dyDescent="0.25">
      <c r="A10509" s="793"/>
      <c r="E10509" s="176"/>
      <c r="F10509" s="176"/>
      <c r="G10509" s="177"/>
      <c r="H10509" s="177"/>
    </row>
    <row r="10510" spans="1:8" x14ac:dyDescent="0.25">
      <c r="A10510" s="793"/>
      <c r="E10510" s="176"/>
      <c r="F10510" s="176"/>
      <c r="G10510" s="177"/>
      <c r="H10510" s="177"/>
    </row>
    <row r="10511" spans="1:8" x14ac:dyDescent="0.25">
      <c r="A10511" s="793"/>
      <c r="E10511" s="176"/>
      <c r="F10511" s="176"/>
      <c r="G10511" s="177"/>
      <c r="H10511" s="177"/>
    </row>
    <row r="10512" spans="1:8" x14ac:dyDescent="0.25">
      <c r="A10512" s="793"/>
      <c r="E10512" s="176"/>
      <c r="F10512" s="176"/>
      <c r="G10512" s="177"/>
      <c r="H10512" s="177"/>
    </row>
    <row r="10513" spans="1:8" x14ac:dyDescent="0.25">
      <c r="A10513" s="793"/>
      <c r="E10513" s="176"/>
      <c r="F10513" s="176"/>
      <c r="G10513" s="177"/>
      <c r="H10513" s="177"/>
    </row>
    <row r="10514" spans="1:8" x14ac:dyDescent="0.25">
      <c r="A10514" s="793"/>
      <c r="E10514" s="176"/>
      <c r="F10514" s="176"/>
      <c r="G10514" s="177"/>
      <c r="H10514" s="177"/>
    </row>
    <row r="10515" spans="1:8" x14ac:dyDescent="0.25">
      <c r="A10515" s="793"/>
      <c r="E10515" s="176"/>
      <c r="F10515" s="176"/>
      <c r="G10515" s="177"/>
      <c r="H10515" s="177"/>
    </row>
    <row r="10516" spans="1:8" x14ac:dyDescent="0.25">
      <c r="A10516" s="793"/>
      <c r="E10516" s="176"/>
      <c r="F10516" s="176"/>
      <c r="G10516" s="177"/>
      <c r="H10516" s="177"/>
    </row>
    <row r="10517" spans="1:8" x14ac:dyDescent="0.25">
      <c r="A10517" s="793"/>
      <c r="E10517" s="176"/>
      <c r="F10517" s="176"/>
      <c r="G10517" s="177"/>
      <c r="H10517" s="177"/>
    </row>
    <row r="10518" spans="1:8" x14ac:dyDescent="0.25">
      <c r="A10518" s="793"/>
      <c r="E10518" s="176"/>
      <c r="F10518" s="176"/>
      <c r="G10518" s="177"/>
      <c r="H10518" s="177"/>
    </row>
    <row r="10519" spans="1:8" x14ac:dyDescent="0.25">
      <c r="A10519" s="793"/>
      <c r="E10519" s="176"/>
      <c r="F10519" s="176"/>
      <c r="G10519" s="177"/>
      <c r="H10519" s="177"/>
    </row>
    <row r="10520" spans="1:8" x14ac:dyDescent="0.25">
      <c r="A10520" s="793"/>
      <c r="E10520" s="176"/>
      <c r="F10520" s="176"/>
      <c r="G10520" s="177"/>
      <c r="H10520" s="177"/>
    </row>
    <row r="10521" spans="1:8" x14ac:dyDescent="0.25">
      <c r="A10521" s="793"/>
      <c r="E10521" s="176"/>
      <c r="F10521" s="176"/>
      <c r="G10521" s="177"/>
      <c r="H10521" s="177"/>
    </row>
    <row r="10522" spans="1:8" x14ac:dyDescent="0.25">
      <c r="A10522" s="793"/>
      <c r="E10522" s="176"/>
      <c r="F10522" s="176"/>
      <c r="G10522" s="177"/>
      <c r="H10522" s="177"/>
    </row>
    <row r="10523" spans="1:8" x14ac:dyDescent="0.25">
      <c r="A10523" s="793"/>
      <c r="E10523" s="176"/>
      <c r="F10523" s="176"/>
      <c r="G10523" s="177"/>
      <c r="H10523" s="177"/>
    </row>
    <row r="10524" spans="1:8" x14ac:dyDescent="0.25">
      <c r="A10524" s="793"/>
      <c r="E10524" s="176"/>
      <c r="F10524" s="176"/>
      <c r="G10524" s="177"/>
      <c r="H10524" s="177"/>
    </row>
    <row r="10525" spans="1:8" x14ac:dyDescent="0.25">
      <c r="A10525" s="793"/>
      <c r="E10525" s="176"/>
      <c r="F10525" s="176"/>
      <c r="G10525" s="177"/>
      <c r="H10525" s="177"/>
    </row>
    <row r="10526" spans="1:8" x14ac:dyDescent="0.25">
      <c r="A10526" s="793"/>
      <c r="E10526" s="176"/>
      <c r="F10526" s="176"/>
      <c r="G10526" s="177"/>
      <c r="H10526" s="177"/>
    </row>
    <row r="10527" spans="1:8" x14ac:dyDescent="0.25">
      <c r="A10527" s="793"/>
      <c r="E10527" s="176"/>
      <c r="F10527" s="176"/>
      <c r="G10527" s="177"/>
      <c r="H10527" s="177"/>
    </row>
    <row r="10528" spans="1:8" x14ac:dyDescent="0.25">
      <c r="A10528" s="793"/>
      <c r="E10528" s="176"/>
      <c r="F10528" s="176"/>
      <c r="G10528" s="177"/>
      <c r="H10528" s="177"/>
    </row>
    <row r="10529" spans="1:8" x14ac:dyDescent="0.25">
      <c r="A10529" s="793"/>
      <c r="E10529" s="176"/>
      <c r="F10529" s="176"/>
      <c r="G10529" s="177"/>
      <c r="H10529" s="177"/>
    </row>
    <row r="10530" spans="1:8" x14ac:dyDescent="0.25">
      <c r="A10530" s="793"/>
      <c r="E10530" s="176"/>
      <c r="F10530" s="176"/>
      <c r="G10530" s="177"/>
      <c r="H10530" s="177"/>
    </row>
    <row r="10531" spans="1:8" x14ac:dyDescent="0.25">
      <c r="A10531" s="793"/>
      <c r="E10531" s="176"/>
      <c r="F10531" s="176"/>
      <c r="G10531" s="177"/>
      <c r="H10531" s="177"/>
    </row>
    <row r="10532" spans="1:8" x14ac:dyDescent="0.25">
      <c r="A10532" s="793"/>
      <c r="E10532" s="176"/>
      <c r="F10532" s="176"/>
      <c r="G10532" s="177"/>
      <c r="H10532" s="177"/>
    </row>
    <row r="10533" spans="1:8" x14ac:dyDescent="0.25">
      <c r="A10533" s="793"/>
      <c r="E10533" s="176"/>
      <c r="F10533" s="176"/>
      <c r="G10533" s="177"/>
      <c r="H10533" s="177"/>
    </row>
    <row r="10534" spans="1:8" x14ac:dyDescent="0.25">
      <c r="A10534" s="793"/>
      <c r="E10534" s="176"/>
      <c r="F10534" s="176"/>
      <c r="G10534" s="177"/>
      <c r="H10534" s="177"/>
    </row>
    <row r="10535" spans="1:8" x14ac:dyDescent="0.25">
      <c r="A10535" s="793"/>
      <c r="E10535" s="176"/>
      <c r="F10535" s="176"/>
      <c r="G10535" s="177"/>
      <c r="H10535" s="177"/>
    </row>
    <row r="10536" spans="1:8" x14ac:dyDescent="0.25">
      <c r="A10536" s="793"/>
      <c r="E10536" s="176"/>
      <c r="F10536" s="176"/>
      <c r="G10536" s="177"/>
      <c r="H10536" s="177"/>
    </row>
    <row r="10537" spans="1:8" x14ac:dyDescent="0.25">
      <c r="A10537" s="793"/>
      <c r="E10537" s="176"/>
      <c r="F10537" s="176"/>
      <c r="G10537" s="177"/>
      <c r="H10537" s="177"/>
    </row>
    <row r="10538" spans="1:8" x14ac:dyDescent="0.25">
      <c r="A10538" s="793"/>
      <c r="E10538" s="176"/>
      <c r="F10538" s="176"/>
      <c r="G10538" s="177"/>
      <c r="H10538" s="177"/>
    </row>
    <row r="10539" spans="1:8" x14ac:dyDescent="0.25">
      <c r="A10539" s="793"/>
      <c r="E10539" s="176"/>
      <c r="F10539" s="176"/>
      <c r="G10539" s="177"/>
      <c r="H10539" s="177"/>
    </row>
    <row r="10540" spans="1:8" x14ac:dyDescent="0.25">
      <c r="A10540" s="793"/>
      <c r="E10540" s="176"/>
      <c r="F10540" s="176"/>
      <c r="G10540" s="177"/>
      <c r="H10540" s="177"/>
    </row>
    <row r="10541" spans="1:8" x14ac:dyDescent="0.25">
      <c r="A10541" s="793"/>
      <c r="E10541" s="176"/>
      <c r="F10541" s="176"/>
      <c r="G10541" s="177"/>
      <c r="H10541" s="177"/>
    </row>
    <row r="10542" spans="1:8" x14ac:dyDescent="0.25">
      <c r="A10542" s="793"/>
      <c r="E10542" s="176"/>
      <c r="F10542" s="176"/>
      <c r="G10542" s="177"/>
      <c r="H10542" s="177"/>
    </row>
    <row r="10543" spans="1:8" x14ac:dyDescent="0.25">
      <c r="A10543" s="793"/>
      <c r="E10543" s="176"/>
      <c r="F10543" s="176"/>
      <c r="G10543" s="177"/>
      <c r="H10543" s="177"/>
    </row>
    <row r="10544" spans="1:8" x14ac:dyDescent="0.25">
      <c r="A10544" s="793"/>
      <c r="E10544" s="176"/>
      <c r="F10544" s="176"/>
      <c r="G10544" s="177"/>
      <c r="H10544" s="177"/>
    </row>
    <row r="10545" spans="1:8" x14ac:dyDescent="0.25">
      <c r="A10545" s="793"/>
      <c r="E10545" s="176"/>
      <c r="F10545" s="176"/>
      <c r="G10545" s="177"/>
      <c r="H10545" s="177"/>
    </row>
    <row r="10546" spans="1:8" x14ac:dyDescent="0.25">
      <c r="A10546" s="793"/>
      <c r="E10546" s="176"/>
      <c r="F10546" s="176"/>
      <c r="G10546" s="177"/>
      <c r="H10546" s="177"/>
    </row>
    <row r="10547" spans="1:8" x14ac:dyDescent="0.25">
      <c r="A10547" s="793"/>
      <c r="E10547" s="176"/>
      <c r="F10547" s="176"/>
      <c r="G10547" s="177"/>
      <c r="H10547" s="177"/>
    </row>
    <row r="10548" spans="1:8" x14ac:dyDescent="0.25">
      <c r="A10548" s="793"/>
      <c r="E10548" s="176"/>
      <c r="F10548" s="176"/>
      <c r="G10548" s="177"/>
      <c r="H10548" s="177"/>
    </row>
    <row r="10549" spans="1:8" x14ac:dyDescent="0.25">
      <c r="A10549" s="793"/>
      <c r="E10549" s="176"/>
      <c r="F10549" s="176"/>
      <c r="G10549" s="177"/>
      <c r="H10549" s="177"/>
    </row>
    <row r="10550" spans="1:8" x14ac:dyDescent="0.25">
      <c r="A10550" s="793"/>
      <c r="E10550" s="176"/>
      <c r="F10550" s="176"/>
      <c r="G10550" s="177"/>
      <c r="H10550" s="177"/>
    </row>
    <row r="10551" spans="1:8" x14ac:dyDescent="0.25">
      <c r="A10551" s="793"/>
      <c r="E10551" s="176"/>
      <c r="F10551" s="176"/>
      <c r="G10551" s="177"/>
      <c r="H10551" s="177"/>
    </row>
    <row r="10552" spans="1:8" x14ac:dyDescent="0.25">
      <c r="A10552" s="793"/>
      <c r="E10552" s="176"/>
      <c r="F10552" s="176"/>
      <c r="G10552" s="177"/>
      <c r="H10552" s="177"/>
    </row>
    <row r="10553" spans="1:8" x14ac:dyDescent="0.25">
      <c r="A10553" s="793"/>
      <c r="E10553" s="176"/>
      <c r="F10553" s="176"/>
      <c r="G10553" s="177"/>
      <c r="H10553" s="177"/>
    </row>
    <row r="10554" spans="1:8" x14ac:dyDescent="0.25">
      <c r="A10554" s="793"/>
      <c r="E10554" s="176"/>
      <c r="F10554" s="176"/>
      <c r="G10554" s="177"/>
      <c r="H10554" s="177"/>
    </row>
    <row r="10555" spans="1:8" x14ac:dyDescent="0.25">
      <c r="A10555" s="793"/>
      <c r="E10555" s="176"/>
      <c r="F10555" s="176"/>
      <c r="G10555" s="177"/>
      <c r="H10555" s="177"/>
    </row>
    <row r="10556" spans="1:8" x14ac:dyDescent="0.25">
      <c r="A10556" s="793"/>
      <c r="E10556" s="176"/>
      <c r="F10556" s="176"/>
      <c r="G10556" s="177"/>
      <c r="H10556" s="177"/>
    </row>
    <row r="10557" spans="1:8" x14ac:dyDescent="0.25">
      <c r="A10557" s="793"/>
      <c r="E10557" s="176"/>
      <c r="F10557" s="176"/>
      <c r="G10557" s="177"/>
      <c r="H10557" s="177"/>
    </row>
    <row r="10558" spans="1:8" x14ac:dyDescent="0.25">
      <c r="A10558" s="793"/>
      <c r="E10558" s="176"/>
      <c r="F10558" s="176"/>
      <c r="G10558" s="177"/>
      <c r="H10558" s="177"/>
    </row>
    <row r="10559" spans="1:8" x14ac:dyDescent="0.25">
      <c r="A10559" s="793"/>
      <c r="E10559" s="176"/>
      <c r="F10559" s="176"/>
      <c r="G10559" s="177"/>
      <c r="H10559" s="177"/>
    </row>
    <row r="10560" spans="1:8" x14ac:dyDescent="0.25">
      <c r="A10560" s="793"/>
      <c r="E10560" s="176"/>
      <c r="F10560" s="176"/>
      <c r="G10560" s="177"/>
      <c r="H10560" s="177"/>
    </row>
    <row r="10561" spans="1:8" x14ac:dyDescent="0.25">
      <c r="A10561" s="793"/>
      <c r="E10561" s="176"/>
      <c r="F10561" s="176"/>
      <c r="G10561" s="177"/>
      <c r="H10561" s="177"/>
    </row>
    <row r="10562" spans="1:8" x14ac:dyDescent="0.25">
      <c r="A10562" s="793"/>
      <c r="E10562" s="176"/>
      <c r="F10562" s="176"/>
      <c r="G10562" s="177"/>
      <c r="H10562" s="177"/>
    </row>
    <row r="10563" spans="1:8" x14ac:dyDescent="0.25">
      <c r="A10563" s="793"/>
      <c r="E10563" s="176"/>
      <c r="F10563" s="176"/>
      <c r="G10563" s="177"/>
      <c r="H10563" s="177"/>
    </row>
    <row r="10564" spans="1:8" x14ac:dyDescent="0.25">
      <c r="A10564" s="793"/>
      <c r="E10564" s="176"/>
      <c r="F10564" s="176"/>
      <c r="G10564" s="177"/>
      <c r="H10564" s="177"/>
    </row>
    <row r="10565" spans="1:8" x14ac:dyDescent="0.25">
      <c r="A10565" s="793"/>
      <c r="E10565" s="176"/>
      <c r="F10565" s="176"/>
      <c r="G10565" s="177"/>
      <c r="H10565" s="177"/>
    </row>
    <row r="10566" spans="1:8" x14ac:dyDescent="0.25">
      <c r="A10566" s="793"/>
      <c r="E10566" s="176"/>
      <c r="F10566" s="176"/>
      <c r="G10566" s="177"/>
      <c r="H10566" s="177"/>
    </row>
    <row r="10567" spans="1:8" x14ac:dyDescent="0.25">
      <c r="A10567" s="793"/>
      <c r="E10567" s="176"/>
      <c r="F10567" s="176"/>
      <c r="G10567" s="177"/>
      <c r="H10567" s="177"/>
    </row>
    <row r="10568" spans="1:8" x14ac:dyDescent="0.25">
      <c r="A10568" s="793"/>
      <c r="E10568" s="176"/>
      <c r="F10568" s="176"/>
      <c r="G10568" s="177"/>
      <c r="H10568" s="177"/>
    </row>
    <row r="10569" spans="1:8" x14ac:dyDescent="0.25">
      <c r="A10569" s="793"/>
      <c r="E10569" s="176"/>
      <c r="F10569" s="176"/>
      <c r="G10569" s="177"/>
      <c r="H10569" s="177"/>
    </row>
    <row r="10570" spans="1:8" x14ac:dyDescent="0.25">
      <c r="A10570" s="793"/>
      <c r="E10570" s="176"/>
      <c r="F10570" s="176"/>
      <c r="G10570" s="177"/>
      <c r="H10570" s="177"/>
    </row>
    <row r="10571" spans="1:8" x14ac:dyDescent="0.25">
      <c r="A10571" s="793"/>
      <c r="E10571" s="176"/>
      <c r="F10571" s="176"/>
      <c r="G10571" s="177"/>
      <c r="H10571" s="177"/>
    </row>
    <row r="10572" spans="1:8" x14ac:dyDescent="0.25">
      <c r="A10572" s="793"/>
      <c r="E10572" s="176"/>
      <c r="F10572" s="176"/>
      <c r="G10572" s="177"/>
      <c r="H10572" s="177"/>
    </row>
    <row r="10573" spans="1:8" x14ac:dyDescent="0.25">
      <c r="A10573" s="793"/>
      <c r="E10573" s="176"/>
      <c r="F10573" s="176"/>
      <c r="G10573" s="177"/>
      <c r="H10573" s="177"/>
    </row>
    <row r="10574" spans="1:8" x14ac:dyDescent="0.25">
      <c r="A10574" s="793"/>
      <c r="E10574" s="176"/>
      <c r="F10574" s="176"/>
      <c r="G10574" s="177"/>
      <c r="H10574" s="177"/>
    </row>
    <row r="10575" spans="1:8" x14ac:dyDescent="0.25">
      <c r="A10575" s="793"/>
      <c r="E10575" s="176"/>
      <c r="F10575" s="176"/>
      <c r="G10575" s="177"/>
      <c r="H10575" s="177"/>
    </row>
    <row r="10576" spans="1:8" x14ac:dyDescent="0.25">
      <c r="A10576" s="793"/>
      <c r="E10576" s="176"/>
      <c r="F10576" s="176"/>
      <c r="G10576" s="177"/>
      <c r="H10576" s="177"/>
    </row>
    <row r="10577" spans="1:8" x14ac:dyDescent="0.25">
      <c r="A10577" s="793"/>
      <c r="E10577" s="176"/>
      <c r="F10577" s="176"/>
      <c r="G10577" s="177"/>
      <c r="H10577" s="177"/>
    </row>
    <row r="10578" spans="1:8" x14ac:dyDescent="0.25">
      <c r="A10578" s="793"/>
      <c r="E10578" s="176"/>
      <c r="F10578" s="176"/>
      <c r="G10578" s="177"/>
      <c r="H10578" s="177"/>
    </row>
    <row r="10579" spans="1:8" x14ac:dyDescent="0.25">
      <c r="A10579" s="793"/>
      <c r="E10579" s="176"/>
      <c r="F10579" s="176"/>
      <c r="G10579" s="177"/>
      <c r="H10579" s="177"/>
    </row>
    <row r="10580" spans="1:8" x14ac:dyDescent="0.25">
      <c r="A10580" s="793"/>
      <c r="E10580" s="176"/>
      <c r="F10580" s="176"/>
      <c r="G10580" s="177"/>
      <c r="H10580" s="177"/>
    </row>
    <row r="10581" spans="1:8" x14ac:dyDescent="0.25">
      <c r="A10581" s="793"/>
      <c r="E10581" s="176"/>
      <c r="F10581" s="176"/>
      <c r="G10581" s="177"/>
      <c r="H10581" s="177"/>
    </row>
    <row r="10582" spans="1:8" x14ac:dyDescent="0.25">
      <c r="A10582" s="793"/>
      <c r="E10582" s="176"/>
      <c r="F10582" s="176"/>
      <c r="G10582" s="177"/>
      <c r="H10582" s="177"/>
    </row>
    <row r="10583" spans="1:8" x14ac:dyDescent="0.25">
      <c r="A10583" s="793"/>
      <c r="E10583" s="176"/>
      <c r="F10583" s="176"/>
      <c r="G10583" s="177"/>
      <c r="H10583" s="177"/>
    </row>
    <row r="10584" spans="1:8" x14ac:dyDescent="0.25">
      <c r="A10584" s="793"/>
      <c r="E10584" s="176"/>
      <c r="F10584" s="176"/>
      <c r="G10584" s="177"/>
      <c r="H10584" s="177"/>
    </row>
    <row r="10585" spans="1:8" x14ac:dyDescent="0.25">
      <c r="A10585" s="793"/>
      <c r="E10585" s="176"/>
      <c r="F10585" s="176"/>
      <c r="G10585" s="177"/>
      <c r="H10585" s="177"/>
    </row>
    <row r="10586" spans="1:8" x14ac:dyDescent="0.25">
      <c r="A10586" s="793"/>
      <c r="E10586" s="176"/>
      <c r="F10586" s="176"/>
      <c r="G10586" s="177"/>
      <c r="H10586" s="177"/>
    </row>
    <row r="10587" spans="1:8" x14ac:dyDescent="0.25">
      <c r="A10587" s="793"/>
      <c r="E10587" s="176"/>
      <c r="F10587" s="176"/>
      <c r="G10587" s="177"/>
      <c r="H10587" s="177"/>
    </row>
    <row r="10588" spans="1:8" x14ac:dyDescent="0.25">
      <c r="A10588" s="793"/>
      <c r="E10588" s="176"/>
      <c r="F10588" s="176"/>
      <c r="G10588" s="177"/>
      <c r="H10588" s="177"/>
    </row>
    <row r="10589" spans="1:8" x14ac:dyDescent="0.25">
      <c r="A10589" s="793"/>
      <c r="E10589" s="176"/>
      <c r="F10589" s="176"/>
      <c r="G10589" s="177"/>
      <c r="H10589" s="177"/>
    </row>
    <row r="10590" spans="1:8" x14ac:dyDescent="0.25">
      <c r="A10590" s="793"/>
      <c r="E10590" s="176"/>
      <c r="F10590" s="176"/>
      <c r="G10590" s="177"/>
      <c r="H10590" s="177"/>
    </row>
    <row r="10591" spans="1:8" x14ac:dyDescent="0.25">
      <c r="A10591" s="793"/>
      <c r="E10591" s="176"/>
      <c r="F10591" s="176"/>
      <c r="G10591" s="177"/>
      <c r="H10591" s="177"/>
    </row>
    <row r="10592" spans="1:8" x14ac:dyDescent="0.25">
      <c r="A10592" s="793"/>
      <c r="E10592" s="176"/>
      <c r="F10592" s="176"/>
      <c r="G10592" s="177"/>
      <c r="H10592" s="177"/>
    </row>
    <row r="10593" spans="1:8" x14ac:dyDescent="0.25">
      <c r="A10593" s="793"/>
      <c r="E10593" s="176"/>
      <c r="F10593" s="176"/>
      <c r="G10593" s="177"/>
      <c r="H10593" s="177"/>
    </row>
    <row r="10594" spans="1:8" x14ac:dyDescent="0.25">
      <c r="A10594" s="793"/>
      <c r="E10594" s="176"/>
      <c r="F10594" s="176"/>
      <c r="G10594" s="177"/>
      <c r="H10594" s="177"/>
    </row>
    <row r="10595" spans="1:8" x14ac:dyDescent="0.25">
      <c r="A10595" s="793"/>
      <c r="E10595" s="176"/>
      <c r="F10595" s="176"/>
      <c r="G10595" s="177"/>
      <c r="H10595" s="177"/>
    </row>
    <row r="10596" spans="1:8" x14ac:dyDescent="0.25">
      <c r="A10596" s="793"/>
      <c r="E10596" s="176"/>
      <c r="F10596" s="176"/>
      <c r="G10596" s="177"/>
      <c r="H10596" s="177"/>
    </row>
    <row r="10597" spans="1:8" x14ac:dyDescent="0.25">
      <c r="A10597" s="793"/>
      <c r="E10597" s="176"/>
      <c r="F10597" s="176"/>
      <c r="G10597" s="177"/>
      <c r="H10597" s="177"/>
    </row>
    <row r="10598" spans="1:8" x14ac:dyDescent="0.25">
      <c r="A10598" s="793"/>
      <c r="E10598" s="176"/>
      <c r="F10598" s="176"/>
      <c r="G10598" s="177"/>
      <c r="H10598" s="177"/>
    </row>
    <row r="10599" spans="1:8" x14ac:dyDescent="0.25">
      <c r="A10599" s="793"/>
      <c r="E10599" s="176"/>
      <c r="F10599" s="176"/>
      <c r="G10599" s="177"/>
      <c r="H10599" s="177"/>
    </row>
    <row r="10600" spans="1:8" x14ac:dyDescent="0.25">
      <c r="A10600" s="793"/>
      <c r="E10600" s="176"/>
      <c r="F10600" s="176"/>
      <c r="G10600" s="177"/>
      <c r="H10600" s="177"/>
    </row>
    <row r="10601" spans="1:8" x14ac:dyDescent="0.25">
      <c r="A10601" s="793"/>
      <c r="E10601" s="176"/>
      <c r="F10601" s="176"/>
      <c r="G10601" s="177"/>
      <c r="H10601" s="177"/>
    </row>
    <row r="10602" spans="1:8" x14ac:dyDescent="0.25">
      <c r="A10602" s="793"/>
      <c r="E10602" s="176"/>
      <c r="F10602" s="176"/>
      <c r="G10602" s="177"/>
      <c r="H10602" s="177"/>
    </row>
    <row r="10603" spans="1:8" x14ac:dyDescent="0.25">
      <c r="A10603" s="793"/>
      <c r="E10603" s="176"/>
      <c r="F10603" s="176"/>
      <c r="G10603" s="177"/>
      <c r="H10603" s="177"/>
    </row>
    <row r="10604" spans="1:8" x14ac:dyDescent="0.25">
      <c r="A10604" s="793"/>
      <c r="E10604" s="176"/>
      <c r="F10604" s="176"/>
      <c r="G10604" s="177"/>
      <c r="H10604" s="177"/>
    </row>
    <row r="10605" spans="1:8" x14ac:dyDescent="0.25">
      <c r="A10605" s="793"/>
      <c r="E10605" s="176"/>
      <c r="F10605" s="176"/>
      <c r="G10605" s="177"/>
      <c r="H10605" s="177"/>
    </row>
    <row r="10606" spans="1:8" x14ac:dyDescent="0.25">
      <c r="A10606" s="793"/>
      <c r="E10606" s="176"/>
      <c r="F10606" s="176"/>
      <c r="G10606" s="177"/>
      <c r="H10606" s="177"/>
    </row>
    <row r="10607" spans="1:8" x14ac:dyDescent="0.25">
      <c r="A10607" s="793"/>
      <c r="E10607" s="176"/>
      <c r="F10607" s="176"/>
      <c r="G10607" s="177"/>
      <c r="H10607" s="177"/>
    </row>
    <row r="10608" spans="1:8" x14ac:dyDescent="0.25">
      <c r="A10608" s="793"/>
      <c r="E10608" s="176"/>
      <c r="F10608" s="176"/>
      <c r="G10608" s="177"/>
      <c r="H10608" s="177"/>
    </row>
    <row r="10609" spans="1:8" x14ac:dyDescent="0.25">
      <c r="A10609" s="793"/>
      <c r="E10609" s="176"/>
      <c r="F10609" s="176"/>
      <c r="G10609" s="177"/>
      <c r="H10609" s="177"/>
    </row>
    <row r="10610" spans="1:8" x14ac:dyDescent="0.25">
      <c r="A10610" s="793"/>
      <c r="E10610" s="176"/>
      <c r="F10610" s="176"/>
      <c r="G10610" s="177"/>
      <c r="H10610" s="177"/>
    </row>
    <row r="10611" spans="1:8" x14ac:dyDescent="0.25">
      <c r="A10611" s="793"/>
      <c r="E10611" s="176"/>
      <c r="F10611" s="176"/>
      <c r="G10611" s="177"/>
      <c r="H10611" s="177"/>
    </row>
    <row r="10612" spans="1:8" x14ac:dyDescent="0.25">
      <c r="A10612" s="793"/>
      <c r="E10612" s="176"/>
      <c r="F10612" s="176"/>
      <c r="G10612" s="177"/>
      <c r="H10612" s="177"/>
    </row>
    <row r="10613" spans="1:8" x14ac:dyDescent="0.25">
      <c r="A10613" s="793"/>
      <c r="E10613" s="176"/>
      <c r="F10613" s="176"/>
      <c r="G10613" s="177"/>
      <c r="H10613" s="177"/>
    </row>
    <row r="10614" spans="1:8" x14ac:dyDescent="0.25">
      <c r="A10614" s="793"/>
      <c r="E10614" s="176"/>
      <c r="F10614" s="176"/>
      <c r="G10614" s="177"/>
      <c r="H10614" s="177"/>
    </row>
    <row r="10615" spans="1:8" x14ac:dyDescent="0.25">
      <c r="A10615" s="793"/>
      <c r="E10615" s="176"/>
      <c r="F10615" s="176"/>
      <c r="G10615" s="177"/>
      <c r="H10615" s="177"/>
    </row>
    <row r="10616" spans="1:8" x14ac:dyDescent="0.25">
      <c r="A10616" s="793"/>
      <c r="E10616" s="176"/>
      <c r="F10616" s="176"/>
      <c r="G10616" s="177"/>
      <c r="H10616" s="177"/>
    </row>
    <row r="10617" spans="1:8" x14ac:dyDescent="0.25">
      <c r="A10617" s="793"/>
      <c r="E10617" s="176"/>
      <c r="F10617" s="176"/>
      <c r="G10617" s="177"/>
      <c r="H10617" s="177"/>
    </row>
    <row r="10618" spans="1:8" x14ac:dyDescent="0.25">
      <c r="A10618" s="793"/>
      <c r="E10618" s="176"/>
      <c r="F10618" s="176"/>
      <c r="G10618" s="177"/>
      <c r="H10618" s="177"/>
    </row>
    <row r="10619" spans="1:8" x14ac:dyDescent="0.25">
      <c r="A10619" s="793"/>
      <c r="E10619" s="176"/>
      <c r="F10619" s="176"/>
      <c r="G10619" s="177"/>
      <c r="H10619" s="177"/>
    </row>
    <row r="10620" spans="1:8" x14ac:dyDescent="0.25">
      <c r="A10620" s="793"/>
      <c r="E10620" s="176"/>
      <c r="F10620" s="176"/>
      <c r="G10620" s="177"/>
      <c r="H10620" s="177"/>
    </row>
    <row r="10621" spans="1:8" x14ac:dyDescent="0.25">
      <c r="A10621" s="793"/>
      <c r="E10621" s="176"/>
      <c r="F10621" s="176"/>
      <c r="G10621" s="177"/>
      <c r="H10621" s="177"/>
    </row>
    <row r="10622" spans="1:8" x14ac:dyDescent="0.25">
      <c r="A10622" s="793"/>
      <c r="E10622" s="176"/>
      <c r="F10622" s="176"/>
      <c r="G10622" s="177"/>
      <c r="H10622" s="177"/>
    </row>
    <row r="10623" spans="1:8" x14ac:dyDescent="0.25">
      <c r="A10623" s="793"/>
      <c r="E10623" s="176"/>
      <c r="F10623" s="176"/>
      <c r="G10623" s="177"/>
      <c r="H10623" s="177"/>
    </row>
    <row r="10624" spans="1:8" x14ac:dyDescent="0.25">
      <c r="A10624" s="793"/>
      <c r="E10624" s="176"/>
      <c r="F10624" s="176"/>
      <c r="G10624" s="177"/>
      <c r="H10624" s="177"/>
    </row>
    <row r="10625" spans="1:8" x14ac:dyDescent="0.25">
      <c r="A10625" s="793"/>
      <c r="E10625" s="176"/>
      <c r="F10625" s="176"/>
      <c r="G10625" s="177"/>
      <c r="H10625" s="177"/>
    </row>
    <row r="10626" spans="1:8" x14ac:dyDescent="0.25">
      <c r="A10626" s="793"/>
      <c r="E10626" s="176"/>
      <c r="F10626" s="176"/>
      <c r="G10626" s="177"/>
      <c r="H10626" s="177"/>
    </row>
    <row r="10627" spans="1:8" x14ac:dyDescent="0.25">
      <c r="A10627" s="793"/>
      <c r="E10627" s="176"/>
      <c r="F10627" s="176"/>
      <c r="G10627" s="177"/>
      <c r="H10627" s="177"/>
    </row>
    <row r="10628" spans="1:8" x14ac:dyDescent="0.25">
      <c r="A10628" s="793"/>
      <c r="E10628" s="176"/>
      <c r="F10628" s="176"/>
      <c r="G10628" s="177"/>
      <c r="H10628" s="177"/>
    </row>
    <row r="10629" spans="1:8" x14ac:dyDescent="0.25">
      <c r="A10629" s="793"/>
      <c r="E10629" s="176"/>
      <c r="F10629" s="176"/>
      <c r="G10629" s="177"/>
      <c r="H10629" s="177"/>
    </row>
    <row r="10630" spans="1:8" x14ac:dyDescent="0.25">
      <c r="A10630" s="793"/>
      <c r="E10630" s="176"/>
      <c r="F10630" s="176"/>
      <c r="G10630" s="177"/>
      <c r="H10630" s="177"/>
    </row>
    <row r="10631" spans="1:8" x14ac:dyDescent="0.25">
      <c r="A10631" s="793"/>
      <c r="E10631" s="176"/>
      <c r="F10631" s="176"/>
      <c r="G10631" s="177"/>
      <c r="H10631" s="177"/>
    </row>
    <row r="10632" spans="1:8" x14ac:dyDescent="0.25">
      <c r="A10632" s="793"/>
      <c r="E10632" s="176"/>
      <c r="F10632" s="176"/>
      <c r="G10632" s="177"/>
      <c r="H10632" s="177"/>
    </row>
    <row r="10633" spans="1:8" x14ac:dyDescent="0.25">
      <c r="A10633" s="793"/>
      <c r="E10633" s="176"/>
      <c r="F10633" s="176"/>
      <c r="G10633" s="177"/>
      <c r="H10633" s="177"/>
    </row>
    <row r="10634" spans="1:8" x14ac:dyDescent="0.25">
      <c r="A10634" s="793"/>
      <c r="E10634" s="176"/>
      <c r="F10634" s="176"/>
      <c r="G10634" s="177"/>
      <c r="H10634" s="177"/>
    </row>
    <row r="10635" spans="1:8" x14ac:dyDescent="0.25">
      <c r="A10635" s="793"/>
      <c r="E10635" s="176"/>
      <c r="F10635" s="176"/>
      <c r="G10635" s="177"/>
      <c r="H10635" s="177"/>
    </row>
    <row r="10636" spans="1:8" x14ac:dyDescent="0.25">
      <c r="A10636" s="793"/>
      <c r="E10636" s="176"/>
      <c r="F10636" s="176"/>
      <c r="G10636" s="177"/>
      <c r="H10636" s="177"/>
    </row>
    <row r="10637" spans="1:8" x14ac:dyDescent="0.25">
      <c r="A10637" s="793"/>
      <c r="E10637" s="176"/>
      <c r="F10637" s="176"/>
      <c r="G10637" s="177"/>
      <c r="H10637" s="177"/>
    </row>
    <row r="10638" spans="1:8" x14ac:dyDescent="0.25">
      <c r="A10638" s="793"/>
      <c r="E10638" s="176"/>
      <c r="F10638" s="176"/>
      <c r="G10638" s="177"/>
      <c r="H10638" s="177"/>
    </row>
    <row r="10639" spans="1:8" x14ac:dyDescent="0.25">
      <c r="A10639" s="793"/>
      <c r="E10639" s="176"/>
      <c r="F10639" s="176"/>
      <c r="G10639" s="177"/>
      <c r="H10639" s="177"/>
    </row>
    <row r="10640" spans="1:8" x14ac:dyDescent="0.25">
      <c r="A10640" s="793"/>
      <c r="E10640" s="176"/>
      <c r="F10640" s="176"/>
      <c r="G10640" s="177"/>
      <c r="H10640" s="177"/>
    </row>
    <row r="10641" spans="1:8" x14ac:dyDescent="0.25">
      <c r="A10641" s="793"/>
      <c r="E10641" s="176"/>
      <c r="F10641" s="176"/>
      <c r="G10641" s="177"/>
      <c r="H10641" s="177"/>
    </row>
    <row r="10642" spans="1:8" x14ac:dyDescent="0.25">
      <c r="A10642" s="793"/>
      <c r="E10642" s="176"/>
      <c r="F10642" s="176"/>
      <c r="G10642" s="177"/>
      <c r="H10642" s="177"/>
    </row>
    <row r="10643" spans="1:8" x14ac:dyDescent="0.25">
      <c r="A10643" s="793"/>
      <c r="E10643" s="176"/>
      <c r="F10643" s="176"/>
      <c r="G10643" s="177"/>
      <c r="H10643" s="177"/>
    </row>
    <row r="10644" spans="1:8" x14ac:dyDescent="0.25">
      <c r="A10644" s="793"/>
      <c r="E10644" s="176"/>
      <c r="F10644" s="176"/>
      <c r="G10644" s="177"/>
      <c r="H10644" s="177"/>
    </row>
    <row r="10645" spans="1:8" x14ac:dyDescent="0.25">
      <c r="A10645" s="793"/>
      <c r="E10645" s="176"/>
      <c r="F10645" s="176"/>
      <c r="G10645" s="177"/>
      <c r="H10645" s="177"/>
    </row>
    <row r="10646" spans="1:8" x14ac:dyDescent="0.25">
      <c r="A10646" s="793"/>
      <c r="E10646" s="176"/>
      <c r="F10646" s="176"/>
      <c r="G10646" s="177"/>
      <c r="H10646" s="177"/>
    </row>
    <row r="10647" spans="1:8" x14ac:dyDescent="0.25">
      <c r="A10647" s="793"/>
      <c r="E10647" s="176"/>
      <c r="F10647" s="176"/>
      <c r="G10647" s="177"/>
      <c r="H10647" s="177"/>
    </row>
    <row r="10648" spans="1:8" x14ac:dyDescent="0.25">
      <c r="A10648" s="793"/>
      <c r="E10648" s="176"/>
      <c r="F10648" s="176"/>
      <c r="G10648" s="177"/>
      <c r="H10648" s="177"/>
    </row>
    <row r="10649" spans="1:8" x14ac:dyDescent="0.25">
      <c r="A10649" s="793"/>
      <c r="E10649" s="176"/>
      <c r="F10649" s="176"/>
      <c r="G10649" s="177"/>
      <c r="H10649" s="177"/>
    </row>
    <row r="10650" spans="1:8" x14ac:dyDescent="0.25">
      <c r="A10650" s="793"/>
      <c r="E10650" s="176"/>
      <c r="F10650" s="176"/>
      <c r="G10650" s="177"/>
      <c r="H10650" s="177"/>
    </row>
    <row r="10651" spans="1:8" x14ac:dyDescent="0.25">
      <c r="A10651" s="793"/>
      <c r="E10651" s="176"/>
      <c r="F10651" s="176"/>
      <c r="G10651" s="177"/>
      <c r="H10651" s="177"/>
    </row>
    <row r="10652" spans="1:8" x14ac:dyDescent="0.25">
      <c r="A10652" s="793"/>
      <c r="E10652" s="176"/>
      <c r="F10652" s="176"/>
      <c r="G10652" s="177"/>
      <c r="H10652" s="177"/>
    </row>
    <row r="10653" spans="1:8" x14ac:dyDescent="0.25">
      <c r="A10653" s="793"/>
      <c r="E10653" s="176"/>
      <c r="F10653" s="176"/>
      <c r="G10653" s="177"/>
      <c r="H10653" s="177"/>
    </row>
    <row r="10654" spans="1:8" x14ac:dyDescent="0.25">
      <c r="A10654" s="793"/>
      <c r="E10654" s="176"/>
      <c r="F10654" s="176"/>
      <c r="G10654" s="177"/>
      <c r="H10654" s="177"/>
    </row>
    <row r="10655" spans="1:8" x14ac:dyDescent="0.25">
      <c r="A10655" s="793"/>
      <c r="E10655" s="176"/>
      <c r="F10655" s="176"/>
      <c r="G10655" s="177"/>
      <c r="H10655" s="177"/>
    </row>
    <row r="10656" spans="1:8" x14ac:dyDescent="0.25">
      <c r="A10656" s="793"/>
      <c r="E10656" s="176"/>
      <c r="F10656" s="176"/>
      <c r="G10656" s="177"/>
      <c r="H10656" s="177"/>
    </row>
    <row r="10657" spans="1:8" x14ac:dyDescent="0.25">
      <c r="A10657" s="793"/>
      <c r="E10657" s="176"/>
      <c r="F10657" s="176"/>
      <c r="G10657" s="177"/>
      <c r="H10657" s="177"/>
    </row>
    <row r="10658" spans="1:8" x14ac:dyDescent="0.25">
      <c r="A10658" s="793"/>
      <c r="E10658" s="176"/>
      <c r="F10658" s="176"/>
      <c r="G10658" s="177"/>
      <c r="H10658" s="177"/>
    </row>
    <row r="10659" spans="1:8" x14ac:dyDescent="0.25">
      <c r="A10659" s="793"/>
      <c r="E10659" s="176"/>
      <c r="F10659" s="176"/>
      <c r="G10659" s="177"/>
      <c r="H10659" s="177"/>
    </row>
    <row r="10660" spans="1:8" x14ac:dyDescent="0.25">
      <c r="A10660" s="793"/>
      <c r="E10660" s="176"/>
      <c r="F10660" s="176"/>
      <c r="G10660" s="177"/>
      <c r="H10660" s="177"/>
    </row>
    <row r="10661" spans="1:8" x14ac:dyDescent="0.25">
      <c r="A10661" s="793"/>
      <c r="E10661" s="176"/>
      <c r="F10661" s="176"/>
      <c r="G10661" s="177"/>
      <c r="H10661" s="177"/>
    </row>
    <row r="10662" spans="1:8" x14ac:dyDescent="0.25">
      <c r="A10662" s="793"/>
      <c r="E10662" s="176"/>
      <c r="F10662" s="176"/>
      <c r="G10662" s="177"/>
      <c r="H10662" s="177"/>
    </row>
    <row r="10663" spans="1:8" x14ac:dyDescent="0.25">
      <c r="A10663" s="793"/>
      <c r="E10663" s="176"/>
      <c r="F10663" s="176"/>
      <c r="G10663" s="177"/>
      <c r="H10663" s="177"/>
    </row>
    <row r="10664" spans="1:8" x14ac:dyDescent="0.25">
      <c r="A10664" s="793"/>
      <c r="E10664" s="176"/>
      <c r="F10664" s="176"/>
      <c r="G10664" s="177"/>
      <c r="H10664" s="177"/>
    </row>
    <row r="10665" spans="1:8" x14ac:dyDescent="0.25">
      <c r="A10665" s="793"/>
      <c r="E10665" s="176"/>
      <c r="F10665" s="176"/>
      <c r="G10665" s="177"/>
      <c r="H10665" s="177"/>
    </row>
    <row r="10666" spans="1:8" x14ac:dyDescent="0.25">
      <c r="A10666" s="793"/>
      <c r="E10666" s="176"/>
      <c r="F10666" s="176"/>
      <c r="G10666" s="177"/>
      <c r="H10666" s="177"/>
    </row>
    <row r="10667" spans="1:8" x14ac:dyDescent="0.25">
      <c r="A10667" s="793"/>
      <c r="E10667" s="176"/>
      <c r="F10667" s="176"/>
      <c r="G10667" s="177"/>
      <c r="H10667" s="177"/>
    </row>
    <row r="10668" spans="1:8" x14ac:dyDescent="0.25">
      <c r="A10668" s="793"/>
      <c r="E10668" s="176"/>
      <c r="F10668" s="176"/>
      <c r="G10668" s="177"/>
      <c r="H10668" s="177"/>
    </row>
    <row r="10669" spans="1:8" x14ac:dyDescent="0.25">
      <c r="A10669" s="793"/>
      <c r="E10669" s="176"/>
      <c r="F10669" s="176"/>
      <c r="G10669" s="177"/>
      <c r="H10669" s="177"/>
    </row>
    <row r="10670" spans="1:8" x14ac:dyDescent="0.25">
      <c r="A10670" s="793"/>
      <c r="E10670" s="176"/>
      <c r="F10670" s="176"/>
      <c r="G10670" s="177"/>
      <c r="H10670" s="177"/>
    </row>
    <row r="10671" spans="1:8" x14ac:dyDescent="0.25">
      <c r="A10671" s="793"/>
      <c r="E10671" s="176"/>
      <c r="F10671" s="176"/>
      <c r="G10671" s="177"/>
      <c r="H10671" s="177"/>
    </row>
    <row r="10672" spans="1:8" x14ac:dyDescent="0.25">
      <c r="A10672" s="793"/>
      <c r="E10672" s="176"/>
      <c r="F10672" s="176"/>
      <c r="G10672" s="177"/>
      <c r="H10672" s="177"/>
    </row>
    <row r="10673" spans="1:8" x14ac:dyDescent="0.25">
      <c r="A10673" s="793"/>
      <c r="E10673" s="176"/>
      <c r="F10673" s="176"/>
      <c r="G10673" s="177"/>
      <c r="H10673" s="177"/>
    </row>
    <row r="10674" spans="1:8" x14ac:dyDescent="0.25">
      <c r="A10674" s="793"/>
      <c r="E10674" s="176"/>
      <c r="F10674" s="176"/>
      <c r="G10674" s="177"/>
      <c r="H10674" s="177"/>
    </row>
    <row r="10675" spans="1:8" x14ac:dyDescent="0.25">
      <c r="A10675" s="793"/>
      <c r="E10675" s="176"/>
      <c r="F10675" s="176"/>
      <c r="G10675" s="177"/>
      <c r="H10675" s="177"/>
    </row>
    <row r="10676" spans="1:8" x14ac:dyDescent="0.25">
      <c r="A10676" s="793"/>
      <c r="E10676" s="176"/>
      <c r="F10676" s="176"/>
      <c r="G10676" s="177"/>
      <c r="H10676" s="177"/>
    </row>
    <row r="10677" spans="1:8" x14ac:dyDescent="0.25">
      <c r="A10677" s="793"/>
      <c r="E10677" s="176"/>
      <c r="F10677" s="176"/>
      <c r="G10677" s="177"/>
      <c r="H10677" s="177"/>
    </row>
    <row r="10678" spans="1:8" x14ac:dyDescent="0.25">
      <c r="A10678" s="793"/>
      <c r="E10678" s="176"/>
      <c r="F10678" s="176"/>
      <c r="G10678" s="177"/>
      <c r="H10678" s="177"/>
    </row>
    <row r="10679" spans="1:8" x14ac:dyDescent="0.25">
      <c r="A10679" s="793"/>
      <c r="E10679" s="176"/>
      <c r="F10679" s="176"/>
      <c r="G10679" s="177"/>
      <c r="H10679" s="177"/>
    </row>
    <row r="10680" spans="1:8" x14ac:dyDescent="0.25">
      <c r="A10680" s="793"/>
      <c r="E10680" s="176"/>
      <c r="F10680" s="176"/>
      <c r="G10680" s="177"/>
      <c r="H10680" s="177"/>
    </row>
    <row r="10681" spans="1:8" x14ac:dyDescent="0.25">
      <c r="A10681" s="793"/>
      <c r="E10681" s="176"/>
      <c r="F10681" s="176"/>
      <c r="G10681" s="177"/>
      <c r="H10681" s="177"/>
    </row>
    <row r="10682" spans="1:8" x14ac:dyDescent="0.25">
      <c r="A10682" s="793"/>
      <c r="E10682" s="176"/>
      <c r="F10682" s="176"/>
      <c r="G10682" s="177"/>
      <c r="H10682" s="177"/>
    </row>
    <row r="10683" spans="1:8" x14ac:dyDescent="0.25">
      <c r="A10683" s="793"/>
      <c r="E10683" s="176"/>
      <c r="F10683" s="176"/>
      <c r="G10683" s="177"/>
      <c r="H10683" s="177"/>
    </row>
    <row r="10684" spans="1:8" x14ac:dyDescent="0.25">
      <c r="A10684" s="793"/>
      <c r="E10684" s="176"/>
      <c r="F10684" s="176"/>
      <c r="G10684" s="177"/>
      <c r="H10684" s="177"/>
    </row>
    <row r="10685" spans="1:8" x14ac:dyDescent="0.25">
      <c r="A10685" s="793"/>
      <c r="E10685" s="176"/>
      <c r="F10685" s="176"/>
      <c r="G10685" s="177"/>
      <c r="H10685" s="177"/>
    </row>
    <row r="10686" spans="1:8" x14ac:dyDescent="0.25">
      <c r="A10686" s="793"/>
      <c r="E10686" s="176"/>
      <c r="F10686" s="176"/>
      <c r="G10686" s="177"/>
      <c r="H10686" s="177"/>
    </row>
    <row r="10687" spans="1:8" x14ac:dyDescent="0.25">
      <c r="A10687" s="793"/>
      <c r="E10687" s="176"/>
      <c r="F10687" s="176"/>
      <c r="G10687" s="177"/>
      <c r="H10687" s="177"/>
    </row>
    <row r="10688" spans="1:8" x14ac:dyDescent="0.25">
      <c r="A10688" s="793"/>
      <c r="E10688" s="176"/>
      <c r="F10688" s="176"/>
      <c r="G10688" s="177"/>
      <c r="H10688" s="177"/>
    </row>
    <row r="10689" spans="1:8" x14ac:dyDescent="0.25">
      <c r="A10689" s="793"/>
      <c r="E10689" s="176"/>
      <c r="F10689" s="176"/>
      <c r="G10689" s="177"/>
      <c r="H10689" s="177"/>
    </row>
    <row r="10690" spans="1:8" x14ac:dyDescent="0.25">
      <c r="A10690" s="793"/>
      <c r="E10690" s="176"/>
      <c r="F10690" s="176"/>
      <c r="G10690" s="177"/>
      <c r="H10690" s="177"/>
    </row>
    <row r="10691" spans="1:8" x14ac:dyDescent="0.25">
      <c r="A10691" s="793"/>
      <c r="E10691" s="176"/>
      <c r="F10691" s="176"/>
      <c r="G10691" s="177"/>
      <c r="H10691" s="177"/>
    </row>
    <row r="10692" spans="1:8" x14ac:dyDescent="0.25">
      <c r="A10692" s="793"/>
      <c r="E10692" s="176"/>
      <c r="F10692" s="176"/>
      <c r="G10692" s="177"/>
      <c r="H10692" s="177"/>
    </row>
    <row r="10693" spans="1:8" x14ac:dyDescent="0.25">
      <c r="A10693" s="793"/>
      <c r="E10693" s="176"/>
      <c r="F10693" s="176"/>
      <c r="G10693" s="177"/>
      <c r="H10693" s="177"/>
    </row>
    <row r="10694" spans="1:8" x14ac:dyDescent="0.25">
      <c r="A10694" s="793"/>
      <c r="E10694" s="176"/>
      <c r="F10694" s="176"/>
      <c r="G10694" s="177"/>
      <c r="H10694" s="177"/>
    </row>
    <row r="10695" spans="1:8" x14ac:dyDescent="0.25">
      <c r="A10695" s="793"/>
      <c r="E10695" s="176"/>
      <c r="F10695" s="176"/>
      <c r="G10695" s="177"/>
      <c r="H10695" s="177"/>
    </row>
    <row r="10696" spans="1:8" x14ac:dyDescent="0.25">
      <c r="A10696" s="793"/>
      <c r="E10696" s="176"/>
      <c r="F10696" s="176"/>
      <c r="G10696" s="177"/>
      <c r="H10696" s="177"/>
    </row>
    <row r="10697" spans="1:8" x14ac:dyDescent="0.25">
      <c r="A10697" s="793"/>
      <c r="E10697" s="176"/>
      <c r="F10697" s="176"/>
      <c r="G10697" s="177"/>
      <c r="H10697" s="177"/>
    </row>
    <row r="10698" spans="1:8" x14ac:dyDescent="0.25">
      <c r="A10698" s="793"/>
      <c r="E10698" s="176"/>
      <c r="F10698" s="176"/>
      <c r="G10698" s="177"/>
      <c r="H10698" s="177"/>
    </row>
    <row r="10699" spans="1:8" x14ac:dyDescent="0.25">
      <c r="A10699" s="793"/>
      <c r="E10699" s="176"/>
      <c r="F10699" s="176"/>
      <c r="G10699" s="177"/>
      <c r="H10699" s="177"/>
    </row>
    <row r="10700" spans="1:8" x14ac:dyDescent="0.25">
      <c r="A10700" s="793"/>
      <c r="E10700" s="176"/>
      <c r="F10700" s="176"/>
      <c r="G10700" s="177"/>
      <c r="H10700" s="177"/>
    </row>
    <row r="10701" spans="1:8" x14ac:dyDescent="0.25">
      <c r="A10701" s="793"/>
      <c r="E10701" s="176"/>
      <c r="F10701" s="176"/>
      <c r="G10701" s="177"/>
      <c r="H10701" s="177"/>
    </row>
    <row r="10702" spans="1:8" x14ac:dyDescent="0.25">
      <c r="A10702" s="793"/>
      <c r="E10702" s="176"/>
      <c r="F10702" s="176"/>
      <c r="G10702" s="177"/>
      <c r="H10702" s="177"/>
    </row>
    <row r="10703" spans="1:8" x14ac:dyDescent="0.25">
      <c r="A10703" s="793"/>
      <c r="E10703" s="176"/>
      <c r="F10703" s="176"/>
      <c r="G10703" s="177"/>
      <c r="H10703" s="177"/>
    </row>
    <row r="10704" spans="1:8" x14ac:dyDescent="0.25">
      <c r="A10704" s="793"/>
      <c r="E10704" s="176"/>
      <c r="F10704" s="176"/>
      <c r="G10704" s="177"/>
      <c r="H10704" s="177"/>
    </row>
    <row r="10705" spans="1:8" x14ac:dyDescent="0.25">
      <c r="A10705" s="793"/>
      <c r="E10705" s="176"/>
      <c r="F10705" s="176"/>
      <c r="G10705" s="177"/>
      <c r="H10705" s="177"/>
    </row>
    <row r="10706" spans="1:8" x14ac:dyDescent="0.25">
      <c r="A10706" s="793"/>
      <c r="E10706" s="176"/>
      <c r="F10706" s="176"/>
      <c r="G10706" s="177"/>
      <c r="H10706" s="177"/>
    </row>
    <row r="10707" spans="1:8" x14ac:dyDescent="0.25">
      <c r="A10707" s="793"/>
      <c r="E10707" s="176"/>
      <c r="F10707" s="176"/>
      <c r="G10707" s="177"/>
      <c r="H10707" s="177"/>
    </row>
    <row r="10708" spans="1:8" x14ac:dyDescent="0.25">
      <c r="A10708" s="793"/>
      <c r="E10708" s="176"/>
      <c r="F10708" s="176"/>
      <c r="G10708" s="177"/>
      <c r="H10708" s="177"/>
    </row>
    <row r="10709" spans="1:8" x14ac:dyDescent="0.25">
      <c r="A10709" s="793"/>
      <c r="E10709" s="176"/>
      <c r="F10709" s="176"/>
      <c r="G10709" s="177"/>
      <c r="H10709" s="177"/>
    </row>
    <row r="10710" spans="1:8" x14ac:dyDescent="0.25">
      <c r="A10710" s="793"/>
      <c r="E10710" s="176"/>
      <c r="F10710" s="176"/>
      <c r="G10710" s="177"/>
      <c r="H10710" s="177"/>
    </row>
    <row r="10711" spans="1:8" x14ac:dyDescent="0.25">
      <c r="A10711" s="793"/>
      <c r="E10711" s="176"/>
      <c r="F10711" s="176"/>
      <c r="G10711" s="177"/>
      <c r="H10711" s="177"/>
    </row>
    <row r="10712" spans="1:8" x14ac:dyDescent="0.25">
      <c r="A10712" s="793"/>
      <c r="E10712" s="176"/>
      <c r="F10712" s="176"/>
      <c r="G10712" s="177"/>
      <c r="H10712" s="177"/>
    </row>
    <row r="10713" spans="1:8" x14ac:dyDescent="0.25">
      <c r="A10713" s="793"/>
      <c r="E10713" s="176"/>
      <c r="F10713" s="176"/>
      <c r="G10713" s="177"/>
      <c r="H10713" s="177"/>
    </row>
    <row r="10714" spans="1:8" x14ac:dyDescent="0.25">
      <c r="A10714" s="793"/>
      <c r="E10714" s="176"/>
      <c r="F10714" s="176"/>
      <c r="G10714" s="177"/>
      <c r="H10714" s="177"/>
    </row>
    <row r="10715" spans="1:8" x14ac:dyDescent="0.25">
      <c r="A10715" s="793"/>
      <c r="E10715" s="176"/>
      <c r="F10715" s="176"/>
      <c r="G10715" s="177"/>
      <c r="H10715" s="177"/>
    </row>
    <row r="10716" spans="1:8" x14ac:dyDescent="0.25">
      <c r="A10716" s="793"/>
      <c r="E10716" s="176"/>
      <c r="F10716" s="176"/>
      <c r="G10716" s="177"/>
      <c r="H10716" s="177"/>
    </row>
    <row r="10717" spans="1:8" x14ac:dyDescent="0.25">
      <c r="A10717" s="793"/>
      <c r="E10717" s="176"/>
      <c r="F10717" s="176"/>
      <c r="G10717" s="177"/>
      <c r="H10717" s="177"/>
    </row>
    <row r="10718" spans="1:8" x14ac:dyDescent="0.25">
      <c r="A10718" s="793"/>
      <c r="E10718" s="176"/>
      <c r="F10718" s="176"/>
      <c r="G10718" s="177"/>
      <c r="H10718" s="177"/>
    </row>
    <row r="10719" spans="1:8" x14ac:dyDescent="0.25">
      <c r="A10719" s="793"/>
      <c r="E10719" s="176"/>
      <c r="F10719" s="176"/>
      <c r="G10719" s="177"/>
      <c r="H10719" s="177"/>
    </row>
    <row r="10720" spans="1:8" x14ac:dyDescent="0.25">
      <c r="A10720" s="793"/>
      <c r="E10720" s="176"/>
      <c r="F10720" s="176"/>
      <c r="G10720" s="177"/>
      <c r="H10720" s="177"/>
    </row>
    <row r="10721" spans="1:8" x14ac:dyDescent="0.25">
      <c r="A10721" s="793"/>
      <c r="E10721" s="176"/>
      <c r="F10721" s="176"/>
      <c r="G10721" s="177"/>
      <c r="H10721" s="177"/>
    </row>
    <row r="10722" spans="1:8" x14ac:dyDescent="0.25">
      <c r="A10722" s="793"/>
      <c r="E10722" s="176"/>
      <c r="F10722" s="176"/>
      <c r="G10722" s="177"/>
      <c r="H10722" s="177"/>
    </row>
    <row r="10723" spans="1:8" x14ac:dyDescent="0.25">
      <c r="A10723" s="793"/>
      <c r="E10723" s="176"/>
      <c r="F10723" s="176"/>
      <c r="G10723" s="177"/>
      <c r="H10723" s="177"/>
    </row>
    <row r="10724" spans="1:8" x14ac:dyDescent="0.25">
      <c r="A10724" s="793"/>
      <c r="E10724" s="176"/>
      <c r="F10724" s="176"/>
      <c r="G10724" s="177"/>
      <c r="H10724" s="177"/>
    </row>
    <row r="10725" spans="1:8" x14ac:dyDescent="0.25">
      <c r="A10725" s="793"/>
      <c r="E10725" s="176"/>
      <c r="F10725" s="176"/>
      <c r="G10725" s="177"/>
      <c r="H10725" s="177"/>
    </row>
    <row r="10726" spans="1:8" x14ac:dyDescent="0.25">
      <c r="A10726" s="793"/>
      <c r="E10726" s="176"/>
      <c r="F10726" s="176"/>
      <c r="G10726" s="177"/>
      <c r="H10726" s="177"/>
    </row>
    <row r="10727" spans="1:8" x14ac:dyDescent="0.25">
      <c r="A10727" s="793"/>
      <c r="E10727" s="176"/>
      <c r="F10727" s="176"/>
      <c r="G10727" s="177"/>
      <c r="H10727" s="177"/>
    </row>
    <row r="10728" spans="1:8" x14ac:dyDescent="0.25">
      <c r="A10728" s="793"/>
      <c r="E10728" s="176"/>
      <c r="F10728" s="176"/>
      <c r="G10728" s="177"/>
      <c r="H10728" s="177"/>
    </row>
    <row r="10729" spans="1:8" x14ac:dyDescent="0.25">
      <c r="A10729" s="793"/>
      <c r="E10729" s="176"/>
      <c r="F10729" s="176"/>
      <c r="G10729" s="177"/>
      <c r="H10729" s="177"/>
    </row>
    <row r="10730" spans="1:8" x14ac:dyDescent="0.25">
      <c r="A10730" s="793"/>
      <c r="E10730" s="176"/>
      <c r="F10730" s="176"/>
      <c r="G10730" s="177"/>
      <c r="H10730" s="177"/>
    </row>
    <row r="10731" spans="1:8" x14ac:dyDescent="0.25">
      <c r="A10731" s="793"/>
      <c r="E10731" s="176"/>
      <c r="F10731" s="176"/>
      <c r="G10731" s="177"/>
      <c r="H10731" s="177"/>
    </row>
    <row r="10732" spans="1:8" x14ac:dyDescent="0.25">
      <c r="A10732" s="793"/>
      <c r="E10732" s="176"/>
      <c r="F10732" s="176"/>
      <c r="G10732" s="177"/>
      <c r="H10732" s="177"/>
    </row>
    <row r="10733" spans="1:8" x14ac:dyDescent="0.25">
      <c r="A10733" s="793"/>
      <c r="E10733" s="176"/>
      <c r="F10733" s="176"/>
      <c r="G10733" s="177"/>
      <c r="H10733" s="177"/>
    </row>
    <row r="10734" spans="1:8" x14ac:dyDescent="0.25">
      <c r="A10734" s="793"/>
      <c r="E10734" s="176"/>
      <c r="F10734" s="176"/>
      <c r="G10734" s="177"/>
      <c r="H10734" s="177"/>
    </row>
    <row r="10735" spans="1:8" x14ac:dyDescent="0.25">
      <c r="A10735" s="793"/>
      <c r="E10735" s="176"/>
      <c r="F10735" s="176"/>
      <c r="G10735" s="177"/>
      <c r="H10735" s="177"/>
    </row>
    <row r="10736" spans="1:8" x14ac:dyDescent="0.25">
      <c r="A10736" s="793"/>
      <c r="E10736" s="176"/>
      <c r="F10736" s="176"/>
      <c r="G10736" s="177"/>
      <c r="H10736" s="177"/>
    </row>
    <row r="10737" spans="1:8" x14ac:dyDescent="0.25">
      <c r="A10737" s="793"/>
      <c r="E10737" s="176"/>
      <c r="F10737" s="176"/>
      <c r="G10737" s="177"/>
      <c r="H10737" s="177"/>
    </row>
    <row r="10738" spans="1:8" x14ac:dyDescent="0.25">
      <c r="A10738" s="793"/>
      <c r="E10738" s="176"/>
      <c r="F10738" s="176"/>
      <c r="G10738" s="177"/>
      <c r="H10738" s="177"/>
    </row>
    <row r="10739" spans="1:8" x14ac:dyDescent="0.25">
      <c r="A10739" s="793"/>
      <c r="E10739" s="176"/>
      <c r="F10739" s="176"/>
      <c r="G10739" s="177"/>
      <c r="H10739" s="177"/>
    </row>
    <row r="10740" spans="1:8" x14ac:dyDescent="0.25">
      <c r="A10740" s="793"/>
      <c r="E10740" s="176"/>
      <c r="F10740" s="176"/>
      <c r="G10740" s="177"/>
      <c r="H10740" s="177"/>
    </row>
    <row r="10741" spans="1:8" x14ac:dyDescent="0.25">
      <c r="A10741" s="793"/>
      <c r="E10741" s="176"/>
      <c r="F10741" s="176"/>
      <c r="G10741" s="177"/>
      <c r="H10741" s="177"/>
    </row>
    <row r="10742" spans="1:8" x14ac:dyDescent="0.25">
      <c r="A10742" s="793"/>
      <c r="E10742" s="176"/>
      <c r="F10742" s="176"/>
      <c r="G10742" s="177"/>
      <c r="H10742" s="177"/>
    </row>
    <row r="10743" spans="1:8" x14ac:dyDescent="0.25">
      <c r="A10743" s="793"/>
      <c r="E10743" s="176"/>
      <c r="F10743" s="176"/>
      <c r="G10743" s="177"/>
      <c r="H10743" s="177"/>
    </row>
    <row r="10744" spans="1:8" x14ac:dyDescent="0.25">
      <c r="A10744" s="793"/>
      <c r="E10744" s="176"/>
      <c r="F10744" s="176"/>
      <c r="G10744" s="177"/>
      <c r="H10744" s="177"/>
    </row>
    <row r="10745" spans="1:8" x14ac:dyDescent="0.25">
      <c r="A10745" s="793"/>
      <c r="E10745" s="176"/>
      <c r="F10745" s="176"/>
      <c r="G10745" s="177"/>
      <c r="H10745" s="177"/>
    </row>
    <row r="10746" spans="1:8" x14ac:dyDescent="0.25">
      <c r="A10746" s="793"/>
      <c r="E10746" s="176"/>
      <c r="F10746" s="176"/>
      <c r="G10746" s="177"/>
      <c r="H10746" s="177"/>
    </row>
    <row r="10747" spans="1:8" x14ac:dyDescent="0.25">
      <c r="A10747" s="793"/>
      <c r="E10747" s="176"/>
      <c r="F10747" s="176"/>
      <c r="G10747" s="177"/>
      <c r="H10747" s="177"/>
    </row>
    <row r="10748" spans="1:8" x14ac:dyDescent="0.25">
      <c r="A10748" s="793"/>
      <c r="E10748" s="176"/>
      <c r="F10748" s="176"/>
      <c r="G10748" s="177"/>
      <c r="H10748" s="177"/>
    </row>
    <row r="10749" spans="1:8" x14ac:dyDescent="0.25">
      <c r="A10749" s="793"/>
      <c r="E10749" s="176"/>
      <c r="F10749" s="176"/>
      <c r="G10749" s="177"/>
      <c r="H10749" s="177"/>
    </row>
    <row r="10750" spans="1:8" x14ac:dyDescent="0.25">
      <c r="A10750" s="793"/>
      <c r="E10750" s="176"/>
      <c r="F10750" s="176"/>
      <c r="G10750" s="177"/>
      <c r="H10750" s="177"/>
    </row>
    <row r="10751" spans="1:8" x14ac:dyDescent="0.25">
      <c r="A10751" s="793"/>
      <c r="E10751" s="176"/>
      <c r="F10751" s="176"/>
      <c r="G10751" s="177"/>
      <c r="H10751" s="177"/>
    </row>
    <row r="10752" spans="1:8" x14ac:dyDescent="0.25">
      <c r="A10752" s="793"/>
      <c r="E10752" s="176"/>
      <c r="F10752" s="176"/>
      <c r="G10752" s="177"/>
      <c r="H10752" s="177"/>
    </row>
    <row r="10753" spans="1:8" x14ac:dyDescent="0.25">
      <c r="A10753" s="793"/>
      <c r="E10753" s="176"/>
      <c r="F10753" s="176"/>
      <c r="G10753" s="177"/>
      <c r="H10753" s="177"/>
    </row>
    <row r="10754" spans="1:8" x14ac:dyDescent="0.25">
      <c r="A10754" s="793"/>
      <c r="E10754" s="176"/>
      <c r="F10754" s="176"/>
      <c r="G10754" s="177"/>
      <c r="H10754" s="177"/>
    </row>
    <row r="10755" spans="1:8" x14ac:dyDescent="0.25">
      <c r="A10755" s="793"/>
      <c r="E10755" s="176"/>
      <c r="F10755" s="176"/>
      <c r="G10755" s="177"/>
      <c r="H10755" s="177"/>
    </row>
    <row r="10756" spans="1:8" x14ac:dyDescent="0.25">
      <c r="A10756" s="793"/>
      <c r="E10756" s="176"/>
      <c r="F10756" s="176"/>
      <c r="G10756" s="177"/>
      <c r="H10756" s="177"/>
    </row>
    <row r="10757" spans="1:8" x14ac:dyDescent="0.25">
      <c r="A10757" s="793"/>
      <c r="E10757" s="176"/>
      <c r="F10757" s="176"/>
      <c r="G10757" s="177"/>
      <c r="H10757" s="177"/>
    </row>
    <row r="10758" spans="1:8" x14ac:dyDescent="0.25">
      <c r="A10758" s="793"/>
      <c r="E10758" s="176"/>
      <c r="F10758" s="176"/>
      <c r="G10758" s="177"/>
      <c r="H10758" s="177"/>
    </row>
    <row r="10759" spans="1:8" x14ac:dyDescent="0.25">
      <c r="A10759" s="793"/>
      <c r="E10759" s="176"/>
      <c r="F10759" s="176"/>
      <c r="G10759" s="177"/>
      <c r="H10759" s="177"/>
    </row>
    <row r="10760" spans="1:8" x14ac:dyDescent="0.25">
      <c r="A10760" s="793"/>
      <c r="E10760" s="176"/>
      <c r="F10760" s="176"/>
      <c r="G10760" s="177"/>
      <c r="H10760" s="177"/>
    </row>
    <row r="10761" spans="1:8" x14ac:dyDescent="0.25">
      <c r="A10761" s="793"/>
      <c r="E10761" s="176"/>
      <c r="F10761" s="176"/>
      <c r="G10761" s="177"/>
      <c r="H10761" s="177"/>
    </row>
    <row r="10762" spans="1:8" x14ac:dyDescent="0.25">
      <c r="A10762" s="793"/>
      <c r="E10762" s="176"/>
      <c r="F10762" s="176"/>
      <c r="G10762" s="177"/>
      <c r="H10762" s="177"/>
    </row>
    <row r="10763" spans="1:8" x14ac:dyDescent="0.25">
      <c r="A10763" s="793"/>
      <c r="E10763" s="176"/>
      <c r="F10763" s="176"/>
      <c r="G10763" s="177"/>
      <c r="H10763" s="177"/>
    </row>
    <row r="10764" spans="1:8" x14ac:dyDescent="0.25">
      <c r="A10764" s="793"/>
      <c r="E10764" s="176"/>
      <c r="F10764" s="176"/>
      <c r="G10764" s="177"/>
      <c r="H10764" s="177"/>
    </row>
    <row r="10765" spans="1:8" x14ac:dyDescent="0.25">
      <c r="A10765" s="793"/>
      <c r="E10765" s="176"/>
      <c r="F10765" s="176"/>
      <c r="G10765" s="177"/>
      <c r="H10765" s="177"/>
    </row>
    <row r="10766" spans="1:8" x14ac:dyDescent="0.25">
      <c r="A10766" s="793"/>
      <c r="E10766" s="176"/>
      <c r="F10766" s="176"/>
      <c r="G10766" s="177"/>
      <c r="H10766" s="177"/>
    </row>
    <row r="10767" spans="1:8" x14ac:dyDescent="0.25">
      <c r="A10767" s="793"/>
      <c r="E10767" s="176"/>
      <c r="F10767" s="176"/>
      <c r="G10767" s="177"/>
      <c r="H10767" s="177"/>
    </row>
    <row r="10768" spans="1:8" x14ac:dyDescent="0.25">
      <c r="A10768" s="793"/>
      <c r="E10768" s="176"/>
      <c r="F10768" s="176"/>
      <c r="G10768" s="177"/>
      <c r="H10768" s="177"/>
    </row>
    <row r="10769" spans="1:8" x14ac:dyDescent="0.25">
      <c r="A10769" s="793"/>
      <c r="E10769" s="176"/>
      <c r="F10769" s="176"/>
      <c r="G10769" s="177"/>
      <c r="H10769" s="177"/>
    </row>
    <row r="10770" spans="1:8" x14ac:dyDescent="0.25">
      <c r="A10770" s="793"/>
      <c r="E10770" s="176"/>
      <c r="F10770" s="176"/>
      <c r="G10770" s="177"/>
      <c r="H10770" s="177"/>
    </row>
    <row r="10771" spans="1:8" x14ac:dyDescent="0.25">
      <c r="A10771" s="793"/>
      <c r="E10771" s="176"/>
      <c r="F10771" s="176"/>
      <c r="G10771" s="177"/>
      <c r="H10771" s="177"/>
    </row>
    <row r="10772" spans="1:8" x14ac:dyDescent="0.25">
      <c r="A10772" s="793"/>
      <c r="E10772" s="176"/>
      <c r="F10772" s="176"/>
      <c r="G10772" s="177"/>
      <c r="H10772" s="177"/>
    </row>
    <row r="10773" spans="1:8" x14ac:dyDescent="0.25">
      <c r="A10773" s="793"/>
      <c r="E10773" s="176"/>
      <c r="F10773" s="176"/>
      <c r="G10773" s="177"/>
      <c r="H10773" s="177"/>
    </row>
    <row r="10774" spans="1:8" x14ac:dyDescent="0.25">
      <c r="A10774" s="793"/>
      <c r="E10774" s="176"/>
      <c r="F10774" s="176"/>
      <c r="G10774" s="177"/>
      <c r="H10774" s="177"/>
    </row>
    <row r="10775" spans="1:8" x14ac:dyDescent="0.25">
      <c r="A10775" s="793"/>
      <c r="E10775" s="176"/>
      <c r="F10775" s="176"/>
      <c r="G10775" s="177"/>
      <c r="H10775" s="177"/>
    </row>
    <row r="10776" spans="1:8" x14ac:dyDescent="0.25">
      <c r="A10776" s="793"/>
      <c r="E10776" s="176"/>
      <c r="F10776" s="176"/>
      <c r="G10776" s="177"/>
      <c r="H10776" s="177"/>
    </row>
    <row r="10777" spans="1:8" x14ac:dyDescent="0.25">
      <c r="A10777" s="793"/>
      <c r="E10777" s="176"/>
      <c r="F10777" s="176"/>
      <c r="G10777" s="177"/>
      <c r="H10777" s="177"/>
    </row>
    <row r="10778" spans="1:8" x14ac:dyDescent="0.25">
      <c r="A10778" s="793"/>
      <c r="E10778" s="176"/>
      <c r="F10778" s="176"/>
      <c r="G10778" s="177"/>
      <c r="H10778" s="177"/>
    </row>
    <row r="10779" spans="1:8" x14ac:dyDescent="0.25">
      <c r="A10779" s="793"/>
      <c r="E10779" s="176"/>
      <c r="F10779" s="176"/>
      <c r="G10779" s="177"/>
      <c r="H10779" s="177"/>
    </row>
    <row r="10780" spans="1:8" x14ac:dyDescent="0.25">
      <c r="A10780" s="793"/>
      <c r="E10780" s="176"/>
      <c r="F10780" s="176"/>
      <c r="G10780" s="177"/>
      <c r="H10780" s="177"/>
    </row>
    <row r="10781" spans="1:8" x14ac:dyDescent="0.25">
      <c r="A10781" s="793"/>
      <c r="E10781" s="176"/>
      <c r="F10781" s="176"/>
      <c r="G10781" s="177"/>
      <c r="H10781" s="177"/>
    </row>
    <row r="10782" spans="1:8" x14ac:dyDescent="0.25">
      <c r="A10782" s="793"/>
      <c r="E10782" s="176"/>
      <c r="F10782" s="176"/>
      <c r="G10782" s="177"/>
      <c r="H10782" s="177"/>
    </row>
    <row r="10783" spans="1:8" x14ac:dyDescent="0.25">
      <c r="A10783" s="793"/>
      <c r="E10783" s="176"/>
      <c r="F10783" s="176"/>
      <c r="G10783" s="177"/>
      <c r="H10783" s="177"/>
    </row>
    <row r="10784" spans="1:8" x14ac:dyDescent="0.25">
      <c r="A10784" s="793"/>
      <c r="E10784" s="176"/>
      <c r="F10784" s="176"/>
      <c r="G10784" s="177"/>
      <c r="H10784" s="177"/>
    </row>
    <row r="10785" spans="1:8" x14ac:dyDescent="0.25">
      <c r="A10785" s="793"/>
      <c r="E10785" s="176"/>
      <c r="F10785" s="176"/>
      <c r="G10785" s="177"/>
      <c r="H10785" s="177"/>
    </row>
    <row r="10786" spans="1:8" x14ac:dyDescent="0.25">
      <c r="A10786" s="793"/>
      <c r="E10786" s="176"/>
      <c r="F10786" s="176"/>
      <c r="G10786" s="177"/>
      <c r="H10786" s="177"/>
    </row>
    <row r="10787" spans="1:8" x14ac:dyDescent="0.25">
      <c r="A10787" s="793"/>
      <c r="E10787" s="176"/>
      <c r="F10787" s="176"/>
      <c r="G10787" s="177"/>
      <c r="H10787" s="177"/>
    </row>
    <row r="10788" spans="1:8" x14ac:dyDescent="0.25">
      <c r="A10788" s="793"/>
      <c r="E10788" s="176"/>
      <c r="F10788" s="176"/>
      <c r="G10788" s="177"/>
      <c r="H10788" s="177"/>
    </row>
    <row r="10789" spans="1:8" x14ac:dyDescent="0.25">
      <c r="A10789" s="793"/>
      <c r="E10789" s="176"/>
      <c r="F10789" s="176"/>
      <c r="G10789" s="177"/>
      <c r="H10789" s="177"/>
    </row>
    <row r="10790" spans="1:8" x14ac:dyDescent="0.25">
      <c r="A10790" s="793"/>
      <c r="E10790" s="176"/>
      <c r="F10790" s="176"/>
      <c r="G10790" s="177"/>
      <c r="H10790" s="177"/>
    </row>
    <row r="10791" spans="1:8" x14ac:dyDescent="0.25">
      <c r="A10791" s="793"/>
      <c r="E10791" s="176"/>
      <c r="F10791" s="176"/>
      <c r="G10791" s="177"/>
      <c r="H10791" s="177"/>
    </row>
    <row r="10792" spans="1:8" x14ac:dyDescent="0.25">
      <c r="A10792" s="793"/>
      <c r="E10792" s="176"/>
      <c r="F10792" s="176"/>
      <c r="G10792" s="177"/>
      <c r="H10792" s="177"/>
    </row>
    <row r="10793" spans="1:8" x14ac:dyDescent="0.25">
      <c r="A10793" s="793"/>
      <c r="E10793" s="176"/>
      <c r="F10793" s="176"/>
      <c r="G10793" s="177"/>
      <c r="H10793" s="177"/>
    </row>
    <row r="10794" spans="1:8" x14ac:dyDescent="0.25">
      <c r="A10794" s="793"/>
      <c r="E10794" s="176"/>
      <c r="F10794" s="176"/>
      <c r="G10794" s="177"/>
      <c r="H10794" s="177"/>
    </row>
    <row r="10795" spans="1:8" x14ac:dyDescent="0.25">
      <c r="A10795" s="793"/>
      <c r="E10795" s="176"/>
      <c r="F10795" s="176"/>
      <c r="G10795" s="177"/>
      <c r="H10795" s="177"/>
    </row>
    <row r="10796" spans="1:8" x14ac:dyDescent="0.25">
      <c r="A10796" s="793"/>
      <c r="E10796" s="176"/>
      <c r="F10796" s="176"/>
      <c r="G10796" s="177"/>
      <c r="H10796" s="177"/>
    </row>
    <row r="10797" spans="1:8" x14ac:dyDescent="0.25">
      <c r="A10797" s="793"/>
      <c r="E10797" s="176"/>
      <c r="F10797" s="176"/>
      <c r="G10797" s="177"/>
      <c r="H10797" s="177"/>
    </row>
    <row r="10798" spans="1:8" x14ac:dyDescent="0.25">
      <c r="A10798" s="793"/>
      <c r="E10798" s="176"/>
      <c r="F10798" s="176"/>
      <c r="G10798" s="177"/>
      <c r="H10798" s="177"/>
    </row>
    <row r="10799" spans="1:8" x14ac:dyDescent="0.25">
      <c r="A10799" s="793"/>
      <c r="E10799" s="176"/>
      <c r="F10799" s="176"/>
      <c r="G10799" s="177"/>
      <c r="H10799" s="177"/>
    </row>
    <row r="10800" spans="1:8" x14ac:dyDescent="0.25">
      <c r="A10800" s="793"/>
      <c r="E10800" s="176"/>
      <c r="F10800" s="176"/>
      <c r="G10800" s="177"/>
      <c r="H10800" s="177"/>
    </row>
    <row r="10801" spans="1:8" x14ac:dyDescent="0.25">
      <c r="A10801" s="793"/>
      <c r="E10801" s="176"/>
      <c r="F10801" s="176"/>
      <c r="G10801" s="177"/>
      <c r="H10801" s="177"/>
    </row>
    <row r="10802" spans="1:8" x14ac:dyDescent="0.25">
      <c r="A10802" s="793"/>
      <c r="E10802" s="176"/>
      <c r="F10802" s="176"/>
      <c r="G10802" s="177"/>
      <c r="H10802" s="177"/>
    </row>
    <row r="10803" spans="1:8" x14ac:dyDescent="0.25">
      <c r="A10803" s="793"/>
      <c r="E10803" s="176"/>
      <c r="F10803" s="176"/>
      <c r="G10803" s="177"/>
      <c r="H10803" s="177"/>
    </row>
    <row r="10804" spans="1:8" x14ac:dyDescent="0.25">
      <c r="A10804" s="793"/>
      <c r="E10804" s="176"/>
      <c r="F10804" s="176"/>
      <c r="G10804" s="177"/>
      <c r="H10804" s="177"/>
    </row>
    <row r="10805" spans="1:8" x14ac:dyDescent="0.25">
      <c r="A10805" s="793"/>
      <c r="E10805" s="176"/>
      <c r="F10805" s="176"/>
      <c r="G10805" s="177"/>
      <c r="H10805" s="177"/>
    </row>
    <row r="10806" spans="1:8" x14ac:dyDescent="0.25">
      <c r="A10806" s="793"/>
      <c r="E10806" s="176"/>
      <c r="F10806" s="176"/>
      <c r="G10806" s="177"/>
      <c r="H10806" s="177"/>
    </row>
    <row r="10807" spans="1:8" x14ac:dyDescent="0.25">
      <c r="A10807" s="793"/>
      <c r="E10807" s="176"/>
      <c r="F10807" s="176"/>
      <c r="G10807" s="177"/>
      <c r="H10807" s="177"/>
    </row>
    <row r="10808" spans="1:8" x14ac:dyDescent="0.25">
      <c r="A10808" s="793"/>
      <c r="E10808" s="176"/>
      <c r="F10808" s="176"/>
      <c r="G10808" s="177"/>
      <c r="H10808" s="177"/>
    </row>
    <row r="10809" spans="1:8" x14ac:dyDescent="0.25">
      <c r="A10809" s="793"/>
      <c r="E10809" s="176"/>
      <c r="F10809" s="176"/>
      <c r="G10809" s="177"/>
      <c r="H10809" s="177"/>
    </row>
    <row r="10810" spans="1:8" x14ac:dyDescent="0.25">
      <c r="A10810" s="793"/>
      <c r="E10810" s="176"/>
      <c r="F10810" s="176"/>
      <c r="G10810" s="177"/>
      <c r="H10810" s="177"/>
    </row>
    <row r="10811" spans="1:8" x14ac:dyDescent="0.25">
      <c r="A10811" s="793"/>
      <c r="E10811" s="176"/>
      <c r="F10811" s="176"/>
      <c r="G10811" s="177"/>
      <c r="H10811" s="177"/>
    </row>
    <row r="10812" spans="1:8" x14ac:dyDescent="0.25">
      <c r="A10812" s="793"/>
      <c r="E10812" s="176"/>
      <c r="F10812" s="176"/>
      <c r="G10812" s="177"/>
      <c r="H10812" s="177"/>
    </row>
    <row r="10813" spans="1:8" x14ac:dyDescent="0.25">
      <c r="A10813" s="793"/>
      <c r="E10813" s="176"/>
      <c r="F10813" s="176"/>
      <c r="G10813" s="177"/>
      <c r="H10813" s="177"/>
    </row>
    <row r="10814" spans="1:8" x14ac:dyDescent="0.25">
      <c r="A10814" s="793"/>
      <c r="E10814" s="176"/>
      <c r="F10814" s="176"/>
      <c r="G10814" s="177"/>
      <c r="H10814" s="177"/>
    </row>
    <row r="10815" spans="1:8" x14ac:dyDescent="0.25">
      <c r="A10815" s="793"/>
      <c r="E10815" s="176"/>
      <c r="F10815" s="176"/>
      <c r="G10815" s="177"/>
      <c r="H10815" s="177"/>
    </row>
    <row r="10816" spans="1:8" x14ac:dyDescent="0.25">
      <c r="A10816" s="793"/>
      <c r="E10816" s="176"/>
      <c r="F10816" s="176"/>
      <c r="G10816" s="177"/>
      <c r="H10816" s="177"/>
    </row>
    <row r="10817" spans="1:8" x14ac:dyDescent="0.25">
      <c r="A10817" s="793"/>
      <c r="E10817" s="176"/>
      <c r="F10817" s="176"/>
      <c r="G10817" s="177"/>
      <c r="H10817" s="177"/>
    </row>
    <row r="10818" spans="1:8" x14ac:dyDescent="0.25">
      <c r="A10818" s="793"/>
      <c r="E10818" s="176"/>
      <c r="F10818" s="176"/>
      <c r="G10818" s="177"/>
      <c r="H10818" s="177"/>
    </row>
    <row r="10819" spans="1:8" x14ac:dyDescent="0.25">
      <c r="A10819" s="793"/>
      <c r="E10819" s="176"/>
      <c r="F10819" s="176"/>
      <c r="G10819" s="177"/>
      <c r="H10819" s="177"/>
    </row>
    <row r="10820" spans="1:8" x14ac:dyDescent="0.25">
      <c r="A10820" s="793"/>
      <c r="E10820" s="176"/>
      <c r="F10820" s="176"/>
      <c r="G10820" s="177"/>
      <c r="H10820" s="177"/>
    </row>
    <row r="10821" spans="1:8" x14ac:dyDescent="0.25">
      <c r="A10821" s="793"/>
      <c r="E10821" s="176"/>
      <c r="F10821" s="176"/>
      <c r="G10821" s="177"/>
      <c r="H10821" s="177"/>
    </row>
    <row r="10822" spans="1:8" x14ac:dyDescent="0.25">
      <c r="A10822" s="793"/>
      <c r="E10822" s="176"/>
      <c r="F10822" s="176"/>
      <c r="G10822" s="177"/>
      <c r="H10822" s="177"/>
    </row>
    <row r="10823" spans="1:8" x14ac:dyDescent="0.25">
      <c r="A10823" s="793"/>
      <c r="E10823" s="176"/>
      <c r="F10823" s="176"/>
      <c r="G10823" s="177"/>
      <c r="H10823" s="177"/>
    </row>
    <row r="10824" spans="1:8" x14ac:dyDescent="0.25">
      <c r="A10824" s="793"/>
      <c r="E10824" s="176"/>
      <c r="F10824" s="176"/>
      <c r="G10824" s="177"/>
      <c r="H10824" s="177"/>
    </row>
    <row r="10825" spans="1:8" x14ac:dyDescent="0.25">
      <c r="A10825" s="793"/>
      <c r="E10825" s="176"/>
      <c r="F10825" s="176"/>
      <c r="G10825" s="177"/>
      <c r="H10825" s="177"/>
    </row>
    <row r="10826" spans="1:8" x14ac:dyDescent="0.25">
      <c r="A10826" s="793"/>
      <c r="E10826" s="176"/>
      <c r="F10826" s="176"/>
      <c r="G10826" s="177"/>
      <c r="H10826" s="177"/>
    </row>
    <row r="10827" spans="1:8" x14ac:dyDescent="0.25">
      <c r="A10827" s="793"/>
      <c r="E10827" s="176"/>
      <c r="F10827" s="176"/>
      <c r="G10827" s="177"/>
      <c r="H10827" s="177"/>
    </row>
    <row r="10828" spans="1:8" x14ac:dyDescent="0.25">
      <c r="A10828" s="793"/>
      <c r="E10828" s="176"/>
      <c r="F10828" s="176"/>
      <c r="G10828" s="177"/>
      <c r="H10828" s="177"/>
    </row>
    <row r="10829" spans="1:8" x14ac:dyDescent="0.25">
      <c r="A10829" s="793"/>
      <c r="E10829" s="176"/>
      <c r="F10829" s="176"/>
      <c r="G10829" s="177"/>
      <c r="H10829" s="177"/>
    </row>
    <row r="10830" spans="1:8" x14ac:dyDescent="0.25">
      <c r="A10830" s="793"/>
      <c r="E10830" s="176"/>
      <c r="F10830" s="176"/>
      <c r="G10830" s="177"/>
      <c r="H10830" s="177"/>
    </row>
    <row r="10831" spans="1:8" x14ac:dyDescent="0.25">
      <c r="A10831" s="793"/>
      <c r="E10831" s="176"/>
      <c r="F10831" s="176"/>
      <c r="G10831" s="177"/>
      <c r="H10831" s="177"/>
    </row>
    <row r="10832" spans="1:8" x14ac:dyDescent="0.25">
      <c r="A10832" s="793"/>
      <c r="E10832" s="176"/>
      <c r="F10832" s="176"/>
      <c r="G10832" s="177"/>
      <c r="H10832" s="177"/>
    </row>
    <row r="10833" spans="1:8" x14ac:dyDescent="0.25">
      <c r="A10833" s="793"/>
      <c r="E10833" s="176"/>
      <c r="F10833" s="176"/>
      <c r="G10833" s="177"/>
      <c r="H10833" s="177"/>
    </row>
    <row r="10834" spans="1:8" x14ac:dyDescent="0.25">
      <c r="A10834" s="793"/>
      <c r="E10834" s="176"/>
      <c r="F10834" s="176"/>
      <c r="G10834" s="177"/>
      <c r="H10834" s="177"/>
    </row>
    <row r="10835" spans="1:8" x14ac:dyDescent="0.25">
      <c r="A10835" s="793"/>
      <c r="E10835" s="176"/>
      <c r="F10835" s="176"/>
      <c r="G10835" s="177"/>
      <c r="H10835" s="177"/>
    </row>
    <row r="10836" spans="1:8" x14ac:dyDescent="0.25">
      <c r="A10836" s="793"/>
      <c r="E10836" s="176"/>
      <c r="F10836" s="176"/>
      <c r="G10836" s="177"/>
      <c r="H10836" s="177"/>
    </row>
    <row r="10837" spans="1:8" x14ac:dyDescent="0.25">
      <c r="A10837" s="793"/>
      <c r="E10837" s="176"/>
      <c r="F10837" s="176"/>
      <c r="G10837" s="177"/>
      <c r="H10837" s="177"/>
    </row>
    <row r="10838" spans="1:8" x14ac:dyDescent="0.25">
      <c r="A10838" s="793"/>
      <c r="E10838" s="176"/>
      <c r="F10838" s="176"/>
      <c r="G10838" s="177"/>
      <c r="H10838" s="177"/>
    </row>
    <row r="10839" spans="1:8" x14ac:dyDescent="0.25">
      <c r="A10839" s="793"/>
      <c r="E10839" s="176"/>
      <c r="F10839" s="176"/>
      <c r="G10839" s="177"/>
      <c r="H10839" s="177"/>
    </row>
    <row r="10840" spans="1:8" x14ac:dyDescent="0.25">
      <c r="A10840" s="793"/>
      <c r="E10840" s="176"/>
      <c r="F10840" s="176"/>
      <c r="G10840" s="177"/>
      <c r="H10840" s="177"/>
    </row>
    <row r="10841" spans="1:8" x14ac:dyDescent="0.25">
      <c r="A10841" s="793"/>
      <c r="E10841" s="176"/>
      <c r="F10841" s="176"/>
      <c r="G10841" s="177"/>
      <c r="H10841" s="177"/>
    </row>
    <row r="10842" spans="1:8" x14ac:dyDescent="0.25">
      <c r="A10842" s="793"/>
      <c r="E10842" s="176"/>
      <c r="F10842" s="176"/>
      <c r="G10842" s="177"/>
      <c r="H10842" s="177"/>
    </row>
    <row r="10843" spans="1:8" x14ac:dyDescent="0.25">
      <c r="A10843" s="793"/>
      <c r="E10843" s="176"/>
      <c r="F10843" s="176"/>
      <c r="G10843" s="177"/>
      <c r="H10843" s="177"/>
    </row>
    <row r="10844" spans="1:8" x14ac:dyDescent="0.25">
      <c r="A10844" s="793"/>
      <c r="E10844" s="176"/>
      <c r="F10844" s="176"/>
      <c r="G10844" s="177"/>
      <c r="H10844" s="177"/>
    </row>
    <row r="10845" spans="1:8" x14ac:dyDescent="0.25">
      <c r="A10845" s="793"/>
      <c r="E10845" s="176"/>
      <c r="F10845" s="176"/>
      <c r="G10845" s="177"/>
      <c r="H10845" s="177"/>
    </row>
    <row r="10846" spans="1:8" x14ac:dyDescent="0.25">
      <c r="A10846" s="793"/>
      <c r="E10846" s="176"/>
      <c r="F10846" s="176"/>
      <c r="G10846" s="177"/>
      <c r="H10846" s="177"/>
    </row>
    <row r="10847" spans="1:8" x14ac:dyDescent="0.25">
      <c r="A10847" s="793"/>
      <c r="E10847" s="176"/>
      <c r="F10847" s="176"/>
      <c r="G10847" s="177"/>
      <c r="H10847" s="177"/>
    </row>
    <row r="10848" spans="1:8" x14ac:dyDescent="0.25">
      <c r="A10848" s="793"/>
      <c r="E10848" s="176"/>
      <c r="F10848" s="176"/>
      <c r="G10848" s="177"/>
      <c r="H10848" s="177"/>
    </row>
    <row r="10849" spans="1:8" x14ac:dyDescent="0.25">
      <c r="A10849" s="793"/>
      <c r="E10849" s="176"/>
      <c r="F10849" s="176"/>
      <c r="G10849" s="177"/>
      <c r="H10849" s="177"/>
    </row>
    <row r="10850" spans="1:8" x14ac:dyDescent="0.25">
      <c r="A10850" s="793"/>
      <c r="E10850" s="176"/>
      <c r="F10850" s="176"/>
      <c r="G10850" s="177"/>
      <c r="H10850" s="177"/>
    </row>
    <row r="10851" spans="1:8" x14ac:dyDescent="0.25">
      <c r="A10851" s="793"/>
      <c r="E10851" s="176"/>
      <c r="F10851" s="176"/>
      <c r="G10851" s="177"/>
      <c r="H10851" s="177"/>
    </row>
    <row r="10852" spans="1:8" x14ac:dyDescent="0.25">
      <c r="A10852" s="793"/>
      <c r="E10852" s="176"/>
      <c r="F10852" s="176"/>
      <c r="G10852" s="177"/>
      <c r="H10852" s="177"/>
    </row>
    <row r="10853" spans="1:8" x14ac:dyDescent="0.25">
      <c r="A10853" s="793"/>
      <c r="E10853" s="176"/>
      <c r="F10853" s="176"/>
      <c r="G10853" s="177"/>
      <c r="H10853" s="177"/>
    </row>
    <row r="10854" spans="1:8" x14ac:dyDescent="0.25">
      <c r="A10854" s="793"/>
      <c r="E10854" s="176"/>
      <c r="F10854" s="176"/>
      <c r="G10854" s="177"/>
      <c r="H10854" s="177"/>
    </row>
    <row r="10855" spans="1:8" x14ac:dyDescent="0.25">
      <c r="A10855" s="793"/>
      <c r="E10855" s="176"/>
      <c r="F10855" s="176"/>
      <c r="G10855" s="177"/>
      <c r="H10855" s="177"/>
    </row>
    <row r="10856" spans="1:8" x14ac:dyDescent="0.25">
      <c r="A10856" s="793"/>
      <c r="E10856" s="176"/>
      <c r="F10856" s="176"/>
      <c r="G10856" s="177"/>
      <c r="H10856" s="177"/>
    </row>
    <row r="10857" spans="1:8" x14ac:dyDescent="0.25">
      <c r="A10857" s="793"/>
      <c r="E10857" s="176"/>
      <c r="F10857" s="176"/>
      <c r="G10857" s="177"/>
      <c r="H10857" s="177"/>
    </row>
    <row r="10858" spans="1:8" x14ac:dyDescent="0.25">
      <c r="A10858" s="793"/>
      <c r="E10858" s="176"/>
      <c r="F10858" s="176"/>
      <c r="G10858" s="177"/>
      <c r="H10858" s="177"/>
    </row>
    <row r="10859" spans="1:8" x14ac:dyDescent="0.25">
      <c r="A10859" s="793"/>
      <c r="E10859" s="176"/>
      <c r="F10859" s="176"/>
      <c r="G10859" s="177"/>
      <c r="H10859" s="177"/>
    </row>
    <row r="10860" spans="1:8" x14ac:dyDescent="0.25">
      <c r="A10860" s="793"/>
      <c r="E10860" s="176"/>
      <c r="F10860" s="176"/>
      <c r="G10860" s="177"/>
      <c r="H10860" s="177"/>
    </row>
    <row r="10861" spans="1:8" x14ac:dyDescent="0.25">
      <c r="A10861" s="793"/>
      <c r="E10861" s="176"/>
      <c r="F10861" s="176"/>
      <c r="G10861" s="177"/>
      <c r="H10861" s="177"/>
    </row>
    <row r="10862" spans="1:8" x14ac:dyDescent="0.25">
      <c r="A10862" s="793"/>
      <c r="E10862" s="176"/>
      <c r="F10862" s="176"/>
      <c r="G10862" s="177"/>
      <c r="H10862" s="177"/>
    </row>
    <row r="10863" spans="1:8" x14ac:dyDescent="0.25">
      <c r="A10863" s="793"/>
      <c r="E10863" s="176"/>
      <c r="F10863" s="176"/>
      <c r="G10863" s="177"/>
      <c r="H10863" s="177"/>
    </row>
    <row r="10864" spans="1:8" x14ac:dyDescent="0.25">
      <c r="A10864" s="793"/>
      <c r="E10864" s="176"/>
      <c r="F10864" s="176"/>
      <c r="G10864" s="177"/>
      <c r="H10864" s="177"/>
    </row>
    <row r="10865" spans="1:8" x14ac:dyDescent="0.25">
      <c r="A10865" s="793"/>
      <c r="E10865" s="176"/>
      <c r="F10865" s="176"/>
      <c r="G10865" s="177"/>
      <c r="H10865" s="177"/>
    </row>
    <row r="10866" spans="1:8" x14ac:dyDescent="0.25">
      <c r="A10866" s="793"/>
      <c r="E10866" s="176"/>
      <c r="F10866" s="176"/>
      <c r="G10866" s="177"/>
      <c r="H10866" s="177"/>
    </row>
    <row r="10867" spans="1:8" x14ac:dyDescent="0.25">
      <c r="A10867" s="793"/>
      <c r="E10867" s="176"/>
      <c r="F10867" s="176"/>
      <c r="G10867" s="177"/>
      <c r="H10867" s="177"/>
    </row>
    <row r="10868" spans="1:8" x14ac:dyDescent="0.25">
      <c r="A10868" s="793"/>
      <c r="E10868" s="176"/>
      <c r="F10868" s="176"/>
      <c r="G10868" s="177"/>
      <c r="H10868" s="177"/>
    </row>
    <row r="10869" spans="1:8" x14ac:dyDescent="0.25">
      <c r="A10869" s="793"/>
      <c r="E10869" s="176"/>
      <c r="F10869" s="176"/>
      <c r="G10869" s="177"/>
      <c r="H10869" s="177"/>
    </row>
    <row r="10870" spans="1:8" x14ac:dyDescent="0.25">
      <c r="A10870" s="793"/>
      <c r="E10870" s="176"/>
      <c r="F10870" s="176"/>
      <c r="G10870" s="177"/>
      <c r="H10870" s="177"/>
    </row>
    <row r="10871" spans="1:8" x14ac:dyDescent="0.25">
      <c r="A10871" s="793"/>
      <c r="E10871" s="176"/>
      <c r="F10871" s="176"/>
      <c r="G10871" s="177"/>
      <c r="H10871" s="177"/>
    </row>
    <row r="10872" spans="1:8" x14ac:dyDescent="0.25">
      <c r="A10872" s="793"/>
      <c r="E10872" s="176"/>
      <c r="F10872" s="176"/>
      <c r="G10872" s="177"/>
      <c r="H10872" s="177"/>
    </row>
    <row r="10873" spans="1:8" x14ac:dyDescent="0.25">
      <c r="A10873" s="793"/>
      <c r="E10873" s="176"/>
      <c r="F10873" s="176"/>
      <c r="G10873" s="177"/>
      <c r="H10873" s="177"/>
    </row>
    <row r="10874" spans="1:8" x14ac:dyDescent="0.25">
      <c r="A10874" s="793"/>
      <c r="E10874" s="176"/>
      <c r="F10874" s="176"/>
      <c r="G10874" s="177"/>
      <c r="H10874" s="177"/>
    </row>
    <row r="10875" spans="1:8" x14ac:dyDescent="0.25">
      <c r="A10875" s="793"/>
      <c r="E10875" s="176"/>
      <c r="F10875" s="176"/>
      <c r="G10875" s="177"/>
      <c r="H10875" s="177"/>
    </row>
    <row r="10876" spans="1:8" x14ac:dyDescent="0.25">
      <c r="A10876" s="793"/>
      <c r="E10876" s="176"/>
      <c r="F10876" s="176"/>
      <c r="G10876" s="177"/>
      <c r="H10876" s="177"/>
    </row>
    <row r="10877" spans="1:8" x14ac:dyDescent="0.25">
      <c r="A10877" s="793"/>
      <c r="E10877" s="176"/>
      <c r="F10877" s="176"/>
      <c r="G10877" s="177"/>
      <c r="H10877" s="177"/>
    </row>
    <row r="10878" spans="1:8" x14ac:dyDescent="0.25">
      <c r="A10878" s="793"/>
      <c r="E10878" s="176"/>
      <c r="F10878" s="176"/>
      <c r="G10878" s="177"/>
      <c r="H10878" s="177"/>
    </row>
    <row r="10879" spans="1:8" x14ac:dyDescent="0.25">
      <c r="A10879" s="793"/>
      <c r="E10879" s="176"/>
      <c r="F10879" s="176"/>
      <c r="G10879" s="177"/>
      <c r="H10879" s="177"/>
    </row>
    <row r="10880" spans="1:8" x14ac:dyDescent="0.25">
      <c r="A10880" s="793"/>
      <c r="E10880" s="176"/>
      <c r="F10880" s="176"/>
      <c r="G10880" s="177"/>
      <c r="H10880" s="177"/>
    </row>
    <row r="10881" spans="1:8" x14ac:dyDescent="0.25">
      <c r="A10881" s="793"/>
      <c r="E10881" s="176"/>
      <c r="F10881" s="176"/>
      <c r="G10881" s="177"/>
      <c r="H10881" s="177"/>
    </row>
    <row r="10882" spans="1:8" x14ac:dyDescent="0.25">
      <c r="A10882" s="793"/>
      <c r="E10882" s="176"/>
      <c r="F10882" s="176"/>
      <c r="G10882" s="177"/>
      <c r="H10882" s="177"/>
    </row>
    <row r="10883" spans="1:8" x14ac:dyDescent="0.25">
      <c r="A10883" s="793"/>
      <c r="E10883" s="176"/>
      <c r="F10883" s="176"/>
      <c r="G10883" s="177"/>
      <c r="H10883" s="177"/>
    </row>
    <row r="10884" spans="1:8" x14ac:dyDescent="0.25">
      <c r="A10884" s="793"/>
      <c r="E10884" s="176"/>
      <c r="F10884" s="176"/>
      <c r="G10884" s="177"/>
      <c r="H10884" s="177"/>
    </row>
    <row r="10885" spans="1:8" x14ac:dyDescent="0.25">
      <c r="A10885" s="793"/>
      <c r="E10885" s="176"/>
      <c r="F10885" s="176"/>
      <c r="G10885" s="177"/>
      <c r="H10885" s="177"/>
    </row>
    <row r="10886" spans="1:8" x14ac:dyDescent="0.25">
      <c r="A10886" s="793"/>
      <c r="E10886" s="176"/>
      <c r="F10886" s="176"/>
      <c r="G10886" s="177"/>
      <c r="H10886" s="177"/>
    </row>
    <row r="10887" spans="1:8" x14ac:dyDescent="0.25">
      <c r="A10887" s="793"/>
      <c r="E10887" s="176"/>
      <c r="F10887" s="176"/>
      <c r="G10887" s="177"/>
      <c r="H10887" s="177"/>
    </row>
    <row r="10888" spans="1:8" x14ac:dyDescent="0.25">
      <c r="A10888" s="793"/>
      <c r="E10888" s="176"/>
      <c r="F10888" s="176"/>
      <c r="G10888" s="177"/>
      <c r="H10888" s="177"/>
    </row>
    <row r="10889" spans="1:8" x14ac:dyDescent="0.25">
      <c r="A10889" s="793"/>
      <c r="E10889" s="176"/>
      <c r="F10889" s="176"/>
      <c r="G10889" s="177"/>
      <c r="H10889" s="177"/>
    </row>
    <row r="10890" spans="1:8" x14ac:dyDescent="0.25">
      <c r="A10890" s="793"/>
      <c r="E10890" s="176"/>
      <c r="F10890" s="176"/>
      <c r="G10890" s="177"/>
      <c r="H10890" s="177"/>
    </row>
    <row r="10891" spans="1:8" x14ac:dyDescent="0.25">
      <c r="A10891" s="793"/>
      <c r="E10891" s="176"/>
      <c r="F10891" s="176"/>
      <c r="G10891" s="177"/>
      <c r="H10891" s="177"/>
    </row>
    <row r="10892" spans="1:8" x14ac:dyDescent="0.25">
      <c r="A10892" s="793"/>
      <c r="E10892" s="176"/>
      <c r="F10892" s="176"/>
      <c r="G10892" s="177"/>
      <c r="H10892" s="177"/>
    </row>
    <row r="10893" spans="1:8" x14ac:dyDescent="0.25">
      <c r="A10893" s="793"/>
      <c r="E10893" s="176"/>
      <c r="F10893" s="176"/>
      <c r="G10893" s="177"/>
      <c r="H10893" s="177"/>
    </row>
    <row r="10894" spans="1:8" x14ac:dyDescent="0.25">
      <c r="A10894" s="793"/>
      <c r="E10894" s="176"/>
      <c r="F10894" s="176"/>
      <c r="G10894" s="177"/>
      <c r="H10894" s="177"/>
    </row>
    <row r="10895" spans="1:8" x14ac:dyDescent="0.25">
      <c r="A10895" s="793"/>
      <c r="E10895" s="176"/>
      <c r="F10895" s="176"/>
      <c r="G10895" s="177"/>
      <c r="H10895" s="177"/>
    </row>
    <row r="10896" spans="1:8" x14ac:dyDescent="0.25">
      <c r="A10896" s="793"/>
      <c r="E10896" s="176"/>
      <c r="F10896" s="176"/>
      <c r="G10896" s="177"/>
      <c r="H10896" s="177"/>
    </row>
    <row r="10897" spans="1:8" x14ac:dyDescent="0.25">
      <c r="A10897" s="793"/>
      <c r="E10897" s="176"/>
      <c r="F10897" s="176"/>
      <c r="G10897" s="177"/>
      <c r="H10897" s="177"/>
    </row>
    <row r="10898" spans="1:8" x14ac:dyDescent="0.25">
      <c r="A10898" s="793"/>
      <c r="E10898" s="176"/>
      <c r="F10898" s="176"/>
      <c r="G10898" s="177"/>
      <c r="H10898" s="177"/>
    </row>
    <row r="10899" spans="1:8" x14ac:dyDescent="0.25">
      <c r="A10899" s="793"/>
      <c r="E10899" s="176"/>
      <c r="F10899" s="176"/>
      <c r="G10899" s="177"/>
      <c r="H10899" s="177"/>
    </row>
    <row r="10900" spans="1:8" x14ac:dyDescent="0.25">
      <c r="A10900" s="793"/>
      <c r="E10900" s="176"/>
      <c r="F10900" s="176"/>
      <c r="G10900" s="177"/>
      <c r="H10900" s="177"/>
    </row>
    <row r="10901" spans="1:8" x14ac:dyDescent="0.25">
      <c r="A10901" s="793"/>
      <c r="E10901" s="176"/>
      <c r="F10901" s="176"/>
      <c r="G10901" s="177"/>
      <c r="H10901" s="177"/>
    </row>
    <row r="10902" spans="1:8" x14ac:dyDescent="0.25">
      <c r="A10902" s="793"/>
      <c r="E10902" s="176"/>
      <c r="F10902" s="176"/>
      <c r="G10902" s="177"/>
      <c r="H10902" s="177"/>
    </row>
    <row r="10903" spans="1:8" x14ac:dyDescent="0.25">
      <c r="A10903" s="793"/>
      <c r="E10903" s="176"/>
      <c r="F10903" s="176"/>
      <c r="G10903" s="177"/>
      <c r="H10903" s="177"/>
    </row>
    <row r="10904" spans="1:8" x14ac:dyDescent="0.25">
      <c r="A10904" s="793"/>
      <c r="E10904" s="176"/>
      <c r="F10904" s="176"/>
      <c r="G10904" s="177"/>
      <c r="H10904" s="177"/>
    </row>
    <row r="10905" spans="1:8" x14ac:dyDescent="0.25">
      <c r="A10905" s="793"/>
      <c r="E10905" s="176"/>
      <c r="F10905" s="176"/>
      <c r="G10905" s="177"/>
      <c r="H10905" s="177"/>
    </row>
    <row r="10906" spans="1:8" x14ac:dyDescent="0.25">
      <c r="A10906" s="793"/>
      <c r="E10906" s="176"/>
      <c r="F10906" s="176"/>
      <c r="G10906" s="177"/>
      <c r="H10906" s="177"/>
    </row>
    <row r="10907" spans="1:8" x14ac:dyDescent="0.25">
      <c r="A10907" s="793"/>
      <c r="E10907" s="176"/>
      <c r="F10907" s="176"/>
      <c r="G10907" s="177"/>
      <c r="H10907" s="177"/>
    </row>
    <row r="10908" spans="1:8" x14ac:dyDescent="0.25">
      <c r="A10908" s="793"/>
      <c r="E10908" s="176"/>
      <c r="F10908" s="176"/>
      <c r="G10908" s="177"/>
      <c r="H10908" s="177"/>
    </row>
    <row r="10909" spans="1:8" x14ac:dyDescent="0.25">
      <c r="A10909" s="793"/>
      <c r="E10909" s="176"/>
      <c r="F10909" s="176"/>
      <c r="G10909" s="177"/>
      <c r="H10909" s="177"/>
    </row>
    <row r="10910" spans="1:8" x14ac:dyDescent="0.25">
      <c r="A10910" s="793"/>
      <c r="E10910" s="176"/>
      <c r="F10910" s="176"/>
      <c r="G10910" s="177"/>
      <c r="H10910" s="177"/>
    </row>
    <row r="10911" spans="1:8" x14ac:dyDescent="0.25">
      <c r="A10911" s="793"/>
      <c r="E10911" s="176"/>
      <c r="F10911" s="176"/>
      <c r="G10911" s="177"/>
      <c r="H10911" s="177"/>
    </row>
    <row r="10912" spans="1:8" x14ac:dyDescent="0.25">
      <c r="A10912" s="793"/>
      <c r="E10912" s="176"/>
      <c r="F10912" s="176"/>
      <c r="G10912" s="177"/>
      <c r="H10912" s="177"/>
    </row>
    <row r="10913" spans="1:8" x14ac:dyDescent="0.25">
      <c r="A10913" s="793"/>
      <c r="E10913" s="176"/>
      <c r="F10913" s="176"/>
      <c r="G10913" s="177"/>
      <c r="H10913" s="177"/>
    </row>
    <row r="10914" spans="1:8" x14ac:dyDescent="0.25">
      <c r="A10914" s="793"/>
      <c r="E10914" s="176"/>
      <c r="F10914" s="176"/>
      <c r="G10914" s="177"/>
      <c r="H10914" s="177"/>
    </row>
    <row r="10915" spans="1:8" x14ac:dyDescent="0.25">
      <c r="A10915" s="793"/>
      <c r="E10915" s="176"/>
      <c r="F10915" s="176"/>
      <c r="G10915" s="177"/>
      <c r="H10915" s="177"/>
    </row>
    <row r="10916" spans="1:8" x14ac:dyDescent="0.25">
      <c r="A10916" s="793"/>
      <c r="E10916" s="176"/>
      <c r="F10916" s="176"/>
      <c r="G10916" s="177"/>
      <c r="H10916" s="177"/>
    </row>
    <row r="10917" spans="1:8" x14ac:dyDescent="0.25">
      <c r="A10917" s="793"/>
      <c r="E10917" s="176"/>
      <c r="F10917" s="176"/>
      <c r="G10917" s="177"/>
      <c r="H10917" s="177"/>
    </row>
    <row r="10918" spans="1:8" x14ac:dyDescent="0.25">
      <c r="A10918" s="793"/>
      <c r="E10918" s="176"/>
      <c r="F10918" s="176"/>
      <c r="G10918" s="177"/>
      <c r="H10918" s="177"/>
    </row>
  </sheetData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10998"/>
  <sheetViews>
    <sheetView topLeftCell="A1148" workbookViewId="0">
      <selection activeCell="B2" sqref="B2:D1167"/>
    </sheetView>
  </sheetViews>
  <sheetFormatPr defaultColWidth="9.140625" defaultRowHeight="15" x14ac:dyDescent="0.25"/>
  <cols>
    <col min="1" max="1" width="10" bestFit="1" customWidth="1"/>
    <col min="2" max="2" width="21.42578125" style="176" bestFit="1" customWidth="1"/>
    <col min="3" max="3" width="19.140625" style="176" bestFit="1" customWidth="1"/>
    <col min="4" max="4" width="16.42578125" style="176" bestFit="1" customWidth="1"/>
    <col min="5" max="5" width="17.140625" bestFit="1" customWidth="1"/>
    <col min="6" max="6" width="14.140625" bestFit="1" customWidth="1"/>
    <col min="7" max="7" width="15.42578125" bestFit="1" customWidth="1"/>
    <col min="8" max="8" width="12.85546875" bestFit="1" customWidth="1"/>
  </cols>
  <sheetData>
    <row r="1" spans="1:8" x14ac:dyDescent="0.25">
      <c r="A1" s="794" t="s">
        <v>843</v>
      </c>
      <c r="B1" s="787" t="s">
        <v>844</v>
      </c>
      <c r="C1" s="787" t="s">
        <v>845</v>
      </c>
      <c r="D1" s="787" t="s">
        <v>846</v>
      </c>
      <c r="E1" s="175" t="s">
        <v>847</v>
      </c>
      <c r="F1" s="175" t="s">
        <v>848</v>
      </c>
      <c r="G1" s="175" t="s">
        <v>849</v>
      </c>
      <c r="H1" s="175" t="s">
        <v>850</v>
      </c>
    </row>
    <row r="2" spans="1:8" x14ac:dyDescent="0.25">
      <c r="A2" s="790" t="s">
        <v>852</v>
      </c>
      <c r="B2" s="791">
        <v>0</v>
      </c>
      <c r="C2" s="791">
        <v>0</v>
      </c>
      <c r="D2" s="791">
        <v>14926</v>
      </c>
      <c r="E2" s="176">
        <f>C2</f>
        <v>0</v>
      </c>
      <c r="F2" s="176">
        <f>D2</f>
        <v>14926</v>
      </c>
      <c r="G2" s="177">
        <f>$E$1167-E2</f>
        <v>29774906.700000018</v>
      </c>
      <c r="H2" s="177">
        <f>$F$1167-F2</f>
        <v>2176860</v>
      </c>
    </row>
    <row r="3" spans="1:8" x14ac:dyDescent="0.25">
      <c r="A3" s="790" t="s">
        <v>852</v>
      </c>
      <c r="B3" s="791">
        <v>1</v>
      </c>
      <c r="C3" s="791">
        <v>931.00000000000068</v>
      </c>
      <c r="D3" s="791">
        <v>2555</v>
      </c>
      <c r="E3" s="176">
        <f>E2+C3</f>
        <v>931.00000000000068</v>
      </c>
      <c r="F3" s="176">
        <f>F2+D3</f>
        <v>17481</v>
      </c>
      <c r="G3" s="177">
        <f t="shared" ref="G3:G66" si="0">$E$1167-E3</f>
        <v>29773975.700000018</v>
      </c>
      <c r="H3" s="177">
        <f t="shared" ref="H3:H66" si="1">$F$1167-F3</f>
        <v>2174305</v>
      </c>
    </row>
    <row r="4" spans="1:8" x14ac:dyDescent="0.25">
      <c r="A4" s="790" t="s">
        <v>852</v>
      </c>
      <c r="B4" s="791">
        <v>2</v>
      </c>
      <c r="C4" s="791">
        <v>1693.899999999983</v>
      </c>
      <c r="D4" s="791">
        <v>2372</v>
      </c>
      <c r="E4" s="176">
        <f t="shared" ref="E4:F19" si="2">E3+C4</f>
        <v>2624.8999999999837</v>
      </c>
      <c r="F4" s="176">
        <f t="shared" si="2"/>
        <v>19853</v>
      </c>
      <c r="G4" s="177">
        <f t="shared" si="0"/>
        <v>29772281.800000019</v>
      </c>
      <c r="H4" s="177">
        <f t="shared" si="1"/>
        <v>2171933</v>
      </c>
    </row>
    <row r="5" spans="1:8" x14ac:dyDescent="0.25">
      <c r="A5" s="790" t="s">
        <v>852</v>
      </c>
      <c r="B5" s="791">
        <v>3</v>
      </c>
      <c r="C5" s="791">
        <v>2000.9999999999798</v>
      </c>
      <c r="D5" s="791">
        <v>1650</v>
      </c>
      <c r="E5" s="176">
        <f t="shared" si="2"/>
        <v>4625.8999999999633</v>
      </c>
      <c r="F5" s="176">
        <f t="shared" si="2"/>
        <v>21503</v>
      </c>
      <c r="G5" s="177">
        <f t="shared" si="0"/>
        <v>29770280.800000019</v>
      </c>
      <c r="H5" s="177">
        <f t="shared" si="1"/>
        <v>2170283</v>
      </c>
    </row>
    <row r="6" spans="1:8" x14ac:dyDescent="0.25">
      <c r="A6" s="790" t="s">
        <v>852</v>
      </c>
      <c r="B6" s="791">
        <v>4</v>
      </c>
      <c r="C6" s="791">
        <v>2967.4999999999732</v>
      </c>
      <c r="D6" s="791">
        <v>2030</v>
      </c>
      <c r="E6" s="176">
        <f t="shared" si="2"/>
        <v>7593.399999999936</v>
      </c>
      <c r="F6" s="176">
        <f t="shared" si="2"/>
        <v>23533</v>
      </c>
      <c r="G6" s="177">
        <f t="shared" si="0"/>
        <v>29767313.300000019</v>
      </c>
      <c r="H6" s="177">
        <f t="shared" si="1"/>
        <v>2168253</v>
      </c>
    </row>
    <row r="7" spans="1:8" x14ac:dyDescent="0.25">
      <c r="A7" s="790" t="s">
        <v>852</v>
      </c>
      <c r="B7" s="791">
        <v>5</v>
      </c>
      <c r="C7" s="791">
        <v>3769.0999999999563</v>
      </c>
      <c r="D7" s="791">
        <v>2213</v>
      </c>
      <c r="E7" s="176">
        <f t="shared" si="2"/>
        <v>11362.499999999893</v>
      </c>
      <c r="F7" s="176">
        <f t="shared" si="2"/>
        <v>25746</v>
      </c>
      <c r="G7" s="177">
        <f t="shared" si="0"/>
        <v>29763544.200000018</v>
      </c>
      <c r="H7" s="177">
        <f t="shared" si="1"/>
        <v>2166040</v>
      </c>
    </row>
    <row r="8" spans="1:8" x14ac:dyDescent="0.25">
      <c r="A8" s="790" t="s">
        <v>852</v>
      </c>
      <c r="B8" s="791">
        <v>6</v>
      </c>
      <c r="C8" s="791">
        <v>4417.1000000000085</v>
      </c>
      <c r="D8" s="791">
        <v>2201</v>
      </c>
      <c r="E8" s="176">
        <f t="shared" si="2"/>
        <v>15779.5999999999</v>
      </c>
      <c r="F8" s="176">
        <f t="shared" si="2"/>
        <v>27947</v>
      </c>
      <c r="G8" s="177">
        <f t="shared" si="0"/>
        <v>29759127.100000016</v>
      </c>
      <c r="H8" s="177">
        <f t="shared" si="1"/>
        <v>2163839</v>
      </c>
    </row>
    <row r="9" spans="1:8" x14ac:dyDescent="0.25">
      <c r="A9" s="790" t="s">
        <v>852</v>
      </c>
      <c r="B9" s="791">
        <v>7</v>
      </c>
      <c r="C9" s="791">
        <v>4940.4000000000387</v>
      </c>
      <c r="D9" s="791">
        <v>2189</v>
      </c>
      <c r="E9" s="176">
        <f t="shared" si="2"/>
        <v>20719.999999999938</v>
      </c>
      <c r="F9" s="176">
        <f t="shared" si="2"/>
        <v>30136</v>
      </c>
      <c r="G9" s="177">
        <f t="shared" si="0"/>
        <v>29754186.700000018</v>
      </c>
      <c r="H9" s="177">
        <f t="shared" si="1"/>
        <v>2161650</v>
      </c>
    </row>
    <row r="10" spans="1:8" x14ac:dyDescent="0.25">
      <c r="A10" s="790" t="s">
        <v>852</v>
      </c>
      <c r="B10" s="791">
        <v>8</v>
      </c>
      <c r="C10" s="791">
        <v>5594.9000000000151</v>
      </c>
      <c r="D10" s="791">
        <v>2311</v>
      </c>
      <c r="E10" s="176">
        <f t="shared" si="2"/>
        <v>26314.899999999954</v>
      </c>
      <c r="F10" s="176">
        <f t="shared" si="2"/>
        <v>32447</v>
      </c>
      <c r="G10" s="177">
        <f t="shared" si="0"/>
        <v>29748591.800000019</v>
      </c>
      <c r="H10" s="177">
        <f t="shared" si="1"/>
        <v>2159339</v>
      </c>
    </row>
    <row r="11" spans="1:8" x14ac:dyDescent="0.25">
      <c r="A11" s="790" t="s">
        <v>852</v>
      </c>
      <c r="B11" s="791">
        <v>9</v>
      </c>
      <c r="C11" s="791">
        <v>5958.8999999999814</v>
      </c>
      <c r="D11" s="791">
        <v>2162</v>
      </c>
      <c r="E11" s="176">
        <f t="shared" si="2"/>
        <v>32273.799999999937</v>
      </c>
      <c r="F11" s="176">
        <f t="shared" si="2"/>
        <v>34609</v>
      </c>
      <c r="G11" s="177">
        <f t="shared" si="0"/>
        <v>29742632.900000017</v>
      </c>
      <c r="H11" s="177">
        <f t="shared" si="1"/>
        <v>2157177</v>
      </c>
    </row>
    <row r="12" spans="1:8" x14ac:dyDescent="0.25">
      <c r="A12" s="790" t="s">
        <v>852</v>
      </c>
      <c r="B12" s="791">
        <v>10</v>
      </c>
      <c r="C12" s="791">
        <v>4535.2000000000098</v>
      </c>
      <c r="D12" s="791">
        <v>1693</v>
      </c>
      <c r="E12" s="176">
        <f t="shared" si="2"/>
        <v>36808.999999999949</v>
      </c>
      <c r="F12" s="176">
        <f t="shared" si="2"/>
        <v>36302</v>
      </c>
      <c r="G12" s="177">
        <f t="shared" si="0"/>
        <v>29738097.700000018</v>
      </c>
      <c r="H12" s="177">
        <f t="shared" si="1"/>
        <v>2155484</v>
      </c>
    </row>
    <row r="13" spans="1:8" x14ac:dyDescent="0.25">
      <c r="A13" s="790" t="s">
        <v>852</v>
      </c>
      <c r="B13" s="791">
        <v>11</v>
      </c>
      <c r="C13" s="791">
        <v>5247.099999999994</v>
      </c>
      <c r="D13" s="791">
        <v>2018</v>
      </c>
      <c r="E13" s="176">
        <f t="shared" si="2"/>
        <v>42056.09999999994</v>
      </c>
      <c r="F13" s="176">
        <f t="shared" si="2"/>
        <v>38320</v>
      </c>
      <c r="G13" s="177">
        <f t="shared" si="0"/>
        <v>29732850.600000016</v>
      </c>
      <c r="H13" s="177">
        <f t="shared" si="1"/>
        <v>2153466</v>
      </c>
    </row>
    <row r="14" spans="1:8" x14ac:dyDescent="0.25">
      <c r="A14" s="790" t="s">
        <v>852</v>
      </c>
      <c r="B14" s="791">
        <v>12</v>
      </c>
      <c r="C14" s="791">
        <v>5941.5999999999904</v>
      </c>
      <c r="D14" s="791">
        <v>1903</v>
      </c>
      <c r="E14" s="176">
        <f t="shared" si="2"/>
        <v>47997.699999999932</v>
      </c>
      <c r="F14" s="176">
        <f t="shared" si="2"/>
        <v>40223</v>
      </c>
      <c r="G14" s="177">
        <f t="shared" si="0"/>
        <v>29726909.000000019</v>
      </c>
      <c r="H14" s="177">
        <f t="shared" si="1"/>
        <v>2151563</v>
      </c>
    </row>
    <row r="15" spans="1:8" x14ac:dyDescent="0.25">
      <c r="A15" s="790" t="s">
        <v>852</v>
      </c>
      <c r="B15" s="791">
        <v>13</v>
      </c>
      <c r="C15" s="791">
        <v>7173.100000000014</v>
      </c>
      <c r="D15" s="791">
        <v>1986</v>
      </c>
      <c r="E15" s="176">
        <f t="shared" si="2"/>
        <v>55170.799999999945</v>
      </c>
      <c r="F15" s="176">
        <f t="shared" si="2"/>
        <v>42209</v>
      </c>
      <c r="G15" s="177">
        <f t="shared" si="0"/>
        <v>29719735.900000017</v>
      </c>
      <c r="H15" s="177">
        <f t="shared" si="1"/>
        <v>2149577</v>
      </c>
    </row>
    <row r="16" spans="1:8" x14ac:dyDescent="0.25">
      <c r="A16" s="790" t="s">
        <v>852</v>
      </c>
      <c r="B16" s="791">
        <v>14</v>
      </c>
      <c r="C16" s="791">
        <v>9061.8000000000411</v>
      </c>
      <c r="D16" s="791">
        <v>2693</v>
      </c>
      <c r="E16" s="176">
        <f t="shared" si="2"/>
        <v>64232.599999999984</v>
      </c>
      <c r="F16" s="176">
        <f t="shared" si="2"/>
        <v>44902</v>
      </c>
      <c r="G16" s="177">
        <f t="shared" si="0"/>
        <v>29710674.100000016</v>
      </c>
      <c r="H16" s="177">
        <f t="shared" si="1"/>
        <v>2146884</v>
      </c>
    </row>
    <row r="17" spans="1:8" x14ac:dyDescent="0.25">
      <c r="A17" s="790" t="s">
        <v>852</v>
      </c>
      <c r="B17" s="791">
        <v>15</v>
      </c>
      <c r="C17" s="791">
        <v>9134.4000000000597</v>
      </c>
      <c r="D17" s="791">
        <v>2484</v>
      </c>
      <c r="E17" s="176">
        <f t="shared" si="2"/>
        <v>73367.000000000044</v>
      </c>
      <c r="F17" s="176">
        <f t="shared" si="2"/>
        <v>47386</v>
      </c>
      <c r="G17" s="177">
        <f t="shared" si="0"/>
        <v>29701539.700000018</v>
      </c>
      <c r="H17" s="177">
        <f t="shared" si="1"/>
        <v>2144400</v>
      </c>
    </row>
    <row r="18" spans="1:8" x14ac:dyDescent="0.25">
      <c r="A18" s="790" t="s">
        <v>852</v>
      </c>
      <c r="B18" s="791">
        <v>16</v>
      </c>
      <c r="C18" s="791">
        <v>9482.2000000000662</v>
      </c>
      <c r="D18" s="791">
        <v>2472</v>
      </c>
      <c r="E18" s="176">
        <f t="shared" si="2"/>
        <v>82849.200000000114</v>
      </c>
      <c r="F18" s="176">
        <f t="shared" si="2"/>
        <v>49858</v>
      </c>
      <c r="G18" s="177">
        <f t="shared" si="0"/>
        <v>29692057.500000019</v>
      </c>
      <c r="H18" s="177">
        <f t="shared" si="1"/>
        <v>2141928</v>
      </c>
    </row>
    <row r="19" spans="1:8" x14ac:dyDescent="0.25">
      <c r="A19" s="790" t="s">
        <v>852</v>
      </c>
      <c r="B19" s="791">
        <v>17</v>
      </c>
      <c r="C19" s="791">
        <v>9983.0000000000528</v>
      </c>
      <c r="D19" s="791">
        <v>2509</v>
      </c>
      <c r="E19" s="176">
        <f t="shared" si="2"/>
        <v>92832.200000000172</v>
      </c>
      <c r="F19" s="176">
        <f t="shared" si="2"/>
        <v>52367</v>
      </c>
      <c r="G19" s="177">
        <f t="shared" si="0"/>
        <v>29682074.500000019</v>
      </c>
      <c r="H19" s="177">
        <f t="shared" si="1"/>
        <v>2139419</v>
      </c>
    </row>
    <row r="20" spans="1:8" x14ac:dyDescent="0.25">
      <c r="A20" s="790" t="s">
        <v>852</v>
      </c>
      <c r="B20" s="791">
        <v>18</v>
      </c>
      <c r="C20" s="791">
        <v>10650.700000000028</v>
      </c>
      <c r="D20" s="791">
        <v>2632</v>
      </c>
      <c r="E20" s="176">
        <f t="shared" ref="E20:F35" si="3">E19+C20</f>
        <v>103482.9000000002</v>
      </c>
      <c r="F20" s="176">
        <f t="shared" si="3"/>
        <v>54999</v>
      </c>
      <c r="G20" s="177">
        <f t="shared" si="0"/>
        <v>29671423.800000019</v>
      </c>
      <c r="H20" s="177">
        <f t="shared" si="1"/>
        <v>2136787</v>
      </c>
    </row>
    <row r="21" spans="1:8" x14ac:dyDescent="0.25">
      <c r="A21" s="790" t="s">
        <v>852</v>
      </c>
      <c r="B21" s="791">
        <v>19</v>
      </c>
      <c r="C21" s="791">
        <v>12180.89999999998</v>
      </c>
      <c r="D21" s="791">
        <v>2958</v>
      </c>
      <c r="E21" s="176">
        <f t="shared" si="3"/>
        <v>115663.80000000018</v>
      </c>
      <c r="F21" s="176">
        <f t="shared" si="3"/>
        <v>57957</v>
      </c>
      <c r="G21" s="177">
        <f t="shared" si="0"/>
        <v>29659242.900000017</v>
      </c>
      <c r="H21" s="177">
        <f t="shared" si="1"/>
        <v>2133829</v>
      </c>
    </row>
    <row r="22" spans="1:8" x14ac:dyDescent="0.25">
      <c r="A22" s="790" t="s">
        <v>852</v>
      </c>
      <c r="B22" s="791">
        <v>20</v>
      </c>
      <c r="C22" s="791">
        <v>13569.599999999915</v>
      </c>
      <c r="D22" s="791">
        <v>3204</v>
      </c>
      <c r="E22" s="176">
        <f t="shared" si="3"/>
        <v>129233.4000000001</v>
      </c>
      <c r="F22" s="176">
        <f t="shared" si="3"/>
        <v>61161</v>
      </c>
      <c r="G22" s="177">
        <f t="shared" si="0"/>
        <v>29645673.300000019</v>
      </c>
      <c r="H22" s="177">
        <f t="shared" si="1"/>
        <v>2130625</v>
      </c>
    </row>
    <row r="23" spans="1:8" x14ac:dyDescent="0.25">
      <c r="A23" s="790" t="s">
        <v>852</v>
      </c>
      <c r="B23" s="791">
        <v>21</v>
      </c>
      <c r="C23" s="791">
        <v>14845.999999999882</v>
      </c>
      <c r="D23" s="791">
        <v>3268</v>
      </c>
      <c r="E23" s="176">
        <f t="shared" si="3"/>
        <v>144079.39999999997</v>
      </c>
      <c r="F23" s="176">
        <f t="shared" si="3"/>
        <v>64429</v>
      </c>
      <c r="G23" s="177">
        <f t="shared" si="0"/>
        <v>29630827.300000019</v>
      </c>
      <c r="H23" s="177">
        <f t="shared" si="1"/>
        <v>2127357</v>
      </c>
    </row>
    <row r="24" spans="1:8" x14ac:dyDescent="0.25">
      <c r="A24" s="790" t="s">
        <v>852</v>
      </c>
      <c r="B24" s="791">
        <v>22</v>
      </c>
      <c r="C24" s="791">
        <v>15961.99999999988</v>
      </c>
      <c r="D24" s="791">
        <v>3461</v>
      </c>
      <c r="E24" s="176">
        <f t="shared" si="3"/>
        <v>160041.39999999985</v>
      </c>
      <c r="F24" s="176">
        <f t="shared" si="3"/>
        <v>67890</v>
      </c>
      <c r="G24" s="177">
        <f t="shared" si="0"/>
        <v>29614865.300000019</v>
      </c>
      <c r="H24" s="177">
        <f t="shared" si="1"/>
        <v>2123896</v>
      </c>
    </row>
    <row r="25" spans="1:8" x14ac:dyDescent="0.25">
      <c r="A25" s="790" t="s">
        <v>852</v>
      </c>
      <c r="B25" s="791">
        <v>23</v>
      </c>
      <c r="C25" s="791">
        <v>17240.299999999948</v>
      </c>
      <c r="D25" s="791">
        <v>3676</v>
      </c>
      <c r="E25" s="176">
        <f t="shared" si="3"/>
        <v>177281.69999999981</v>
      </c>
      <c r="F25" s="176">
        <f t="shared" si="3"/>
        <v>71566</v>
      </c>
      <c r="G25" s="177">
        <f t="shared" si="0"/>
        <v>29597625.000000019</v>
      </c>
      <c r="H25" s="177">
        <f t="shared" si="1"/>
        <v>2120220</v>
      </c>
    </row>
    <row r="26" spans="1:8" x14ac:dyDescent="0.25">
      <c r="A26" s="790" t="s">
        <v>852</v>
      </c>
      <c r="B26" s="791">
        <v>24</v>
      </c>
      <c r="C26" s="791">
        <v>15946.299999999983</v>
      </c>
      <c r="D26" s="791">
        <v>3265</v>
      </c>
      <c r="E26" s="176">
        <f t="shared" si="3"/>
        <v>193227.9999999998</v>
      </c>
      <c r="F26" s="176">
        <f t="shared" si="3"/>
        <v>74831</v>
      </c>
      <c r="G26" s="177">
        <f t="shared" si="0"/>
        <v>29581678.700000018</v>
      </c>
      <c r="H26" s="177">
        <f t="shared" si="1"/>
        <v>2116955</v>
      </c>
    </row>
    <row r="27" spans="1:8" x14ac:dyDescent="0.25">
      <c r="A27" s="790" t="s">
        <v>852</v>
      </c>
      <c r="B27" s="791">
        <v>25</v>
      </c>
      <c r="C27" s="791">
        <v>17768.600000000028</v>
      </c>
      <c r="D27" s="791">
        <v>3625</v>
      </c>
      <c r="E27" s="176">
        <f t="shared" si="3"/>
        <v>210996.59999999983</v>
      </c>
      <c r="F27" s="176">
        <f t="shared" si="3"/>
        <v>78456</v>
      </c>
      <c r="G27" s="177">
        <f t="shared" si="0"/>
        <v>29563910.100000016</v>
      </c>
      <c r="H27" s="177">
        <f t="shared" si="1"/>
        <v>2113330</v>
      </c>
    </row>
    <row r="28" spans="1:8" x14ac:dyDescent="0.25">
      <c r="A28" s="790" t="s">
        <v>852</v>
      </c>
      <c r="B28" s="791">
        <v>26</v>
      </c>
      <c r="C28" s="791">
        <v>20205.500000000011</v>
      </c>
      <c r="D28" s="791">
        <v>3926</v>
      </c>
      <c r="E28" s="176">
        <f t="shared" si="3"/>
        <v>231202.09999999983</v>
      </c>
      <c r="F28" s="176">
        <f t="shared" si="3"/>
        <v>82382</v>
      </c>
      <c r="G28" s="177">
        <f t="shared" si="0"/>
        <v>29543704.600000016</v>
      </c>
      <c r="H28" s="177">
        <f t="shared" si="1"/>
        <v>2109404</v>
      </c>
    </row>
    <row r="29" spans="1:8" x14ac:dyDescent="0.25">
      <c r="A29" s="790" t="s">
        <v>852</v>
      </c>
      <c r="B29" s="791">
        <v>27</v>
      </c>
      <c r="C29" s="791">
        <v>21657.899999999994</v>
      </c>
      <c r="D29" s="791">
        <v>4184</v>
      </c>
      <c r="E29" s="176">
        <f t="shared" si="3"/>
        <v>252859.99999999983</v>
      </c>
      <c r="F29" s="176">
        <f t="shared" si="3"/>
        <v>86566</v>
      </c>
      <c r="G29" s="177">
        <f t="shared" si="0"/>
        <v>29522046.700000018</v>
      </c>
      <c r="H29" s="177">
        <f t="shared" si="1"/>
        <v>2105220</v>
      </c>
    </row>
    <row r="30" spans="1:8" x14ac:dyDescent="0.25">
      <c r="A30" s="790" t="s">
        <v>852</v>
      </c>
      <c r="B30" s="791">
        <v>28</v>
      </c>
      <c r="C30" s="791">
        <v>22899.900000000038</v>
      </c>
      <c r="D30" s="791">
        <v>4410</v>
      </c>
      <c r="E30" s="176">
        <f t="shared" si="3"/>
        <v>275759.89999999985</v>
      </c>
      <c r="F30" s="176">
        <f t="shared" si="3"/>
        <v>90976</v>
      </c>
      <c r="G30" s="177">
        <f t="shared" si="0"/>
        <v>29499146.800000019</v>
      </c>
      <c r="H30" s="177">
        <f t="shared" si="1"/>
        <v>2100810</v>
      </c>
    </row>
    <row r="31" spans="1:8" x14ac:dyDescent="0.25">
      <c r="A31" s="790" t="s">
        <v>852</v>
      </c>
      <c r="B31" s="791">
        <v>29</v>
      </c>
      <c r="C31" s="791">
        <v>23422.600000000046</v>
      </c>
      <c r="D31" s="791">
        <v>4307</v>
      </c>
      <c r="E31" s="176">
        <f t="shared" si="3"/>
        <v>299182.49999999988</v>
      </c>
      <c r="F31" s="176">
        <f t="shared" si="3"/>
        <v>95283</v>
      </c>
      <c r="G31" s="177">
        <f t="shared" si="0"/>
        <v>29475724.200000018</v>
      </c>
      <c r="H31" s="177">
        <f t="shared" si="1"/>
        <v>2096503</v>
      </c>
    </row>
    <row r="32" spans="1:8" x14ac:dyDescent="0.25">
      <c r="A32" s="790" t="s">
        <v>852</v>
      </c>
      <c r="B32" s="791">
        <v>30</v>
      </c>
      <c r="C32" s="791">
        <v>25811.900000000031</v>
      </c>
      <c r="D32" s="791">
        <v>4641</v>
      </c>
      <c r="E32" s="176">
        <f t="shared" si="3"/>
        <v>324994.39999999991</v>
      </c>
      <c r="F32" s="176">
        <f t="shared" si="3"/>
        <v>99924</v>
      </c>
      <c r="G32" s="177">
        <f t="shared" si="0"/>
        <v>29449912.300000019</v>
      </c>
      <c r="H32" s="177">
        <f t="shared" si="1"/>
        <v>2091862</v>
      </c>
    </row>
    <row r="33" spans="1:8" x14ac:dyDescent="0.25">
      <c r="A33" s="790" t="s">
        <v>852</v>
      </c>
      <c r="B33" s="791">
        <v>31</v>
      </c>
      <c r="C33" s="791">
        <v>25916.900000000031</v>
      </c>
      <c r="D33" s="791">
        <v>4506</v>
      </c>
      <c r="E33" s="176">
        <f t="shared" si="3"/>
        <v>350911.29999999993</v>
      </c>
      <c r="F33" s="176">
        <f t="shared" si="3"/>
        <v>104430</v>
      </c>
      <c r="G33" s="177">
        <f t="shared" si="0"/>
        <v>29423995.400000017</v>
      </c>
      <c r="H33" s="177">
        <f t="shared" si="1"/>
        <v>2087356</v>
      </c>
    </row>
    <row r="34" spans="1:8" x14ac:dyDescent="0.25">
      <c r="A34" s="790" t="s">
        <v>852</v>
      </c>
      <c r="B34" s="791">
        <v>32</v>
      </c>
      <c r="C34" s="791">
        <v>24058.700000000055</v>
      </c>
      <c r="D34" s="791">
        <v>4098</v>
      </c>
      <c r="E34" s="176">
        <f t="shared" si="3"/>
        <v>374970</v>
      </c>
      <c r="F34" s="176">
        <f t="shared" si="3"/>
        <v>108528</v>
      </c>
      <c r="G34" s="177">
        <f t="shared" si="0"/>
        <v>29399936.700000018</v>
      </c>
      <c r="H34" s="177">
        <f t="shared" si="1"/>
        <v>2083258</v>
      </c>
    </row>
    <row r="35" spans="1:8" x14ac:dyDescent="0.25">
      <c r="A35" s="790" t="s">
        <v>852</v>
      </c>
      <c r="B35" s="791">
        <v>33</v>
      </c>
      <c r="C35" s="791">
        <v>28059.500000000138</v>
      </c>
      <c r="D35" s="791">
        <v>4778</v>
      </c>
      <c r="E35" s="176">
        <f t="shared" si="3"/>
        <v>403029.50000000012</v>
      </c>
      <c r="F35" s="176">
        <f t="shared" si="3"/>
        <v>113306</v>
      </c>
      <c r="G35" s="177">
        <f t="shared" si="0"/>
        <v>29371877.200000018</v>
      </c>
      <c r="H35" s="177">
        <f t="shared" si="1"/>
        <v>2078480</v>
      </c>
    </row>
    <row r="36" spans="1:8" x14ac:dyDescent="0.25">
      <c r="A36" s="790" t="s">
        <v>852</v>
      </c>
      <c r="B36" s="791">
        <v>34</v>
      </c>
      <c r="C36" s="791">
        <v>28518.700000000146</v>
      </c>
      <c r="D36" s="791">
        <v>4702</v>
      </c>
      <c r="E36" s="176">
        <f t="shared" ref="E36:F51" si="4">E35+C36</f>
        <v>431548.20000000024</v>
      </c>
      <c r="F36" s="176">
        <f t="shared" si="4"/>
        <v>118008</v>
      </c>
      <c r="G36" s="177">
        <f t="shared" si="0"/>
        <v>29343358.500000019</v>
      </c>
      <c r="H36" s="177">
        <f t="shared" si="1"/>
        <v>2073778</v>
      </c>
    </row>
    <row r="37" spans="1:8" x14ac:dyDescent="0.25">
      <c r="A37" s="790" t="s">
        <v>852</v>
      </c>
      <c r="B37" s="791">
        <v>35</v>
      </c>
      <c r="C37" s="791">
        <v>29882.600000000089</v>
      </c>
      <c r="D37" s="791">
        <v>4786</v>
      </c>
      <c r="E37" s="176">
        <f t="shared" si="4"/>
        <v>461430.80000000034</v>
      </c>
      <c r="F37" s="176">
        <f t="shared" si="4"/>
        <v>122794</v>
      </c>
      <c r="G37" s="177">
        <f t="shared" si="0"/>
        <v>29313475.900000017</v>
      </c>
      <c r="H37" s="177">
        <f t="shared" si="1"/>
        <v>2068992</v>
      </c>
    </row>
    <row r="38" spans="1:8" x14ac:dyDescent="0.25">
      <c r="A38" s="790" t="s">
        <v>852</v>
      </c>
      <c r="B38" s="791">
        <v>36</v>
      </c>
      <c r="C38" s="791">
        <v>31808</v>
      </c>
      <c r="D38" s="791">
        <v>4995</v>
      </c>
      <c r="E38" s="176">
        <f t="shared" si="4"/>
        <v>493238.80000000034</v>
      </c>
      <c r="F38" s="176">
        <f t="shared" si="4"/>
        <v>127789</v>
      </c>
      <c r="G38" s="177">
        <f t="shared" si="0"/>
        <v>29281667.900000017</v>
      </c>
      <c r="H38" s="177">
        <f t="shared" si="1"/>
        <v>2063997</v>
      </c>
    </row>
    <row r="39" spans="1:8" x14ac:dyDescent="0.25">
      <c r="A39" s="790" t="s">
        <v>852</v>
      </c>
      <c r="B39" s="791">
        <v>37</v>
      </c>
      <c r="C39" s="791">
        <v>33006.199999999917</v>
      </c>
      <c r="D39" s="791">
        <v>5136</v>
      </c>
      <c r="E39" s="176">
        <f t="shared" si="4"/>
        <v>526245.00000000023</v>
      </c>
      <c r="F39" s="176">
        <f t="shared" si="4"/>
        <v>132925</v>
      </c>
      <c r="G39" s="177">
        <f t="shared" si="0"/>
        <v>29248661.700000018</v>
      </c>
      <c r="H39" s="177">
        <f t="shared" si="1"/>
        <v>2058861</v>
      </c>
    </row>
    <row r="40" spans="1:8" x14ac:dyDescent="0.25">
      <c r="A40" s="790" t="s">
        <v>852</v>
      </c>
      <c r="B40" s="791">
        <v>38</v>
      </c>
      <c r="C40" s="791">
        <v>35658.799999999821</v>
      </c>
      <c r="D40" s="791">
        <v>5400</v>
      </c>
      <c r="E40" s="176">
        <f t="shared" si="4"/>
        <v>561903.80000000005</v>
      </c>
      <c r="F40" s="176">
        <f t="shared" si="4"/>
        <v>138325</v>
      </c>
      <c r="G40" s="177">
        <f t="shared" si="0"/>
        <v>29213002.900000017</v>
      </c>
      <c r="H40" s="177">
        <f t="shared" si="1"/>
        <v>2053461</v>
      </c>
    </row>
    <row r="41" spans="1:8" x14ac:dyDescent="0.25">
      <c r="A41" s="790" t="s">
        <v>852</v>
      </c>
      <c r="B41" s="791">
        <v>39</v>
      </c>
      <c r="C41" s="791">
        <v>34602.699999999844</v>
      </c>
      <c r="D41" s="791">
        <v>5147</v>
      </c>
      <c r="E41" s="176">
        <f t="shared" si="4"/>
        <v>596506.49999999988</v>
      </c>
      <c r="F41" s="176">
        <f t="shared" si="4"/>
        <v>143472</v>
      </c>
      <c r="G41" s="177">
        <f t="shared" si="0"/>
        <v>29178400.200000018</v>
      </c>
      <c r="H41" s="177">
        <f t="shared" si="1"/>
        <v>2048314</v>
      </c>
    </row>
    <row r="42" spans="1:8" x14ac:dyDescent="0.25">
      <c r="A42" s="790" t="s">
        <v>852</v>
      </c>
      <c r="B42" s="791">
        <v>40</v>
      </c>
      <c r="C42" s="791">
        <v>43138.199999999561</v>
      </c>
      <c r="D42" s="791">
        <v>6232</v>
      </c>
      <c r="E42" s="176">
        <f t="shared" si="4"/>
        <v>639644.69999999949</v>
      </c>
      <c r="F42" s="176">
        <f t="shared" si="4"/>
        <v>149704</v>
      </c>
      <c r="G42" s="177">
        <f t="shared" si="0"/>
        <v>29135262.000000019</v>
      </c>
      <c r="H42" s="177">
        <f t="shared" si="1"/>
        <v>2042082</v>
      </c>
    </row>
    <row r="43" spans="1:8" x14ac:dyDescent="0.25">
      <c r="A43" s="790" t="s">
        <v>852</v>
      </c>
      <c r="B43" s="791">
        <v>41</v>
      </c>
      <c r="C43" s="791">
        <v>51413.099999999642</v>
      </c>
      <c r="D43" s="791">
        <v>7246</v>
      </c>
      <c r="E43" s="176">
        <f t="shared" si="4"/>
        <v>691057.79999999912</v>
      </c>
      <c r="F43" s="176">
        <f t="shared" si="4"/>
        <v>156950</v>
      </c>
      <c r="G43" s="177">
        <f t="shared" si="0"/>
        <v>29083848.900000017</v>
      </c>
      <c r="H43" s="177">
        <f t="shared" si="1"/>
        <v>2034836</v>
      </c>
    </row>
    <row r="44" spans="1:8" x14ac:dyDescent="0.25">
      <c r="A44" s="790" t="s">
        <v>852</v>
      </c>
      <c r="B44" s="791">
        <v>42</v>
      </c>
      <c r="C44" s="791">
        <v>54258.399999999885</v>
      </c>
      <c r="D44" s="791">
        <v>7668</v>
      </c>
      <c r="E44" s="176">
        <f t="shared" si="4"/>
        <v>745316.19999999902</v>
      </c>
      <c r="F44" s="176">
        <f t="shared" si="4"/>
        <v>164618</v>
      </c>
      <c r="G44" s="177">
        <f t="shared" si="0"/>
        <v>29029590.500000019</v>
      </c>
      <c r="H44" s="177">
        <f t="shared" si="1"/>
        <v>2027168</v>
      </c>
    </row>
    <row r="45" spans="1:8" x14ac:dyDescent="0.25">
      <c r="A45" s="790" t="s">
        <v>852</v>
      </c>
      <c r="B45" s="791">
        <v>43</v>
      </c>
      <c r="C45" s="791">
        <v>56659.199999999975</v>
      </c>
      <c r="D45" s="791">
        <v>7804</v>
      </c>
      <c r="E45" s="176">
        <f t="shared" si="4"/>
        <v>801975.39999999898</v>
      </c>
      <c r="F45" s="176">
        <f t="shared" si="4"/>
        <v>172422</v>
      </c>
      <c r="G45" s="177">
        <f t="shared" si="0"/>
        <v>28972931.300000019</v>
      </c>
      <c r="H45" s="177">
        <f t="shared" si="1"/>
        <v>2019364</v>
      </c>
    </row>
    <row r="46" spans="1:8" x14ac:dyDescent="0.25">
      <c r="A46" s="790" t="s">
        <v>852</v>
      </c>
      <c r="B46" s="791">
        <v>44</v>
      </c>
      <c r="C46" s="791">
        <v>62871.800000000287</v>
      </c>
      <c r="D46" s="791">
        <v>8438</v>
      </c>
      <c r="E46" s="176">
        <f t="shared" si="4"/>
        <v>864847.19999999925</v>
      </c>
      <c r="F46" s="176">
        <f t="shared" si="4"/>
        <v>180860</v>
      </c>
      <c r="G46" s="177">
        <f t="shared" si="0"/>
        <v>28910059.500000019</v>
      </c>
      <c r="H46" s="177">
        <f t="shared" si="1"/>
        <v>2010926</v>
      </c>
    </row>
    <row r="47" spans="1:8" x14ac:dyDescent="0.25">
      <c r="A47" s="790" t="s">
        <v>852</v>
      </c>
      <c r="B47" s="791">
        <v>45</v>
      </c>
      <c r="C47" s="791">
        <v>63753.000000000524</v>
      </c>
      <c r="D47" s="791">
        <v>8381</v>
      </c>
      <c r="E47" s="176">
        <f t="shared" si="4"/>
        <v>928600.19999999972</v>
      </c>
      <c r="F47" s="176">
        <f t="shared" si="4"/>
        <v>189241</v>
      </c>
      <c r="G47" s="177">
        <f t="shared" si="0"/>
        <v>28846306.500000019</v>
      </c>
      <c r="H47" s="177">
        <f t="shared" si="1"/>
        <v>2002545</v>
      </c>
    </row>
    <row r="48" spans="1:8" x14ac:dyDescent="0.25">
      <c r="A48" s="790" t="s">
        <v>852</v>
      </c>
      <c r="B48" s="791">
        <v>46</v>
      </c>
      <c r="C48" s="791">
        <v>62928.400000000554</v>
      </c>
      <c r="D48" s="791">
        <v>8228</v>
      </c>
      <c r="E48" s="176">
        <f t="shared" si="4"/>
        <v>991528.60000000033</v>
      </c>
      <c r="F48" s="176">
        <f t="shared" si="4"/>
        <v>197469</v>
      </c>
      <c r="G48" s="177">
        <f t="shared" si="0"/>
        <v>28783378.100000016</v>
      </c>
      <c r="H48" s="177">
        <f t="shared" si="1"/>
        <v>1994317</v>
      </c>
    </row>
    <row r="49" spans="1:8" x14ac:dyDescent="0.25">
      <c r="A49" s="790" t="s">
        <v>852</v>
      </c>
      <c r="B49" s="791">
        <v>47</v>
      </c>
      <c r="C49" s="791">
        <v>70204.800000000148</v>
      </c>
      <c r="D49" s="791">
        <v>8895</v>
      </c>
      <c r="E49" s="176">
        <f t="shared" si="4"/>
        <v>1061733.4000000004</v>
      </c>
      <c r="F49" s="176">
        <f t="shared" si="4"/>
        <v>206364</v>
      </c>
      <c r="G49" s="177">
        <f t="shared" si="0"/>
        <v>28713173.300000019</v>
      </c>
      <c r="H49" s="177">
        <f t="shared" si="1"/>
        <v>1985422</v>
      </c>
    </row>
    <row r="50" spans="1:8" x14ac:dyDescent="0.25">
      <c r="A50" s="790" t="s">
        <v>852</v>
      </c>
      <c r="B50" s="791">
        <v>48</v>
      </c>
      <c r="C50" s="791">
        <v>77571.100000000049</v>
      </c>
      <c r="D50" s="791">
        <v>9639</v>
      </c>
      <c r="E50" s="176">
        <f t="shared" si="4"/>
        <v>1139304.5000000005</v>
      </c>
      <c r="F50" s="176">
        <f t="shared" si="4"/>
        <v>216003</v>
      </c>
      <c r="G50" s="177">
        <f t="shared" si="0"/>
        <v>28635602.200000018</v>
      </c>
      <c r="H50" s="177">
        <f t="shared" si="1"/>
        <v>1975783</v>
      </c>
    </row>
    <row r="51" spans="1:8" x14ac:dyDescent="0.25">
      <c r="A51" s="790" t="s">
        <v>852</v>
      </c>
      <c r="B51" s="791">
        <v>49</v>
      </c>
      <c r="C51" s="791">
        <v>75426.3</v>
      </c>
      <c r="D51" s="791">
        <v>9287</v>
      </c>
      <c r="E51" s="176">
        <f t="shared" si="4"/>
        <v>1214730.8000000005</v>
      </c>
      <c r="F51" s="176">
        <f t="shared" si="4"/>
        <v>225290</v>
      </c>
      <c r="G51" s="177">
        <f t="shared" si="0"/>
        <v>28560175.900000017</v>
      </c>
      <c r="H51" s="177">
        <f t="shared" si="1"/>
        <v>1966496</v>
      </c>
    </row>
    <row r="52" spans="1:8" x14ac:dyDescent="0.25">
      <c r="A52" s="790" t="s">
        <v>852</v>
      </c>
      <c r="B52" s="791">
        <v>50</v>
      </c>
      <c r="C52" s="791">
        <v>79763.700000000215</v>
      </c>
      <c r="D52" s="791">
        <v>9623</v>
      </c>
      <c r="E52" s="176">
        <f t="shared" ref="E52:F67" si="5">E51+C52</f>
        <v>1294494.5000000007</v>
      </c>
      <c r="F52" s="176">
        <f t="shared" si="5"/>
        <v>234913</v>
      </c>
      <c r="G52" s="177">
        <f t="shared" si="0"/>
        <v>28480412.200000018</v>
      </c>
      <c r="H52" s="177">
        <f t="shared" si="1"/>
        <v>1956873</v>
      </c>
    </row>
    <row r="53" spans="1:8" x14ac:dyDescent="0.25">
      <c r="A53" s="790" t="s">
        <v>852</v>
      </c>
      <c r="B53" s="791">
        <v>51</v>
      </c>
      <c r="C53" s="791">
        <v>77060.100000000253</v>
      </c>
      <c r="D53" s="791">
        <v>9043</v>
      </c>
      <c r="E53" s="176">
        <f t="shared" si="5"/>
        <v>1371554.600000001</v>
      </c>
      <c r="F53" s="176">
        <f t="shared" si="5"/>
        <v>243956</v>
      </c>
      <c r="G53" s="177">
        <f t="shared" si="0"/>
        <v>28403352.100000016</v>
      </c>
      <c r="H53" s="177">
        <f t="shared" si="1"/>
        <v>1947830</v>
      </c>
    </row>
    <row r="54" spans="1:8" x14ac:dyDescent="0.25">
      <c r="A54" s="790" t="s">
        <v>852</v>
      </c>
      <c r="B54" s="791">
        <v>52</v>
      </c>
      <c r="C54" s="791">
        <v>75696.20000000023</v>
      </c>
      <c r="D54" s="791">
        <v>8873</v>
      </c>
      <c r="E54" s="176">
        <f t="shared" si="5"/>
        <v>1447250.8000000012</v>
      </c>
      <c r="F54" s="176">
        <f t="shared" si="5"/>
        <v>252829</v>
      </c>
      <c r="G54" s="177">
        <f t="shared" si="0"/>
        <v>28327655.900000017</v>
      </c>
      <c r="H54" s="177">
        <f t="shared" si="1"/>
        <v>1938957</v>
      </c>
    </row>
    <row r="55" spans="1:8" x14ac:dyDescent="0.25">
      <c r="A55" s="790" t="s">
        <v>852</v>
      </c>
      <c r="B55" s="791">
        <v>53</v>
      </c>
      <c r="C55" s="791">
        <v>64999.89999999982</v>
      </c>
      <c r="D55" s="791">
        <v>7375</v>
      </c>
      <c r="E55" s="176">
        <f t="shared" si="5"/>
        <v>1512250.7000000011</v>
      </c>
      <c r="F55" s="176">
        <f t="shared" si="5"/>
        <v>260204</v>
      </c>
      <c r="G55" s="177">
        <f t="shared" si="0"/>
        <v>28262656.000000015</v>
      </c>
      <c r="H55" s="177">
        <f t="shared" si="1"/>
        <v>1931582</v>
      </c>
    </row>
    <row r="56" spans="1:8" x14ac:dyDescent="0.25">
      <c r="A56" s="790" t="s">
        <v>852</v>
      </c>
      <c r="B56" s="791">
        <v>54</v>
      </c>
      <c r="C56" s="791">
        <v>65764.899999999878</v>
      </c>
      <c r="D56" s="791">
        <v>7346</v>
      </c>
      <c r="E56" s="176">
        <f t="shared" si="5"/>
        <v>1578015.600000001</v>
      </c>
      <c r="F56" s="176">
        <f t="shared" si="5"/>
        <v>267550</v>
      </c>
      <c r="G56" s="177">
        <f t="shared" si="0"/>
        <v>28196891.100000016</v>
      </c>
      <c r="H56" s="177">
        <f t="shared" si="1"/>
        <v>1924236</v>
      </c>
    </row>
    <row r="57" spans="1:8" x14ac:dyDescent="0.25">
      <c r="A57" s="790" t="s">
        <v>852</v>
      </c>
      <c r="B57" s="791">
        <v>55</v>
      </c>
      <c r="C57" s="791">
        <v>66137.899999999965</v>
      </c>
      <c r="D57" s="791">
        <v>7296</v>
      </c>
      <c r="E57" s="176">
        <f t="shared" si="5"/>
        <v>1644153.5000000009</v>
      </c>
      <c r="F57" s="176">
        <f t="shared" si="5"/>
        <v>274846</v>
      </c>
      <c r="G57" s="177">
        <f t="shared" si="0"/>
        <v>28130753.200000018</v>
      </c>
      <c r="H57" s="177">
        <f t="shared" si="1"/>
        <v>1916940</v>
      </c>
    </row>
    <row r="58" spans="1:8" x14ac:dyDescent="0.25">
      <c r="A58" s="790" t="s">
        <v>852</v>
      </c>
      <c r="B58" s="791">
        <v>56</v>
      </c>
      <c r="C58" s="791">
        <v>65731.800000000279</v>
      </c>
      <c r="D58" s="791">
        <v>7144</v>
      </c>
      <c r="E58" s="176">
        <f t="shared" si="5"/>
        <v>1709885.3000000012</v>
      </c>
      <c r="F58" s="176">
        <f t="shared" si="5"/>
        <v>281990</v>
      </c>
      <c r="G58" s="177">
        <f t="shared" si="0"/>
        <v>28065021.400000017</v>
      </c>
      <c r="H58" s="177">
        <f t="shared" si="1"/>
        <v>1909796</v>
      </c>
    </row>
    <row r="59" spans="1:8" x14ac:dyDescent="0.25">
      <c r="A59" s="790" t="s">
        <v>852</v>
      </c>
      <c r="B59" s="791">
        <v>57</v>
      </c>
      <c r="C59" s="791">
        <v>60789.200000000339</v>
      </c>
      <c r="D59" s="791">
        <v>6468</v>
      </c>
      <c r="E59" s="176">
        <f t="shared" si="5"/>
        <v>1770674.5000000016</v>
      </c>
      <c r="F59" s="176">
        <f t="shared" si="5"/>
        <v>288458</v>
      </c>
      <c r="G59" s="177">
        <f t="shared" si="0"/>
        <v>28004232.200000018</v>
      </c>
      <c r="H59" s="177">
        <f t="shared" si="1"/>
        <v>1903328</v>
      </c>
    </row>
    <row r="60" spans="1:8" x14ac:dyDescent="0.25">
      <c r="A60" s="790" t="s">
        <v>852</v>
      </c>
      <c r="B60" s="791">
        <v>58</v>
      </c>
      <c r="C60" s="791">
        <v>63555.800000000272</v>
      </c>
      <c r="D60" s="791">
        <v>6718</v>
      </c>
      <c r="E60" s="176">
        <f t="shared" si="5"/>
        <v>1834230.3000000019</v>
      </c>
      <c r="F60" s="176">
        <f t="shared" si="5"/>
        <v>295176</v>
      </c>
      <c r="G60" s="177">
        <f t="shared" si="0"/>
        <v>27940676.400000017</v>
      </c>
      <c r="H60" s="177">
        <f t="shared" si="1"/>
        <v>1896610</v>
      </c>
    </row>
    <row r="61" spans="1:8" x14ac:dyDescent="0.25">
      <c r="A61" s="790" t="s">
        <v>852</v>
      </c>
      <c r="B61" s="791">
        <v>59</v>
      </c>
      <c r="C61" s="791">
        <v>54265.300000000105</v>
      </c>
      <c r="D61" s="791">
        <v>5650</v>
      </c>
      <c r="E61" s="176">
        <f t="shared" si="5"/>
        <v>1888495.600000002</v>
      </c>
      <c r="F61" s="176">
        <f t="shared" si="5"/>
        <v>300826</v>
      </c>
      <c r="G61" s="177">
        <f t="shared" si="0"/>
        <v>27886411.100000016</v>
      </c>
      <c r="H61" s="177">
        <f t="shared" si="1"/>
        <v>1890960</v>
      </c>
    </row>
    <row r="62" spans="1:8" x14ac:dyDescent="0.25">
      <c r="A62" s="790" t="s">
        <v>852</v>
      </c>
      <c r="B62" s="791">
        <v>60</v>
      </c>
      <c r="C62" s="791">
        <v>50668.699999999983</v>
      </c>
      <c r="D62" s="791">
        <v>5310</v>
      </c>
      <c r="E62" s="176">
        <f t="shared" si="5"/>
        <v>1939164.3000000019</v>
      </c>
      <c r="F62" s="176">
        <f t="shared" si="5"/>
        <v>306136</v>
      </c>
      <c r="G62" s="177">
        <f t="shared" si="0"/>
        <v>27835742.400000017</v>
      </c>
      <c r="H62" s="177">
        <f t="shared" si="1"/>
        <v>1885650</v>
      </c>
    </row>
    <row r="63" spans="1:8" x14ac:dyDescent="0.25">
      <c r="A63" s="790" t="s">
        <v>852</v>
      </c>
      <c r="B63" s="791">
        <v>61</v>
      </c>
      <c r="C63" s="791">
        <v>53182.799999999879</v>
      </c>
      <c r="D63" s="791">
        <v>5380</v>
      </c>
      <c r="E63" s="176">
        <f t="shared" si="5"/>
        <v>1992347.1000000017</v>
      </c>
      <c r="F63" s="176">
        <f t="shared" si="5"/>
        <v>311516</v>
      </c>
      <c r="G63" s="177">
        <f t="shared" si="0"/>
        <v>27782559.600000016</v>
      </c>
      <c r="H63" s="177">
        <f t="shared" si="1"/>
        <v>1880270</v>
      </c>
    </row>
    <row r="64" spans="1:8" x14ac:dyDescent="0.25">
      <c r="A64" s="790" t="s">
        <v>852</v>
      </c>
      <c r="B64" s="791">
        <v>62</v>
      </c>
      <c r="C64" s="791">
        <v>56981.099999999948</v>
      </c>
      <c r="D64" s="791">
        <v>5715</v>
      </c>
      <c r="E64" s="176">
        <f t="shared" si="5"/>
        <v>2049328.2000000016</v>
      </c>
      <c r="F64" s="176">
        <f t="shared" si="5"/>
        <v>317231</v>
      </c>
      <c r="G64" s="177">
        <f t="shared" si="0"/>
        <v>27725578.500000015</v>
      </c>
      <c r="H64" s="177">
        <f t="shared" si="1"/>
        <v>1874555</v>
      </c>
    </row>
    <row r="65" spans="1:8" x14ac:dyDescent="0.25">
      <c r="A65" s="790" t="s">
        <v>852</v>
      </c>
      <c r="B65" s="791">
        <v>63</v>
      </c>
      <c r="C65" s="791">
        <v>57700.199999999815</v>
      </c>
      <c r="D65" s="791">
        <v>5698</v>
      </c>
      <c r="E65" s="176">
        <f t="shared" si="5"/>
        <v>2107028.4000000013</v>
      </c>
      <c r="F65" s="176">
        <f t="shared" si="5"/>
        <v>322929</v>
      </c>
      <c r="G65" s="177">
        <f t="shared" si="0"/>
        <v>27667878.300000016</v>
      </c>
      <c r="H65" s="177">
        <f t="shared" si="1"/>
        <v>1868857</v>
      </c>
    </row>
    <row r="66" spans="1:8" x14ac:dyDescent="0.25">
      <c r="A66" s="790" t="s">
        <v>852</v>
      </c>
      <c r="B66" s="791">
        <v>64</v>
      </c>
      <c r="C66" s="791">
        <v>58828.999999999935</v>
      </c>
      <c r="D66" s="791">
        <v>5732</v>
      </c>
      <c r="E66" s="176">
        <f t="shared" si="5"/>
        <v>2165857.4000000013</v>
      </c>
      <c r="F66" s="176">
        <f t="shared" si="5"/>
        <v>328661</v>
      </c>
      <c r="G66" s="177">
        <f t="shared" si="0"/>
        <v>27609049.300000016</v>
      </c>
      <c r="H66" s="177">
        <f t="shared" si="1"/>
        <v>1863125</v>
      </c>
    </row>
    <row r="67" spans="1:8" x14ac:dyDescent="0.25">
      <c r="A67" s="790" t="s">
        <v>852</v>
      </c>
      <c r="B67" s="791">
        <v>65</v>
      </c>
      <c r="C67" s="791">
        <v>60093.499999999745</v>
      </c>
      <c r="D67" s="791">
        <v>5846</v>
      </c>
      <c r="E67" s="176">
        <f t="shared" si="5"/>
        <v>2225950.9000000008</v>
      </c>
      <c r="F67" s="176">
        <f t="shared" si="5"/>
        <v>334507</v>
      </c>
      <c r="G67" s="177">
        <f t="shared" ref="G67:G130" si="6">$E$1167-E67</f>
        <v>27548955.800000016</v>
      </c>
      <c r="H67" s="177">
        <f t="shared" ref="H67:H130" si="7">$F$1167-F67</f>
        <v>1857279</v>
      </c>
    </row>
    <row r="68" spans="1:8" x14ac:dyDescent="0.25">
      <c r="A68" s="790" t="s">
        <v>852</v>
      </c>
      <c r="B68" s="791">
        <v>66</v>
      </c>
      <c r="C68" s="791">
        <v>59549.8999999999</v>
      </c>
      <c r="D68" s="791">
        <v>5665</v>
      </c>
      <c r="E68" s="176">
        <f t="shared" ref="E68:F83" si="8">E67+C68</f>
        <v>2285500.8000000007</v>
      </c>
      <c r="F68" s="176">
        <f t="shared" si="8"/>
        <v>340172</v>
      </c>
      <c r="G68" s="177">
        <f t="shared" si="6"/>
        <v>27489405.900000017</v>
      </c>
      <c r="H68" s="177">
        <f t="shared" si="7"/>
        <v>1851614</v>
      </c>
    </row>
    <row r="69" spans="1:8" x14ac:dyDescent="0.25">
      <c r="A69" s="790" t="s">
        <v>852</v>
      </c>
      <c r="B69" s="791">
        <v>67</v>
      </c>
      <c r="C69" s="791">
        <v>53445.000000000015</v>
      </c>
      <c r="D69" s="791">
        <v>5183</v>
      </c>
      <c r="E69" s="176">
        <f t="shared" si="8"/>
        <v>2338945.8000000007</v>
      </c>
      <c r="F69" s="176">
        <f t="shared" si="8"/>
        <v>345355</v>
      </c>
      <c r="G69" s="177">
        <f t="shared" si="6"/>
        <v>27435960.900000017</v>
      </c>
      <c r="H69" s="177">
        <f t="shared" si="7"/>
        <v>1846431</v>
      </c>
    </row>
    <row r="70" spans="1:8" x14ac:dyDescent="0.25">
      <c r="A70" s="790" t="s">
        <v>852</v>
      </c>
      <c r="B70" s="791">
        <v>68</v>
      </c>
      <c r="C70" s="791">
        <v>55442.600000000071</v>
      </c>
      <c r="D70" s="791">
        <v>5296</v>
      </c>
      <c r="E70" s="176">
        <f t="shared" si="8"/>
        <v>2394388.4000000008</v>
      </c>
      <c r="F70" s="176">
        <f t="shared" si="8"/>
        <v>350651</v>
      </c>
      <c r="G70" s="177">
        <f t="shared" si="6"/>
        <v>27380518.300000016</v>
      </c>
      <c r="H70" s="177">
        <f t="shared" si="7"/>
        <v>1841135</v>
      </c>
    </row>
    <row r="71" spans="1:8" x14ac:dyDescent="0.25">
      <c r="A71" s="790" t="s">
        <v>852</v>
      </c>
      <c r="B71" s="791">
        <v>69</v>
      </c>
      <c r="C71" s="791">
        <v>60208.099999999984</v>
      </c>
      <c r="D71" s="791">
        <v>5647</v>
      </c>
      <c r="E71" s="176">
        <f t="shared" si="8"/>
        <v>2454596.5000000009</v>
      </c>
      <c r="F71" s="176">
        <f t="shared" si="8"/>
        <v>356298</v>
      </c>
      <c r="G71" s="177">
        <f t="shared" si="6"/>
        <v>27320310.200000018</v>
      </c>
      <c r="H71" s="177">
        <f t="shared" si="7"/>
        <v>1835488</v>
      </c>
    </row>
    <row r="72" spans="1:8" x14ac:dyDescent="0.25">
      <c r="A72" s="790" t="s">
        <v>852</v>
      </c>
      <c r="B72" s="791">
        <v>70</v>
      </c>
      <c r="C72" s="791">
        <v>63101.400000000081</v>
      </c>
      <c r="D72" s="791">
        <v>5856</v>
      </c>
      <c r="E72" s="176">
        <f t="shared" si="8"/>
        <v>2517697.9000000008</v>
      </c>
      <c r="F72" s="176">
        <f t="shared" si="8"/>
        <v>362154</v>
      </c>
      <c r="G72" s="177">
        <f t="shared" si="6"/>
        <v>27257208.800000016</v>
      </c>
      <c r="H72" s="177">
        <f t="shared" si="7"/>
        <v>1829632</v>
      </c>
    </row>
    <row r="73" spans="1:8" x14ac:dyDescent="0.25">
      <c r="A73" s="790" t="s">
        <v>852</v>
      </c>
      <c r="B73" s="791">
        <v>71</v>
      </c>
      <c r="C73" s="791">
        <v>57601.200000000084</v>
      </c>
      <c r="D73" s="791">
        <v>5405</v>
      </c>
      <c r="E73" s="176">
        <f t="shared" si="8"/>
        <v>2575299.100000001</v>
      </c>
      <c r="F73" s="176">
        <f t="shared" si="8"/>
        <v>367559</v>
      </c>
      <c r="G73" s="177">
        <f t="shared" si="6"/>
        <v>27199607.600000016</v>
      </c>
      <c r="H73" s="177">
        <f t="shared" si="7"/>
        <v>1824227</v>
      </c>
    </row>
    <row r="74" spans="1:8" x14ac:dyDescent="0.25">
      <c r="A74" s="790" t="s">
        <v>852</v>
      </c>
      <c r="B74" s="791">
        <v>72</v>
      </c>
      <c r="C74" s="791">
        <v>55928.300000000083</v>
      </c>
      <c r="D74" s="791">
        <v>5125</v>
      </c>
      <c r="E74" s="176">
        <f t="shared" si="8"/>
        <v>2631227.4000000013</v>
      </c>
      <c r="F74" s="176">
        <f t="shared" si="8"/>
        <v>372684</v>
      </c>
      <c r="G74" s="177">
        <f t="shared" si="6"/>
        <v>27143679.300000016</v>
      </c>
      <c r="H74" s="177">
        <f t="shared" si="7"/>
        <v>1819102</v>
      </c>
    </row>
    <row r="75" spans="1:8" x14ac:dyDescent="0.25">
      <c r="A75" s="790" t="s">
        <v>852</v>
      </c>
      <c r="B75" s="791">
        <v>73</v>
      </c>
      <c r="C75" s="791">
        <v>57261.00000000008</v>
      </c>
      <c r="D75" s="791">
        <v>5284</v>
      </c>
      <c r="E75" s="176">
        <f t="shared" si="8"/>
        <v>2688488.4000000013</v>
      </c>
      <c r="F75" s="176">
        <f t="shared" si="8"/>
        <v>377968</v>
      </c>
      <c r="G75" s="177">
        <f t="shared" si="6"/>
        <v>27086418.300000016</v>
      </c>
      <c r="H75" s="177">
        <f t="shared" si="7"/>
        <v>1813818</v>
      </c>
    </row>
    <row r="76" spans="1:8" x14ac:dyDescent="0.25">
      <c r="A76" s="790" t="s">
        <v>852</v>
      </c>
      <c r="B76" s="791">
        <v>74</v>
      </c>
      <c r="C76" s="791">
        <v>50129.800000000097</v>
      </c>
      <c r="D76" s="791">
        <v>4516</v>
      </c>
      <c r="E76" s="176">
        <f t="shared" si="8"/>
        <v>2738618.2000000016</v>
      </c>
      <c r="F76" s="176">
        <f t="shared" si="8"/>
        <v>382484</v>
      </c>
      <c r="G76" s="177">
        <f t="shared" si="6"/>
        <v>27036288.500000015</v>
      </c>
      <c r="H76" s="177">
        <f t="shared" si="7"/>
        <v>1809302</v>
      </c>
    </row>
    <row r="77" spans="1:8" x14ac:dyDescent="0.25">
      <c r="A77" s="790" t="s">
        <v>852</v>
      </c>
      <c r="B77" s="791">
        <v>75</v>
      </c>
      <c r="C77" s="791">
        <v>55277.200000000019</v>
      </c>
      <c r="D77" s="791">
        <v>4868</v>
      </c>
      <c r="E77" s="176">
        <f t="shared" si="8"/>
        <v>2793895.4000000018</v>
      </c>
      <c r="F77" s="176">
        <f t="shared" si="8"/>
        <v>387352</v>
      </c>
      <c r="G77" s="177">
        <f t="shared" si="6"/>
        <v>26981011.300000016</v>
      </c>
      <c r="H77" s="177">
        <f t="shared" si="7"/>
        <v>1804434</v>
      </c>
    </row>
    <row r="78" spans="1:8" x14ac:dyDescent="0.25">
      <c r="A78" s="790" t="s">
        <v>852</v>
      </c>
      <c r="B78" s="791">
        <v>76</v>
      </c>
      <c r="C78" s="791">
        <v>57237.299999999872</v>
      </c>
      <c r="D78" s="791">
        <v>4981</v>
      </c>
      <c r="E78" s="176">
        <f t="shared" si="8"/>
        <v>2851132.7000000016</v>
      </c>
      <c r="F78" s="176">
        <f t="shared" si="8"/>
        <v>392333</v>
      </c>
      <c r="G78" s="177">
        <f t="shared" si="6"/>
        <v>26923774.000000015</v>
      </c>
      <c r="H78" s="177">
        <f t="shared" si="7"/>
        <v>1799453</v>
      </c>
    </row>
    <row r="79" spans="1:8" x14ac:dyDescent="0.25">
      <c r="A79" s="790" t="s">
        <v>852</v>
      </c>
      <c r="B79" s="791">
        <v>77</v>
      </c>
      <c r="C79" s="791">
        <v>56242.699999999939</v>
      </c>
      <c r="D79" s="791">
        <v>5046</v>
      </c>
      <c r="E79" s="176">
        <f t="shared" si="8"/>
        <v>2907375.4000000013</v>
      </c>
      <c r="F79" s="176">
        <f t="shared" si="8"/>
        <v>397379</v>
      </c>
      <c r="G79" s="177">
        <f t="shared" si="6"/>
        <v>26867531.300000016</v>
      </c>
      <c r="H79" s="177">
        <f t="shared" si="7"/>
        <v>1794407</v>
      </c>
    </row>
    <row r="80" spans="1:8" x14ac:dyDescent="0.25">
      <c r="A80" s="790" t="s">
        <v>852</v>
      </c>
      <c r="B80" s="791">
        <v>78</v>
      </c>
      <c r="C80" s="791">
        <v>55194.799999999908</v>
      </c>
      <c r="D80" s="791">
        <v>4934</v>
      </c>
      <c r="E80" s="176">
        <f t="shared" si="8"/>
        <v>2962570.2000000011</v>
      </c>
      <c r="F80" s="176">
        <f t="shared" si="8"/>
        <v>402313</v>
      </c>
      <c r="G80" s="177">
        <f t="shared" si="6"/>
        <v>26812336.500000015</v>
      </c>
      <c r="H80" s="177">
        <f t="shared" si="7"/>
        <v>1789473</v>
      </c>
    </row>
    <row r="81" spans="1:8" x14ac:dyDescent="0.25">
      <c r="A81" s="790" t="s">
        <v>852</v>
      </c>
      <c r="B81" s="791">
        <v>79</v>
      </c>
      <c r="C81" s="791">
        <v>54182.999999999935</v>
      </c>
      <c r="D81" s="791">
        <v>4879</v>
      </c>
      <c r="E81" s="176">
        <f t="shared" si="8"/>
        <v>3016753.2000000011</v>
      </c>
      <c r="F81" s="176">
        <f t="shared" si="8"/>
        <v>407192</v>
      </c>
      <c r="G81" s="177">
        <f t="shared" si="6"/>
        <v>26758153.500000015</v>
      </c>
      <c r="H81" s="177">
        <f t="shared" si="7"/>
        <v>1784594</v>
      </c>
    </row>
    <row r="82" spans="1:8" x14ac:dyDescent="0.25">
      <c r="A82" s="790" t="s">
        <v>852</v>
      </c>
      <c r="B82" s="791">
        <v>80</v>
      </c>
      <c r="C82" s="791">
        <v>53769.19999999999</v>
      </c>
      <c r="D82" s="791">
        <v>4816</v>
      </c>
      <c r="E82" s="176">
        <f t="shared" si="8"/>
        <v>3070522.4000000013</v>
      </c>
      <c r="F82" s="176">
        <f t="shared" si="8"/>
        <v>412008</v>
      </c>
      <c r="G82" s="177">
        <f t="shared" si="6"/>
        <v>26704384.300000016</v>
      </c>
      <c r="H82" s="177">
        <f t="shared" si="7"/>
        <v>1779778</v>
      </c>
    </row>
    <row r="83" spans="1:8" x14ac:dyDescent="0.25">
      <c r="A83" s="790" t="s">
        <v>852</v>
      </c>
      <c r="B83" s="791">
        <v>81</v>
      </c>
      <c r="C83" s="791">
        <v>51351.300000000039</v>
      </c>
      <c r="D83" s="791">
        <v>4501</v>
      </c>
      <c r="E83" s="176">
        <f t="shared" si="8"/>
        <v>3121873.7000000011</v>
      </c>
      <c r="F83" s="176">
        <f t="shared" si="8"/>
        <v>416509</v>
      </c>
      <c r="G83" s="177">
        <f t="shared" si="6"/>
        <v>26653033.000000015</v>
      </c>
      <c r="H83" s="177">
        <f t="shared" si="7"/>
        <v>1775277</v>
      </c>
    </row>
    <row r="84" spans="1:8" x14ac:dyDescent="0.25">
      <c r="A84" s="790" t="s">
        <v>852</v>
      </c>
      <c r="B84" s="791">
        <v>82</v>
      </c>
      <c r="C84" s="791">
        <v>51530.999999999956</v>
      </c>
      <c r="D84" s="791">
        <v>4516</v>
      </c>
      <c r="E84" s="176">
        <f t="shared" ref="E84:F99" si="9">E83+C84</f>
        <v>3173404.7000000011</v>
      </c>
      <c r="F84" s="176">
        <f t="shared" si="9"/>
        <v>421025</v>
      </c>
      <c r="G84" s="177">
        <f t="shared" si="6"/>
        <v>26601502.000000015</v>
      </c>
      <c r="H84" s="177">
        <f t="shared" si="7"/>
        <v>1770761</v>
      </c>
    </row>
    <row r="85" spans="1:8" x14ac:dyDescent="0.25">
      <c r="A85" s="790" t="s">
        <v>852</v>
      </c>
      <c r="B85" s="791">
        <v>83</v>
      </c>
      <c r="C85" s="791">
        <v>55047.100000000079</v>
      </c>
      <c r="D85" s="791">
        <v>4734</v>
      </c>
      <c r="E85" s="176">
        <f t="shared" si="9"/>
        <v>3228451.8000000012</v>
      </c>
      <c r="F85" s="176">
        <f t="shared" si="9"/>
        <v>425759</v>
      </c>
      <c r="G85" s="177">
        <f t="shared" si="6"/>
        <v>26546454.900000017</v>
      </c>
      <c r="H85" s="177">
        <f t="shared" si="7"/>
        <v>1766027</v>
      </c>
    </row>
    <row r="86" spans="1:8" x14ac:dyDescent="0.25">
      <c r="A86" s="790" t="s">
        <v>852</v>
      </c>
      <c r="B86" s="791">
        <v>84</v>
      </c>
      <c r="C86" s="791">
        <v>51089.000000000153</v>
      </c>
      <c r="D86" s="791">
        <v>4582</v>
      </c>
      <c r="E86" s="176">
        <f t="shared" si="9"/>
        <v>3279540.8000000012</v>
      </c>
      <c r="F86" s="176">
        <f t="shared" si="9"/>
        <v>430341</v>
      </c>
      <c r="G86" s="177">
        <f t="shared" si="6"/>
        <v>26495365.900000017</v>
      </c>
      <c r="H86" s="177">
        <f t="shared" si="7"/>
        <v>1761445</v>
      </c>
    </row>
    <row r="87" spans="1:8" x14ac:dyDescent="0.25">
      <c r="A87" s="790" t="s">
        <v>852</v>
      </c>
      <c r="B87" s="791">
        <v>85</v>
      </c>
      <c r="C87" s="791">
        <v>52497.400000000147</v>
      </c>
      <c r="D87" s="791">
        <v>4576</v>
      </c>
      <c r="E87" s="176">
        <f t="shared" si="9"/>
        <v>3332038.2000000016</v>
      </c>
      <c r="F87" s="176">
        <f t="shared" si="9"/>
        <v>434917</v>
      </c>
      <c r="G87" s="177">
        <f t="shared" si="6"/>
        <v>26442868.500000015</v>
      </c>
      <c r="H87" s="177">
        <f t="shared" si="7"/>
        <v>1756869</v>
      </c>
    </row>
    <row r="88" spans="1:8" x14ac:dyDescent="0.25">
      <c r="A88" s="790" t="s">
        <v>852</v>
      </c>
      <c r="B88" s="791">
        <v>86</v>
      </c>
      <c r="C88" s="791">
        <v>58619.200000000128</v>
      </c>
      <c r="D88" s="791">
        <v>5119</v>
      </c>
      <c r="E88" s="176">
        <f t="shared" si="9"/>
        <v>3390657.4000000018</v>
      </c>
      <c r="F88" s="176">
        <f t="shared" si="9"/>
        <v>440036</v>
      </c>
      <c r="G88" s="177">
        <f t="shared" si="6"/>
        <v>26384249.300000016</v>
      </c>
      <c r="H88" s="177">
        <f t="shared" si="7"/>
        <v>1751750</v>
      </c>
    </row>
    <row r="89" spans="1:8" x14ac:dyDescent="0.25">
      <c r="A89" s="790" t="s">
        <v>852</v>
      </c>
      <c r="B89" s="791">
        <v>87</v>
      </c>
      <c r="C89" s="791">
        <v>58221.500000000058</v>
      </c>
      <c r="D89" s="791">
        <v>5255</v>
      </c>
      <c r="E89" s="176">
        <f t="shared" si="9"/>
        <v>3448878.9000000018</v>
      </c>
      <c r="F89" s="176">
        <f t="shared" si="9"/>
        <v>445291</v>
      </c>
      <c r="G89" s="177">
        <f t="shared" si="6"/>
        <v>26326027.800000016</v>
      </c>
      <c r="H89" s="177">
        <f t="shared" si="7"/>
        <v>1746495</v>
      </c>
    </row>
    <row r="90" spans="1:8" x14ac:dyDescent="0.25">
      <c r="A90" s="790" t="s">
        <v>852</v>
      </c>
      <c r="B90" s="791">
        <v>88</v>
      </c>
      <c r="C90" s="791">
        <v>54269.099999999977</v>
      </c>
      <c r="D90" s="791">
        <v>5003</v>
      </c>
      <c r="E90" s="176">
        <f t="shared" si="9"/>
        <v>3503148.0000000019</v>
      </c>
      <c r="F90" s="176">
        <f t="shared" si="9"/>
        <v>450294</v>
      </c>
      <c r="G90" s="177">
        <f t="shared" si="6"/>
        <v>26271758.700000018</v>
      </c>
      <c r="H90" s="177">
        <f t="shared" si="7"/>
        <v>1741492</v>
      </c>
    </row>
    <row r="91" spans="1:8" x14ac:dyDescent="0.25">
      <c r="A91" s="790" t="s">
        <v>852</v>
      </c>
      <c r="B91" s="791">
        <v>89</v>
      </c>
      <c r="C91" s="791">
        <v>54572.699999999866</v>
      </c>
      <c r="D91" s="791">
        <v>4796</v>
      </c>
      <c r="E91" s="176">
        <f t="shared" si="9"/>
        <v>3557720.7000000016</v>
      </c>
      <c r="F91" s="176">
        <f t="shared" si="9"/>
        <v>455090</v>
      </c>
      <c r="G91" s="177">
        <f t="shared" si="6"/>
        <v>26217186.000000015</v>
      </c>
      <c r="H91" s="177">
        <f t="shared" si="7"/>
        <v>1736696</v>
      </c>
    </row>
    <row r="92" spans="1:8" x14ac:dyDescent="0.25">
      <c r="A92" s="790" t="s">
        <v>852</v>
      </c>
      <c r="B92" s="791">
        <v>90</v>
      </c>
      <c r="C92" s="791">
        <v>65328.399999999761</v>
      </c>
      <c r="D92" s="791">
        <v>5917</v>
      </c>
      <c r="E92" s="176">
        <f t="shared" si="9"/>
        <v>3623049.1000000015</v>
      </c>
      <c r="F92" s="176">
        <f t="shared" si="9"/>
        <v>461007</v>
      </c>
      <c r="G92" s="177">
        <f t="shared" si="6"/>
        <v>26151857.600000016</v>
      </c>
      <c r="H92" s="177">
        <f t="shared" si="7"/>
        <v>1730779</v>
      </c>
    </row>
    <row r="93" spans="1:8" x14ac:dyDescent="0.25">
      <c r="A93" s="790" t="s">
        <v>852</v>
      </c>
      <c r="B93" s="791">
        <v>91</v>
      </c>
      <c r="C93" s="791">
        <v>70706.899999999849</v>
      </c>
      <c r="D93" s="791">
        <v>6423</v>
      </c>
      <c r="E93" s="176">
        <f t="shared" si="9"/>
        <v>3693756.0000000014</v>
      </c>
      <c r="F93" s="176">
        <f t="shared" si="9"/>
        <v>467430</v>
      </c>
      <c r="G93" s="177">
        <f t="shared" si="6"/>
        <v>26081150.700000018</v>
      </c>
      <c r="H93" s="177">
        <f t="shared" si="7"/>
        <v>1724356</v>
      </c>
    </row>
    <row r="94" spans="1:8" x14ac:dyDescent="0.25">
      <c r="A94" s="790" t="s">
        <v>852</v>
      </c>
      <c r="B94" s="791">
        <v>92</v>
      </c>
      <c r="C94" s="791">
        <v>71974.499999999869</v>
      </c>
      <c r="D94" s="791">
        <v>6575</v>
      </c>
      <c r="E94" s="176">
        <f t="shared" si="9"/>
        <v>3765730.5000000014</v>
      </c>
      <c r="F94" s="176">
        <f t="shared" si="9"/>
        <v>474005</v>
      </c>
      <c r="G94" s="177">
        <f t="shared" si="6"/>
        <v>26009176.200000018</v>
      </c>
      <c r="H94" s="177">
        <f t="shared" si="7"/>
        <v>1717781</v>
      </c>
    </row>
    <row r="95" spans="1:8" x14ac:dyDescent="0.25">
      <c r="A95" s="790" t="s">
        <v>852</v>
      </c>
      <c r="B95" s="791">
        <v>93</v>
      </c>
      <c r="C95" s="791">
        <v>75021.699999999662</v>
      </c>
      <c r="D95" s="791">
        <v>7024</v>
      </c>
      <c r="E95" s="176">
        <f t="shared" si="9"/>
        <v>3840752.2000000011</v>
      </c>
      <c r="F95" s="176">
        <f t="shared" si="9"/>
        <v>481029</v>
      </c>
      <c r="G95" s="177">
        <f t="shared" si="6"/>
        <v>25934154.500000015</v>
      </c>
      <c r="H95" s="177">
        <f t="shared" si="7"/>
        <v>1710757</v>
      </c>
    </row>
    <row r="96" spans="1:8" x14ac:dyDescent="0.25">
      <c r="A96" s="790" t="s">
        <v>852</v>
      </c>
      <c r="B96" s="791">
        <v>94</v>
      </c>
      <c r="C96" s="791">
        <v>74652.099999999715</v>
      </c>
      <c r="D96" s="791">
        <v>7054</v>
      </c>
      <c r="E96" s="176">
        <f t="shared" si="9"/>
        <v>3915404.3000000007</v>
      </c>
      <c r="F96" s="176">
        <f t="shared" si="9"/>
        <v>488083</v>
      </c>
      <c r="G96" s="177">
        <f t="shared" si="6"/>
        <v>25859502.400000017</v>
      </c>
      <c r="H96" s="177">
        <f t="shared" si="7"/>
        <v>1703703</v>
      </c>
    </row>
    <row r="97" spans="1:8" x14ac:dyDescent="0.25">
      <c r="A97" s="790" t="s">
        <v>852</v>
      </c>
      <c r="B97" s="791">
        <v>95</v>
      </c>
      <c r="C97" s="791">
        <v>82865.599999999904</v>
      </c>
      <c r="D97" s="791">
        <v>8069</v>
      </c>
      <c r="E97" s="176">
        <f t="shared" si="9"/>
        <v>3998269.9000000008</v>
      </c>
      <c r="F97" s="176">
        <f t="shared" si="9"/>
        <v>496152</v>
      </c>
      <c r="G97" s="177">
        <f t="shared" si="6"/>
        <v>25776636.800000016</v>
      </c>
      <c r="H97" s="177">
        <f t="shared" si="7"/>
        <v>1695634</v>
      </c>
    </row>
    <row r="98" spans="1:8" x14ac:dyDescent="0.25">
      <c r="A98" s="790" t="s">
        <v>852</v>
      </c>
      <c r="B98" s="791">
        <v>96</v>
      </c>
      <c r="C98" s="791">
        <v>83355.200000000128</v>
      </c>
      <c r="D98" s="791">
        <v>8263</v>
      </c>
      <c r="E98" s="176">
        <f t="shared" si="9"/>
        <v>4081625.100000001</v>
      </c>
      <c r="F98" s="176">
        <f t="shared" si="9"/>
        <v>504415</v>
      </c>
      <c r="G98" s="177">
        <f t="shared" si="6"/>
        <v>25693281.600000016</v>
      </c>
      <c r="H98" s="177">
        <f t="shared" si="7"/>
        <v>1687371</v>
      </c>
    </row>
    <row r="99" spans="1:8" x14ac:dyDescent="0.25">
      <c r="A99" s="790" t="s">
        <v>852</v>
      </c>
      <c r="B99" s="791">
        <v>97</v>
      </c>
      <c r="C99" s="791">
        <v>89654.700000000012</v>
      </c>
      <c r="D99" s="791">
        <v>8853</v>
      </c>
      <c r="E99" s="176">
        <f t="shared" si="9"/>
        <v>4171279.8000000012</v>
      </c>
      <c r="F99" s="176">
        <f t="shared" si="9"/>
        <v>513268</v>
      </c>
      <c r="G99" s="177">
        <f t="shared" si="6"/>
        <v>25603626.900000017</v>
      </c>
      <c r="H99" s="177">
        <f t="shared" si="7"/>
        <v>1678518</v>
      </c>
    </row>
    <row r="100" spans="1:8" x14ac:dyDescent="0.25">
      <c r="A100" s="790" t="s">
        <v>852</v>
      </c>
      <c r="B100" s="791">
        <v>98</v>
      </c>
      <c r="C100" s="791">
        <v>100478.10000000003</v>
      </c>
      <c r="D100" s="791">
        <v>10082</v>
      </c>
      <c r="E100" s="176">
        <f t="shared" ref="E100:F115" si="10">E99+C100</f>
        <v>4271757.9000000013</v>
      </c>
      <c r="F100" s="176">
        <f t="shared" si="10"/>
        <v>523350</v>
      </c>
      <c r="G100" s="177">
        <f t="shared" si="6"/>
        <v>25503148.800000016</v>
      </c>
      <c r="H100" s="177">
        <f t="shared" si="7"/>
        <v>1668436</v>
      </c>
    </row>
    <row r="101" spans="1:8" x14ac:dyDescent="0.25">
      <c r="A101" s="790" t="s">
        <v>852</v>
      </c>
      <c r="B101" s="791">
        <v>99</v>
      </c>
      <c r="C101" s="791">
        <v>107780.80000000009</v>
      </c>
      <c r="D101" s="791">
        <v>10818</v>
      </c>
      <c r="E101" s="176">
        <f t="shared" si="10"/>
        <v>4379538.7000000011</v>
      </c>
      <c r="F101" s="176">
        <f t="shared" si="10"/>
        <v>534168</v>
      </c>
      <c r="G101" s="177">
        <f t="shared" si="6"/>
        <v>25395368.000000015</v>
      </c>
      <c r="H101" s="177">
        <f t="shared" si="7"/>
        <v>1657618</v>
      </c>
    </row>
    <row r="102" spans="1:8" x14ac:dyDescent="0.25">
      <c r="A102" s="790" t="s">
        <v>852</v>
      </c>
      <c r="B102" s="791">
        <v>100</v>
      </c>
      <c r="C102" s="791">
        <v>114406.30000000018</v>
      </c>
      <c r="D102" s="791">
        <v>11655</v>
      </c>
      <c r="E102" s="176">
        <f t="shared" si="10"/>
        <v>4493945.0000000009</v>
      </c>
      <c r="F102" s="176">
        <f t="shared" si="10"/>
        <v>545823</v>
      </c>
      <c r="G102" s="177">
        <f t="shared" si="6"/>
        <v>25280961.700000018</v>
      </c>
      <c r="H102" s="177">
        <f t="shared" si="7"/>
        <v>1645963</v>
      </c>
    </row>
    <row r="103" spans="1:8" x14ac:dyDescent="0.25">
      <c r="A103" s="790" t="s">
        <v>852</v>
      </c>
      <c r="B103" s="791">
        <v>101</v>
      </c>
      <c r="C103" s="791">
        <v>115101.20000000006</v>
      </c>
      <c r="D103" s="791">
        <v>11611</v>
      </c>
      <c r="E103" s="176">
        <f t="shared" si="10"/>
        <v>4609046.2000000011</v>
      </c>
      <c r="F103" s="176">
        <f t="shared" si="10"/>
        <v>557434</v>
      </c>
      <c r="G103" s="177">
        <f t="shared" si="6"/>
        <v>25165860.500000015</v>
      </c>
      <c r="H103" s="177">
        <f t="shared" si="7"/>
        <v>1634352</v>
      </c>
    </row>
    <row r="104" spans="1:8" x14ac:dyDescent="0.25">
      <c r="A104" s="790" t="s">
        <v>852</v>
      </c>
      <c r="B104" s="791">
        <v>102</v>
      </c>
      <c r="C104" s="791">
        <v>126782.40000000018</v>
      </c>
      <c r="D104" s="791">
        <v>13083</v>
      </c>
      <c r="E104" s="176">
        <f t="shared" si="10"/>
        <v>4735828.6000000015</v>
      </c>
      <c r="F104" s="176">
        <f t="shared" si="10"/>
        <v>570517</v>
      </c>
      <c r="G104" s="177">
        <f t="shared" si="6"/>
        <v>25039078.100000016</v>
      </c>
      <c r="H104" s="177">
        <f t="shared" si="7"/>
        <v>1621269</v>
      </c>
    </row>
    <row r="105" spans="1:8" x14ac:dyDescent="0.25">
      <c r="A105" s="790" t="s">
        <v>852</v>
      </c>
      <c r="B105" s="791">
        <v>103</v>
      </c>
      <c r="C105" s="791">
        <v>111935.5000000001</v>
      </c>
      <c r="D105" s="791">
        <v>11424</v>
      </c>
      <c r="E105" s="176">
        <f t="shared" si="10"/>
        <v>4847764.1000000015</v>
      </c>
      <c r="F105" s="176">
        <f t="shared" si="10"/>
        <v>581941</v>
      </c>
      <c r="G105" s="177">
        <f t="shared" si="6"/>
        <v>24927142.600000016</v>
      </c>
      <c r="H105" s="177">
        <f t="shared" si="7"/>
        <v>1609845</v>
      </c>
    </row>
    <row r="106" spans="1:8" x14ac:dyDescent="0.25">
      <c r="A106" s="790" t="s">
        <v>852</v>
      </c>
      <c r="B106" s="791">
        <v>104</v>
      </c>
      <c r="C106" s="791">
        <v>135689.10000000027</v>
      </c>
      <c r="D106" s="791">
        <v>13903</v>
      </c>
      <c r="E106" s="176">
        <f t="shared" si="10"/>
        <v>4983453.200000002</v>
      </c>
      <c r="F106" s="176">
        <f t="shared" si="10"/>
        <v>595844</v>
      </c>
      <c r="G106" s="177">
        <f t="shared" si="6"/>
        <v>24791453.500000015</v>
      </c>
      <c r="H106" s="177">
        <f t="shared" si="7"/>
        <v>1595942</v>
      </c>
    </row>
    <row r="107" spans="1:8" x14ac:dyDescent="0.25">
      <c r="A107" s="790" t="s">
        <v>852</v>
      </c>
      <c r="B107" s="791">
        <v>105</v>
      </c>
      <c r="C107" s="791">
        <v>133322.8000000001</v>
      </c>
      <c r="D107" s="791">
        <v>13490</v>
      </c>
      <c r="E107" s="176">
        <f t="shared" si="10"/>
        <v>5116776.0000000019</v>
      </c>
      <c r="F107" s="176">
        <f t="shared" si="10"/>
        <v>609334</v>
      </c>
      <c r="G107" s="177">
        <f t="shared" si="6"/>
        <v>24658130.700000018</v>
      </c>
      <c r="H107" s="177">
        <f t="shared" si="7"/>
        <v>1582452</v>
      </c>
    </row>
    <row r="108" spans="1:8" x14ac:dyDescent="0.25">
      <c r="A108" s="790" t="s">
        <v>852</v>
      </c>
      <c r="B108" s="791">
        <v>106</v>
      </c>
      <c r="C108" s="791">
        <v>142811.49999999962</v>
      </c>
      <c r="D108" s="791">
        <v>14446</v>
      </c>
      <c r="E108" s="176">
        <f t="shared" si="10"/>
        <v>5259587.5000000019</v>
      </c>
      <c r="F108" s="176">
        <f t="shared" si="10"/>
        <v>623780</v>
      </c>
      <c r="G108" s="177">
        <f t="shared" si="6"/>
        <v>24515319.200000018</v>
      </c>
      <c r="H108" s="177">
        <f t="shared" si="7"/>
        <v>1568006</v>
      </c>
    </row>
    <row r="109" spans="1:8" x14ac:dyDescent="0.25">
      <c r="A109" s="790" t="s">
        <v>852</v>
      </c>
      <c r="B109" s="791">
        <v>107</v>
      </c>
      <c r="C109" s="791">
        <v>143761.09999999951</v>
      </c>
      <c r="D109" s="791">
        <v>14394</v>
      </c>
      <c r="E109" s="176">
        <f t="shared" si="10"/>
        <v>5403348.6000000015</v>
      </c>
      <c r="F109" s="176">
        <f t="shared" si="10"/>
        <v>638174</v>
      </c>
      <c r="G109" s="177">
        <f t="shared" si="6"/>
        <v>24371558.100000016</v>
      </c>
      <c r="H109" s="177">
        <f t="shared" si="7"/>
        <v>1553612</v>
      </c>
    </row>
    <row r="110" spans="1:8" x14ac:dyDescent="0.25">
      <c r="A110" s="790" t="s">
        <v>852</v>
      </c>
      <c r="B110" s="791">
        <v>108</v>
      </c>
      <c r="C110" s="791">
        <v>133858.69999999943</v>
      </c>
      <c r="D110" s="791">
        <v>13273</v>
      </c>
      <c r="E110" s="176">
        <f t="shared" si="10"/>
        <v>5537207.3000000007</v>
      </c>
      <c r="F110" s="176">
        <f t="shared" si="10"/>
        <v>651447</v>
      </c>
      <c r="G110" s="177">
        <f t="shared" si="6"/>
        <v>24237699.400000017</v>
      </c>
      <c r="H110" s="177">
        <f t="shared" si="7"/>
        <v>1540339</v>
      </c>
    </row>
    <row r="111" spans="1:8" x14ac:dyDescent="0.25">
      <c r="A111" s="790" t="s">
        <v>852</v>
      </c>
      <c r="B111" s="791">
        <v>109</v>
      </c>
      <c r="C111" s="791">
        <v>134856.59999999974</v>
      </c>
      <c r="D111" s="791">
        <v>13461</v>
      </c>
      <c r="E111" s="176">
        <f t="shared" si="10"/>
        <v>5672063.9000000004</v>
      </c>
      <c r="F111" s="176">
        <f t="shared" si="10"/>
        <v>664908</v>
      </c>
      <c r="G111" s="177">
        <f t="shared" si="6"/>
        <v>24102842.800000019</v>
      </c>
      <c r="H111" s="177">
        <f t="shared" si="7"/>
        <v>1526878</v>
      </c>
    </row>
    <row r="112" spans="1:8" x14ac:dyDescent="0.25">
      <c r="A112" s="790" t="s">
        <v>852</v>
      </c>
      <c r="B112" s="791">
        <v>110</v>
      </c>
      <c r="C112" s="791">
        <v>126820.99999999987</v>
      </c>
      <c r="D112" s="791">
        <v>12410</v>
      </c>
      <c r="E112" s="176">
        <f t="shared" si="10"/>
        <v>5798884.9000000004</v>
      </c>
      <c r="F112" s="176">
        <f t="shared" si="10"/>
        <v>677318</v>
      </c>
      <c r="G112" s="177">
        <f t="shared" si="6"/>
        <v>23976021.800000019</v>
      </c>
      <c r="H112" s="177">
        <f t="shared" si="7"/>
        <v>1514468</v>
      </c>
    </row>
    <row r="113" spans="1:8" x14ac:dyDescent="0.25">
      <c r="A113" s="790" t="s">
        <v>852</v>
      </c>
      <c r="B113" s="791">
        <v>111</v>
      </c>
      <c r="C113" s="791">
        <v>133953.89999999976</v>
      </c>
      <c r="D113" s="791">
        <v>13129</v>
      </c>
      <c r="E113" s="176">
        <f t="shared" si="10"/>
        <v>5932838.7999999998</v>
      </c>
      <c r="F113" s="176">
        <f t="shared" si="10"/>
        <v>690447</v>
      </c>
      <c r="G113" s="177">
        <f t="shared" si="6"/>
        <v>23842067.900000017</v>
      </c>
      <c r="H113" s="177">
        <f t="shared" si="7"/>
        <v>1501339</v>
      </c>
    </row>
    <row r="114" spans="1:8" x14ac:dyDescent="0.25">
      <c r="A114" s="790" t="s">
        <v>852</v>
      </c>
      <c r="B114" s="791">
        <v>112</v>
      </c>
      <c r="C114" s="791">
        <v>143585.40000000026</v>
      </c>
      <c r="D114" s="791">
        <v>14106</v>
      </c>
      <c r="E114" s="176">
        <f t="shared" si="10"/>
        <v>6076424.2000000002</v>
      </c>
      <c r="F114" s="176">
        <f t="shared" si="10"/>
        <v>704553</v>
      </c>
      <c r="G114" s="177">
        <f t="shared" si="6"/>
        <v>23698482.500000019</v>
      </c>
      <c r="H114" s="177">
        <f t="shared" si="7"/>
        <v>1487233</v>
      </c>
    </row>
    <row r="115" spans="1:8" x14ac:dyDescent="0.25">
      <c r="A115" s="790" t="s">
        <v>852</v>
      </c>
      <c r="B115" s="791">
        <v>113</v>
      </c>
      <c r="C115" s="791">
        <v>149795.9000000004</v>
      </c>
      <c r="D115" s="791">
        <v>14657</v>
      </c>
      <c r="E115" s="176">
        <f t="shared" si="10"/>
        <v>6226220.1000000006</v>
      </c>
      <c r="F115" s="176">
        <f t="shared" si="10"/>
        <v>719210</v>
      </c>
      <c r="G115" s="177">
        <f t="shared" si="6"/>
        <v>23548686.600000016</v>
      </c>
      <c r="H115" s="177">
        <f t="shared" si="7"/>
        <v>1472576</v>
      </c>
    </row>
    <row r="116" spans="1:8" x14ac:dyDescent="0.25">
      <c r="A116" s="790" t="s">
        <v>852</v>
      </c>
      <c r="B116" s="791">
        <v>114</v>
      </c>
      <c r="C116" s="791">
        <v>152348.00000000044</v>
      </c>
      <c r="D116" s="791">
        <v>14631</v>
      </c>
      <c r="E116" s="176">
        <f t="shared" ref="E116:F131" si="11">E115+C116</f>
        <v>6378568.1000000006</v>
      </c>
      <c r="F116" s="176">
        <f t="shared" si="11"/>
        <v>733841</v>
      </c>
      <c r="G116" s="177">
        <f t="shared" si="6"/>
        <v>23396338.600000016</v>
      </c>
      <c r="H116" s="177">
        <f t="shared" si="7"/>
        <v>1457945</v>
      </c>
    </row>
    <row r="117" spans="1:8" x14ac:dyDescent="0.25">
      <c r="A117" s="790" t="s">
        <v>852</v>
      </c>
      <c r="B117" s="791">
        <v>115</v>
      </c>
      <c r="C117" s="791">
        <v>155103.20000000086</v>
      </c>
      <c r="D117" s="791">
        <v>14934</v>
      </c>
      <c r="E117" s="176">
        <f t="shared" si="11"/>
        <v>6533671.3000000017</v>
      </c>
      <c r="F117" s="176">
        <f t="shared" si="11"/>
        <v>748775</v>
      </c>
      <c r="G117" s="177">
        <f t="shared" si="6"/>
        <v>23241235.400000017</v>
      </c>
      <c r="H117" s="177">
        <f t="shared" si="7"/>
        <v>1443011</v>
      </c>
    </row>
    <row r="118" spans="1:8" x14ac:dyDescent="0.25">
      <c r="A118" s="790" t="s">
        <v>852</v>
      </c>
      <c r="B118" s="791">
        <v>116</v>
      </c>
      <c r="C118" s="791">
        <v>165494.90000000052</v>
      </c>
      <c r="D118" s="791">
        <v>15906</v>
      </c>
      <c r="E118" s="176">
        <f t="shared" si="11"/>
        <v>6699166.200000002</v>
      </c>
      <c r="F118" s="176">
        <f t="shared" si="11"/>
        <v>764681</v>
      </c>
      <c r="G118" s="177">
        <f t="shared" si="6"/>
        <v>23075740.500000015</v>
      </c>
      <c r="H118" s="177">
        <f t="shared" si="7"/>
        <v>1427105</v>
      </c>
    </row>
    <row r="119" spans="1:8" x14ac:dyDescent="0.25">
      <c r="A119" s="790" t="s">
        <v>852</v>
      </c>
      <c r="B119" s="791">
        <v>117</v>
      </c>
      <c r="C119" s="791">
        <v>149163.99999999988</v>
      </c>
      <c r="D119" s="791">
        <v>14250</v>
      </c>
      <c r="E119" s="176">
        <f t="shared" si="11"/>
        <v>6848330.200000002</v>
      </c>
      <c r="F119" s="176">
        <f t="shared" si="11"/>
        <v>778931</v>
      </c>
      <c r="G119" s="177">
        <f t="shared" si="6"/>
        <v>22926576.500000015</v>
      </c>
      <c r="H119" s="177">
        <f t="shared" si="7"/>
        <v>1412855</v>
      </c>
    </row>
    <row r="120" spans="1:8" x14ac:dyDescent="0.25">
      <c r="A120" s="790" t="s">
        <v>852</v>
      </c>
      <c r="B120" s="791">
        <v>118</v>
      </c>
      <c r="C120" s="791">
        <v>160177.99999999956</v>
      </c>
      <c r="D120" s="791">
        <v>15215</v>
      </c>
      <c r="E120" s="176">
        <f t="shared" si="11"/>
        <v>7008508.200000002</v>
      </c>
      <c r="F120" s="176">
        <f t="shared" si="11"/>
        <v>794146</v>
      </c>
      <c r="G120" s="177">
        <f t="shared" si="6"/>
        <v>22766398.500000015</v>
      </c>
      <c r="H120" s="177">
        <f t="shared" si="7"/>
        <v>1397640</v>
      </c>
    </row>
    <row r="121" spans="1:8" x14ac:dyDescent="0.25">
      <c r="A121" s="790" t="s">
        <v>852</v>
      </c>
      <c r="B121" s="791">
        <v>119</v>
      </c>
      <c r="C121" s="791">
        <v>167279.59999999963</v>
      </c>
      <c r="D121" s="791">
        <v>15701</v>
      </c>
      <c r="E121" s="176">
        <f t="shared" si="11"/>
        <v>7175787.8000000017</v>
      </c>
      <c r="F121" s="176">
        <f t="shared" si="11"/>
        <v>809847</v>
      </c>
      <c r="G121" s="177">
        <f t="shared" si="6"/>
        <v>22599118.900000017</v>
      </c>
      <c r="H121" s="177">
        <f t="shared" si="7"/>
        <v>1381939</v>
      </c>
    </row>
    <row r="122" spans="1:8" x14ac:dyDescent="0.25">
      <c r="A122" s="790" t="s">
        <v>852</v>
      </c>
      <c r="B122" s="791">
        <v>120</v>
      </c>
      <c r="C122" s="791">
        <v>158799.29999999952</v>
      </c>
      <c r="D122" s="791">
        <v>14827</v>
      </c>
      <c r="E122" s="176">
        <f t="shared" si="11"/>
        <v>7334587.1000000015</v>
      </c>
      <c r="F122" s="176">
        <f t="shared" si="11"/>
        <v>824674</v>
      </c>
      <c r="G122" s="177">
        <f t="shared" si="6"/>
        <v>22440319.600000016</v>
      </c>
      <c r="H122" s="177">
        <f t="shared" si="7"/>
        <v>1367112</v>
      </c>
    </row>
    <row r="123" spans="1:8" x14ac:dyDescent="0.25">
      <c r="A123" s="790" t="s">
        <v>852</v>
      </c>
      <c r="B123" s="791">
        <v>121</v>
      </c>
      <c r="C123" s="791">
        <v>166605.49999999962</v>
      </c>
      <c r="D123" s="791">
        <v>15345</v>
      </c>
      <c r="E123" s="176">
        <f t="shared" si="11"/>
        <v>7501192.6000000015</v>
      </c>
      <c r="F123" s="176">
        <f t="shared" si="11"/>
        <v>840019</v>
      </c>
      <c r="G123" s="177">
        <f t="shared" si="6"/>
        <v>22273714.100000016</v>
      </c>
      <c r="H123" s="177">
        <f t="shared" si="7"/>
        <v>1351767</v>
      </c>
    </row>
    <row r="124" spans="1:8" x14ac:dyDescent="0.25">
      <c r="A124" s="790" t="s">
        <v>852</v>
      </c>
      <c r="B124" s="791">
        <v>122</v>
      </c>
      <c r="C124" s="791">
        <v>176453.09999999974</v>
      </c>
      <c r="D124" s="791">
        <v>16196</v>
      </c>
      <c r="E124" s="176">
        <f t="shared" si="11"/>
        <v>7677645.7000000011</v>
      </c>
      <c r="F124" s="176">
        <f t="shared" si="11"/>
        <v>856215</v>
      </c>
      <c r="G124" s="177">
        <f t="shared" si="6"/>
        <v>22097261.000000015</v>
      </c>
      <c r="H124" s="177">
        <f t="shared" si="7"/>
        <v>1335571</v>
      </c>
    </row>
    <row r="125" spans="1:8" x14ac:dyDescent="0.25">
      <c r="A125" s="790" t="s">
        <v>852</v>
      </c>
      <c r="B125" s="791">
        <v>123</v>
      </c>
      <c r="C125" s="791">
        <v>169252.99999999985</v>
      </c>
      <c r="D125" s="791">
        <v>15426</v>
      </c>
      <c r="E125" s="176">
        <f t="shared" si="11"/>
        <v>7846898.7000000011</v>
      </c>
      <c r="F125" s="176">
        <f t="shared" si="11"/>
        <v>871641</v>
      </c>
      <c r="G125" s="177">
        <f t="shared" si="6"/>
        <v>21928008.000000015</v>
      </c>
      <c r="H125" s="177">
        <f t="shared" si="7"/>
        <v>1320145</v>
      </c>
    </row>
    <row r="126" spans="1:8" x14ac:dyDescent="0.25">
      <c r="A126" s="790" t="s">
        <v>852</v>
      </c>
      <c r="B126" s="791">
        <v>124</v>
      </c>
      <c r="C126" s="791">
        <v>178553.89999999994</v>
      </c>
      <c r="D126" s="791">
        <v>16230</v>
      </c>
      <c r="E126" s="176">
        <f t="shared" si="11"/>
        <v>8025452.6000000015</v>
      </c>
      <c r="F126" s="176">
        <f t="shared" si="11"/>
        <v>887871</v>
      </c>
      <c r="G126" s="177">
        <f t="shared" si="6"/>
        <v>21749454.100000016</v>
      </c>
      <c r="H126" s="177">
        <f t="shared" si="7"/>
        <v>1303915</v>
      </c>
    </row>
    <row r="127" spans="1:8" x14ac:dyDescent="0.25">
      <c r="A127" s="790" t="s">
        <v>852</v>
      </c>
      <c r="B127" s="791">
        <v>125</v>
      </c>
      <c r="C127" s="791">
        <v>162745.80000000051</v>
      </c>
      <c r="D127" s="791">
        <v>14686</v>
      </c>
      <c r="E127" s="176">
        <f t="shared" si="11"/>
        <v>8188198.4000000022</v>
      </c>
      <c r="F127" s="176">
        <f t="shared" si="11"/>
        <v>902557</v>
      </c>
      <c r="G127" s="177">
        <f t="shared" si="6"/>
        <v>21586708.300000016</v>
      </c>
      <c r="H127" s="177">
        <f t="shared" si="7"/>
        <v>1289229</v>
      </c>
    </row>
    <row r="128" spans="1:8" x14ac:dyDescent="0.25">
      <c r="A128" s="790" t="s">
        <v>852</v>
      </c>
      <c r="B128" s="791">
        <v>126</v>
      </c>
      <c r="C128" s="791">
        <v>175496.20000000068</v>
      </c>
      <c r="D128" s="791">
        <v>15824</v>
      </c>
      <c r="E128" s="176">
        <f t="shared" si="11"/>
        <v>8363694.6000000034</v>
      </c>
      <c r="F128" s="176">
        <f t="shared" si="11"/>
        <v>918381</v>
      </c>
      <c r="G128" s="177">
        <f t="shared" si="6"/>
        <v>21411212.100000016</v>
      </c>
      <c r="H128" s="177">
        <f t="shared" si="7"/>
        <v>1273405</v>
      </c>
    </row>
    <row r="129" spans="1:8" x14ac:dyDescent="0.25">
      <c r="A129" s="790" t="s">
        <v>852</v>
      </c>
      <c r="B129" s="791">
        <v>127</v>
      </c>
      <c r="C129" s="791">
        <v>179600.20000000068</v>
      </c>
      <c r="D129" s="791">
        <v>15966</v>
      </c>
      <c r="E129" s="176">
        <f t="shared" si="11"/>
        <v>8543294.8000000045</v>
      </c>
      <c r="F129" s="176">
        <f t="shared" si="11"/>
        <v>934347</v>
      </c>
      <c r="G129" s="177">
        <f t="shared" si="6"/>
        <v>21231611.900000013</v>
      </c>
      <c r="H129" s="177">
        <f t="shared" si="7"/>
        <v>1257439</v>
      </c>
    </row>
    <row r="130" spans="1:8" x14ac:dyDescent="0.25">
      <c r="A130" s="790" t="s">
        <v>852</v>
      </c>
      <c r="B130" s="791">
        <v>128</v>
      </c>
      <c r="C130" s="791">
        <v>182991.20000000054</v>
      </c>
      <c r="D130" s="791">
        <v>15966</v>
      </c>
      <c r="E130" s="176">
        <f t="shared" si="11"/>
        <v>8726286.0000000056</v>
      </c>
      <c r="F130" s="176">
        <f t="shared" si="11"/>
        <v>950313</v>
      </c>
      <c r="G130" s="177">
        <f t="shared" si="6"/>
        <v>21048620.70000001</v>
      </c>
      <c r="H130" s="177">
        <f t="shared" si="7"/>
        <v>1241473</v>
      </c>
    </row>
    <row r="131" spans="1:8" x14ac:dyDescent="0.25">
      <c r="A131" s="790" t="s">
        <v>852</v>
      </c>
      <c r="B131" s="791">
        <v>129</v>
      </c>
      <c r="C131" s="791">
        <v>177788.20000000027</v>
      </c>
      <c r="D131" s="791">
        <v>15592</v>
      </c>
      <c r="E131" s="176">
        <f t="shared" si="11"/>
        <v>8904074.2000000067</v>
      </c>
      <c r="F131" s="176">
        <f t="shared" si="11"/>
        <v>965905</v>
      </c>
      <c r="G131" s="177">
        <f t="shared" ref="G131:G194" si="12">$E$1167-E131</f>
        <v>20870832.500000011</v>
      </c>
      <c r="H131" s="177">
        <f t="shared" ref="H131:H194" si="13">$F$1167-F131</f>
        <v>1225881</v>
      </c>
    </row>
    <row r="132" spans="1:8" x14ac:dyDescent="0.25">
      <c r="A132" s="790" t="s">
        <v>852</v>
      </c>
      <c r="B132" s="791">
        <v>130</v>
      </c>
      <c r="C132" s="791">
        <v>181966.19999999937</v>
      </c>
      <c r="D132" s="791">
        <v>15702</v>
      </c>
      <c r="E132" s="176">
        <f t="shared" ref="E132:F147" si="14">E131+C132</f>
        <v>9086040.400000006</v>
      </c>
      <c r="F132" s="176">
        <f t="shared" si="14"/>
        <v>981607</v>
      </c>
      <c r="G132" s="177">
        <f t="shared" si="12"/>
        <v>20688866.300000012</v>
      </c>
      <c r="H132" s="177">
        <f t="shared" si="13"/>
        <v>1210179</v>
      </c>
    </row>
    <row r="133" spans="1:8" x14ac:dyDescent="0.25">
      <c r="A133" s="790" t="s">
        <v>852</v>
      </c>
      <c r="B133" s="791">
        <v>131</v>
      </c>
      <c r="C133" s="791">
        <v>174452.99999999936</v>
      </c>
      <c r="D133" s="791">
        <v>15015</v>
      </c>
      <c r="E133" s="176">
        <f t="shared" si="14"/>
        <v>9260493.400000006</v>
      </c>
      <c r="F133" s="176">
        <f t="shared" si="14"/>
        <v>996622</v>
      </c>
      <c r="G133" s="177">
        <f t="shared" si="12"/>
        <v>20514413.300000012</v>
      </c>
      <c r="H133" s="177">
        <f t="shared" si="13"/>
        <v>1195164</v>
      </c>
    </row>
    <row r="134" spans="1:8" x14ac:dyDescent="0.25">
      <c r="A134" s="790" t="s">
        <v>852</v>
      </c>
      <c r="B134" s="791">
        <v>132</v>
      </c>
      <c r="C134" s="791">
        <v>166341.89999999935</v>
      </c>
      <c r="D134" s="791">
        <v>14168</v>
      </c>
      <c r="E134" s="176">
        <f t="shared" si="14"/>
        <v>9426835.3000000045</v>
      </c>
      <c r="F134" s="176">
        <f t="shared" si="14"/>
        <v>1010790</v>
      </c>
      <c r="G134" s="177">
        <f t="shared" si="12"/>
        <v>20348071.400000013</v>
      </c>
      <c r="H134" s="177">
        <f t="shared" si="13"/>
        <v>1180996</v>
      </c>
    </row>
    <row r="135" spans="1:8" x14ac:dyDescent="0.25">
      <c r="A135" s="790" t="s">
        <v>852</v>
      </c>
      <c r="B135" s="791">
        <v>133</v>
      </c>
      <c r="C135" s="791">
        <v>170835.89999999959</v>
      </c>
      <c r="D135" s="791">
        <v>14340</v>
      </c>
      <c r="E135" s="176">
        <f t="shared" si="14"/>
        <v>9597671.2000000048</v>
      </c>
      <c r="F135" s="176">
        <f t="shared" si="14"/>
        <v>1025130</v>
      </c>
      <c r="G135" s="177">
        <f t="shared" si="12"/>
        <v>20177235.500000015</v>
      </c>
      <c r="H135" s="177">
        <f t="shared" si="13"/>
        <v>1166656</v>
      </c>
    </row>
    <row r="136" spans="1:8" x14ac:dyDescent="0.25">
      <c r="A136" s="790" t="s">
        <v>852</v>
      </c>
      <c r="B136" s="791">
        <v>134</v>
      </c>
      <c r="C136" s="791">
        <v>185997.59999999974</v>
      </c>
      <c r="D136" s="791">
        <v>15462</v>
      </c>
      <c r="E136" s="176">
        <f t="shared" si="14"/>
        <v>9783668.8000000045</v>
      </c>
      <c r="F136" s="176">
        <f t="shared" si="14"/>
        <v>1040592</v>
      </c>
      <c r="G136" s="177">
        <f t="shared" si="12"/>
        <v>19991237.900000013</v>
      </c>
      <c r="H136" s="177">
        <f t="shared" si="13"/>
        <v>1151194</v>
      </c>
    </row>
    <row r="137" spans="1:8" x14ac:dyDescent="0.25">
      <c r="A137" s="790" t="s">
        <v>852</v>
      </c>
      <c r="B137" s="791">
        <v>135</v>
      </c>
      <c r="C137" s="791">
        <v>184933.09999999974</v>
      </c>
      <c r="D137" s="791">
        <v>15380</v>
      </c>
      <c r="E137" s="176">
        <f t="shared" si="14"/>
        <v>9968601.9000000041</v>
      </c>
      <c r="F137" s="176">
        <f t="shared" si="14"/>
        <v>1055972</v>
      </c>
      <c r="G137" s="177">
        <f t="shared" si="12"/>
        <v>19806304.800000012</v>
      </c>
      <c r="H137" s="177">
        <f t="shared" si="13"/>
        <v>1135814</v>
      </c>
    </row>
    <row r="138" spans="1:8" x14ac:dyDescent="0.25">
      <c r="A138" s="790" t="s">
        <v>852</v>
      </c>
      <c r="B138" s="791">
        <v>136</v>
      </c>
      <c r="C138" s="791">
        <v>174703.49999999994</v>
      </c>
      <c r="D138" s="791">
        <v>14378</v>
      </c>
      <c r="E138" s="176">
        <f t="shared" si="14"/>
        <v>10143305.400000004</v>
      </c>
      <c r="F138" s="176">
        <f t="shared" si="14"/>
        <v>1070350</v>
      </c>
      <c r="G138" s="177">
        <f t="shared" si="12"/>
        <v>19631601.300000012</v>
      </c>
      <c r="H138" s="177">
        <f t="shared" si="13"/>
        <v>1121436</v>
      </c>
    </row>
    <row r="139" spans="1:8" x14ac:dyDescent="0.25">
      <c r="A139" s="790" t="s">
        <v>852</v>
      </c>
      <c r="B139" s="791">
        <v>137</v>
      </c>
      <c r="C139" s="791">
        <v>181970.60000000024</v>
      </c>
      <c r="D139" s="791">
        <v>14964</v>
      </c>
      <c r="E139" s="176">
        <f t="shared" si="14"/>
        <v>10325276.000000004</v>
      </c>
      <c r="F139" s="176">
        <f t="shared" si="14"/>
        <v>1085314</v>
      </c>
      <c r="G139" s="177">
        <f t="shared" si="12"/>
        <v>19449630.700000014</v>
      </c>
      <c r="H139" s="177">
        <f t="shared" si="13"/>
        <v>1106472</v>
      </c>
    </row>
    <row r="140" spans="1:8" x14ac:dyDescent="0.25">
      <c r="A140" s="790" t="s">
        <v>852</v>
      </c>
      <c r="B140" s="791">
        <v>138</v>
      </c>
      <c r="C140" s="791">
        <v>178830.80000000086</v>
      </c>
      <c r="D140" s="791">
        <v>14505</v>
      </c>
      <c r="E140" s="176">
        <f t="shared" si="14"/>
        <v>10504106.800000004</v>
      </c>
      <c r="F140" s="176">
        <f t="shared" si="14"/>
        <v>1099819</v>
      </c>
      <c r="G140" s="177">
        <f t="shared" si="12"/>
        <v>19270799.900000013</v>
      </c>
      <c r="H140" s="177">
        <f t="shared" si="13"/>
        <v>1091967</v>
      </c>
    </row>
    <row r="141" spans="1:8" x14ac:dyDescent="0.25">
      <c r="A141" s="790" t="s">
        <v>852</v>
      </c>
      <c r="B141" s="791">
        <v>139</v>
      </c>
      <c r="C141" s="791">
        <v>181033.00000000055</v>
      </c>
      <c r="D141" s="791">
        <v>14555</v>
      </c>
      <c r="E141" s="176">
        <f t="shared" si="14"/>
        <v>10685139.800000004</v>
      </c>
      <c r="F141" s="176">
        <f t="shared" si="14"/>
        <v>1114374</v>
      </c>
      <c r="G141" s="177">
        <f t="shared" si="12"/>
        <v>19089766.900000013</v>
      </c>
      <c r="H141" s="177">
        <f t="shared" si="13"/>
        <v>1077412</v>
      </c>
    </row>
    <row r="142" spans="1:8" x14ac:dyDescent="0.25">
      <c r="A142" s="790" t="s">
        <v>852</v>
      </c>
      <c r="B142" s="791">
        <v>140</v>
      </c>
      <c r="C142" s="791">
        <v>177220.40000000063</v>
      </c>
      <c r="D142" s="791">
        <v>14300</v>
      </c>
      <c r="E142" s="176">
        <f t="shared" si="14"/>
        <v>10862360.200000005</v>
      </c>
      <c r="F142" s="176">
        <f t="shared" si="14"/>
        <v>1128674</v>
      </c>
      <c r="G142" s="177">
        <f t="shared" si="12"/>
        <v>18912546.500000015</v>
      </c>
      <c r="H142" s="177">
        <f t="shared" si="13"/>
        <v>1063112</v>
      </c>
    </row>
    <row r="143" spans="1:8" x14ac:dyDescent="0.25">
      <c r="A143" s="790" t="s">
        <v>852</v>
      </c>
      <c r="B143" s="791">
        <v>141</v>
      </c>
      <c r="C143" s="791">
        <v>191712.5000000002</v>
      </c>
      <c r="D143" s="791">
        <v>15058</v>
      </c>
      <c r="E143" s="176">
        <f t="shared" si="14"/>
        <v>11054072.700000005</v>
      </c>
      <c r="F143" s="176">
        <f t="shared" si="14"/>
        <v>1143732</v>
      </c>
      <c r="G143" s="177">
        <f t="shared" si="12"/>
        <v>18720834.000000015</v>
      </c>
      <c r="H143" s="177">
        <f t="shared" si="13"/>
        <v>1048054</v>
      </c>
    </row>
    <row r="144" spans="1:8" x14ac:dyDescent="0.25">
      <c r="A144" s="790" t="s">
        <v>852</v>
      </c>
      <c r="B144" s="791">
        <v>142</v>
      </c>
      <c r="C144" s="791">
        <v>193837.29999999973</v>
      </c>
      <c r="D144" s="791">
        <v>15295</v>
      </c>
      <c r="E144" s="176">
        <f t="shared" si="14"/>
        <v>11247910.000000004</v>
      </c>
      <c r="F144" s="176">
        <f t="shared" si="14"/>
        <v>1159027</v>
      </c>
      <c r="G144" s="177">
        <f t="shared" si="12"/>
        <v>18526996.700000014</v>
      </c>
      <c r="H144" s="177">
        <f t="shared" si="13"/>
        <v>1032759</v>
      </c>
    </row>
    <row r="145" spans="1:8" x14ac:dyDescent="0.25">
      <c r="A145" s="790" t="s">
        <v>852</v>
      </c>
      <c r="B145" s="791">
        <v>143</v>
      </c>
      <c r="C145" s="791">
        <v>192959.39999999953</v>
      </c>
      <c r="D145" s="791">
        <v>14994</v>
      </c>
      <c r="E145" s="176">
        <f t="shared" si="14"/>
        <v>11440869.400000004</v>
      </c>
      <c r="F145" s="176">
        <f t="shared" si="14"/>
        <v>1174021</v>
      </c>
      <c r="G145" s="177">
        <f t="shared" si="12"/>
        <v>18334037.300000012</v>
      </c>
      <c r="H145" s="177">
        <f t="shared" si="13"/>
        <v>1017765</v>
      </c>
    </row>
    <row r="146" spans="1:8" x14ac:dyDescent="0.25">
      <c r="A146" s="790" t="s">
        <v>852</v>
      </c>
      <c r="B146" s="791">
        <v>144</v>
      </c>
      <c r="C146" s="791">
        <v>197114.3999999993</v>
      </c>
      <c r="D146" s="791">
        <v>15429</v>
      </c>
      <c r="E146" s="176">
        <f t="shared" si="14"/>
        <v>11637983.800000003</v>
      </c>
      <c r="F146" s="176">
        <f t="shared" si="14"/>
        <v>1189450</v>
      </c>
      <c r="G146" s="177">
        <f t="shared" si="12"/>
        <v>18136922.900000013</v>
      </c>
      <c r="H146" s="177">
        <f t="shared" si="13"/>
        <v>1002336</v>
      </c>
    </row>
    <row r="147" spans="1:8" x14ac:dyDescent="0.25">
      <c r="A147" s="790" t="s">
        <v>852</v>
      </c>
      <c r="B147" s="791">
        <v>145</v>
      </c>
      <c r="C147" s="791">
        <v>200253.59999999928</v>
      </c>
      <c r="D147" s="791">
        <v>15544</v>
      </c>
      <c r="E147" s="176">
        <f t="shared" si="14"/>
        <v>11838237.400000002</v>
      </c>
      <c r="F147" s="176">
        <f t="shared" si="14"/>
        <v>1204994</v>
      </c>
      <c r="G147" s="177">
        <f t="shared" si="12"/>
        <v>17936669.300000016</v>
      </c>
      <c r="H147" s="177">
        <f t="shared" si="13"/>
        <v>986792</v>
      </c>
    </row>
    <row r="148" spans="1:8" x14ac:dyDescent="0.25">
      <c r="A148" s="790" t="s">
        <v>852</v>
      </c>
      <c r="B148" s="791">
        <v>146</v>
      </c>
      <c r="C148" s="791">
        <v>193016.1999999996</v>
      </c>
      <c r="D148" s="791">
        <v>14866</v>
      </c>
      <c r="E148" s="176">
        <f t="shared" ref="E148:F163" si="15">E147+C148</f>
        <v>12031253.600000001</v>
      </c>
      <c r="F148" s="176">
        <f t="shared" si="15"/>
        <v>1219860</v>
      </c>
      <c r="G148" s="177">
        <f t="shared" si="12"/>
        <v>17743653.100000016</v>
      </c>
      <c r="H148" s="177">
        <f t="shared" si="13"/>
        <v>971926</v>
      </c>
    </row>
    <row r="149" spans="1:8" x14ac:dyDescent="0.25">
      <c r="A149" s="790" t="s">
        <v>852</v>
      </c>
      <c r="B149" s="791">
        <v>147</v>
      </c>
      <c r="C149" s="791">
        <v>190067.89999999997</v>
      </c>
      <c r="D149" s="791">
        <v>14484</v>
      </c>
      <c r="E149" s="176">
        <f t="shared" si="15"/>
        <v>12221321.500000002</v>
      </c>
      <c r="F149" s="176">
        <f t="shared" si="15"/>
        <v>1234344</v>
      </c>
      <c r="G149" s="177">
        <f t="shared" si="12"/>
        <v>17553585.200000018</v>
      </c>
      <c r="H149" s="177">
        <f t="shared" si="13"/>
        <v>957442</v>
      </c>
    </row>
    <row r="150" spans="1:8" x14ac:dyDescent="0.25">
      <c r="A150" s="790" t="s">
        <v>852</v>
      </c>
      <c r="B150" s="791">
        <v>148</v>
      </c>
      <c r="C150" s="791">
        <v>189595.50000000067</v>
      </c>
      <c r="D150" s="791">
        <v>14221</v>
      </c>
      <c r="E150" s="176">
        <f t="shared" si="15"/>
        <v>12410917.000000002</v>
      </c>
      <c r="F150" s="176">
        <f t="shared" si="15"/>
        <v>1248565</v>
      </c>
      <c r="G150" s="177">
        <f t="shared" si="12"/>
        <v>17363989.700000018</v>
      </c>
      <c r="H150" s="177">
        <f t="shared" si="13"/>
        <v>943221</v>
      </c>
    </row>
    <row r="151" spans="1:8" x14ac:dyDescent="0.25">
      <c r="A151" s="790" t="s">
        <v>852</v>
      </c>
      <c r="B151" s="791">
        <v>149</v>
      </c>
      <c r="C151" s="791">
        <v>200926.1000000007</v>
      </c>
      <c r="D151" s="791">
        <v>15061</v>
      </c>
      <c r="E151" s="176">
        <f t="shared" si="15"/>
        <v>12611843.100000003</v>
      </c>
      <c r="F151" s="176">
        <f t="shared" si="15"/>
        <v>1263626</v>
      </c>
      <c r="G151" s="177">
        <f t="shared" si="12"/>
        <v>17163063.600000016</v>
      </c>
      <c r="H151" s="177">
        <f t="shared" si="13"/>
        <v>928160</v>
      </c>
    </row>
    <row r="152" spans="1:8" x14ac:dyDescent="0.25">
      <c r="A152" s="790" t="s">
        <v>852</v>
      </c>
      <c r="B152" s="791">
        <v>150</v>
      </c>
      <c r="C152" s="791">
        <v>199488.10000000059</v>
      </c>
      <c r="D152" s="791">
        <v>14807</v>
      </c>
      <c r="E152" s="176">
        <f t="shared" si="15"/>
        <v>12811331.200000005</v>
      </c>
      <c r="F152" s="176">
        <f t="shared" si="15"/>
        <v>1278433</v>
      </c>
      <c r="G152" s="177">
        <f t="shared" si="12"/>
        <v>16963575.500000015</v>
      </c>
      <c r="H152" s="177">
        <f t="shared" si="13"/>
        <v>913353</v>
      </c>
    </row>
    <row r="153" spans="1:8" x14ac:dyDescent="0.25">
      <c r="A153" s="790" t="s">
        <v>852</v>
      </c>
      <c r="B153" s="791">
        <v>151</v>
      </c>
      <c r="C153" s="791">
        <v>211298.50000000055</v>
      </c>
      <c r="D153" s="791">
        <v>15530</v>
      </c>
      <c r="E153" s="176">
        <f t="shared" si="15"/>
        <v>13022629.700000005</v>
      </c>
      <c r="F153" s="176">
        <f t="shared" si="15"/>
        <v>1293963</v>
      </c>
      <c r="G153" s="177">
        <f t="shared" si="12"/>
        <v>16752277.000000013</v>
      </c>
      <c r="H153" s="177">
        <f t="shared" si="13"/>
        <v>897823</v>
      </c>
    </row>
    <row r="154" spans="1:8" x14ac:dyDescent="0.25">
      <c r="A154" s="790" t="s">
        <v>852</v>
      </c>
      <c r="B154" s="791">
        <v>152</v>
      </c>
      <c r="C154" s="791">
        <v>198001.40000000008</v>
      </c>
      <c r="D154" s="791">
        <v>14648</v>
      </c>
      <c r="E154" s="176">
        <f t="shared" si="15"/>
        <v>13220631.100000005</v>
      </c>
      <c r="F154" s="176">
        <f t="shared" si="15"/>
        <v>1308611</v>
      </c>
      <c r="G154" s="177">
        <f t="shared" si="12"/>
        <v>16554275.600000013</v>
      </c>
      <c r="H154" s="177">
        <f t="shared" si="13"/>
        <v>883175</v>
      </c>
    </row>
    <row r="155" spans="1:8" x14ac:dyDescent="0.25">
      <c r="A155" s="790" t="s">
        <v>852</v>
      </c>
      <c r="B155" s="791">
        <v>153</v>
      </c>
      <c r="C155" s="791">
        <v>188285.6999999996</v>
      </c>
      <c r="D155" s="791">
        <v>13768</v>
      </c>
      <c r="E155" s="176">
        <f t="shared" si="15"/>
        <v>13408916.800000004</v>
      </c>
      <c r="F155" s="176">
        <f t="shared" si="15"/>
        <v>1322379</v>
      </c>
      <c r="G155" s="177">
        <f t="shared" si="12"/>
        <v>16365989.900000013</v>
      </c>
      <c r="H155" s="177">
        <f t="shared" si="13"/>
        <v>869407</v>
      </c>
    </row>
    <row r="156" spans="1:8" x14ac:dyDescent="0.25">
      <c r="A156" s="790" t="s">
        <v>852</v>
      </c>
      <c r="B156" s="791">
        <v>154</v>
      </c>
      <c r="C156" s="791">
        <v>203665.49999999977</v>
      </c>
      <c r="D156" s="791">
        <v>14793</v>
      </c>
      <c r="E156" s="176">
        <f t="shared" si="15"/>
        <v>13612582.300000004</v>
      </c>
      <c r="F156" s="176">
        <f t="shared" si="15"/>
        <v>1337172</v>
      </c>
      <c r="G156" s="177">
        <f t="shared" si="12"/>
        <v>16162324.400000013</v>
      </c>
      <c r="H156" s="177">
        <f t="shared" si="13"/>
        <v>854614</v>
      </c>
    </row>
    <row r="157" spans="1:8" x14ac:dyDescent="0.25">
      <c r="A157" s="790" t="s">
        <v>852</v>
      </c>
      <c r="B157" s="791">
        <v>155</v>
      </c>
      <c r="C157" s="791">
        <v>205605.69999999937</v>
      </c>
      <c r="D157" s="791">
        <v>14798</v>
      </c>
      <c r="E157" s="176">
        <f t="shared" si="15"/>
        <v>13818188.000000004</v>
      </c>
      <c r="F157" s="176">
        <f t="shared" si="15"/>
        <v>1351970</v>
      </c>
      <c r="G157" s="177">
        <f t="shared" si="12"/>
        <v>15956718.700000014</v>
      </c>
      <c r="H157" s="177">
        <f t="shared" si="13"/>
        <v>839816</v>
      </c>
    </row>
    <row r="158" spans="1:8" x14ac:dyDescent="0.25">
      <c r="A158" s="790" t="s">
        <v>852</v>
      </c>
      <c r="B158" s="791">
        <v>156</v>
      </c>
      <c r="C158" s="791">
        <v>194164.59999999942</v>
      </c>
      <c r="D158" s="791">
        <v>13904</v>
      </c>
      <c r="E158" s="176">
        <f t="shared" si="15"/>
        <v>14012352.600000003</v>
      </c>
      <c r="F158" s="176">
        <f t="shared" si="15"/>
        <v>1365874</v>
      </c>
      <c r="G158" s="177">
        <f t="shared" si="12"/>
        <v>15762554.100000015</v>
      </c>
      <c r="H158" s="177">
        <f t="shared" si="13"/>
        <v>825912</v>
      </c>
    </row>
    <row r="159" spans="1:8" x14ac:dyDescent="0.25">
      <c r="A159" s="790" t="s">
        <v>852</v>
      </c>
      <c r="B159" s="791">
        <v>157</v>
      </c>
      <c r="C159" s="791">
        <v>195581.49999999907</v>
      </c>
      <c r="D159" s="791">
        <v>14009</v>
      </c>
      <c r="E159" s="176">
        <f t="shared" si="15"/>
        <v>14207934.100000001</v>
      </c>
      <c r="F159" s="176">
        <f t="shared" si="15"/>
        <v>1379883</v>
      </c>
      <c r="G159" s="177">
        <f t="shared" si="12"/>
        <v>15566972.600000016</v>
      </c>
      <c r="H159" s="177">
        <f t="shared" si="13"/>
        <v>811903</v>
      </c>
    </row>
    <row r="160" spans="1:8" x14ac:dyDescent="0.25">
      <c r="A160" s="790" t="s">
        <v>852</v>
      </c>
      <c r="B160" s="791">
        <v>158</v>
      </c>
      <c r="C160" s="791">
        <v>195714.69999999987</v>
      </c>
      <c r="D160" s="791">
        <v>13869</v>
      </c>
      <c r="E160" s="176">
        <f t="shared" si="15"/>
        <v>14403648.800000001</v>
      </c>
      <c r="F160" s="176">
        <f t="shared" si="15"/>
        <v>1393752</v>
      </c>
      <c r="G160" s="177">
        <f t="shared" si="12"/>
        <v>15371257.900000017</v>
      </c>
      <c r="H160" s="177">
        <f t="shared" si="13"/>
        <v>798034</v>
      </c>
    </row>
    <row r="161" spans="1:8" x14ac:dyDescent="0.25">
      <c r="A161" s="790" t="s">
        <v>852</v>
      </c>
      <c r="B161" s="791">
        <v>159</v>
      </c>
      <c r="C161" s="791">
        <v>193756.80000000019</v>
      </c>
      <c r="D161" s="791">
        <v>13638</v>
      </c>
      <c r="E161" s="176">
        <f t="shared" si="15"/>
        <v>14597405.600000001</v>
      </c>
      <c r="F161" s="176">
        <f t="shared" si="15"/>
        <v>1407390</v>
      </c>
      <c r="G161" s="177">
        <f t="shared" si="12"/>
        <v>15177501.100000016</v>
      </c>
      <c r="H161" s="177">
        <f t="shared" si="13"/>
        <v>784396</v>
      </c>
    </row>
    <row r="162" spans="1:8" x14ac:dyDescent="0.25">
      <c r="A162" s="790" t="s">
        <v>852</v>
      </c>
      <c r="B162" s="791">
        <v>160</v>
      </c>
      <c r="C162" s="791">
        <v>181473.30000000013</v>
      </c>
      <c r="D162" s="791">
        <v>12629</v>
      </c>
      <c r="E162" s="176">
        <f t="shared" si="15"/>
        <v>14778878.900000002</v>
      </c>
      <c r="F162" s="176">
        <f t="shared" si="15"/>
        <v>1420019</v>
      </c>
      <c r="G162" s="177">
        <f t="shared" si="12"/>
        <v>14996027.800000016</v>
      </c>
      <c r="H162" s="177">
        <f t="shared" si="13"/>
        <v>771767</v>
      </c>
    </row>
    <row r="163" spans="1:8" x14ac:dyDescent="0.25">
      <c r="A163" s="790" t="s">
        <v>852</v>
      </c>
      <c r="B163" s="791">
        <v>161</v>
      </c>
      <c r="C163" s="791">
        <v>184748.00000000049</v>
      </c>
      <c r="D163" s="791">
        <v>13008</v>
      </c>
      <c r="E163" s="176">
        <f t="shared" si="15"/>
        <v>14963626.900000002</v>
      </c>
      <c r="F163" s="176">
        <f t="shared" si="15"/>
        <v>1433027</v>
      </c>
      <c r="G163" s="177">
        <f t="shared" si="12"/>
        <v>14811279.800000016</v>
      </c>
      <c r="H163" s="177">
        <f t="shared" si="13"/>
        <v>758759</v>
      </c>
    </row>
    <row r="164" spans="1:8" x14ac:dyDescent="0.25">
      <c r="A164" s="790" t="s">
        <v>852</v>
      </c>
      <c r="B164" s="791">
        <v>162</v>
      </c>
      <c r="C164" s="791">
        <v>194582.70000000039</v>
      </c>
      <c r="D164" s="791">
        <v>13671</v>
      </c>
      <c r="E164" s="176">
        <f t="shared" ref="E164:F179" si="16">E163+C164</f>
        <v>15158209.600000003</v>
      </c>
      <c r="F164" s="176">
        <f t="shared" si="16"/>
        <v>1446698</v>
      </c>
      <c r="G164" s="177">
        <f t="shared" si="12"/>
        <v>14616697.100000015</v>
      </c>
      <c r="H164" s="177">
        <f t="shared" si="13"/>
        <v>745088</v>
      </c>
    </row>
    <row r="165" spans="1:8" x14ac:dyDescent="0.25">
      <c r="A165" s="790" t="s">
        <v>852</v>
      </c>
      <c r="B165" s="791">
        <v>163</v>
      </c>
      <c r="C165" s="791">
        <v>190071.4000000004</v>
      </c>
      <c r="D165" s="791">
        <v>13046</v>
      </c>
      <c r="E165" s="176">
        <f t="shared" si="16"/>
        <v>15348281.000000004</v>
      </c>
      <c r="F165" s="176">
        <f t="shared" si="16"/>
        <v>1459744</v>
      </c>
      <c r="G165" s="177">
        <f t="shared" si="12"/>
        <v>14426625.700000014</v>
      </c>
      <c r="H165" s="177">
        <f t="shared" si="13"/>
        <v>732042</v>
      </c>
    </row>
    <row r="166" spans="1:8" x14ac:dyDescent="0.25">
      <c r="A166" s="790" t="s">
        <v>852</v>
      </c>
      <c r="B166" s="791">
        <v>164</v>
      </c>
      <c r="C166" s="791">
        <v>192058.60000000044</v>
      </c>
      <c r="D166" s="791">
        <v>13229</v>
      </c>
      <c r="E166" s="176">
        <f t="shared" si="16"/>
        <v>15540339.600000003</v>
      </c>
      <c r="F166" s="176">
        <f t="shared" si="16"/>
        <v>1472973</v>
      </c>
      <c r="G166" s="177">
        <f t="shared" si="12"/>
        <v>14234567.100000015</v>
      </c>
      <c r="H166" s="177">
        <f t="shared" si="13"/>
        <v>718813</v>
      </c>
    </row>
    <row r="167" spans="1:8" x14ac:dyDescent="0.25">
      <c r="A167" s="790" t="s">
        <v>852</v>
      </c>
      <c r="B167" s="791">
        <v>165</v>
      </c>
      <c r="C167" s="791">
        <v>184316.49999999959</v>
      </c>
      <c r="D167" s="791">
        <v>12549</v>
      </c>
      <c r="E167" s="176">
        <f t="shared" si="16"/>
        <v>15724656.100000003</v>
      </c>
      <c r="F167" s="176">
        <f t="shared" si="16"/>
        <v>1485522</v>
      </c>
      <c r="G167" s="177">
        <f t="shared" si="12"/>
        <v>14050250.600000015</v>
      </c>
      <c r="H167" s="177">
        <f t="shared" si="13"/>
        <v>706264</v>
      </c>
    </row>
    <row r="168" spans="1:8" x14ac:dyDescent="0.25">
      <c r="A168" s="790" t="s">
        <v>852</v>
      </c>
      <c r="B168" s="791">
        <v>166</v>
      </c>
      <c r="C168" s="791">
        <v>190753.89999999912</v>
      </c>
      <c r="D168" s="791">
        <v>12910</v>
      </c>
      <c r="E168" s="176">
        <f t="shared" si="16"/>
        <v>15915410.000000002</v>
      </c>
      <c r="F168" s="176">
        <f t="shared" si="16"/>
        <v>1498432</v>
      </c>
      <c r="G168" s="177">
        <f t="shared" si="12"/>
        <v>13859496.700000016</v>
      </c>
      <c r="H168" s="177">
        <f t="shared" si="13"/>
        <v>693354</v>
      </c>
    </row>
    <row r="169" spans="1:8" x14ac:dyDescent="0.25">
      <c r="A169" s="790" t="s">
        <v>852</v>
      </c>
      <c r="B169" s="791">
        <v>167</v>
      </c>
      <c r="C169" s="791">
        <v>177187.99999999936</v>
      </c>
      <c r="D169" s="791">
        <v>12033</v>
      </c>
      <c r="E169" s="176">
        <f t="shared" si="16"/>
        <v>16092598.000000002</v>
      </c>
      <c r="F169" s="176">
        <f t="shared" si="16"/>
        <v>1510465</v>
      </c>
      <c r="G169" s="177">
        <f t="shared" si="12"/>
        <v>13682308.700000016</v>
      </c>
      <c r="H169" s="177">
        <f t="shared" si="13"/>
        <v>681321</v>
      </c>
    </row>
    <row r="170" spans="1:8" x14ac:dyDescent="0.25">
      <c r="A170" s="790" t="s">
        <v>852</v>
      </c>
      <c r="B170" s="791">
        <v>168</v>
      </c>
      <c r="C170" s="791">
        <v>184238.6999999994</v>
      </c>
      <c r="D170" s="791">
        <v>12483</v>
      </c>
      <c r="E170" s="176">
        <f t="shared" si="16"/>
        <v>16276836.700000001</v>
      </c>
      <c r="F170" s="176">
        <f t="shared" si="16"/>
        <v>1522948</v>
      </c>
      <c r="G170" s="177">
        <f t="shared" si="12"/>
        <v>13498070.000000017</v>
      </c>
      <c r="H170" s="177">
        <f t="shared" si="13"/>
        <v>668838</v>
      </c>
    </row>
    <row r="171" spans="1:8" x14ac:dyDescent="0.25">
      <c r="A171" s="790" t="s">
        <v>852</v>
      </c>
      <c r="B171" s="791">
        <v>169</v>
      </c>
      <c r="C171" s="791">
        <v>189535.29999999984</v>
      </c>
      <c r="D171" s="791">
        <v>12789</v>
      </c>
      <c r="E171" s="176">
        <f t="shared" si="16"/>
        <v>16466372.000000002</v>
      </c>
      <c r="F171" s="176">
        <f t="shared" si="16"/>
        <v>1535737</v>
      </c>
      <c r="G171" s="177">
        <f t="shared" si="12"/>
        <v>13308534.700000016</v>
      </c>
      <c r="H171" s="177">
        <f t="shared" si="13"/>
        <v>656049</v>
      </c>
    </row>
    <row r="172" spans="1:8" x14ac:dyDescent="0.25">
      <c r="A172" s="790" t="s">
        <v>852</v>
      </c>
      <c r="B172" s="791">
        <v>170</v>
      </c>
      <c r="C172" s="791">
        <v>197834.00000000003</v>
      </c>
      <c r="D172" s="791">
        <v>13156</v>
      </c>
      <c r="E172" s="176">
        <f t="shared" si="16"/>
        <v>16664206.000000002</v>
      </c>
      <c r="F172" s="176">
        <f t="shared" si="16"/>
        <v>1548893</v>
      </c>
      <c r="G172" s="177">
        <f t="shared" si="12"/>
        <v>13110700.700000016</v>
      </c>
      <c r="H172" s="177">
        <f t="shared" si="13"/>
        <v>642893</v>
      </c>
    </row>
    <row r="173" spans="1:8" x14ac:dyDescent="0.25">
      <c r="A173" s="790" t="s">
        <v>852</v>
      </c>
      <c r="B173" s="791">
        <v>171</v>
      </c>
      <c r="C173" s="791">
        <v>192383.00000000076</v>
      </c>
      <c r="D173" s="791">
        <v>12773</v>
      </c>
      <c r="E173" s="176">
        <f t="shared" si="16"/>
        <v>16856589.000000004</v>
      </c>
      <c r="F173" s="176">
        <f t="shared" si="16"/>
        <v>1561666</v>
      </c>
      <c r="G173" s="177">
        <f t="shared" si="12"/>
        <v>12918317.700000014</v>
      </c>
      <c r="H173" s="177">
        <f t="shared" si="13"/>
        <v>630120</v>
      </c>
    </row>
    <row r="174" spans="1:8" x14ac:dyDescent="0.25">
      <c r="A174" s="790" t="s">
        <v>852</v>
      </c>
      <c r="B174" s="791">
        <v>172</v>
      </c>
      <c r="C174" s="791">
        <v>197342.20000000068</v>
      </c>
      <c r="D174" s="791">
        <v>12991</v>
      </c>
      <c r="E174" s="176">
        <f t="shared" si="16"/>
        <v>17053931.200000003</v>
      </c>
      <c r="F174" s="176">
        <f t="shared" si="16"/>
        <v>1574657</v>
      </c>
      <c r="G174" s="177">
        <f t="shared" si="12"/>
        <v>12720975.500000015</v>
      </c>
      <c r="H174" s="177">
        <f t="shared" si="13"/>
        <v>617129</v>
      </c>
    </row>
    <row r="175" spans="1:8" x14ac:dyDescent="0.25">
      <c r="A175" s="790" t="s">
        <v>852</v>
      </c>
      <c r="B175" s="791">
        <v>173</v>
      </c>
      <c r="C175" s="791">
        <v>186943.40000000093</v>
      </c>
      <c r="D175" s="791">
        <v>12191</v>
      </c>
      <c r="E175" s="176">
        <f t="shared" si="16"/>
        <v>17240874.600000005</v>
      </c>
      <c r="F175" s="176">
        <f t="shared" si="16"/>
        <v>1586848</v>
      </c>
      <c r="G175" s="177">
        <f t="shared" si="12"/>
        <v>12534032.100000013</v>
      </c>
      <c r="H175" s="177">
        <f t="shared" si="13"/>
        <v>604938</v>
      </c>
    </row>
    <row r="176" spans="1:8" x14ac:dyDescent="0.25">
      <c r="A176" s="790" t="s">
        <v>852</v>
      </c>
      <c r="B176" s="791">
        <v>174</v>
      </c>
      <c r="C176" s="791">
        <v>191517.50000000058</v>
      </c>
      <c r="D176" s="791">
        <v>12524</v>
      </c>
      <c r="E176" s="176">
        <f t="shared" si="16"/>
        <v>17432392.100000005</v>
      </c>
      <c r="F176" s="176">
        <f t="shared" si="16"/>
        <v>1599372</v>
      </c>
      <c r="G176" s="177">
        <f t="shared" si="12"/>
        <v>12342514.600000013</v>
      </c>
      <c r="H176" s="177">
        <f t="shared" si="13"/>
        <v>592414</v>
      </c>
    </row>
    <row r="177" spans="1:8" x14ac:dyDescent="0.25">
      <c r="A177" s="790" t="s">
        <v>852</v>
      </c>
      <c r="B177" s="791">
        <v>175</v>
      </c>
      <c r="C177" s="791">
        <v>178963.90000000005</v>
      </c>
      <c r="D177" s="791">
        <v>11599</v>
      </c>
      <c r="E177" s="176">
        <f t="shared" si="16"/>
        <v>17611356.000000004</v>
      </c>
      <c r="F177" s="176">
        <f t="shared" si="16"/>
        <v>1610971</v>
      </c>
      <c r="G177" s="177">
        <f t="shared" si="12"/>
        <v>12163550.700000014</v>
      </c>
      <c r="H177" s="177">
        <f t="shared" si="13"/>
        <v>580815</v>
      </c>
    </row>
    <row r="178" spans="1:8" x14ac:dyDescent="0.25">
      <c r="A178" s="790" t="s">
        <v>852</v>
      </c>
      <c r="B178" s="791">
        <v>176</v>
      </c>
      <c r="C178" s="791">
        <v>198479.90000000023</v>
      </c>
      <c r="D178" s="791">
        <v>12795</v>
      </c>
      <c r="E178" s="176">
        <f t="shared" si="16"/>
        <v>17809835.900000002</v>
      </c>
      <c r="F178" s="176">
        <f t="shared" si="16"/>
        <v>1623766</v>
      </c>
      <c r="G178" s="177">
        <f t="shared" si="12"/>
        <v>11965070.800000016</v>
      </c>
      <c r="H178" s="177">
        <f t="shared" si="13"/>
        <v>568020</v>
      </c>
    </row>
    <row r="179" spans="1:8" x14ac:dyDescent="0.25">
      <c r="A179" s="790" t="s">
        <v>852</v>
      </c>
      <c r="B179" s="791">
        <v>177</v>
      </c>
      <c r="C179" s="791">
        <v>190459.59999999948</v>
      </c>
      <c r="D179" s="791">
        <v>12142</v>
      </c>
      <c r="E179" s="176">
        <f t="shared" si="16"/>
        <v>18000295.5</v>
      </c>
      <c r="F179" s="176">
        <f t="shared" si="16"/>
        <v>1635908</v>
      </c>
      <c r="G179" s="177">
        <f t="shared" si="12"/>
        <v>11774611.200000018</v>
      </c>
      <c r="H179" s="177">
        <f t="shared" si="13"/>
        <v>555878</v>
      </c>
    </row>
    <row r="180" spans="1:8" x14ac:dyDescent="0.25">
      <c r="A180" s="790" t="s">
        <v>852</v>
      </c>
      <c r="B180" s="791">
        <v>178</v>
      </c>
      <c r="C180" s="791">
        <v>187672.09999999875</v>
      </c>
      <c r="D180" s="791">
        <v>12006</v>
      </c>
      <c r="E180" s="176">
        <f t="shared" ref="E180:F195" si="17">E179+C180</f>
        <v>18187967.599999998</v>
      </c>
      <c r="F180" s="176">
        <f t="shared" si="17"/>
        <v>1647914</v>
      </c>
      <c r="G180" s="177">
        <f t="shared" si="12"/>
        <v>11586939.10000002</v>
      </c>
      <c r="H180" s="177">
        <f t="shared" si="13"/>
        <v>543872</v>
      </c>
    </row>
    <row r="181" spans="1:8" x14ac:dyDescent="0.25">
      <c r="A181" s="790" t="s">
        <v>852</v>
      </c>
      <c r="B181" s="791">
        <v>179</v>
      </c>
      <c r="C181" s="791">
        <v>183043.09999999913</v>
      </c>
      <c r="D181" s="791">
        <v>11524</v>
      </c>
      <c r="E181" s="176">
        <f t="shared" si="17"/>
        <v>18371010.699999996</v>
      </c>
      <c r="F181" s="176">
        <f t="shared" si="17"/>
        <v>1659438</v>
      </c>
      <c r="G181" s="177">
        <f t="shared" si="12"/>
        <v>11403896.000000022</v>
      </c>
      <c r="H181" s="177">
        <f t="shared" si="13"/>
        <v>532348</v>
      </c>
    </row>
    <row r="182" spans="1:8" x14ac:dyDescent="0.25">
      <c r="A182" s="790" t="s">
        <v>852</v>
      </c>
      <c r="B182" s="791">
        <v>180</v>
      </c>
      <c r="C182" s="791">
        <v>179228.3999999995</v>
      </c>
      <c r="D182" s="791">
        <v>11280</v>
      </c>
      <c r="E182" s="176">
        <f t="shared" si="17"/>
        <v>18550239.099999994</v>
      </c>
      <c r="F182" s="176">
        <f t="shared" si="17"/>
        <v>1670718</v>
      </c>
      <c r="G182" s="177">
        <f t="shared" si="12"/>
        <v>11224667.600000024</v>
      </c>
      <c r="H182" s="177">
        <f t="shared" si="13"/>
        <v>521068</v>
      </c>
    </row>
    <row r="183" spans="1:8" x14ac:dyDescent="0.25">
      <c r="A183" s="790" t="s">
        <v>852</v>
      </c>
      <c r="B183" s="791">
        <v>181</v>
      </c>
      <c r="C183" s="791">
        <v>169718.29999999964</v>
      </c>
      <c r="D183" s="791">
        <v>10588</v>
      </c>
      <c r="E183" s="176">
        <f t="shared" si="17"/>
        <v>18719957.399999995</v>
      </c>
      <c r="F183" s="176">
        <f t="shared" si="17"/>
        <v>1681306</v>
      </c>
      <c r="G183" s="177">
        <f t="shared" si="12"/>
        <v>11054949.300000023</v>
      </c>
      <c r="H183" s="177">
        <f t="shared" si="13"/>
        <v>510480</v>
      </c>
    </row>
    <row r="184" spans="1:8" x14ac:dyDescent="0.25">
      <c r="A184" s="790" t="s">
        <v>852</v>
      </c>
      <c r="B184" s="791">
        <v>182</v>
      </c>
      <c r="C184" s="791">
        <v>168774.3000000001</v>
      </c>
      <c r="D184" s="791">
        <v>10492</v>
      </c>
      <c r="E184" s="176">
        <f t="shared" si="17"/>
        <v>18888731.699999996</v>
      </c>
      <c r="F184" s="176">
        <f t="shared" si="17"/>
        <v>1691798</v>
      </c>
      <c r="G184" s="177">
        <f t="shared" si="12"/>
        <v>10886175.000000022</v>
      </c>
      <c r="H184" s="177">
        <f t="shared" si="13"/>
        <v>499988</v>
      </c>
    </row>
    <row r="185" spans="1:8" x14ac:dyDescent="0.25">
      <c r="A185" s="790" t="s">
        <v>852</v>
      </c>
      <c r="B185" s="791">
        <v>183</v>
      </c>
      <c r="C185" s="791">
        <v>159950.10000000033</v>
      </c>
      <c r="D185" s="791">
        <v>9929</v>
      </c>
      <c r="E185" s="176">
        <f t="shared" si="17"/>
        <v>19048681.799999997</v>
      </c>
      <c r="F185" s="176">
        <f t="shared" si="17"/>
        <v>1701727</v>
      </c>
      <c r="G185" s="177">
        <f t="shared" si="12"/>
        <v>10726224.900000021</v>
      </c>
      <c r="H185" s="177">
        <f t="shared" si="13"/>
        <v>490059</v>
      </c>
    </row>
    <row r="186" spans="1:8" x14ac:dyDescent="0.25">
      <c r="A186" s="790" t="s">
        <v>852</v>
      </c>
      <c r="B186" s="791">
        <v>184</v>
      </c>
      <c r="C186" s="791">
        <v>179770.10000000073</v>
      </c>
      <c r="D186" s="791">
        <v>11038</v>
      </c>
      <c r="E186" s="176">
        <f t="shared" si="17"/>
        <v>19228451.899999999</v>
      </c>
      <c r="F186" s="176">
        <f t="shared" si="17"/>
        <v>1712765</v>
      </c>
      <c r="G186" s="177">
        <f t="shared" si="12"/>
        <v>10546454.800000019</v>
      </c>
      <c r="H186" s="177">
        <f t="shared" si="13"/>
        <v>479021</v>
      </c>
    </row>
    <row r="187" spans="1:8" x14ac:dyDescent="0.25">
      <c r="A187" s="790" t="s">
        <v>852</v>
      </c>
      <c r="B187" s="791">
        <v>185</v>
      </c>
      <c r="C187" s="791">
        <v>172979.80000000054</v>
      </c>
      <c r="D187" s="791">
        <v>10733</v>
      </c>
      <c r="E187" s="176">
        <f t="shared" si="17"/>
        <v>19401431.699999999</v>
      </c>
      <c r="F187" s="176">
        <f t="shared" si="17"/>
        <v>1723498</v>
      </c>
      <c r="G187" s="177">
        <f t="shared" si="12"/>
        <v>10373475.000000019</v>
      </c>
      <c r="H187" s="177">
        <f t="shared" si="13"/>
        <v>468288</v>
      </c>
    </row>
    <row r="188" spans="1:8" x14ac:dyDescent="0.25">
      <c r="A188" s="790" t="s">
        <v>852</v>
      </c>
      <c r="B188" s="791">
        <v>186</v>
      </c>
      <c r="C188" s="791">
        <v>168876.70000000071</v>
      </c>
      <c r="D188" s="791">
        <v>10325</v>
      </c>
      <c r="E188" s="176">
        <f t="shared" si="17"/>
        <v>19570308.399999999</v>
      </c>
      <c r="F188" s="176">
        <f t="shared" si="17"/>
        <v>1733823</v>
      </c>
      <c r="G188" s="177">
        <f t="shared" si="12"/>
        <v>10204598.300000019</v>
      </c>
      <c r="H188" s="177">
        <f t="shared" si="13"/>
        <v>457963</v>
      </c>
    </row>
    <row r="189" spans="1:8" x14ac:dyDescent="0.25">
      <c r="A189" s="790" t="s">
        <v>852</v>
      </c>
      <c r="B189" s="791">
        <v>187</v>
      </c>
      <c r="C189" s="791">
        <v>175557.70000000068</v>
      </c>
      <c r="D189" s="791">
        <v>10725</v>
      </c>
      <c r="E189" s="176">
        <f t="shared" si="17"/>
        <v>19745866.099999998</v>
      </c>
      <c r="F189" s="176">
        <f t="shared" si="17"/>
        <v>1744548</v>
      </c>
      <c r="G189" s="177">
        <f t="shared" si="12"/>
        <v>10029040.60000002</v>
      </c>
      <c r="H189" s="177">
        <f t="shared" si="13"/>
        <v>447238</v>
      </c>
    </row>
    <row r="190" spans="1:8" x14ac:dyDescent="0.25">
      <c r="A190" s="790" t="s">
        <v>852</v>
      </c>
      <c r="B190" s="791">
        <v>188</v>
      </c>
      <c r="C190" s="791">
        <v>162376.20000000039</v>
      </c>
      <c r="D190" s="791">
        <v>9815</v>
      </c>
      <c r="E190" s="176">
        <f t="shared" si="17"/>
        <v>19908242.299999997</v>
      </c>
      <c r="F190" s="176">
        <f t="shared" si="17"/>
        <v>1754363</v>
      </c>
      <c r="G190" s="177">
        <f t="shared" si="12"/>
        <v>9866664.4000000209</v>
      </c>
      <c r="H190" s="177">
        <f t="shared" si="13"/>
        <v>437423</v>
      </c>
    </row>
    <row r="191" spans="1:8" x14ac:dyDescent="0.25">
      <c r="A191" s="790" t="s">
        <v>852</v>
      </c>
      <c r="B191" s="791">
        <v>189</v>
      </c>
      <c r="C191" s="791">
        <v>160546.89999999982</v>
      </c>
      <c r="D191" s="791">
        <v>9746</v>
      </c>
      <c r="E191" s="176">
        <f t="shared" si="17"/>
        <v>20068789.199999996</v>
      </c>
      <c r="F191" s="176">
        <f t="shared" si="17"/>
        <v>1764109</v>
      </c>
      <c r="G191" s="177">
        <f t="shared" si="12"/>
        <v>9706117.5000000224</v>
      </c>
      <c r="H191" s="177">
        <f t="shared" si="13"/>
        <v>427677</v>
      </c>
    </row>
    <row r="192" spans="1:8" x14ac:dyDescent="0.25">
      <c r="A192" s="790" t="s">
        <v>852</v>
      </c>
      <c r="B192" s="791">
        <v>190</v>
      </c>
      <c r="C192" s="791">
        <v>157345.39999999962</v>
      </c>
      <c r="D192" s="791">
        <v>9408</v>
      </c>
      <c r="E192" s="176">
        <f t="shared" si="17"/>
        <v>20226134.599999994</v>
      </c>
      <c r="F192" s="176">
        <f t="shared" si="17"/>
        <v>1773517</v>
      </c>
      <c r="G192" s="177">
        <f t="shared" si="12"/>
        <v>9548772.1000000238</v>
      </c>
      <c r="H192" s="177">
        <f t="shared" si="13"/>
        <v>418269</v>
      </c>
    </row>
    <row r="193" spans="1:8" x14ac:dyDescent="0.25">
      <c r="A193" s="790" t="s">
        <v>852</v>
      </c>
      <c r="B193" s="791">
        <v>191</v>
      </c>
      <c r="C193" s="791">
        <v>159691.49999999965</v>
      </c>
      <c r="D193" s="791">
        <v>9447</v>
      </c>
      <c r="E193" s="176">
        <f t="shared" si="17"/>
        <v>20385826.099999994</v>
      </c>
      <c r="F193" s="176">
        <f t="shared" si="17"/>
        <v>1782964</v>
      </c>
      <c r="G193" s="177">
        <f t="shared" si="12"/>
        <v>9389080.6000000238</v>
      </c>
      <c r="H193" s="177">
        <f t="shared" si="13"/>
        <v>408822</v>
      </c>
    </row>
    <row r="194" spans="1:8" x14ac:dyDescent="0.25">
      <c r="A194" s="790" t="s">
        <v>852</v>
      </c>
      <c r="B194" s="791">
        <v>192</v>
      </c>
      <c r="C194" s="791">
        <v>156894.99999999962</v>
      </c>
      <c r="D194" s="791">
        <v>9260</v>
      </c>
      <c r="E194" s="176">
        <f t="shared" si="17"/>
        <v>20542721.099999994</v>
      </c>
      <c r="F194" s="176">
        <f t="shared" si="17"/>
        <v>1792224</v>
      </c>
      <c r="G194" s="177">
        <f t="shared" si="12"/>
        <v>9232185.6000000238</v>
      </c>
      <c r="H194" s="177">
        <f t="shared" si="13"/>
        <v>399562</v>
      </c>
    </row>
    <row r="195" spans="1:8" x14ac:dyDescent="0.25">
      <c r="A195" s="790" t="s">
        <v>852</v>
      </c>
      <c r="B195" s="791">
        <v>193</v>
      </c>
      <c r="C195" s="791">
        <v>165431.89999999985</v>
      </c>
      <c r="D195" s="791">
        <v>9901</v>
      </c>
      <c r="E195" s="176">
        <f t="shared" si="17"/>
        <v>20708152.999999993</v>
      </c>
      <c r="F195" s="176">
        <f t="shared" si="17"/>
        <v>1802125</v>
      </c>
      <c r="G195" s="177">
        <f t="shared" ref="G195:G258" si="18">$E$1167-E195</f>
        <v>9066753.7000000253</v>
      </c>
      <c r="H195" s="177">
        <f t="shared" ref="H195:H258" si="19">$F$1167-F195</f>
        <v>389661</v>
      </c>
    </row>
    <row r="196" spans="1:8" x14ac:dyDescent="0.25">
      <c r="A196" s="790" t="s">
        <v>852</v>
      </c>
      <c r="B196" s="791">
        <v>194</v>
      </c>
      <c r="C196" s="791">
        <v>158945.8000000001</v>
      </c>
      <c r="D196" s="791">
        <v>9327</v>
      </c>
      <c r="E196" s="176">
        <f t="shared" ref="E196:F211" si="20">E195+C196</f>
        <v>20867098.799999993</v>
      </c>
      <c r="F196" s="176">
        <f t="shared" si="20"/>
        <v>1811452</v>
      </c>
      <c r="G196" s="177">
        <f t="shared" si="18"/>
        <v>8907807.9000000246</v>
      </c>
      <c r="H196" s="177">
        <f t="shared" si="19"/>
        <v>380334</v>
      </c>
    </row>
    <row r="197" spans="1:8" x14ac:dyDescent="0.25">
      <c r="A197" s="790" t="s">
        <v>852</v>
      </c>
      <c r="B197" s="791">
        <v>195</v>
      </c>
      <c r="C197" s="791">
        <v>159766.90000000029</v>
      </c>
      <c r="D197" s="791">
        <v>9386</v>
      </c>
      <c r="E197" s="176">
        <f t="shared" si="20"/>
        <v>21026865.699999992</v>
      </c>
      <c r="F197" s="176">
        <f t="shared" si="20"/>
        <v>1820838</v>
      </c>
      <c r="G197" s="177">
        <f t="shared" si="18"/>
        <v>8748041.0000000261</v>
      </c>
      <c r="H197" s="177">
        <f t="shared" si="19"/>
        <v>370948</v>
      </c>
    </row>
    <row r="198" spans="1:8" x14ac:dyDescent="0.25">
      <c r="A198" s="790" t="s">
        <v>852</v>
      </c>
      <c r="B198" s="791">
        <v>196</v>
      </c>
      <c r="C198" s="791">
        <v>156866.90000000008</v>
      </c>
      <c r="D198" s="791">
        <v>9190</v>
      </c>
      <c r="E198" s="176">
        <f t="shared" si="20"/>
        <v>21183732.59999999</v>
      </c>
      <c r="F198" s="176">
        <f t="shared" si="20"/>
        <v>1830028</v>
      </c>
      <c r="G198" s="177">
        <f t="shared" si="18"/>
        <v>8591174.1000000276</v>
      </c>
      <c r="H198" s="177">
        <f t="shared" si="19"/>
        <v>361758</v>
      </c>
    </row>
    <row r="199" spans="1:8" x14ac:dyDescent="0.25">
      <c r="A199" s="790" t="s">
        <v>852</v>
      </c>
      <c r="B199" s="791">
        <v>197</v>
      </c>
      <c r="C199" s="791">
        <v>155120.60000000038</v>
      </c>
      <c r="D199" s="791">
        <v>9112</v>
      </c>
      <c r="E199" s="176">
        <f t="shared" si="20"/>
        <v>21338853.199999992</v>
      </c>
      <c r="F199" s="176">
        <f t="shared" si="20"/>
        <v>1839140</v>
      </c>
      <c r="G199" s="177">
        <f t="shared" si="18"/>
        <v>8436053.5000000261</v>
      </c>
      <c r="H199" s="177">
        <f t="shared" si="19"/>
        <v>352646</v>
      </c>
    </row>
    <row r="200" spans="1:8" x14ac:dyDescent="0.25">
      <c r="A200" s="790" t="s">
        <v>852</v>
      </c>
      <c r="B200" s="791">
        <v>198</v>
      </c>
      <c r="C200" s="791">
        <v>162857.50000000081</v>
      </c>
      <c r="D200" s="791">
        <v>9366</v>
      </c>
      <c r="E200" s="176">
        <f t="shared" si="20"/>
        <v>21501710.699999992</v>
      </c>
      <c r="F200" s="176">
        <f t="shared" si="20"/>
        <v>1848506</v>
      </c>
      <c r="G200" s="177">
        <f t="shared" si="18"/>
        <v>8273196.0000000261</v>
      </c>
      <c r="H200" s="177">
        <f t="shared" si="19"/>
        <v>343280</v>
      </c>
    </row>
    <row r="201" spans="1:8" x14ac:dyDescent="0.25">
      <c r="A201" s="790" t="s">
        <v>852</v>
      </c>
      <c r="B201" s="791">
        <v>199</v>
      </c>
      <c r="C201" s="791">
        <v>160341.40000000049</v>
      </c>
      <c r="D201" s="791">
        <v>9195</v>
      </c>
      <c r="E201" s="176">
        <f t="shared" si="20"/>
        <v>21662052.099999994</v>
      </c>
      <c r="F201" s="176">
        <f t="shared" si="20"/>
        <v>1857701</v>
      </c>
      <c r="G201" s="177">
        <f t="shared" si="18"/>
        <v>8112854.6000000238</v>
      </c>
      <c r="H201" s="177">
        <f t="shared" si="19"/>
        <v>334085</v>
      </c>
    </row>
    <row r="202" spans="1:8" x14ac:dyDescent="0.25">
      <c r="A202" s="790" t="s">
        <v>852</v>
      </c>
      <c r="B202" s="791">
        <v>200</v>
      </c>
      <c r="C202" s="791">
        <v>166192.90000000005</v>
      </c>
      <c r="D202" s="791">
        <v>9495</v>
      </c>
      <c r="E202" s="176">
        <f t="shared" si="20"/>
        <v>21828244.999999993</v>
      </c>
      <c r="F202" s="176">
        <f t="shared" si="20"/>
        <v>1867196</v>
      </c>
      <c r="G202" s="177">
        <f t="shared" si="18"/>
        <v>7946661.7000000253</v>
      </c>
      <c r="H202" s="177">
        <f t="shared" si="19"/>
        <v>324590</v>
      </c>
    </row>
    <row r="203" spans="1:8" x14ac:dyDescent="0.25">
      <c r="A203" s="790" t="s">
        <v>852</v>
      </c>
      <c r="B203" s="791">
        <v>201</v>
      </c>
      <c r="C203" s="791">
        <v>153602.89999999997</v>
      </c>
      <c r="D203" s="791">
        <v>8698</v>
      </c>
      <c r="E203" s="176">
        <f t="shared" si="20"/>
        <v>21981847.899999991</v>
      </c>
      <c r="F203" s="176">
        <f t="shared" si="20"/>
        <v>1875894</v>
      </c>
      <c r="G203" s="177">
        <f t="shared" si="18"/>
        <v>7793058.8000000268</v>
      </c>
      <c r="H203" s="177">
        <f t="shared" si="19"/>
        <v>315892</v>
      </c>
    </row>
    <row r="204" spans="1:8" x14ac:dyDescent="0.25">
      <c r="A204" s="790" t="s">
        <v>852</v>
      </c>
      <c r="B204" s="791">
        <v>202</v>
      </c>
      <c r="C204" s="791">
        <v>146700.49999999951</v>
      </c>
      <c r="D204" s="791">
        <v>8331</v>
      </c>
      <c r="E204" s="176">
        <f t="shared" si="20"/>
        <v>22128548.399999991</v>
      </c>
      <c r="F204" s="176">
        <f t="shared" si="20"/>
        <v>1884225</v>
      </c>
      <c r="G204" s="177">
        <f t="shared" si="18"/>
        <v>7646358.3000000268</v>
      </c>
      <c r="H204" s="177">
        <f t="shared" si="19"/>
        <v>307561</v>
      </c>
    </row>
    <row r="205" spans="1:8" x14ac:dyDescent="0.25">
      <c r="A205" s="790" t="s">
        <v>852</v>
      </c>
      <c r="B205" s="791">
        <v>203</v>
      </c>
      <c r="C205" s="791">
        <v>143977.59999999977</v>
      </c>
      <c r="D205" s="791">
        <v>8208</v>
      </c>
      <c r="E205" s="176">
        <f t="shared" si="20"/>
        <v>22272525.999999993</v>
      </c>
      <c r="F205" s="176">
        <f t="shared" si="20"/>
        <v>1892433</v>
      </c>
      <c r="G205" s="177">
        <f t="shared" si="18"/>
        <v>7502380.7000000253</v>
      </c>
      <c r="H205" s="177">
        <f t="shared" si="19"/>
        <v>299353</v>
      </c>
    </row>
    <row r="206" spans="1:8" x14ac:dyDescent="0.25">
      <c r="A206" s="790" t="s">
        <v>852</v>
      </c>
      <c r="B206" s="791">
        <v>204</v>
      </c>
      <c r="C206" s="791">
        <v>148138.49999999956</v>
      </c>
      <c r="D206" s="791">
        <v>8324</v>
      </c>
      <c r="E206" s="176">
        <f t="shared" si="20"/>
        <v>22420664.499999993</v>
      </c>
      <c r="F206" s="176">
        <f t="shared" si="20"/>
        <v>1900757</v>
      </c>
      <c r="G206" s="177">
        <f t="shared" si="18"/>
        <v>7354242.2000000253</v>
      </c>
      <c r="H206" s="177">
        <f t="shared" si="19"/>
        <v>291029</v>
      </c>
    </row>
    <row r="207" spans="1:8" x14ac:dyDescent="0.25">
      <c r="A207" s="790" t="s">
        <v>852</v>
      </c>
      <c r="B207" s="791">
        <v>205</v>
      </c>
      <c r="C207" s="791">
        <v>146196.99999999997</v>
      </c>
      <c r="D207" s="791">
        <v>8239</v>
      </c>
      <c r="E207" s="176">
        <f t="shared" si="20"/>
        <v>22566861.499999993</v>
      </c>
      <c r="F207" s="176">
        <f t="shared" si="20"/>
        <v>1908996</v>
      </c>
      <c r="G207" s="177">
        <f t="shared" si="18"/>
        <v>7208045.2000000253</v>
      </c>
      <c r="H207" s="177">
        <f t="shared" si="19"/>
        <v>282790</v>
      </c>
    </row>
    <row r="208" spans="1:8" x14ac:dyDescent="0.25">
      <c r="A208" s="790" t="s">
        <v>852</v>
      </c>
      <c r="B208" s="791">
        <v>206</v>
      </c>
      <c r="C208" s="791">
        <v>141972.89999999982</v>
      </c>
      <c r="D208" s="791">
        <v>7890</v>
      </c>
      <c r="E208" s="176">
        <f t="shared" si="20"/>
        <v>22708834.399999991</v>
      </c>
      <c r="F208" s="176">
        <f t="shared" si="20"/>
        <v>1916886</v>
      </c>
      <c r="G208" s="177">
        <f t="shared" si="18"/>
        <v>7066072.3000000268</v>
      </c>
      <c r="H208" s="177">
        <f t="shared" si="19"/>
        <v>274900</v>
      </c>
    </row>
    <row r="209" spans="1:8" x14ac:dyDescent="0.25">
      <c r="A209" s="790" t="s">
        <v>852</v>
      </c>
      <c r="B209" s="791">
        <v>207</v>
      </c>
      <c r="C209" s="791">
        <v>141016.09999999992</v>
      </c>
      <c r="D209" s="791">
        <v>7746</v>
      </c>
      <c r="E209" s="176">
        <f t="shared" si="20"/>
        <v>22849850.499999993</v>
      </c>
      <c r="F209" s="176">
        <f t="shared" si="20"/>
        <v>1924632</v>
      </c>
      <c r="G209" s="177">
        <f t="shared" si="18"/>
        <v>6925056.2000000253</v>
      </c>
      <c r="H209" s="177">
        <f t="shared" si="19"/>
        <v>267154</v>
      </c>
    </row>
    <row r="210" spans="1:8" x14ac:dyDescent="0.25">
      <c r="A210" s="790" t="s">
        <v>852</v>
      </c>
      <c r="B210" s="791">
        <v>208</v>
      </c>
      <c r="C210" s="791">
        <v>139395.90000000031</v>
      </c>
      <c r="D210" s="791">
        <v>7658</v>
      </c>
      <c r="E210" s="176">
        <f t="shared" si="20"/>
        <v>22989246.399999991</v>
      </c>
      <c r="F210" s="176">
        <f t="shared" si="20"/>
        <v>1932290</v>
      </c>
      <c r="G210" s="177">
        <f t="shared" si="18"/>
        <v>6785660.3000000268</v>
      </c>
      <c r="H210" s="177">
        <f t="shared" si="19"/>
        <v>259496</v>
      </c>
    </row>
    <row r="211" spans="1:8" x14ac:dyDescent="0.25">
      <c r="A211" s="790" t="s">
        <v>852</v>
      </c>
      <c r="B211" s="791">
        <v>209</v>
      </c>
      <c r="C211" s="791">
        <v>131482.20000000007</v>
      </c>
      <c r="D211" s="791">
        <v>7272</v>
      </c>
      <c r="E211" s="176">
        <f t="shared" si="20"/>
        <v>23120728.59999999</v>
      </c>
      <c r="F211" s="176">
        <f t="shared" si="20"/>
        <v>1939562</v>
      </c>
      <c r="G211" s="177">
        <f t="shared" si="18"/>
        <v>6654178.1000000276</v>
      </c>
      <c r="H211" s="177">
        <f t="shared" si="19"/>
        <v>252224</v>
      </c>
    </row>
    <row r="212" spans="1:8" x14ac:dyDescent="0.25">
      <c r="A212" s="790" t="s">
        <v>852</v>
      </c>
      <c r="B212" s="791">
        <v>210</v>
      </c>
      <c r="C212" s="791">
        <v>122400.10000000012</v>
      </c>
      <c r="D212" s="791">
        <v>6663</v>
      </c>
      <c r="E212" s="176">
        <f t="shared" ref="E212:F227" si="21">E211+C212</f>
        <v>23243128.699999992</v>
      </c>
      <c r="F212" s="176">
        <f t="shared" si="21"/>
        <v>1946225</v>
      </c>
      <c r="G212" s="177">
        <f t="shared" si="18"/>
        <v>6531778.0000000261</v>
      </c>
      <c r="H212" s="177">
        <f t="shared" si="19"/>
        <v>245561</v>
      </c>
    </row>
    <row r="213" spans="1:8" x14ac:dyDescent="0.25">
      <c r="A213" s="790" t="s">
        <v>852</v>
      </c>
      <c r="B213" s="791">
        <v>211</v>
      </c>
      <c r="C213" s="791">
        <v>118985.29999999996</v>
      </c>
      <c r="D213" s="791">
        <v>6430</v>
      </c>
      <c r="E213" s="176">
        <f t="shared" si="21"/>
        <v>23362113.999999993</v>
      </c>
      <c r="F213" s="176">
        <f t="shared" si="21"/>
        <v>1952655</v>
      </c>
      <c r="G213" s="177">
        <f t="shared" si="18"/>
        <v>6412792.7000000253</v>
      </c>
      <c r="H213" s="177">
        <f t="shared" si="19"/>
        <v>239131</v>
      </c>
    </row>
    <row r="214" spans="1:8" x14ac:dyDescent="0.25">
      <c r="A214" s="790" t="s">
        <v>852</v>
      </c>
      <c r="B214" s="791">
        <v>212</v>
      </c>
      <c r="C214" s="791">
        <v>127781.9000000001</v>
      </c>
      <c r="D214" s="791">
        <v>6917</v>
      </c>
      <c r="E214" s="176">
        <f t="shared" si="21"/>
        <v>23489895.899999991</v>
      </c>
      <c r="F214" s="176">
        <f t="shared" si="21"/>
        <v>1959572</v>
      </c>
      <c r="G214" s="177">
        <f t="shared" si="18"/>
        <v>6285010.8000000268</v>
      </c>
      <c r="H214" s="177">
        <f t="shared" si="19"/>
        <v>232214</v>
      </c>
    </row>
    <row r="215" spans="1:8" x14ac:dyDescent="0.25">
      <c r="A215" s="790" t="s">
        <v>852</v>
      </c>
      <c r="B215" s="791">
        <v>213</v>
      </c>
      <c r="C215" s="791">
        <v>127940.89999999997</v>
      </c>
      <c r="D215" s="791">
        <v>6816</v>
      </c>
      <c r="E215" s="176">
        <f t="shared" si="21"/>
        <v>23617836.79999999</v>
      </c>
      <c r="F215" s="176">
        <f t="shared" si="21"/>
        <v>1966388</v>
      </c>
      <c r="G215" s="177">
        <f t="shared" si="18"/>
        <v>6157069.9000000283</v>
      </c>
      <c r="H215" s="177">
        <f t="shared" si="19"/>
        <v>225398</v>
      </c>
    </row>
    <row r="216" spans="1:8" x14ac:dyDescent="0.25">
      <c r="A216" s="790" t="s">
        <v>852</v>
      </c>
      <c r="B216" s="791">
        <v>214</v>
      </c>
      <c r="C216" s="791">
        <v>122357.50000000001</v>
      </c>
      <c r="D216" s="791">
        <v>6527</v>
      </c>
      <c r="E216" s="176">
        <f t="shared" si="21"/>
        <v>23740194.29999999</v>
      </c>
      <c r="F216" s="176">
        <f t="shared" si="21"/>
        <v>1972915</v>
      </c>
      <c r="G216" s="177">
        <f t="shared" si="18"/>
        <v>6034712.4000000283</v>
      </c>
      <c r="H216" s="177">
        <f t="shared" si="19"/>
        <v>218871</v>
      </c>
    </row>
    <row r="217" spans="1:8" x14ac:dyDescent="0.25">
      <c r="A217" s="790" t="s">
        <v>852</v>
      </c>
      <c r="B217" s="791">
        <v>215</v>
      </c>
      <c r="C217" s="791">
        <v>122913.39999999989</v>
      </c>
      <c r="D217" s="791">
        <v>6496</v>
      </c>
      <c r="E217" s="176">
        <f t="shared" si="21"/>
        <v>23863107.699999988</v>
      </c>
      <c r="F217" s="176">
        <f t="shared" si="21"/>
        <v>1979411</v>
      </c>
      <c r="G217" s="177">
        <f t="shared" si="18"/>
        <v>5911799.0000000298</v>
      </c>
      <c r="H217" s="177">
        <f t="shared" si="19"/>
        <v>212375</v>
      </c>
    </row>
    <row r="218" spans="1:8" x14ac:dyDescent="0.25">
      <c r="A218" s="790" t="s">
        <v>852</v>
      </c>
      <c r="B218" s="791">
        <v>216</v>
      </c>
      <c r="C218" s="791">
        <v>113974.29999999992</v>
      </c>
      <c r="D218" s="791">
        <v>6088</v>
      </c>
      <c r="E218" s="176">
        <f t="shared" si="21"/>
        <v>23977081.999999989</v>
      </c>
      <c r="F218" s="176">
        <f t="shared" si="21"/>
        <v>1985499</v>
      </c>
      <c r="G218" s="177">
        <f t="shared" si="18"/>
        <v>5797824.7000000291</v>
      </c>
      <c r="H218" s="177">
        <f t="shared" si="19"/>
        <v>206287</v>
      </c>
    </row>
    <row r="219" spans="1:8" x14ac:dyDescent="0.25">
      <c r="A219" s="790" t="s">
        <v>852</v>
      </c>
      <c r="B219" s="791">
        <v>217</v>
      </c>
      <c r="C219" s="791">
        <v>119045.19999999987</v>
      </c>
      <c r="D219" s="791">
        <v>6323</v>
      </c>
      <c r="E219" s="176">
        <f t="shared" si="21"/>
        <v>24096127.199999988</v>
      </c>
      <c r="F219" s="176">
        <f t="shared" si="21"/>
        <v>1991822</v>
      </c>
      <c r="G219" s="177">
        <f t="shared" si="18"/>
        <v>5678779.5000000298</v>
      </c>
      <c r="H219" s="177">
        <f t="shared" si="19"/>
        <v>199964</v>
      </c>
    </row>
    <row r="220" spans="1:8" x14ac:dyDescent="0.25">
      <c r="A220" s="790" t="s">
        <v>852</v>
      </c>
      <c r="B220" s="791">
        <v>218</v>
      </c>
      <c r="C220" s="791">
        <v>114344.7000000001</v>
      </c>
      <c r="D220" s="791">
        <v>5928</v>
      </c>
      <c r="E220" s="176">
        <f t="shared" si="21"/>
        <v>24210471.899999987</v>
      </c>
      <c r="F220" s="176">
        <f t="shared" si="21"/>
        <v>1997750</v>
      </c>
      <c r="G220" s="177">
        <f t="shared" si="18"/>
        <v>5564434.8000000305</v>
      </c>
      <c r="H220" s="177">
        <f t="shared" si="19"/>
        <v>194036</v>
      </c>
    </row>
    <row r="221" spans="1:8" x14ac:dyDescent="0.25">
      <c r="A221" s="790" t="s">
        <v>852</v>
      </c>
      <c r="B221" s="791">
        <v>219</v>
      </c>
      <c r="C221" s="791">
        <v>118373.79999999989</v>
      </c>
      <c r="D221" s="791">
        <v>6136</v>
      </c>
      <c r="E221" s="176">
        <f t="shared" si="21"/>
        <v>24328845.699999988</v>
      </c>
      <c r="F221" s="176">
        <f t="shared" si="21"/>
        <v>2003886</v>
      </c>
      <c r="G221" s="177">
        <f t="shared" si="18"/>
        <v>5446061.0000000298</v>
      </c>
      <c r="H221" s="177">
        <f t="shared" si="19"/>
        <v>187900</v>
      </c>
    </row>
    <row r="222" spans="1:8" x14ac:dyDescent="0.25">
      <c r="A222" s="790" t="s">
        <v>852</v>
      </c>
      <c r="B222" s="791">
        <v>220</v>
      </c>
      <c r="C222" s="791">
        <v>118061.49999999997</v>
      </c>
      <c r="D222" s="791">
        <v>6132</v>
      </c>
      <c r="E222" s="176">
        <f t="shared" si="21"/>
        <v>24446907.199999988</v>
      </c>
      <c r="F222" s="176">
        <f t="shared" si="21"/>
        <v>2010018</v>
      </c>
      <c r="G222" s="177">
        <f t="shared" si="18"/>
        <v>5327999.5000000298</v>
      </c>
      <c r="H222" s="177">
        <f t="shared" si="19"/>
        <v>181768</v>
      </c>
    </row>
    <row r="223" spans="1:8" x14ac:dyDescent="0.25">
      <c r="A223" s="790" t="s">
        <v>852</v>
      </c>
      <c r="B223" s="791">
        <v>221</v>
      </c>
      <c r="C223" s="791">
        <v>111534.79999999994</v>
      </c>
      <c r="D223" s="791">
        <v>5783</v>
      </c>
      <c r="E223" s="176">
        <f t="shared" si="21"/>
        <v>24558441.999999989</v>
      </c>
      <c r="F223" s="176">
        <f t="shared" si="21"/>
        <v>2015801</v>
      </c>
      <c r="G223" s="177">
        <f t="shared" si="18"/>
        <v>5216464.7000000291</v>
      </c>
      <c r="H223" s="177">
        <f t="shared" si="19"/>
        <v>175985</v>
      </c>
    </row>
    <row r="224" spans="1:8" x14ac:dyDescent="0.25">
      <c r="A224" s="790" t="s">
        <v>852</v>
      </c>
      <c r="B224" s="791">
        <v>222</v>
      </c>
      <c r="C224" s="791">
        <v>113185.5000000001</v>
      </c>
      <c r="D224" s="791">
        <v>5819</v>
      </c>
      <c r="E224" s="176">
        <f t="shared" si="21"/>
        <v>24671627.499999989</v>
      </c>
      <c r="F224" s="176">
        <f t="shared" si="21"/>
        <v>2021620</v>
      </c>
      <c r="G224" s="177">
        <f t="shared" si="18"/>
        <v>5103279.2000000291</v>
      </c>
      <c r="H224" s="177">
        <f t="shared" si="19"/>
        <v>170166</v>
      </c>
    </row>
    <row r="225" spans="1:8" x14ac:dyDescent="0.25">
      <c r="A225" s="790" t="s">
        <v>852</v>
      </c>
      <c r="B225" s="791">
        <v>223</v>
      </c>
      <c r="C225" s="791">
        <v>112584.30000000006</v>
      </c>
      <c r="D225" s="791">
        <v>5801</v>
      </c>
      <c r="E225" s="176">
        <f t="shared" si="21"/>
        <v>24784211.79999999</v>
      </c>
      <c r="F225" s="176">
        <f t="shared" si="21"/>
        <v>2027421</v>
      </c>
      <c r="G225" s="177">
        <f t="shared" si="18"/>
        <v>4990694.9000000283</v>
      </c>
      <c r="H225" s="177">
        <f t="shared" si="19"/>
        <v>164365</v>
      </c>
    </row>
    <row r="226" spans="1:8" x14ac:dyDescent="0.25">
      <c r="A226" s="790" t="s">
        <v>852</v>
      </c>
      <c r="B226" s="791">
        <v>224</v>
      </c>
      <c r="C226" s="791">
        <v>102351.30000000005</v>
      </c>
      <c r="D226" s="791">
        <v>5246</v>
      </c>
      <c r="E226" s="176">
        <f t="shared" si="21"/>
        <v>24886563.09999999</v>
      </c>
      <c r="F226" s="176">
        <f t="shared" si="21"/>
        <v>2032667</v>
      </c>
      <c r="G226" s="177">
        <f t="shared" si="18"/>
        <v>4888343.6000000276</v>
      </c>
      <c r="H226" s="177">
        <f t="shared" si="19"/>
        <v>159119</v>
      </c>
    </row>
    <row r="227" spans="1:8" x14ac:dyDescent="0.25">
      <c r="A227" s="790" t="s">
        <v>852</v>
      </c>
      <c r="B227" s="791">
        <v>225</v>
      </c>
      <c r="C227" s="791">
        <v>102801.80000000013</v>
      </c>
      <c r="D227" s="791">
        <v>5204</v>
      </c>
      <c r="E227" s="176">
        <f t="shared" si="21"/>
        <v>24989364.899999991</v>
      </c>
      <c r="F227" s="176">
        <f t="shared" si="21"/>
        <v>2037871</v>
      </c>
      <c r="G227" s="177">
        <f t="shared" si="18"/>
        <v>4785541.8000000268</v>
      </c>
      <c r="H227" s="177">
        <f t="shared" si="19"/>
        <v>153915</v>
      </c>
    </row>
    <row r="228" spans="1:8" x14ac:dyDescent="0.25">
      <c r="A228" s="790" t="s">
        <v>852</v>
      </c>
      <c r="B228" s="791">
        <v>226</v>
      </c>
      <c r="C228" s="791">
        <v>98753.599999999991</v>
      </c>
      <c r="D228" s="791">
        <v>4983</v>
      </c>
      <c r="E228" s="176">
        <f t="shared" ref="E228:F243" si="22">E227+C228</f>
        <v>25088118.499999993</v>
      </c>
      <c r="F228" s="176">
        <f t="shared" si="22"/>
        <v>2042854</v>
      </c>
      <c r="G228" s="177">
        <f t="shared" si="18"/>
        <v>4686788.2000000253</v>
      </c>
      <c r="H228" s="177">
        <f t="shared" si="19"/>
        <v>148932</v>
      </c>
    </row>
    <row r="229" spans="1:8" x14ac:dyDescent="0.25">
      <c r="A229" s="790" t="s">
        <v>852</v>
      </c>
      <c r="B229" s="791">
        <v>227</v>
      </c>
      <c r="C229" s="791">
        <v>104877.50000000003</v>
      </c>
      <c r="D229" s="791">
        <v>5317</v>
      </c>
      <c r="E229" s="176">
        <f t="shared" si="22"/>
        <v>25192995.999999993</v>
      </c>
      <c r="F229" s="176">
        <f t="shared" si="22"/>
        <v>2048171</v>
      </c>
      <c r="G229" s="177">
        <f t="shared" si="18"/>
        <v>4581910.7000000253</v>
      </c>
      <c r="H229" s="177">
        <f t="shared" si="19"/>
        <v>143615</v>
      </c>
    </row>
    <row r="230" spans="1:8" x14ac:dyDescent="0.25">
      <c r="A230" s="790" t="s">
        <v>852</v>
      </c>
      <c r="B230" s="791">
        <v>228</v>
      </c>
      <c r="C230" s="791">
        <v>87560.10000000002</v>
      </c>
      <c r="D230" s="791">
        <v>4378</v>
      </c>
      <c r="E230" s="176">
        <f t="shared" si="22"/>
        <v>25280556.099999994</v>
      </c>
      <c r="F230" s="176">
        <f t="shared" si="22"/>
        <v>2052549</v>
      </c>
      <c r="G230" s="177">
        <f t="shared" si="18"/>
        <v>4494350.6000000238</v>
      </c>
      <c r="H230" s="177">
        <f t="shared" si="19"/>
        <v>139237</v>
      </c>
    </row>
    <row r="231" spans="1:8" x14ac:dyDescent="0.25">
      <c r="A231" s="790" t="s">
        <v>852</v>
      </c>
      <c r="B231" s="791">
        <v>229</v>
      </c>
      <c r="C231" s="791">
        <v>92549.899999999921</v>
      </c>
      <c r="D231" s="791">
        <v>4626</v>
      </c>
      <c r="E231" s="176">
        <f t="shared" si="22"/>
        <v>25373105.999999993</v>
      </c>
      <c r="F231" s="176">
        <f t="shared" si="22"/>
        <v>2057175</v>
      </c>
      <c r="G231" s="177">
        <f t="shared" si="18"/>
        <v>4401800.7000000253</v>
      </c>
      <c r="H231" s="177">
        <f t="shared" si="19"/>
        <v>134611</v>
      </c>
    </row>
    <row r="232" spans="1:8" x14ac:dyDescent="0.25">
      <c r="A232" s="790" t="s">
        <v>852</v>
      </c>
      <c r="B232" s="791">
        <v>230</v>
      </c>
      <c r="C232" s="791">
        <v>87896.200000000026</v>
      </c>
      <c r="D232" s="791">
        <v>4421</v>
      </c>
      <c r="E232" s="176">
        <f t="shared" si="22"/>
        <v>25461002.199999992</v>
      </c>
      <c r="F232" s="176">
        <f t="shared" si="22"/>
        <v>2061596</v>
      </c>
      <c r="G232" s="177">
        <f t="shared" si="18"/>
        <v>4313904.5000000261</v>
      </c>
      <c r="H232" s="177">
        <f t="shared" si="19"/>
        <v>130190</v>
      </c>
    </row>
    <row r="233" spans="1:8" x14ac:dyDescent="0.25">
      <c r="A233" s="790" t="s">
        <v>852</v>
      </c>
      <c r="B233" s="791">
        <v>231</v>
      </c>
      <c r="C233" s="791">
        <v>89418.699999999953</v>
      </c>
      <c r="D233" s="791">
        <v>4426</v>
      </c>
      <c r="E233" s="176">
        <f t="shared" si="22"/>
        <v>25550420.899999991</v>
      </c>
      <c r="F233" s="176">
        <f t="shared" si="22"/>
        <v>2066022</v>
      </c>
      <c r="G233" s="177">
        <f t="shared" si="18"/>
        <v>4224485.8000000268</v>
      </c>
      <c r="H233" s="177">
        <f t="shared" si="19"/>
        <v>125764</v>
      </c>
    </row>
    <row r="234" spans="1:8" x14ac:dyDescent="0.25">
      <c r="A234" s="790" t="s">
        <v>852</v>
      </c>
      <c r="B234" s="791">
        <v>232</v>
      </c>
      <c r="C234" s="791">
        <v>75186.199999999895</v>
      </c>
      <c r="D234" s="791">
        <v>3713</v>
      </c>
      <c r="E234" s="176">
        <f t="shared" si="22"/>
        <v>25625607.09999999</v>
      </c>
      <c r="F234" s="176">
        <f t="shared" si="22"/>
        <v>2069735</v>
      </c>
      <c r="G234" s="177">
        <f t="shared" si="18"/>
        <v>4149299.6000000276</v>
      </c>
      <c r="H234" s="177">
        <f t="shared" si="19"/>
        <v>122051</v>
      </c>
    </row>
    <row r="235" spans="1:8" x14ac:dyDescent="0.25">
      <c r="A235" s="790" t="s">
        <v>852</v>
      </c>
      <c r="B235" s="791">
        <v>233</v>
      </c>
      <c r="C235" s="791">
        <v>87846.899999999936</v>
      </c>
      <c r="D235" s="791">
        <v>4335</v>
      </c>
      <c r="E235" s="176">
        <f t="shared" si="22"/>
        <v>25713453.999999989</v>
      </c>
      <c r="F235" s="176">
        <f t="shared" si="22"/>
        <v>2074070</v>
      </c>
      <c r="G235" s="177">
        <f t="shared" si="18"/>
        <v>4061452.7000000291</v>
      </c>
      <c r="H235" s="177">
        <f t="shared" si="19"/>
        <v>117716</v>
      </c>
    </row>
    <row r="236" spans="1:8" x14ac:dyDescent="0.25">
      <c r="A236" s="790" t="s">
        <v>852</v>
      </c>
      <c r="B236" s="791">
        <v>234</v>
      </c>
      <c r="C236" s="791">
        <v>78862.500000000029</v>
      </c>
      <c r="D236" s="791">
        <v>3824</v>
      </c>
      <c r="E236" s="176">
        <f t="shared" si="22"/>
        <v>25792316.499999989</v>
      </c>
      <c r="F236" s="176">
        <f t="shared" si="22"/>
        <v>2077894</v>
      </c>
      <c r="G236" s="177">
        <f t="shared" si="18"/>
        <v>3982590.2000000291</v>
      </c>
      <c r="H236" s="177">
        <f t="shared" si="19"/>
        <v>113892</v>
      </c>
    </row>
    <row r="237" spans="1:8" x14ac:dyDescent="0.25">
      <c r="A237" s="790" t="s">
        <v>852</v>
      </c>
      <c r="B237" s="791">
        <v>235</v>
      </c>
      <c r="C237" s="791">
        <v>74025.70000000007</v>
      </c>
      <c r="D237" s="791">
        <v>3628</v>
      </c>
      <c r="E237" s="176">
        <f t="shared" si="22"/>
        <v>25866342.199999988</v>
      </c>
      <c r="F237" s="176">
        <f t="shared" si="22"/>
        <v>2081522</v>
      </c>
      <c r="G237" s="177">
        <f t="shared" si="18"/>
        <v>3908564.5000000298</v>
      </c>
      <c r="H237" s="177">
        <f t="shared" si="19"/>
        <v>110264</v>
      </c>
    </row>
    <row r="238" spans="1:8" x14ac:dyDescent="0.25">
      <c r="A238" s="790" t="s">
        <v>852</v>
      </c>
      <c r="B238" s="791">
        <v>236</v>
      </c>
      <c r="C238" s="791">
        <v>69378.299999999959</v>
      </c>
      <c r="D238" s="791">
        <v>3371</v>
      </c>
      <c r="E238" s="176">
        <f t="shared" si="22"/>
        <v>25935720.499999989</v>
      </c>
      <c r="F238" s="176">
        <f t="shared" si="22"/>
        <v>2084893</v>
      </c>
      <c r="G238" s="177">
        <f t="shared" si="18"/>
        <v>3839186.2000000291</v>
      </c>
      <c r="H238" s="177">
        <f t="shared" si="19"/>
        <v>106893</v>
      </c>
    </row>
    <row r="239" spans="1:8" x14ac:dyDescent="0.25">
      <c r="A239" s="790" t="s">
        <v>852</v>
      </c>
      <c r="B239" s="791">
        <v>237</v>
      </c>
      <c r="C239" s="791">
        <v>59953.099999999955</v>
      </c>
      <c r="D239" s="791">
        <v>2876</v>
      </c>
      <c r="E239" s="176">
        <f t="shared" si="22"/>
        <v>25995673.59999999</v>
      </c>
      <c r="F239" s="176">
        <f t="shared" si="22"/>
        <v>2087769</v>
      </c>
      <c r="G239" s="177">
        <f t="shared" si="18"/>
        <v>3779233.1000000276</v>
      </c>
      <c r="H239" s="177">
        <f t="shared" si="19"/>
        <v>104017</v>
      </c>
    </row>
    <row r="240" spans="1:8" x14ac:dyDescent="0.25">
      <c r="A240" s="790" t="s">
        <v>852</v>
      </c>
      <c r="B240" s="791">
        <v>238</v>
      </c>
      <c r="C240" s="791">
        <v>69238.600000000064</v>
      </c>
      <c r="D240" s="791">
        <v>3292</v>
      </c>
      <c r="E240" s="176">
        <f t="shared" si="22"/>
        <v>26064912.199999992</v>
      </c>
      <c r="F240" s="176">
        <f t="shared" si="22"/>
        <v>2091061</v>
      </c>
      <c r="G240" s="177">
        <f t="shared" si="18"/>
        <v>3709994.5000000261</v>
      </c>
      <c r="H240" s="177">
        <f t="shared" si="19"/>
        <v>100725</v>
      </c>
    </row>
    <row r="241" spans="1:8" x14ac:dyDescent="0.25">
      <c r="A241" s="790" t="s">
        <v>852</v>
      </c>
      <c r="B241" s="791">
        <v>239</v>
      </c>
      <c r="C241" s="791">
        <v>58529.000000000044</v>
      </c>
      <c r="D241" s="791">
        <v>2806</v>
      </c>
      <c r="E241" s="176">
        <f t="shared" si="22"/>
        <v>26123441.199999992</v>
      </c>
      <c r="F241" s="176">
        <f t="shared" si="22"/>
        <v>2093867</v>
      </c>
      <c r="G241" s="177">
        <f t="shared" si="18"/>
        <v>3651465.5000000261</v>
      </c>
      <c r="H241" s="177">
        <f t="shared" si="19"/>
        <v>97919</v>
      </c>
    </row>
    <row r="242" spans="1:8" x14ac:dyDescent="0.25">
      <c r="A242" s="790" t="s">
        <v>852</v>
      </c>
      <c r="B242" s="791">
        <v>240</v>
      </c>
      <c r="C242" s="791">
        <v>61885.60000000002</v>
      </c>
      <c r="D242" s="791">
        <v>2938</v>
      </c>
      <c r="E242" s="176">
        <f t="shared" si="22"/>
        <v>26185326.799999993</v>
      </c>
      <c r="F242" s="176">
        <f t="shared" si="22"/>
        <v>2096805</v>
      </c>
      <c r="G242" s="177">
        <f t="shared" si="18"/>
        <v>3589579.9000000246</v>
      </c>
      <c r="H242" s="177">
        <f t="shared" si="19"/>
        <v>94981</v>
      </c>
    </row>
    <row r="243" spans="1:8" x14ac:dyDescent="0.25">
      <c r="A243" s="790" t="s">
        <v>852</v>
      </c>
      <c r="B243" s="791">
        <v>241</v>
      </c>
      <c r="C243" s="791">
        <v>59731.800000000068</v>
      </c>
      <c r="D243" s="791">
        <v>2827</v>
      </c>
      <c r="E243" s="176">
        <f t="shared" si="22"/>
        <v>26245058.599999994</v>
      </c>
      <c r="F243" s="176">
        <f t="shared" si="22"/>
        <v>2099632</v>
      </c>
      <c r="G243" s="177">
        <f t="shared" si="18"/>
        <v>3529848.1000000238</v>
      </c>
      <c r="H243" s="177">
        <f t="shared" si="19"/>
        <v>92154</v>
      </c>
    </row>
    <row r="244" spans="1:8" x14ac:dyDescent="0.25">
      <c r="A244" s="790" t="s">
        <v>852</v>
      </c>
      <c r="B244" s="791">
        <v>242</v>
      </c>
      <c r="C244" s="791">
        <v>62874.900000000038</v>
      </c>
      <c r="D244" s="791">
        <v>2951</v>
      </c>
      <c r="E244" s="176">
        <f t="shared" ref="E244:F259" si="23">E243+C244</f>
        <v>26307933.499999993</v>
      </c>
      <c r="F244" s="176">
        <f t="shared" si="23"/>
        <v>2102583</v>
      </c>
      <c r="G244" s="177">
        <f t="shared" si="18"/>
        <v>3466973.2000000253</v>
      </c>
      <c r="H244" s="177">
        <f t="shared" si="19"/>
        <v>89203</v>
      </c>
    </row>
    <row r="245" spans="1:8" x14ac:dyDescent="0.25">
      <c r="A245" s="790" t="s">
        <v>852</v>
      </c>
      <c r="B245" s="791">
        <v>243</v>
      </c>
      <c r="C245" s="791">
        <v>56827.999999999985</v>
      </c>
      <c r="D245" s="791">
        <v>2633</v>
      </c>
      <c r="E245" s="176">
        <f t="shared" si="23"/>
        <v>26364761.499999993</v>
      </c>
      <c r="F245" s="176">
        <f t="shared" si="23"/>
        <v>2105216</v>
      </c>
      <c r="G245" s="177">
        <f t="shared" si="18"/>
        <v>3410145.2000000253</v>
      </c>
      <c r="H245" s="177">
        <f t="shared" si="19"/>
        <v>86570</v>
      </c>
    </row>
    <row r="246" spans="1:8" x14ac:dyDescent="0.25">
      <c r="A246" s="790" t="s">
        <v>852</v>
      </c>
      <c r="B246" s="791">
        <v>244</v>
      </c>
      <c r="C246" s="791">
        <v>51453.19999999999</v>
      </c>
      <c r="D246" s="791">
        <v>2382</v>
      </c>
      <c r="E246" s="176">
        <f t="shared" si="23"/>
        <v>26416214.699999992</v>
      </c>
      <c r="F246" s="176">
        <f t="shared" si="23"/>
        <v>2107598</v>
      </c>
      <c r="G246" s="177">
        <f t="shared" si="18"/>
        <v>3358692.0000000261</v>
      </c>
      <c r="H246" s="177">
        <f t="shared" si="19"/>
        <v>84188</v>
      </c>
    </row>
    <row r="247" spans="1:8" x14ac:dyDescent="0.25">
      <c r="A247" s="790" t="s">
        <v>852</v>
      </c>
      <c r="B247" s="791">
        <v>245</v>
      </c>
      <c r="C247" s="791">
        <v>51914.599999999969</v>
      </c>
      <c r="D247" s="791">
        <v>2407</v>
      </c>
      <c r="E247" s="176">
        <f t="shared" si="23"/>
        <v>26468129.299999993</v>
      </c>
      <c r="F247" s="176">
        <f t="shared" si="23"/>
        <v>2110005</v>
      </c>
      <c r="G247" s="177">
        <f t="shared" si="18"/>
        <v>3306777.4000000246</v>
      </c>
      <c r="H247" s="177">
        <f t="shared" si="19"/>
        <v>81781</v>
      </c>
    </row>
    <row r="248" spans="1:8" x14ac:dyDescent="0.25">
      <c r="A248" s="790" t="s">
        <v>852</v>
      </c>
      <c r="B248" s="791">
        <v>246</v>
      </c>
      <c r="C248" s="791">
        <v>55566.699999999939</v>
      </c>
      <c r="D248" s="791">
        <v>2525</v>
      </c>
      <c r="E248" s="176">
        <f t="shared" si="23"/>
        <v>26523695.999999993</v>
      </c>
      <c r="F248" s="176">
        <f t="shared" si="23"/>
        <v>2112530</v>
      </c>
      <c r="G248" s="177">
        <f t="shared" si="18"/>
        <v>3251210.7000000253</v>
      </c>
      <c r="H248" s="177">
        <f t="shared" si="19"/>
        <v>79256</v>
      </c>
    </row>
    <row r="249" spans="1:8" x14ac:dyDescent="0.25">
      <c r="A249" s="790" t="s">
        <v>852</v>
      </c>
      <c r="B249" s="791">
        <v>247</v>
      </c>
      <c r="C249" s="791">
        <v>43688.099999999977</v>
      </c>
      <c r="D249" s="791">
        <v>1968</v>
      </c>
      <c r="E249" s="176">
        <f t="shared" si="23"/>
        <v>26567384.099999994</v>
      </c>
      <c r="F249" s="176">
        <f t="shared" si="23"/>
        <v>2114498</v>
      </c>
      <c r="G249" s="177">
        <f t="shared" si="18"/>
        <v>3207522.6000000238</v>
      </c>
      <c r="H249" s="177">
        <f t="shared" si="19"/>
        <v>77288</v>
      </c>
    </row>
    <row r="250" spans="1:8" x14ac:dyDescent="0.25">
      <c r="A250" s="790" t="s">
        <v>852</v>
      </c>
      <c r="B250" s="791">
        <v>248</v>
      </c>
      <c r="C250" s="791">
        <v>50822.299999999988</v>
      </c>
      <c r="D250" s="791">
        <v>2280</v>
      </c>
      <c r="E250" s="176">
        <f t="shared" si="23"/>
        <v>26618206.399999995</v>
      </c>
      <c r="F250" s="176">
        <f t="shared" si="23"/>
        <v>2116778</v>
      </c>
      <c r="G250" s="177">
        <f t="shared" si="18"/>
        <v>3156700.3000000231</v>
      </c>
      <c r="H250" s="177">
        <f t="shared" si="19"/>
        <v>75008</v>
      </c>
    </row>
    <row r="251" spans="1:8" x14ac:dyDescent="0.25">
      <c r="A251" s="790" t="s">
        <v>852</v>
      </c>
      <c r="B251" s="791">
        <v>249</v>
      </c>
      <c r="C251" s="791">
        <v>40574.499999999993</v>
      </c>
      <c r="D251" s="791">
        <v>1783</v>
      </c>
      <c r="E251" s="176">
        <f t="shared" si="23"/>
        <v>26658780.899999995</v>
      </c>
      <c r="F251" s="176">
        <f t="shared" si="23"/>
        <v>2118561</v>
      </c>
      <c r="G251" s="177">
        <f t="shared" si="18"/>
        <v>3116125.8000000231</v>
      </c>
      <c r="H251" s="177">
        <f t="shared" si="19"/>
        <v>73225</v>
      </c>
    </row>
    <row r="252" spans="1:8" x14ac:dyDescent="0.25">
      <c r="A252" s="790" t="s">
        <v>852</v>
      </c>
      <c r="B252" s="791">
        <v>250</v>
      </c>
      <c r="C252" s="791">
        <v>44245.699999999975</v>
      </c>
      <c r="D252" s="791">
        <v>1942</v>
      </c>
      <c r="E252" s="176">
        <f t="shared" si="23"/>
        <v>26703026.599999994</v>
      </c>
      <c r="F252" s="176">
        <f t="shared" si="23"/>
        <v>2120503</v>
      </c>
      <c r="G252" s="177">
        <f t="shared" si="18"/>
        <v>3071880.1000000238</v>
      </c>
      <c r="H252" s="177">
        <f t="shared" si="19"/>
        <v>71283</v>
      </c>
    </row>
    <row r="253" spans="1:8" x14ac:dyDescent="0.25">
      <c r="A253" s="790" t="s">
        <v>852</v>
      </c>
      <c r="B253" s="791">
        <v>251</v>
      </c>
      <c r="C253" s="791">
        <v>42678.80000000001</v>
      </c>
      <c r="D253" s="791">
        <v>1855</v>
      </c>
      <c r="E253" s="176">
        <f t="shared" si="23"/>
        <v>26745705.399999995</v>
      </c>
      <c r="F253" s="176">
        <f t="shared" si="23"/>
        <v>2122358</v>
      </c>
      <c r="G253" s="177">
        <f t="shared" si="18"/>
        <v>3029201.3000000231</v>
      </c>
      <c r="H253" s="177">
        <f t="shared" si="19"/>
        <v>69428</v>
      </c>
    </row>
    <row r="254" spans="1:8" x14ac:dyDescent="0.25">
      <c r="A254" s="790" t="s">
        <v>852</v>
      </c>
      <c r="B254" s="791">
        <v>252</v>
      </c>
      <c r="C254" s="791">
        <v>35537.999999999978</v>
      </c>
      <c r="D254" s="791">
        <v>1577</v>
      </c>
      <c r="E254" s="176">
        <f t="shared" si="23"/>
        <v>26781243.399999995</v>
      </c>
      <c r="F254" s="176">
        <f t="shared" si="23"/>
        <v>2123935</v>
      </c>
      <c r="G254" s="177">
        <f t="shared" si="18"/>
        <v>2993663.3000000231</v>
      </c>
      <c r="H254" s="177">
        <f t="shared" si="19"/>
        <v>67851</v>
      </c>
    </row>
    <row r="255" spans="1:8" x14ac:dyDescent="0.25">
      <c r="A255" s="790" t="s">
        <v>852</v>
      </c>
      <c r="B255" s="791">
        <v>253</v>
      </c>
      <c r="C255" s="791">
        <v>35935.400000000016</v>
      </c>
      <c r="D255" s="791">
        <v>1560</v>
      </c>
      <c r="E255" s="176">
        <f t="shared" si="23"/>
        <v>26817178.799999993</v>
      </c>
      <c r="F255" s="176">
        <f t="shared" si="23"/>
        <v>2125495</v>
      </c>
      <c r="G255" s="177">
        <f t="shared" si="18"/>
        <v>2957727.9000000246</v>
      </c>
      <c r="H255" s="177">
        <f t="shared" si="19"/>
        <v>66291</v>
      </c>
    </row>
    <row r="256" spans="1:8" x14ac:dyDescent="0.25">
      <c r="A256" s="790" t="s">
        <v>852</v>
      </c>
      <c r="B256" s="791">
        <v>254</v>
      </c>
      <c r="C256" s="791">
        <v>33278.700000000026</v>
      </c>
      <c r="D256" s="791">
        <v>1448</v>
      </c>
      <c r="E256" s="176">
        <f t="shared" si="23"/>
        <v>26850457.499999993</v>
      </c>
      <c r="F256" s="176">
        <f t="shared" si="23"/>
        <v>2126943</v>
      </c>
      <c r="G256" s="177">
        <f t="shared" si="18"/>
        <v>2924449.2000000253</v>
      </c>
      <c r="H256" s="177">
        <f t="shared" si="19"/>
        <v>64843</v>
      </c>
    </row>
    <row r="257" spans="1:8" x14ac:dyDescent="0.25">
      <c r="A257" s="790" t="s">
        <v>852</v>
      </c>
      <c r="B257" s="791">
        <v>255</v>
      </c>
      <c r="C257" s="791">
        <v>35196.200000000004</v>
      </c>
      <c r="D257" s="791">
        <v>1491</v>
      </c>
      <c r="E257" s="176">
        <f t="shared" si="23"/>
        <v>26885653.699999992</v>
      </c>
      <c r="F257" s="176">
        <f t="shared" si="23"/>
        <v>2128434</v>
      </c>
      <c r="G257" s="177">
        <f t="shared" si="18"/>
        <v>2889253.0000000261</v>
      </c>
      <c r="H257" s="177">
        <f t="shared" si="19"/>
        <v>63352</v>
      </c>
    </row>
    <row r="258" spans="1:8" x14ac:dyDescent="0.25">
      <c r="A258" s="790" t="s">
        <v>852</v>
      </c>
      <c r="B258" s="791">
        <v>256</v>
      </c>
      <c r="C258" s="791">
        <v>32512</v>
      </c>
      <c r="D258" s="791">
        <v>1431</v>
      </c>
      <c r="E258" s="176">
        <f t="shared" si="23"/>
        <v>26918165.699999992</v>
      </c>
      <c r="F258" s="176">
        <f t="shared" si="23"/>
        <v>2129865</v>
      </c>
      <c r="G258" s="177">
        <f t="shared" si="18"/>
        <v>2856741.0000000261</v>
      </c>
      <c r="H258" s="177">
        <f t="shared" si="19"/>
        <v>61921</v>
      </c>
    </row>
    <row r="259" spans="1:8" x14ac:dyDescent="0.25">
      <c r="A259" s="790" t="s">
        <v>852</v>
      </c>
      <c r="B259" s="791">
        <v>257</v>
      </c>
      <c r="C259" s="791">
        <v>34183.100000000006</v>
      </c>
      <c r="D259" s="791">
        <v>1449</v>
      </c>
      <c r="E259" s="176">
        <f t="shared" si="23"/>
        <v>26952348.799999993</v>
      </c>
      <c r="F259" s="176">
        <f t="shared" si="23"/>
        <v>2131314</v>
      </c>
      <c r="G259" s="177">
        <f t="shared" ref="G259:G322" si="24">$E$1167-E259</f>
        <v>2822557.9000000246</v>
      </c>
      <c r="H259" s="177">
        <f t="shared" ref="H259:H322" si="25">$F$1167-F259</f>
        <v>60472</v>
      </c>
    </row>
    <row r="260" spans="1:8" x14ac:dyDescent="0.25">
      <c r="A260" s="790" t="s">
        <v>852</v>
      </c>
      <c r="B260" s="791">
        <v>258</v>
      </c>
      <c r="C260" s="791">
        <v>30962.299999999996</v>
      </c>
      <c r="D260" s="791">
        <v>1323</v>
      </c>
      <c r="E260" s="176">
        <f t="shared" ref="E260:F275" si="26">E259+C260</f>
        <v>26983311.099999994</v>
      </c>
      <c r="F260" s="176">
        <f t="shared" si="26"/>
        <v>2132637</v>
      </c>
      <c r="G260" s="177">
        <f t="shared" si="24"/>
        <v>2791595.6000000238</v>
      </c>
      <c r="H260" s="177">
        <f t="shared" si="25"/>
        <v>59149</v>
      </c>
    </row>
    <row r="261" spans="1:8" x14ac:dyDescent="0.25">
      <c r="A261" s="790" t="s">
        <v>852</v>
      </c>
      <c r="B261" s="791">
        <v>259</v>
      </c>
      <c r="C261" s="791">
        <v>29265.69999999999</v>
      </c>
      <c r="D261" s="791">
        <v>1193</v>
      </c>
      <c r="E261" s="176">
        <f t="shared" si="26"/>
        <v>27012576.799999993</v>
      </c>
      <c r="F261" s="176">
        <f t="shared" si="26"/>
        <v>2133830</v>
      </c>
      <c r="G261" s="177">
        <f t="shared" si="24"/>
        <v>2762329.9000000246</v>
      </c>
      <c r="H261" s="177">
        <f t="shared" si="25"/>
        <v>57956</v>
      </c>
    </row>
    <row r="262" spans="1:8" x14ac:dyDescent="0.25">
      <c r="A262" s="790" t="s">
        <v>852</v>
      </c>
      <c r="B262" s="791">
        <v>260</v>
      </c>
      <c r="C262" s="791">
        <v>25218.599999999988</v>
      </c>
      <c r="D262" s="791">
        <v>1041</v>
      </c>
      <c r="E262" s="176">
        <f t="shared" si="26"/>
        <v>27037795.399999995</v>
      </c>
      <c r="F262" s="176">
        <f t="shared" si="26"/>
        <v>2134871</v>
      </c>
      <c r="G262" s="177">
        <f t="shared" si="24"/>
        <v>2737111.3000000231</v>
      </c>
      <c r="H262" s="177">
        <f t="shared" si="25"/>
        <v>56915</v>
      </c>
    </row>
    <row r="263" spans="1:8" x14ac:dyDescent="0.25">
      <c r="A263" s="790" t="s">
        <v>852</v>
      </c>
      <c r="B263" s="791">
        <v>261</v>
      </c>
      <c r="C263" s="791">
        <v>25833.799999999996</v>
      </c>
      <c r="D263" s="791">
        <v>1034</v>
      </c>
      <c r="E263" s="176">
        <f t="shared" si="26"/>
        <v>27063629.199999996</v>
      </c>
      <c r="F263" s="176">
        <f t="shared" si="26"/>
        <v>2135905</v>
      </c>
      <c r="G263" s="177">
        <f t="shared" si="24"/>
        <v>2711277.5000000224</v>
      </c>
      <c r="H263" s="177">
        <f t="shared" si="25"/>
        <v>55881</v>
      </c>
    </row>
    <row r="264" spans="1:8" x14ac:dyDescent="0.25">
      <c r="A264" s="790" t="s">
        <v>852</v>
      </c>
      <c r="B264" s="791">
        <v>262</v>
      </c>
      <c r="C264" s="791">
        <v>28547.299999999985</v>
      </c>
      <c r="D264" s="791">
        <v>1128</v>
      </c>
      <c r="E264" s="176">
        <f t="shared" si="26"/>
        <v>27092176.499999996</v>
      </c>
      <c r="F264" s="176">
        <f t="shared" si="26"/>
        <v>2137033</v>
      </c>
      <c r="G264" s="177">
        <f t="shared" si="24"/>
        <v>2682730.2000000216</v>
      </c>
      <c r="H264" s="177">
        <f t="shared" si="25"/>
        <v>54753</v>
      </c>
    </row>
    <row r="265" spans="1:8" x14ac:dyDescent="0.25">
      <c r="A265" s="790" t="s">
        <v>852</v>
      </c>
      <c r="B265" s="791">
        <v>263</v>
      </c>
      <c r="C265" s="791">
        <v>21298.399999999998</v>
      </c>
      <c r="D265" s="791">
        <v>885</v>
      </c>
      <c r="E265" s="176">
        <f t="shared" si="26"/>
        <v>27113474.899999995</v>
      </c>
      <c r="F265" s="176">
        <f t="shared" si="26"/>
        <v>2137918</v>
      </c>
      <c r="G265" s="177">
        <f t="shared" si="24"/>
        <v>2661431.8000000231</v>
      </c>
      <c r="H265" s="177">
        <f t="shared" si="25"/>
        <v>53868</v>
      </c>
    </row>
    <row r="266" spans="1:8" x14ac:dyDescent="0.25">
      <c r="A266" s="790" t="s">
        <v>852</v>
      </c>
      <c r="B266" s="791">
        <v>264</v>
      </c>
      <c r="C266" s="791">
        <v>25863.599999999999</v>
      </c>
      <c r="D266" s="791">
        <v>1057</v>
      </c>
      <c r="E266" s="176">
        <f t="shared" si="26"/>
        <v>27139338.499999996</v>
      </c>
      <c r="F266" s="176">
        <f t="shared" si="26"/>
        <v>2138975</v>
      </c>
      <c r="G266" s="177">
        <f t="shared" si="24"/>
        <v>2635568.2000000216</v>
      </c>
      <c r="H266" s="177">
        <f t="shared" si="25"/>
        <v>52811</v>
      </c>
    </row>
    <row r="267" spans="1:8" x14ac:dyDescent="0.25">
      <c r="A267" s="790" t="s">
        <v>852</v>
      </c>
      <c r="B267" s="791">
        <v>265</v>
      </c>
      <c r="C267" s="791">
        <v>23046.999999999993</v>
      </c>
      <c r="D267" s="791">
        <v>898</v>
      </c>
      <c r="E267" s="176">
        <f t="shared" si="26"/>
        <v>27162385.499999996</v>
      </c>
      <c r="F267" s="176">
        <f t="shared" si="26"/>
        <v>2139873</v>
      </c>
      <c r="G267" s="177">
        <f t="shared" si="24"/>
        <v>2612521.2000000216</v>
      </c>
      <c r="H267" s="177">
        <f t="shared" si="25"/>
        <v>51913</v>
      </c>
    </row>
    <row r="268" spans="1:8" x14ac:dyDescent="0.25">
      <c r="A268" s="790" t="s">
        <v>852</v>
      </c>
      <c r="B268" s="791">
        <v>266</v>
      </c>
      <c r="C268" s="791">
        <v>19411.799999999996</v>
      </c>
      <c r="D268" s="791">
        <v>767</v>
      </c>
      <c r="E268" s="176">
        <f t="shared" si="26"/>
        <v>27181797.299999997</v>
      </c>
      <c r="F268" s="176">
        <f t="shared" si="26"/>
        <v>2140640</v>
      </c>
      <c r="G268" s="177">
        <f t="shared" si="24"/>
        <v>2593109.4000000209</v>
      </c>
      <c r="H268" s="177">
        <f t="shared" si="25"/>
        <v>51146</v>
      </c>
    </row>
    <row r="269" spans="1:8" x14ac:dyDescent="0.25">
      <c r="A269" s="790" t="s">
        <v>852</v>
      </c>
      <c r="B269" s="791">
        <v>267</v>
      </c>
      <c r="C269" s="791">
        <v>19753.499999999985</v>
      </c>
      <c r="D269" s="791">
        <v>768</v>
      </c>
      <c r="E269" s="176">
        <f t="shared" si="26"/>
        <v>27201550.799999997</v>
      </c>
      <c r="F269" s="176">
        <f t="shared" si="26"/>
        <v>2141408</v>
      </c>
      <c r="G269" s="177">
        <f t="shared" si="24"/>
        <v>2573355.9000000209</v>
      </c>
      <c r="H269" s="177">
        <f t="shared" si="25"/>
        <v>50378</v>
      </c>
    </row>
    <row r="270" spans="1:8" x14ac:dyDescent="0.25">
      <c r="A270" s="790" t="s">
        <v>852</v>
      </c>
      <c r="B270" s="791">
        <v>268</v>
      </c>
      <c r="C270" s="791">
        <v>21426.000000000007</v>
      </c>
      <c r="D270" s="791">
        <v>830</v>
      </c>
      <c r="E270" s="176">
        <f t="shared" si="26"/>
        <v>27222976.799999997</v>
      </c>
      <c r="F270" s="176">
        <f t="shared" si="26"/>
        <v>2142238</v>
      </c>
      <c r="G270" s="177">
        <f t="shared" si="24"/>
        <v>2551929.9000000209</v>
      </c>
      <c r="H270" s="177">
        <f t="shared" si="25"/>
        <v>49548</v>
      </c>
    </row>
    <row r="271" spans="1:8" x14ac:dyDescent="0.25">
      <c r="A271" s="790" t="s">
        <v>852</v>
      </c>
      <c r="B271" s="791">
        <v>269</v>
      </c>
      <c r="C271" s="791">
        <v>17206.599999999999</v>
      </c>
      <c r="D271" s="791">
        <v>661</v>
      </c>
      <c r="E271" s="176">
        <f t="shared" si="26"/>
        <v>27240183.399999999</v>
      </c>
      <c r="F271" s="176">
        <f t="shared" si="26"/>
        <v>2142899</v>
      </c>
      <c r="G271" s="177">
        <f t="shared" si="24"/>
        <v>2534723.3000000194</v>
      </c>
      <c r="H271" s="177">
        <f t="shared" si="25"/>
        <v>48887</v>
      </c>
    </row>
    <row r="272" spans="1:8" x14ac:dyDescent="0.25">
      <c r="A272" s="790" t="s">
        <v>852</v>
      </c>
      <c r="B272" s="791">
        <v>270</v>
      </c>
      <c r="C272" s="791">
        <v>20242.2</v>
      </c>
      <c r="D272" s="791">
        <v>800</v>
      </c>
      <c r="E272" s="176">
        <f t="shared" si="26"/>
        <v>27260425.599999998</v>
      </c>
      <c r="F272" s="176">
        <f t="shared" si="26"/>
        <v>2143699</v>
      </c>
      <c r="G272" s="177">
        <f t="shared" si="24"/>
        <v>2514481.1000000201</v>
      </c>
      <c r="H272" s="177">
        <f t="shared" si="25"/>
        <v>48087</v>
      </c>
    </row>
    <row r="273" spans="1:8" x14ac:dyDescent="0.25">
      <c r="A273" s="790" t="s">
        <v>852</v>
      </c>
      <c r="B273" s="791">
        <v>271</v>
      </c>
      <c r="C273" s="791">
        <v>22214.000000000007</v>
      </c>
      <c r="D273" s="791">
        <v>843</v>
      </c>
      <c r="E273" s="176">
        <f t="shared" si="26"/>
        <v>27282639.599999998</v>
      </c>
      <c r="F273" s="176">
        <f t="shared" si="26"/>
        <v>2144542</v>
      </c>
      <c r="G273" s="177">
        <f t="shared" si="24"/>
        <v>2492267.1000000201</v>
      </c>
      <c r="H273" s="177">
        <f t="shared" si="25"/>
        <v>47244</v>
      </c>
    </row>
    <row r="274" spans="1:8" x14ac:dyDescent="0.25">
      <c r="A274" s="790" t="s">
        <v>852</v>
      </c>
      <c r="B274" s="791">
        <v>272</v>
      </c>
      <c r="C274" s="791">
        <v>22569.200000000001</v>
      </c>
      <c r="D274" s="791">
        <v>882</v>
      </c>
      <c r="E274" s="176">
        <f t="shared" si="26"/>
        <v>27305208.799999997</v>
      </c>
      <c r="F274" s="176">
        <f t="shared" si="26"/>
        <v>2145424</v>
      </c>
      <c r="G274" s="177">
        <f t="shared" si="24"/>
        <v>2469697.9000000209</v>
      </c>
      <c r="H274" s="177">
        <f t="shared" si="25"/>
        <v>46362</v>
      </c>
    </row>
    <row r="275" spans="1:8" x14ac:dyDescent="0.25">
      <c r="A275" s="790" t="s">
        <v>852</v>
      </c>
      <c r="B275" s="791">
        <v>273</v>
      </c>
      <c r="C275" s="791">
        <v>17471.799999999996</v>
      </c>
      <c r="D275" s="791">
        <v>653</v>
      </c>
      <c r="E275" s="176">
        <f t="shared" si="26"/>
        <v>27322680.599999998</v>
      </c>
      <c r="F275" s="176">
        <f t="shared" si="26"/>
        <v>2146077</v>
      </c>
      <c r="G275" s="177">
        <f t="shared" si="24"/>
        <v>2452226.1000000201</v>
      </c>
      <c r="H275" s="177">
        <f t="shared" si="25"/>
        <v>45709</v>
      </c>
    </row>
    <row r="276" spans="1:8" x14ac:dyDescent="0.25">
      <c r="A276" s="790" t="s">
        <v>852</v>
      </c>
      <c r="B276" s="791">
        <v>274</v>
      </c>
      <c r="C276" s="791">
        <v>15339.900000000001</v>
      </c>
      <c r="D276" s="791">
        <v>568</v>
      </c>
      <c r="E276" s="176">
        <f t="shared" ref="E276:F291" si="27">E275+C276</f>
        <v>27338020.499999996</v>
      </c>
      <c r="F276" s="176">
        <f t="shared" si="27"/>
        <v>2146645</v>
      </c>
      <c r="G276" s="177">
        <f t="shared" si="24"/>
        <v>2436886.2000000216</v>
      </c>
      <c r="H276" s="177">
        <f t="shared" si="25"/>
        <v>45141</v>
      </c>
    </row>
    <row r="277" spans="1:8" x14ac:dyDescent="0.25">
      <c r="A277" s="790" t="s">
        <v>852</v>
      </c>
      <c r="B277" s="791">
        <v>275</v>
      </c>
      <c r="C277" s="791">
        <v>20349.899999999998</v>
      </c>
      <c r="D277" s="791">
        <v>747</v>
      </c>
      <c r="E277" s="176">
        <f t="shared" si="27"/>
        <v>27358370.399999995</v>
      </c>
      <c r="F277" s="176">
        <f t="shared" si="27"/>
        <v>2147392</v>
      </c>
      <c r="G277" s="177">
        <f t="shared" si="24"/>
        <v>2416536.3000000231</v>
      </c>
      <c r="H277" s="177">
        <f t="shared" si="25"/>
        <v>44394</v>
      </c>
    </row>
    <row r="278" spans="1:8" x14ac:dyDescent="0.25">
      <c r="A278" s="790" t="s">
        <v>852</v>
      </c>
      <c r="B278" s="791">
        <v>276</v>
      </c>
      <c r="C278" s="791">
        <v>20697.500000000007</v>
      </c>
      <c r="D278" s="791">
        <v>750</v>
      </c>
      <c r="E278" s="176">
        <f t="shared" si="27"/>
        <v>27379067.899999995</v>
      </c>
      <c r="F278" s="176">
        <f t="shared" si="27"/>
        <v>2148142</v>
      </c>
      <c r="G278" s="177">
        <f t="shared" si="24"/>
        <v>2395838.8000000231</v>
      </c>
      <c r="H278" s="177">
        <f t="shared" si="25"/>
        <v>43644</v>
      </c>
    </row>
    <row r="279" spans="1:8" x14ac:dyDescent="0.25">
      <c r="A279" s="790" t="s">
        <v>852</v>
      </c>
      <c r="B279" s="791">
        <v>277</v>
      </c>
      <c r="C279" s="791">
        <v>18004.699999999997</v>
      </c>
      <c r="D279" s="791">
        <v>650</v>
      </c>
      <c r="E279" s="176">
        <f t="shared" si="27"/>
        <v>27397072.599999994</v>
      </c>
      <c r="F279" s="176">
        <f t="shared" si="27"/>
        <v>2148792</v>
      </c>
      <c r="G279" s="177">
        <f t="shared" si="24"/>
        <v>2377834.1000000238</v>
      </c>
      <c r="H279" s="177">
        <f t="shared" si="25"/>
        <v>42994</v>
      </c>
    </row>
    <row r="280" spans="1:8" x14ac:dyDescent="0.25">
      <c r="A280" s="790" t="s">
        <v>852</v>
      </c>
      <c r="B280" s="791">
        <v>278</v>
      </c>
      <c r="C280" s="791">
        <v>14453.499999999995</v>
      </c>
      <c r="D280" s="791">
        <v>549</v>
      </c>
      <c r="E280" s="176">
        <f t="shared" si="27"/>
        <v>27411526.099999994</v>
      </c>
      <c r="F280" s="176">
        <f t="shared" si="27"/>
        <v>2149341</v>
      </c>
      <c r="G280" s="177">
        <f t="shared" si="24"/>
        <v>2363380.6000000238</v>
      </c>
      <c r="H280" s="177">
        <f t="shared" si="25"/>
        <v>42445</v>
      </c>
    </row>
    <row r="281" spans="1:8" x14ac:dyDescent="0.25">
      <c r="A281" s="790" t="s">
        <v>852</v>
      </c>
      <c r="B281" s="791">
        <v>279</v>
      </c>
      <c r="C281" s="791">
        <v>16462.900000000001</v>
      </c>
      <c r="D281" s="791">
        <v>598</v>
      </c>
      <c r="E281" s="176">
        <f t="shared" si="27"/>
        <v>27427988.999999993</v>
      </c>
      <c r="F281" s="176">
        <f t="shared" si="27"/>
        <v>2149939</v>
      </c>
      <c r="G281" s="177">
        <f t="shared" si="24"/>
        <v>2346917.7000000253</v>
      </c>
      <c r="H281" s="177">
        <f t="shared" si="25"/>
        <v>41847</v>
      </c>
    </row>
    <row r="282" spans="1:8" x14ac:dyDescent="0.25">
      <c r="A282" s="790" t="s">
        <v>852</v>
      </c>
      <c r="B282" s="791">
        <v>280</v>
      </c>
      <c r="C282" s="791">
        <v>20720.399999999994</v>
      </c>
      <c r="D282" s="791">
        <v>749</v>
      </c>
      <c r="E282" s="176">
        <f t="shared" si="27"/>
        <v>27448709.399999991</v>
      </c>
      <c r="F282" s="176">
        <f t="shared" si="27"/>
        <v>2150688</v>
      </c>
      <c r="G282" s="177">
        <f t="shared" si="24"/>
        <v>2326197.3000000268</v>
      </c>
      <c r="H282" s="177">
        <f t="shared" si="25"/>
        <v>41098</v>
      </c>
    </row>
    <row r="283" spans="1:8" x14ac:dyDescent="0.25">
      <c r="A283" s="790" t="s">
        <v>852</v>
      </c>
      <c r="B283" s="791">
        <v>281</v>
      </c>
      <c r="C283" s="791">
        <v>14892.3</v>
      </c>
      <c r="D283" s="791">
        <v>518</v>
      </c>
      <c r="E283" s="176">
        <f t="shared" si="27"/>
        <v>27463601.699999992</v>
      </c>
      <c r="F283" s="176">
        <f t="shared" si="27"/>
        <v>2151206</v>
      </c>
      <c r="G283" s="177">
        <f t="shared" si="24"/>
        <v>2311305.0000000261</v>
      </c>
      <c r="H283" s="177">
        <f t="shared" si="25"/>
        <v>40580</v>
      </c>
    </row>
    <row r="284" spans="1:8" x14ac:dyDescent="0.25">
      <c r="A284" s="790" t="s">
        <v>852</v>
      </c>
      <c r="B284" s="791">
        <v>282</v>
      </c>
      <c r="C284" s="791">
        <v>16638.300000000003</v>
      </c>
      <c r="D284" s="791">
        <v>594</v>
      </c>
      <c r="E284" s="176">
        <f t="shared" si="27"/>
        <v>27480239.999999993</v>
      </c>
      <c r="F284" s="176">
        <f t="shared" si="27"/>
        <v>2151800</v>
      </c>
      <c r="G284" s="177">
        <f t="shared" si="24"/>
        <v>2294666.7000000253</v>
      </c>
      <c r="H284" s="177">
        <f t="shared" si="25"/>
        <v>39986</v>
      </c>
    </row>
    <row r="285" spans="1:8" x14ac:dyDescent="0.25">
      <c r="A285" s="790" t="s">
        <v>852</v>
      </c>
      <c r="B285" s="791">
        <v>283</v>
      </c>
      <c r="C285" s="791">
        <v>15561.200000000003</v>
      </c>
      <c r="D285" s="791">
        <v>567</v>
      </c>
      <c r="E285" s="176">
        <f t="shared" si="27"/>
        <v>27495801.199999992</v>
      </c>
      <c r="F285" s="176">
        <f t="shared" si="27"/>
        <v>2152367</v>
      </c>
      <c r="G285" s="177">
        <f t="shared" si="24"/>
        <v>2279105.5000000261</v>
      </c>
      <c r="H285" s="177">
        <f t="shared" si="25"/>
        <v>39419</v>
      </c>
    </row>
    <row r="286" spans="1:8" x14ac:dyDescent="0.25">
      <c r="A286" s="790" t="s">
        <v>852</v>
      </c>
      <c r="B286" s="791">
        <v>284</v>
      </c>
      <c r="C286" s="791">
        <v>14195.599999999999</v>
      </c>
      <c r="D286" s="791">
        <v>532</v>
      </c>
      <c r="E286" s="176">
        <f t="shared" si="27"/>
        <v>27509996.799999993</v>
      </c>
      <c r="F286" s="176">
        <f t="shared" si="27"/>
        <v>2152899</v>
      </c>
      <c r="G286" s="177">
        <f t="shared" si="24"/>
        <v>2264909.9000000246</v>
      </c>
      <c r="H286" s="177">
        <f t="shared" si="25"/>
        <v>38887</v>
      </c>
    </row>
    <row r="287" spans="1:8" x14ac:dyDescent="0.25">
      <c r="A287" s="790" t="s">
        <v>852</v>
      </c>
      <c r="B287" s="791">
        <v>285</v>
      </c>
      <c r="C287" s="791">
        <v>13959.300000000007</v>
      </c>
      <c r="D287" s="791">
        <v>477</v>
      </c>
      <c r="E287" s="176">
        <f t="shared" si="27"/>
        <v>27523956.099999994</v>
      </c>
      <c r="F287" s="176">
        <f t="shared" si="27"/>
        <v>2153376</v>
      </c>
      <c r="G287" s="177">
        <f t="shared" si="24"/>
        <v>2250950.6000000238</v>
      </c>
      <c r="H287" s="177">
        <f t="shared" si="25"/>
        <v>38410</v>
      </c>
    </row>
    <row r="288" spans="1:8" x14ac:dyDescent="0.25">
      <c r="A288" s="790" t="s">
        <v>852</v>
      </c>
      <c r="B288" s="791">
        <v>286</v>
      </c>
      <c r="C288" s="791">
        <v>11152.5</v>
      </c>
      <c r="D288" s="791">
        <v>396</v>
      </c>
      <c r="E288" s="176">
        <f t="shared" si="27"/>
        <v>27535108.599999994</v>
      </c>
      <c r="F288" s="176">
        <f t="shared" si="27"/>
        <v>2153772</v>
      </c>
      <c r="G288" s="177">
        <f t="shared" si="24"/>
        <v>2239798.1000000238</v>
      </c>
      <c r="H288" s="177">
        <f t="shared" si="25"/>
        <v>38014</v>
      </c>
    </row>
    <row r="289" spans="1:8" x14ac:dyDescent="0.25">
      <c r="A289" s="790" t="s">
        <v>852</v>
      </c>
      <c r="B289" s="791">
        <v>287</v>
      </c>
      <c r="C289" s="791">
        <v>11479.199999999999</v>
      </c>
      <c r="D289" s="791">
        <v>416</v>
      </c>
      <c r="E289" s="176">
        <f t="shared" si="27"/>
        <v>27546587.799999993</v>
      </c>
      <c r="F289" s="176">
        <f t="shared" si="27"/>
        <v>2154188</v>
      </c>
      <c r="G289" s="177">
        <f t="shared" si="24"/>
        <v>2228318.9000000246</v>
      </c>
      <c r="H289" s="177">
        <f t="shared" si="25"/>
        <v>37598</v>
      </c>
    </row>
    <row r="290" spans="1:8" x14ac:dyDescent="0.25">
      <c r="A290" s="790" t="s">
        <v>852</v>
      </c>
      <c r="B290" s="791">
        <v>288</v>
      </c>
      <c r="C290" s="791">
        <v>10939.099999999999</v>
      </c>
      <c r="D290" s="791">
        <v>376</v>
      </c>
      <c r="E290" s="176">
        <f t="shared" si="27"/>
        <v>27557526.899999995</v>
      </c>
      <c r="F290" s="176">
        <f t="shared" si="27"/>
        <v>2154564</v>
      </c>
      <c r="G290" s="177">
        <f t="shared" si="24"/>
        <v>2217379.8000000231</v>
      </c>
      <c r="H290" s="177">
        <f t="shared" si="25"/>
        <v>37222</v>
      </c>
    </row>
    <row r="291" spans="1:8" x14ac:dyDescent="0.25">
      <c r="A291" s="790" t="s">
        <v>852</v>
      </c>
      <c r="B291" s="791">
        <v>289</v>
      </c>
      <c r="C291" s="791">
        <v>8667.1999999999989</v>
      </c>
      <c r="D291" s="791">
        <v>319</v>
      </c>
      <c r="E291" s="176">
        <f t="shared" si="27"/>
        <v>27566194.099999994</v>
      </c>
      <c r="F291" s="176">
        <f t="shared" si="27"/>
        <v>2154883</v>
      </c>
      <c r="G291" s="177">
        <f t="shared" si="24"/>
        <v>2208712.6000000238</v>
      </c>
      <c r="H291" s="177">
        <f t="shared" si="25"/>
        <v>36903</v>
      </c>
    </row>
    <row r="292" spans="1:8" x14ac:dyDescent="0.25">
      <c r="A292" s="790" t="s">
        <v>852</v>
      </c>
      <c r="B292" s="791">
        <v>290</v>
      </c>
      <c r="C292" s="791">
        <v>10434.5</v>
      </c>
      <c r="D292" s="791">
        <v>390</v>
      </c>
      <c r="E292" s="176">
        <f t="shared" ref="E292:F307" si="28">E291+C292</f>
        <v>27576628.599999994</v>
      </c>
      <c r="F292" s="176">
        <f t="shared" si="28"/>
        <v>2155273</v>
      </c>
      <c r="G292" s="177">
        <f t="shared" si="24"/>
        <v>2198278.1000000238</v>
      </c>
      <c r="H292" s="177">
        <f t="shared" si="25"/>
        <v>36513</v>
      </c>
    </row>
    <row r="293" spans="1:8" x14ac:dyDescent="0.25">
      <c r="A293" s="790" t="s">
        <v>852</v>
      </c>
      <c r="B293" s="791">
        <v>291</v>
      </c>
      <c r="C293" s="791">
        <v>9889.7000000000025</v>
      </c>
      <c r="D293" s="791">
        <v>355</v>
      </c>
      <c r="E293" s="176">
        <f t="shared" si="28"/>
        <v>27586518.299999993</v>
      </c>
      <c r="F293" s="176">
        <f t="shared" si="28"/>
        <v>2155628</v>
      </c>
      <c r="G293" s="177">
        <f t="shared" si="24"/>
        <v>2188388.4000000246</v>
      </c>
      <c r="H293" s="177">
        <f t="shared" si="25"/>
        <v>36158</v>
      </c>
    </row>
    <row r="294" spans="1:8" x14ac:dyDescent="0.25">
      <c r="A294" s="790" t="s">
        <v>852</v>
      </c>
      <c r="B294" s="791">
        <v>292</v>
      </c>
      <c r="C294" s="791">
        <v>8465.1000000000022</v>
      </c>
      <c r="D294" s="791">
        <v>292</v>
      </c>
      <c r="E294" s="176">
        <f t="shared" si="28"/>
        <v>27594983.399999995</v>
      </c>
      <c r="F294" s="176">
        <f t="shared" si="28"/>
        <v>2155920</v>
      </c>
      <c r="G294" s="177">
        <f t="shared" si="24"/>
        <v>2179923.3000000231</v>
      </c>
      <c r="H294" s="177">
        <f t="shared" si="25"/>
        <v>35866</v>
      </c>
    </row>
    <row r="295" spans="1:8" x14ac:dyDescent="0.25">
      <c r="A295" s="790" t="s">
        <v>852</v>
      </c>
      <c r="B295" s="791">
        <v>293</v>
      </c>
      <c r="C295" s="791">
        <v>12887.699999999995</v>
      </c>
      <c r="D295" s="791">
        <v>415</v>
      </c>
      <c r="E295" s="176">
        <f t="shared" si="28"/>
        <v>27607871.099999994</v>
      </c>
      <c r="F295" s="176">
        <f t="shared" si="28"/>
        <v>2156335</v>
      </c>
      <c r="G295" s="177">
        <f t="shared" si="24"/>
        <v>2167035.6000000238</v>
      </c>
      <c r="H295" s="177">
        <f t="shared" si="25"/>
        <v>35451</v>
      </c>
    </row>
    <row r="296" spans="1:8" x14ac:dyDescent="0.25">
      <c r="A296" s="790" t="s">
        <v>852</v>
      </c>
      <c r="B296" s="791">
        <v>294</v>
      </c>
      <c r="C296" s="791">
        <v>10287.699999999999</v>
      </c>
      <c r="D296" s="791">
        <v>351</v>
      </c>
      <c r="E296" s="176">
        <f t="shared" si="28"/>
        <v>27618158.799999993</v>
      </c>
      <c r="F296" s="176">
        <f t="shared" si="28"/>
        <v>2156686</v>
      </c>
      <c r="G296" s="177">
        <f t="shared" si="24"/>
        <v>2156747.9000000246</v>
      </c>
      <c r="H296" s="177">
        <f t="shared" si="25"/>
        <v>35100</v>
      </c>
    </row>
    <row r="297" spans="1:8" x14ac:dyDescent="0.25">
      <c r="A297" s="790" t="s">
        <v>852</v>
      </c>
      <c r="B297" s="791">
        <v>295</v>
      </c>
      <c r="C297" s="791">
        <v>11500.4</v>
      </c>
      <c r="D297" s="791">
        <v>398</v>
      </c>
      <c r="E297" s="176">
        <f t="shared" si="28"/>
        <v>27629659.199999992</v>
      </c>
      <c r="F297" s="176">
        <f t="shared" si="28"/>
        <v>2157084</v>
      </c>
      <c r="G297" s="177">
        <f t="shared" si="24"/>
        <v>2145247.5000000261</v>
      </c>
      <c r="H297" s="177">
        <f t="shared" si="25"/>
        <v>34702</v>
      </c>
    </row>
    <row r="298" spans="1:8" x14ac:dyDescent="0.25">
      <c r="A298" s="790" t="s">
        <v>852</v>
      </c>
      <c r="B298" s="791">
        <v>296</v>
      </c>
      <c r="C298" s="791">
        <v>10949</v>
      </c>
      <c r="D298" s="791">
        <v>366</v>
      </c>
      <c r="E298" s="176">
        <f t="shared" si="28"/>
        <v>27640608.199999992</v>
      </c>
      <c r="F298" s="176">
        <f t="shared" si="28"/>
        <v>2157450</v>
      </c>
      <c r="G298" s="177">
        <f t="shared" si="24"/>
        <v>2134298.5000000261</v>
      </c>
      <c r="H298" s="177">
        <f t="shared" si="25"/>
        <v>34336</v>
      </c>
    </row>
    <row r="299" spans="1:8" x14ac:dyDescent="0.25">
      <c r="A299" s="790" t="s">
        <v>852</v>
      </c>
      <c r="B299" s="791">
        <v>297</v>
      </c>
      <c r="C299" s="791">
        <v>9799.1</v>
      </c>
      <c r="D299" s="791">
        <v>337</v>
      </c>
      <c r="E299" s="176">
        <f t="shared" si="28"/>
        <v>27650407.299999993</v>
      </c>
      <c r="F299" s="176">
        <f t="shared" si="28"/>
        <v>2157787</v>
      </c>
      <c r="G299" s="177">
        <f t="shared" si="24"/>
        <v>2124499.4000000246</v>
      </c>
      <c r="H299" s="177">
        <f t="shared" si="25"/>
        <v>33999</v>
      </c>
    </row>
    <row r="300" spans="1:8" x14ac:dyDescent="0.25">
      <c r="A300" s="790" t="s">
        <v>852</v>
      </c>
      <c r="B300" s="791">
        <v>298</v>
      </c>
      <c r="C300" s="791">
        <v>8043.6000000000013</v>
      </c>
      <c r="D300" s="791">
        <v>276</v>
      </c>
      <c r="E300" s="176">
        <f t="shared" si="28"/>
        <v>27658450.899999995</v>
      </c>
      <c r="F300" s="176">
        <f t="shared" si="28"/>
        <v>2158063</v>
      </c>
      <c r="G300" s="177">
        <f t="shared" si="24"/>
        <v>2116455.8000000231</v>
      </c>
      <c r="H300" s="177">
        <f t="shared" si="25"/>
        <v>33723</v>
      </c>
    </row>
    <row r="301" spans="1:8" x14ac:dyDescent="0.25">
      <c r="A301" s="790" t="s">
        <v>852</v>
      </c>
      <c r="B301" s="791">
        <v>299</v>
      </c>
      <c r="C301" s="791">
        <v>9567.0999999999985</v>
      </c>
      <c r="D301" s="791">
        <v>287</v>
      </c>
      <c r="E301" s="176">
        <f t="shared" si="28"/>
        <v>27668017.999999996</v>
      </c>
      <c r="F301" s="176">
        <f t="shared" si="28"/>
        <v>2158350</v>
      </c>
      <c r="G301" s="177">
        <f t="shared" si="24"/>
        <v>2106888.7000000216</v>
      </c>
      <c r="H301" s="177">
        <f t="shared" si="25"/>
        <v>33436</v>
      </c>
    </row>
    <row r="302" spans="1:8" x14ac:dyDescent="0.25">
      <c r="A302" s="790" t="s">
        <v>852</v>
      </c>
      <c r="B302" s="791">
        <v>300</v>
      </c>
      <c r="C302" s="791">
        <v>11399.9</v>
      </c>
      <c r="D302" s="791">
        <v>355</v>
      </c>
      <c r="E302" s="176">
        <f t="shared" si="28"/>
        <v>27679417.899999995</v>
      </c>
      <c r="F302" s="176">
        <f t="shared" si="28"/>
        <v>2158705</v>
      </c>
      <c r="G302" s="177">
        <f t="shared" si="24"/>
        <v>2095488.8000000231</v>
      </c>
      <c r="H302" s="177">
        <f t="shared" si="25"/>
        <v>33081</v>
      </c>
    </row>
    <row r="303" spans="1:8" x14ac:dyDescent="0.25">
      <c r="A303" s="790" t="s">
        <v>852</v>
      </c>
      <c r="B303" s="791">
        <v>301</v>
      </c>
      <c r="C303" s="791">
        <v>7826.199999999998</v>
      </c>
      <c r="D303" s="791">
        <v>265</v>
      </c>
      <c r="E303" s="176">
        <f t="shared" si="28"/>
        <v>27687244.099999994</v>
      </c>
      <c r="F303" s="176">
        <f t="shared" si="28"/>
        <v>2158970</v>
      </c>
      <c r="G303" s="177">
        <f t="shared" si="24"/>
        <v>2087662.6000000238</v>
      </c>
      <c r="H303" s="177">
        <f t="shared" si="25"/>
        <v>32816</v>
      </c>
    </row>
    <row r="304" spans="1:8" x14ac:dyDescent="0.25">
      <c r="A304" s="790" t="s">
        <v>852</v>
      </c>
      <c r="B304" s="791">
        <v>302</v>
      </c>
      <c r="C304" s="791">
        <v>7852.0999999999995</v>
      </c>
      <c r="D304" s="791">
        <v>242</v>
      </c>
      <c r="E304" s="176">
        <f t="shared" si="28"/>
        <v>27695096.199999996</v>
      </c>
      <c r="F304" s="176">
        <f t="shared" si="28"/>
        <v>2159212</v>
      </c>
      <c r="G304" s="177">
        <f t="shared" si="24"/>
        <v>2079810.5000000224</v>
      </c>
      <c r="H304" s="177">
        <f t="shared" si="25"/>
        <v>32574</v>
      </c>
    </row>
    <row r="305" spans="1:8" x14ac:dyDescent="0.25">
      <c r="A305" s="790" t="s">
        <v>852</v>
      </c>
      <c r="B305" s="791">
        <v>303</v>
      </c>
      <c r="C305" s="791">
        <v>7573.7999999999993</v>
      </c>
      <c r="D305" s="791">
        <v>219</v>
      </c>
      <c r="E305" s="176">
        <f t="shared" si="28"/>
        <v>27702669.999999996</v>
      </c>
      <c r="F305" s="176">
        <f t="shared" si="28"/>
        <v>2159431</v>
      </c>
      <c r="G305" s="177">
        <f t="shared" si="24"/>
        <v>2072236.7000000216</v>
      </c>
      <c r="H305" s="177">
        <f t="shared" si="25"/>
        <v>32355</v>
      </c>
    </row>
    <row r="306" spans="1:8" x14ac:dyDescent="0.25">
      <c r="A306" s="790" t="s">
        <v>852</v>
      </c>
      <c r="B306" s="791">
        <v>304</v>
      </c>
      <c r="C306" s="791">
        <v>9119.4</v>
      </c>
      <c r="D306" s="791">
        <v>267</v>
      </c>
      <c r="E306" s="176">
        <f t="shared" si="28"/>
        <v>27711789.399999995</v>
      </c>
      <c r="F306" s="176">
        <f t="shared" si="28"/>
        <v>2159698</v>
      </c>
      <c r="G306" s="177">
        <f t="shared" si="24"/>
        <v>2063117.3000000231</v>
      </c>
      <c r="H306" s="177">
        <f t="shared" si="25"/>
        <v>32088</v>
      </c>
    </row>
    <row r="307" spans="1:8" x14ac:dyDescent="0.25">
      <c r="A307" s="790" t="s">
        <v>852</v>
      </c>
      <c r="B307" s="791">
        <v>305</v>
      </c>
      <c r="C307" s="791">
        <v>13112.500000000002</v>
      </c>
      <c r="D307" s="791">
        <v>380</v>
      </c>
      <c r="E307" s="176">
        <f t="shared" si="28"/>
        <v>27724901.899999995</v>
      </c>
      <c r="F307" s="176">
        <f t="shared" si="28"/>
        <v>2160078</v>
      </c>
      <c r="G307" s="177">
        <f t="shared" si="24"/>
        <v>2050004.8000000231</v>
      </c>
      <c r="H307" s="177">
        <f t="shared" si="25"/>
        <v>31708</v>
      </c>
    </row>
    <row r="308" spans="1:8" x14ac:dyDescent="0.25">
      <c r="A308" s="790" t="s">
        <v>852</v>
      </c>
      <c r="B308" s="791">
        <v>306</v>
      </c>
      <c r="C308" s="791">
        <v>6733</v>
      </c>
      <c r="D308" s="791">
        <v>224</v>
      </c>
      <c r="E308" s="176">
        <f t="shared" ref="E308:F323" si="29">E307+C308</f>
        <v>27731634.899999995</v>
      </c>
      <c r="F308" s="176">
        <f t="shared" si="29"/>
        <v>2160302</v>
      </c>
      <c r="G308" s="177">
        <f t="shared" si="24"/>
        <v>2043271.8000000231</v>
      </c>
      <c r="H308" s="177">
        <f t="shared" si="25"/>
        <v>31484</v>
      </c>
    </row>
    <row r="309" spans="1:8" x14ac:dyDescent="0.25">
      <c r="A309" s="790" t="s">
        <v>852</v>
      </c>
      <c r="B309" s="791">
        <v>307</v>
      </c>
      <c r="C309" s="791">
        <v>8903.5</v>
      </c>
      <c r="D309" s="791">
        <v>273</v>
      </c>
      <c r="E309" s="176">
        <f t="shared" si="29"/>
        <v>27740538.399999995</v>
      </c>
      <c r="F309" s="176">
        <f t="shared" si="29"/>
        <v>2160575</v>
      </c>
      <c r="G309" s="177">
        <f t="shared" si="24"/>
        <v>2034368.3000000231</v>
      </c>
      <c r="H309" s="177">
        <f t="shared" si="25"/>
        <v>31211</v>
      </c>
    </row>
    <row r="310" spans="1:8" x14ac:dyDescent="0.25">
      <c r="A310" s="790" t="s">
        <v>852</v>
      </c>
      <c r="B310" s="791">
        <v>308</v>
      </c>
      <c r="C310" s="791">
        <v>10161.999999999998</v>
      </c>
      <c r="D310" s="791">
        <v>299</v>
      </c>
      <c r="E310" s="176">
        <f t="shared" si="29"/>
        <v>27750700.399999995</v>
      </c>
      <c r="F310" s="176">
        <f t="shared" si="29"/>
        <v>2160874</v>
      </c>
      <c r="G310" s="177">
        <f t="shared" si="24"/>
        <v>2024206.3000000231</v>
      </c>
      <c r="H310" s="177">
        <f t="shared" si="25"/>
        <v>30912</v>
      </c>
    </row>
    <row r="311" spans="1:8" x14ac:dyDescent="0.25">
      <c r="A311" s="790" t="s">
        <v>852</v>
      </c>
      <c r="B311" s="791">
        <v>309</v>
      </c>
      <c r="C311" s="791">
        <v>9578.1999999999989</v>
      </c>
      <c r="D311" s="791">
        <v>305</v>
      </c>
      <c r="E311" s="176">
        <f t="shared" si="29"/>
        <v>27760278.599999994</v>
      </c>
      <c r="F311" s="176">
        <f t="shared" si="29"/>
        <v>2161179</v>
      </c>
      <c r="G311" s="177">
        <f t="shared" si="24"/>
        <v>2014628.1000000238</v>
      </c>
      <c r="H311" s="177">
        <f t="shared" si="25"/>
        <v>30607</v>
      </c>
    </row>
    <row r="312" spans="1:8" x14ac:dyDescent="0.25">
      <c r="A312" s="790" t="s">
        <v>852</v>
      </c>
      <c r="B312" s="791">
        <v>310</v>
      </c>
      <c r="C312" s="791">
        <v>6202.7</v>
      </c>
      <c r="D312" s="791">
        <v>213</v>
      </c>
      <c r="E312" s="176">
        <f t="shared" si="29"/>
        <v>27766481.299999993</v>
      </c>
      <c r="F312" s="176">
        <f t="shared" si="29"/>
        <v>2161392</v>
      </c>
      <c r="G312" s="177">
        <f t="shared" si="24"/>
        <v>2008425.4000000246</v>
      </c>
      <c r="H312" s="177">
        <f t="shared" si="25"/>
        <v>30394</v>
      </c>
    </row>
    <row r="313" spans="1:8" x14ac:dyDescent="0.25">
      <c r="A313" s="790" t="s">
        <v>852</v>
      </c>
      <c r="B313" s="791">
        <v>311</v>
      </c>
      <c r="C313" s="791">
        <v>9638.7999999999993</v>
      </c>
      <c r="D313" s="791">
        <v>296</v>
      </c>
      <c r="E313" s="176">
        <f t="shared" si="29"/>
        <v>27776120.099999994</v>
      </c>
      <c r="F313" s="176">
        <f t="shared" si="29"/>
        <v>2161688</v>
      </c>
      <c r="G313" s="177">
        <f t="shared" si="24"/>
        <v>1998786.6000000238</v>
      </c>
      <c r="H313" s="177">
        <f t="shared" si="25"/>
        <v>30098</v>
      </c>
    </row>
    <row r="314" spans="1:8" x14ac:dyDescent="0.25">
      <c r="A314" s="790" t="s">
        <v>852</v>
      </c>
      <c r="B314" s="791">
        <v>312</v>
      </c>
      <c r="C314" s="791">
        <v>8109.3</v>
      </c>
      <c r="D314" s="791">
        <v>254</v>
      </c>
      <c r="E314" s="176">
        <f t="shared" si="29"/>
        <v>27784229.399999995</v>
      </c>
      <c r="F314" s="176">
        <f t="shared" si="29"/>
        <v>2161942</v>
      </c>
      <c r="G314" s="177">
        <f t="shared" si="24"/>
        <v>1990677.3000000231</v>
      </c>
      <c r="H314" s="177">
        <f t="shared" si="25"/>
        <v>29844</v>
      </c>
    </row>
    <row r="315" spans="1:8" x14ac:dyDescent="0.25">
      <c r="A315" s="790" t="s">
        <v>852</v>
      </c>
      <c r="B315" s="791">
        <v>313</v>
      </c>
      <c r="C315" s="791">
        <v>8760.9999999999982</v>
      </c>
      <c r="D315" s="791">
        <v>255</v>
      </c>
      <c r="E315" s="176">
        <f t="shared" si="29"/>
        <v>27792990.399999995</v>
      </c>
      <c r="F315" s="176">
        <f t="shared" si="29"/>
        <v>2162197</v>
      </c>
      <c r="G315" s="177">
        <f t="shared" si="24"/>
        <v>1981916.3000000231</v>
      </c>
      <c r="H315" s="177">
        <f t="shared" si="25"/>
        <v>29589</v>
      </c>
    </row>
    <row r="316" spans="1:8" x14ac:dyDescent="0.25">
      <c r="A316" s="790" t="s">
        <v>852</v>
      </c>
      <c r="B316" s="791">
        <v>314</v>
      </c>
      <c r="C316" s="791">
        <v>11613.3</v>
      </c>
      <c r="D316" s="791">
        <v>324</v>
      </c>
      <c r="E316" s="176">
        <f t="shared" si="29"/>
        <v>27804603.699999996</v>
      </c>
      <c r="F316" s="176">
        <f t="shared" si="29"/>
        <v>2162521</v>
      </c>
      <c r="G316" s="177">
        <f t="shared" si="24"/>
        <v>1970303.0000000224</v>
      </c>
      <c r="H316" s="177">
        <f t="shared" si="25"/>
        <v>29265</v>
      </c>
    </row>
    <row r="317" spans="1:8" x14ac:dyDescent="0.25">
      <c r="A317" s="790" t="s">
        <v>852</v>
      </c>
      <c r="B317" s="791">
        <v>315</v>
      </c>
      <c r="C317" s="791">
        <v>8504</v>
      </c>
      <c r="D317" s="791">
        <v>249</v>
      </c>
      <c r="E317" s="176">
        <f t="shared" si="29"/>
        <v>27813107.699999996</v>
      </c>
      <c r="F317" s="176">
        <f t="shared" si="29"/>
        <v>2162770</v>
      </c>
      <c r="G317" s="177">
        <f t="shared" si="24"/>
        <v>1961799.0000000224</v>
      </c>
      <c r="H317" s="177">
        <f t="shared" si="25"/>
        <v>29016</v>
      </c>
    </row>
    <row r="318" spans="1:8" x14ac:dyDescent="0.25">
      <c r="A318" s="790" t="s">
        <v>852</v>
      </c>
      <c r="B318" s="791">
        <v>316</v>
      </c>
      <c r="C318" s="791">
        <v>8848.6999999999971</v>
      </c>
      <c r="D318" s="791">
        <v>287</v>
      </c>
      <c r="E318" s="176">
        <f t="shared" si="29"/>
        <v>27821956.399999995</v>
      </c>
      <c r="F318" s="176">
        <f t="shared" si="29"/>
        <v>2163057</v>
      </c>
      <c r="G318" s="177">
        <f t="shared" si="24"/>
        <v>1952950.3000000231</v>
      </c>
      <c r="H318" s="177">
        <f t="shared" si="25"/>
        <v>28729</v>
      </c>
    </row>
    <row r="319" spans="1:8" x14ac:dyDescent="0.25">
      <c r="A319" s="790" t="s">
        <v>852</v>
      </c>
      <c r="B319" s="791">
        <v>317</v>
      </c>
      <c r="C319" s="791">
        <v>8237.6</v>
      </c>
      <c r="D319" s="791">
        <v>257</v>
      </c>
      <c r="E319" s="176">
        <f t="shared" si="29"/>
        <v>27830193.999999996</v>
      </c>
      <c r="F319" s="176">
        <f t="shared" si="29"/>
        <v>2163314</v>
      </c>
      <c r="G319" s="177">
        <f t="shared" si="24"/>
        <v>1944712.7000000216</v>
      </c>
      <c r="H319" s="177">
        <f t="shared" si="25"/>
        <v>28472</v>
      </c>
    </row>
    <row r="320" spans="1:8" x14ac:dyDescent="0.25">
      <c r="A320" s="790" t="s">
        <v>852</v>
      </c>
      <c r="B320" s="791">
        <v>318</v>
      </c>
      <c r="C320" s="791">
        <v>9535.7999999999975</v>
      </c>
      <c r="D320" s="791">
        <v>256</v>
      </c>
      <c r="E320" s="176">
        <f t="shared" si="29"/>
        <v>27839729.799999997</v>
      </c>
      <c r="F320" s="176">
        <f t="shared" si="29"/>
        <v>2163570</v>
      </c>
      <c r="G320" s="177">
        <f t="shared" si="24"/>
        <v>1935176.9000000209</v>
      </c>
      <c r="H320" s="177">
        <f t="shared" si="25"/>
        <v>28216</v>
      </c>
    </row>
    <row r="321" spans="1:8" x14ac:dyDescent="0.25">
      <c r="A321" s="790" t="s">
        <v>852</v>
      </c>
      <c r="B321" s="791">
        <v>319</v>
      </c>
      <c r="C321" s="791">
        <v>7652.8</v>
      </c>
      <c r="D321" s="791">
        <v>231</v>
      </c>
      <c r="E321" s="176">
        <f t="shared" si="29"/>
        <v>27847382.599999998</v>
      </c>
      <c r="F321" s="176">
        <f t="shared" si="29"/>
        <v>2163801</v>
      </c>
      <c r="G321" s="177">
        <f t="shared" si="24"/>
        <v>1927524.1000000201</v>
      </c>
      <c r="H321" s="177">
        <f t="shared" si="25"/>
        <v>27985</v>
      </c>
    </row>
    <row r="322" spans="1:8" x14ac:dyDescent="0.25">
      <c r="A322" s="790" t="s">
        <v>852</v>
      </c>
      <c r="B322" s="791">
        <v>320</v>
      </c>
      <c r="C322" s="791">
        <v>7677.9</v>
      </c>
      <c r="D322" s="791">
        <v>202</v>
      </c>
      <c r="E322" s="176">
        <f t="shared" si="29"/>
        <v>27855060.499999996</v>
      </c>
      <c r="F322" s="176">
        <f t="shared" si="29"/>
        <v>2164003</v>
      </c>
      <c r="G322" s="177">
        <f t="shared" si="24"/>
        <v>1919846.2000000216</v>
      </c>
      <c r="H322" s="177">
        <f t="shared" si="25"/>
        <v>27783</v>
      </c>
    </row>
    <row r="323" spans="1:8" x14ac:dyDescent="0.25">
      <c r="A323" s="790" t="s">
        <v>852</v>
      </c>
      <c r="B323" s="791">
        <v>321</v>
      </c>
      <c r="C323" s="791">
        <v>8665.4</v>
      </c>
      <c r="D323" s="791">
        <v>245</v>
      </c>
      <c r="E323" s="176">
        <f t="shared" si="29"/>
        <v>27863725.899999995</v>
      </c>
      <c r="F323" s="176">
        <f t="shared" si="29"/>
        <v>2164248</v>
      </c>
      <c r="G323" s="177">
        <f t="shared" ref="G323:G386" si="30">$E$1167-E323</f>
        <v>1911180.8000000231</v>
      </c>
      <c r="H323" s="177">
        <f t="shared" ref="H323:H386" si="31">$F$1167-F323</f>
        <v>27538</v>
      </c>
    </row>
    <row r="324" spans="1:8" x14ac:dyDescent="0.25">
      <c r="A324" s="790" t="s">
        <v>852</v>
      </c>
      <c r="B324" s="791">
        <v>322</v>
      </c>
      <c r="C324" s="791">
        <v>9980.3999999999978</v>
      </c>
      <c r="D324" s="791">
        <v>312</v>
      </c>
      <c r="E324" s="176">
        <f t="shared" ref="E324:F339" si="32">E323+C324</f>
        <v>27873706.299999993</v>
      </c>
      <c r="F324" s="176">
        <f t="shared" si="32"/>
        <v>2164560</v>
      </c>
      <c r="G324" s="177">
        <f t="shared" si="30"/>
        <v>1901200.4000000246</v>
      </c>
      <c r="H324" s="177">
        <f t="shared" si="31"/>
        <v>27226</v>
      </c>
    </row>
    <row r="325" spans="1:8" x14ac:dyDescent="0.25">
      <c r="A325" s="790" t="s">
        <v>852</v>
      </c>
      <c r="B325" s="791">
        <v>323</v>
      </c>
      <c r="C325" s="791">
        <v>5814.6</v>
      </c>
      <c r="D325" s="791">
        <v>166</v>
      </c>
      <c r="E325" s="176">
        <f t="shared" si="32"/>
        <v>27879520.899999995</v>
      </c>
      <c r="F325" s="176">
        <f t="shared" si="32"/>
        <v>2164726</v>
      </c>
      <c r="G325" s="177">
        <f t="shared" si="30"/>
        <v>1895385.8000000231</v>
      </c>
      <c r="H325" s="177">
        <f t="shared" si="31"/>
        <v>27060</v>
      </c>
    </row>
    <row r="326" spans="1:8" x14ac:dyDescent="0.25">
      <c r="A326" s="790" t="s">
        <v>852</v>
      </c>
      <c r="B326" s="791">
        <v>324</v>
      </c>
      <c r="C326" s="791">
        <v>6156.2999999999993</v>
      </c>
      <c r="D326" s="791">
        <v>166</v>
      </c>
      <c r="E326" s="176">
        <f t="shared" si="32"/>
        <v>27885677.199999996</v>
      </c>
      <c r="F326" s="176">
        <f t="shared" si="32"/>
        <v>2164892</v>
      </c>
      <c r="G326" s="177">
        <f t="shared" si="30"/>
        <v>1889229.5000000224</v>
      </c>
      <c r="H326" s="177">
        <f t="shared" si="31"/>
        <v>26894</v>
      </c>
    </row>
    <row r="327" spans="1:8" x14ac:dyDescent="0.25">
      <c r="A327" s="790" t="s">
        <v>852</v>
      </c>
      <c r="B327" s="791">
        <v>325</v>
      </c>
      <c r="C327" s="791">
        <v>5523.3999999999987</v>
      </c>
      <c r="D327" s="791">
        <v>168</v>
      </c>
      <c r="E327" s="176">
        <f t="shared" si="32"/>
        <v>27891200.599999994</v>
      </c>
      <c r="F327" s="176">
        <f t="shared" si="32"/>
        <v>2165060</v>
      </c>
      <c r="G327" s="177">
        <f t="shared" si="30"/>
        <v>1883706.1000000238</v>
      </c>
      <c r="H327" s="177">
        <f t="shared" si="31"/>
        <v>26726</v>
      </c>
    </row>
    <row r="328" spans="1:8" x14ac:dyDescent="0.25">
      <c r="A328" s="790" t="s">
        <v>852</v>
      </c>
      <c r="B328" s="791">
        <v>326</v>
      </c>
      <c r="C328" s="791">
        <v>7820.5999999999995</v>
      </c>
      <c r="D328" s="791">
        <v>216</v>
      </c>
      <c r="E328" s="176">
        <f t="shared" si="32"/>
        <v>27899021.199999996</v>
      </c>
      <c r="F328" s="176">
        <f t="shared" si="32"/>
        <v>2165276</v>
      </c>
      <c r="G328" s="177">
        <f t="shared" si="30"/>
        <v>1875885.5000000224</v>
      </c>
      <c r="H328" s="177">
        <f t="shared" si="31"/>
        <v>26510</v>
      </c>
    </row>
    <row r="329" spans="1:8" x14ac:dyDescent="0.25">
      <c r="A329" s="790" t="s">
        <v>852</v>
      </c>
      <c r="B329" s="791">
        <v>327</v>
      </c>
      <c r="C329" s="791">
        <v>8501.8999999999978</v>
      </c>
      <c r="D329" s="791">
        <v>256</v>
      </c>
      <c r="E329" s="176">
        <f t="shared" si="32"/>
        <v>27907523.099999994</v>
      </c>
      <c r="F329" s="176">
        <f t="shared" si="32"/>
        <v>2165532</v>
      </c>
      <c r="G329" s="177">
        <f t="shared" si="30"/>
        <v>1867383.6000000238</v>
      </c>
      <c r="H329" s="177">
        <f t="shared" si="31"/>
        <v>26254</v>
      </c>
    </row>
    <row r="330" spans="1:8" x14ac:dyDescent="0.25">
      <c r="A330" s="790" t="s">
        <v>852</v>
      </c>
      <c r="B330" s="791">
        <v>328</v>
      </c>
      <c r="C330" s="791">
        <v>9182.5</v>
      </c>
      <c r="D330" s="791">
        <v>261</v>
      </c>
      <c r="E330" s="176">
        <f t="shared" si="32"/>
        <v>27916705.599999994</v>
      </c>
      <c r="F330" s="176">
        <f t="shared" si="32"/>
        <v>2165793</v>
      </c>
      <c r="G330" s="177">
        <f t="shared" si="30"/>
        <v>1858201.1000000238</v>
      </c>
      <c r="H330" s="177">
        <f t="shared" si="31"/>
        <v>25993</v>
      </c>
    </row>
    <row r="331" spans="1:8" x14ac:dyDescent="0.25">
      <c r="A331" s="790" t="s">
        <v>852</v>
      </c>
      <c r="B331" s="791">
        <v>329</v>
      </c>
      <c r="C331" s="791">
        <v>10200.599999999999</v>
      </c>
      <c r="D331" s="791">
        <v>298</v>
      </c>
      <c r="E331" s="176">
        <f t="shared" si="32"/>
        <v>27926906.199999996</v>
      </c>
      <c r="F331" s="176">
        <f t="shared" si="32"/>
        <v>2166091</v>
      </c>
      <c r="G331" s="177">
        <f t="shared" si="30"/>
        <v>1848000.5000000224</v>
      </c>
      <c r="H331" s="177">
        <f t="shared" si="31"/>
        <v>25695</v>
      </c>
    </row>
    <row r="332" spans="1:8" x14ac:dyDescent="0.25">
      <c r="A332" s="790" t="s">
        <v>852</v>
      </c>
      <c r="B332" s="791">
        <v>330</v>
      </c>
      <c r="C332" s="791">
        <v>6931.0999999999985</v>
      </c>
      <c r="D332" s="791">
        <v>177</v>
      </c>
      <c r="E332" s="176">
        <f t="shared" si="32"/>
        <v>27933837.299999997</v>
      </c>
      <c r="F332" s="176">
        <f t="shared" si="32"/>
        <v>2166268</v>
      </c>
      <c r="G332" s="177">
        <f t="shared" si="30"/>
        <v>1841069.4000000209</v>
      </c>
      <c r="H332" s="177">
        <f t="shared" si="31"/>
        <v>25518</v>
      </c>
    </row>
    <row r="333" spans="1:8" x14ac:dyDescent="0.25">
      <c r="A333" s="790" t="s">
        <v>852</v>
      </c>
      <c r="B333" s="791">
        <v>331</v>
      </c>
      <c r="C333" s="791">
        <v>7944.4999999999991</v>
      </c>
      <c r="D333" s="791">
        <v>245</v>
      </c>
      <c r="E333" s="176">
        <f t="shared" si="32"/>
        <v>27941781.799999997</v>
      </c>
      <c r="F333" s="176">
        <f t="shared" si="32"/>
        <v>2166513</v>
      </c>
      <c r="G333" s="177">
        <f t="shared" si="30"/>
        <v>1833124.9000000209</v>
      </c>
      <c r="H333" s="177">
        <f t="shared" si="31"/>
        <v>25273</v>
      </c>
    </row>
    <row r="334" spans="1:8" x14ac:dyDescent="0.25">
      <c r="A334" s="790" t="s">
        <v>852</v>
      </c>
      <c r="B334" s="791">
        <v>332</v>
      </c>
      <c r="C334" s="791">
        <v>6968.4000000000005</v>
      </c>
      <c r="D334" s="791">
        <v>184</v>
      </c>
      <c r="E334" s="176">
        <f t="shared" si="32"/>
        <v>27948750.199999996</v>
      </c>
      <c r="F334" s="176">
        <f t="shared" si="32"/>
        <v>2166697</v>
      </c>
      <c r="G334" s="177">
        <f t="shared" si="30"/>
        <v>1826156.5000000224</v>
      </c>
      <c r="H334" s="177">
        <f t="shared" si="31"/>
        <v>25089</v>
      </c>
    </row>
    <row r="335" spans="1:8" x14ac:dyDescent="0.25">
      <c r="A335" s="790" t="s">
        <v>852</v>
      </c>
      <c r="B335" s="791">
        <v>333</v>
      </c>
      <c r="C335" s="791">
        <v>8655.3000000000029</v>
      </c>
      <c r="D335" s="791">
        <v>255</v>
      </c>
      <c r="E335" s="176">
        <f t="shared" si="32"/>
        <v>27957405.499999996</v>
      </c>
      <c r="F335" s="176">
        <f t="shared" si="32"/>
        <v>2166952</v>
      </c>
      <c r="G335" s="177">
        <f t="shared" si="30"/>
        <v>1817501.2000000216</v>
      </c>
      <c r="H335" s="177">
        <f t="shared" si="31"/>
        <v>24834</v>
      </c>
    </row>
    <row r="336" spans="1:8" x14ac:dyDescent="0.25">
      <c r="A336" s="790" t="s">
        <v>852</v>
      </c>
      <c r="B336" s="791">
        <v>334</v>
      </c>
      <c r="C336" s="791">
        <v>4005.7</v>
      </c>
      <c r="D336" s="791">
        <v>107</v>
      </c>
      <c r="E336" s="176">
        <f t="shared" si="32"/>
        <v>27961411.199999996</v>
      </c>
      <c r="F336" s="176">
        <f t="shared" si="32"/>
        <v>2167059</v>
      </c>
      <c r="G336" s="177">
        <f t="shared" si="30"/>
        <v>1813495.5000000224</v>
      </c>
      <c r="H336" s="177">
        <f t="shared" si="31"/>
        <v>24727</v>
      </c>
    </row>
    <row r="337" spans="1:8" x14ac:dyDescent="0.25">
      <c r="A337" s="790" t="s">
        <v>852</v>
      </c>
      <c r="B337" s="791">
        <v>335</v>
      </c>
      <c r="C337" s="791">
        <v>7032.1000000000022</v>
      </c>
      <c r="D337" s="791">
        <v>210</v>
      </c>
      <c r="E337" s="176">
        <f t="shared" si="32"/>
        <v>27968443.299999997</v>
      </c>
      <c r="F337" s="176">
        <f t="shared" si="32"/>
        <v>2167269</v>
      </c>
      <c r="G337" s="177">
        <f t="shared" si="30"/>
        <v>1806463.4000000209</v>
      </c>
      <c r="H337" s="177">
        <f t="shared" si="31"/>
        <v>24517</v>
      </c>
    </row>
    <row r="338" spans="1:8" x14ac:dyDescent="0.25">
      <c r="A338" s="790" t="s">
        <v>852</v>
      </c>
      <c r="B338" s="791">
        <v>336</v>
      </c>
      <c r="C338" s="791">
        <v>5041</v>
      </c>
      <c r="D338" s="791">
        <v>144</v>
      </c>
      <c r="E338" s="176">
        <f t="shared" si="32"/>
        <v>27973484.299999997</v>
      </c>
      <c r="F338" s="176">
        <f t="shared" si="32"/>
        <v>2167413</v>
      </c>
      <c r="G338" s="177">
        <f t="shared" si="30"/>
        <v>1801422.4000000209</v>
      </c>
      <c r="H338" s="177">
        <f t="shared" si="31"/>
        <v>24373</v>
      </c>
    </row>
    <row r="339" spans="1:8" x14ac:dyDescent="0.25">
      <c r="A339" s="790" t="s">
        <v>852</v>
      </c>
      <c r="B339" s="791">
        <v>337</v>
      </c>
      <c r="C339" s="791">
        <v>5728.0999999999995</v>
      </c>
      <c r="D339" s="791">
        <v>161</v>
      </c>
      <c r="E339" s="176">
        <f t="shared" si="32"/>
        <v>27979212.399999999</v>
      </c>
      <c r="F339" s="176">
        <f t="shared" si="32"/>
        <v>2167574</v>
      </c>
      <c r="G339" s="177">
        <f t="shared" si="30"/>
        <v>1795694.3000000194</v>
      </c>
      <c r="H339" s="177">
        <f t="shared" si="31"/>
        <v>24212</v>
      </c>
    </row>
    <row r="340" spans="1:8" x14ac:dyDescent="0.25">
      <c r="A340" s="790" t="s">
        <v>852</v>
      </c>
      <c r="B340" s="791">
        <v>338</v>
      </c>
      <c r="C340" s="791">
        <v>8447</v>
      </c>
      <c r="D340" s="791">
        <v>213</v>
      </c>
      <c r="E340" s="176">
        <f t="shared" ref="E340:F355" si="33">E339+C340</f>
        <v>27987659.399999999</v>
      </c>
      <c r="F340" s="176">
        <f t="shared" si="33"/>
        <v>2167787</v>
      </c>
      <c r="G340" s="177">
        <f t="shared" si="30"/>
        <v>1787247.3000000194</v>
      </c>
      <c r="H340" s="177">
        <f t="shared" si="31"/>
        <v>23999</v>
      </c>
    </row>
    <row r="341" spans="1:8" x14ac:dyDescent="0.25">
      <c r="A341" s="790" t="s">
        <v>852</v>
      </c>
      <c r="B341" s="791">
        <v>339</v>
      </c>
      <c r="C341" s="791">
        <v>6440.6999999999989</v>
      </c>
      <c r="D341" s="791">
        <v>182</v>
      </c>
      <c r="E341" s="176">
        <f t="shared" si="33"/>
        <v>27994100.099999998</v>
      </c>
      <c r="F341" s="176">
        <f t="shared" si="33"/>
        <v>2167969</v>
      </c>
      <c r="G341" s="177">
        <f t="shared" si="30"/>
        <v>1780806.6000000201</v>
      </c>
      <c r="H341" s="177">
        <f t="shared" si="31"/>
        <v>23817</v>
      </c>
    </row>
    <row r="342" spans="1:8" x14ac:dyDescent="0.25">
      <c r="A342" s="790" t="s">
        <v>852</v>
      </c>
      <c r="B342" s="791">
        <v>340</v>
      </c>
      <c r="C342" s="791">
        <v>8496.2999999999993</v>
      </c>
      <c r="D342" s="791">
        <v>214</v>
      </c>
      <c r="E342" s="176">
        <f t="shared" si="33"/>
        <v>28002596.399999999</v>
      </c>
      <c r="F342" s="176">
        <f t="shared" si="33"/>
        <v>2168183</v>
      </c>
      <c r="G342" s="177">
        <f t="shared" si="30"/>
        <v>1772310.3000000194</v>
      </c>
      <c r="H342" s="177">
        <f t="shared" si="31"/>
        <v>23603</v>
      </c>
    </row>
    <row r="343" spans="1:8" x14ac:dyDescent="0.25">
      <c r="A343" s="790" t="s">
        <v>852</v>
      </c>
      <c r="B343" s="791">
        <v>341</v>
      </c>
      <c r="C343" s="791">
        <v>6137.5999999999995</v>
      </c>
      <c r="D343" s="791">
        <v>165</v>
      </c>
      <c r="E343" s="176">
        <f t="shared" si="33"/>
        <v>28008734</v>
      </c>
      <c r="F343" s="176">
        <f t="shared" si="33"/>
        <v>2168348</v>
      </c>
      <c r="G343" s="177">
        <f t="shared" si="30"/>
        <v>1766172.7000000179</v>
      </c>
      <c r="H343" s="177">
        <f t="shared" si="31"/>
        <v>23438</v>
      </c>
    </row>
    <row r="344" spans="1:8" x14ac:dyDescent="0.25">
      <c r="A344" s="790" t="s">
        <v>852</v>
      </c>
      <c r="B344" s="791">
        <v>342</v>
      </c>
      <c r="C344" s="791">
        <v>9232.4</v>
      </c>
      <c r="D344" s="791">
        <v>238</v>
      </c>
      <c r="E344" s="176">
        <f t="shared" si="33"/>
        <v>28017966.399999999</v>
      </c>
      <c r="F344" s="176">
        <f t="shared" si="33"/>
        <v>2168586</v>
      </c>
      <c r="G344" s="177">
        <f t="shared" si="30"/>
        <v>1756940.3000000194</v>
      </c>
      <c r="H344" s="177">
        <f t="shared" si="31"/>
        <v>23200</v>
      </c>
    </row>
    <row r="345" spans="1:8" x14ac:dyDescent="0.25">
      <c r="A345" s="790" t="s">
        <v>852</v>
      </c>
      <c r="B345" s="791">
        <v>343</v>
      </c>
      <c r="C345" s="791">
        <v>4801.0999999999995</v>
      </c>
      <c r="D345" s="791">
        <v>132</v>
      </c>
      <c r="E345" s="176">
        <f t="shared" si="33"/>
        <v>28022767.5</v>
      </c>
      <c r="F345" s="176">
        <f t="shared" si="33"/>
        <v>2168718</v>
      </c>
      <c r="G345" s="177">
        <f t="shared" si="30"/>
        <v>1752139.2000000179</v>
      </c>
      <c r="H345" s="177">
        <f t="shared" si="31"/>
        <v>23068</v>
      </c>
    </row>
    <row r="346" spans="1:8" x14ac:dyDescent="0.25">
      <c r="A346" s="790" t="s">
        <v>852</v>
      </c>
      <c r="B346" s="791">
        <v>344</v>
      </c>
      <c r="C346" s="791">
        <v>7225.4999999999991</v>
      </c>
      <c r="D346" s="791">
        <v>177</v>
      </c>
      <c r="E346" s="176">
        <f t="shared" si="33"/>
        <v>28029993</v>
      </c>
      <c r="F346" s="176">
        <f t="shared" si="33"/>
        <v>2168895</v>
      </c>
      <c r="G346" s="177">
        <f t="shared" si="30"/>
        <v>1744913.7000000179</v>
      </c>
      <c r="H346" s="177">
        <f t="shared" si="31"/>
        <v>22891</v>
      </c>
    </row>
    <row r="347" spans="1:8" x14ac:dyDescent="0.25">
      <c r="A347" s="790" t="s">
        <v>852</v>
      </c>
      <c r="B347" s="791">
        <v>345</v>
      </c>
      <c r="C347" s="791">
        <v>6209.2000000000007</v>
      </c>
      <c r="D347" s="791">
        <v>147</v>
      </c>
      <c r="E347" s="176">
        <f t="shared" si="33"/>
        <v>28036202.199999999</v>
      </c>
      <c r="F347" s="176">
        <f t="shared" si="33"/>
        <v>2169042</v>
      </c>
      <c r="G347" s="177">
        <f t="shared" si="30"/>
        <v>1738704.5000000186</v>
      </c>
      <c r="H347" s="177">
        <f t="shared" si="31"/>
        <v>22744</v>
      </c>
    </row>
    <row r="348" spans="1:8" x14ac:dyDescent="0.25">
      <c r="A348" s="790" t="s">
        <v>852</v>
      </c>
      <c r="B348" s="791">
        <v>346</v>
      </c>
      <c r="C348" s="791">
        <v>5188.8000000000011</v>
      </c>
      <c r="D348" s="791">
        <v>135</v>
      </c>
      <c r="E348" s="176">
        <f t="shared" si="33"/>
        <v>28041391</v>
      </c>
      <c r="F348" s="176">
        <f t="shared" si="33"/>
        <v>2169177</v>
      </c>
      <c r="G348" s="177">
        <f t="shared" si="30"/>
        <v>1733515.7000000179</v>
      </c>
      <c r="H348" s="177">
        <f t="shared" si="31"/>
        <v>22609</v>
      </c>
    </row>
    <row r="349" spans="1:8" x14ac:dyDescent="0.25">
      <c r="A349" s="790" t="s">
        <v>852</v>
      </c>
      <c r="B349" s="791">
        <v>347</v>
      </c>
      <c r="C349" s="791">
        <v>8323.3000000000011</v>
      </c>
      <c r="D349" s="791">
        <v>207</v>
      </c>
      <c r="E349" s="176">
        <f t="shared" si="33"/>
        <v>28049714.300000001</v>
      </c>
      <c r="F349" s="176">
        <f t="shared" si="33"/>
        <v>2169384</v>
      </c>
      <c r="G349" s="177">
        <f t="shared" si="30"/>
        <v>1725192.4000000171</v>
      </c>
      <c r="H349" s="177">
        <f t="shared" si="31"/>
        <v>22402</v>
      </c>
    </row>
    <row r="350" spans="1:8" x14ac:dyDescent="0.25">
      <c r="A350" s="790" t="s">
        <v>852</v>
      </c>
      <c r="B350" s="791">
        <v>348</v>
      </c>
      <c r="C350" s="791">
        <v>3131.6</v>
      </c>
      <c r="D350" s="791">
        <v>77</v>
      </c>
      <c r="E350" s="176">
        <f t="shared" si="33"/>
        <v>28052845.900000002</v>
      </c>
      <c r="F350" s="176">
        <f t="shared" si="33"/>
        <v>2169461</v>
      </c>
      <c r="G350" s="177">
        <f t="shared" si="30"/>
        <v>1722060.8000000156</v>
      </c>
      <c r="H350" s="177">
        <f t="shared" si="31"/>
        <v>22325</v>
      </c>
    </row>
    <row r="351" spans="1:8" x14ac:dyDescent="0.25">
      <c r="A351" s="790" t="s">
        <v>852</v>
      </c>
      <c r="B351" s="791">
        <v>349</v>
      </c>
      <c r="C351" s="791">
        <v>6281.6</v>
      </c>
      <c r="D351" s="791">
        <v>165</v>
      </c>
      <c r="E351" s="176">
        <f t="shared" si="33"/>
        <v>28059127.500000004</v>
      </c>
      <c r="F351" s="176">
        <f t="shared" si="33"/>
        <v>2169626</v>
      </c>
      <c r="G351" s="177">
        <f t="shared" si="30"/>
        <v>1715779.2000000142</v>
      </c>
      <c r="H351" s="177">
        <f t="shared" si="31"/>
        <v>22160</v>
      </c>
    </row>
    <row r="352" spans="1:8" x14ac:dyDescent="0.25">
      <c r="A352" s="790" t="s">
        <v>852</v>
      </c>
      <c r="B352" s="791">
        <v>350</v>
      </c>
      <c r="C352" s="791">
        <v>6299.5999999999995</v>
      </c>
      <c r="D352" s="791">
        <v>150</v>
      </c>
      <c r="E352" s="176">
        <f t="shared" si="33"/>
        <v>28065427.100000005</v>
      </c>
      <c r="F352" s="176">
        <f t="shared" si="33"/>
        <v>2169776</v>
      </c>
      <c r="G352" s="177">
        <f t="shared" si="30"/>
        <v>1709479.6000000127</v>
      </c>
      <c r="H352" s="177">
        <f t="shared" si="31"/>
        <v>22010</v>
      </c>
    </row>
    <row r="353" spans="1:8" x14ac:dyDescent="0.25">
      <c r="A353" s="790" t="s">
        <v>852</v>
      </c>
      <c r="B353" s="791">
        <v>351</v>
      </c>
      <c r="C353" s="791">
        <v>7019.2</v>
      </c>
      <c r="D353" s="791">
        <v>151</v>
      </c>
      <c r="E353" s="176">
        <f t="shared" si="33"/>
        <v>28072446.300000004</v>
      </c>
      <c r="F353" s="176">
        <f t="shared" si="33"/>
        <v>2169927</v>
      </c>
      <c r="G353" s="177">
        <f t="shared" si="30"/>
        <v>1702460.4000000134</v>
      </c>
      <c r="H353" s="177">
        <f t="shared" si="31"/>
        <v>21859</v>
      </c>
    </row>
    <row r="354" spans="1:8" x14ac:dyDescent="0.25">
      <c r="A354" s="790" t="s">
        <v>852</v>
      </c>
      <c r="B354" s="791">
        <v>352</v>
      </c>
      <c r="C354" s="791">
        <v>6687.7</v>
      </c>
      <c r="D354" s="791">
        <v>179</v>
      </c>
      <c r="E354" s="176">
        <f t="shared" si="33"/>
        <v>28079134.000000004</v>
      </c>
      <c r="F354" s="176">
        <f t="shared" si="33"/>
        <v>2170106</v>
      </c>
      <c r="G354" s="177">
        <f t="shared" si="30"/>
        <v>1695772.7000000142</v>
      </c>
      <c r="H354" s="177">
        <f t="shared" si="31"/>
        <v>21680</v>
      </c>
    </row>
    <row r="355" spans="1:8" x14ac:dyDescent="0.25">
      <c r="A355" s="790" t="s">
        <v>852</v>
      </c>
      <c r="B355" s="791">
        <v>353</v>
      </c>
      <c r="C355" s="791">
        <v>6354.7999999999993</v>
      </c>
      <c r="D355" s="791">
        <v>154</v>
      </c>
      <c r="E355" s="176">
        <f t="shared" si="33"/>
        <v>28085488.800000004</v>
      </c>
      <c r="F355" s="176">
        <f t="shared" si="33"/>
        <v>2170260</v>
      </c>
      <c r="G355" s="177">
        <f t="shared" si="30"/>
        <v>1689417.9000000134</v>
      </c>
      <c r="H355" s="177">
        <f t="shared" si="31"/>
        <v>21526</v>
      </c>
    </row>
    <row r="356" spans="1:8" x14ac:dyDescent="0.25">
      <c r="A356" s="790" t="s">
        <v>852</v>
      </c>
      <c r="B356" s="791">
        <v>354</v>
      </c>
      <c r="C356" s="791">
        <v>6371.3</v>
      </c>
      <c r="D356" s="791">
        <v>169</v>
      </c>
      <c r="E356" s="176">
        <f t="shared" ref="E356:F371" si="34">E355+C356</f>
        <v>28091860.100000005</v>
      </c>
      <c r="F356" s="176">
        <f t="shared" si="34"/>
        <v>2170429</v>
      </c>
      <c r="G356" s="177">
        <f t="shared" si="30"/>
        <v>1683046.6000000127</v>
      </c>
      <c r="H356" s="177">
        <f t="shared" si="31"/>
        <v>21357</v>
      </c>
    </row>
    <row r="357" spans="1:8" x14ac:dyDescent="0.25">
      <c r="A357" s="790" t="s">
        <v>852</v>
      </c>
      <c r="B357" s="791">
        <v>355</v>
      </c>
      <c r="C357" s="791">
        <v>6034.6</v>
      </c>
      <c r="D357" s="791">
        <v>138</v>
      </c>
      <c r="E357" s="176">
        <f t="shared" si="34"/>
        <v>28097894.700000007</v>
      </c>
      <c r="F357" s="176">
        <f t="shared" si="34"/>
        <v>2170567</v>
      </c>
      <c r="G357" s="177">
        <f t="shared" si="30"/>
        <v>1677012.0000000112</v>
      </c>
      <c r="H357" s="177">
        <f t="shared" si="31"/>
        <v>21219</v>
      </c>
    </row>
    <row r="358" spans="1:8" x14ac:dyDescent="0.25">
      <c r="A358" s="790" t="s">
        <v>852</v>
      </c>
      <c r="B358" s="791">
        <v>356</v>
      </c>
      <c r="C358" s="791">
        <v>4983.0000000000009</v>
      </c>
      <c r="D358" s="791">
        <v>122</v>
      </c>
      <c r="E358" s="176">
        <f t="shared" si="34"/>
        <v>28102877.700000007</v>
      </c>
      <c r="F358" s="176">
        <f t="shared" si="34"/>
        <v>2170689</v>
      </c>
      <c r="G358" s="177">
        <f t="shared" si="30"/>
        <v>1672029.0000000112</v>
      </c>
      <c r="H358" s="177">
        <f t="shared" si="31"/>
        <v>21097</v>
      </c>
    </row>
    <row r="359" spans="1:8" x14ac:dyDescent="0.25">
      <c r="A359" s="790" t="s">
        <v>852</v>
      </c>
      <c r="B359" s="791">
        <v>357</v>
      </c>
      <c r="C359" s="791">
        <v>2142.1000000000004</v>
      </c>
      <c r="D359" s="791">
        <v>48</v>
      </c>
      <c r="E359" s="176">
        <f t="shared" si="34"/>
        <v>28105019.800000008</v>
      </c>
      <c r="F359" s="176">
        <f t="shared" si="34"/>
        <v>2170737</v>
      </c>
      <c r="G359" s="177">
        <f t="shared" si="30"/>
        <v>1669886.9000000097</v>
      </c>
      <c r="H359" s="177">
        <f t="shared" si="31"/>
        <v>21049</v>
      </c>
    </row>
    <row r="360" spans="1:8" x14ac:dyDescent="0.25">
      <c r="A360" s="790" t="s">
        <v>852</v>
      </c>
      <c r="B360" s="791">
        <v>358</v>
      </c>
      <c r="C360" s="791">
        <v>6086.7</v>
      </c>
      <c r="D360" s="791">
        <v>126</v>
      </c>
      <c r="E360" s="176">
        <f t="shared" si="34"/>
        <v>28111106.500000007</v>
      </c>
      <c r="F360" s="176">
        <f t="shared" si="34"/>
        <v>2170863</v>
      </c>
      <c r="G360" s="177">
        <f t="shared" si="30"/>
        <v>1663800.2000000104</v>
      </c>
      <c r="H360" s="177">
        <f t="shared" si="31"/>
        <v>20923</v>
      </c>
    </row>
    <row r="361" spans="1:8" x14ac:dyDescent="0.25">
      <c r="A361" s="790" t="s">
        <v>852</v>
      </c>
      <c r="B361" s="791">
        <v>359</v>
      </c>
      <c r="C361" s="791">
        <v>5384.3</v>
      </c>
      <c r="D361" s="791">
        <v>143</v>
      </c>
      <c r="E361" s="176">
        <f t="shared" si="34"/>
        <v>28116490.800000008</v>
      </c>
      <c r="F361" s="176">
        <f t="shared" si="34"/>
        <v>2171006</v>
      </c>
      <c r="G361" s="177">
        <f t="shared" si="30"/>
        <v>1658415.9000000097</v>
      </c>
      <c r="H361" s="177">
        <f t="shared" si="31"/>
        <v>20780</v>
      </c>
    </row>
    <row r="362" spans="1:8" x14ac:dyDescent="0.25">
      <c r="A362" s="790" t="s">
        <v>852</v>
      </c>
      <c r="B362" s="791">
        <v>360</v>
      </c>
      <c r="C362" s="791">
        <v>5759.3</v>
      </c>
      <c r="D362" s="791">
        <v>147</v>
      </c>
      <c r="E362" s="176">
        <f t="shared" si="34"/>
        <v>28122250.100000009</v>
      </c>
      <c r="F362" s="176">
        <f t="shared" si="34"/>
        <v>2171153</v>
      </c>
      <c r="G362" s="177">
        <f t="shared" si="30"/>
        <v>1652656.6000000089</v>
      </c>
      <c r="H362" s="177">
        <f t="shared" si="31"/>
        <v>20633</v>
      </c>
    </row>
    <row r="363" spans="1:8" x14ac:dyDescent="0.25">
      <c r="A363" s="790" t="s">
        <v>852</v>
      </c>
      <c r="B363" s="791">
        <v>361</v>
      </c>
      <c r="C363" s="791">
        <v>5775.1000000000013</v>
      </c>
      <c r="D363" s="791">
        <v>140</v>
      </c>
      <c r="E363" s="176">
        <f t="shared" si="34"/>
        <v>28128025.20000001</v>
      </c>
      <c r="F363" s="176">
        <f t="shared" si="34"/>
        <v>2171293</v>
      </c>
      <c r="G363" s="177">
        <f t="shared" si="30"/>
        <v>1646881.5000000075</v>
      </c>
      <c r="H363" s="177">
        <f t="shared" si="31"/>
        <v>20493</v>
      </c>
    </row>
    <row r="364" spans="1:8" x14ac:dyDescent="0.25">
      <c r="A364" s="790" t="s">
        <v>852</v>
      </c>
      <c r="B364" s="791">
        <v>362</v>
      </c>
      <c r="C364" s="791">
        <v>7238.8</v>
      </c>
      <c r="D364" s="791">
        <v>178</v>
      </c>
      <c r="E364" s="176">
        <f t="shared" si="34"/>
        <v>28135264.000000011</v>
      </c>
      <c r="F364" s="176">
        <f t="shared" si="34"/>
        <v>2171471</v>
      </c>
      <c r="G364" s="177">
        <f t="shared" si="30"/>
        <v>1639642.7000000067</v>
      </c>
      <c r="H364" s="177">
        <f t="shared" si="31"/>
        <v>20315</v>
      </c>
    </row>
    <row r="365" spans="1:8" x14ac:dyDescent="0.25">
      <c r="A365" s="790" t="s">
        <v>852</v>
      </c>
      <c r="B365" s="791">
        <v>363</v>
      </c>
      <c r="C365" s="791">
        <v>4719.4000000000005</v>
      </c>
      <c r="D365" s="791">
        <v>118</v>
      </c>
      <c r="E365" s="176">
        <f t="shared" si="34"/>
        <v>28139983.40000001</v>
      </c>
      <c r="F365" s="176">
        <f t="shared" si="34"/>
        <v>2171589</v>
      </c>
      <c r="G365" s="177">
        <f t="shared" si="30"/>
        <v>1634923.3000000082</v>
      </c>
      <c r="H365" s="177">
        <f t="shared" si="31"/>
        <v>20197</v>
      </c>
    </row>
    <row r="366" spans="1:8" x14ac:dyDescent="0.25">
      <c r="A366" s="790" t="s">
        <v>852</v>
      </c>
      <c r="B366" s="791">
        <v>364</v>
      </c>
      <c r="C366" s="791">
        <v>6914.6999999999989</v>
      </c>
      <c r="D366" s="791">
        <v>173</v>
      </c>
      <c r="E366" s="176">
        <f t="shared" si="34"/>
        <v>28146898.100000009</v>
      </c>
      <c r="F366" s="176">
        <f t="shared" si="34"/>
        <v>2171762</v>
      </c>
      <c r="G366" s="177">
        <f t="shared" si="30"/>
        <v>1628008.6000000089</v>
      </c>
      <c r="H366" s="177">
        <f t="shared" si="31"/>
        <v>20024</v>
      </c>
    </row>
    <row r="367" spans="1:8" x14ac:dyDescent="0.25">
      <c r="A367" s="790" t="s">
        <v>852</v>
      </c>
      <c r="B367" s="791">
        <v>365</v>
      </c>
      <c r="C367" s="791">
        <v>5110.2</v>
      </c>
      <c r="D367" s="791">
        <v>132</v>
      </c>
      <c r="E367" s="176">
        <f t="shared" si="34"/>
        <v>28152008.300000008</v>
      </c>
      <c r="F367" s="176">
        <f t="shared" si="34"/>
        <v>2171894</v>
      </c>
      <c r="G367" s="177">
        <f t="shared" si="30"/>
        <v>1622898.4000000097</v>
      </c>
      <c r="H367" s="177">
        <f t="shared" si="31"/>
        <v>19892</v>
      </c>
    </row>
    <row r="368" spans="1:8" x14ac:dyDescent="0.25">
      <c r="A368" s="790" t="s">
        <v>852</v>
      </c>
      <c r="B368" s="791">
        <v>366</v>
      </c>
      <c r="C368" s="791">
        <v>3660.1000000000004</v>
      </c>
      <c r="D368" s="791">
        <v>89</v>
      </c>
      <c r="E368" s="176">
        <f t="shared" si="34"/>
        <v>28155668.40000001</v>
      </c>
      <c r="F368" s="176">
        <f t="shared" si="34"/>
        <v>2171983</v>
      </c>
      <c r="G368" s="177">
        <f t="shared" si="30"/>
        <v>1619238.3000000082</v>
      </c>
      <c r="H368" s="177">
        <f t="shared" si="31"/>
        <v>19803</v>
      </c>
    </row>
    <row r="369" spans="1:8" x14ac:dyDescent="0.25">
      <c r="A369" s="790" t="s">
        <v>852</v>
      </c>
      <c r="B369" s="791">
        <v>367</v>
      </c>
      <c r="C369" s="791">
        <v>3301.7</v>
      </c>
      <c r="D369" s="791">
        <v>66</v>
      </c>
      <c r="E369" s="176">
        <f t="shared" si="34"/>
        <v>28158970.100000009</v>
      </c>
      <c r="F369" s="176">
        <f t="shared" si="34"/>
        <v>2172049</v>
      </c>
      <c r="G369" s="177">
        <f t="shared" si="30"/>
        <v>1615936.6000000089</v>
      </c>
      <c r="H369" s="177">
        <f t="shared" si="31"/>
        <v>19737</v>
      </c>
    </row>
    <row r="370" spans="1:8" x14ac:dyDescent="0.25">
      <c r="A370" s="790" t="s">
        <v>852</v>
      </c>
      <c r="B370" s="791">
        <v>368</v>
      </c>
      <c r="C370" s="791">
        <v>5520.7</v>
      </c>
      <c r="D370" s="791">
        <v>127</v>
      </c>
      <c r="E370" s="176">
        <f t="shared" si="34"/>
        <v>28164490.800000008</v>
      </c>
      <c r="F370" s="176">
        <f t="shared" si="34"/>
        <v>2172176</v>
      </c>
      <c r="G370" s="177">
        <f t="shared" si="30"/>
        <v>1610415.9000000097</v>
      </c>
      <c r="H370" s="177">
        <f t="shared" si="31"/>
        <v>19610</v>
      </c>
    </row>
    <row r="371" spans="1:8" x14ac:dyDescent="0.25">
      <c r="A371" s="790" t="s">
        <v>852</v>
      </c>
      <c r="B371" s="791">
        <v>369</v>
      </c>
      <c r="C371" s="791">
        <v>5164.2000000000007</v>
      </c>
      <c r="D371" s="791">
        <v>118</v>
      </c>
      <c r="E371" s="176">
        <f t="shared" si="34"/>
        <v>28169655.000000007</v>
      </c>
      <c r="F371" s="176">
        <f t="shared" si="34"/>
        <v>2172294</v>
      </c>
      <c r="G371" s="177">
        <f t="shared" si="30"/>
        <v>1605251.7000000104</v>
      </c>
      <c r="H371" s="177">
        <f t="shared" si="31"/>
        <v>19492</v>
      </c>
    </row>
    <row r="372" spans="1:8" x14ac:dyDescent="0.25">
      <c r="A372" s="790" t="s">
        <v>852</v>
      </c>
      <c r="B372" s="791">
        <v>370</v>
      </c>
      <c r="C372" s="791">
        <v>4438.7</v>
      </c>
      <c r="D372" s="791">
        <v>82</v>
      </c>
      <c r="E372" s="176">
        <f t="shared" ref="E372:F387" si="35">E371+C372</f>
        <v>28174093.700000007</v>
      </c>
      <c r="F372" s="176">
        <f t="shared" si="35"/>
        <v>2172376</v>
      </c>
      <c r="G372" s="177">
        <f t="shared" si="30"/>
        <v>1600813.0000000112</v>
      </c>
      <c r="H372" s="177">
        <f t="shared" si="31"/>
        <v>19410</v>
      </c>
    </row>
    <row r="373" spans="1:8" x14ac:dyDescent="0.25">
      <c r="A373" s="790" t="s">
        <v>852</v>
      </c>
      <c r="B373" s="791">
        <v>371</v>
      </c>
      <c r="C373" s="791">
        <v>4823.3999999999996</v>
      </c>
      <c r="D373" s="791">
        <v>107</v>
      </c>
      <c r="E373" s="176">
        <f t="shared" si="35"/>
        <v>28178917.100000005</v>
      </c>
      <c r="F373" s="176">
        <f t="shared" si="35"/>
        <v>2172483</v>
      </c>
      <c r="G373" s="177">
        <f t="shared" si="30"/>
        <v>1595989.6000000127</v>
      </c>
      <c r="H373" s="177">
        <f t="shared" si="31"/>
        <v>19303</v>
      </c>
    </row>
    <row r="374" spans="1:8" x14ac:dyDescent="0.25">
      <c r="A374" s="790" t="s">
        <v>852</v>
      </c>
      <c r="B374" s="791">
        <v>372</v>
      </c>
      <c r="C374" s="791">
        <v>5579</v>
      </c>
      <c r="D374" s="791">
        <v>144</v>
      </c>
      <c r="E374" s="176">
        <f t="shared" si="35"/>
        <v>28184496.100000005</v>
      </c>
      <c r="F374" s="176">
        <f t="shared" si="35"/>
        <v>2172627</v>
      </c>
      <c r="G374" s="177">
        <f t="shared" si="30"/>
        <v>1590410.6000000127</v>
      </c>
      <c r="H374" s="177">
        <f t="shared" si="31"/>
        <v>19159</v>
      </c>
    </row>
    <row r="375" spans="1:8" x14ac:dyDescent="0.25">
      <c r="A375" s="790" t="s">
        <v>852</v>
      </c>
      <c r="B375" s="791">
        <v>373</v>
      </c>
      <c r="C375" s="791">
        <v>3729.0999999999995</v>
      </c>
      <c r="D375" s="791">
        <v>86</v>
      </c>
      <c r="E375" s="176">
        <f t="shared" si="35"/>
        <v>28188225.200000007</v>
      </c>
      <c r="F375" s="176">
        <f t="shared" si="35"/>
        <v>2172713</v>
      </c>
      <c r="G375" s="177">
        <f t="shared" si="30"/>
        <v>1586681.5000000112</v>
      </c>
      <c r="H375" s="177">
        <f t="shared" si="31"/>
        <v>19073</v>
      </c>
    </row>
    <row r="376" spans="1:8" x14ac:dyDescent="0.25">
      <c r="A376" s="790" t="s">
        <v>852</v>
      </c>
      <c r="B376" s="791">
        <v>374</v>
      </c>
      <c r="C376" s="791">
        <v>3365.4000000000005</v>
      </c>
      <c r="D376" s="791">
        <v>92</v>
      </c>
      <c r="E376" s="176">
        <f t="shared" si="35"/>
        <v>28191590.600000005</v>
      </c>
      <c r="F376" s="176">
        <f t="shared" si="35"/>
        <v>2172805</v>
      </c>
      <c r="G376" s="177">
        <f t="shared" si="30"/>
        <v>1583316.1000000127</v>
      </c>
      <c r="H376" s="177">
        <f t="shared" si="31"/>
        <v>18981</v>
      </c>
    </row>
    <row r="377" spans="1:8" x14ac:dyDescent="0.25">
      <c r="A377" s="790" t="s">
        <v>852</v>
      </c>
      <c r="B377" s="791">
        <v>375</v>
      </c>
      <c r="C377" s="791">
        <v>4123.9000000000005</v>
      </c>
      <c r="D377" s="791">
        <v>101</v>
      </c>
      <c r="E377" s="176">
        <f t="shared" si="35"/>
        <v>28195714.500000004</v>
      </c>
      <c r="F377" s="176">
        <f t="shared" si="35"/>
        <v>2172906</v>
      </c>
      <c r="G377" s="177">
        <f t="shared" si="30"/>
        <v>1579192.2000000142</v>
      </c>
      <c r="H377" s="177">
        <f t="shared" si="31"/>
        <v>18880</v>
      </c>
    </row>
    <row r="378" spans="1:8" x14ac:dyDescent="0.25">
      <c r="A378" s="790" t="s">
        <v>852</v>
      </c>
      <c r="B378" s="791">
        <v>376</v>
      </c>
      <c r="C378" s="791">
        <v>1503.7</v>
      </c>
      <c r="D378" s="791">
        <v>42</v>
      </c>
      <c r="E378" s="176">
        <f t="shared" si="35"/>
        <v>28197218.200000003</v>
      </c>
      <c r="F378" s="176">
        <f t="shared" si="35"/>
        <v>2172948</v>
      </c>
      <c r="G378" s="177">
        <f t="shared" si="30"/>
        <v>1577688.5000000149</v>
      </c>
      <c r="H378" s="177">
        <f t="shared" si="31"/>
        <v>18838</v>
      </c>
    </row>
    <row r="379" spans="1:8" x14ac:dyDescent="0.25">
      <c r="A379" s="790" t="s">
        <v>852</v>
      </c>
      <c r="B379" s="791">
        <v>377</v>
      </c>
      <c r="C379" s="791">
        <v>4899.7999999999993</v>
      </c>
      <c r="D379" s="791">
        <v>134</v>
      </c>
      <c r="E379" s="176">
        <f t="shared" si="35"/>
        <v>28202118.000000004</v>
      </c>
      <c r="F379" s="176">
        <f t="shared" si="35"/>
        <v>2173082</v>
      </c>
      <c r="G379" s="177">
        <f t="shared" si="30"/>
        <v>1572788.7000000142</v>
      </c>
      <c r="H379" s="177">
        <f t="shared" si="31"/>
        <v>18704</v>
      </c>
    </row>
    <row r="380" spans="1:8" x14ac:dyDescent="0.25">
      <c r="A380" s="790" t="s">
        <v>852</v>
      </c>
      <c r="B380" s="791">
        <v>378</v>
      </c>
      <c r="C380" s="791">
        <v>5289.1</v>
      </c>
      <c r="D380" s="791">
        <v>123</v>
      </c>
      <c r="E380" s="176">
        <f t="shared" si="35"/>
        <v>28207407.100000005</v>
      </c>
      <c r="F380" s="176">
        <f t="shared" si="35"/>
        <v>2173205</v>
      </c>
      <c r="G380" s="177">
        <f t="shared" si="30"/>
        <v>1567499.6000000127</v>
      </c>
      <c r="H380" s="177">
        <f t="shared" si="31"/>
        <v>18581</v>
      </c>
    </row>
    <row r="381" spans="1:8" x14ac:dyDescent="0.25">
      <c r="A381" s="790" t="s">
        <v>852</v>
      </c>
      <c r="B381" s="791">
        <v>379</v>
      </c>
      <c r="C381" s="791">
        <v>4926.2</v>
      </c>
      <c r="D381" s="791">
        <v>118</v>
      </c>
      <c r="E381" s="176">
        <f t="shared" si="35"/>
        <v>28212333.300000004</v>
      </c>
      <c r="F381" s="176">
        <f t="shared" si="35"/>
        <v>2173323</v>
      </c>
      <c r="G381" s="177">
        <f t="shared" si="30"/>
        <v>1562573.4000000134</v>
      </c>
      <c r="H381" s="177">
        <f t="shared" si="31"/>
        <v>18463</v>
      </c>
    </row>
    <row r="382" spans="1:8" x14ac:dyDescent="0.25">
      <c r="A382" s="790" t="s">
        <v>852</v>
      </c>
      <c r="B382" s="791">
        <v>380</v>
      </c>
      <c r="C382" s="791">
        <v>6081.4000000000015</v>
      </c>
      <c r="D382" s="791">
        <v>135</v>
      </c>
      <c r="E382" s="176">
        <f t="shared" si="35"/>
        <v>28218414.700000003</v>
      </c>
      <c r="F382" s="176">
        <f t="shared" si="35"/>
        <v>2173458</v>
      </c>
      <c r="G382" s="177">
        <f t="shared" si="30"/>
        <v>1556492.0000000149</v>
      </c>
      <c r="H382" s="177">
        <f t="shared" si="31"/>
        <v>18328</v>
      </c>
    </row>
    <row r="383" spans="1:8" x14ac:dyDescent="0.25">
      <c r="A383" s="790" t="s">
        <v>852</v>
      </c>
      <c r="B383" s="791">
        <v>381</v>
      </c>
      <c r="C383" s="791">
        <v>6856.9</v>
      </c>
      <c r="D383" s="791">
        <v>180</v>
      </c>
      <c r="E383" s="176">
        <f t="shared" si="35"/>
        <v>28225271.600000001</v>
      </c>
      <c r="F383" s="176">
        <f t="shared" si="35"/>
        <v>2173638</v>
      </c>
      <c r="G383" s="177">
        <f t="shared" si="30"/>
        <v>1549635.1000000164</v>
      </c>
      <c r="H383" s="177">
        <f t="shared" si="31"/>
        <v>18148</v>
      </c>
    </row>
    <row r="384" spans="1:8" x14ac:dyDescent="0.25">
      <c r="A384" s="790" t="s">
        <v>852</v>
      </c>
      <c r="B384" s="791">
        <v>382</v>
      </c>
      <c r="C384" s="791">
        <v>4200.9000000000005</v>
      </c>
      <c r="D384" s="791">
        <v>96</v>
      </c>
      <c r="E384" s="176">
        <f t="shared" si="35"/>
        <v>28229472.5</v>
      </c>
      <c r="F384" s="176">
        <f t="shared" si="35"/>
        <v>2173734</v>
      </c>
      <c r="G384" s="177">
        <f t="shared" si="30"/>
        <v>1545434.2000000179</v>
      </c>
      <c r="H384" s="177">
        <f t="shared" si="31"/>
        <v>18052</v>
      </c>
    </row>
    <row r="385" spans="1:8" x14ac:dyDescent="0.25">
      <c r="A385" s="790" t="s">
        <v>852</v>
      </c>
      <c r="B385" s="791">
        <v>383</v>
      </c>
      <c r="C385" s="791">
        <v>4595.4000000000005</v>
      </c>
      <c r="D385" s="791">
        <v>116</v>
      </c>
      <c r="E385" s="176">
        <f t="shared" si="35"/>
        <v>28234067.899999999</v>
      </c>
      <c r="F385" s="176">
        <f t="shared" si="35"/>
        <v>2173850</v>
      </c>
      <c r="G385" s="177">
        <f t="shared" si="30"/>
        <v>1540838.8000000194</v>
      </c>
      <c r="H385" s="177">
        <f t="shared" si="31"/>
        <v>17936</v>
      </c>
    </row>
    <row r="386" spans="1:8" x14ac:dyDescent="0.25">
      <c r="A386" s="790" t="s">
        <v>852</v>
      </c>
      <c r="B386" s="791">
        <v>384</v>
      </c>
      <c r="C386" s="791">
        <v>6525.8000000000011</v>
      </c>
      <c r="D386" s="791">
        <v>159</v>
      </c>
      <c r="E386" s="176">
        <f t="shared" si="35"/>
        <v>28240593.699999999</v>
      </c>
      <c r="F386" s="176">
        <f t="shared" si="35"/>
        <v>2174009</v>
      </c>
      <c r="G386" s="177">
        <f t="shared" si="30"/>
        <v>1534313.0000000186</v>
      </c>
      <c r="H386" s="177">
        <f t="shared" si="31"/>
        <v>17777</v>
      </c>
    </row>
    <row r="387" spans="1:8" x14ac:dyDescent="0.25">
      <c r="A387" s="790" t="s">
        <v>852</v>
      </c>
      <c r="B387" s="791">
        <v>385</v>
      </c>
      <c r="C387" s="791">
        <v>6159.2000000000007</v>
      </c>
      <c r="D387" s="791">
        <v>140</v>
      </c>
      <c r="E387" s="176">
        <f t="shared" si="35"/>
        <v>28246752.899999999</v>
      </c>
      <c r="F387" s="176">
        <f t="shared" si="35"/>
        <v>2174149</v>
      </c>
      <c r="G387" s="177">
        <f t="shared" ref="G387:G450" si="36">$E$1167-E387</f>
        <v>1528153.8000000194</v>
      </c>
      <c r="H387" s="177">
        <f t="shared" ref="H387:H450" si="37">$F$1167-F387</f>
        <v>17637</v>
      </c>
    </row>
    <row r="388" spans="1:8" x14ac:dyDescent="0.25">
      <c r="A388" s="790" t="s">
        <v>852</v>
      </c>
      <c r="B388" s="791">
        <v>386</v>
      </c>
      <c r="C388" s="791">
        <v>3474.1999999999994</v>
      </c>
      <c r="D388" s="791">
        <v>50</v>
      </c>
      <c r="E388" s="176">
        <f t="shared" ref="E388:F403" si="38">E387+C388</f>
        <v>28250227.099999998</v>
      </c>
      <c r="F388" s="176">
        <f t="shared" si="38"/>
        <v>2174199</v>
      </c>
      <c r="G388" s="177">
        <f t="shared" si="36"/>
        <v>1524679.6000000201</v>
      </c>
      <c r="H388" s="177">
        <f t="shared" si="37"/>
        <v>17587</v>
      </c>
    </row>
    <row r="389" spans="1:8" x14ac:dyDescent="0.25">
      <c r="A389" s="790" t="s">
        <v>852</v>
      </c>
      <c r="B389" s="791">
        <v>387</v>
      </c>
      <c r="C389" s="791">
        <v>3482.7000000000003</v>
      </c>
      <c r="D389" s="791">
        <v>74</v>
      </c>
      <c r="E389" s="176">
        <f t="shared" si="38"/>
        <v>28253709.799999997</v>
      </c>
      <c r="F389" s="176">
        <f t="shared" si="38"/>
        <v>2174273</v>
      </c>
      <c r="G389" s="177">
        <f t="shared" si="36"/>
        <v>1521196.9000000209</v>
      </c>
      <c r="H389" s="177">
        <f t="shared" si="37"/>
        <v>17513</v>
      </c>
    </row>
    <row r="390" spans="1:8" x14ac:dyDescent="0.25">
      <c r="A390" s="790" t="s">
        <v>852</v>
      </c>
      <c r="B390" s="791">
        <v>388</v>
      </c>
      <c r="C390" s="791">
        <v>5431.5999999999995</v>
      </c>
      <c r="D390" s="791">
        <v>106</v>
      </c>
      <c r="E390" s="176">
        <f t="shared" si="38"/>
        <v>28259141.399999999</v>
      </c>
      <c r="F390" s="176">
        <f t="shared" si="38"/>
        <v>2174379</v>
      </c>
      <c r="G390" s="177">
        <f t="shared" si="36"/>
        <v>1515765.3000000194</v>
      </c>
      <c r="H390" s="177">
        <f t="shared" si="37"/>
        <v>17407</v>
      </c>
    </row>
    <row r="391" spans="1:8" x14ac:dyDescent="0.25">
      <c r="A391" s="790" t="s">
        <v>852</v>
      </c>
      <c r="B391" s="791">
        <v>389</v>
      </c>
      <c r="C391" s="791">
        <v>3889.099999999999</v>
      </c>
      <c r="D391" s="791">
        <v>89</v>
      </c>
      <c r="E391" s="176">
        <f t="shared" si="38"/>
        <v>28263030.5</v>
      </c>
      <c r="F391" s="176">
        <f t="shared" si="38"/>
        <v>2174468</v>
      </c>
      <c r="G391" s="177">
        <f t="shared" si="36"/>
        <v>1511876.2000000179</v>
      </c>
      <c r="H391" s="177">
        <f t="shared" si="37"/>
        <v>17318</v>
      </c>
    </row>
    <row r="392" spans="1:8" x14ac:dyDescent="0.25">
      <c r="A392" s="790" t="s">
        <v>852</v>
      </c>
      <c r="B392" s="791">
        <v>390</v>
      </c>
      <c r="C392" s="791">
        <v>4289.2000000000007</v>
      </c>
      <c r="D392" s="791">
        <v>102</v>
      </c>
      <c r="E392" s="176">
        <f t="shared" si="38"/>
        <v>28267319.699999999</v>
      </c>
      <c r="F392" s="176">
        <f t="shared" si="38"/>
        <v>2174570</v>
      </c>
      <c r="G392" s="177">
        <f t="shared" si="36"/>
        <v>1507587.0000000186</v>
      </c>
      <c r="H392" s="177">
        <f t="shared" si="37"/>
        <v>17216</v>
      </c>
    </row>
    <row r="393" spans="1:8" x14ac:dyDescent="0.25">
      <c r="A393" s="790" t="s">
        <v>852</v>
      </c>
      <c r="B393" s="791">
        <v>391</v>
      </c>
      <c r="C393" s="791">
        <v>6254.3</v>
      </c>
      <c r="D393" s="791">
        <v>131</v>
      </c>
      <c r="E393" s="176">
        <f t="shared" si="38"/>
        <v>28273574</v>
      </c>
      <c r="F393" s="176">
        <f t="shared" si="38"/>
        <v>2174701</v>
      </c>
      <c r="G393" s="177">
        <f t="shared" si="36"/>
        <v>1501332.7000000179</v>
      </c>
      <c r="H393" s="177">
        <f t="shared" si="37"/>
        <v>17085</v>
      </c>
    </row>
    <row r="394" spans="1:8" x14ac:dyDescent="0.25">
      <c r="A394" s="790" t="s">
        <v>852</v>
      </c>
      <c r="B394" s="791">
        <v>392</v>
      </c>
      <c r="C394" s="791">
        <v>3918.9</v>
      </c>
      <c r="D394" s="791">
        <v>76</v>
      </c>
      <c r="E394" s="176">
        <f t="shared" si="38"/>
        <v>28277492.899999999</v>
      </c>
      <c r="F394" s="176">
        <f t="shared" si="38"/>
        <v>2174777</v>
      </c>
      <c r="G394" s="177">
        <f t="shared" si="36"/>
        <v>1497413.8000000194</v>
      </c>
      <c r="H394" s="177">
        <f t="shared" si="37"/>
        <v>17009</v>
      </c>
    </row>
    <row r="395" spans="1:8" x14ac:dyDescent="0.25">
      <c r="A395" s="790" t="s">
        <v>852</v>
      </c>
      <c r="B395" s="791">
        <v>393</v>
      </c>
      <c r="C395" s="791">
        <v>3536.2</v>
      </c>
      <c r="D395" s="791">
        <v>55</v>
      </c>
      <c r="E395" s="176">
        <f t="shared" si="38"/>
        <v>28281029.099999998</v>
      </c>
      <c r="F395" s="176">
        <f t="shared" si="38"/>
        <v>2174832</v>
      </c>
      <c r="G395" s="177">
        <f t="shared" si="36"/>
        <v>1493877.6000000201</v>
      </c>
      <c r="H395" s="177">
        <f t="shared" si="37"/>
        <v>16954</v>
      </c>
    </row>
    <row r="396" spans="1:8" x14ac:dyDescent="0.25">
      <c r="A396" s="790" t="s">
        <v>852</v>
      </c>
      <c r="B396" s="791">
        <v>394</v>
      </c>
      <c r="C396" s="791">
        <v>5122.0000000000009</v>
      </c>
      <c r="D396" s="791">
        <v>97</v>
      </c>
      <c r="E396" s="176">
        <f t="shared" si="38"/>
        <v>28286151.099999998</v>
      </c>
      <c r="F396" s="176">
        <f t="shared" si="38"/>
        <v>2174929</v>
      </c>
      <c r="G396" s="177">
        <f t="shared" si="36"/>
        <v>1488755.6000000201</v>
      </c>
      <c r="H396" s="177">
        <f t="shared" si="37"/>
        <v>16857</v>
      </c>
    </row>
    <row r="397" spans="1:8" x14ac:dyDescent="0.25">
      <c r="A397" s="790" t="s">
        <v>852</v>
      </c>
      <c r="B397" s="791">
        <v>395</v>
      </c>
      <c r="C397" s="791">
        <v>4740</v>
      </c>
      <c r="D397" s="791">
        <v>84</v>
      </c>
      <c r="E397" s="176">
        <f t="shared" si="38"/>
        <v>28290891.099999998</v>
      </c>
      <c r="F397" s="176">
        <f t="shared" si="38"/>
        <v>2175013</v>
      </c>
      <c r="G397" s="177">
        <f t="shared" si="36"/>
        <v>1484015.6000000201</v>
      </c>
      <c r="H397" s="177">
        <f t="shared" si="37"/>
        <v>16773</v>
      </c>
    </row>
    <row r="398" spans="1:8" x14ac:dyDescent="0.25">
      <c r="A398" s="790" t="s">
        <v>852</v>
      </c>
      <c r="B398" s="791">
        <v>396</v>
      </c>
      <c r="C398" s="791">
        <v>3564.3999999999996</v>
      </c>
      <c r="D398" s="791">
        <v>78</v>
      </c>
      <c r="E398" s="176">
        <f t="shared" si="38"/>
        <v>28294455.499999996</v>
      </c>
      <c r="F398" s="176">
        <f t="shared" si="38"/>
        <v>2175091</v>
      </c>
      <c r="G398" s="177">
        <f t="shared" si="36"/>
        <v>1480451.2000000216</v>
      </c>
      <c r="H398" s="177">
        <f t="shared" si="37"/>
        <v>16695</v>
      </c>
    </row>
    <row r="399" spans="1:8" x14ac:dyDescent="0.25">
      <c r="A399" s="790" t="s">
        <v>852</v>
      </c>
      <c r="B399" s="791">
        <v>397</v>
      </c>
      <c r="C399" s="791">
        <v>2778.3</v>
      </c>
      <c r="D399" s="791">
        <v>60</v>
      </c>
      <c r="E399" s="176">
        <f t="shared" si="38"/>
        <v>28297233.799999997</v>
      </c>
      <c r="F399" s="176">
        <f t="shared" si="38"/>
        <v>2175151</v>
      </c>
      <c r="G399" s="177">
        <f t="shared" si="36"/>
        <v>1477672.9000000209</v>
      </c>
      <c r="H399" s="177">
        <f t="shared" si="37"/>
        <v>16635</v>
      </c>
    </row>
    <row r="400" spans="1:8" x14ac:dyDescent="0.25">
      <c r="A400" s="790" t="s">
        <v>852</v>
      </c>
      <c r="B400" s="791">
        <v>398</v>
      </c>
      <c r="C400" s="791">
        <v>3980.3000000000006</v>
      </c>
      <c r="D400" s="791">
        <v>81</v>
      </c>
      <c r="E400" s="176">
        <f t="shared" si="38"/>
        <v>28301214.099999998</v>
      </c>
      <c r="F400" s="176">
        <f t="shared" si="38"/>
        <v>2175232</v>
      </c>
      <c r="G400" s="177">
        <f t="shared" si="36"/>
        <v>1473692.6000000201</v>
      </c>
      <c r="H400" s="177">
        <f t="shared" si="37"/>
        <v>16554</v>
      </c>
    </row>
    <row r="401" spans="1:8" x14ac:dyDescent="0.25">
      <c r="A401" s="790" t="s">
        <v>852</v>
      </c>
      <c r="B401" s="791">
        <v>399</v>
      </c>
      <c r="C401" s="791">
        <v>5187.5000000000009</v>
      </c>
      <c r="D401" s="791">
        <v>102</v>
      </c>
      <c r="E401" s="176">
        <f t="shared" si="38"/>
        <v>28306401.599999998</v>
      </c>
      <c r="F401" s="176">
        <f t="shared" si="38"/>
        <v>2175334</v>
      </c>
      <c r="G401" s="177">
        <f t="shared" si="36"/>
        <v>1468505.1000000201</v>
      </c>
      <c r="H401" s="177">
        <f t="shared" si="37"/>
        <v>16452</v>
      </c>
    </row>
    <row r="402" spans="1:8" x14ac:dyDescent="0.25">
      <c r="A402" s="790" t="s">
        <v>852</v>
      </c>
      <c r="B402" s="791">
        <v>400</v>
      </c>
      <c r="C402" s="791">
        <v>3200.1</v>
      </c>
      <c r="D402" s="791">
        <v>84</v>
      </c>
      <c r="E402" s="176">
        <f t="shared" si="38"/>
        <v>28309601.699999999</v>
      </c>
      <c r="F402" s="176">
        <f t="shared" si="38"/>
        <v>2175418</v>
      </c>
      <c r="G402" s="177">
        <f t="shared" si="36"/>
        <v>1465305.0000000186</v>
      </c>
      <c r="H402" s="177">
        <f t="shared" si="37"/>
        <v>16368</v>
      </c>
    </row>
    <row r="403" spans="1:8" x14ac:dyDescent="0.25">
      <c r="A403" s="790" t="s">
        <v>852</v>
      </c>
      <c r="B403" s="791">
        <v>401</v>
      </c>
      <c r="C403" s="791">
        <v>3208.6</v>
      </c>
      <c r="D403" s="791">
        <v>58</v>
      </c>
      <c r="E403" s="176">
        <f t="shared" si="38"/>
        <v>28312810.300000001</v>
      </c>
      <c r="F403" s="176">
        <f t="shared" si="38"/>
        <v>2175476</v>
      </c>
      <c r="G403" s="177">
        <f t="shared" si="36"/>
        <v>1462096.4000000171</v>
      </c>
      <c r="H403" s="177">
        <f t="shared" si="37"/>
        <v>16310</v>
      </c>
    </row>
    <row r="404" spans="1:8" x14ac:dyDescent="0.25">
      <c r="A404" s="790" t="s">
        <v>852</v>
      </c>
      <c r="B404" s="791">
        <v>402</v>
      </c>
      <c r="C404" s="791">
        <v>4420.3999999999996</v>
      </c>
      <c r="D404" s="791">
        <v>100</v>
      </c>
      <c r="E404" s="176">
        <f t="shared" ref="E404:F419" si="39">E403+C404</f>
        <v>28317230.699999999</v>
      </c>
      <c r="F404" s="176">
        <f t="shared" si="39"/>
        <v>2175576</v>
      </c>
      <c r="G404" s="177">
        <f t="shared" si="36"/>
        <v>1457676.0000000186</v>
      </c>
      <c r="H404" s="177">
        <f t="shared" si="37"/>
        <v>16210</v>
      </c>
    </row>
    <row r="405" spans="1:8" x14ac:dyDescent="0.25">
      <c r="A405" s="790" t="s">
        <v>852</v>
      </c>
      <c r="B405" s="791">
        <v>403</v>
      </c>
      <c r="C405" s="791">
        <v>2417.3000000000002</v>
      </c>
      <c r="D405" s="791">
        <v>63</v>
      </c>
      <c r="E405" s="176">
        <f t="shared" si="39"/>
        <v>28319648</v>
      </c>
      <c r="F405" s="176">
        <f t="shared" si="39"/>
        <v>2175639</v>
      </c>
      <c r="G405" s="177">
        <f t="shared" si="36"/>
        <v>1455258.7000000179</v>
      </c>
      <c r="H405" s="177">
        <f t="shared" si="37"/>
        <v>16147</v>
      </c>
    </row>
    <row r="406" spans="1:8" x14ac:dyDescent="0.25">
      <c r="A406" s="790" t="s">
        <v>852</v>
      </c>
      <c r="B406" s="791">
        <v>404</v>
      </c>
      <c r="C406" s="791">
        <v>1616.6</v>
      </c>
      <c r="D406" s="791">
        <v>30</v>
      </c>
      <c r="E406" s="176">
        <f t="shared" si="39"/>
        <v>28321264.600000001</v>
      </c>
      <c r="F406" s="176">
        <f t="shared" si="39"/>
        <v>2175669</v>
      </c>
      <c r="G406" s="177">
        <f t="shared" si="36"/>
        <v>1453642.1000000164</v>
      </c>
      <c r="H406" s="177">
        <f t="shared" si="37"/>
        <v>16117</v>
      </c>
    </row>
    <row r="407" spans="1:8" x14ac:dyDescent="0.25">
      <c r="A407" s="790" t="s">
        <v>852</v>
      </c>
      <c r="B407" s="791">
        <v>405</v>
      </c>
      <c r="C407" s="791">
        <v>4049.0000000000005</v>
      </c>
      <c r="D407" s="791">
        <v>86</v>
      </c>
      <c r="E407" s="176">
        <f t="shared" si="39"/>
        <v>28325313.600000001</v>
      </c>
      <c r="F407" s="176">
        <f t="shared" si="39"/>
        <v>2175755</v>
      </c>
      <c r="G407" s="177">
        <f t="shared" si="36"/>
        <v>1449593.1000000164</v>
      </c>
      <c r="H407" s="177">
        <f t="shared" si="37"/>
        <v>16031</v>
      </c>
    </row>
    <row r="408" spans="1:8" x14ac:dyDescent="0.25">
      <c r="A408" s="790" t="s">
        <v>852</v>
      </c>
      <c r="B408" s="791">
        <v>406</v>
      </c>
      <c r="C408" s="791">
        <v>4871.0999999999995</v>
      </c>
      <c r="D408" s="791">
        <v>120</v>
      </c>
      <c r="E408" s="176">
        <f t="shared" si="39"/>
        <v>28330184.700000003</v>
      </c>
      <c r="F408" s="176">
        <f t="shared" si="39"/>
        <v>2175875</v>
      </c>
      <c r="G408" s="177">
        <f t="shared" si="36"/>
        <v>1444722.0000000149</v>
      </c>
      <c r="H408" s="177">
        <f t="shared" si="37"/>
        <v>15911</v>
      </c>
    </row>
    <row r="409" spans="1:8" x14ac:dyDescent="0.25">
      <c r="A409" s="790" t="s">
        <v>852</v>
      </c>
      <c r="B409" s="791">
        <v>407</v>
      </c>
      <c r="C409" s="791">
        <v>2847.4</v>
      </c>
      <c r="D409" s="791">
        <v>65</v>
      </c>
      <c r="E409" s="176">
        <f t="shared" si="39"/>
        <v>28333032.100000001</v>
      </c>
      <c r="F409" s="176">
        <f t="shared" si="39"/>
        <v>2175940</v>
      </c>
      <c r="G409" s="177">
        <f t="shared" si="36"/>
        <v>1441874.6000000164</v>
      </c>
      <c r="H409" s="177">
        <f t="shared" si="37"/>
        <v>15846</v>
      </c>
    </row>
    <row r="410" spans="1:8" x14ac:dyDescent="0.25">
      <c r="A410" s="790" t="s">
        <v>852</v>
      </c>
      <c r="B410" s="791">
        <v>408</v>
      </c>
      <c r="C410" s="791">
        <v>5303.7</v>
      </c>
      <c r="D410" s="791">
        <v>99</v>
      </c>
      <c r="E410" s="176">
        <f t="shared" si="39"/>
        <v>28338335.800000001</v>
      </c>
      <c r="F410" s="176">
        <f t="shared" si="39"/>
        <v>2176039</v>
      </c>
      <c r="G410" s="177">
        <f t="shared" si="36"/>
        <v>1436570.9000000171</v>
      </c>
      <c r="H410" s="177">
        <f t="shared" si="37"/>
        <v>15747</v>
      </c>
    </row>
    <row r="411" spans="1:8" x14ac:dyDescent="0.25">
      <c r="A411" s="790" t="s">
        <v>852</v>
      </c>
      <c r="B411" s="791">
        <v>409</v>
      </c>
      <c r="C411" s="791">
        <v>1226.5</v>
      </c>
      <c r="D411" s="791">
        <v>24</v>
      </c>
      <c r="E411" s="176">
        <f t="shared" si="39"/>
        <v>28339562.300000001</v>
      </c>
      <c r="F411" s="176">
        <f t="shared" si="39"/>
        <v>2176063</v>
      </c>
      <c r="G411" s="177">
        <f t="shared" si="36"/>
        <v>1435344.4000000171</v>
      </c>
      <c r="H411" s="177">
        <f t="shared" si="37"/>
        <v>15723</v>
      </c>
    </row>
    <row r="412" spans="1:8" x14ac:dyDescent="0.25">
      <c r="A412" s="790" t="s">
        <v>852</v>
      </c>
      <c r="B412" s="791">
        <v>410</v>
      </c>
      <c r="C412" s="791">
        <v>4097.4000000000005</v>
      </c>
      <c r="D412" s="791">
        <v>81</v>
      </c>
      <c r="E412" s="176">
        <f t="shared" si="39"/>
        <v>28343659.699999999</v>
      </c>
      <c r="F412" s="176">
        <f t="shared" si="39"/>
        <v>2176144</v>
      </c>
      <c r="G412" s="177">
        <f t="shared" si="36"/>
        <v>1431247.0000000186</v>
      </c>
      <c r="H412" s="177">
        <f t="shared" si="37"/>
        <v>15642</v>
      </c>
    </row>
    <row r="413" spans="1:8" x14ac:dyDescent="0.25">
      <c r="A413" s="790" t="s">
        <v>852</v>
      </c>
      <c r="B413" s="791">
        <v>411</v>
      </c>
      <c r="C413" s="791">
        <v>2055.1999999999998</v>
      </c>
      <c r="D413" s="791">
        <v>42</v>
      </c>
      <c r="E413" s="176">
        <f t="shared" si="39"/>
        <v>28345714.899999999</v>
      </c>
      <c r="F413" s="176">
        <f t="shared" si="39"/>
        <v>2176186</v>
      </c>
      <c r="G413" s="177">
        <f t="shared" si="36"/>
        <v>1429191.8000000194</v>
      </c>
      <c r="H413" s="177">
        <f t="shared" si="37"/>
        <v>15600</v>
      </c>
    </row>
    <row r="414" spans="1:8" x14ac:dyDescent="0.25">
      <c r="A414" s="790" t="s">
        <v>852</v>
      </c>
      <c r="B414" s="791">
        <v>412</v>
      </c>
      <c r="C414" s="791">
        <v>2471</v>
      </c>
      <c r="D414" s="791">
        <v>48</v>
      </c>
      <c r="E414" s="176">
        <f t="shared" si="39"/>
        <v>28348185.899999999</v>
      </c>
      <c r="F414" s="176">
        <f t="shared" si="39"/>
        <v>2176234</v>
      </c>
      <c r="G414" s="177">
        <f t="shared" si="36"/>
        <v>1426720.8000000194</v>
      </c>
      <c r="H414" s="177">
        <f t="shared" si="37"/>
        <v>15552</v>
      </c>
    </row>
    <row r="415" spans="1:8" x14ac:dyDescent="0.25">
      <c r="A415" s="790" t="s">
        <v>852</v>
      </c>
      <c r="B415" s="791">
        <v>413</v>
      </c>
      <c r="C415" s="791">
        <v>2479.1000000000004</v>
      </c>
      <c r="D415" s="791">
        <v>51</v>
      </c>
      <c r="E415" s="176">
        <f t="shared" si="39"/>
        <v>28350665</v>
      </c>
      <c r="F415" s="176">
        <f t="shared" si="39"/>
        <v>2176285</v>
      </c>
      <c r="G415" s="177">
        <f t="shared" si="36"/>
        <v>1424241.7000000179</v>
      </c>
      <c r="H415" s="177">
        <f t="shared" si="37"/>
        <v>15501</v>
      </c>
    </row>
    <row r="416" spans="1:8" x14ac:dyDescent="0.25">
      <c r="A416" s="790" t="s">
        <v>852</v>
      </c>
      <c r="B416" s="791">
        <v>414</v>
      </c>
      <c r="C416" s="791">
        <v>2898.9</v>
      </c>
      <c r="D416" s="791">
        <v>66</v>
      </c>
      <c r="E416" s="176">
        <f t="shared" si="39"/>
        <v>28353563.899999999</v>
      </c>
      <c r="F416" s="176">
        <f t="shared" si="39"/>
        <v>2176351</v>
      </c>
      <c r="G416" s="177">
        <f t="shared" si="36"/>
        <v>1421342.8000000194</v>
      </c>
      <c r="H416" s="177">
        <f t="shared" si="37"/>
        <v>15435</v>
      </c>
    </row>
    <row r="417" spans="1:8" x14ac:dyDescent="0.25">
      <c r="A417" s="790" t="s">
        <v>852</v>
      </c>
      <c r="B417" s="791">
        <v>415</v>
      </c>
      <c r="C417" s="791">
        <v>4564.5</v>
      </c>
      <c r="D417" s="791">
        <v>84</v>
      </c>
      <c r="E417" s="176">
        <f t="shared" si="39"/>
        <v>28358128.399999999</v>
      </c>
      <c r="F417" s="176">
        <f t="shared" si="39"/>
        <v>2176435</v>
      </c>
      <c r="G417" s="177">
        <f t="shared" si="36"/>
        <v>1416778.3000000194</v>
      </c>
      <c r="H417" s="177">
        <f t="shared" si="37"/>
        <v>15351</v>
      </c>
    </row>
    <row r="418" spans="1:8" x14ac:dyDescent="0.25">
      <c r="A418" s="790" t="s">
        <v>852</v>
      </c>
      <c r="B418" s="791">
        <v>416</v>
      </c>
      <c r="C418" s="791">
        <v>3327.8999999999996</v>
      </c>
      <c r="D418" s="791">
        <v>71</v>
      </c>
      <c r="E418" s="176">
        <f t="shared" si="39"/>
        <v>28361456.299999997</v>
      </c>
      <c r="F418" s="176">
        <f t="shared" si="39"/>
        <v>2176506</v>
      </c>
      <c r="G418" s="177">
        <f t="shared" si="36"/>
        <v>1413450.4000000209</v>
      </c>
      <c r="H418" s="177">
        <f t="shared" si="37"/>
        <v>15280</v>
      </c>
    </row>
    <row r="419" spans="1:8" x14ac:dyDescent="0.25">
      <c r="A419" s="790" t="s">
        <v>852</v>
      </c>
      <c r="B419" s="791">
        <v>417</v>
      </c>
      <c r="C419" s="791">
        <v>2083.6000000000004</v>
      </c>
      <c r="D419" s="791">
        <v>36</v>
      </c>
      <c r="E419" s="176">
        <f t="shared" si="39"/>
        <v>28363539.899999999</v>
      </c>
      <c r="F419" s="176">
        <f t="shared" si="39"/>
        <v>2176542</v>
      </c>
      <c r="G419" s="177">
        <f t="shared" si="36"/>
        <v>1411366.8000000194</v>
      </c>
      <c r="H419" s="177">
        <f t="shared" si="37"/>
        <v>15244</v>
      </c>
    </row>
    <row r="420" spans="1:8" x14ac:dyDescent="0.25">
      <c r="A420" s="790" t="s">
        <v>852</v>
      </c>
      <c r="B420" s="791">
        <v>418</v>
      </c>
      <c r="C420" s="791">
        <v>4177.5</v>
      </c>
      <c r="D420" s="791">
        <v>126</v>
      </c>
      <c r="E420" s="176">
        <f t="shared" ref="E420:F435" si="40">E419+C420</f>
        <v>28367717.399999999</v>
      </c>
      <c r="F420" s="176">
        <f t="shared" si="40"/>
        <v>2176668</v>
      </c>
      <c r="G420" s="177">
        <f t="shared" si="36"/>
        <v>1407189.3000000194</v>
      </c>
      <c r="H420" s="177">
        <f t="shared" si="37"/>
        <v>15118</v>
      </c>
    </row>
    <row r="421" spans="1:8" x14ac:dyDescent="0.25">
      <c r="A421" s="790" t="s">
        <v>852</v>
      </c>
      <c r="B421" s="791">
        <v>419</v>
      </c>
      <c r="C421" s="791">
        <v>3352.3</v>
      </c>
      <c r="D421" s="791">
        <v>50</v>
      </c>
      <c r="E421" s="176">
        <f t="shared" si="40"/>
        <v>28371069.699999999</v>
      </c>
      <c r="F421" s="176">
        <f t="shared" si="40"/>
        <v>2176718</v>
      </c>
      <c r="G421" s="177">
        <f t="shared" si="36"/>
        <v>1403837.0000000186</v>
      </c>
      <c r="H421" s="177">
        <f t="shared" si="37"/>
        <v>15068</v>
      </c>
    </row>
    <row r="422" spans="1:8" x14ac:dyDescent="0.25">
      <c r="A422" s="790" t="s">
        <v>852</v>
      </c>
      <c r="B422" s="791">
        <v>420</v>
      </c>
      <c r="C422" s="791">
        <v>4198.1000000000004</v>
      </c>
      <c r="D422" s="791">
        <v>84</v>
      </c>
      <c r="E422" s="176">
        <f t="shared" si="40"/>
        <v>28375267.800000001</v>
      </c>
      <c r="F422" s="176">
        <f t="shared" si="40"/>
        <v>2176802</v>
      </c>
      <c r="G422" s="177">
        <f t="shared" si="36"/>
        <v>1399638.9000000171</v>
      </c>
      <c r="H422" s="177">
        <f t="shared" si="37"/>
        <v>14984</v>
      </c>
    </row>
    <row r="423" spans="1:8" x14ac:dyDescent="0.25">
      <c r="A423" s="790" t="s">
        <v>852</v>
      </c>
      <c r="B423" s="791">
        <v>421</v>
      </c>
      <c r="C423" s="791">
        <v>2525.6</v>
      </c>
      <c r="D423" s="791">
        <v>43</v>
      </c>
      <c r="E423" s="176">
        <f t="shared" si="40"/>
        <v>28377793.400000002</v>
      </c>
      <c r="F423" s="176">
        <f t="shared" si="40"/>
        <v>2176845</v>
      </c>
      <c r="G423" s="177">
        <f t="shared" si="36"/>
        <v>1397113.3000000156</v>
      </c>
      <c r="H423" s="177">
        <f t="shared" si="37"/>
        <v>14941</v>
      </c>
    </row>
    <row r="424" spans="1:8" x14ac:dyDescent="0.25">
      <c r="A424" s="790" t="s">
        <v>852</v>
      </c>
      <c r="B424" s="791">
        <v>422</v>
      </c>
      <c r="C424" s="791">
        <v>844.8</v>
      </c>
      <c r="D424" s="791">
        <v>18</v>
      </c>
      <c r="E424" s="176">
        <f t="shared" si="40"/>
        <v>28378638.200000003</v>
      </c>
      <c r="F424" s="176">
        <f t="shared" si="40"/>
        <v>2176863</v>
      </c>
      <c r="G424" s="177">
        <f t="shared" si="36"/>
        <v>1396268.5000000149</v>
      </c>
      <c r="H424" s="177">
        <f t="shared" si="37"/>
        <v>14923</v>
      </c>
    </row>
    <row r="425" spans="1:8" x14ac:dyDescent="0.25">
      <c r="A425" s="790" t="s">
        <v>852</v>
      </c>
      <c r="B425" s="791">
        <v>423</v>
      </c>
      <c r="C425" s="791">
        <v>5921.5</v>
      </c>
      <c r="D425" s="791">
        <v>117</v>
      </c>
      <c r="E425" s="176">
        <f t="shared" si="40"/>
        <v>28384559.700000003</v>
      </c>
      <c r="F425" s="176">
        <f t="shared" si="40"/>
        <v>2176980</v>
      </c>
      <c r="G425" s="177">
        <f t="shared" si="36"/>
        <v>1390347.0000000149</v>
      </c>
      <c r="H425" s="177">
        <f t="shared" si="37"/>
        <v>14806</v>
      </c>
    </row>
    <row r="426" spans="1:8" x14ac:dyDescent="0.25">
      <c r="A426" s="790" t="s">
        <v>852</v>
      </c>
      <c r="B426" s="791">
        <v>424</v>
      </c>
      <c r="C426" s="791">
        <v>2119.4</v>
      </c>
      <c r="D426" s="791">
        <v>36</v>
      </c>
      <c r="E426" s="176">
        <f t="shared" si="40"/>
        <v>28386679.100000001</v>
      </c>
      <c r="F426" s="176">
        <f t="shared" si="40"/>
        <v>2177016</v>
      </c>
      <c r="G426" s="177">
        <f t="shared" si="36"/>
        <v>1388227.6000000164</v>
      </c>
      <c r="H426" s="177">
        <f t="shared" si="37"/>
        <v>14770</v>
      </c>
    </row>
    <row r="427" spans="1:8" x14ac:dyDescent="0.25">
      <c r="A427" s="790" t="s">
        <v>852</v>
      </c>
      <c r="B427" s="791">
        <v>425</v>
      </c>
      <c r="C427" s="791">
        <v>6799.8</v>
      </c>
      <c r="D427" s="791">
        <v>142</v>
      </c>
      <c r="E427" s="176">
        <f t="shared" si="40"/>
        <v>28393478.900000002</v>
      </c>
      <c r="F427" s="176">
        <f t="shared" si="40"/>
        <v>2177158</v>
      </c>
      <c r="G427" s="177">
        <f t="shared" si="36"/>
        <v>1381427.8000000156</v>
      </c>
      <c r="H427" s="177">
        <f t="shared" si="37"/>
        <v>14628</v>
      </c>
    </row>
    <row r="428" spans="1:8" x14ac:dyDescent="0.25">
      <c r="A428" s="790" t="s">
        <v>852</v>
      </c>
      <c r="B428" s="791">
        <v>426</v>
      </c>
      <c r="C428" s="791">
        <v>3832.6000000000004</v>
      </c>
      <c r="D428" s="791">
        <v>71</v>
      </c>
      <c r="E428" s="176">
        <f t="shared" si="40"/>
        <v>28397311.500000004</v>
      </c>
      <c r="F428" s="176">
        <f t="shared" si="40"/>
        <v>2177229</v>
      </c>
      <c r="G428" s="177">
        <f t="shared" si="36"/>
        <v>1377595.2000000142</v>
      </c>
      <c r="H428" s="177">
        <f t="shared" si="37"/>
        <v>14557</v>
      </c>
    </row>
    <row r="429" spans="1:8" x14ac:dyDescent="0.25">
      <c r="A429" s="790" t="s">
        <v>852</v>
      </c>
      <c r="B429" s="791">
        <v>427</v>
      </c>
      <c r="C429" s="791">
        <v>5550.4</v>
      </c>
      <c r="D429" s="791">
        <v>103</v>
      </c>
      <c r="E429" s="176">
        <f t="shared" si="40"/>
        <v>28402861.900000002</v>
      </c>
      <c r="F429" s="176">
        <f t="shared" si="40"/>
        <v>2177332</v>
      </c>
      <c r="G429" s="177">
        <f t="shared" si="36"/>
        <v>1372044.8000000156</v>
      </c>
      <c r="H429" s="177">
        <f t="shared" si="37"/>
        <v>14454</v>
      </c>
    </row>
    <row r="430" spans="1:8" x14ac:dyDescent="0.25">
      <c r="A430" s="790" t="s">
        <v>852</v>
      </c>
      <c r="B430" s="791">
        <v>428</v>
      </c>
      <c r="C430" s="791">
        <v>6418.6</v>
      </c>
      <c r="D430" s="791">
        <v>137</v>
      </c>
      <c r="E430" s="176">
        <f t="shared" si="40"/>
        <v>28409280.500000004</v>
      </c>
      <c r="F430" s="176">
        <f t="shared" si="40"/>
        <v>2177469</v>
      </c>
      <c r="G430" s="177">
        <f t="shared" si="36"/>
        <v>1365626.2000000142</v>
      </c>
      <c r="H430" s="177">
        <f t="shared" si="37"/>
        <v>14317</v>
      </c>
    </row>
    <row r="431" spans="1:8" x14ac:dyDescent="0.25">
      <c r="A431" s="790" t="s">
        <v>852</v>
      </c>
      <c r="B431" s="791">
        <v>429</v>
      </c>
      <c r="C431" s="791">
        <v>5575.5</v>
      </c>
      <c r="D431" s="791">
        <v>115</v>
      </c>
      <c r="E431" s="176">
        <f t="shared" si="40"/>
        <v>28414856.000000004</v>
      </c>
      <c r="F431" s="176">
        <f t="shared" si="40"/>
        <v>2177584</v>
      </c>
      <c r="G431" s="177">
        <f t="shared" si="36"/>
        <v>1360050.7000000142</v>
      </c>
      <c r="H431" s="177">
        <f t="shared" si="37"/>
        <v>14202</v>
      </c>
    </row>
    <row r="432" spans="1:8" x14ac:dyDescent="0.25">
      <c r="A432" s="790" t="s">
        <v>852</v>
      </c>
      <c r="B432" s="791">
        <v>430</v>
      </c>
      <c r="C432" s="791">
        <v>3869.1000000000004</v>
      </c>
      <c r="D432" s="791">
        <v>70</v>
      </c>
      <c r="E432" s="176">
        <f t="shared" si="40"/>
        <v>28418725.100000005</v>
      </c>
      <c r="F432" s="176">
        <f t="shared" si="40"/>
        <v>2177654</v>
      </c>
      <c r="G432" s="177">
        <f t="shared" si="36"/>
        <v>1356181.6000000127</v>
      </c>
      <c r="H432" s="177">
        <f t="shared" si="37"/>
        <v>14132</v>
      </c>
    </row>
    <row r="433" spans="1:8" x14ac:dyDescent="0.25">
      <c r="A433" s="790" t="s">
        <v>852</v>
      </c>
      <c r="B433" s="791">
        <v>431</v>
      </c>
      <c r="C433" s="791">
        <v>5171.2</v>
      </c>
      <c r="D433" s="791">
        <v>101</v>
      </c>
      <c r="E433" s="176">
        <f t="shared" si="40"/>
        <v>28423896.300000004</v>
      </c>
      <c r="F433" s="176">
        <f t="shared" si="40"/>
        <v>2177755</v>
      </c>
      <c r="G433" s="177">
        <f t="shared" si="36"/>
        <v>1351010.4000000134</v>
      </c>
      <c r="H433" s="177">
        <f t="shared" si="37"/>
        <v>14031</v>
      </c>
    </row>
    <row r="434" spans="1:8" x14ac:dyDescent="0.25">
      <c r="A434" s="790" t="s">
        <v>852</v>
      </c>
      <c r="B434" s="791">
        <v>432</v>
      </c>
      <c r="C434" s="791">
        <v>863.8</v>
      </c>
      <c r="D434" s="791">
        <v>18</v>
      </c>
      <c r="E434" s="176">
        <f t="shared" si="40"/>
        <v>28424760.100000005</v>
      </c>
      <c r="F434" s="176">
        <f t="shared" si="40"/>
        <v>2177773</v>
      </c>
      <c r="G434" s="177">
        <f t="shared" si="36"/>
        <v>1350146.6000000127</v>
      </c>
      <c r="H434" s="177">
        <f t="shared" si="37"/>
        <v>14013</v>
      </c>
    </row>
    <row r="435" spans="1:8" x14ac:dyDescent="0.25">
      <c r="A435" s="790" t="s">
        <v>852</v>
      </c>
      <c r="B435" s="791">
        <v>433</v>
      </c>
      <c r="C435" s="791">
        <v>1731.7</v>
      </c>
      <c r="D435" s="791">
        <v>30</v>
      </c>
      <c r="E435" s="176">
        <f t="shared" si="40"/>
        <v>28426491.800000004</v>
      </c>
      <c r="F435" s="176">
        <f t="shared" si="40"/>
        <v>2177803</v>
      </c>
      <c r="G435" s="177">
        <f t="shared" si="36"/>
        <v>1348414.9000000134</v>
      </c>
      <c r="H435" s="177">
        <f t="shared" si="37"/>
        <v>13983</v>
      </c>
    </row>
    <row r="436" spans="1:8" x14ac:dyDescent="0.25">
      <c r="A436" s="790" t="s">
        <v>852</v>
      </c>
      <c r="B436" s="791">
        <v>434</v>
      </c>
      <c r="C436" s="791">
        <v>4340.2999999999993</v>
      </c>
      <c r="D436" s="791">
        <v>69</v>
      </c>
      <c r="E436" s="176">
        <f t="shared" ref="E436:F451" si="41">E435+C436</f>
        <v>28430832.100000005</v>
      </c>
      <c r="F436" s="176">
        <f t="shared" si="41"/>
        <v>2177872</v>
      </c>
      <c r="G436" s="177">
        <f t="shared" si="36"/>
        <v>1344074.6000000127</v>
      </c>
      <c r="H436" s="177">
        <f t="shared" si="37"/>
        <v>13914</v>
      </c>
    </row>
    <row r="437" spans="1:8" x14ac:dyDescent="0.25">
      <c r="A437" s="790" t="s">
        <v>852</v>
      </c>
      <c r="B437" s="791">
        <v>435</v>
      </c>
      <c r="C437" s="791">
        <v>3913.2000000000003</v>
      </c>
      <c r="D437" s="791">
        <v>77</v>
      </c>
      <c r="E437" s="176">
        <f t="shared" si="41"/>
        <v>28434745.300000004</v>
      </c>
      <c r="F437" s="176">
        <f t="shared" si="41"/>
        <v>2177949</v>
      </c>
      <c r="G437" s="177">
        <f t="shared" si="36"/>
        <v>1340161.4000000134</v>
      </c>
      <c r="H437" s="177">
        <f t="shared" si="37"/>
        <v>13837</v>
      </c>
    </row>
    <row r="438" spans="1:8" x14ac:dyDescent="0.25">
      <c r="A438" s="790" t="s">
        <v>852</v>
      </c>
      <c r="B438" s="791">
        <v>436</v>
      </c>
      <c r="C438" s="791">
        <v>4795.5999999999995</v>
      </c>
      <c r="D438" s="791">
        <v>90</v>
      </c>
      <c r="E438" s="176">
        <f t="shared" si="41"/>
        <v>28439540.900000006</v>
      </c>
      <c r="F438" s="176">
        <f t="shared" si="41"/>
        <v>2178039</v>
      </c>
      <c r="G438" s="177">
        <f t="shared" si="36"/>
        <v>1335365.8000000119</v>
      </c>
      <c r="H438" s="177">
        <f t="shared" si="37"/>
        <v>13747</v>
      </c>
    </row>
    <row r="439" spans="1:8" x14ac:dyDescent="0.25">
      <c r="A439" s="790" t="s">
        <v>852</v>
      </c>
      <c r="B439" s="791">
        <v>437</v>
      </c>
      <c r="C439" s="791">
        <v>2185.4</v>
      </c>
      <c r="D439" s="791">
        <v>36</v>
      </c>
      <c r="E439" s="176">
        <f t="shared" si="41"/>
        <v>28441726.300000004</v>
      </c>
      <c r="F439" s="176">
        <f t="shared" si="41"/>
        <v>2178075</v>
      </c>
      <c r="G439" s="177">
        <f t="shared" si="36"/>
        <v>1333180.4000000134</v>
      </c>
      <c r="H439" s="177">
        <f t="shared" si="37"/>
        <v>13711</v>
      </c>
    </row>
    <row r="440" spans="1:8" x14ac:dyDescent="0.25">
      <c r="A440" s="790" t="s">
        <v>852</v>
      </c>
      <c r="B440" s="791">
        <v>438</v>
      </c>
      <c r="C440" s="791">
        <v>1753.4</v>
      </c>
      <c r="D440" s="791">
        <v>35</v>
      </c>
      <c r="E440" s="176">
        <f t="shared" si="41"/>
        <v>28443479.700000003</v>
      </c>
      <c r="F440" s="176">
        <f t="shared" si="41"/>
        <v>2178110</v>
      </c>
      <c r="G440" s="177">
        <f t="shared" si="36"/>
        <v>1331427.0000000149</v>
      </c>
      <c r="H440" s="177">
        <f t="shared" si="37"/>
        <v>13676</v>
      </c>
    </row>
    <row r="441" spans="1:8" x14ac:dyDescent="0.25">
      <c r="A441" s="790" t="s">
        <v>852</v>
      </c>
      <c r="B441" s="791">
        <v>439</v>
      </c>
      <c r="C441" s="791">
        <v>4390.3</v>
      </c>
      <c r="D441" s="791">
        <v>71</v>
      </c>
      <c r="E441" s="176">
        <f t="shared" si="41"/>
        <v>28447870.000000004</v>
      </c>
      <c r="F441" s="176">
        <f t="shared" si="41"/>
        <v>2178181</v>
      </c>
      <c r="G441" s="177">
        <f t="shared" si="36"/>
        <v>1327036.7000000142</v>
      </c>
      <c r="H441" s="177">
        <f t="shared" si="37"/>
        <v>13605</v>
      </c>
    </row>
    <row r="442" spans="1:8" x14ac:dyDescent="0.25">
      <c r="A442" s="790" t="s">
        <v>852</v>
      </c>
      <c r="B442" s="791">
        <v>440</v>
      </c>
      <c r="C442" s="791">
        <v>3079</v>
      </c>
      <c r="D442" s="791">
        <v>54</v>
      </c>
      <c r="E442" s="176">
        <f t="shared" si="41"/>
        <v>28450949.000000004</v>
      </c>
      <c r="F442" s="176">
        <f t="shared" si="41"/>
        <v>2178235</v>
      </c>
      <c r="G442" s="177">
        <f t="shared" si="36"/>
        <v>1323957.7000000142</v>
      </c>
      <c r="H442" s="177">
        <f t="shared" si="37"/>
        <v>13551</v>
      </c>
    </row>
    <row r="443" spans="1:8" x14ac:dyDescent="0.25">
      <c r="A443" s="790" t="s">
        <v>852</v>
      </c>
      <c r="B443" s="791">
        <v>441</v>
      </c>
      <c r="C443" s="791">
        <v>3968.6000000000004</v>
      </c>
      <c r="D443" s="791">
        <v>79</v>
      </c>
      <c r="E443" s="176">
        <f t="shared" si="41"/>
        <v>28454917.600000005</v>
      </c>
      <c r="F443" s="176">
        <f t="shared" si="41"/>
        <v>2178314</v>
      </c>
      <c r="G443" s="177">
        <f t="shared" si="36"/>
        <v>1319989.1000000127</v>
      </c>
      <c r="H443" s="177">
        <f t="shared" si="37"/>
        <v>13472</v>
      </c>
    </row>
    <row r="444" spans="1:8" x14ac:dyDescent="0.25">
      <c r="A444" s="790" t="s">
        <v>852</v>
      </c>
      <c r="B444" s="791">
        <v>442</v>
      </c>
      <c r="C444" s="791">
        <v>3978.6000000000004</v>
      </c>
      <c r="D444" s="791">
        <v>83</v>
      </c>
      <c r="E444" s="176">
        <f t="shared" si="41"/>
        <v>28458896.200000007</v>
      </c>
      <c r="F444" s="176">
        <f t="shared" si="41"/>
        <v>2178397</v>
      </c>
      <c r="G444" s="177">
        <f t="shared" si="36"/>
        <v>1316010.5000000112</v>
      </c>
      <c r="H444" s="177">
        <f t="shared" si="37"/>
        <v>13389</v>
      </c>
    </row>
    <row r="445" spans="1:8" x14ac:dyDescent="0.25">
      <c r="A445" s="790" t="s">
        <v>852</v>
      </c>
      <c r="B445" s="791">
        <v>443</v>
      </c>
      <c r="C445" s="791">
        <v>3101.8</v>
      </c>
      <c r="D445" s="791">
        <v>66</v>
      </c>
      <c r="E445" s="176">
        <f t="shared" si="41"/>
        <v>28461998.000000007</v>
      </c>
      <c r="F445" s="176">
        <f t="shared" si="41"/>
        <v>2178463</v>
      </c>
      <c r="G445" s="177">
        <f t="shared" si="36"/>
        <v>1312908.7000000104</v>
      </c>
      <c r="H445" s="177">
        <f t="shared" si="37"/>
        <v>13323</v>
      </c>
    </row>
    <row r="446" spans="1:8" x14ac:dyDescent="0.25">
      <c r="A446" s="790" t="s">
        <v>852</v>
      </c>
      <c r="B446" s="791">
        <v>444</v>
      </c>
      <c r="C446" s="791">
        <v>3996.0000000000005</v>
      </c>
      <c r="D446" s="791">
        <v>71</v>
      </c>
      <c r="E446" s="176">
        <f t="shared" si="41"/>
        <v>28465994.000000007</v>
      </c>
      <c r="F446" s="176">
        <f t="shared" si="41"/>
        <v>2178534</v>
      </c>
      <c r="G446" s="177">
        <f t="shared" si="36"/>
        <v>1308912.7000000104</v>
      </c>
      <c r="H446" s="177">
        <f t="shared" si="37"/>
        <v>13252</v>
      </c>
    </row>
    <row r="447" spans="1:8" x14ac:dyDescent="0.25">
      <c r="A447" s="790" t="s">
        <v>852</v>
      </c>
      <c r="B447" s="791">
        <v>445</v>
      </c>
      <c r="C447" s="791">
        <v>4004.2</v>
      </c>
      <c r="D447" s="791">
        <v>84</v>
      </c>
      <c r="E447" s="176">
        <f t="shared" si="41"/>
        <v>28469998.200000007</v>
      </c>
      <c r="F447" s="176">
        <f t="shared" si="41"/>
        <v>2178618</v>
      </c>
      <c r="G447" s="177">
        <f t="shared" si="36"/>
        <v>1304908.5000000112</v>
      </c>
      <c r="H447" s="177">
        <f t="shared" si="37"/>
        <v>13168</v>
      </c>
    </row>
    <row r="448" spans="1:8" x14ac:dyDescent="0.25">
      <c r="A448" s="790" t="s">
        <v>852</v>
      </c>
      <c r="B448" s="791">
        <v>446</v>
      </c>
      <c r="C448" s="791">
        <v>1338.6000000000001</v>
      </c>
      <c r="D448" s="791">
        <v>24</v>
      </c>
      <c r="E448" s="176">
        <f t="shared" si="41"/>
        <v>28471336.800000008</v>
      </c>
      <c r="F448" s="176">
        <f t="shared" si="41"/>
        <v>2178642</v>
      </c>
      <c r="G448" s="177">
        <f t="shared" si="36"/>
        <v>1303569.9000000097</v>
      </c>
      <c r="H448" s="177">
        <f t="shared" si="37"/>
        <v>13144</v>
      </c>
    </row>
    <row r="449" spans="1:8" x14ac:dyDescent="0.25">
      <c r="A449" s="790" t="s">
        <v>852</v>
      </c>
      <c r="B449" s="791">
        <v>447</v>
      </c>
      <c r="C449" s="791">
        <v>4022.2000000000003</v>
      </c>
      <c r="D449" s="791">
        <v>64</v>
      </c>
      <c r="E449" s="176">
        <f t="shared" si="41"/>
        <v>28475359.000000007</v>
      </c>
      <c r="F449" s="176">
        <f t="shared" si="41"/>
        <v>2178706</v>
      </c>
      <c r="G449" s="177">
        <f t="shared" si="36"/>
        <v>1299547.7000000104</v>
      </c>
      <c r="H449" s="177">
        <f t="shared" si="37"/>
        <v>13080</v>
      </c>
    </row>
    <row r="450" spans="1:8" x14ac:dyDescent="0.25">
      <c r="A450" s="790" t="s">
        <v>852</v>
      </c>
      <c r="B450" s="791">
        <v>448</v>
      </c>
      <c r="C450" s="791">
        <v>4477.7</v>
      </c>
      <c r="D450" s="791">
        <v>81</v>
      </c>
      <c r="E450" s="176">
        <f t="shared" si="41"/>
        <v>28479836.700000007</v>
      </c>
      <c r="F450" s="176">
        <f t="shared" si="41"/>
        <v>2178787</v>
      </c>
      <c r="G450" s="177">
        <f t="shared" si="36"/>
        <v>1295070.0000000112</v>
      </c>
      <c r="H450" s="177">
        <f t="shared" si="37"/>
        <v>12999</v>
      </c>
    </row>
    <row r="451" spans="1:8" x14ac:dyDescent="0.25">
      <c r="A451" s="790" t="s">
        <v>852</v>
      </c>
      <c r="B451" s="791">
        <v>449</v>
      </c>
      <c r="C451" s="791">
        <v>1795.8999999999999</v>
      </c>
      <c r="D451" s="791">
        <v>36</v>
      </c>
      <c r="E451" s="176">
        <f t="shared" si="41"/>
        <v>28481632.600000005</v>
      </c>
      <c r="F451" s="176">
        <f t="shared" si="41"/>
        <v>2178823</v>
      </c>
      <c r="G451" s="177">
        <f t="shared" ref="G451:G514" si="42">$E$1167-E451</f>
        <v>1293274.1000000127</v>
      </c>
      <c r="H451" s="177">
        <f t="shared" ref="H451:H514" si="43">$F$1167-F451</f>
        <v>12963</v>
      </c>
    </row>
    <row r="452" spans="1:8" x14ac:dyDescent="0.25">
      <c r="A452" s="790" t="s">
        <v>852</v>
      </c>
      <c r="B452" s="791">
        <v>450</v>
      </c>
      <c r="C452" s="791">
        <v>2698.7999999999997</v>
      </c>
      <c r="D452" s="791">
        <v>39</v>
      </c>
      <c r="E452" s="176">
        <f t="shared" ref="E452:F467" si="44">E451+C452</f>
        <v>28484331.400000006</v>
      </c>
      <c r="F452" s="176">
        <f t="shared" si="44"/>
        <v>2178862</v>
      </c>
      <c r="G452" s="177">
        <f t="shared" si="42"/>
        <v>1290575.3000000119</v>
      </c>
      <c r="H452" s="177">
        <f t="shared" si="43"/>
        <v>12924</v>
      </c>
    </row>
    <row r="453" spans="1:8" x14ac:dyDescent="0.25">
      <c r="A453" s="790" t="s">
        <v>852</v>
      </c>
      <c r="B453" s="791">
        <v>451</v>
      </c>
      <c r="C453" s="791">
        <v>2704.2</v>
      </c>
      <c r="D453" s="791">
        <v>48</v>
      </c>
      <c r="E453" s="176">
        <f t="shared" si="44"/>
        <v>28487035.600000005</v>
      </c>
      <c r="F453" s="176">
        <f t="shared" si="44"/>
        <v>2178910</v>
      </c>
      <c r="G453" s="177">
        <f t="shared" si="42"/>
        <v>1287871.1000000127</v>
      </c>
      <c r="H453" s="177">
        <f t="shared" si="43"/>
        <v>12876</v>
      </c>
    </row>
    <row r="454" spans="1:8" x14ac:dyDescent="0.25">
      <c r="A454" s="790" t="s">
        <v>852</v>
      </c>
      <c r="B454" s="791">
        <v>452</v>
      </c>
      <c r="C454" s="791">
        <v>1807.9</v>
      </c>
      <c r="D454" s="791">
        <v>28</v>
      </c>
      <c r="E454" s="176">
        <f t="shared" si="44"/>
        <v>28488843.500000004</v>
      </c>
      <c r="F454" s="176">
        <f t="shared" si="44"/>
        <v>2178938</v>
      </c>
      <c r="G454" s="177">
        <f t="shared" si="42"/>
        <v>1286063.2000000142</v>
      </c>
      <c r="H454" s="177">
        <f t="shared" si="43"/>
        <v>12848</v>
      </c>
    </row>
    <row r="455" spans="1:8" x14ac:dyDescent="0.25">
      <c r="A455" s="790" t="s">
        <v>852</v>
      </c>
      <c r="B455" s="791">
        <v>453</v>
      </c>
      <c r="C455" s="791">
        <v>3623.7000000000003</v>
      </c>
      <c r="D455" s="791">
        <v>68</v>
      </c>
      <c r="E455" s="176">
        <f t="shared" si="44"/>
        <v>28492467.200000003</v>
      </c>
      <c r="F455" s="176">
        <f t="shared" si="44"/>
        <v>2179006</v>
      </c>
      <c r="G455" s="177">
        <f t="shared" si="42"/>
        <v>1282439.5000000149</v>
      </c>
      <c r="H455" s="177">
        <f t="shared" si="43"/>
        <v>12780</v>
      </c>
    </row>
    <row r="456" spans="1:8" x14ac:dyDescent="0.25">
      <c r="A456" s="790" t="s">
        <v>852</v>
      </c>
      <c r="B456" s="791">
        <v>454</v>
      </c>
      <c r="C456" s="791">
        <v>3177.2000000000003</v>
      </c>
      <c r="D456" s="791">
        <v>60</v>
      </c>
      <c r="E456" s="176">
        <f t="shared" si="44"/>
        <v>28495644.400000002</v>
      </c>
      <c r="F456" s="176">
        <f t="shared" si="44"/>
        <v>2179066</v>
      </c>
      <c r="G456" s="177">
        <f t="shared" si="42"/>
        <v>1279262.3000000156</v>
      </c>
      <c r="H456" s="177">
        <f t="shared" si="43"/>
        <v>12720</v>
      </c>
    </row>
    <row r="457" spans="1:8" x14ac:dyDescent="0.25">
      <c r="A457" s="790" t="s">
        <v>852</v>
      </c>
      <c r="B457" s="791">
        <v>455</v>
      </c>
      <c r="C457" s="791">
        <v>2275.1999999999998</v>
      </c>
      <c r="D457" s="791">
        <v>54</v>
      </c>
      <c r="E457" s="176">
        <f t="shared" si="44"/>
        <v>28497919.600000001</v>
      </c>
      <c r="F457" s="176">
        <f t="shared" si="44"/>
        <v>2179120</v>
      </c>
      <c r="G457" s="177">
        <f t="shared" si="42"/>
        <v>1276987.1000000164</v>
      </c>
      <c r="H457" s="177">
        <f t="shared" si="43"/>
        <v>12666</v>
      </c>
    </row>
    <row r="458" spans="1:8" x14ac:dyDescent="0.25">
      <c r="A458" s="790" t="s">
        <v>852</v>
      </c>
      <c r="B458" s="791">
        <v>456</v>
      </c>
      <c r="C458" s="791">
        <v>1367.5</v>
      </c>
      <c r="D458" s="791">
        <v>18</v>
      </c>
      <c r="E458" s="176">
        <f t="shared" si="44"/>
        <v>28499287.100000001</v>
      </c>
      <c r="F458" s="176">
        <f t="shared" si="44"/>
        <v>2179138</v>
      </c>
      <c r="G458" s="177">
        <f t="shared" si="42"/>
        <v>1275619.6000000164</v>
      </c>
      <c r="H458" s="177">
        <f t="shared" si="43"/>
        <v>12648</v>
      </c>
    </row>
    <row r="459" spans="1:8" x14ac:dyDescent="0.25">
      <c r="A459" s="790" t="s">
        <v>852</v>
      </c>
      <c r="B459" s="791">
        <v>457</v>
      </c>
      <c r="C459" s="791">
        <v>1370.5</v>
      </c>
      <c r="D459" s="791">
        <v>30</v>
      </c>
      <c r="E459" s="176">
        <f t="shared" si="44"/>
        <v>28500657.600000001</v>
      </c>
      <c r="F459" s="176">
        <f t="shared" si="44"/>
        <v>2179168</v>
      </c>
      <c r="G459" s="177">
        <f t="shared" si="42"/>
        <v>1274249.1000000164</v>
      </c>
      <c r="H459" s="177">
        <f t="shared" si="43"/>
        <v>12618</v>
      </c>
    </row>
    <row r="460" spans="1:8" x14ac:dyDescent="0.25">
      <c r="A460" s="790" t="s">
        <v>852</v>
      </c>
      <c r="B460" s="791">
        <v>458</v>
      </c>
      <c r="C460" s="791">
        <v>2748.6000000000004</v>
      </c>
      <c r="D460" s="791">
        <v>44</v>
      </c>
      <c r="E460" s="176">
        <f t="shared" si="44"/>
        <v>28503406.200000003</v>
      </c>
      <c r="F460" s="176">
        <f t="shared" si="44"/>
        <v>2179212</v>
      </c>
      <c r="G460" s="177">
        <f t="shared" si="42"/>
        <v>1271500.5000000149</v>
      </c>
      <c r="H460" s="177">
        <f t="shared" si="43"/>
        <v>12574</v>
      </c>
    </row>
    <row r="461" spans="1:8" x14ac:dyDescent="0.25">
      <c r="A461" s="790" t="s">
        <v>852</v>
      </c>
      <c r="B461" s="791">
        <v>459</v>
      </c>
      <c r="C461" s="791">
        <v>1836</v>
      </c>
      <c r="D461" s="791">
        <v>30</v>
      </c>
      <c r="E461" s="176">
        <f t="shared" si="44"/>
        <v>28505242.200000003</v>
      </c>
      <c r="F461" s="176">
        <f t="shared" si="44"/>
        <v>2179242</v>
      </c>
      <c r="G461" s="177">
        <f t="shared" si="42"/>
        <v>1269664.5000000149</v>
      </c>
      <c r="H461" s="177">
        <f t="shared" si="43"/>
        <v>12544</v>
      </c>
    </row>
    <row r="462" spans="1:8" x14ac:dyDescent="0.25">
      <c r="A462" s="790" t="s">
        <v>852</v>
      </c>
      <c r="B462" s="791">
        <v>460</v>
      </c>
      <c r="C462" s="791">
        <v>2760.7</v>
      </c>
      <c r="D462" s="791">
        <v>42</v>
      </c>
      <c r="E462" s="176">
        <f t="shared" si="44"/>
        <v>28508002.900000002</v>
      </c>
      <c r="F462" s="176">
        <f t="shared" si="44"/>
        <v>2179284</v>
      </c>
      <c r="G462" s="177">
        <f t="shared" si="42"/>
        <v>1266903.8000000156</v>
      </c>
      <c r="H462" s="177">
        <f t="shared" si="43"/>
        <v>12502</v>
      </c>
    </row>
    <row r="463" spans="1:8" x14ac:dyDescent="0.25">
      <c r="A463" s="790" t="s">
        <v>852</v>
      </c>
      <c r="B463" s="791">
        <v>461</v>
      </c>
      <c r="C463" s="791">
        <v>2304.2999999999997</v>
      </c>
      <c r="D463" s="791">
        <v>50</v>
      </c>
      <c r="E463" s="176">
        <f t="shared" si="44"/>
        <v>28510307.200000003</v>
      </c>
      <c r="F463" s="176">
        <f t="shared" si="44"/>
        <v>2179334</v>
      </c>
      <c r="G463" s="177">
        <f t="shared" si="42"/>
        <v>1264599.5000000149</v>
      </c>
      <c r="H463" s="177">
        <f t="shared" si="43"/>
        <v>12452</v>
      </c>
    </row>
    <row r="464" spans="1:8" x14ac:dyDescent="0.25">
      <c r="A464" s="790" t="s">
        <v>852</v>
      </c>
      <c r="B464" s="791">
        <v>462</v>
      </c>
      <c r="C464" s="791">
        <v>1848.1</v>
      </c>
      <c r="D464" s="791">
        <v>32</v>
      </c>
      <c r="E464" s="176">
        <f t="shared" si="44"/>
        <v>28512155.300000004</v>
      </c>
      <c r="F464" s="176">
        <f t="shared" si="44"/>
        <v>2179366</v>
      </c>
      <c r="G464" s="177">
        <f t="shared" si="42"/>
        <v>1262751.4000000134</v>
      </c>
      <c r="H464" s="177">
        <f t="shared" si="43"/>
        <v>12420</v>
      </c>
    </row>
    <row r="465" spans="1:8" x14ac:dyDescent="0.25">
      <c r="A465" s="790" t="s">
        <v>852</v>
      </c>
      <c r="B465" s="791">
        <v>463</v>
      </c>
      <c r="C465" s="791">
        <v>3704.9</v>
      </c>
      <c r="D465" s="791">
        <v>64</v>
      </c>
      <c r="E465" s="176">
        <f t="shared" si="44"/>
        <v>28515860.200000003</v>
      </c>
      <c r="F465" s="176">
        <f t="shared" si="44"/>
        <v>2179430</v>
      </c>
      <c r="G465" s="177">
        <f t="shared" si="42"/>
        <v>1259046.5000000149</v>
      </c>
      <c r="H465" s="177">
        <f t="shared" si="43"/>
        <v>12356</v>
      </c>
    </row>
    <row r="466" spans="1:8" x14ac:dyDescent="0.25">
      <c r="A466" s="790" t="s">
        <v>852</v>
      </c>
      <c r="B466" s="791">
        <v>464</v>
      </c>
      <c r="C466" s="791">
        <v>928.3</v>
      </c>
      <c r="D466" s="791">
        <v>12</v>
      </c>
      <c r="E466" s="176">
        <f t="shared" si="44"/>
        <v>28516788.500000004</v>
      </c>
      <c r="F466" s="176">
        <f t="shared" si="44"/>
        <v>2179442</v>
      </c>
      <c r="G466" s="177">
        <f t="shared" si="42"/>
        <v>1258118.2000000142</v>
      </c>
      <c r="H466" s="177">
        <f t="shared" si="43"/>
        <v>12344</v>
      </c>
    </row>
    <row r="467" spans="1:8" x14ac:dyDescent="0.25">
      <c r="A467" s="790" t="s">
        <v>852</v>
      </c>
      <c r="B467" s="791">
        <v>465</v>
      </c>
      <c r="C467" s="791">
        <v>2323.6</v>
      </c>
      <c r="D467" s="791">
        <v>42</v>
      </c>
      <c r="E467" s="176">
        <f t="shared" si="44"/>
        <v>28519112.100000005</v>
      </c>
      <c r="F467" s="176">
        <f t="shared" si="44"/>
        <v>2179484</v>
      </c>
      <c r="G467" s="177">
        <f t="shared" si="42"/>
        <v>1255794.6000000127</v>
      </c>
      <c r="H467" s="177">
        <f t="shared" si="43"/>
        <v>12302</v>
      </c>
    </row>
    <row r="468" spans="1:8" x14ac:dyDescent="0.25">
      <c r="A468" s="790" t="s">
        <v>852</v>
      </c>
      <c r="B468" s="791">
        <v>466</v>
      </c>
      <c r="C468" s="791">
        <v>1398.2</v>
      </c>
      <c r="D468" s="791">
        <v>34</v>
      </c>
      <c r="E468" s="176">
        <f t="shared" ref="E468:F483" si="45">E467+C468</f>
        <v>28520510.300000004</v>
      </c>
      <c r="F468" s="176">
        <f t="shared" si="45"/>
        <v>2179518</v>
      </c>
      <c r="G468" s="177">
        <f t="shared" si="42"/>
        <v>1254396.4000000134</v>
      </c>
      <c r="H468" s="177">
        <f t="shared" si="43"/>
        <v>12268</v>
      </c>
    </row>
    <row r="469" spans="1:8" x14ac:dyDescent="0.25">
      <c r="A469" s="790" t="s">
        <v>852</v>
      </c>
      <c r="B469" s="791">
        <v>467</v>
      </c>
      <c r="C469" s="791">
        <v>2334.4</v>
      </c>
      <c r="D469" s="791">
        <v>31</v>
      </c>
      <c r="E469" s="176">
        <f t="shared" si="45"/>
        <v>28522844.700000003</v>
      </c>
      <c r="F469" s="176">
        <f t="shared" si="45"/>
        <v>2179549</v>
      </c>
      <c r="G469" s="177">
        <f t="shared" si="42"/>
        <v>1252062.0000000149</v>
      </c>
      <c r="H469" s="177">
        <f t="shared" si="43"/>
        <v>12237</v>
      </c>
    </row>
    <row r="470" spans="1:8" x14ac:dyDescent="0.25">
      <c r="A470" s="790" t="s">
        <v>852</v>
      </c>
      <c r="B470" s="791">
        <v>468</v>
      </c>
      <c r="C470" s="791">
        <v>4681.0999999999995</v>
      </c>
      <c r="D470" s="791">
        <v>73</v>
      </c>
      <c r="E470" s="176">
        <f t="shared" si="45"/>
        <v>28527525.800000004</v>
      </c>
      <c r="F470" s="176">
        <f t="shared" si="45"/>
        <v>2179622</v>
      </c>
      <c r="G470" s="177">
        <f t="shared" si="42"/>
        <v>1247380.9000000134</v>
      </c>
      <c r="H470" s="177">
        <f t="shared" si="43"/>
        <v>12164</v>
      </c>
    </row>
    <row r="471" spans="1:8" x14ac:dyDescent="0.25">
      <c r="A471" s="790" t="s">
        <v>852</v>
      </c>
      <c r="B471" s="791">
        <v>469</v>
      </c>
      <c r="C471" s="791">
        <v>2343.8000000000002</v>
      </c>
      <c r="D471" s="791">
        <v>31</v>
      </c>
      <c r="E471" s="176">
        <f t="shared" si="45"/>
        <v>28529869.600000005</v>
      </c>
      <c r="F471" s="176">
        <f t="shared" si="45"/>
        <v>2179653</v>
      </c>
      <c r="G471" s="177">
        <f t="shared" si="42"/>
        <v>1245037.1000000127</v>
      </c>
      <c r="H471" s="177">
        <f t="shared" si="43"/>
        <v>12133</v>
      </c>
    </row>
    <row r="472" spans="1:8" x14ac:dyDescent="0.25">
      <c r="A472" s="790" t="s">
        <v>852</v>
      </c>
      <c r="B472" s="791">
        <v>470</v>
      </c>
      <c r="C472" s="791">
        <v>3759.9999999999995</v>
      </c>
      <c r="D472" s="791">
        <v>48</v>
      </c>
      <c r="E472" s="176">
        <f t="shared" si="45"/>
        <v>28533629.600000005</v>
      </c>
      <c r="F472" s="176">
        <f t="shared" si="45"/>
        <v>2179701</v>
      </c>
      <c r="G472" s="177">
        <f t="shared" si="42"/>
        <v>1241277.1000000127</v>
      </c>
      <c r="H472" s="177">
        <f t="shared" si="43"/>
        <v>12085</v>
      </c>
    </row>
    <row r="473" spans="1:8" x14ac:dyDescent="0.25">
      <c r="A473" s="790" t="s">
        <v>852</v>
      </c>
      <c r="B473" s="791">
        <v>471</v>
      </c>
      <c r="C473" s="791">
        <v>2354.1999999999998</v>
      </c>
      <c r="D473" s="791">
        <v>36</v>
      </c>
      <c r="E473" s="176">
        <f t="shared" si="45"/>
        <v>28535983.800000004</v>
      </c>
      <c r="F473" s="176">
        <f t="shared" si="45"/>
        <v>2179737</v>
      </c>
      <c r="G473" s="177">
        <f t="shared" si="42"/>
        <v>1238922.9000000134</v>
      </c>
      <c r="H473" s="177">
        <f t="shared" si="43"/>
        <v>12049</v>
      </c>
    </row>
    <row r="474" spans="1:8" x14ac:dyDescent="0.25">
      <c r="A474" s="790" t="s">
        <v>852</v>
      </c>
      <c r="B474" s="791">
        <v>472</v>
      </c>
      <c r="C474" s="791">
        <v>3303.7</v>
      </c>
      <c r="D474" s="791">
        <v>52</v>
      </c>
      <c r="E474" s="176">
        <f t="shared" si="45"/>
        <v>28539287.500000004</v>
      </c>
      <c r="F474" s="176">
        <f t="shared" si="45"/>
        <v>2179789</v>
      </c>
      <c r="G474" s="177">
        <f t="shared" si="42"/>
        <v>1235619.2000000142</v>
      </c>
      <c r="H474" s="177">
        <f t="shared" si="43"/>
        <v>11997</v>
      </c>
    </row>
    <row r="475" spans="1:8" x14ac:dyDescent="0.25">
      <c r="A475" s="790" t="s">
        <v>852</v>
      </c>
      <c r="B475" s="791">
        <v>473</v>
      </c>
      <c r="C475" s="791">
        <v>4729.2000000000007</v>
      </c>
      <c r="D475" s="791">
        <v>96</v>
      </c>
      <c r="E475" s="176">
        <f t="shared" si="45"/>
        <v>28544016.700000003</v>
      </c>
      <c r="F475" s="176">
        <f t="shared" si="45"/>
        <v>2179885</v>
      </c>
      <c r="G475" s="177">
        <f t="shared" si="42"/>
        <v>1230890.0000000149</v>
      </c>
      <c r="H475" s="177">
        <f t="shared" si="43"/>
        <v>11901</v>
      </c>
    </row>
    <row r="476" spans="1:8" x14ac:dyDescent="0.25">
      <c r="A476" s="790" t="s">
        <v>852</v>
      </c>
      <c r="B476" s="791">
        <v>474</v>
      </c>
      <c r="C476" s="791">
        <v>3318.2</v>
      </c>
      <c r="D476" s="791">
        <v>60</v>
      </c>
      <c r="E476" s="176">
        <f t="shared" si="45"/>
        <v>28547334.900000002</v>
      </c>
      <c r="F476" s="176">
        <f t="shared" si="45"/>
        <v>2179945</v>
      </c>
      <c r="G476" s="177">
        <f t="shared" si="42"/>
        <v>1227571.8000000156</v>
      </c>
      <c r="H476" s="177">
        <f t="shared" si="43"/>
        <v>11841</v>
      </c>
    </row>
    <row r="477" spans="1:8" x14ac:dyDescent="0.25">
      <c r="A477" s="790" t="s">
        <v>852</v>
      </c>
      <c r="B477" s="791">
        <v>475</v>
      </c>
      <c r="C477" s="791">
        <v>950.2</v>
      </c>
      <c r="D477" s="791">
        <v>12</v>
      </c>
      <c r="E477" s="176">
        <f t="shared" si="45"/>
        <v>28548285.100000001</v>
      </c>
      <c r="F477" s="176">
        <f t="shared" si="45"/>
        <v>2179957</v>
      </c>
      <c r="G477" s="177">
        <f t="shared" si="42"/>
        <v>1226621.6000000164</v>
      </c>
      <c r="H477" s="177">
        <f t="shared" si="43"/>
        <v>11829</v>
      </c>
    </row>
    <row r="478" spans="1:8" x14ac:dyDescent="0.25">
      <c r="A478" s="790" t="s">
        <v>852</v>
      </c>
      <c r="B478" s="791">
        <v>476</v>
      </c>
      <c r="C478" s="791">
        <v>2855.2999999999997</v>
      </c>
      <c r="D478" s="791">
        <v>53</v>
      </c>
      <c r="E478" s="176">
        <f t="shared" si="45"/>
        <v>28551140.400000002</v>
      </c>
      <c r="F478" s="176">
        <f t="shared" si="45"/>
        <v>2180010</v>
      </c>
      <c r="G478" s="177">
        <f t="shared" si="42"/>
        <v>1223766.3000000156</v>
      </c>
      <c r="H478" s="177">
        <f t="shared" si="43"/>
        <v>11776</v>
      </c>
    </row>
    <row r="479" spans="1:8" x14ac:dyDescent="0.25">
      <c r="A479" s="790" t="s">
        <v>852</v>
      </c>
      <c r="B479" s="791">
        <v>477</v>
      </c>
      <c r="C479" s="791">
        <v>2384</v>
      </c>
      <c r="D479" s="791">
        <v>54</v>
      </c>
      <c r="E479" s="176">
        <f t="shared" si="45"/>
        <v>28553524.400000002</v>
      </c>
      <c r="F479" s="176">
        <f t="shared" si="45"/>
        <v>2180064</v>
      </c>
      <c r="G479" s="177">
        <f t="shared" si="42"/>
        <v>1221382.3000000156</v>
      </c>
      <c r="H479" s="177">
        <f t="shared" si="43"/>
        <v>11722</v>
      </c>
    </row>
    <row r="480" spans="1:8" x14ac:dyDescent="0.25">
      <c r="A480" s="790" t="s">
        <v>852</v>
      </c>
      <c r="B480" s="791">
        <v>478</v>
      </c>
      <c r="C480" s="791">
        <v>2869.0000000000005</v>
      </c>
      <c r="D480" s="791">
        <v>46</v>
      </c>
      <c r="E480" s="176">
        <f t="shared" si="45"/>
        <v>28556393.400000002</v>
      </c>
      <c r="F480" s="176">
        <f t="shared" si="45"/>
        <v>2180110</v>
      </c>
      <c r="G480" s="177">
        <f t="shared" si="42"/>
        <v>1218513.3000000156</v>
      </c>
      <c r="H480" s="177">
        <f t="shared" si="43"/>
        <v>11676</v>
      </c>
    </row>
    <row r="481" spans="1:8" x14ac:dyDescent="0.25">
      <c r="A481" s="790" t="s">
        <v>852</v>
      </c>
      <c r="B481" s="791">
        <v>479</v>
      </c>
      <c r="C481" s="791">
        <v>3833.3</v>
      </c>
      <c r="D481" s="791">
        <v>72</v>
      </c>
      <c r="E481" s="176">
        <f t="shared" si="45"/>
        <v>28560226.700000003</v>
      </c>
      <c r="F481" s="176">
        <f t="shared" si="45"/>
        <v>2180182</v>
      </c>
      <c r="G481" s="177">
        <f t="shared" si="42"/>
        <v>1214680.0000000149</v>
      </c>
      <c r="H481" s="177">
        <f t="shared" si="43"/>
        <v>11604</v>
      </c>
    </row>
    <row r="482" spans="1:8" x14ac:dyDescent="0.25">
      <c r="A482" s="790" t="s">
        <v>852</v>
      </c>
      <c r="B482" s="791">
        <v>480</v>
      </c>
      <c r="C482" s="791">
        <v>3359.7</v>
      </c>
      <c r="D482" s="791">
        <v>56</v>
      </c>
      <c r="E482" s="176">
        <f t="shared" si="45"/>
        <v>28563586.400000002</v>
      </c>
      <c r="F482" s="176">
        <f t="shared" si="45"/>
        <v>2180238</v>
      </c>
      <c r="G482" s="177">
        <f t="shared" si="42"/>
        <v>1211320.3000000156</v>
      </c>
      <c r="H482" s="177">
        <f t="shared" si="43"/>
        <v>11548</v>
      </c>
    </row>
    <row r="483" spans="1:8" x14ac:dyDescent="0.25">
      <c r="A483" s="790" t="s">
        <v>852</v>
      </c>
      <c r="B483" s="791">
        <v>481</v>
      </c>
      <c r="C483" s="791">
        <v>480.8</v>
      </c>
      <c r="D483" s="791">
        <v>6</v>
      </c>
      <c r="E483" s="176">
        <f t="shared" si="45"/>
        <v>28564067.200000003</v>
      </c>
      <c r="F483" s="176">
        <f t="shared" si="45"/>
        <v>2180244</v>
      </c>
      <c r="G483" s="177">
        <f t="shared" si="42"/>
        <v>1210839.5000000149</v>
      </c>
      <c r="H483" s="177">
        <f t="shared" si="43"/>
        <v>11542</v>
      </c>
    </row>
    <row r="484" spans="1:8" x14ac:dyDescent="0.25">
      <c r="A484" s="790" t="s">
        <v>852</v>
      </c>
      <c r="B484" s="791">
        <v>482</v>
      </c>
      <c r="C484" s="791">
        <v>2409.3000000000002</v>
      </c>
      <c r="D484" s="791">
        <v>30</v>
      </c>
      <c r="E484" s="176">
        <f t="shared" ref="E484:F499" si="46">E483+C484</f>
        <v>28566476.500000004</v>
      </c>
      <c r="F484" s="176">
        <f t="shared" si="46"/>
        <v>2180274</v>
      </c>
      <c r="G484" s="177">
        <f t="shared" si="42"/>
        <v>1208430.2000000142</v>
      </c>
      <c r="H484" s="177">
        <f t="shared" si="43"/>
        <v>11512</v>
      </c>
    </row>
    <row r="485" spans="1:8" x14ac:dyDescent="0.25">
      <c r="A485" s="790" t="s">
        <v>852</v>
      </c>
      <c r="B485" s="791">
        <v>483</v>
      </c>
      <c r="C485" s="791">
        <v>3380.3999999999996</v>
      </c>
      <c r="D485" s="791">
        <v>52</v>
      </c>
      <c r="E485" s="176">
        <f t="shared" si="46"/>
        <v>28569856.900000002</v>
      </c>
      <c r="F485" s="176">
        <f t="shared" si="46"/>
        <v>2180326</v>
      </c>
      <c r="G485" s="177">
        <f t="shared" si="42"/>
        <v>1205049.8000000156</v>
      </c>
      <c r="H485" s="177">
        <f t="shared" si="43"/>
        <v>11460</v>
      </c>
    </row>
    <row r="486" spans="1:8" x14ac:dyDescent="0.25">
      <c r="A486" s="790" t="s">
        <v>852</v>
      </c>
      <c r="B486" s="791">
        <v>484</v>
      </c>
      <c r="C486" s="791">
        <v>4355.2</v>
      </c>
      <c r="D486" s="791">
        <v>72</v>
      </c>
      <c r="E486" s="176">
        <f t="shared" si="46"/>
        <v>28574212.100000001</v>
      </c>
      <c r="F486" s="176">
        <f t="shared" si="46"/>
        <v>2180398</v>
      </c>
      <c r="G486" s="177">
        <f t="shared" si="42"/>
        <v>1200694.6000000164</v>
      </c>
      <c r="H486" s="177">
        <f t="shared" si="43"/>
        <v>11388</v>
      </c>
    </row>
    <row r="487" spans="1:8" x14ac:dyDescent="0.25">
      <c r="A487" s="790" t="s">
        <v>852</v>
      </c>
      <c r="B487" s="791">
        <v>485</v>
      </c>
      <c r="C487" s="791">
        <v>1939.8999999999999</v>
      </c>
      <c r="D487" s="791">
        <v>30</v>
      </c>
      <c r="E487" s="176">
        <f t="shared" si="46"/>
        <v>28576152</v>
      </c>
      <c r="F487" s="176">
        <f t="shared" si="46"/>
        <v>2180428</v>
      </c>
      <c r="G487" s="177">
        <f t="shared" si="42"/>
        <v>1198754.7000000179</v>
      </c>
      <c r="H487" s="177">
        <f t="shared" si="43"/>
        <v>11358</v>
      </c>
    </row>
    <row r="488" spans="1:8" x14ac:dyDescent="0.25">
      <c r="A488" s="790" t="s">
        <v>852</v>
      </c>
      <c r="B488" s="791">
        <v>486</v>
      </c>
      <c r="C488" s="791">
        <v>3888.3999999999996</v>
      </c>
      <c r="D488" s="791">
        <v>77</v>
      </c>
      <c r="E488" s="176">
        <f t="shared" si="46"/>
        <v>28580040.399999999</v>
      </c>
      <c r="F488" s="176">
        <f t="shared" si="46"/>
        <v>2180505</v>
      </c>
      <c r="G488" s="177">
        <f t="shared" si="42"/>
        <v>1194866.3000000194</v>
      </c>
      <c r="H488" s="177">
        <f t="shared" si="43"/>
        <v>11281</v>
      </c>
    </row>
    <row r="489" spans="1:8" x14ac:dyDescent="0.25">
      <c r="A489" s="790" t="s">
        <v>852</v>
      </c>
      <c r="B489" s="791">
        <v>487</v>
      </c>
      <c r="C489" s="791">
        <v>1948.6</v>
      </c>
      <c r="D489" s="791">
        <v>33</v>
      </c>
      <c r="E489" s="176">
        <f t="shared" si="46"/>
        <v>28581989</v>
      </c>
      <c r="F489" s="176">
        <f t="shared" si="46"/>
        <v>2180538</v>
      </c>
      <c r="G489" s="177">
        <f t="shared" si="42"/>
        <v>1192917.7000000179</v>
      </c>
      <c r="H489" s="177">
        <f t="shared" si="43"/>
        <v>11248</v>
      </c>
    </row>
    <row r="490" spans="1:8" x14ac:dyDescent="0.25">
      <c r="A490" s="790" t="s">
        <v>852</v>
      </c>
      <c r="B490" s="791">
        <v>488</v>
      </c>
      <c r="C490" s="791">
        <v>1463.6</v>
      </c>
      <c r="D490" s="791">
        <v>24</v>
      </c>
      <c r="E490" s="176">
        <f t="shared" si="46"/>
        <v>28583452.600000001</v>
      </c>
      <c r="F490" s="176">
        <f t="shared" si="46"/>
        <v>2180562</v>
      </c>
      <c r="G490" s="177">
        <f t="shared" si="42"/>
        <v>1191454.1000000164</v>
      </c>
      <c r="H490" s="177">
        <f t="shared" si="43"/>
        <v>11224</v>
      </c>
    </row>
    <row r="491" spans="1:8" x14ac:dyDescent="0.25">
      <c r="A491" s="790" t="s">
        <v>852</v>
      </c>
      <c r="B491" s="791">
        <v>489</v>
      </c>
      <c r="C491" s="791">
        <v>1466.3</v>
      </c>
      <c r="D491" s="791">
        <v>30</v>
      </c>
      <c r="E491" s="176">
        <f t="shared" si="46"/>
        <v>28584918.900000002</v>
      </c>
      <c r="F491" s="176">
        <f t="shared" si="46"/>
        <v>2180592</v>
      </c>
      <c r="G491" s="177">
        <f t="shared" si="42"/>
        <v>1189987.8000000156</v>
      </c>
      <c r="H491" s="177">
        <f t="shared" si="43"/>
        <v>11194</v>
      </c>
    </row>
    <row r="492" spans="1:8" x14ac:dyDescent="0.25">
      <c r="A492" s="790" t="s">
        <v>852</v>
      </c>
      <c r="B492" s="791">
        <v>490</v>
      </c>
      <c r="C492" s="791">
        <v>980.4</v>
      </c>
      <c r="D492" s="791">
        <v>18</v>
      </c>
      <c r="E492" s="176">
        <f t="shared" si="46"/>
        <v>28585899.300000001</v>
      </c>
      <c r="F492" s="176">
        <f t="shared" si="46"/>
        <v>2180610</v>
      </c>
      <c r="G492" s="177">
        <f t="shared" si="42"/>
        <v>1189007.4000000171</v>
      </c>
      <c r="H492" s="177">
        <f t="shared" si="43"/>
        <v>11176</v>
      </c>
    </row>
    <row r="493" spans="1:8" x14ac:dyDescent="0.25">
      <c r="A493" s="790" t="s">
        <v>852</v>
      </c>
      <c r="B493" s="791">
        <v>491</v>
      </c>
      <c r="C493" s="791">
        <v>2944.7000000000003</v>
      </c>
      <c r="D493" s="791">
        <v>42</v>
      </c>
      <c r="E493" s="176">
        <f t="shared" si="46"/>
        <v>28588844</v>
      </c>
      <c r="F493" s="176">
        <f t="shared" si="46"/>
        <v>2180652</v>
      </c>
      <c r="G493" s="177">
        <f t="shared" si="42"/>
        <v>1186062.7000000179</v>
      </c>
      <c r="H493" s="177">
        <f t="shared" si="43"/>
        <v>11134</v>
      </c>
    </row>
    <row r="494" spans="1:8" x14ac:dyDescent="0.25">
      <c r="A494" s="790" t="s">
        <v>852</v>
      </c>
      <c r="B494" s="791">
        <v>492</v>
      </c>
      <c r="C494" s="791">
        <v>1967.3999999999999</v>
      </c>
      <c r="D494" s="791">
        <v>40</v>
      </c>
      <c r="E494" s="176">
        <f t="shared" si="46"/>
        <v>28590811.399999999</v>
      </c>
      <c r="F494" s="176">
        <f t="shared" si="46"/>
        <v>2180692</v>
      </c>
      <c r="G494" s="177">
        <f t="shared" si="42"/>
        <v>1184095.3000000194</v>
      </c>
      <c r="H494" s="177">
        <f t="shared" si="43"/>
        <v>11094</v>
      </c>
    </row>
    <row r="495" spans="1:8" x14ac:dyDescent="0.25">
      <c r="A495" s="790" t="s">
        <v>852</v>
      </c>
      <c r="B495" s="791">
        <v>493</v>
      </c>
      <c r="C495" s="791">
        <v>3451.2000000000003</v>
      </c>
      <c r="D495" s="791">
        <v>56</v>
      </c>
      <c r="E495" s="176">
        <f t="shared" si="46"/>
        <v>28594262.599999998</v>
      </c>
      <c r="F495" s="176">
        <f t="shared" si="46"/>
        <v>2180748</v>
      </c>
      <c r="G495" s="177">
        <f t="shared" si="42"/>
        <v>1180644.1000000201</v>
      </c>
      <c r="H495" s="177">
        <f t="shared" si="43"/>
        <v>11038</v>
      </c>
    </row>
    <row r="496" spans="1:8" x14ac:dyDescent="0.25">
      <c r="A496" s="790" t="s">
        <v>852</v>
      </c>
      <c r="B496" s="791">
        <v>494</v>
      </c>
      <c r="C496" s="791">
        <v>6915.4000000000005</v>
      </c>
      <c r="D496" s="791">
        <v>108</v>
      </c>
      <c r="E496" s="176">
        <f t="shared" si="46"/>
        <v>28601177.999999996</v>
      </c>
      <c r="F496" s="176">
        <f t="shared" si="46"/>
        <v>2180856</v>
      </c>
      <c r="G496" s="177">
        <f t="shared" si="42"/>
        <v>1173728.7000000216</v>
      </c>
      <c r="H496" s="177">
        <f t="shared" si="43"/>
        <v>10930</v>
      </c>
    </row>
    <row r="497" spans="1:8" x14ac:dyDescent="0.25">
      <c r="A497" s="790" t="s">
        <v>852</v>
      </c>
      <c r="B497" s="791">
        <v>495</v>
      </c>
      <c r="C497" s="791">
        <v>1484.6</v>
      </c>
      <c r="D497" s="791">
        <v>21</v>
      </c>
      <c r="E497" s="176">
        <f t="shared" si="46"/>
        <v>28602662.599999998</v>
      </c>
      <c r="F497" s="176">
        <f t="shared" si="46"/>
        <v>2180877</v>
      </c>
      <c r="G497" s="177">
        <f t="shared" si="42"/>
        <v>1172244.1000000201</v>
      </c>
      <c r="H497" s="177">
        <f t="shared" si="43"/>
        <v>10909</v>
      </c>
    </row>
    <row r="498" spans="1:8" x14ac:dyDescent="0.25">
      <c r="A498" s="790" t="s">
        <v>852</v>
      </c>
      <c r="B498" s="791">
        <v>496</v>
      </c>
      <c r="C498" s="791">
        <v>2480.3000000000002</v>
      </c>
      <c r="D498" s="791">
        <v>42</v>
      </c>
      <c r="E498" s="176">
        <f t="shared" si="46"/>
        <v>28605142.899999999</v>
      </c>
      <c r="F498" s="176">
        <f t="shared" si="46"/>
        <v>2180919</v>
      </c>
      <c r="G498" s="177">
        <f t="shared" si="42"/>
        <v>1169763.8000000194</v>
      </c>
      <c r="H498" s="177">
        <f t="shared" si="43"/>
        <v>10867</v>
      </c>
    </row>
    <row r="499" spans="1:8" x14ac:dyDescent="0.25">
      <c r="A499" s="790" t="s">
        <v>852</v>
      </c>
      <c r="B499" s="791">
        <v>497</v>
      </c>
      <c r="C499" s="791">
        <v>2485.5</v>
      </c>
      <c r="D499" s="791">
        <v>33</v>
      </c>
      <c r="E499" s="176">
        <f t="shared" si="46"/>
        <v>28607628.399999999</v>
      </c>
      <c r="F499" s="176">
        <f t="shared" si="46"/>
        <v>2180952</v>
      </c>
      <c r="G499" s="177">
        <f t="shared" si="42"/>
        <v>1167278.3000000194</v>
      </c>
      <c r="H499" s="177">
        <f t="shared" si="43"/>
        <v>10834</v>
      </c>
    </row>
    <row r="500" spans="1:8" x14ac:dyDescent="0.25">
      <c r="A500" s="790" t="s">
        <v>852</v>
      </c>
      <c r="B500" s="791">
        <v>498</v>
      </c>
      <c r="C500" s="791">
        <v>995.1</v>
      </c>
      <c r="D500" s="791">
        <v>23</v>
      </c>
      <c r="E500" s="176">
        <f t="shared" ref="E500:F515" si="47">E499+C500</f>
        <v>28608623.5</v>
      </c>
      <c r="F500" s="176">
        <f t="shared" si="47"/>
        <v>2180975</v>
      </c>
      <c r="G500" s="177">
        <f t="shared" si="42"/>
        <v>1166283.2000000179</v>
      </c>
      <c r="H500" s="177">
        <f t="shared" si="43"/>
        <v>10811</v>
      </c>
    </row>
    <row r="501" spans="1:8" x14ac:dyDescent="0.25">
      <c r="A501" s="790" t="s">
        <v>852</v>
      </c>
      <c r="B501" s="791">
        <v>499</v>
      </c>
      <c r="C501" s="791">
        <v>3992.3999999999996</v>
      </c>
      <c r="D501" s="791">
        <v>60</v>
      </c>
      <c r="E501" s="176">
        <f t="shared" si="47"/>
        <v>28612615.899999999</v>
      </c>
      <c r="F501" s="176">
        <f t="shared" si="47"/>
        <v>2181035</v>
      </c>
      <c r="G501" s="177">
        <f t="shared" si="42"/>
        <v>1162290.8000000194</v>
      </c>
      <c r="H501" s="177">
        <f t="shared" si="43"/>
        <v>10751</v>
      </c>
    </row>
    <row r="502" spans="1:8" x14ac:dyDescent="0.25">
      <c r="A502" s="790" t="s">
        <v>852</v>
      </c>
      <c r="B502" s="791">
        <v>500</v>
      </c>
      <c r="C502" s="791">
        <v>3000.1</v>
      </c>
      <c r="D502" s="791">
        <v>43</v>
      </c>
      <c r="E502" s="176">
        <f t="shared" si="47"/>
        <v>28615616</v>
      </c>
      <c r="F502" s="176">
        <f t="shared" si="47"/>
        <v>2181078</v>
      </c>
      <c r="G502" s="177">
        <f t="shared" si="42"/>
        <v>1159290.7000000179</v>
      </c>
      <c r="H502" s="177">
        <f t="shared" si="43"/>
        <v>10708</v>
      </c>
    </row>
    <row r="503" spans="1:8" x14ac:dyDescent="0.25">
      <c r="A503" s="790" t="s">
        <v>852</v>
      </c>
      <c r="B503" s="791">
        <v>501</v>
      </c>
      <c r="C503" s="791">
        <v>1002.2</v>
      </c>
      <c r="D503" s="791">
        <v>18</v>
      </c>
      <c r="E503" s="176">
        <f t="shared" si="47"/>
        <v>28616618.199999999</v>
      </c>
      <c r="F503" s="176">
        <f t="shared" si="47"/>
        <v>2181096</v>
      </c>
      <c r="G503" s="177">
        <f t="shared" si="42"/>
        <v>1158288.5000000186</v>
      </c>
      <c r="H503" s="177">
        <f t="shared" si="43"/>
        <v>10690</v>
      </c>
    </row>
    <row r="504" spans="1:8" x14ac:dyDescent="0.25">
      <c r="A504" s="790" t="s">
        <v>852</v>
      </c>
      <c r="B504" s="791">
        <v>502</v>
      </c>
      <c r="C504" s="791">
        <v>2509.6999999999998</v>
      </c>
      <c r="D504" s="791">
        <v>43</v>
      </c>
      <c r="E504" s="176">
        <f t="shared" si="47"/>
        <v>28619127.899999999</v>
      </c>
      <c r="F504" s="176">
        <f t="shared" si="47"/>
        <v>2181139</v>
      </c>
      <c r="G504" s="177">
        <f t="shared" si="42"/>
        <v>1155778.8000000194</v>
      </c>
      <c r="H504" s="177">
        <f t="shared" si="43"/>
        <v>10647</v>
      </c>
    </row>
    <row r="505" spans="1:8" x14ac:dyDescent="0.25">
      <c r="A505" s="790" t="s">
        <v>852</v>
      </c>
      <c r="B505" s="791">
        <v>503</v>
      </c>
      <c r="C505" s="791">
        <v>1509.6</v>
      </c>
      <c r="D505" s="791">
        <v>36</v>
      </c>
      <c r="E505" s="176">
        <f t="shared" si="47"/>
        <v>28620637.5</v>
      </c>
      <c r="F505" s="176">
        <f t="shared" si="47"/>
        <v>2181175</v>
      </c>
      <c r="G505" s="177">
        <f t="shared" si="42"/>
        <v>1154269.2000000179</v>
      </c>
      <c r="H505" s="177">
        <f t="shared" si="43"/>
        <v>10611</v>
      </c>
    </row>
    <row r="506" spans="1:8" x14ac:dyDescent="0.25">
      <c r="A506" s="790" t="s">
        <v>852</v>
      </c>
      <c r="B506" s="791">
        <v>504</v>
      </c>
      <c r="C506" s="791">
        <v>3023.6</v>
      </c>
      <c r="D506" s="791">
        <v>56</v>
      </c>
      <c r="E506" s="176">
        <f t="shared" si="47"/>
        <v>28623661.100000001</v>
      </c>
      <c r="F506" s="176">
        <f t="shared" si="47"/>
        <v>2181231</v>
      </c>
      <c r="G506" s="177">
        <f t="shared" si="42"/>
        <v>1151245.6000000164</v>
      </c>
      <c r="H506" s="177">
        <f t="shared" si="43"/>
        <v>10555</v>
      </c>
    </row>
    <row r="507" spans="1:8" x14ac:dyDescent="0.25">
      <c r="A507" s="790" t="s">
        <v>852</v>
      </c>
      <c r="B507" s="791">
        <v>505</v>
      </c>
      <c r="C507" s="791">
        <v>1010.4</v>
      </c>
      <c r="D507" s="791">
        <v>24</v>
      </c>
      <c r="E507" s="176">
        <f t="shared" si="47"/>
        <v>28624671.5</v>
      </c>
      <c r="F507" s="176">
        <f t="shared" si="47"/>
        <v>2181255</v>
      </c>
      <c r="G507" s="177">
        <f t="shared" si="42"/>
        <v>1150235.2000000179</v>
      </c>
      <c r="H507" s="177">
        <f t="shared" si="43"/>
        <v>10531</v>
      </c>
    </row>
    <row r="508" spans="1:8" x14ac:dyDescent="0.25">
      <c r="A508" s="790" t="s">
        <v>852</v>
      </c>
      <c r="B508" s="791">
        <v>506</v>
      </c>
      <c r="C508" s="791">
        <v>2529.6999999999998</v>
      </c>
      <c r="D508" s="791">
        <v>30</v>
      </c>
      <c r="E508" s="176">
        <f t="shared" si="47"/>
        <v>28627201.199999999</v>
      </c>
      <c r="F508" s="176">
        <f t="shared" si="47"/>
        <v>2181285</v>
      </c>
      <c r="G508" s="177">
        <f t="shared" si="42"/>
        <v>1147705.5000000186</v>
      </c>
      <c r="H508" s="177">
        <f t="shared" si="43"/>
        <v>10501</v>
      </c>
    </row>
    <row r="509" spans="1:8" x14ac:dyDescent="0.25">
      <c r="A509" s="790" t="s">
        <v>852</v>
      </c>
      <c r="B509" s="791">
        <v>507</v>
      </c>
      <c r="C509" s="791">
        <v>3043.5000000000005</v>
      </c>
      <c r="D509" s="791">
        <v>54</v>
      </c>
      <c r="E509" s="176">
        <f t="shared" si="47"/>
        <v>28630244.699999999</v>
      </c>
      <c r="F509" s="176">
        <f t="shared" si="47"/>
        <v>2181339</v>
      </c>
      <c r="G509" s="177">
        <f t="shared" si="42"/>
        <v>1144662.0000000186</v>
      </c>
      <c r="H509" s="177">
        <f t="shared" si="43"/>
        <v>10447</v>
      </c>
    </row>
    <row r="510" spans="1:8" x14ac:dyDescent="0.25">
      <c r="A510" s="790" t="s">
        <v>852</v>
      </c>
      <c r="B510" s="791">
        <v>508</v>
      </c>
      <c r="C510" s="791">
        <v>3047.7000000000003</v>
      </c>
      <c r="D510" s="791">
        <v>42</v>
      </c>
      <c r="E510" s="176">
        <f t="shared" si="47"/>
        <v>28633292.399999999</v>
      </c>
      <c r="F510" s="176">
        <f t="shared" si="47"/>
        <v>2181381</v>
      </c>
      <c r="G510" s="177">
        <f t="shared" si="42"/>
        <v>1141614.3000000194</v>
      </c>
      <c r="H510" s="177">
        <f t="shared" si="43"/>
        <v>10405</v>
      </c>
    </row>
    <row r="511" spans="1:8" x14ac:dyDescent="0.25">
      <c r="A511" s="790" t="s">
        <v>852</v>
      </c>
      <c r="B511" s="791">
        <v>509</v>
      </c>
      <c r="C511" s="791">
        <v>3562.5</v>
      </c>
      <c r="D511" s="791">
        <v>48</v>
      </c>
      <c r="E511" s="176">
        <f t="shared" si="47"/>
        <v>28636854.899999999</v>
      </c>
      <c r="F511" s="176">
        <f t="shared" si="47"/>
        <v>2181429</v>
      </c>
      <c r="G511" s="177">
        <f t="shared" si="42"/>
        <v>1138051.8000000194</v>
      </c>
      <c r="H511" s="177">
        <f t="shared" si="43"/>
        <v>10357</v>
      </c>
    </row>
    <row r="512" spans="1:8" x14ac:dyDescent="0.25">
      <c r="A512" s="790" t="s">
        <v>852</v>
      </c>
      <c r="B512" s="791">
        <v>510</v>
      </c>
      <c r="C512" s="791">
        <v>4590.0999999999995</v>
      </c>
      <c r="D512" s="791">
        <v>78</v>
      </c>
      <c r="E512" s="176">
        <f t="shared" si="47"/>
        <v>28641445</v>
      </c>
      <c r="F512" s="176">
        <f t="shared" si="47"/>
        <v>2181507</v>
      </c>
      <c r="G512" s="177">
        <f t="shared" si="42"/>
        <v>1133461.7000000179</v>
      </c>
      <c r="H512" s="177">
        <f t="shared" si="43"/>
        <v>10279</v>
      </c>
    </row>
    <row r="513" spans="1:8" x14ac:dyDescent="0.25">
      <c r="A513" s="790" t="s">
        <v>852</v>
      </c>
      <c r="B513" s="791">
        <v>511</v>
      </c>
      <c r="C513" s="791">
        <v>4597.3</v>
      </c>
      <c r="D513" s="791">
        <v>76</v>
      </c>
      <c r="E513" s="176">
        <f t="shared" si="47"/>
        <v>28646042.300000001</v>
      </c>
      <c r="F513" s="176">
        <f t="shared" si="47"/>
        <v>2181583</v>
      </c>
      <c r="G513" s="177">
        <f t="shared" si="42"/>
        <v>1128864.4000000171</v>
      </c>
      <c r="H513" s="177">
        <f t="shared" si="43"/>
        <v>10203</v>
      </c>
    </row>
    <row r="514" spans="1:8" x14ac:dyDescent="0.25">
      <c r="A514" s="790" t="s">
        <v>852</v>
      </c>
      <c r="B514" s="791">
        <v>512</v>
      </c>
      <c r="C514" s="791">
        <v>1024</v>
      </c>
      <c r="D514" s="791">
        <v>16</v>
      </c>
      <c r="E514" s="176">
        <f t="shared" si="47"/>
        <v>28647066.300000001</v>
      </c>
      <c r="F514" s="176">
        <f t="shared" si="47"/>
        <v>2181599</v>
      </c>
      <c r="G514" s="177">
        <f t="shared" si="42"/>
        <v>1127840.4000000171</v>
      </c>
      <c r="H514" s="177">
        <f t="shared" si="43"/>
        <v>10187</v>
      </c>
    </row>
    <row r="515" spans="1:8" x14ac:dyDescent="0.25">
      <c r="A515" s="790" t="s">
        <v>852</v>
      </c>
      <c r="B515" s="791">
        <v>513</v>
      </c>
      <c r="C515" s="791">
        <v>2051</v>
      </c>
      <c r="D515" s="791">
        <v>24</v>
      </c>
      <c r="E515" s="176">
        <f t="shared" si="47"/>
        <v>28649117.300000001</v>
      </c>
      <c r="F515" s="176">
        <f t="shared" si="47"/>
        <v>2181623</v>
      </c>
      <c r="G515" s="177">
        <f t="shared" ref="G515:G578" si="48">$E$1167-E515</f>
        <v>1125789.4000000171</v>
      </c>
      <c r="H515" s="177">
        <f t="shared" ref="H515:H578" si="49">$F$1167-F515</f>
        <v>10163</v>
      </c>
    </row>
    <row r="516" spans="1:8" x14ac:dyDescent="0.25">
      <c r="A516" s="790" t="s">
        <v>852</v>
      </c>
      <c r="B516" s="791">
        <v>514</v>
      </c>
      <c r="C516" s="791">
        <v>3597.2000000000003</v>
      </c>
      <c r="D516" s="791">
        <v>66</v>
      </c>
      <c r="E516" s="176">
        <f t="shared" ref="E516:F531" si="50">E515+C516</f>
        <v>28652714.5</v>
      </c>
      <c r="F516" s="176">
        <f t="shared" si="50"/>
        <v>2181689</v>
      </c>
      <c r="G516" s="177">
        <f t="shared" si="48"/>
        <v>1122192.2000000179</v>
      </c>
      <c r="H516" s="177">
        <f t="shared" si="49"/>
        <v>10097</v>
      </c>
    </row>
    <row r="517" spans="1:8" x14ac:dyDescent="0.25">
      <c r="A517" s="790" t="s">
        <v>852</v>
      </c>
      <c r="B517" s="791">
        <v>515</v>
      </c>
      <c r="C517" s="791">
        <v>5149.3999999999987</v>
      </c>
      <c r="D517" s="791">
        <v>60</v>
      </c>
      <c r="E517" s="176">
        <f t="shared" si="50"/>
        <v>28657863.899999999</v>
      </c>
      <c r="F517" s="176">
        <f t="shared" si="50"/>
        <v>2181749</v>
      </c>
      <c r="G517" s="177">
        <f t="shared" si="48"/>
        <v>1117042.8000000194</v>
      </c>
      <c r="H517" s="177">
        <f t="shared" si="49"/>
        <v>10037</v>
      </c>
    </row>
    <row r="518" spans="1:8" x14ac:dyDescent="0.25">
      <c r="A518" s="790" t="s">
        <v>852</v>
      </c>
      <c r="B518" s="791">
        <v>516</v>
      </c>
      <c r="C518" s="791">
        <v>3096.1</v>
      </c>
      <c r="D518" s="791">
        <v>42</v>
      </c>
      <c r="E518" s="176">
        <f t="shared" si="50"/>
        <v>28660960</v>
      </c>
      <c r="F518" s="176">
        <f t="shared" si="50"/>
        <v>2181791</v>
      </c>
      <c r="G518" s="177">
        <f t="shared" si="48"/>
        <v>1113946.7000000179</v>
      </c>
      <c r="H518" s="177">
        <f t="shared" si="49"/>
        <v>9995</v>
      </c>
    </row>
    <row r="519" spans="1:8" x14ac:dyDescent="0.25">
      <c r="A519" s="790" t="s">
        <v>852</v>
      </c>
      <c r="B519" s="791">
        <v>517</v>
      </c>
      <c r="C519" s="791">
        <v>3619.4</v>
      </c>
      <c r="D519" s="791">
        <v>66</v>
      </c>
      <c r="E519" s="176">
        <f t="shared" si="50"/>
        <v>28664579.399999999</v>
      </c>
      <c r="F519" s="176">
        <f t="shared" si="50"/>
        <v>2181857</v>
      </c>
      <c r="G519" s="177">
        <f t="shared" si="48"/>
        <v>1110327.3000000194</v>
      </c>
      <c r="H519" s="177">
        <f t="shared" si="49"/>
        <v>9929</v>
      </c>
    </row>
    <row r="520" spans="1:8" x14ac:dyDescent="0.25">
      <c r="A520" s="790" t="s">
        <v>852</v>
      </c>
      <c r="B520" s="791">
        <v>518</v>
      </c>
      <c r="C520" s="791">
        <v>3107.5000000000005</v>
      </c>
      <c r="D520" s="791">
        <v>46</v>
      </c>
      <c r="E520" s="176">
        <f t="shared" si="50"/>
        <v>28667686.899999999</v>
      </c>
      <c r="F520" s="176">
        <f t="shared" si="50"/>
        <v>2181903</v>
      </c>
      <c r="G520" s="177">
        <f t="shared" si="48"/>
        <v>1107219.8000000194</v>
      </c>
      <c r="H520" s="177">
        <f t="shared" si="49"/>
        <v>9883</v>
      </c>
    </row>
    <row r="521" spans="1:8" x14ac:dyDescent="0.25">
      <c r="A521" s="790" t="s">
        <v>852</v>
      </c>
      <c r="B521" s="791">
        <v>519</v>
      </c>
      <c r="C521" s="791">
        <v>2595.1999999999998</v>
      </c>
      <c r="D521" s="791">
        <v>36</v>
      </c>
      <c r="E521" s="176">
        <f t="shared" si="50"/>
        <v>28670282.099999998</v>
      </c>
      <c r="F521" s="176">
        <f t="shared" si="50"/>
        <v>2181939</v>
      </c>
      <c r="G521" s="177">
        <f t="shared" si="48"/>
        <v>1104624.6000000201</v>
      </c>
      <c r="H521" s="177">
        <f t="shared" si="49"/>
        <v>9847</v>
      </c>
    </row>
    <row r="522" spans="1:8" x14ac:dyDescent="0.25">
      <c r="A522" s="790" t="s">
        <v>852</v>
      </c>
      <c r="B522" s="791">
        <v>520</v>
      </c>
      <c r="C522" s="791">
        <v>2599.2000000000003</v>
      </c>
      <c r="D522" s="791">
        <v>30</v>
      </c>
      <c r="E522" s="176">
        <f t="shared" si="50"/>
        <v>28672881.299999997</v>
      </c>
      <c r="F522" s="176">
        <f t="shared" si="50"/>
        <v>2181969</v>
      </c>
      <c r="G522" s="177">
        <f t="shared" si="48"/>
        <v>1102025.4000000209</v>
      </c>
      <c r="H522" s="177">
        <f t="shared" si="49"/>
        <v>9817</v>
      </c>
    </row>
    <row r="523" spans="1:8" x14ac:dyDescent="0.25">
      <c r="A523" s="790" t="s">
        <v>852</v>
      </c>
      <c r="B523" s="791">
        <v>521</v>
      </c>
      <c r="C523" s="791">
        <v>2083.6999999999998</v>
      </c>
      <c r="D523" s="791">
        <v>30</v>
      </c>
      <c r="E523" s="176">
        <f t="shared" si="50"/>
        <v>28674964.999999996</v>
      </c>
      <c r="F523" s="176">
        <f t="shared" si="50"/>
        <v>2181999</v>
      </c>
      <c r="G523" s="177">
        <f t="shared" si="48"/>
        <v>1099941.7000000216</v>
      </c>
      <c r="H523" s="177">
        <f t="shared" si="49"/>
        <v>9787</v>
      </c>
    </row>
    <row r="524" spans="1:8" x14ac:dyDescent="0.25">
      <c r="A524" s="790" t="s">
        <v>852</v>
      </c>
      <c r="B524" s="791">
        <v>522</v>
      </c>
      <c r="C524" s="791">
        <v>4697.5999999999995</v>
      </c>
      <c r="D524" s="791">
        <v>78</v>
      </c>
      <c r="E524" s="176">
        <f t="shared" si="50"/>
        <v>28679662.599999998</v>
      </c>
      <c r="F524" s="176">
        <f t="shared" si="50"/>
        <v>2182077</v>
      </c>
      <c r="G524" s="177">
        <f t="shared" si="48"/>
        <v>1095244.1000000201</v>
      </c>
      <c r="H524" s="177">
        <f t="shared" si="49"/>
        <v>9709</v>
      </c>
    </row>
    <row r="525" spans="1:8" x14ac:dyDescent="0.25">
      <c r="A525" s="790" t="s">
        <v>852</v>
      </c>
      <c r="B525" s="791">
        <v>523</v>
      </c>
      <c r="C525" s="791">
        <v>2613.6</v>
      </c>
      <c r="D525" s="791">
        <v>36</v>
      </c>
      <c r="E525" s="176">
        <f t="shared" si="50"/>
        <v>28682276.199999999</v>
      </c>
      <c r="F525" s="176">
        <f t="shared" si="50"/>
        <v>2182113</v>
      </c>
      <c r="G525" s="177">
        <f t="shared" si="48"/>
        <v>1092630.5000000186</v>
      </c>
      <c r="H525" s="177">
        <f t="shared" si="49"/>
        <v>9673</v>
      </c>
    </row>
    <row r="526" spans="1:8" x14ac:dyDescent="0.25">
      <c r="A526" s="790" t="s">
        <v>852</v>
      </c>
      <c r="B526" s="791">
        <v>524</v>
      </c>
      <c r="C526" s="791">
        <v>1571.4</v>
      </c>
      <c r="D526" s="791">
        <v>30</v>
      </c>
      <c r="E526" s="176">
        <f t="shared" si="50"/>
        <v>28683847.599999998</v>
      </c>
      <c r="F526" s="176">
        <f t="shared" si="50"/>
        <v>2182143</v>
      </c>
      <c r="G526" s="177">
        <f t="shared" si="48"/>
        <v>1091059.1000000201</v>
      </c>
      <c r="H526" s="177">
        <f t="shared" si="49"/>
        <v>9643</v>
      </c>
    </row>
    <row r="527" spans="1:8" x14ac:dyDescent="0.25">
      <c r="A527" s="790" t="s">
        <v>852</v>
      </c>
      <c r="B527" s="791">
        <v>526</v>
      </c>
      <c r="C527" s="791">
        <v>1576.7</v>
      </c>
      <c r="D527" s="791">
        <v>24</v>
      </c>
      <c r="E527" s="176">
        <f t="shared" si="50"/>
        <v>28685424.299999997</v>
      </c>
      <c r="F527" s="176">
        <f t="shared" si="50"/>
        <v>2182167</v>
      </c>
      <c r="G527" s="177">
        <f t="shared" si="48"/>
        <v>1089482.4000000209</v>
      </c>
      <c r="H527" s="177">
        <f t="shared" si="49"/>
        <v>9619</v>
      </c>
    </row>
    <row r="528" spans="1:8" x14ac:dyDescent="0.25">
      <c r="A528" s="790" t="s">
        <v>852</v>
      </c>
      <c r="B528" s="791">
        <v>527</v>
      </c>
      <c r="C528" s="791">
        <v>1580.6</v>
      </c>
      <c r="D528" s="791">
        <v>14</v>
      </c>
      <c r="E528" s="176">
        <f t="shared" si="50"/>
        <v>28687004.899999999</v>
      </c>
      <c r="F528" s="176">
        <f t="shared" si="50"/>
        <v>2182181</v>
      </c>
      <c r="G528" s="177">
        <f t="shared" si="48"/>
        <v>1087901.8000000194</v>
      </c>
      <c r="H528" s="177">
        <f t="shared" si="49"/>
        <v>9605</v>
      </c>
    </row>
    <row r="529" spans="1:8" x14ac:dyDescent="0.25">
      <c r="A529" s="790" t="s">
        <v>852</v>
      </c>
      <c r="B529" s="791">
        <v>528</v>
      </c>
      <c r="C529" s="791">
        <v>2111.1999999999998</v>
      </c>
      <c r="D529" s="791">
        <v>35</v>
      </c>
      <c r="E529" s="176">
        <f t="shared" si="50"/>
        <v>28689116.099999998</v>
      </c>
      <c r="F529" s="176">
        <f t="shared" si="50"/>
        <v>2182216</v>
      </c>
      <c r="G529" s="177">
        <f t="shared" si="48"/>
        <v>1085790.6000000201</v>
      </c>
      <c r="H529" s="177">
        <f t="shared" si="49"/>
        <v>9570</v>
      </c>
    </row>
    <row r="530" spans="1:8" x14ac:dyDescent="0.25">
      <c r="A530" s="790" t="s">
        <v>852</v>
      </c>
      <c r="B530" s="791">
        <v>529</v>
      </c>
      <c r="C530" s="791">
        <v>2115.3000000000002</v>
      </c>
      <c r="D530" s="791">
        <v>25</v>
      </c>
      <c r="E530" s="176">
        <f t="shared" si="50"/>
        <v>28691231.399999999</v>
      </c>
      <c r="F530" s="176">
        <f t="shared" si="50"/>
        <v>2182241</v>
      </c>
      <c r="G530" s="177">
        <f t="shared" si="48"/>
        <v>1083675.3000000194</v>
      </c>
      <c r="H530" s="177">
        <f t="shared" si="49"/>
        <v>9545</v>
      </c>
    </row>
    <row r="531" spans="1:8" x14ac:dyDescent="0.25">
      <c r="A531" s="790" t="s">
        <v>852</v>
      </c>
      <c r="B531" s="791">
        <v>530</v>
      </c>
      <c r="C531" s="791">
        <v>1589.5</v>
      </c>
      <c r="D531" s="791">
        <v>24</v>
      </c>
      <c r="E531" s="176">
        <f t="shared" si="50"/>
        <v>28692820.899999999</v>
      </c>
      <c r="F531" s="176">
        <f t="shared" si="50"/>
        <v>2182265</v>
      </c>
      <c r="G531" s="177">
        <f t="shared" si="48"/>
        <v>1082085.8000000194</v>
      </c>
      <c r="H531" s="177">
        <f t="shared" si="49"/>
        <v>9521</v>
      </c>
    </row>
    <row r="532" spans="1:8" x14ac:dyDescent="0.25">
      <c r="A532" s="790" t="s">
        <v>852</v>
      </c>
      <c r="B532" s="791">
        <v>531</v>
      </c>
      <c r="C532" s="791">
        <v>3186.9</v>
      </c>
      <c r="D532" s="791">
        <v>44</v>
      </c>
      <c r="E532" s="176">
        <f t="shared" ref="E532:F547" si="51">E531+C532</f>
        <v>28696007.799999997</v>
      </c>
      <c r="F532" s="176">
        <f t="shared" si="51"/>
        <v>2182309</v>
      </c>
      <c r="G532" s="177">
        <f t="shared" si="48"/>
        <v>1078898.9000000209</v>
      </c>
      <c r="H532" s="177">
        <f t="shared" si="49"/>
        <v>9477</v>
      </c>
    </row>
    <row r="533" spans="1:8" x14ac:dyDescent="0.25">
      <c r="A533" s="790" t="s">
        <v>852</v>
      </c>
      <c r="B533" s="791">
        <v>532</v>
      </c>
      <c r="C533" s="791">
        <v>1596.6</v>
      </c>
      <c r="D533" s="791">
        <v>18</v>
      </c>
      <c r="E533" s="176">
        <f t="shared" si="51"/>
        <v>28697604.399999999</v>
      </c>
      <c r="F533" s="176">
        <f t="shared" si="51"/>
        <v>2182327</v>
      </c>
      <c r="G533" s="177">
        <f t="shared" si="48"/>
        <v>1077302.3000000194</v>
      </c>
      <c r="H533" s="177">
        <f t="shared" si="49"/>
        <v>9459</v>
      </c>
    </row>
    <row r="534" spans="1:8" x14ac:dyDescent="0.25">
      <c r="A534" s="790" t="s">
        <v>852</v>
      </c>
      <c r="B534" s="791">
        <v>533</v>
      </c>
      <c r="C534" s="791">
        <v>3730.9000000000005</v>
      </c>
      <c r="D534" s="791">
        <v>48</v>
      </c>
      <c r="E534" s="176">
        <f t="shared" si="51"/>
        <v>28701335.299999997</v>
      </c>
      <c r="F534" s="176">
        <f t="shared" si="51"/>
        <v>2182375</v>
      </c>
      <c r="G534" s="177">
        <f t="shared" si="48"/>
        <v>1073571.4000000209</v>
      </c>
      <c r="H534" s="177">
        <f t="shared" si="49"/>
        <v>9411</v>
      </c>
    </row>
    <row r="535" spans="1:8" x14ac:dyDescent="0.25">
      <c r="A535" s="790" t="s">
        <v>852</v>
      </c>
      <c r="B535" s="791">
        <v>534</v>
      </c>
      <c r="C535" s="791">
        <v>3203.2999999999997</v>
      </c>
      <c r="D535" s="791">
        <v>42</v>
      </c>
      <c r="E535" s="176">
        <f t="shared" si="51"/>
        <v>28704538.599999998</v>
      </c>
      <c r="F535" s="176">
        <f t="shared" si="51"/>
        <v>2182417</v>
      </c>
      <c r="G535" s="177">
        <f t="shared" si="48"/>
        <v>1070368.1000000201</v>
      </c>
      <c r="H535" s="177">
        <f t="shared" si="49"/>
        <v>9369</v>
      </c>
    </row>
    <row r="536" spans="1:8" x14ac:dyDescent="0.25">
      <c r="A536" s="790" t="s">
        <v>852</v>
      </c>
      <c r="B536" s="791">
        <v>536</v>
      </c>
      <c r="C536" s="791">
        <v>1072.5</v>
      </c>
      <c r="D536" s="791">
        <v>18</v>
      </c>
      <c r="E536" s="176">
        <f t="shared" si="51"/>
        <v>28705611.099999998</v>
      </c>
      <c r="F536" s="176">
        <f t="shared" si="51"/>
        <v>2182435</v>
      </c>
      <c r="G536" s="177">
        <f t="shared" si="48"/>
        <v>1069295.6000000201</v>
      </c>
      <c r="H536" s="177">
        <f t="shared" si="49"/>
        <v>9351</v>
      </c>
    </row>
    <row r="537" spans="1:8" x14ac:dyDescent="0.25">
      <c r="A537" s="790" t="s">
        <v>852</v>
      </c>
      <c r="B537" s="791">
        <v>537</v>
      </c>
      <c r="C537" s="791">
        <v>4295.3</v>
      </c>
      <c r="D537" s="791">
        <v>75</v>
      </c>
      <c r="E537" s="176">
        <f t="shared" si="51"/>
        <v>28709906.399999999</v>
      </c>
      <c r="F537" s="176">
        <f t="shared" si="51"/>
        <v>2182510</v>
      </c>
      <c r="G537" s="177">
        <f t="shared" si="48"/>
        <v>1065000.3000000194</v>
      </c>
      <c r="H537" s="177">
        <f t="shared" si="49"/>
        <v>9276</v>
      </c>
    </row>
    <row r="538" spans="1:8" x14ac:dyDescent="0.25">
      <c r="A538" s="790" t="s">
        <v>852</v>
      </c>
      <c r="B538" s="791">
        <v>538</v>
      </c>
      <c r="C538" s="791">
        <v>4304.3</v>
      </c>
      <c r="D538" s="791">
        <v>63</v>
      </c>
      <c r="E538" s="176">
        <f t="shared" si="51"/>
        <v>28714210.699999999</v>
      </c>
      <c r="F538" s="176">
        <f t="shared" si="51"/>
        <v>2182573</v>
      </c>
      <c r="G538" s="177">
        <f t="shared" si="48"/>
        <v>1060696.0000000186</v>
      </c>
      <c r="H538" s="177">
        <f t="shared" si="49"/>
        <v>9213</v>
      </c>
    </row>
    <row r="539" spans="1:8" x14ac:dyDescent="0.25">
      <c r="A539" s="790" t="s">
        <v>852</v>
      </c>
      <c r="B539" s="791">
        <v>539</v>
      </c>
      <c r="C539" s="791">
        <v>4311.3999999999996</v>
      </c>
      <c r="D539" s="791">
        <v>66</v>
      </c>
      <c r="E539" s="176">
        <f t="shared" si="51"/>
        <v>28718522.099999998</v>
      </c>
      <c r="F539" s="176">
        <f t="shared" si="51"/>
        <v>2182639</v>
      </c>
      <c r="G539" s="177">
        <f t="shared" si="48"/>
        <v>1056384.6000000201</v>
      </c>
      <c r="H539" s="177">
        <f t="shared" si="49"/>
        <v>9147</v>
      </c>
    </row>
    <row r="540" spans="1:8" x14ac:dyDescent="0.25">
      <c r="A540" s="790" t="s">
        <v>852</v>
      </c>
      <c r="B540" s="791">
        <v>540</v>
      </c>
      <c r="C540" s="791">
        <v>1080.0999999999999</v>
      </c>
      <c r="D540" s="791">
        <v>24</v>
      </c>
      <c r="E540" s="176">
        <f t="shared" si="51"/>
        <v>28719602.199999999</v>
      </c>
      <c r="F540" s="176">
        <f t="shared" si="51"/>
        <v>2182663</v>
      </c>
      <c r="G540" s="177">
        <f t="shared" si="48"/>
        <v>1055304.5000000186</v>
      </c>
      <c r="H540" s="177">
        <f t="shared" si="49"/>
        <v>9123</v>
      </c>
    </row>
    <row r="541" spans="1:8" x14ac:dyDescent="0.25">
      <c r="A541" s="790" t="s">
        <v>852</v>
      </c>
      <c r="B541" s="791">
        <v>541</v>
      </c>
      <c r="C541" s="791">
        <v>1623.8999999999999</v>
      </c>
      <c r="D541" s="791">
        <v>18</v>
      </c>
      <c r="E541" s="176">
        <f t="shared" si="51"/>
        <v>28721226.099999998</v>
      </c>
      <c r="F541" s="176">
        <f t="shared" si="51"/>
        <v>2182681</v>
      </c>
      <c r="G541" s="177">
        <f t="shared" si="48"/>
        <v>1053680.6000000201</v>
      </c>
      <c r="H541" s="177">
        <f t="shared" si="49"/>
        <v>9105</v>
      </c>
    </row>
    <row r="542" spans="1:8" x14ac:dyDescent="0.25">
      <c r="A542" s="790" t="s">
        <v>852</v>
      </c>
      <c r="B542" s="791">
        <v>542</v>
      </c>
      <c r="C542" s="791">
        <v>4337.1000000000004</v>
      </c>
      <c r="D542" s="791">
        <v>62</v>
      </c>
      <c r="E542" s="176">
        <f t="shared" si="51"/>
        <v>28725563.199999999</v>
      </c>
      <c r="F542" s="176">
        <f t="shared" si="51"/>
        <v>2182743</v>
      </c>
      <c r="G542" s="177">
        <f t="shared" si="48"/>
        <v>1049343.5000000186</v>
      </c>
      <c r="H542" s="177">
        <f t="shared" si="49"/>
        <v>9043</v>
      </c>
    </row>
    <row r="543" spans="1:8" x14ac:dyDescent="0.25">
      <c r="A543" s="790" t="s">
        <v>852</v>
      </c>
      <c r="B543" s="791">
        <v>543</v>
      </c>
      <c r="C543" s="791">
        <v>3257.8</v>
      </c>
      <c r="D543" s="791">
        <v>60</v>
      </c>
      <c r="E543" s="176">
        <f t="shared" si="51"/>
        <v>28728821</v>
      </c>
      <c r="F543" s="176">
        <f t="shared" si="51"/>
        <v>2182803</v>
      </c>
      <c r="G543" s="177">
        <f t="shared" si="48"/>
        <v>1046085.7000000179</v>
      </c>
      <c r="H543" s="177">
        <f t="shared" si="49"/>
        <v>8983</v>
      </c>
    </row>
    <row r="544" spans="1:8" x14ac:dyDescent="0.25">
      <c r="A544" s="790" t="s">
        <v>852</v>
      </c>
      <c r="B544" s="791">
        <v>544</v>
      </c>
      <c r="C544" s="791">
        <v>1631.8000000000002</v>
      </c>
      <c r="D544" s="791">
        <v>30</v>
      </c>
      <c r="E544" s="176">
        <f t="shared" si="51"/>
        <v>28730452.800000001</v>
      </c>
      <c r="F544" s="176">
        <f t="shared" si="51"/>
        <v>2182833</v>
      </c>
      <c r="G544" s="177">
        <f t="shared" si="48"/>
        <v>1044453.9000000171</v>
      </c>
      <c r="H544" s="177">
        <f t="shared" si="49"/>
        <v>8953</v>
      </c>
    </row>
    <row r="545" spans="1:8" x14ac:dyDescent="0.25">
      <c r="A545" s="790" t="s">
        <v>852</v>
      </c>
      <c r="B545" s="791">
        <v>545</v>
      </c>
      <c r="C545" s="791">
        <v>2180.1999999999998</v>
      </c>
      <c r="D545" s="791">
        <v>30</v>
      </c>
      <c r="E545" s="176">
        <f t="shared" si="51"/>
        <v>28732633</v>
      </c>
      <c r="F545" s="176">
        <f t="shared" si="51"/>
        <v>2182863</v>
      </c>
      <c r="G545" s="177">
        <f t="shared" si="48"/>
        <v>1042273.7000000179</v>
      </c>
      <c r="H545" s="177">
        <f t="shared" si="49"/>
        <v>8923</v>
      </c>
    </row>
    <row r="546" spans="1:8" x14ac:dyDescent="0.25">
      <c r="A546" s="790" t="s">
        <v>852</v>
      </c>
      <c r="B546" s="791">
        <v>546</v>
      </c>
      <c r="C546" s="791">
        <v>546.1</v>
      </c>
      <c r="D546" s="791">
        <v>5</v>
      </c>
      <c r="E546" s="176">
        <f t="shared" si="51"/>
        <v>28733179.100000001</v>
      </c>
      <c r="F546" s="176">
        <f t="shared" si="51"/>
        <v>2182868</v>
      </c>
      <c r="G546" s="177">
        <f t="shared" si="48"/>
        <v>1041727.6000000164</v>
      </c>
      <c r="H546" s="177">
        <f t="shared" si="49"/>
        <v>8918</v>
      </c>
    </row>
    <row r="547" spans="1:8" x14ac:dyDescent="0.25">
      <c r="A547" s="790" t="s">
        <v>852</v>
      </c>
      <c r="B547" s="791">
        <v>547</v>
      </c>
      <c r="C547" s="791">
        <v>1093.7</v>
      </c>
      <c r="D547" s="791">
        <v>18</v>
      </c>
      <c r="E547" s="176">
        <f t="shared" si="51"/>
        <v>28734272.800000001</v>
      </c>
      <c r="F547" s="176">
        <f t="shared" si="51"/>
        <v>2182886</v>
      </c>
      <c r="G547" s="177">
        <f t="shared" si="48"/>
        <v>1040633.9000000171</v>
      </c>
      <c r="H547" s="177">
        <f t="shared" si="49"/>
        <v>8900</v>
      </c>
    </row>
    <row r="548" spans="1:8" x14ac:dyDescent="0.25">
      <c r="A548" s="790" t="s">
        <v>852</v>
      </c>
      <c r="B548" s="791">
        <v>548</v>
      </c>
      <c r="C548" s="791">
        <v>1095.8</v>
      </c>
      <c r="D548" s="791">
        <v>12</v>
      </c>
      <c r="E548" s="176">
        <f t="shared" ref="E548:F563" si="52">E547+C548</f>
        <v>28735368.600000001</v>
      </c>
      <c r="F548" s="176">
        <f t="shared" si="52"/>
        <v>2182898</v>
      </c>
      <c r="G548" s="177">
        <f t="shared" si="48"/>
        <v>1039538.1000000164</v>
      </c>
      <c r="H548" s="177">
        <f t="shared" si="49"/>
        <v>8888</v>
      </c>
    </row>
    <row r="549" spans="1:8" x14ac:dyDescent="0.25">
      <c r="A549" s="790" t="s">
        <v>852</v>
      </c>
      <c r="B549" s="791">
        <v>549</v>
      </c>
      <c r="C549" s="791">
        <v>2195.6999999999998</v>
      </c>
      <c r="D549" s="791">
        <v>34</v>
      </c>
      <c r="E549" s="176">
        <f t="shared" si="52"/>
        <v>28737564.300000001</v>
      </c>
      <c r="F549" s="176">
        <f t="shared" si="52"/>
        <v>2182932</v>
      </c>
      <c r="G549" s="177">
        <f t="shared" si="48"/>
        <v>1037342.4000000171</v>
      </c>
      <c r="H549" s="177">
        <f t="shared" si="49"/>
        <v>8854</v>
      </c>
    </row>
    <row r="550" spans="1:8" x14ac:dyDescent="0.25">
      <c r="A550" s="790" t="s">
        <v>852</v>
      </c>
      <c r="B550" s="791">
        <v>550</v>
      </c>
      <c r="C550" s="791">
        <v>1100.2</v>
      </c>
      <c r="D550" s="791">
        <v>12</v>
      </c>
      <c r="E550" s="176">
        <f t="shared" si="52"/>
        <v>28738664.5</v>
      </c>
      <c r="F550" s="176">
        <f t="shared" si="52"/>
        <v>2182944</v>
      </c>
      <c r="G550" s="177">
        <f t="shared" si="48"/>
        <v>1036242.2000000179</v>
      </c>
      <c r="H550" s="177">
        <f t="shared" si="49"/>
        <v>8842</v>
      </c>
    </row>
    <row r="551" spans="1:8" x14ac:dyDescent="0.25">
      <c r="A551" s="790" t="s">
        <v>852</v>
      </c>
      <c r="B551" s="791">
        <v>551</v>
      </c>
      <c r="C551" s="791">
        <v>1652.8</v>
      </c>
      <c r="D551" s="791">
        <v>24</v>
      </c>
      <c r="E551" s="176">
        <f t="shared" si="52"/>
        <v>28740317.300000001</v>
      </c>
      <c r="F551" s="176">
        <f t="shared" si="52"/>
        <v>2182968</v>
      </c>
      <c r="G551" s="177">
        <f t="shared" si="48"/>
        <v>1034589.4000000171</v>
      </c>
      <c r="H551" s="177">
        <f t="shared" si="49"/>
        <v>8818</v>
      </c>
    </row>
    <row r="552" spans="1:8" x14ac:dyDescent="0.25">
      <c r="A552" s="790" t="s">
        <v>852</v>
      </c>
      <c r="B552" s="791">
        <v>552</v>
      </c>
      <c r="C552" s="791">
        <v>3310.4</v>
      </c>
      <c r="D552" s="791">
        <v>54</v>
      </c>
      <c r="E552" s="176">
        <f t="shared" si="52"/>
        <v>28743627.699999999</v>
      </c>
      <c r="F552" s="176">
        <f t="shared" si="52"/>
        <v>2183022</v>
      </c>
      <c r="G552" s="177">
        <f t="shared" si="48"/>
        <v>1031279.0000000186</v>
      </c>
      <c r="H552" s="177">
        <f t="shared" si="49"/>
        <v>8764</v>
      </c>
    </row>
    <row r="553" spans="1:8" x14ac:dyDescent="0.25">
      <c r="A553" s="790" t="s">
        <v>852</v>
      </c>
      <c r="B553" s="791">
        <v>553</v>
      </c>
      <c r="C553" s="791">
        <v>1106.5</v>
      </c>
      <c r="D553" s="791">
        <v>24</v>
      </c>
      <c r="E553" s="176">
        <f t="shared" si="52"/>
        <v>28744734.199999999</v>
      </c>
      <c r="F553" s="176">
        <f t="shared" si="52"/>
        <v>2183046</v>
      </c>
      <c r="G553" s="177">
        <f t="shared" si="48"/>
        <v>1030172.5000000186</v>
      </c>
      <c r="H553" s="177">
        <f t="shared" si="49"/>
        <v>8740</v>
      </c>
    </row>
    <row r="554" spans="1:8" x14ac:dyDescent="0.25">
      <c r="A554" s="790" t="s">
        <v>852</v>
      </c>
      <c r="B554" s="791">
        <v>554</v>
      </c>
      <c r="C554" s="791">
        <v>1107.0999999999999</v>
      </c>
      <c r="D554" s="791">
        <v>16</v>
      </c>
      <c r="E554" s="176">
        <f t="shared" si="52"/>
        <v>28745841.300000001</v>
      </c>
      <c r="F554" s="176">
        <f t="shared" si="52"/>
        <v>2183062</v>
      </c>
      <c r="G554" s="177">
        <f t="shared" si="48"/>
        <v>1029065.4000000171</v>
      </c>
      <c r="H554" s="177">
        <f t="shared" si="49"/>
        <v>8724</v>
      </c>
    </row>
    <row r="555" spans="1:8" x14ac:dyDescent="0.25">
      <c r="A555" s="790" t="s">
        <v>852</v>
      </c>
      <c r="B555" s="791">
        <v>555</v>
      </c>
      <c r="C555" s="791">
        <v>2774.7999999999997</v>
      </c>
      <c r="D555" s="791">
        <v>48</v>
      </c>
      <c r="E555" s="176">
        <f t="shared" si="52"/>
        <v>28748616.100000001</v>
      </c>
      <c r="F555" s="176">
        <f t="shared" si="52"/>
        <v>2183110</v>
      </c>
      <c r="G555" s="177">
        <f t="shared" si="48"/>
        <v>1026290.6000000164</v>
      </c>
      <c r="H555" s="177">
        <f t="shared" si="49"/>
        <v>8676</v>
      </c>
    </row>
    <row r="556" spans="1:8" x14ac:dyDescent="0.25">
      <c r="A556" s="790" t="s">
        <v>852</v>
      </c>
      <c r="B556" s="791">
        <v>556</v>
      </c>
      <c r="C556" s="791">
        <v>3336.6</v>
      </c>
      <c r="D556" s="791">
        <v>41</v>
      </c>
      <c r="E556" s="176">
        <f t="shared" si="52"/>
        <v>28751952.700000003</v>
      </c>
      <c r="F556" s="176">
        <f t="shared" si="52"/>
        <v>2183151</v>
      </c>
      <c r="G556" s="177">
        <f t="shared" si="48"/>
        <v>1022954.0000000149</v>
      </c>
      <c r="H556" s="177">
        <f t="shared" si="49"/>
        <v>8635</v>
      </c>
    </row>
    <row r="557" spans="1:8" x14ac:dyDescent="0.25">
      <c r="A557" s="790" t="s">
        <v>852</v>
      </c>
      <c r="B557" s="791">
        <v>557</v>
      </c>
      <c r="C557" s="791">
        <v>2785</v>
      </c>
      <c r="D557" s="791">
        <v>30</v>
      </c>
      <c r="E557" s="176">
        <f t="shared" si="52"/>
        <v>28754737.700000003</v>
      </c>
      <c r="F557" s="176">
        <f t="shared" si="52"/>
        <v>2183181</v>
      </c>
      <c r="G557" s="177">
        <f t="shared" si="48"/>
        <v>1020169.0000000149</v>
      </c>
      <c r="H557" s="177">
        <f t="shared" si="49"/>
        <v>8605</v>
      </c>
    </row>
    <row r="558" spans="1:8" x14ac:dyDescent="0.25">
      <c r="A558" s="790" t="s">
        <v>852</v>
      </c>
      <c r="B558" s="791">
        <v>558</v>
      </c>
      <c r="C558" s="791">
        <v>2231.5</v>
      </c>
      <c r="D558" s="791">
        <v>30</v>
      </c>
      <c r="E558" s="176">
        <f t="shared" si="52"/>
        <v>28756969.200000003</v>
      </c>
      <c r="F558" s="176">
        <f t="shared" si="52"/>
        <v>2183211</v>
      </c>
      <c r="G558" s="177">
        <f t="shared" si="48"/>
        <v>1017937.5000000149</v>
      </c>
      <c r="H558" s="177">
        <f t="shared" si="49"/>
        <v>8575</v>
      </c>
    </row>
    <row r="559" spans="1:8" x14ac:dyDescent="0.25">
      <c r="A559" s="790" t="s">
        <v>852</v>
      </c>
      <c r="B559" s="791">
        <v>559</v>
      </c>
      <c r="C559" s="791">
        <v>2235.5</v>
      </c>
      <c r="D559" s="791">
        <v>39</v>
      </c>
      <c r="E559" s="176">
        <f t="shared" si="52"/>
        <v>28759204.700000003</v>
      </c>
      <c r="F559" s="176">
        <f t="shared" si="52"/>
        <v>2183250</v>
      </c>
      <c r="G559" s="177">
        <f t="shared" si="48"/>
        <v>1015702.0000000149</v>
      </c>
      <c r="H559" s="177">
        <f t="shared" si="49"/>
        <v>8536</v>
      </c>
    </row>
    <row r="560" spans="1:8" x14ac:dyDescent="0.25">
      <c r="A560" s="790" t="s">
        <v>852</v>
      </c>
      <c r="B560" s="791">
        <v>560</v>
      </c>
      <c r="C560" s="791">
        <v>2799.8</v>
      </c>
      <c r="D560" s="791">
        <v>42</v>
      </c>
      <c r="E560" s="176">
        <f t="shared" si="52"/>
        <v>28762004.500000004</v>
      </c>
      <c r="F560" s="176">
        <f t="shared" si="52"/>
        <v>2183292</v>
      </c>
      <c r="G560" s="177">
        <f t="shared" si="48"/>
        <v>1012902.2000000142</v>
      </c>
      <c r="H560" s="177">
        <f t="shared" si="49"/>
        <v>8494</v>
      </c>
    </row>
    <row r="561" spans="1:8" x14ac:dyDescent="0.25">
      <c r="A561" s="790" t="s">
        <v>852</v>
      </c>
      <c r="B561" s="791">
        <v>561</v>
      </c>
      <c r="C561" s="791">
        <v>2243.3000000000002</v>
      </c>
      <c r="D561" s="791">
        <v>30</v>
      </c>
      <c r="E561" s="176">
        <f t="shared" si="52"/>
        <v>28764247.800000004</v>
      </c>
      <c r="F561" s="176">
        <f t="shared" si="52"/>
        <v>2183322</v>
      </c>
      <c r="G561" s="177">
        <f t="shared" si="48"/>
        <v>1010658.9000000134</v>
      </c>
      <c r="H561" s="177">
        <f t="shared" si="49"/>
        <v>8464</v>
      </c>
    </row>
    <row r="562" spans="1:8" x14ac:dyDescent="0.25">
      <c r="A562" s="790" t="s">
        <v>852</v>
      </c>
      <c r="B562" s="791">
        <v>562</v>
      </c>
      <c r="C562" s="791">
        <v>1686.6</v>
      </c>
      <c r="D562" s="791">
        <v>35</v>
      </c>
      <c r="E562" s="176">
        <f t="shared" si="52"/>
        <v>28765934.400000006</v>
      </c>
      <c r="F562" s="176">
        <f t="shared" si="52"/>
        <v>2183357</v>
      </c>
      <c r="G562" s="177">
        <f t="shared" si="48"/>
        <v>1008972.3000000119</v>
      </c>
      <c r="H562" s="177">
        <f t="shared" si="49"/>
        <v>8429</v>
      </c>
    </row>
    <row r="563" spans="1:8" x14ac:dyDescent="0.25">
      <c r="A563" s="790" t="s">
        <v>852</v>
      </c>
      <c r="B563" s="791">
        <v>563</v>
      </c>
      <c r="C563" s="791">
        <v>1689.4</v>
      </c>
      <c r="D563" s="791">
        <v>30</v>
      </c>
      <c r="E563" s="176">
        <f t="shared" si="52"/>
        <v>28767623.800000004</v>
      </c>
      <c r="F563" s="176">
        <f t="shared" si="52"/>
        <v>2183387</v>
      </c>
      <c r="G563" s="177">
        <f t="shared" si="48"/>
        <v>1007282.9000000134</v>
      </c>
      <c r="H563" s="177">
        <f t="shared" si="49"/>
        <v>8399</v>
      </c>
    </row>
    <row r="564" spans="1:8" x14ac:dyDescent="0.25">
      <c r="A564" s="790" t="s">
        <v>852</v>
      </c>
      <c r="B564" s="791">
        <v>564</v>
      </c>
      <c r="C564" s="791">
        <v>1691.6</v>
      </c>
      <c r="D564" s="791">
        <v>25</v>
      </c>
      <c r="E564" s="176">
        <f t="shared" ref="E564:F579" si="53">E563+C564</f>
        <v>28769315.400000006</v>
      </c>
      <c r="F564" s="176">
        <f t="shared" si="53"/>
        <v>2183412</v>
      </c>
      <c r="G564" s="177">
        <f t="shared" si="48"/>
        <v>1005591.3000000119</v>
      </c>
      <c r="H564" s="177">
        <f t="shared" si="49"/>
        <v>8374</v>
      </c>
    </row>
    <row r="565" spans="1:8" x14ac:dyDescent="0.25">
      <c r="A565" s="790" t="s">
        <v>852</v>
      </c>
      <c r="B565" s="791">
        <v>565</v>
      </c>
      <c r="C565" s="791">
        <v>2824.8999999999996</v>
      </c>
      <c r="D565" s="791">
        <v>42</v>
      </c>
      <c r="E565" s="176">
        <f t="shared" si="53"/>
        <v>28772140.300000004</v>
      </c>
      <c r="F565" s="176">
        <f t="shared" si="53"/>
        <v>2183454</v>
      </c>
      <c r="G565" s="177">
        <f t="shared" si="48"/>
        <v>1002766.4000000134</v>
      </c>
      <c r="H565" s="177">
        <f t="shared" si="49"/>
        <v>8332</v>
      </c>
    </row>
    <row r="566" spans="1:8" x14ac:dyDescent="0.25">
      <c r="A566" s="790" t="s">
        <v>852</v>
      </c>
      <c r="B566" s="791">
        <v>566</v>
      </c>
      <c r="C566" s="791">
        <v>2263.9</v>
      </c>
      <c r="D566" s="791">
        <v>36</v>
      </c>
      <c r="E566" s="176">
        <f t="shared" si="53"/>
        <v>28774404.200000003</v>
      </c>
      <c r="F566" s="176">
        <f t="shared" si="53"/>
        <v>2183490</v>
      </c>
      <c r="G566" s="177">
        <f t="shared" si="48"/>
        <v>1000502.5000000149</v>
      </c>
      <c r="H566" s="177">
        <f t="shared" si="49"/>
        <v>8296</v>
      </c>
    </row>
    <row r="567" spans="1:8" x14ac:dyDescent="0.25">
      <c r="A567" s="790" t="s">
        <v>852</v>
      </c>
      <c r="B567" s="791">
        <v>567</v>
      </c>
      <c r="C567" s="791">
        <v>2268</v>
      </c>
      <c r="D567" s="791">
        <v>36</v>
      </c>
      <c r="E567" s="176">
        <f t="shared" si="53"/>
        <v>28776672.200000003</v>
      </c>
      <c r="F567" s="176">
        <f t="shared" si="53"/>
        <v>2183526</v>
      </c>
      <c r="G567" s="177">
        <f t="shared" si="48"/>
        <v>998234.5000000149</v>
      </c>
      <c r="H567" s="177">
        <f t="shared" si="49"/>
        <v>8260</v>
      </c>
    </row>
    <row r="568" spans="1:8" x14ac:dyDescent="0.25">
      <c r="A568" s="790" t="s">
        <v>852</v>
      </c>
      <c r="B568" s="791">
        <v>568</v>
      </c>
      <c r="C568" s="791">
        <v>2272.4</v>
      </c>
      <c r="D568" s="791">
        <v>24</v>
      </c>
      <c r="E568" s="176">
        <f t="shared" si="53"/>
        <v>28778944.600000001</v>
      </c>
      <c r="F568" s="176">
        <f t="shared" si="53"/>
        <v>2183550</v>
      </c>
      <c r="G568" s="177">
        <f t="shared" si="48"/>
        <v>995962.10000001639</v>
      </c>
      <c r="H568" s="177">
        <f t="shared" si="49"/>
        <v>8236</v>
      </c>
    </row>
    <row r="569" spans="1:8" x14ac:dyDescent="0.25">
      <c r="A569" s="790" t="s">
        <v>852</v>
      </c>
      <c r="B569" s="791">
        <v>569</v>
      </c>
      <c r="C569" s="791">
        <v>2844.7</v>
      </c>
      <c r="D569" s="791">
        <v>34</v>
      </c>
      <c r="E569" s="176">
        <f t="shared" si="53"/>
        <v>28781789.300000001</v>
      </c>
      <c r="F569" s="176">
        <f t="shared" si="53"/>
        <v>2183584</v>
      </c>
      <c r="G569" s="177">
        <f t="shared" si="48"/>
        <v>993117.40000001714</v>
      </c>
      <c r="H569" s="177">
        <f t="shared" si="49"/>
        <v>8202</v>
      </c>
    </row>
    <row r="570" spans="1:8" x14ac:dyDescent="0.25">
      <c r="A570" s="790" t="s">
        <v>852</v>
      </c>
      <c r="B570" s="791">
        <v>570</v>
      </c>
      <c r="C570" s="791">
        <v>3418.8</v>
      </c>
      <c r="D570" s="791">
        <v>54</v>
      </c>
      <c r="E570" s="176">
        <f t="shared" si="53"/>
        <v>28785208.100000001</v>
      </c>
      <c r="F570" s="176">
        <f t="shared" si="53"/>
        <v>2183638</v>
      </c>
      <c r="G570" s="177">
        <f t="shared" si="48"/>
        <v>989698.60000001639</v>
      </c>
      <c r="H570" s="177">
        <f t="shared" si="49"/>
        <v>8148</v>
      </c>
    </row>
    <row r="571" spans="1:8" x14ac:dyDescent="0.25">
      <c r="A571" s="790" t="s">
        <v>852</v>
      </c>
      <c r="B571" s="791">
        <v>571</v>
      </c>
      <c r="C571" s="791">
        <v>1142.3000000000002</v>
      </c>
      <c r="D571" s="791">
        <v>24</v>
      </c>
      <c r="E571" s="176">
        <f t="shared" si="53"/>
        <v>28786350.400000002</v>
      </c>
      <c r="F571" s="176">
        <f t="shared" si="53"/>
        <v>2183662</v>
      </c>
      <c r="G571" s="177">
        <f t="shared" si="48"/>
        <v>988556.30000001565</v>
      </c>
      <c r="H571" s="177">
        <f t="shared" si="49"/>
        <v>8124</v>
      </c>
    </row>
    <row r="572" spans="1:8" x14ac:dyDescent="0.25">
      <c r="A572" s="790" t="s">
        <v>852</v>
      </c>
      <c r="B572" s="791">
        <v>572</v>
      </c>
      <c r="C572" s="791">
        <v>2858.3</v>
      </c>
      <c r="D572" s="791">
        <v>46</v>
      </c>
      <c r="E572" s="176">
        <f t="shared" si="53"/>
        <v>28789208.700000003</v>
      </c>
      <c r="F572" s="176">
        <f t="shared" si="53"/>
        <v>2183708</v>
      </c>
      <c r="G572" s="177">
        <f t="shared" si="48"/>
        <v>985698.0000000149</v>
      </c>
      <c r="H572" s="177">
        <f t="shared" si="49"/>
        <v>8078</v>
      </c>
    </row>
    <row r="573" spans="1:8" x14ac:dyDescent="0.25">
      <c r="A573" s="790" t="s">
        <v>852</v>
      </c>
      <c r="B573" s="791">
        <v>573</v>
      </c>
      <c r="C573" s="791">
        <v>1718.1999999999998</v>
      </c>
      <c r="D573" s="791">
        <v>23</v>
      </c>
      <c r="E573" s="176">
        <f t="shared" si="53"/>
        <v>28790926.900000002</v>
      </c>
      <c r="F573" s="176">
        <f t="shared" si="53"/>
        <v>2183731</v>
      </c>
      <c r="G573" s="177">
        <f t="shared" si="48"/>
        <v>983979.80000001565</v>
      </c>
      <c r="H573" s="177">
        <f t="shared" si="49"/>
        <v>8055</v>
      </c>
    </row>
    <row r="574" spans="1:8" x14ac:dyDescent="0.25">
      <c r="A574" s="790" t="s">
        <v>852</v>
      </c>
      <c r="B574" s="791">
        <v>574</v>
      </c>
      <c r="C574" s="791">
        <v>2868.6</v>
      </c>
      <c r="D574" s="791">
        <v>36</v>
      </c>
      <c r="E574" s="176">
        <f t="shared" si="53"/>
        <v>28793795.500000004</v>
      </c>
      <c r="F574" s="176">
        <f t="shared" si="53"/>
        <v>2183767</v>
      </c>
      <c r="G574" s="177">
        <f t="shared" si="48"/>
        <v>981111.20000001416</v>
      </c>
      <c r="H574" s="177">
        <f t="shared" si="49"/>
        <v>8019</v>
      </c>
    </row>
    <row r="575" spans="1:8" x14ac:dyDescent="0.25">
      <c r="A575" s="790" t="s">
        <v>852</v>
      </c>
      <c r="B575" s="791">
        <v>575</v>
      </c>
      <c r="C575" s="791">
        <v>1725.4</v>
      </c>
      <c r="D575" s="791">
        <v>24</v>
      </c>
      <c r="E575" s="176">
        <f t="shared" si="53"/>
        <v>28795520.900000002</v>
      </c>
      <c r="F575" s="176">
        <f t="shared" si="53"/>
        <v>2183791</v>
      </c>
      <c r="G575" s="177">
        <f t="shared" si="48"/>
        <v>979385.80000001565</v>
      </c>
      <c r="H575" s="177">
        <f t="shared" si="49"/>
        <v>7995</v>
      </c>
    </row>
    <row r="576" spans="1:8" x14ac:dyDescent="0.25">
      <c r="A576" s="790" t="s">
        <v>852</v>
      </c>
      <c r="B576" s="791">
        <v>576</v>
      </c>
      <c r="C576" s="791">
        <v>575.9</v>
      </c>
      <c r="D576" s="791">
        <v>12</v>
      </c>
      <c r="E576" s="176">
        <f t="shared" si="53"/>
        <v>28796096.800000001</v>
      </c>
      <c r="F576" s="176">
        <f t="shared" si="53"/>
        <v>2183803</v>
      </c>
      <c r="G576" s="177">
        <f t="shared" si="48"/>
        <v>978809.90000001714</v>
      </c>
      <c r="H576" s="177">
        <f t="shared" si="49"/>
        <v>7983</v>
      </c>
    </row>
    <row r="577" spans="1:8" x14ac:dyDescent="0.25">
      <c r="A577" s="790" t="s">
        <v>852</v>
      </c>
      <c r="B577" s="791">
        <v>577</v>
      </c>
      <c r="C577" s="791">
        <v>1731.3</v>
      </c>
      <c r="D577" s="791">
        <v>18</v>
      </c>
      <c r="E577" s="176">
        <f t="shared" si="53"/>
        <v>28797828.100000001</v>
      </c>
      <c r="F577" s="176">
        <f t="shared" si="53"/>
        <v>2183821</v>
      </c>
      <c r="G577" s="177">
        <f t="shared" si="48"/>
        <v>977078.60000001639</v>
      </c>
      <c r="H577" s="177">
        <f t="shared" si="49"/>
        <v>7965</v>
      </c>
    </row>
    <row r="578" spans="1:8" x14ac:dyDescent="0.25">
      <c r="A578" s="790" t="s">
        <v>852</v>
      </c>
      <c r="B578" s="791">
        <v>578</v>
      </c>
      <c r="C578" s="791">
        <v>578.1</v>
      </c>
      <c r="D578" s="791">
        <v>6</v>
      </c>
      <c r="E578" s="176">
        <f t="shared" si="53"/>
        <v>28798406.200000003</v>
      </c>
      <c r="F578" s="176">
        <f t="shared" si="53"/>
        <v>2183827</v>
      </c>
      <c r="G578" s="177">
        <f t="shared" si="48"/>
        <v>976500.5000000149</v>
      </c>
      <c r="H578" s="177">
        <f t="shared" si="49"/>
        <v>7959</v>
      </c>
    </row>
    <row r="579" spans="1:8" x14ac:dyDescent="0.25">
      <c r="A579" s="790" t="s">
        <v>852</v>
      </c>
      <c r="B579" s="791">
        <v>579</v>
      </c>
      <c r="C579" s="791">
        <v>1736.4</v>
      </c>
      <c r="D579" s="791">
        <v>24</v>
      </c>
      <c r="E579" s="176">
        <f t="shared" si="53"/>
        <v>28800142.600000001</v>
      </c>
      <c r="F579" s="176">
        <f t="shared" si="53"/>
        <v>2183851</v>
      </c>
      <c r="G579" s="177">
        <f t="shared" ref="G579:G642" si="54">$E$1167-E579</f>
        <v>974764.10000001639</v>
      </c>
      <c r="H579" s="177">
        <f t="shared" ref="H579:H642" si="55">$F$1167-F579</f>
        <v>7935</v>
      </c>
    </row>
    <row r="580" spans="1:8" x14ac:dyDescent="0.25">
      <c r="A580" s="790" t="s">
        <v>852</v>
      </c>
      <c r="B580" s="791">
        <v>580</v>
      </c>
      <c r="C580" s="791">
        <v>1740.3</v>
      </c>
      <c r="D580" s="791">
        <v>30</v>
      </c>
      <c r="E580" s="176">
        <f t="shared" ref="E580:F595" si="56">E579+C580</f>
        <v>28801882.900000002</v>
      </c>
      <c r="F580" s="176">
        <f t="shared" si="56"/>
        <v>2183881</v>
      </c>
      <c r="G580" s="177">
        <f t="shared" si="54"/>
        <v>973023.80000001565</v>
      </c>
      <c r="H580" s="177">
        <f t="shared" si="55"/>
        <v>7905</v>
      </c>
    </row>
    <row r="581" spans="1:8" x14ac:dyDescent="0.25">
      <c r="A581" s="790" t="s">
        <v>852</v>
      </c>
      <c r="B581" s="791">
        <v>581</v>
      </c>
      <c r="C581" s="791">
        <v>1742.9</v>
      </c>
      <c r="D581" s="791">
        <v>24</v>
      </c>
      <c r="E581" s="176">
        <f t="shared" si="56"/>
        <v>28803625.800000001</v>
      </c>
      <c r="F581" s="176">
        <f t="shared" si="56"/>
        <v>2183905</v>
      </c>
      <c r="G581" s="177">
        <f t="shared" si="54"/>
        <v>971280.90000001714</v>
      </c>
      <c r="H581" s="177">
        <f t="shared" si="55"/>
        <v>7881</v>
      </c>
    </row>
    <row r="582" spans="1:8" x14ac:dyDescent="0.25">
      <c r="A582" s="790" t="s">
        <v>852</v>
      </c>
      <c r="B582" s="791">
        <v>582</v>
      </c>
      <c r="C582" s="791">
        <v>2327.6999999999998</v>
      </c>
      <c r="D582" s="791">
        <v>42</v>
      </c>
      <c r="E582" s="176">
        <f t="shared" si="56"/>
        <v>28805953.5</v>
      </c>
      <c r="F582" s="176">
        <f t="shared" si="56"/>
        <v>2183947</v>
      </c>
      <c r="G582" s="177">
        <f t="shared" si="54"/>
        <v>968953.20000001788</v>
      </c>
      <c r="H582" s="177">
        <f t="shared" si="55"/>
        <v>7839</v>
      </c>
    </row>
    <row r="583" spans="1:8" x14ac:dyDescent="0.25">
      <c r="A583" s="790" t="s">
        <v>852</v>
      </c>
      <c r="B583" s="791">
        <v>583</v>
      </c>
      <c r="C583" s="791">
        <v>583.4</v>
      </c>
      <c r="D583" s="791">
        <v>6</v>
      </c>
      <c r="E583" s="176">
        <f t="shared" si="56"/>
        <v>28806536.899999999</v>
      </c>
      <c r="F583" s="176">
        <f t="shared" si="56"/>
        <v>2183953</v>
      </c>
      <c r="G583" s="177">
        <f t="shared" si="54"/>
        <v>968369.80000001937</v>
      </c>
      <c r="H583" s="177">
        <f t="shared" si="55"/>
        <v>7833</v>
      </c>
    </row>
    <row r="584" spans="1:8" x14ac:dyDescent="0.25">
      <c r="A584" s="790" t="s">
        <v>852</v>
      </c>
      <c r="B584" s="791">
        <v>584</v>
      </c>
      <c r="C584" s="791">
        <v>2918.8</v>
      </c>
      <c r="D584" s="791">
        <v>45</v>
      </c>
      <c r="E584" s="176">
        <f t="shared" si="56"/>
        <v>28809455.699999999</v>
      </c>
      <c r="F584" s="176">
        <f t="shared" si="56"/>
        <v>2183998</v>
      </c>
      <c r="G584" s="177">
        <f t="shared" si="54"/>
        <v>965451.00000001863</v>
      </c>
      <c r="H584" s="177">
        <f t="shared" si="55"/>
        <v>7788</v>
      </c>
    </row>
    <row r="585" spans="1:8" x14ac:dyDescent="0.25">
      <c r="A585" s="790" t="s">
        <v>852</v>
      </c>
      <c r="B585" s="791">
        <v>585</v>
      </c>
      <c r="C585" s="791">
        <v>1754.3000000000002</v>
      </c>
      <c r="D585" s="791">
        <v>22</v>
      </c>
      <c r="E585" s="176">
        <f t="shared" si="56"/>
        <v>28811210</v>
      </c>
      <c r="F585" s="176">
        <f t="shared" si="56"/>
        <v>2184020</v>
      </c>
      <c r="G585" s="177">
        <f t="shared" si="54"/>
        <v>963696.70000001788</v>
      </c>
      <c r="H585" s="177">
        <f t="shared" si="55"/>
        <v>7766</v>
      </c>
    </row>
    <row r="586" spans="1:8" x14ac:dyDescent="0.25">
      <c r="A586" s="790" t="s">
        <v>852</v>
      </c>
      <c r="B586" s="791">
        <v>586</v>
      </c>
      <c r="C586" s="791">
        <v>2929</v>
      </c>
      <c r="D586" s="791">
        <v>42</v>
      </c>
      <c r="E586" s="176">
        <f t="shared" si="56"/>
        <v>28814139</v>
      </c>
      <c r="F586" s="176">
        <f t="shared" si="56"/>
        <v>2184062</v>
      </c>
      <c r="G586" s="177">
        <f t="shared" si="54"/>
        <v>960767.70000001788</v>
      </c>
      <c r="H586" s="177">
        <f t="shared" si="55"/>
        <v>7724</v>
      </c>
    </row>
    <row r="587" spans="1:8" x14ac:dyDescent="0.25">
      <c r="A587" s="790" t="s">
        <v>852</v>
      </c>
      <c r="B587" s="791">
        <v>587</v>
      </c>
      <c r="C587" s="791">
        <v>587.1</v>
      </c>
      <c r="D587" s="791">
        <v>6</v>
      </c>
      <c r="E587" s="176">
        <f t="shared" si="56"/>
        <v>28814726.100000001</v>
      </c>
      <c r="F587" s="176">
        <f t="shared" si="56"/>
        <v>2184068</v>
      </c>
      <c r="G587" s="177">
        <f t="shared" si="54"/>
        <v>960180.60000001639</v>
      </c>
      <c r="H587" s="177">
        <f t="shared" si="55"/>
        <v>7718</v>
      </c>
    </row>
    <row r="588" spans="1:8" x14ac:dyDescent="0.25">
      <c r="A588" s="790" t="s">
        <v>852</v>
      </c>
      <c r="B588" s="791">
        <v>588</v>
      </c>
      <c r="C588" s="791">
        <v>1764</v>
      </c>
      <c r="D588" s="791">
        <v>30</v>
      </c>
      <c r="E588" s="176">
        <f t="shared" si="56"/>
        <v>28816490.100000001</v>
      </c>
      <c r="F588" s="176">
        <f t="shared" si="56"/>
        <v>2184098</v>
      </c>
      <c r="G588" s="177">
        <f t="shared" si="54"/>
        <v>958416.60000001639</v>
      </c>
      <c r="H588" s="177">
        <f t="shared" si="55"/>
        <v>7688</v>
      </c>
    </row>
    <row r="589" spans="1:8" x14ac:dyDescent="0.25">
      <c r="A589" s="790" t="s">
        <v>852</v>
      </c>
      <c r="B589" s="791">
        <v>589</v>
      </c>
      <c r="C589" s="791">
        <v>2355.8000000000002</v>
      </c>
      <c r="D589" s="791">
        <v>26</v>
      </c>
      <c r="E589" s="176">
        <f t="shared" si="56"/>
        <v>28818845.900000002</v>
      </c>
      <c r="F589" s="176">
        <f t="shared" si="56"/>
        <v>2184124</v>
      </c>
      <c r="G589" s="177">
        <f t="shared" si="54"/>
        <v>956060.80000001565</v>
      </c>
      <c r="H589" s="177">
        <f t="shared" si="55"/>
        <v>7662</v>
      </c>
    </row>
    <row r="590" spans="1:8" x14ac:dyDescent="0.25">
      <c r="A590" s="790" t="s">
        <v>852</v>
      </c>
      <c r="B590" s="791">
        <v>590</v>
      </c>
      <c r="C590" s="791">
        <v>1769.3</v>
      </c>
      <c r="D590" s="791">
        <v>18</v>
      </c>
      <c r="E590" s="176">
        <f t="shared" si="56"/>
        <v>28820615.200000003</v>
      </c>
      <c r="F590" s="176">
        <f t="shared" si="56"/>
        <v>2184142</v>
      </c>
      <c r="G590" s="177">
        <f t="shared" si="54"/>
        <v>954291.5000000149</v>
      </c>
      <c r="H590" s="177">
        <f t="shared" si="55"/>
        <v>7644</v>
      </c>
    </row>
    <row r="591" spans="1:8" x14ac:dyDescent="0.25">
      <c r="A591" s="790" t="s">
        <v>852</v>
      </c>
      <c r="B591" s="791">
        <v>591</v>
      </c>
      <c r="C591" s="791">
        <v>4727.0000000000009</v>
      </c>
      <c r="D591" s="791">
        <v>66</v>
      </c>
      <c r="E591" s="176">
        <f t="shared" si="56"/>
        <v>28825342.200000003</v>
      </c>
      <c r="F591" s="176">
        <f t="shared" si="56"/>
        <v>2184208</v>
      </c>
      <c r="G591" s="177">
        <f t="shared" si="54"/>
        <v>949564.5000000149</v>
      </c>
      <c r="H591" s="177">
        <f t="shared" si="55"/>
        <v>7578</v>
      </c>
    </row>
    <row r="592" spans="1:8" x14ac:dyDescent="0.25">
      <c r="A592" s="790" t="s">
        <v>852</v>
      </c>
      <c r="B592" s="791">
        <v>593</v>
      </c>
      <c r="C592" s="791">
        <v>593</v>
      </c>
      <c r="D592" s="791">
        <v>6</v>
      </c>
      <c r="E592" s="176">
        <f t="shared" si="56"/>
        <v>28825935.200000003</v>
      </c>
      <c r="F592" s="176">
        <f t="shared" si="56"/>
        <v>2184214</v>
      </c>
      <c r="G592" s="177">
        <f t="shared" si="54"/>
        <v>948971.5000000149</v>
      </c>
      <c r="H592" s="177">
        <f t="shared" si="55"/>
        <v>7572</v>
      </c>
    </row>
    <row r="593" spans="1:8" x14ac:dyDescent="0.25">
      <c r="A593" s="790" t="s">
        <v>852</v>
      </c>
      <c r="B593" s="791">
        <v>594</v>
      </c>
      <c r="C593" s="791">
        <v>2970.7</v>
      </c>
      <c r="D593" s="791">
        <v>42</v>
      </c>
      <c r="E593" s="176">
        <f t="shared" si="56"/>
        <v>28828905.900000002</v>
      </c>
      <c r="F593" s="176">
        <f t="shared" si="56"/>
        <v>2184256</v>
      </c>
      <c r="G593" s="177">
        <f t="shared" si="54"/>
        <v>946000.80000001565</v>
      </c>
      <c r="H593" s="177">
        <f t="shared" si="55"/>
        <v>7530</v>
      </c>
    </row>
    <row r="594" spans="1:8" x14ac:dyDescent="0.25">
      <c r="A594" s="790" t="s">
        <v>852</v>
      </c>
      <c r="B594" s="791">
        <v>595</v>
      </c>
      <c r="C594" s="791">
        <v>1784.4</v>
      </c>
      <c r="D594" s="791">
        <v>24</v>
      </c>
      <c r="E594" s="176">
        <f t="shared" si="56"/>
        <v>28830690.300000001</v>
      </c>
      <c r="F594" s="176">
        <f t="shared" si="56"/>
        <v>2184280</v>
      </c>
      <c r="G594" s="177">
        <f t="shared" si="54"/>
        <v>944216.40000001714</v>
      </c>
      <c r="H594" s="177">
        <f t="shared" si="55"/>
        <v>7506</v>
      </c>
    </row>
    <row r="595" spans="1:8" x14ac:dyDescent="0.25">
      <c r="A595" s="790" t="s">
        <v>852</v>
      </c>
      <c r="B595" s="791">
        <v>596</v>
      </c>
      <c r="C595" s="791">
        <v>2383.1999999999998</v>
      </c>
      <c r="D595" s="791">
        <v>30</v>
      </c>
      <c r="E595" s="176">
        <f t="shared" si="56"/>
        <v>28833073.5</v>
      </c>
      <c r="F595" s="176">
        <f t="shared" si="56"/>
        <v>2184310</v>
      </c>
      <c r="G595" s="177">
        <f t="shared" si="54"/>
        <v>941833.20000001788</v>
      </c>
      <c r="H595" s="177">
        <f t="shared" si="55"/>
        <v>7476</v>
      </c>
    </row>
    <row r="596" spans="1:8" x14ac:dyDescent="0.25">
      <c r="A596" s="790" t="s">
        <v>852</v>
      </c>
      <c r="B596" s="791">
        <v>597</v>
      </c>
      <c r="C596" s="791">
        <v>596.5</v>
      </c>
      <c r="D596" s="791">
        <v>5</v>
      </c>
      <c r="E596" s="176">
        <f t="shared" ref="E596:F611" si="57">E595+C596</f>
        <v>28833670</v>
      </c>
      <c r="F596" s="176">
        <f t="shared" si="57"/>
        <v>2184315</v>
      </c>
      <c r="G596" s="177">
        <f t="shared" si="54"/>
        <v>941236.70000001788</v>
      </c>
      <c r="H596" s="177">
        <f t="shared" si="55"/>
        <v>7471</v>
      </c>
    </row>
    <row r="597" spans="1:8" x14ac:dyDescent="0.25">
      <c r="A597" s="790" t="s">
        <v>852</v>
      </c>
      <c r="B597" s="791">
        <v>598</v>
      </c>
      <c r="C597" s="791">
        <v>1794.4</v>
      </c>
      <c r="D597" s="791">
        <v>30</v>
      </c>
      <c r="E597" s="176">
        <f t="shared" si="57"/>
        <v>28835464.399999999</v>
      </c>
      <c r="F597" s="176">
        <f t="shared" si="57"/>
        <v>2184345</v>
      </c>
      <c r="G597" s="177">
        <f t="shared" si="54"/>
        <v>939442.30000001937</v>
      </c>
      <c r="H597" s="177">
        <f t="shared" si="55"/>
        <v>7441</v>
      </c>
    </row>
    <row r="598" spans="1:8" x14ac:dyDescent="0.25">
      <c r="A598" s="790" t="s">
        <v>852</v>
      </c>
      <c r="B598" s="791">
        <v>599</v>
      </c>
      <c r="C598" s="791">
        <v>1796.5</v>
      </c>
      <c r="D598" s="791">
        <v>24</v>
      </c>
      <c r="E598" s="176">
        <f t="shared" si="57"/>
        <v>28837260.899999999</v>
      </c>
      <c r="F598" s="176">
        <f t="shared" si="57"/>
        <v>2184369</v>
      </c>
      <c r="G598" s="177">
        <f t="shared" si="54"/>
        <v>937645.80000001937</v>
      </c>
      <c r="H598" s="177">
        <f t="shared" si="55"/>
        <v>7417</v>
      </c>
    </row>
    <row r="599" spans="1:8" x14ac:dyDescent="0.25">
      <c r="A599" s="790" t="s">
        <v>852</v>
      </c>
      <c r="B599" s="791">
        <v>600</v>
      </c>
      <c r="C599" s="791">
        <v>1799.1999999999998</v>
      </c>
      <c r="D599" s="791">
        <v>24</v>
      </c>
      <c r="E599" s="176">
        <f t="shared" si="57"/>
        <v>28839060.099999998</v>
      </c>
      <c r="F599" s="176">
        <f t="shared" si="57"/>
        <v>2184393</v>
      </c>
      <c r="G599" s="177">
        <f t="shared" si="54"/>
        <v>935846.60000002012</v>
      </c>
      <c r="H599" s="177">
        <f t="shared" si="55"/>
        <v>7393</v>
      </c>
    </row>
    <row r="600" spans="1:8" x14ac:dyDescent="0.25">
      <c r="A600" s="790" t="s">
        <v>852</v>
      </c>
      <c r="B600" s="791">
        <v>601</v>
      </c>
      <c r="C600" s="791">
        <v>1802</v>
      </c>
      <c r="D600" s="791">
        <v>21</v>
      </c>
      <c r="E600" s="176">
        <f t="shared" si="57"/>
        <v>28840862.099999998</v>
      </c>
      <c r="F600" s="176">
        <f t="shared" si="57"/>
        <v>2184414</v>
      </c>
      <c r="G600" s="177">
        <f t="shared" si="54"/>
        <v>934044.60000002012</v>
      </c>
      <c r="H600" s="177">
        <f t="shared" si="55"/>
        <v>7372</v>
      </c>
    </row>
    <row r="601" spans="1:8" x14ac:dyDescent="0.25">
      <c r="A601" s="790" t="s">
        <v>852</v>
      </c>
      <c r="B601" s="791">
        <v>602</v>
      </c>
      <c r="C601" s="791">
        <v>2407.3000000000002</v>
      </c>
      <c r="D601" s="791">
        <v>30</v>
      </c>
      <c r="E601" s="176">
        <f t="shared" si="57"/>
        <v>28843269.399999999</v>
      </c>
      <c r="F601" s="176">
        <f t="shared" si="57"/>
        <v>2184444</v>
      </c>
      <c r="G601" s="177">
        <f t="shared" si="54"/>
        <v>931637.30000001937</v>
      </c>
      <c r="H601" s="177">
        <f t="shared" si="55"/>
        <v>7342</v>
      </c>
    </row>
    <row r="602" spans="1:8" x14ac:dyDescent="0.25">
      <c r="A602" s="790" t="s">
        <v>852</v>
      </c>
      <c r="B602" s="791">
        <v>604</v>
      </c>
      <c r="C602" s="791">
        <v>604.29999999999995</v>
      </c>
      <c r="D602" s="791">
        <v>12</v>
      </c>
      <c r="E602" s="176">
        <f t="shared" si="57"/>
        <v>28843873.699999999</v>
      </c>
      <c r="F602" s="176">
        <f t="shared" si="57"/>
        <v>2184456</v>
      </c>
      <c r="G602" s="177">
        <f t="shared" si="54"/>
        <v>931033.00000001863</v>
      </c>
      <c r="H602" s="177">
        <f t="shared" si="55"/>
        <v>7330</v>
      </c>
    </row>
    <row r="603" spans="1:8" x14ac:dyDescent="0.25">
      <c r="A603" s="790" t="s">
        <v>852</v>
      </c>
      <c r="B603" s="791">
        <v>605</v>
      </c>
      <c r="C603" s="791">
        <v>2418.6999999999998</v>
      </c>
      <c r="D603" s="791">
        <v>24</v>
      </c>
      <c r="E603" s="176">
        <f t="shared" si="57"/>
        <v>28846292.399999999</v>
      </c>
      <c r="F603" s="176">
        <f t="shared" si="57"/>
        <v>2184480</v>
      </c>
      <c r="G603" s="177">
        <f t="shared" si="54"/>
        <v>928614.30000001937</v>
      </c>
      <c r="H603" s="177">
        <f t="shared" si="55"/>
        <v>7306</v>
      </c>
    </row>
    <row r="604" spans="1:8" x14ac:dyDescent="0.25">
      <c r="A604" s="790" t="s">
        <v>852</v>
      </c>
      <c r="B604" s="791">
        <v>607</v>
      </c>
      <c r="C604" s="791">
        <v>3642.2999999999993</v>
      </c>
      <c r="D604" s="791">
        <v>54</v>
      </c>
      <c r="E604" s="176">
        <f t="shared" si="57"/>
        <v>28849934.699999999</v>
      </c>
      <c r="F604" s="176">
        <f t="shared" si="57"/>
        <v>2184534</v>
      </c>
      <c r="G604" s="177">
        <f t="shared" si="54"/>
        <v>924972.00000001863</v>
      </c>
      <c r="H604" s="177">
        <f t="shared" si="55"/>
        <v>7252</v>
      </c>
    </row>
    <row r="605" spans="1:8" x14ac:dyDescent="0.25">
      <c r="A605" s="790" t="s">
        <v>852</v>
      </c>
      <c r="B605" s="791">
        <v>608</v>
      </c>
      <c r="C605" s="791">
        <v>1215.8000000000002</v>
      </c>
      <c r="D605" s="791">
        <v>12</v>
      </c>
      <c r="E605" s="176">
        <f t="shared" si="57"/>
        <v>28851150.5</v>
      </c>
      <c r="F605" s="176">
        <f t="shared" si="57"/>
        <v>2184546</v>
      </c>
      <c r="G605" s="177">
        <f t="shared" si="54"/>
        <v>923756.20000001788</v>
      </c>
      <c r="H605" s="177">
        <f t="shared" si="55"/>
        <v>7240</v>
      </c>
    </row>
    <row r="606" spans="1:8" x14ac:dyDescent="0.25">
      <c r="A606" s="790" t="s">
        <v>852</v>
      </c>
      <c r="B606" s="791">
        <v>609</v>
      </c>
      <c r="C606" s="791">
        <v>1218.6999999999998</v>
      </c>
      <c r="D606" s="791">
        <v>12</v>
      </c>
      <c r="E606" s="176">
        <f t="shared" si="57"/>
        <v>28852369.199999999</v>
      </c>
      <c r="F606" s="176">
        <f t="shared" si="57"/>
        <v>2184558</v>
      </c>
      <c r="G606" s="177">
        <f t="shared" si="54"/>
        <v>922537.50000001863</v>
      </c>
      <c r="H606" s="177">
        <f t="shared" si="55"/>
        <v>7228</v>
      </c>
    </row>
    <row r="607" spans="1:8" x14ac:dyDescent="0.25">
      <c r="A607" s="790" t="s">
        <v>852</v>
      </c>
      <c r="B607" s="791">
        <v>610</v>
      </c>
      <c r="C607" s="791">
        <v>1829.8</v>
      </c>
      <c r="D607" s="791">
        <v>22</v>
      </c>
      <c r="E607" s="176">
        <f t="shared" si="57"/>
        <v>28854199</v>
      </c>
      <c r="F607" s="176">
        <f t="shared" si="57"/>
        <v>2184580</v>
      </c>
      <c r="G607" s="177">
        <f t="shared" si="54"/>
        <v>920707.70000001788</v>
      </c>
      <c r="H607" s="177">
        <f t="shared" si="55"/>
        <v>7206</v>
      </c>
    </row>
    <row r="608" spans="1:8" x14ac:dyDescent="0.25">
      <c r="A608" s="790" t="s">
        <v>852</v>
      </c>
      <c r="B608" s="791">
        <v>611</v>
      </c>
      <c r="C608" s="791">
        <v>3055.5999999999995</v>
      </c>
      <c r="D608" s="791">
        <v>42</v>
      </c>
      <c r="E608" s="176">
        <f t="shared" si="57"/>
        <v>28857254.600000001</v>
      </c>
      <c r="F608" s="176">
        <f t="shared" si="57"/>
        <v>2184622</v>
      </c>
      <c r="G608" s="177">
        <f t="shared" si="54"/>
        <v>917652.10000001639</v>
      </c>
      <c r="H608" s="177">
        <f t="shared" si="55"/>
        <v>7164</v>
      </c>
    </row>
    <row r="609" spans="1:8" x14ac:dyDescent="0.25">
      <c r="A609" s="790" t="s">
        <v>852</v>
      </c>
      <c r="B609" s="791">
        <v>613</v>
      </c>
      <c r="C609" s="791">
        <v>1838.6000000000001</v>
      </c>
      <c r="D609" s="791">
        <v>30</v>
      </c>
      <c r="E609" s="176">
        <f t="shared" si="57"/>
        <v>28859093.200000003</v>
      </c>
      <c r="F609" s="176">
        <f t="shared" si="57"/>
        <v>2184652</v>
      </c>
      <c r="G609" s="177">
        <f t="shared" si="54"/>
        <v>915813.5000000149</v>
      </c>
      <c r="H609" s="177">
        <f t="shared" si="55"/>
        <v>7134</v>
      </c>
    </row>
    <row r="610" spans="1:8" x14ac:dyDescent="0.25">
      <c r="A610" s="790" t="s">
        <v>852</v>
      </c>
      <c r="B610" s="791">
        <v>614</v>
      </c>
      <c r="C610" s="791">
        <v>1841.7</v>
      </c>
      <c r="D610" s="791">
        <v>28</v>
      </c>
      <c r="E610" s="176">
        <f t="shared" si="57"/>
        <v>28860934.900000002</v>
      </c>
      <c r="F610" s="176">
        <f t="shared" si="57"/>
        <v>2184680</v>
      </c>
      <c r="G610" s="177">
        <f t="shared" si="54"/>
        <v>913971.80000001565</v>
      </c>
      <c r="H610" s="177">
        <f t="shared" si="55"/>
        <v>7106</v>
      </c>
    </row>
    <row r="611" spans="1:8" x14ac:dyDescent="0.25">
      <c r="A611" s="790" t="s">
        <v>852</v>
      </c>
      <c r="B611" s="791">
        <v>615</v>
      </c>
      <c r="C611" s="791">
        <v>1229.9000000000001</v>
      </c>
      <c r="D611" s="791">
        <v>15</v>
      </c>
      <c r="E611" s="176">
        <f t="shared" si="57"/>
        <v>28862164.800000001</v>
      </c>
      <c r="F611" s="176">
        <f t="shared" si="57"/>
        <v>2184695</v>
      </c>
      <c r="G611" s="177">
        <f t="shared" si="54"/>
        <v>912741.90000001714</v>
      </c>
      <c r="H611" s="177">
        <f t="shared" si="55"/>
        <v>7091</v>
      </c>
    </row>
    <row r="612" spans="1:8" x14ac:dyDescent="0.25">
      <c r="A612" s="790" t="s">
        <v>852</v>
      </c>
      <c r="B612" s="791">
        <v>617</v>
      </c>
      <c r="C612" s="791">
        <v>1850.7</v>
      </c>
      <c r="D612" s="791">
        <v>28</v>
      </c>
      <c r="E612" s="176">
        <f t="shared" ref="E612:F627" si="58">E611+C612</f>
        <v>28864015.5</v>
      </c>
      <c r="F612" s="176">
        <f t="shared" si="58"/>
        <v>2184723</v>
      </c>
      <c r="G612" s="177">
        <f t="shared" si="54"/>
        <v>910891.20000001788</v>
      </c>
      <c r="H612" s="177">
        <f t="shared" si="55"/>
        <v>7063</v>
      </c>
    </row>
    <row r="613" spans="1:8" x14ac:dyDescent="0.25">
      <c r="A613" s="790" t="s">
        <v>852</v>
      </c>
      <c r="B613" s="791">
        <v>618</v>
      </c>
      <c r="C613" s="791">
        <v>2472.3999999999996</v>
      </c>
      <c r="D613" s="791">
        <v>24</v>
      </c>
      <c r="E613" s="176">
        <f t="shared" si="58"/>
        <v>28866487.899999999</v>
      </c>
      <c r="F613" s="176">
        <f t="shared" si="58"/>
        <v>2184747</v>
      </c>
      <c r="G613" s="177">
        <f t="shared" si="54"/>
        <v>908418.80000001937</v>
      </c>
      <c r="H613" s="177">
        <f t="shared" si="55"/>
        <v>7039</v>
      </c>
    </row>
    <row r="614" spans="1:8" x14ac:dyDescent="0.25">
      <c r="A614" s="790" t="s">
        <v>852</v>
      </c>
      <c r="B614" s="791">
        <v>619</v>
      </c>
      <c r="C614" s="791">
        <v>1238.4000000000001</v>
      </c>
      <c r="D614" s="791">
        <v>12</v>
      </c>
      <c r="E614" s="176">
        <f t="shared" si="58"/>
        <v>28867726.299999997</v>
      </c>
      <c r="F614" s="176">
        <f t="shared" si="58"/>
        <v>2184759</v>
      </c>
      <c r="G614" s="177">
        <f t="shared" si="54"/>
        <v>907180.40000002086</v>
      </c>
      <c r="H614" s="177">
        <f t="shared" si="55"/>
        <v>7027</v>
      </c>
    </row>
    <row r="615" spans="1:8" x14ac:dyDescent="0.25">
      <c r="A615" s="790" t="s">
        <v>852</v>
      </c>
      <c r="B615" s="791">
        <v>620</v>
      </c>
      <c r="C615" s="791">
        <v>619.79999999999995</v>
      </c>
      <c r="D615" s="791">
        <v>6</v>
      </c>
      <c r="E615" s="176">
        <f t="shared" si="58"/>
        <v>28868346.099999998</v>
      </c>
      <c r="F615" s="176">
        <f t="shared" si="58"/>
        <v>2184765</v>
      </c>
      <c r="G615" s="177">
        <f t="shared" si="54"/>
        <v>906560.60000002012</v>
      </c>
      <c r="H615" s="177">
        <f t="shared" si="55"/>
        <v>7021</v>
      </c>
    </row>
    <row r="616" spans="1:8" x14ac:dyDescent="0.25">
      <c r="A616" s="790" t="s">
        <v>852</v>
      </c>
      <c r="B616" s="791">
        <v>621</v>
      </c>
      <c r="C616" s="791">
        <v>2484.6000000000004</v>
      </c>
      <c r="D616" s="791">
        <v>24</v>
      </c>
      <c r="E616" s="176">
        <f t="shared" si="58"/>
        <v>28870830.699999999</v>
      </c>
      <c r="F616" s="176">
        <f t="shared" si="58"/>
        <v>2184789</v>
      </c>
      <c r="G616" s="177">
        <f t="shared" si="54"/>
        <v>904076.00000001863</v>
      </c>
      <c r="H616" s="177">
        <f t="shared" si="55"/>
        <v>6997</v>
      </c>
    </row>
    <row r="617" spans="1:8" x14ac:dyDescent="0.25">
      <c r="A617" s="790" t="s">
        <v>852</v>
      </c>
      <c r="B617" s="791">
        <v>622</v>
      </c>
      <c r="C617" s="791">
        <v>2487.3000000000002</v>
      </c>
      <c r="D617" s="791">
        <v>34</v>
      </c>
      <c r="E617" s="176">
        <f t="shared" si="58"/>
        <v>28873318</v>
      </c>
      <c r="F617" s="176">
        <f t="shared" si="58"/>
        <v>2184823</v>
      </c>
      <c r="G617" s="177">
        <f t="shared" si="54"/>
        <v>901588.70000001788</v>
      </c>
      <c r="H617" s="177">
        <f t="shared" si="55"/>
        <v>6963</v>
      </c>
    </row>
    <row r="618" spans="1:8" x14ac:dyDescent="0.25">
      <c r="A618" s="790" t="s">
        <v>852</v>
      </c>
      <c r="B618" s="791">
        <v>623</v>
      </c>
      <c r="C618" s="791">
        <v>1245.3000000000002</v>
      </c>
      <c r="D618" s="791">
        <v>18</v>
      </c>
      <c r="E618" s="176">
        <f t="shared" si="58"/>
        <v>28874563.300000001</v>
      </c>
      <c r="F618" s="176">
        <f t="shared" si="58"/>
        <v>2184841</v>
      </c>
      <c r="G618" s="177">
        <f t="shared" si="54"/>
        <v>900343.40000001714</v>
      </c>
      <c r="H618" s="177">
        <f t="shared" si="55"/>
        <v>6945</v>
      </c>
    </row>
    <row r="619" spans="1:8" x14ac:dyDescent="0.25">
      <c r="A619" s="790" t="s">
        <v>852</v>
      </c>
      <c r="B619" s="791">
        <v>624</v>
      </c>
      <c r="C619" s="791">
        <v>623.79999999999995</v>
      </c>
      <c r="D619" s="791">
        <v>6</v>
      </c>
      <c r="E619" s="176">
        <f t="shared" si="58"/>
        <v>28875187.100000001</v>
      </c>
      <c r="F619" s="176">
        <f t="shared" si="58"/>
        <v>2184847</v>
      </c>
      <c r="G619" s="177">
        <f t="shared" si="54"/>
        <v>899719.60000001639</v>
      </c>
      <c r="H619" s="177">
        <f t="shared" si="55"/>
        <v>6939</v>
      </c>
    </row>
    <row r="620" spans="1:8" x14ac:dyDescent="0.25">
      <c r="A620" s="790" t="s">
        <v>852</v>
      </c>
      <c r="B620" s="791">
        <v>625</v>
      </c>
      <c r="C620" s="791">
        <v>1249.2</v>
      </c>
      <c r="D620" s="791">
        <v>12</v>
      </c>
      <c r="E620" s="176">
        <f t="shared" si="58"/>
        <v>28876436.300000001</v>
      </c>
      <c r="F620" s="176">
        <f t="shared" si="58"/>
        <v>2184859</v>
      </c>
      <c r="G620" s="177">
        <f t="shared" si="54"/>
        <v>898470.40000001714</v>
      </c>
      <c r="H620" s="177">
        <f t="shared" si="55"/>
        <v>6927</v>
      </c>
    </row>
    <row r="621" spans="1:8" x14ac:dyDescent="0.25">
      <c r="A621" s="790" t="s">
        <v>852</v>
      </c>
      <c r="B621" s="791">
        <v>626</v>
      </c>
      <c r="C621" s="791">
        <v>626.1</v>
      </c>
      <c r="D621" s="791">
        <v>6</v>
      </c>
      <c r="E621" s="176">
        <f t="shared" si="58"/>
        <v>28877062.400000002</v>
      </c>
      <c r="F621" s="176">
        <f t="shared" si="58"/>
        <v>2184865</v>
      </c>
      <c r="G621" s="177">
        <f t="shared" si="54"/>
        <v>897844.30000001565</v>
      </c>
      <c r="H621" s="177">
        <f t="shared" si="55"/>
        <v>6921</v>
      </c>
    </row>
    <row r="622" spans="1:8" x14ac:dyDescent="0.25">
      <c r="A622" s="790" t="s">
        <v>852</v>
      </c>
      <c r="B622" s="791">
        <v>627</v>
      </c>
      <c r="C622" s="791">
        <v>1254.3</v>
      </c>
      <c r="D622" s="791">
        <v>18</v>
      </c>
      <c r="E622" s="176">
        <f t="shared" si="58"/>
        <v>28878316.700000003</v>
      </c>
      <c r="F622" s="176">
        <f t="shared" si="58"/>
        <v>2184883</v>
      </c>
      <c r="G622" s="177">
        <f t="shared" si="54"/>
        <v>896590.0000000149</v>
      </c>
      <c r="H622" s="177">
        <f t="shared" si="55"/>
        <v>6903</v>
      </c>
    </row>
    <row r="623" spans="1:8" x14ac:dyDescent="0.25">
      <c r="A623" s="790" t="s">
        <v>852</v>
      </c>
      <c r="B623" s="791">
        <v>628</v>
      </c>
      <c r="C623" s="791">
        <v>1884.1</v>
      </c>
      <c r="D623" s="791">
        <v>24</v>
      </c>
      <c r="E623" s="176">
        <f t="shared" si="58"/>
        <v>28880200.800000004</v>
      </c>
      <c r="F623" s="176">
        <f t="shared" si="58"/>
        <v>2184907</v>
      </c>
      <c r="G623" s="177">
        <f t="shared" si="54"/>
        <v>894705.90000001341</v>
      </c>
      <c r="H623" s="177">
        <f t="shared" si="55"/>
        <v>6879</v>
      </c>
    </row>
    <row r="624" spans="1:8" x14ac:dyDescent="0.25">
      <c r="A624" s="790" t="s">
        <v>852</v>
      </c>
      <c r="B624" s="791">
        <v>629</v>
      </c>
      <c r="C624" s="791">
        <v>3144.6</v>
      </c>
      <c r="D624" s="791">
        <v>31</v>
      </c>
      <c r="E624" s="176">
        <f t="shared" si="58"/>
        <v>28883345.400000006</v>
      </c>
      <c r="F624" s="176">
        <f t="shared" si="58"/>
        <v>2184938</v>
      </c>
      <c r="G624" s="177">
        <f t="shared" si="54"/>
        <v>891561.30000001192</v>
      </c>
      <c r="H624" s="177">
        <f t="shared" si="55"/>
        <v>6848</v>
      </c>
    </row>
    <row r="625" spans="1:8" x14ac:dyDescent="0.25">
      <c r="A625" s="790" t="s">
        <v>852</v>
      </c>
      <c r="B625" s="791">
        <v>630</v>
      </c>
      <c r="C625" s="791">
        <v>629.5</v>
      </c>
      <c r="D625" s="791">
        <v>10</v>
      </c>
      <c r="E625" s="176">
        <f t="shared" si="58"/>
        <v>28883974.900000006</v>
      </c>
      <c r="F625" s="176">
        <f t="shared" si="58"/>
        <v>2184948</v>
      </c>
      <c r="G625" s="177">
        <f t="shared" si="54"/>
        <v>890931.80000001192</v>
      </c>
      <c r="H625" s="177">
        <f t="shared" si="55"/>
        <v>6838</v>
      </c>
    </row>
    <row r="626" spans="1:8" x14ac:dyDescent="0.25">
      <c r="A626" s="790" t="s">
        <v>852</v>
      </c>
      <c r="B626" s="791">
        <v>631</v>
      </c>
      <c r="C626" s="791">
        <v>2524.1999999999998</v>
      </c>
      <c r="D626" s="791">
        <v>30</v>
      </c>
      <c r="E626" s="176">
        <f t="shared" si="58"/>
        <v>28886499.100000005</v>
      </c>
      <c r="F626" s="176">
        <f t="shared" si="58"/>
        <v>2184978</v>
      </c>
      <c r="G626" s="177">
        <f t="shared" si="54"/>
        <v>888407.60000001267</v>
      </c>
      <c r="H626" s="177">
        <f t="shared" si="55"/>
        <v>6808</v>
      </c>
    </row>
    <row r="627" spans="1:8" x14ac:dyDescent="0.25">
      <c r="A627" s="790" t="s">
        <v>852</v>
      </c>
      <c r="B627" s="791">
        <v>632</v>
      </c>
      <c r="C627" s="791">
        <v>631.9</v>
      </c>
      <c r="D627" s="791">
        <v>12</v>
      </c>
      <c r="E627" s="176">
        <f t="shared" si="58"/>
        <v>28887131.000000004</v>
      </c>
      <c r="F627" s="176">
        <f t="shared" si="58"/>
        <v>2184990</v>
      </c>
      <c r="G627" s="177">
        <f t="shared" si="54"/>
        <v>887775.70000001416</v>
      </c>
      <c r="H627" s="177">
        <f t="shared" si="55"/>
        <v>6796</v>
      </c>
    </row>
    <row r="628" spans="1:8" x14ac:dyDescent="0.25">
      <c r="A628" s="790" t="s">
        <v>852</v>
      </c>
      <c r="B628" s="791">
        <v>633</v>
      </c>
      <c r="C628" s="791">
        <v>3165.1000000000004</v>
      </c>
      <c r="D628" s="791">
        <v>36</v>
      </c>
      <c r="E628" s="176">
        <f t="shared" ref="E628:F643" si="59">E627+C628</f>
        <v>28890296.100000005</v>
      </c>
      <c r="F628" s="176">
        <f t="shared" si="59"/>
        <v>2185026</v>
      </c>
      <c r="G628" s="177">
        <f t="shared" si="54"/>
        <v>884610.60000001267</v>
      </c>
      <c r="H628" s="177">
        <f t="shared" si="55"/>
        <v>6760</v>
      </c>
    </row>
    <row r="629" spans="1:8" x14ac:dyDescent="0.25">
      <c r="A629" s="790" t="s">
        <v>852</v>
      </c>
      <c r="B629" s="791">
        <v>634</v>
      </c>
      <c r="C629" s="791">
        <v>1267.9000000000001</v>
      </c>
      <c r="D629" s="791">
        <v>18</v>
      </c>
      <c r="E629" s="176">
        <f t="shared" si="59"/>
        <v>28891564.000000004</v>
      </c>
      <c r="F629" s="176">
        <f t="shared" si="59"/>
        <v>2185044</v>
      </c>
      <c r="G629" s="177">
        <f t="shared" si="54"/>
        <v>883342.70000001416</v>
      </c>
      <c r="H629" s="177">
        <f t="shared" si="55"/>
        <v>6742</v>
      </c>
    </row>
    <row r="630" spans="1:8" x14ac:dyDescent="0.25">
      <c r="A630" s="790" t="s">
        <v>852</v>
      </c>
      <c r="B630" s="791">
        <v>635</v>
      </c>
      <c r="C630" s="791">
        <v>1905.3000000000002</v>
      </c>
      <c r="D630" s="791">
        <v>28</v>
      </c>
      <c r="E630" s="176">
        <f t="shared" si="59"/>
        <v>28893469.300000004</v>
      </c>
      <c r="F630" s="176">
        <f t="shared" si="59"/>
        <v>2185072</v>
      </c>
      <c r="G630" s="177">
        <f t="shared" si="54"/>
        <v>881437.40000001341</v>
      </c>
      <c r="H630" s="177">
        <f t="shared" si="55"/>
        <v>6714</v>
      </c>
    </row>
    <row r="631" spans="1:8" x14ac:dyDescent="0.25">
      <c r="A631" s="790" t="s">
        <v>852</v>
      </c>
      <c r="B631" s="791">
        <v>636</v>
      </c>
      <c r="C631" s="791">
        <v>635.79999999999995</v>
      </c>
      <c r="D631" s="791">
        <v>6</v>
      </c>
      <c r="E631" s="176">
        <f t="shared" si="59"/>
        <v>28894105.100000005</v>
      </c>
      <c r="F631" s="176">
        <f t="shared" si="59"/>
        <v>2185078</v>
      </c>
      <c r="G631" s="177">
        <f t="shared" si="54"/>
        <v>880801.60000001267</v>
      </c>
      <c r="H631" s="177">
        <f t="shared" si="55"/>
        <v>6708</v>
      </c>
    </row>
    <row r="632" spans="1:8" x14ac:dyDescent="0.25">
      <c r="A632" s="790" t="s">
        <v>852</v>
      </c>
      <c r="B632" s="791">
        <v>637</v>
      </c>
      <c r="C632" s="791">
        <v>2547.5</v>
      </c>
      <c r="D632" s="791">
        <v>36</v>
      </c>
      <c r="E632" s="176">
        <f t="shared" si="59"/>
        <v>28896652.600000005</v>
      </c>
      <c r="F632" s="176">
        <f t="shared" si="59"/>
        <v>2185114</v>
      </c>
      <c r="G632" s="177">
        <f t="shared" si="54"/>
        <v>878254.10000001267</v>
      </c>
      <c r="H632" s="177">
        <f t="shared" si="55"/>
        <v>6672</v>
      </c>
    </row>
    <row r="633" spans="1:8" x14ac:dyDescent="0.25">
      <c r="A633" s="790" t="s">
        <v>852</v>
      </c>
      <c r="B633" s="791">
        <v>638</v>
      </c>
      <c r="C633" s="791">
        <v>3189.8999999999996</v>
      </c>
      <c r="D633" s="791">
        <v>42</v>
      </c>
      <c r="E633" s="176">
        <f t="shared" si="59"/>
        <v>28899842.500000004</v>
      </c>
      <c r="F633" s="176">
        <f t="shared" si="59"/>
        <v>2185156</v>
      </c>
      <c r="G633" s="177">
        <f t="shared" si="54"/>
        <v>875064.20000001416</v>
      </c>
      <c r="H633" s="177">
        <f t="shared" si="55"/>
        <v>6630</v>
      </c>
    </row>
    <row r="634" spans="1:8" x14ac:dyDescent="0.25">
      <c r="A634" s="790" t="s">
        <v>852</v>
      </c>
      <c r="B634" s="791">
        <v>639</v>
      </c>
      <c r="C634" s="791">
        <v>1917.1000000000001</v>
      </c>
      <c r="D634" s="791">
        <v>30</v>
      </c>
      <c r="E634" s="176">
        <f t="shared" si="59"/>
        <v>28901759.600000005</v>
      </c>
      <c r="F634" s="176">
        <f t="shared" si="59"/>
        <v>2185186</v>
      </c>
      <c r="G634" s="177">
        <f t="shared" si="54"/>
        <v>873147.10000001267</v>
      </c>
      <c r="H634" s="177">
        <f t="shared" si="55"/>
        <v>6600</v>
      </c>
    </row>
    <row r="635" spans="1:8" x14ac:dyDescent="0.25">
      <c r="A635" s="790" t="s">
        <v>852</v>
      </c>
      <c r="B635" s="791">
        <v>640</v>
      </c>
      <c r="C635" s="791">
        <v>639.70000000000005</v>
      </c>
      <c r="D635" s="791">
        <v>12</v>
      </c>
      <c r="E635" s="176">
        <f t="shared" si="59"/>
        <v>28902399.300000004</v>
      </c>
      <c r="F635" s="176">
        <f t="shared" si="59"/>
        <v>2185198</v>
      </c>
      <c r="G635" s="177">
        <f t="shared" si="54"/>
        <v>872507.40000001341</v>
      </c>
      <c r="H635" s="177">
        <f t="shared" si="55"/>
        <v>6588</v>
      </c>
    </row>
    <row r="636" spans="1:8" x14ac:dyDescent="0.25">
      <c r="A636" s="790" t="s">
        <v>852</v>
      </c>
      <c r="B636" s="791">
        <v>644</v>
      </c>
      <c r="C636" s="791">
        <v>2577.1999999999998</v>
      </c>
      <c r="D636" s="791">
        <v>30</v>
      </c>
      <c r="E636" s="176">
        <f t="shared" si="59"/>
        <v>28904976.500000004</v>
      </c>
      <c r="F636" s="176">
        <f t="shared" si="59"/>
        <v>2185228</v>
      </c>
      <c r="G636" s="177">
        <f t="shared" si="54"/>
        <v>869930.20000001416</v>
      </c>
      <c r="H636" s="177">
        <f t="shared" si="55"/>
        <v>6558</v>
      </c>
    </row>
    <row r="637" spans="1:8" x14ac:dyDescent="0.25">
      <c r="A637" s="790" t="s">
        <v>852</v>
      </c>
      <c r="B637" s="791">
        <v>645</v>
      </c>
      <c r="C637" s="791">
        <v>1935.6999999999998</v>
      </c>
      <c r="D637" s="791">
        <v>24</v>
      </c>
      <c r="E637" s="176">
        <f t="shared" si="59"/>
        <v>28906912.200000003</v>
      </c>
      <c r="F637" s="176">
        <f t="shared" si="59"/>
        <v>2185252</v>
      </c>
      <c r="G637" s="177">
        <f t="shared" si="54"/>
        <v>867994.5000000149</v>
      </c>
      <c r="H637" s="177">
        <f t="shared" si="55"/>
        <v>6534</v>
      </c>
    </row>
    <row r="638" spans="1:8" x14ac:dyDescent="0.25">
      <c r="A638" s="790" t="s">
        <v>852</v>
      </c>
      <c r="B638" s="791">
        <v>646</v>
      </c>
      <c r="C638" s="791">
        <v>1291.9000000000001</v>
      </c>
      <c r="D638" s="791">
        <v>18</v>
      </c>
      <c r="E638" s="176">
        <f t="shared" si="59"/>
        <v>28908204.100000001</v>
      </c>
      <c r="F638" s="176">
        <f t="shared" si="59"/>
        <v>2185270</v>
      </c>
      <c r="G638" s="177">
        <f t="shared" si="54"/>
        <v>866702.60000001639</v>
      </c>
      <c r="H638" s="177">
        <f t="shared" si="55"/>
        <v>6516</v>
      </c>
    </row>
    <row r="639" spans="1:8" x14ac:dyDescent="0.25">
      <c r="A639" s="790" t="s">
        <v>852</v>
      </c>
      <c r="B639" s="791">
        <v>647</v>
      </c>
      <c r="C639" s="791">
        <v>3235.6</v>
      </c>
      <c r="D639" s="791">
        <v>46</v>
      </c>
      <c r="E639" s="176">
        <f t="shared" si="59"/>
        <v>28911439.700000003</v>
      </c>
      <c r="F639" s="176">
        <f t="shared" si="59"/>
        <v>2185316</v>
      </c>
      <c r="G639" s="177">
        <f t="shared" si="54"/>
        <v>863467.0000000149</v>
      </c>
      <c r="H639" s="177">
        <f t="shared" si="55"/>
        <v>6470</v>
      </c>
    </row>
    <row r="640" spans="1:8" x14ac:dyDescent="0.25">
      <c r="A640" s="790" t="s">
        <v>852</v>
      </c>
      <c r="B640" s="791">
        <v>649</v>
      </c>
      <c r="C640" s="791">
        <v>3894.3</v>
      </c>
      <c r="D640" s="791">
        <v>54</v>
      </c>
      <c r="E640" s="176">
        <f t="shared" si="59"/>
        <v>28915334.000000004</v>
      </c>
      <c r="F640" s="176">
        <f t="shared" si="59"/>
        <v>2185370</v>
      </c>
      <c r="G640" s="177">
        <f t="shared" si="54"/>
        <v>859572.70000001416</v>
      </c>
      <c r="H640" s="177">
        <f t="shared" si="55"/>
        <v>6416</v>
      </c>
    </row>
    <row r="641" spans="1:8" x14ac:dyDescent="0.25">
      <c r="A641" s="790" t="s">
        <v>852</v>
      </c>
      <c r="B641" s="791">
        <v>650</v>
      </c>
      <c r="C641" s="791">
        <v>650</v>
      </c>
      <c r="D641" s="791">
        <v>6</v>
      </c>
      <c r="E641" s="176">
        <f t="shared" si="59"/>
        <v>28915984.000000004</v>
      </c>
      <c r="F641" s="176">
        <f t="shared" si="59"/>
        <v>2185376</v>
      </c>
      <c r="G641" s="177">
        <f t="shared" si="54"/>
        <v>858922.70000001416</v>
      </c>
      <c r="H641" s="177">
        <f t="shared" si="55"/>
        <v>6410</v>
      </c>
    </row>
    <row r="642" spans="1:8" x14ac:dyDescent="0.25">
      <c r="A642" s="790" t="s">
        <v>852</v>
      </c>
      <c r="B642" s="791">
        <v>651</v>
      </c>
      <c r="C642" s="791">
        <v>1953.3999999999999</v>
      </c>
      <c r="D642" s="791">
        <v>24</v>
      </c>
      <c r="E642" s="176">
        <f t="shared" si="59"/>
        <v>28917937.400000002</v>
      </c>
      <c r="F642" s="176">
        <f t="shared" si="59"/>
        <v>2185400</v>
      </c>
      <c r="G642" s="177">
        <f t="shared" si="54"/>
        <v>856969.30000001565</v>
      </c>
      <c r="H642" s="177">
        <f t="shared" si="55"/>
        <v>6386</v>
      </c>
    </row>
    <row r="643" spans="1:8" x14ac:dyDescent="0.25">
      <c r="A643" s="790" t="s">
        <v>852</v>
      </c>
      <c r="B643" s="791">
        <v>652</v>
      </c>
      <c r="C643" s="791">
        <v>651.79999999999995</v>
      </c>
      <c r="D643" s="791">
        <v>6</v>
      </c>
      <c r="E643" s="176">
        <f t="shared" si="59"/>
        <v>28918589.200000003</v>
      </c>
      <c r="F643" s="176">
        <f t="shared" si="59"/>
        <v>2185406</v>
      </c>
      <c r="G643" s="177">
        <f t="shared" ref="G643:G706" si="60">$E$1167-E643</f>
        <v>856317.5000000149</v>
      </c>
      <c r="H643" s="177">
        <f t="shared" ref="H643:H706" si="61">$F$1167-F643</f>
        <v>6380</v>
      </c>
    </row>
    <row r="644" spans="1:8" x14ac:dyDescent="0.25">
      <c r="A644" s="790" t="s">
        <v>852</v>
      </c>
      <c r="B644" s="791">
        <v>654</v>
      </c>
      <c r="C644" s="791">
        <v>1308.5999999999999</v>
      </c>
      <c r="D644" s="791">
        <v>18</v>
      </c>
      <c r="E644" s="176">
        <f t="shared" ref="E644:F659" si="62">E643+C644</f>
        <v>28919897.800000004</v>
      </c>
      <c r="F644" s="176">
        <f t="shared" si="62"/>
        <v>2185424</v>
      </c>
      <c r="G644" s="177">
        <f t="shared" si="60"/>
        <v>855008.90000001341</v>
      </c>
      <c r="H644" s="177">
        <f t="shared" si="61"/>
        <v>6362</v>
      </c>
    </row>
    <row r="645" spans="1:8" x14ac:dyDescent="0.25">
      <c r="A645" s="790" t="s">
        <v>852</v>
      </c>
      <c r="B645" s="791">
        <v>655</v>
      </c>
      <c r="C645" s="791">
        <v>654.70000000000005</v>
      </c>
      <c r="D645" s="791">
        <v>12</v>
      </c>
      <c r="E645" s="176">
        <f t="shared" si="62"/>
        <v>28920552.500000004</v>
      </c>
      <c r="F645" s="176">
        <f t="shared" si="62"/>
        <v>2185436</v>
      </c>
      <c r="G645" s="177">
        <f t="shared" si="60"/>
        <v>854354.20000001416</v>
      </c>
      <c r="H645" s="177">
        <f t="shared" si="61"/>
        <v>6350</v>
      </c>
    </row>
    <row r="646" spans="1:8" x14ac:dyDescent="0.25">
      <c r="A646" s="790" t="s">
        <v>852</v>
      </c>
      <c r="B646" s="791">
        <v>656</v>
      </c>
      <c r="C646" s="791">
        <v>1312.1</v>
      </c>
      <c r="D646" s="791">
        <v>12</v>
      </c>
      <c r="E646" s="176">
        <f t="shared" si="62"/>
        <v>28921864.600000005</v>
      </c>
      <c r="F646" s="176">
        <f t="shared" si="62"/>
        <v>2185448</v>
      </c>
      <c r="G646" s="177">
        <f t="shared" si="60"/>
        <v>853042.10000001267</v>
      </c>
      <c r="H646" s="177">
        <f t="shared" si="61"/>
        <v>6338</v>
      </c>
    </row>
    <row r="647" spans="1:8" x14ac:dyDescent="0.25">
      <c r="A647" s="790" t="s">
        <v>852</v>
      </c>
      <c r="B647" s="791">
        <v>657</v>
      </c>
      <c r="C647" s="791">
        <v>657.4</v>
      </c>
      <c r="D647" s="791">
        <v>6</v>
      </c>
      <c r="E647" s="176">
        <f t="shared" si="62"/>
        <v>28922522.000000004</v>
      </c>
      <c r="F647" s="176">
        <f t="shared" si="62"/>
        <v>2185454</v>
      </c>
      <c r="G647" s="177">
        <f t="shared" si="60"/>
        <v>852384.70000001416</v>
      </c>
      <c r="H647" s="177">
        <f t="shared" si="61"/>
        <v>6332</v>
      </c>
    </row>
    <row r="648" spans="1:8" x14ac:dyDescent="0.25">
      <c r="A648" s="790" t="s">
        <v>852</v>
      </c>
      <c r="B648" s="791">
        <v>658</v>
      </c>
      <c r="C648" s="791">
        <v>3948.7</v>
      </c>
      <c r="D648" s="791">
        <v>40</v>
      </c>
      <c r="E648" s="176">
        <f t="shared" si="62"/>
        <v>28926470.700000003</v>
      </c>
      <c r="F648" s="176">
        <f t="shared" si="62"/>
        <v>2185494</v>
      </c>
      <c r="G648" s="177">
        <f t="shared" si="60"/>
        <v>848436.0000000149</v>
      </c>
      <c r="H648" s="177">
        <f t="shared" si="61"/>
        <v>6292</v>
      </c>
    </row>
    <row r="649" spans="1:8" x14ac:dyDescent="0.25">
      <c r="A649" s="790" t="s">
        <v>852</v>
      </c>
      <c r="B649" s="791">
        <v>659</v>
      </c>
      <c r="C649" s="791">
        <v>658.7</v>
      </c>
      <c r="D649" s="791">
        <v>6</v>
      </c>
      <c r="E649" s="176">
        <f t="shared" si="62"/>
        <v>28927129.400000002</v>
      </c>
      <c r="F649" s="176">
        <f t="shared" si="62"/>
        <v>2185500</v>
      </c>
      <c r="G649" s="177">
        <f t="shared" si="60"/>
        <v>847777.30000001565</v>
      </c>
      <c r="H649" s="177">
        <f t="shared" si="61"/>
        <v>6286</v>
      </c>
    </row>
    <row r="650" spans="1:8" x14ac:dyDescent="0.25">
      <c r="A650" s="790" t="s">
        <v>852</v>
      </c>
      <c r="B650" s="791">
        <v>660</v>
      </c>
      <c r="C650" s="791">
        <v>1320.5</v>
      </c>
      <c r="D650" s="791">
        <v>18</v>
      </c>
      <c r="E650" s="176">
        <f t="shared" si="62"/>
        <v>28928449.900000002</v>
      </c>
      <c r="F650" s="176">
        <f t="shared" si="62"/>
        <v>2185518</v>
      </c>
      <c r="G650" s="177">
        <f t="shared" si="60"/>
        <v>846456.80000001565</v>
      </c>
      <c r="H650" s="177">
        <f t="shared" si="61"/>
        <v>6268</v>
      </c>
    </row>
    <row r="651" spans="1:8" x14ac:dyDescent="0.25">
      <c r="A651" s="790" t="s">
        <v>852</v>
      </c>
      <c r="B651" s="791">
        <v>662</v>
      </c>
      <c r="C651" s="791">
        <v>2647.7999999999997</v>
      </c>
      <c r="D651" s="791">
        <v>30</v>
      </c>
      <c r="E651" s="176">
        <f t="shared" si="62"/>
        <v>28931097.700000003</v>
      </c>
      <c r="F651" s="176">
        <f t="shared" si="62"/>
        <v>2185548</v>
      </c>
      <c r="G651" s="177">
        <f t="shared" si="60"/>
        <v>843809.0000000149</v>
      </c>
      <c r="H651" s="177">
        <f t="shared" si="61"/>
        <v>6238</v>
      </c>
    </row>
    <row r="652" spans="1:8" x14ac:dyDescent="0.25">
      <c r="A652" s="790" t="s">
        <v>852</v>
      </c>
      <c r="B652" s="791">
        <v>663</v>
      </c>
      <c r="C652" s="791">
        <v>1326.6</v>
      </c>
      <c r="D652" s="791">
        <v>18</v>
      </c>
      <c r="E652" s="176">
        <f t="shared" si="62"/>
        <v>28932424.300000004</v>
      </c>
      <c r="F652" s="176">
        <f t="shared" si="62"/>
        <v>2185566</v>
      </c>
      <c r="G652" s="177">
        <f t="shared" si="60"/>
        <v>842482.40000001341</v>
      </c>
      <c r="H652" s="177">
        <f t="shared" si="61"/>
        <v>6220</v>
      </c>
    </row>
    <row r="653" spans="1:8" x14ac:dyDescent="0.25">
      <c r="A653" s="790" t="s">
        <v>852</v>
      </c>
      <c r="B653" s="791">
        <v>665</v>
      </c>
      <c r="C653" s="791">
        <v>1994.1000000000001</v>
      </c>
      <c r="D653" s="791">
        <v>23</v>
      </c>
      <c r="E653" s="176">
        <f t="shared" si="62"/>
        <v>28934418.400000006</v>
      </c>
      <c r="F653" s="176">
        <f t="shared" si="62"/>
        <v>2185589</v>
      </c>
      <c r="G653" s="177">
        <f t="shared" si="60"/>
        <v>840488.30000001192</v>
      </c>
      <c r="H653" s="177">
        <f t="shared" si="61"/>
        <v>6197</v>
      </c>
    </row>
    <row r="654" spans="1:8" x14ac:dyDescent="0.25">
      <c r="A654" s="790" t="s">
        <v>852</v>
      </c>
      <c r="B654" s="791">
        <v>666</v>
      </c>
      <c r="C654" s="791">
        <v>1997.6</v>
      </c>
      <c r="D654" s="791">
        <v>24</v>
      </c>
      <c r="E654" s="176">
        <f t="shared" si="62"/>
        <v>28936416.000000007</v>
      </c>
      <c r="F654" s="176">
        <f t="shared" si="62"/>
        <v>2185613</v>
      </c>
      <c r="G654" s="177">
        <f t="shared" si="60"/>
        <v>838490.70000001043</v>
      </c>
      <c r="H654" s="177">
        <f t="shared" si="61"/>
        <v>6173</v>
      </c>
    </row>
    <row r="655" spans="1:8" x14ac:dyDescent="0.25">
      <c r="A655" s="790" t="s">
        <v>852</v>
      </c>
      <c r="B655" s="791">
        <v>667</v>
      </c>
      <c r="C655" s="791">
        <v>667.3</v>
      </c>
      <c r="D655" s="791">
        <v>6</v>
      </c>
      <c r="E655" s="176">
        <f t="shared" si="62"/>
        <v>28937083.300000008</v>
      </c>
      <c r="F655" s="176">
        <f t="shared" si="62"/>
        <v>2185619</v>
      </c>
      <c r="G655" s="177">
        <f t="shared" si="60"/>
        <v>837823.40000000969</v>
      </c>
      <c r="H655" s="177">
        <f t="shared" si="61"/>
        <v>6167</v>
      </c>
    </row>
    <row r="656" spans="1:8" x14ac:dyDescent="0.25">
      <c r="A656" s="790" t="s">
        <v>852</v>
      </c>
      <c r="B656" s="791">
        <v>668</v>
      </c>
      <c r="C656" s="791">
        <v>2003.2</v>
      </c>
      <c r="D656" s="791">
        <v>24</v>
      </c>
      <c r="E656" s="176">
        <f t="shared" si="62"/>
        <v>28939086.500000007</v>
      </c>
      <c r="F656" s="176">
        <f t="shared" si="62"/>
        <v>2185643</v>
      </c>
      <c r="G656" s="177">
        <f t="shared" si="60"/>
        <v>835820.20000001043</v>
      </c>
      <c r="H656" s="177">
        <f t="shared" si="61"/>
        <v>6143</v>
      </c>
    </row>
    <row r="657" spans="1:8" x14ac:dyDescent="0.25">
      <c r="A657" s="790" t="s">
        <v>852</v>
      </c>
      <c r="B657" s="791">
        <v>669</v>
      </c>
      <c r="C657" s="791">
        <v>1337.6</v>
      </c>
      <c r="D657" s="791">
        <v>18</v>
      </c>
      <c r="E657" s="176">
        <f t="shared" si="62"/>
        <v>28940424.100000009</v>
      </c>
      <c r="F657" s="176">
        <f t="shared" si="62"/>
        <v>2185661</v>
      </c>
      <c r="G657" s="177">
        <f t="shared" si="60"/>
        <v>834482.60000000894</v>
      </c>
      <c r="H657" s="177">
        <f t="shared" si="61"/>
        <v>6125</v>
      </c>
    </row>
    <row r="658" spans="1:8" x14ac:dyDescent="0.25">
      <c r="A658" s="790" t="s">
        <v>852</v>
      </c>
      <c r="B658" s="791">
        <v>670</v>
      </c>
      <c r="C658" s="791">
        <v>2009.6</v>
      </c>
      <c r="D658" s="791">
        <v>24</v>
      </c>
      <c r="E658" s="176">
        <f t="shared" si="62"/>
        <v>28942433.70000001</v>
      </c>
      <c r="F658" s="176">
        <f t="shared" si="62"/>
        <v>2185685</v>
      </c>
      <c r="G658" s="177">
        <f t="shared" si="60"/>
        <v>832473.00000000745</v>
      </c>
      <c r="H658" s="177">
        <f t="shared" si="61"/>
        <v>6101</v>
      </c>
    </row>
    <row r="659" spans="1:8" x14ac:dyDescent="0.25">
      <c r="A659" s="790" t="s">
        <v>852</v>
      </c>
      <c r="B659" s="791">
        <v>671</v>
      </c>
      <c r="C659" s="791">
        <v>670.7</v>
      </c>
      <c r="D659" s="791">
        <v>6</v>
      </c>
      <c r="E659" s="176">
        <f t="shared" si="62"/>
        <v>28943104.40000001</v>
      </c>
      <c r="F659" s="176">
        <f t="shared" si="62"/>
        <v>2185691</v>
      </c>
      <c r="G659" s="177">
        <f t="shared" si="60"/>
        <v>831802.3000000082</v>
      </c>
      <c r="H659" s="177">
        <f t="shared" si="61"/>
        <v>6095</v>
      </c>
    </row>
    <row r="660" spans="1:8" x14ac:dyDescent="0.25">
      <c r="A660" s="790" t="s">
        <v>852</v>
      </c>
      <c r="B660" s="791">
        <v>672</v>
      </c>
      <c r="C660" s="791">
        <v>1343.4</v>
      </c>
      <c r="D660" s="791">
        <v>12</v>
      </c>
      <c r="E660" s="176">
        <f t="shared" ref="E660:F675" si="63">E659+C660</f>
        <v>28944447.800000008</v>
      </c>
      <c r="F660" s="176">
        <f t="shared" si="63"/>
        <v>2185703</v>
      </c>
      <c r="G660" s="177">
        <f t="shared" si="60"/>
        <v>830458.90000000969</v>
      </c>
      <c r="H660" s="177">
        <f t="shared" si="61"/>
        <v>6083</v>
      </c>
    </row>
    <row r="661" spans="1:8" x14ac:dyDescent="0.25">
      <c r="A661" s="790" t="s">
        <v>852</v>
      </c>
      <c r="B661" s="791">
        <v>673</v>
      </c>
      <c r="C661" s="791">
        <v>1346.4</v>
      </c>
      <c r="D661" s="791">
        <v>24</v>
      </c>
      <c r="E661" s="176">
        <f t="shared" si="63"/>
        <v>28945794.200000007</v>
      </c>
      <c r="F661" s="176">
        <f t="shared" si="63"/>
        <v>2185727</v>
      </c>
      <c r="G661" s="177">
        <f t="shared" si="60"/>
        <v>829112.50000001118</v>
      </c>
      <c r="H661" s="177">
        <f t="shared" si="61"/>
        <v>6059</v>
      </c>
    </row>
    <row r="662" spans="1:8" x14ac:dyDescent="0.25">
      <c r="A662" s="790" t="s">
        <v>852</v>
      </c>
      <c r="B662" s="791">
        <v>674</v>
      </c>
      <c r="C662" s="791">
        <v>1347.6</v>
      </c>
      <c r="D662" s="791">
        <v>24</v>
      </c>
      <c r="E662" s="176">
        <f t="shared" si="63"/>
        <v>28947141.800000008</v>
      </c>
      <c r="F662" s="176">
        <f t="shared" si="63"/>
        <v>2185751</v>
      </c>
      <c r="G662" s="177">
        <f t="shared" si="60"/>
        <v>827764.90000000969</v>
      </c>
      <c r="H662" s="177">
        <f t="shared" si="61"/>
        <v>6035</v>
      </c>
    </row>
    <row r="663" spans="1:8" x14ac:dyDescent="0.25">
      <c r="A663" s="790" t="s">
        <v>852</v>
      </c>
      <c r="B663" s="791">
        <v>675</v>
      </c>
      <c r="C663" s="791">
        <v>2025.5</v>
      </c>
      <c r="D663" s="791">
        <v>27</v>
      </c>
      <c r="E663" s="176">
        <f t="shared" si="63"/>
        <v>28949167.300000008</v>
      </c>
      <c r="F663" s="176">
        <f t="shared" si="63"/>
        <v>2185778</v>
      </c>
      <c r="G663" s="177">
        <f t="shared" si="60"/>
        <v>825739.40000000969</v>
      </c>
      <c r="H663" s="177">
        <f t="shared" si="61"/>
        <v>6008</v>
      </c>
    </row>
    <row r="664" spans="1:8" x14ac:dyDescent="0.25">
      <c r="A664" s="790" t="s">
        <v>852</v>
      </c>
      <c r="B664" s="791">
        <v>676</v>
      </c>
      <c r="C664" s="791">
        <v>676.4</v>
      </c>
      <c r="D664" s="791">
        <v>12</v>
      </c>
      <c r="E664" s="176">
        <f t="shared" si="63"/>
        <v>28949843.700000007</v>
      </c>
      <c r="F664" s="176">
        <f t="shared" si="63"/>
        <v>2185790</v>
      </c>
      <c r="G664" s="177">
        <f t="shared" si="60"/>
        <v>825063.00000001118</v>
      </c>
      <c r="H664" s="177">
        <f t="shared" si="61"/>
        <v>5996</v>
      </c>
    </row>
    <row r="665" spans="1:8" x14ac:dyDescent="0.25">
      <c r="A665" s="790" t="s">
        <v>852</v>
      </c>
      <c r="B665" s="791">
        <v>677</v>
      </c>
      <c r="C665" s="791">
        <v>677.4</v>
      </c>
      <c r="D665" s="791">
        <v>6</v>
      </c>
      <c r="E665" s="176">
        <f t="shared" si="63"/>
        <v>28950521.100000005</v>
      </c>
      <c r="F665" s="176">
        <f t="shared" si="63"/>
        <v>2185796</v>
      </c>
      <c r="G665" s="177">
        <f t="shared" si="60"/>
        <v>824385.60000001267</v>
      </c>
      <c r="H665" s="177">
        <f t="shared" si="61"/>
        <v>5990</v>
      </c>
    </row>
    <row r="666" spans="1:8" x14ac:dyDescent="0.25">
      <c r="A666" s="790" t="s">
        <v>852</v>
      </c>
      <c r="B666" s="791">
        <v>678</v>
      </c>
      <c r="C666" s="791">
        <v>2711.5</v>
      </c>
      <c r="D666" s="791">
        <v>36</v>
      </c>
      <c r="E666" s="176">
        <f t="shared" si="63"/>
        <v>28953232.600000005</v>
      </c>
      <c r="F666" s="176">
        <f t="shared" si="63"/>
        <v>2185832</v>
      </c>
      <c r="G666" s="177">
        <f t="shared" si="60"/>
        <v>821674.10000001267</v>
      </c>
      <c r="H666" s="177">
        <f t="shared" si="61"/>
        <v>5954</v>
      </c>
    </row>
    <row r="667" spans="1:8" x14ac:dyDescent="0.25">
      <c r="A667" s="790" t="s">
        <v>852</v>
      </c>
      <c r="B667" s="791">
        <v>679</v>
      </c>
      <c r="C667" s="791">
        <v>2715.4</v>
      </c>
      <c r="D667" s="791">
        <v>26</v>
      </c>
      <c r="E667" s="176">
        <f t="shared" si="63"/>
        <v>28955948.000000004</v>
      </c>
      <c r="F667" s="176">
        <f t="shared" si="63"/>
        <v>2185858</v>
      </c>
      <c r="G667" s="177">
        <f t="shared" si="60"/>
        <v>818958.70000001416</v>
      </c>
      <c r="H667" s="177">
        <f t="shared" si="61"/>
        <v>5928</v>
      </c>
    </row>
    <row r="668" spans="1:8" x14ac:dyDescent="0.25">
      <c r="A668" s="790" t="s">
        <v>852</v>
      </c>
      <c r="B668" s="791">
        <v>680</v>
      </c>
      <c r="C668" s="791">
        <v>1359.1</v>
      </c>
      <c r="D668" s="791">
        <v>18</v>
      </c>
      <c r="E668" s="176">
        <f t="shared" si="63"/>
        <v>28957307.100000005</v>
      </c>
      <c r="F668" s="176">
        <f t="shared" si="63"/>
        <v>2185876</v>
      </c>
      <c r="G668" s="177">
        <f t="shared" si="60"/>
        <v>817599.60000001267</v>
      </c>
      <c r="H668" s="177">
        <f t="shared" si="61"/>
        <v>5910</v>
      </c>
    </row>
    <row r="669" spans="1:8" x14ac:dyDescent="0.25">
      <c r="A669" s="790" t="s">
        <v>852</v>
      </c>
      <c r="B669" s="791">
        <v>682</v>
      </c>
      <c r="C669" s="791">
        <v>682.1</v>
      </c>
      <c r="D669" s="791">
        <v>8</v>
      </c>
      <c r="E669" s="176">
        <f t="shared" si="63"/>
        <v>28957989.200000007</v>
      </c>
      <c r="F669" s="176">
        <f t="shared" si="63"/>
        <v>2185884</v>
      </c>
      <c r="G669" s="177">
        <f t="shared" si="60"/>
        <v>816917.50000001118</v>
      </c>
      <c r="H669" s="177">
        <f t="shared" si="61"/>
        <v>5902</v>
      </c>
    </row>
    <row r="670" spans="1:8" x14ac:dyDescent="0.25">
      <c r="A670" s="790" t="s">
        <v>852</v>
      </c>
      <c r="B670" s="791">
        <v>683</v>
      </c>
      <c r="C670" s="791">
        <v>1366</v>
      </c>
      <c r="D670" s="791">
        <v>17</v>
      </c>
      <c r="E670" s="176">
        <f t="shared" si="63"/>
        <v>28959355.200000007</v>
      </c>
      <c r="F670" s="176">
        <f t="shared" si="63"/>
        <v>2185901</v>
      </c>
      <c r="G670" s="177">
        <f t="shared" si="60"/>
        <v>815551.50000001118</v>
      </c>
      <c r="H670" s="177">
        <f t="shared" si="61"/>
        <v>5885</v>
      </c>
    </row>
    <row r="671" spans="1:8" x14ac:dyDescent="0.25">
      <c r="A671" s="790" t="s">
        <v>852</v>
      </c>
      <c r="B671" s="791">
        <v>684</v>
      </c>
      <c r="C671" s="791">
        <v>683.6</v>
      </c>
      <c r="D671" s="791">
        <v>12</v>
      </c>
      <c r="E671" s="176">
        <f t="shared" si="63"/>
        <v>28960038.800000008</v>
      </c>
      <c r="F671" s="176">
        <f t="shared" si="63"/>
        <v>2185913</v>
      </c>
      <c r="G671" s="177">
        <f t="shared" si="60"/>
        <v>814867.90000000969</v>
      </c>
      <c r="H671" s="177">
        <f t="shared" si="61"/>
        <v>5873</v>
      </c>
    </row>
    <row r="672" spans="1:8" x14ac:dyDescent="0.25">
      <c r="A672" s="790" t="s">
        <v>852</v>
      </c>
      <c r="B672" s="791">
        <v>685</v>
      </c>
      <c r="C672" s="791">
        <v>685.4</v>
      </c>
      <c r="D672" s="791">
        <v>12</v>
      </c>
      <c r="E672" s="176">
        <f t="shared" si="63"/>
        <v>28960724.200000007</v>
      </c>
      <c r="F672" s="176">
        <f t="shared" si="63"/>
        <v>2185925</v>
      </c>
      <c r="G672" s="177">
        <f t="shared" si="60"/>
        <v>814182.50000001118</v>
      </c>
      <c r="H672" s="177">
        <f t="shared" si="61"/>
        <v>5861</v>
      </c>
    </row>
    <row r="673" spans="1:8" x14ac:dyDescent="0.25">
      <c r="A673" s="790" t="s">
        <v>852</v>
      </c>
      <c r="B673" s="791">
        <v>686</v>
      </c>
      <c r="C673" s="791">
        <v>2058.3000000000002</v>
      </c>
      <c r="D673" s="791">
        <v>29</v>
      </c>
      <c r="E673" s="176">
        <f t="shared" si="63"/>
        <v>28962782.500000007</v>
      </c>
      <c r="F673" s="176">
        <f t="shared" si="63"/>
        <v>2185954</v>
      </c>
      <c r="G673" s="177">
        <f t="shared" si="60"/>
        <v>812124.20000001043</v>
      </c>
      <c r="H673" s="177">
        <f t="shared" si="61"/>
        <v>5832</v>
      </c>
    </row>
    <row r="674" spans="1:8" x14ac:dyDescent="0.25">
      <c r="A674" s="790" t="s">
        <v>852</v>
      </c>
      <c r="B674" s="791">
        <v>687</v>
      </c>
      <c r="C674" s="791">
        <v>2061.5</v>
      </c>
      <c r="D674" s="791">
        <v>18</v>
      </c>
      <c r="E674" s="176">
        <f t="shared" si="63"/>
        <v>28964844.000000007</v>
      </c>
      <c r="F674" s="176">
        <f t="shared" si="63"/>
        <v>2185972</v>
      </c>
      <c r="G674" s="177">
        <f t="shared" si="60"/>
        <v>810062.70000001043</v>
      </c>
      <c r="H674" s="177">
        <f t="shared" si="61"/>
        <v>5814</v>
      </c>
    </row>
    <row r="675" spans="1:8" x14ac:dyDescent="0.25">
      <c r="A675" s="790" t="s">
        <v>852</v>
      </c>
      <c r="B675" s="791">
        <v>690</v>
      </c>
      <c r="C675" s="791">
        <v>2759.9</v>
      </c>
      <c r="D675" s="791">
        <v>33</v>
      </c>
      <c r="E675" s="176">
        <f t="shared" si="63"/>
        <v>28967603.900000006</v>
      </c>
      <c r="F675" s="176">
        <f t="shared" si="63"/>
        <v>2186005</v>
      </c>
      <c r="G675" s="177">
        <f t="shared" si="60"/>
        <v>807302.80000001192</v>
      </c>
      <c r="H675" s="177">
        <f t="shared" si="61"/>
        <v>5781</v>
      </c>
    </row>
    <row r="676" spans="1:8" x14ac:dyDescent="0.25">
      <c r="A676" s="790" t="s">
        <v>852</v>
      </c>
      <c r="B676" s="791">
        <v>691</v>
      </c>
      <c r="C676" s="791">
        <v>691.3</v>
      </c>
      <c r="D676" s="791">
        <v>6</v>
      </c>
      <c r="E676" s="176">
        <f t="shared" ref="E676:F691" si="64">E675+C676</f>
        <v>28968295.200000007</v>
      </c>
      <c r="F676" s="176">
        <f t="shared" si="64"/>
        <v>2186011</v>
      </c>
      <c r="G676" s="177">
        <f t="shared" si="60"/>
        <v>806611.50000001118</v>
      </c>
      <c r="H676" s="177">
        <f t="shared" si="61"/>
        <v>5775</v>
      </c>
    </row>
    <row r="677" spans="1:8" x14ac:dyDescent="0.25">
      <c r="A677" s="790" t="s">
        <v>852</v>
      </c>
      <c r="B677" s="791">
        <v>692</v>
      </c>
      <c r="C677" s="791">
        <v>691.8</v>
      </c>
      <c r="D677" s="791">
        <v>6</v>
      </c>
      <c r="E677" s="176">
        <f t="shared" si="64"/>
        <v>28968987.000000007</v>
      </c>
      <c r="F677" s="176">
        <f t="shared" si="64"/>
        <v>2186017</v>
      </c>
      <c r="G677" s="177">
        <f t="shared" si="60"/>
        <v>805919.70000001043</v>
      </c>
      <c r="H677" s="177">
        <f t="shared" si="61"/>
        <v>5769</v>
      </c>
    </row>
    <row r="678" spans="1:8" x14ac:dyDescent="0.25">
      <c r="A678" s="790" t="s">
        <v>852</v>
      </c>
      <c r="B678" s="791">
        <v>693</v>
      </c>
      <c r="C678" s="791">
        <v>1386.6</v>
      </c>
      <c r="D678" s="791">
        <v>18</v>
      </c>
      <c r="E678" s="176">
        <f t="shared" si="64"/>
        <v>28970373.600000009</v>
      </c>
      <c r="F678" s="176">
        <f t="shared" si="64"/>
        <v>2186035</v>
      </c>
      <c r="G678" s="177">
        <f t="shared" si="60"/>
        <v>804533.10000000894</v>
      </c>
      <c r="H678" s="177">
        <f t="shared" si="61"/>
        <v>5751</v>
      </c>
    </row>
    <row r="679" spans="1:8" x14ac:dyDescent="0.25">
      <c r="A679" s="790" t="s">
        <v>852</v>
      </c>
      <c r="B679" s="791">
        <v>694</v>
      </c>
      <c r="C679" s="791">
        <v>693.8</v>
      </c>
      <c r="D679" s="791">
        <v>6</v>
      </c>
      <c r="E679" s="176">
        <f t="shared" si="64"/>
        <v>28971067.40000001</v>
      </c>
      <c r="F679" s="176">
        <f t="shared" si="64"/>
        <v>2186041</v>
      </c>
      <c r="G679" s="177">
        <f t="shared" si="60"/>
        <v>803839.3000000082</v>
      </c>
      <c r="H679" s="177">
        <f t="shared" si="61"/>
        <v>5745</v>
      </c>
    </row>
    <row r="680" spans="1:8" x14ac:dyDescent="0.25">
      <c r="A680" s="790" t="s">
        <v>852</v>
      </c>
      <c r="B680" s="791">
        <v>695</v>
      </c>
      <c r="C680" s="791">
        <v>1389.9</v>
      </c>
      <c r="D680" s="791">
        <v>18</v>
      </c>
      <c r="E680" s="176">
        <f t="shared" si="64"/>
        <v>28972457.300000008</v>
      </c>
      <c r="F680" s="176">
        <f t="shared" si="64"/>
        <v>2186059</v>
      </c>
      <c r="G680" s="177">
        <f t="shared" si="60"/>
        <v>802449.40000000969</v>
      </c>
      <c r="H680" s="177">
        <f t="shared" si="61"/>
        <v>5727</v>
      </c>
    </row>
    <row r="681" spans="1:8" x14ac:dyDescent="0.25">
      <c r="A681" s="790" t="s">
        <v>852</v>
      </c>
      <c r="B681" s="791">
        <v>697</v>
      </c>
      <c r="C681" s="791">
        <v>1393.6</v>
      </c>
      <c r="D681" s="791">
        <v>18</v>
      </c>
      <c r="E681" s="176">
        <f t="shared" si="64"/>
        <v>28973850.90000001</v>
      </c>
      <c r="F681" s="176">
        <f t="shared" si="64"/>
        <v>2186077</v>
      </c>
      <c r="G681" s="177">
        <f t="shared" si="60"/>
        <v>801055.8000000082</v>
      </c>
      <c r="H681" s="177">
        <f t="shared" si="61"/>
        <v>5709</v>
      </c>
    </row>
    <row r="682" spans="1:8" x14ac:dyDescent="0.25">
      <c r="A682" s="790" t="s">
        <v>852</v>
      </c>
      <c r="B682" s="791">
        <v>698</v>
      </c>
      <c r="C682" s="791">
        <v>1396.1</v>
      </c>
      <c r="D682" s="791">
        <v>12</v>
      </c>
      <c r="E682" s="176">
        <f t="shared" si="64"/>
        <v>28975247.000000011</v>
      </c>
      <c r="F682" s="176">
        <f t="shared" si="64"/>
        <v>2186089</v>
      </c>
      <c r="G682" s="177">
        <f t="shared" si="60"/>
        <v>799659.70000000671</v>
      </c>
      <c r="H682" s="177">
        <f t="shared" si="61"/>
        <v>5697</v>
      </c>
    </row>
    <row r="683" spans="1:8" x14ac:dyDescent="0.25">
      <c r="A683" s="790" t="s">
        <v>852</v>
      </c>
      <c r="B683" s="791">
        <v>699</v>
      </c>
      <c r="C683" s="791">
        <v>1398.1</v>
      </c>
      <c r="D683" s="791">
        <v>13</v>
      </c>
      <c r="E683" s="176">
        <f t="shared" si="64"/>
        <v>28976645.100000013</v>
      </c>
      <c r="F683" s="176">
        <f t="shared" si="64"/>
        <v>2186102</v>
      </c>
      <c r="G683" s="177">
        <f t="shared" si="60"/>
        <v>798261.60000000522</v>
      </c>
      <c r="H683" s="177">
        <f t="shared" si="61"/>
        <v>5684</v>
      </c>
    </row>
    <row r="684" spans="1:8" x14ac:dyDescent="0.25">
      <c r="A684" s="790" t="s">
        <v>852</v>
      </c>
      <c r="B684" s="791">
        <v>700</v>
      </c>
      <c r="C684" s="791">
        <v>699.7</v>
      </c>
      <c r="D684" s="791">
        <v>6</v>
      </c>
      <c r="E684" s="176">
        <f t="shared" si="64"/>
        <v>28977344.800000012</v>
      </c>
      <c r="F684" s="176">
        <f t="shared" si="64"/>
        <v>2186108</v>
      </c>
      <c r="G684" s="177">
        <f t="shared" si="60"/>
        <v>797561.90000000596</v>
      </c>
      <c r="H684" s="177">
        <f t="shared" si="61"/>
        <v>5678</v>
      </c>
    </row>
    <row r="685" spans="1:8" x14ac:dyDescent="0.25">
      <c r="A685" s="790" t="s">
        <v>852</v>
      </c>
      <c r="B685" s="791">
        <v>701</v>
      </c>
      <c r="C685" s="791">
        <v>2103.7999999999997</v>
      </c>
      <c r="D685" s="791">
        <v>18</v>
      </c>
      <c r="E685" s="176">
        <f t="shared" si="64"/>
        <v>28979448.600000013</v>
      </c>
      <c r="F685" s="176">
        <f t="shared" si="64"/>
        <v>2186126</v>
      </c>
      <c r="G685" s="177">
        <f t="shared" si="60"/>
        <v>795458.10000000522</v>
      </c>
      <c r="H685" s="177">
        <f t="shared" si="61"/>
        <v>5660</v>
      </c>
    </row>
    <row r="686" spans="1:8" x14ac:dyDescent="0.25">
      <c r="A686" s="790" t="s">
        <v>852</v>
      </c>
      <c r="B686" s="791">
        <v>702</v>
      </c>
      <c r="C686" s="791">
        <v>2808.1</v>
      </c>
      <c r="D686" s="791">
        <v>41</v>
      </c>
      <c r="E686" s="176">
        <f t="shared" si="64"/>
        <v>28982256.700000014</v>
      </c>
      <c r="F686" s="176">
        <f t="shared" si="64"/>
        <v>2186167</v>
      </c>
      <c r="G686" s="177">
        <f t="shared" si="60"/>
        <v>792650.00000000373</v>
      </c>
      <c r="H686" s="177">
        <f t="shared" si="61"/>
        <v>5619</v>
      </c>
    </row>
    <row r="687" spans="1:8" x14ac:dyDescent="0.25">
      <c r="A687" s="790" t="s">
        <v>852</v>
      </c>
      <c r="B687" s="791">
        <v>703</v>
      </c>
      <c r="C687" s="791">
        <v>702.5</v>
      </c>
      <c r="D687" s="791">
        <v>6</v>
      </c>
      <c r="E687" s="176">
        <f t="shared" si="64"/>
        <v>28982959.200000014</v>
      </c>
      <c r="F687" s="176">
        <f t="shared" si="64"/>
        <v>2186173</v>
      </c>
      <c r="G687" s="177">
        <f t="shared" si="60"/>
        <v>791947.50000000373</v>
      </c>
      <c r="H687" s="177">
        <f t="shared" si="61"/>
        <v>5613</v>
      </c>
    </row>
    <row r="688" spans="1:8" x14ac:dyDescent="0.25">
      <c r="A688" s="790" t="s">
        <v>852</v>
      </c>
      <c r="B688" s="791">
        <v>704</v>
      </c>
      <c r="C688" s="791">
        <v>1408.4</v>
      </c>
      <c r="D688" s="791">
        <v>12</v>
      </c>
      <c r="E688" s="176">
        <f t="shared" si="64"/>
        <v>28984367.600000013</v>
      </c>
      <c r="F688" s="176">
        <f t="shared" si="64"/>
        <v>2186185</v>
      </c>
      <c r="G688" s="177">
        <f t="shared" si="60"/>
        <v>790539.10000000522</v>
      </c>
      <c r="H688" s="177">
        <f t="shared" si="61"/>
        <v>5601</v>
      </c>
    </row>
    <row r="689" spans="1:8" x14ac:dyDescent="0.25">
      <c r="A689" s="790" t="s">
        <v>852</v>
      </c>
      <c r="B689" s="791">
        <v>706</v>
      </c>
      <c r="C689" s="791">
        <v>2117.3000000000002</v>
      </c>
      <c r="D689" s="791">
        <v>18</v>
      </c>
      <c r="E689" s="176">
        <f t="shared" si="64"/>
        <v>28986484.900000013</v>
      </c>
      <c r="F689" s="176">
        <f t="shared" si="64"/>
        <v>2186203</v>
      </c>
      <c r="G689" s="177">
        <f t="shared" si="60"/>
        <v>788421.80000000447</v>
      </c>
      <c r="H689" s="177">
        <f t="shared" si="61"/>
        <v>5583</v>
      </c>
    </row>
    <row r="690" spans="1:8" x14ac:dyDescent="0.25">
      <c r="A690" s="790" t="s">
        <v>852</v>
      </c>
      <c r="B690" s="791">
        <v>707</v>
      </c>
      <c r="C690" s="791">
        <v>706.9</v>
      </c>
      <c r="D690" s="791">
        <v>12</v>
      </c>
      <c r="E690" s="176">
        <f t="shared" si="64"/>
        <v>28987191.800000012</v>
      </c>
      <c r="F690" s="176">
        <f t="shared" si="64"/>
        <v>2186215</v>
      </c>
      <c r="G690" s="177">
        <f t="shared" si="60"/>
        <v>787714.90000000596</v>
      </c>
      <c r="H690" s="177">
        <f t="shared" si="61"/>
        <v>5571</v>
      </c>
    </row>
    <row r="691" spans="1:8" x14ac:dyDescent="0.25">
      <c r="A691" s="790" t="s">
        <v>852</v>
      </c>
      <c r="B691" s="791">
        <v>708</v>
      </c>
      <c r="C691" s="791">
        <v>1416.1</v>
      </c>
      <c r="D691" s="791">
        <v>12</v>
      </c>
      <c r="E691" s="176">
        <f t="shared" si="64"/>
        <v>28988607.900000013</v>
      </c>
      <c r="F691" s="176">
        <f t="shared" si="64"/>
        <v>2186227</v>
      </c>
      <c r="G691" s="177">
        <f t="shared" si="60"/>
        <v>786298.80000000447</v>
      </c>
      <c r="H691" s="177">
        <f t="shared" si="61"/>
        <v>5559</v>
      </c>
    </row>
    <row r="692" spans="1:8" x14ac:dyDescent="0.25">
      <c r="A692" s="790" t="s">
        <v>852</v>
      </c>
      <c r="B692" s="791">
        <v>710</v>
      </c>
      <c r="C692" s="791">
        <v>709.5</v>
      </c>
      <c r="D692" s="791">
        <v>6</v>
      </c>
      <c r="E692" s="176">
        <f t="shared" ref="E692:F707" si="65">E691+C692</f>
        <v>28989317.400000013</v>
      </c>
      <c r="F692" s="176">
        <f t="shared" si="65"/>
        <v>2186233</v>
      </c>
      <c r="G692" s="177">
        <f t="shared" si="60"/>
        <v>785589.30000000447</v>
      </c>
      <c r="H692" s="177">
        <f t="shared" si="61"/>
        <v>5553</v>
      </c>
    </row>
    <row r="693" spans="1:8" x14ac:dyDescent="0.25">
      <c r="A693" s="790" t="s">
        <v>852</v>
      </c>
      <c r="B693" s="791">
        <v>712</v>
      </c>
      <c r="C693" s="791">
        <v>711.6</v>
      </c>
      <c r="D693" s="791">
        <v>10</v>
      </c>
      <c r="E693" s="176">
        <f t="shared" si="65"/>
        <v>28990029.000000015</v>
      </c>
      <c r="F693" s="176">
        <f t="shared" si="65"/>
        <v>2186243</v>
      </c>
      <c r="G693" s="177">
        <f t="shared" si="60"/>
        <v>784877.70000000298</v>
      </c>
      <c r="H693" s="177">
        <f t="shared" si="61"/>
        <v>5543</v>
      </c>
    </row>
    <row r="694" spans="1:8" x14ac:dyDescent="0.25">
      <c r="A694" s="790" t="s">
        <v>852</v>
      </c>
      <c r="B694" s="791">
        <v>713</v>
      </c>
      <c r="C694" s="791">
        <v>1425.3000000000002</v>
      </c>
      <c r="D694" s="791">
        <v>18</v>
      </c>
      <c r="E694" s="176">
        <f t="shared" si="65"/>
        <v>28991454.300000016</v>
      </c>
      <c r="F694" s="176">
        <f t="shared" si="65"/>
        <v>2186261</v>
      </c>
      <c r="G694" s="177">
        <f t="shared" si="60"/>
        <v>783452.40000000224</v>
      </c>
      <c r="H694" s="177">
        <f t="shared" si="61"/>
        <v>5525</v>
      </c>
    </row>
    <row r="695" spans="1:8" x14ac:dyDescent="0.25">
      <c r="A695" s="790" t="s">
        <v>852</v>
      </c>
      <c r="B695" s="791">
        <v>714</v>
      </c>
      <c r="C695" s="791">
        <v>2141.1000000000004</v>
      </c>
      <c r="D695" s="791">
        <v>24</v>
      </c>
      <c r="E695" s="176">
        <f t="shared" si="65"/>
        <v>28993595.400000017</v>
      </c>
      <c r="F695" s="176">
        <f t="shared" si="65"/>
        <v>2186285</v>
      </c>
      <c r="G695" s="177">
        <f t="shared" si="60"/>
        <v>781311.30000000075</v>
      </c>
      <c r="H695" s="177">
        <f t="shared" si="61"/>
        <v>5501</v>
      </c>
    </row>
    <row r="696" spans="1:8" x14ac:dyDescent="0.25">
      <c r="A696" s="790" t="s">
        <v>852</v>
      </c>
      <c r="B696" s="791">
        <v>715</v>
      </c>
      <c r="C696" s="791">
        <v>2144.1999999999998</v>
      </c>
      <c r="D696" s="791">
        <v>28</v>
      </c>
      <c r="E696" s="176">
        <f t="shared" si="65"/>
        <v>28995739.600000016</v>
      </c>
      <c r="F696" s="176">
        <f t="shared" si="65"/>
        <v>2186313</v>
      </c>
      <c r="G696" s="177">
        <f t="shared" si="60"/>
        <v>779167.10000000149</v>
      </c>
      <c r="H696" s="177">
        <f t="shared" si="61"/>
        <v>5473</v>
      </c>
    </row>
    <row r="697" spans="1:8" x14ac:dyDescent="0.25">
      <c r="A697" s="790" t="s">
        <v>852</v>
      </c>
      <c r="B697" s="791">
        <v>716</v>
      </c>
      <c r="C697" s="791">
        <v>715.8</v>
      </c>
      <c r="D697" s="791">
        <v>6</v>
      </c>
      <c r="E697" s="176">
        <f t="shared" si="65"/>
        <v>28996455.400000017</v>
      </c>
      <c r="F697" s="176">
        <f t="shared" si="65"/>
        <v>2186319</v>
      </c>
      <c r="G697" s="177">
        <f t="shared" si="60"/>
        <v>778451.30000000075</v>
      </c>
      <c r="H697" s="177">
        <f t="shared" si="61"/>
        <v>5467</v>
      </c>
    </row>
    <row r="698" spans="1:8" x14ac:dyDescent="0.25">
      <c r="A698" s="790" t="s">
        <v>852</v>
      </c>
      <c r="B698" s="791">
        <v>717</v>
      </c>
      <c r="C698" s="791">
        <v>716.8</v>
      </c>
      <c r="D698" s="791">
        <v>6</v>
      </c>
      <c r="E698" s="176">
        <f t="shared" si="65"/>
        <v>28997172.200000018</v>
      </c>
      <c r="F698" s="176">
        <f t="shared" si="65"/>
        <v>2186325</v>
      </c>
      <c r="G698" s="177">
        <f t="shared" si="60"/>
        <v>777734.5</v>
      </c>
      <c r="H698" s="177">
        <f t="shared" si="61"/>
        <v>5461</v>
      </c>
    </row>
    <row r="699" spans="1:8" x14ac:dyDescent="0.25">
      <c r="A699" s="790" t="s">
        <v>852</v>
      </c>
      <c r="B699" s="791">
        <v>718</v>
      </c>
      <c r="C699" s="791">
        <v>2154.1999999999998</v>
      </c>
      <c r="D699" s="791">
        <v>18</v>
      </c>
      <c r="E699" s="176">
        <f t="shared" si="65"/>
        <v>28999326.400000017</v>
      </c>
      <c r="F699" s="176">
        <f t="shared" si="65"/>
        <v>2186343</v>
      </c>
      <c r="G699" s="177">
        <f t="shared" si="60"/>
        <v>775580.30000000075</v>
      </c>
      <c r="H699" s="177">
        <f t="shared" si="61"/>
        <v>5443</v>
      </c>
    </row>
    <row r="700" spans="1:8" x14ac:dyDescent="0.25">
      <c r="A700" s="790" t="s">
        <v>852</v>
      </c>
      <c r="B700" s="791">
        <v>719</v>
      </c>
      <c r="C700" s="791">
        <v>718.9</v>
      </c>
      <c r="D700" s="791">
        <v>6</v>
      </c>
      <c r="E700" s="176">
        <f t="shared" si="65"/>
        <v>29000045.300000016</v>
      </c>
      <c r="F700" s="176">
        <f t="shared" si="65"/>
        <v>2186349</v>
      </c>
      <c r="G700" s="177">
        <f t="shared" si="60"/>
        <v>774861.40000000224</v>
      </c>
      <c r="H700" s="177">
        <f t="shared" si="61"/>
        <v>5437</v>
      </c>
    </row>
    <row r="701" spans="1:8" x14ac:dyDescent="0.25">
      <c r="A701" s="790" t="s">
        <v>852</v>
      </c>
      <c r="B701" s="791">
        <v>721</v>
      </c>
      <c r="C701" s="791">
        <v>720.8</v>
      </c>
      <c r="D701" s="791">
        <v>6</v>
      </c>
      <c r="E701" s="176">
        <f t="shared" si="65"/>
        <v>29000766.100000016</v>
      </c>
      <c r="F701" s="176">
        <f t="shared" si="65"/>
        <v>2186355</v>
      </c>
      <c r="G701" s="177">
        <f t="shared" si="60"/>
        <v>774140.60000000149</v>
      </c>
      <c r="H701" s="177">
        <f t="shared" si="61"/>
        <v>5431</v>
      </c>
    </row>
    <row r="702" spans="1:8" x14ac:dyDescent="0.25">
      <c r="A702" s="790" t="s">
        <v>852</v>
      </c>
      <c r="B702" s="791">
        <v>722</v>
      </c>
      <c r="C702" s="791">
        <v>721.9</v>
      </c>
      <c r="D702" s="791">
        <v>6</v>
      </c>
      <c r="E702" s="176">
        <f t="shared" si="65"/>
        <v>29001488.000000015</v>
      </c>
      <c r="F702" s="176">
        <f t="shared" si="65"/>
        <v>2186361</v>
      </c>
      <c r="G702" s="177">
        <f t="shared" si="60"/>
        <v>773418.70000000298</v>
      </c>
      <c r="H702" s="177">
        <f t="shared" si="61"/>
        <v>5425</v>
      </c>
    </row>
    <row r="703" spans="1:8" x14ac:dyDescent="0.25">
      <c r="A703" s="790" t="s">
        <v>852</v>
      </c>
      <c r="B703" s="791">
        <v>723</v>
      </c>
      <c r="C703" s="791">
        <v>723</v>
      </c>
      <c r="D703" s="791">
        <v>6</v>
      </c>
      <c r="E703" s="176">
        <f t="shared" si="65"/>
        <v>29002211.000000015</v>
      </c>
      <c r="F703" s="176">
        <f t="shared" si="65"/>
        <v>2186367</v>
      </c>
      <c r="G703" s="177">
        <f t="shared" si="60"/>
        <v>772695.70000000298</v>
      </c>
      <c r="H703" s="177">
        <f t="shared" si="61"/>
        <v>5419</v>
      </c>
    </row>
    <row r="704" spans="1:8" x14ac:dyDescent="0.25">
      <c r="A704" s="790" t="s">
        <v>852</v>
      </c>
      <c r="B704" s="791">
        <v>724</v>
      </c>
      <c r="C704" s="791">
        <v>2171</v>
      </c>
      <c r="D704" s="791">
        <v>29</v>
      </c>
      <c r="E704" s="176">
        <f t="shared" si="65"/>
        <v>29004382.000000015</v>
      </c>
      <c r="F704" s="176">
        <f t="shared" si="65"/>
        <v>2186396</v>
      </c>
      <c r="G704" s="177">
        <f t="shared" si="60"/>
        <v>770524.70000000298</v>
      </c>
      <c r="H704" s="177">
        <f t="shared" si="61"/>
        <v>5390</v>
      </c>
    </row>
    <row r="705" spans="1:8" x14ac:dyDescent="0.25">
      <c r="A705" s="790" t="s">
        <v>852</v>
      </c>
      <c r="B705" s="791">
        <v>725</v>
      </c>
      <c r="C705" s="791">
        <v>724.9</v>
      </c>
      <c r="D705" s="791">
        <v>4</v>
      </c>
      <c r="E705" s="176">
        <f t="shared" si="65"/>
        <v>29005106.900000013</v>
      </c>
      <c r="F705" s="176">
        <f t="shared" si="65"/>
        <v>2186400</v>
      </c>
      <c r="G705" s="177">
        <f t="shared" si="60"/>
        <v>769799.80000000447</v>
      </c>
      <c r="H705" s="177">
        <f t="shared" si="61"/>
        <v>5386</v>
      </c>
    </row>
    <row r="706" spans="1:8" x14ac:dyDescent="0.25">
      <c r="A706" s="790" t="s">
        <v>852</v>
      </c>
      <c r="B706" s="791">
        <v>726</v>
      </c>
      <c r="C706" s="791">
        <v>725.7</v>
      </c>
      <c r="D706" s="791">
        <v>6</v>
      </c>
      <c r="E706" s="176">
        <f t="shared" si="65"/>
        <v>29005832.600000013</v>
      </c>
      <c r="F706" s="176">
        <f t="shared" si="65"/>
        <v>2186406</v>
      </c>
      <c r="G706" s="177">
        <f t="shared" si="60"/>
        <v>769074.10000000522</v>
      </c>
      <c r="H706" s="177">
        <f t="shared" si="61"/>
        <v>5380</v>
      </c>
    </row>
    <row r="707" spans="1:8" x14ac:dyDescent="0.25">
      <c r="A707" s="790" t="s">
        <v>852</v>
      </c>
      <c r="B707" s="791">
        <v>727</v>
      </c>
      <c r="C707" s="791">
        <v>2180.1</v>
      </c>
      <c r="D707" s="791">
        <v>24</v>
      </c>
      <c r="E707" s="176">
        <f t="shared" si="65"/>
        <v>29008012.700000014</v>
      </c>
      <c r="F707" s="176">
        <f t="shared" si="65"/>
        <v>2186430</v>
      </c>
      <c r="G707" s="177">
        <f t="shared" ref="G707:G770" si="66">$E$1167-E707</f>
        <v>766894.00000000373</v>
      </c>
      <c r="H707" s="177">
        <f t="shared" ref="H707:H770" si="67">$F$1167-F707</f>
        <v>5356</v>
      </c>
    </row>
    <row r="708" spans="1:8" x14ac:dyDescent="0.25">
      <c r="A708" s="790" t="s">
        <v>852</v>
      </c>
      <c r="B708" s="791">
        <v>728</v>
      </c>
      <c r="C708" s="791">
        <v>727.9</v>
      </c>
      <c r="D708" s="791">
        <v>6</v>
      </c>
      <c r="E708" s="176">
        <f t="shared" ref="E708:F723" si="68">E707+C708</f>
        <v>29008740.600000013</v>
      </c>
      <c r="F708" s="176">
        <f t="shared" si="68"/>
        <v>2186436</v>
      </c>
      <c r="G708" s="177">
        <f t="shared" si="66"/>
        <v>766166.10000000522</v>
      </c>
      <c r="H708" s="177">
        <f t="shared" si="67"/>
        <v>5350</v>
      </c>
    </row>
    <row r="709" spans="1:8" x14ac:dyDescent="0.25">
      <c r="A709" s="790" t="s">
        <v>852</v>
      </c>
      <c r="B709" s="791">
        <v>729</v>
      </c>
      <c r="C709" s="791">
        <v>2915.2000000000003</v>
      </c>
      <c r="D709" s="791">
        <v>26</v>
      </c>
      <c r="E709" s="176">
        <f t="shared" si="68"/>
        <v>29011655.800000012</v>
      </c>
      <c r="F709" s="176">
        <f t="shared" si="68"/>
        <v>2186462</v>
      </c>
      <c r="G709" s="177">
        <f t="shared" si="66"/>
        <v>763250.90000000596</v>
      </c>
      <c r="H709" s="177">
        <f t="shared" si="67"/>
        <v>5324</v>
      </c>
    </row>
    <row r="710" spans="1:8" x14ac:dyDescent="0.25">
      <c r="A710" s="790" t="s">
        <v>852</v>
      </c>
      <c r="B710" s="791">
        <v>730</v>
      </c>
      <c r="C710" s="791">
        <v>3649.7999999999997</v>
      </c>
      <c r="D710" s="791">
        <v>46</v>
      </c>
      <c r="E710" s="176">
        <f t="shared" si="68"/>
        <v>29015305.600000013</v>
      </c>
      <c r="F710" s="176">
        <f t="shared" si="68"/>
        <v>2186508</v>
      </c>
      <c r="G710" s="177">
        <f t="shared" si="66"/>
        <v>759601.10000000522</v>
      </c>
      <c r="H710" s="177">
        <f t="shared" si="67"/>
        <v>5278</v>
      </c>
    </row>
    <row r="711" spans="1:8" x14ac:dyDescent="0.25">
      <c r="A711" s="790" t="s">
        <v>852</v>
      </c>
      <c r="B711" s="791">
        <v>732</v>
      </c>
      <c r="C711" s="791">
        <v>731.8</v>
      </c>
      <c r="D711" s="791">
        <v>7</v>
      </c>
      <c r="E711" s="176">
        <f t="shared" si="68"/>
        <v>29016037.400000013</v>
      </c>
      <c r="F711" s="176">
        <f t="shared" si="68"/>
        <v>2186515</v>
      </c>
      <c r="G711" s="177">
        <f t="shared" si="66"/>
        <v>758869.30000000447</v>
      </c>
      <c r="H711" s="177">
        <f t="shared" si="67"/>
        <v>5271</v>
      </c>
    </row>
    <row r="712" spans="1:8" x14ac:dyDescent="0.25">
      <c r="A712" s="790" t="s">
        <v>852</v>
      </c>
      <c r="B712" s="791">
        <v>733</v>
      </c>
      <c r="C712" s="791">
        <v>733.1</v>
      </c>
      <c r="D712" s="791">
        <v>6</v>
      </c>
      <c r="E712" s="176">
        <f t="shared" si="68"/>
        <v>29016770.500000015</v>
      </c>
      <c r="F712" s="176">
        <f t="shared" si="68"/>
        <v>2186521</v>
      </c>
      <c r="G712" s="177">
        <f t="shared" si="66"/>
        <v>758136.20000000298</v>
      </c>
      <c r="H712" s="177">
        <f t="shared" si="67"/>
        <v>5265</v>
      </c>
    </row>
    <row r="713" spans="1:8" x14ac:dyDescent="0.25">
      <c r="A713" s="790" t="s">
        <v>852</v>
      </c>
      <c r="B713" s="791">
        <v>734</v>
      </c>
      <c r="C713" s="791">
        <v>1468.4</v>
      </c>
      <c r="D713" s="791">
        <v>18</v>
      </c>
      <c r="E713" s="176">
        <f t="shared" si="68"/>
        <v>29018238.900000013</v>
      </c>
      <c r="F713" s="176">
        <f t="shared" si="68"/>
        <v>2186539</v>
      </c>
      <c r="G713" s="177">
        <f t="shared" si="66"/>
        <v>756667.80000000447</v>
      </c>
      <c r="H713" s="177">
        <f t="shared" si="67"/>
        <v>5247</v>
      </c>
    </row>
    <row r="714" spans="1:8" x14ac:dyDescent="0.25">
      <c r="A714" s="790" t="s">
        <v>852</v>
      </c>
      <c r="B714" s="791">
        <v>735</v>
      </c>
      <c r="C714" s="791">
        <v>1469.7</v>
      </c>
      <c r="D714" s="791">
        <v>12</v>
      </c>
      <c r="E714" s="176">
        <f t="shared" si="68"/>
        <v>29019708.600000013</v>
      </c>
      <c r="F714" s="176">
        <f t="shared" si="68"/>
        <v>2186551</v>
      </c>
      <c r="G714" s="177">
        <f t="shared" si="66"/>
        <v>755198.10000000522</v>
      </c>
      <c r="H714" s="177">
        <f t="shared" si="67"/>
        <v>5235</v>
      </c>
    </row>
    <row r="715" spans="1:8" x14ac:dyDescent="0.25">
      <c r="A715" s="790" t="s">
        <v>852</v>
      </c>
      <c r="B715" s="791">
        <v>736</v>
      </c>
      <c r="C715" s="791">
        <v>2207.8999999999996</v>
      </c>
      <c r="D715" s="791">
        <v>18</v>
      </c>
      <c r="E715" s="176">
        <f t="shared" si="68"/>
        <v>29021916.500000011</v>
      </c>
      <c r="F715" s="176">
        <f t="shared" si="68"/>
        <v>2186569</v>
      </c>
      <c r="G715" s="177">
        <f t="shared" si="66"/>
        <v>752990.20000000671</v>
      </c>
      <c r="H715" s="177">
        <f t="shared" si="67"/>
        <v>5217</v>
      </c>
    </row>
    <row r="716" spans="1:8" x14ac:dyDescent="0.25">
      <c r="A716" s="790" t="s">
        <v>852</v>
      </c>
      <c r="B716" s="791">
        <v>737</v>
      </c>
      <c r="C716" s="791">
        <v>2948.1000000000004</v>
      </c>
      <c r="D716" s="791">
        <v>36</v>
      </c>
      <c r="E716" s="176">
        <f t="shared" si="68"/>
        <v>29024864.600000013</v>
      </c>
      <c r="F716" s="176">
        <f t="shared" si="68"/>
        <v>2186605</v>
      </c>
      <c r="G716" s="177">
        <f t="shared" si="66"/>
        <v>750042.10000000522</v>
      </c>
      <c r="H716" s="177">
        <f t="shared" si="67"/>
        <v>5181</v>
      </c>
    </row>
    <row r="717" spans="1:8" x14ac:dyDescent="0.25">
      <c r="A717" s="790" t="s">
        <v>852</v>
      </c>
      <c r="B717" s="791">
        <v>738</v>
      </c>
      <c r="C717" s="791">
        <v>738.2</v>
      </c>
      <c r="D717" s="791">
        <v>5</v>
      </c>
      <c r="E717" s="176">
        <f t="shared" si="68"/>
        <v>29025602.800000012</v>
      </c>
      <c r="F717" s="176">
        <f t="shared" si="68"/>
        <v>2186610</v>
      </c>
      <c r="G717" s="177">
        <f t="shared" si="66"/>
        <v>749303.90000000596</v>
      </c>
      <c r="H717" s="177">
        <f t="shared" si="67"/>
        <v>5176</v>
      </c>
    </row>
    <row r="718" spans="1:8" x14ac:dyDescent="0.25">
      <c r="A718" s="790" t="s">
        <v>852</v>
      </c>
      <c r="B718" s="791">
        <v>741</v>
      </c>
      <c r="C718" s="791">
        <v>1482.1</v>
      </c>
      <c r="D718" s="791">
        <v>18</v>
      </c>
      <c r="E718" s="176">
        <f t="shared" si="68"/>
        <v>29027084.900000013</v>
      </c>
      <c r="F718" s="176">
        <f t="shared" si="68"/>
        <v>2186628</v>
      </c>
      <c r="G718" s="177">
        <f t="shared" si="66"/>
        <v>747821.80000000447</v>
      </c>
      <c r="H718" s="177">
        <f t="shared" si="67"/>
        <v>5158</v>
      </c>
    </row>
    <row r="719" spans="1:8" x14ac:dyDescent="0.25">
      <c r="A719" s="790" t="s">
        <v>852</v>
      </c>
      <c r="B719" s="791">
        <v>742</v>
      </c>
      <c r="C719" s="791">
        <v>742.2</v>
      </c>
      <c r="D719" s="791">
        <v>6</v>
      </c>
      <c r="E719" s="176">
        <f t="shared" si="68"/>
        <v>29027827.100000013</v>
      </c>
      <c r="F719" s="176">
        <f t="shared" si="68"/>
        <v>2186634</v>
      </c>
      <c r="G719" s="177">
        <f t="shared" si="66"/>
        <v>747079.60000000522</v>
      </c>
      <c r="H719" s="177">
        <f t="shared" si="67"/>
        <v>5152</v>
      </c>
    </row>
    <row r="720" spans="1:8" x14ac:dyDescent="0.25">
      <c r="A720" s="790" t="s">
        <v>852</v>
      </c>
      <c r="B720" s="791">
        <v>743</v>
      </c>
      <c r="C720" s="791">
        <v>742.6</v>
      </c>
      <c r="D720" s="791">
        <v>6</v>
      </c>
      <c r="E720" s="176">
        <f t="shared" si="68"/>
        <v>29028569.700000014</v>
      </c>
      <c r="F720" s="176">
        <f t="shared" si="68"/>
        <v>2186640</v>
      </c>
      <c r="G720" s="177">
        <f t="shared" si="66"/>
        <v>746337.00000000373</v>
      </c>
      <c r="H720" s="177">
        <f t="shared" si="67"/>
        <v>5146</v>
      </c>
    </row>
    <row r="721" spans="1:8" x14ac:dyDescent="0.25">
      <c r="A721" s="790" t="s">
        <v>852</v>
      </c>
      <c r="B721" s="791">
        <v>744</v>
      </c>
      <c r="C721" s="791">
        <v>2976.3</v>
      </c>
      <c r="D721" s="791">
        <v>24</v>
      </c>
      <c r="E721" s="176">
        <f t="shared" si="68"/>
        <v>29031546.000000015</v>
      </c>
      <c r="F721" s="176">
        <f t="shared" si="68"/>
        <v>2186664</v>
      </c>
      <c r="G721" s="177">
        <f t="shared" si="66"/>
        <v>743360.70000000298</v>
      </c>
      <c r="H721" s="177">
        <f t="shared" si="67"/>
        <v>5122</v>
      </c>
    </row>
    <row r="722" spans="1:8" x14ac:dyDescent="0.25">
      <c r="A722" s="790" t="s">
        <v>852</v>
      </c>
      <c r="B722" s="791">
        <v>746</v>
      </c>
      <c r="C722" s="791">
        <v>745.6</v>
      </c>
      <c r="D722" s="791">
        <v>12</v>
      </c>
      <c r="E722" s="176">
        <f t="shared" si="68"/>
        <v>29032291.600000016</v>
      </c>
      <c r="F722" s="176">
        <f t="shared" si="68"/>
        <v>2186676</v>
      </c>
      <c r="G722" s="177">
        <f t="shared" si="66"/>
        <v>742615.10000000149</v>
      </c>
      <c r="H722" s="177">
        <f t="shared" si="67"/>
        <v>5110</v>
      </c>
    </row>
    <row r="723" spans="1:8" x14ac:dyDescent="0.25">
      <c r="A723" s="790" t="s">
        <v>852</v>
      </c>
      <c r="B723" s="791">
        <v>748</v>
      </c>
      <c r="C723" s="791">
        <v>1496.4</v>
      </c>
      <c r="D723" s="791">
        <v>18</v>
      </c>
      <c r="E723" s="176">
        <f t="shared" si="68"/>
        <v>29033788.000000015</v>
      </c>
      <c r="F723" s="176">
        <f t="shared" si="68"/>
        <v>2186694</v>
      </c>
      <c r="G723" s="177">
        <f t="shared" si="66"/>
        <v>741118.70000000298</v>
      </c>
      <c r="H723" s="177">
        <f t="shared" si="67"/>
        <v>5092</v>
      </c>
    </row>
    <row r="724" spans="1:8" x14ac:dyDescent="0.25">
      <c r="A724" s="790" t="s">
        <v>852</v>
      </c>
      <c r="B724" s="791">
        <v>749</v>
      </c>
      <c r="C724" s="791">
        <v>1497.5</v>
      </c>
      <c r="D724" s="791">
        <v>12</v>
      </c>
      <c r="E724" s="176">
        <f t="shared" ref="E724:F739" si="69">E723+C724</f>
        <v>29035285.500000015</v>
      </c>
      <c r="F724" s="176">
        <f t="shared" si="69"/>
        <v>2186706</v>
      </c>
      <c r="G724" s="177">
        <f t="shared" si="66"/>
        <v>739621.20000000298</v>
      </c>
      <c r="H724" s="177">
        <f t="shared" si="67"/>
        <v>5080</v>
      </c>
    </row>
    <row r="725" spans="1:8" x14ac:dyDescent="0.25">
      <c r="A725" s="790" t="s">
        <v>852</v>
      </c>
      <c r="B725" s="791">
        <v>750</v>
      </c>
      <c r="C725" s="791">
        <v>2249</v>
      </c>
      <c r="D725" s="791">
        <v>24</v>
      </c>
      <c r="E725" s="176">
        <f t="shared" si="69"/>
        <v>29037534.500000015</v>
      </c>
      <c r="F725" s="176">
        <f t="shared" si="69"/>
        <v>2186730</v>
      </c>
      <c r="G725" s="177">
        <f t="shared" si="66"/>
        <v>737372.20000000298</v>
      </c>
      <c r="H725" s="177">
        <f t="shared" si="67"/>
        <v>5056</v>
      </c>
    </row>
    <row r="726" spans="1:8" x14ac:dyDescent="0.25">
      <c r="A726" s="790" t="s">
        <v>852</v>
      </c>
      <c r="B726" s="791">
        <v>751</v>
      </c>
      <c r="C726" s="791">
        <v>750.8</v>
      </c>
      <c r="D726" s="791">
        <v>6</v>
      </c>
      <c r="E726" s="176">
        <f t="shared" si="69"/>
        <v>29038285.300000016</v>
      </c>
      <c r="F726" s="176">
        <f t="shared" si="69"/>
        <v>2186736</v>
      </c>
      <c r="G726" s="177">
        <f t="shared" si="66"/>
        <v>736621.40000000224</v>
      </c>
      <c r="H726" s="177">
        <f t="shared" si="67"/>
        <v>5050</v>
      </c>
    </row>
    <row r="727" spans="1:8" x14ac:dyDescent="0.25">
      <c r="A727" s="790" t="s">
        <v>852</v>
      </c>
      <c r="B727" s="791">
        <v>752</v>
      </c>
      <c r="C727" s="791">
        <v>2255.6</v>
      </c>
      <c r="D727" s="791">
        <v>23</v>
      </c>
      <c r="E727" s="176">
        <f t="shared" si="69"/>
        <v>29040540.900000017</v>
      </c>
      <c r="F727" s="176">
        <f t="shared" si="69"/>
        <v>2186759</v>
      </c>
      <c r="G727" s="177">
        <f t="shared" si="66"/>
        <v>734365.80000000075</v>
      </c>
      <c r="H727" s="177">
        <f t="shared" si="67"/>
        <v>5027</v>
      </c>
    </row>
    <row r="728" spans="1:8" x14ac:dyDescent="0.25">
      <c r="A728" s="790" t="s">
        <v>852</v>
      </c>
      <c r="B728" s="791">
        <v>753</v>
      </c>
      <c r="C728" s="791">
        <v>753.4</v>
      </c>
      <c r="D728" s="791">
        <v>12</v>
      </c>
      <c r="E728" s="176">
        <f t="shared" si="69"/>
        <v>29041294.300000016</v>
      </c>
      <c r="F728" s="176">
        <f t="shared" si="69"/>
        <v>2186771</v>
      </c>
      <c r="G728" s="177">
        <f t="shared" si="66"/>
        <v>733612.40000000224</v>
      </c>
      <c r="H728" s="177">
        <f t="shared" si="67"/>
        <v>5015</v>
      </c>
    </row>
    <row r="729" spans="1:8" x14ac:dyDescent="0.25">
      <c r="A729" s="790" t="s">
        <v>852</v>
      </c>
      <c r="B729" s="791">
        <v>754</v>
      </c>
      <c r="C729" s="791">
        <v>754.4</v>
      </c>
      <c r="D729" s="791">
        <v>12</v>
      </c>
      <c r="E729" s="176">
        <f t="shared" si="69"/>
        <v>29042048.700000014</v>
      </c>
      <c r="F729" s="176">
        <f t="shared" si="69"/>
        <v>2186783</v>
      </c>
      <c r="G729" s="177">
        <f t="shared" si="66"/>
        <v>732858.00000000373</v>
      </c>
      <c r="H729" s="177">
        <f t="shared" si="67"/>
        <v>5003</v>
      </c>
    </row>
    <row r="730" spans="1:8" x14ac:dyDescent="0.25">
      <c r="A730" s="790" t="s">
        <v>852</v>
      </c>
      <c r="B730" s="791">
        <v>755</v>
      </c>
      <c r="C730" s="791">
        <v>755.2</v>
      </c>
      <c r="D730" s="791">
        <v>6</v>
      </c>
      <c r="E730" s="176">
        <f t="shared" si="69"/>
        <v>29042803.900000013</v>
      </c>
      <c r="F730" s="176">
        <f t="shared" si="69"/>
        <v>2186789</v>
      </c>
      <c r="G730" s="177">
        <f t="shared" si="66"/>
        <v>732102.80000000447</v>
      </c>
      <c r="H730" s="177">
        <f t="shared" si="67"/>
        <v>4997</v>
      </c>
    </row>
    <row r="731" spans="1:8" x14ac:dyDescent="0.25">
      <c r="A731" s="790" t="s">
        <v>852</v>
      </c>
      <c r="B731" s="791">
        <v>756</v>
      </c>
      <c r="C731" s="791">
        <v>755.5</v>
      </c>
      <c r="D731" s="791">
        <v>6</v>
      </c>
      <c r="E731" s="176">
        <f t="shared" si="69"/>
        <v>29043559.400000013</v>
      </c>
      <c r="F731" s="176">
        <f t="shared" si="69"/>
        <v>2186795</v>
      </c>
      <c r="G731" s="177">
        <f t="shared" si="66"/>
        <v>731347.30000000447</v>
      </c>
      <c r="H731" s="177">
        <f t="shared" si="67"/>
        <v>4991</v>
      </c>
    </row>
    <row r="732" spans="1:8" x14ac:dyDescent="0.25">
      <c r="A732" s="790" t="s">
        <v>852</v>
      </c>
      <c r="B732" s="791">
        <v>757</v>
      </c>
      <c r="C732" s="791">
        <v>2270.6</v>
      </c>
      <c r="D732" s="791">
        <v>23</v>
      </c>
      <c r="E732" s="176">
        <f t="shared" si="69"/>
        <v>29045830.000000015</v>
      </c>
      <c r="F732" s="176">
        <f t="shared" si="69"/>
        <v>2186818</v>
      </c>
      <c r="G732" s="177">
        <f t="shared" si="66"/>
        <v>729076.70000000298</v>
      </c>
      <c r="H732" s="177">
        <f t="shared" si="67"/>
        <v>4968</v>
      </c>
    </row>
    <row r="733" spans="1:8" x14ac:dyDescent="0.25">
      <c r="A733" s="790" t="s">
        <v>852</v>
      </c>
      <c r="B733" s="791">
        <v>758</v>
      </c>
      <c r="C733" s="791">
        <v>758.3</v>
      </c>
      <c r="D733" s="791">
        <v>6</v>
      </c>
      <c r="E733" s="176">
        <f t="shared" si="69"/>
        <v>29046588.300000016</v>
      </c>
      <c r="F733" s="176">
        <f t="shared" si="69"/>
        <v>2186824</v>
      </c>
      <c r="G733" s="177">
        <f t="shared" si="66"/>
        <v>728318.40000000224</v>
      </c>
      <c r="H733" s="177">
        <f t="shared" si="67"/>
        <v>4962</v>
      </c>
    </row>
    <row r="734" spans="1:8" x14ac:dyDescent="0.25">
      <c r="A734" s="790" t="s">
        <v>852</v>
      </c>
      <c r="B734" s="791">
        <v>759</v>
      </c>
      <c r="C734" s="791">
        <v>2276.4</v>
      </c>
      <c r="D734" s="791">
        <v>16</v>
      </c>
      <c r="E734" s="176">
        <f t="shared" si="69"/>
        <v>29048864.700000014</v>
      </c>
      <c r="F734" s="176">
        <f t="shared" si="69"/>
        <v>2186840</v>
      </c>
      <c r="G734" s="177">
        <f t="shared" si="66"/>
        <v>726042.00000000373</v>
      </c>
      <c r="H734" s="177">
        <f t="shared" si="67"/>
        <v>4946</v>
      </c>
    </row>
    <row r="735" spans="1:8" x14ac:dyDescent="0.25">
      <c r="A735" s="790" t="s">
        <v>852</v>
      </c>
      <c r="B735" s="791">
        <v>760</v>
      </c>
      <c r="C735" s="791">
        <v>1519.5</v>
      </c>
      <c r="D735" s="791">
        <v>17</v>
      </c>
      <c r="E735" s="176">
        <f t="shared" si="69"/>
        <v>29050384.200000014</v>
      </c>
      <c r="F735" s="176">
        <f t="shared" si="69"/>
        <v>2186857</v>
      </c>
      <c r="G735" s="177">
        <f t="shared" si="66"/>
        <v>724522.50000000373</v>
      </c>
      <c r="H735" s="177">
        <f t="shared" si="67"/>
        <v>4929</v>
      </c>
    </row>
    <row r="736" spans="1:8" x14ac:dyDescent="0.25">
      <c r="A736" s="790" t="s">
        <v>852</v>
      </c>
      <c r="B736" s="791">
        <v>761</v>
      </c>
      <c r="C736" s="791">
        <v>760.9</v>
      </c>
      <c r="D736" s="791">
        <v>6</v>
      </c>
      <c r="E736" s="176">
        <f t="shared" si="69"/>
        <v>29051145.100000013</v>
      </c>
      <c r="F736" s="176">
        <f t="shared" si="69"/>
        <v>2186863</v>
      </c>
      <c r="G736" s="177">
        <f t="shared" si="66"/>
        <v>723761.60000000522</v>
      </c>
      <c r="H736" s="177">
        <f t="shared" si="67"/>
        <v>4923</v>
      </c>
    </row>
    <row r="737" spans="1:8" x14ac:dyDescent="0.25">
      <c r="A737" s="790" t="s">
        <v>852</v>
      </c>
      <c r="B737" s="791">
        <v>762</v>
      </c>
      <c r="C737" s="791">
        <v>761.9</v>
      </c>
      <c r="D737" s="791">
        <v>11</v>
      </c>
      <c r="E737" s="176">
        <f t="shared" si="69"/>
        <v>29051907.000000011</v>
      </c>
      <c r="F737" s="176">
        <f t="shared" si="69"/>
        <v>2186874</v>
      </c>
      <c r="G737" s="177">
        <f t="shared" si="66"/>
        <v>722999.70000000671</v>
      </c>
      <c r="H737" s="177">
        <f t="shared" si="67"/>
        <v>4912</v>
      </c>
    </row>
    <row r="738" spans="1:8" x14ac:dyDescent="0.25">
      <c r="A738" s="790" t="s">
        <v>852</v>
      </c>
      <c r="B738" s="791">
        <v>763</v>
      </c>
      <c r="C738" s="791">
        <v>1526.6</v>
      </c>
      <c r="D738" s="791">
        <v>18</v>
      </c>
      <c r="E738" s="176">
        <f t="shared" si="69"/>
        <v>29053433.600000013</v>
      </c>
      <c r="F738" s="176">
        <f t="shared" si="69"/>
        <v>2186892</v>
      </c>
      <c r="G738" s="177">
        <f t="shared" si="66"/>
        <v>721473.10000000522</v>
      </c>
      <c r="H738" s="177">
        <f t="shared" si="67"/>
        <v>4894</v>
      </c>
    </row>
    <row r="739" spans="1:8" x14ac:dyDescent="0.25">
      <c r="A739" s="790" t="s">
        <v>852</v>
      </c>
      <c r="B739" s="791">
        <v>764</v>
      </c>
      <c r="C739" s="791">
        <v>764.3</v>
      </c>
      <c r="D739" s="791">
        <v>6</v>
      </c>
      <c r="E739" s="176">
        <f t="shared" si="69"/>
        <v>29054197.900000013</v>
      </c>
      <c r="F739" s="176">
        <f t="shared" si="69"/>
        <v>2186898</v>
      </c>
      <c r="G739" s="177">
        <f t="shared" si="66"/>
        <v>720708.80000000447</v>
      </c>
      <c r="H739" s="177">
        <f t="shared" si="67"/>
        <v>4888</v>
      </c>
    </row>
    <row r="740" spans="1:8" x14ac:dyDescent="0.25">
      <c r="A740" s="790" t="s">
        <v>852</v>
      </c>
      <c r="B740" s="791">
        <v>765</v>
      </c>
      <c r="C740" s="791">
        <v>765.1</v>
      </c>
      <c r="D740" s="791">
        <v>12</v>
      </c>
      <c r="E740" s="176">
        <f t="shared" ref="E740:F755" si="70">E739+C740</f>
        <v>29054963.000000015</v>
      </c>
      <c r="F740" s="176">
        <f t="shared" si="70"/>
        <v>2186910</v>
      </c>
      <c r="G740" s="177">
        <f t="shared" si="66"/>
        <v>719943.70000000298</v>
      </c>
      <c r="H740" s="177">
        <f t="shared" si="67"/>
        <v>4876</v>
      </c>
    </row>
    <row r="741" spans="1:8" x14ac:dyDescent="0.25">
      <c r="A741" s="790" t="s">
        <v>852</v>
      </c>
      <c r="B741" s="791">
        <v>767</v>
      </c>
      <c r="C741" s="791">
        <v>766.6</v>
      </c>
      <c r="D741" s="791">
        <v>6</v>
      </c>
      <c r="E741" s="176">
        <f t="shared" si="70"/>
        <v>29055729.600000016</v>
      </c>
      <c r="F741" s="176">
        <f t="shared" si="70"/>
        <v>2186916</v>
      </c>
      <c r="G741" s="177">
        <f t="shared" si="66"/>
        <v>719177.10000000149</v>
      </c>
      <c r="H741" s="177">
        <f t="shared" si="67"/>
        <v>4870</v>
      </c>
    </row>
    <row r="742" spans="1:8" x14ac:dyDescent="0.25">
      <c r="A742" s="790" t="s">
        <v>852</v>
      </c>
      <c r="B742" s="791">
        <v>768</v>
      </c>
      <c r="C742" s="791">
        <v>767.5</v>
      </c>
      <c r="D742" s="791">
        <v>6</v>
      </c>
      <c r="E742" s="176">
        <f t="shared" si="70"/>
        <v>29056497.100000016</v>
      </c>
      <c r="F742" s="176">
        <f t="shared" si="70"/>
        <v>2186922</v>
      </c>
      <c r="G742" s="177">
        <f t="shared" si="66"/>
        <v>718409.60000000149</v>
      </c>
      <c r="H742" s="177">
        <f t="shared" si="67"/>
        <v>4864</v>
      </c>
    </row>
    <row r="743" spans="1:8" x14ac:dyDescent="0.25">
      <c r="A743" s="790" t="s">
        <v>852</v>
      </c>
      <c r="B743" s="791">
        <v>769</v>
      </c>
      <c r="C743" s="791">
        <v>769.1</v>
      </c>
      <c r="D743" s="791">
        <v>6</v>
      </c>
      <c r="E743" s="176">
        <f t="shared" si="70"/>
        <v>29057266.200000018</v>
      </c>
      <c r="F743" s="176">
        <f t="shared" si="70"/>
        <v>2186928</v>
      </c>
      <c r="G743" s="177">
        <f t="shared" si="66"/>
        <v>717640.5</v>
      </c>
      <c r="H743" s="177">
        <f t="shared" si="67"/>
        <v>4858</v>
      </c>
    </row>
    <row r="744" spans="1:8" x14ac:dyDescent="0.25">
      <c r="A744" s="790" t="s">
        <v>852</v>
      </c>
      <c r="B744" s="791">
        <v>770</v>
      </c>
      <c r="C744" s="791">
        <v>1539.3</v>
      </c>
      <c r="D744" s="791">
        <v>18</v>
      </c>
      <c r="E744" s="176">
        <f t="shared" si="70"/>
        <v>29058805.500000019</v>
      </c>
      <c r="F744" s="176">
        <f t="shared" si="70"/>
        <v>2186946</v>
      </c>
      <c r="G744" s="177">
        <f t="shared" si="66"/>
        <v>716101.19999999925</v>
      </c>
      <c r="H744" s="177">
        <f t="shared" si="67"/>
        <v>4840</v>
      </c>
    </row>
    <row r="745" spans="1:8" x14ac:dyDescent="0.25">
      <c r="A745" s="790" t="s">
        <v>852</v>
      </c>
      <c r="B745" s="791">
        <v>771</v>
      </c>
      <c r="C745" s="791">
        <v>1542</v>
      </c>
      <c r="D745" s="791">
        <v>12</v>
      </c>
      <c r="E745" s="176">
        <f t="shared" si="70"/>
        <v>29060347.500000019</v>
      </c>
      <c r="F745" s="176">
        <f t="shared" si="70"/>
        <v>2186958</v>
      </c>
      <c r="G745" s="177">
        <f t="shared" si="66"/>
        <v>714559.19999999925</v>
      </c>
      <c r="H745" s="177">
        <f t="shared" si="67"/>
        <v>4828</v>
      </c>
    </row>
    <row r="746" spans="1:8" x14ac:dyDescent="0.25">
      <c r="A746" s="790" t="s">
        <v>852</v>
      </c>
      <c r="B746" s="791">
        <v>773</v>
      </c>
      <c r="C746" s="791">
        <v>773.4</v>
      </c>
      <c r="D746" s="791">
        <v>12</v>
      </c>
      <c r="E746" s="176">
        <f t="shared" si="70"/>
        <v>29061120.900000017</v>
      </c>
      <c r="F746" s="176">
        <f t="shared" si="70"/>
        <v>2186970</v>
      </c>
      <c r="G746" s="177">
        <f t="shared" si="66"/>
        <v>713785.80000000075</v>
      </c>
      <c r="H746" s="177">
        <f t="shared" si="67"/>
        <v>4816</v>
      </c>
    </row>
    <row r="747" spans="1:8" x14ac:dyDescent="0.25">
      <c r="A747" s="790" t="s">
        <v>852</v>
      </c>
      <c r="B747" s="791">
        <v>775</v>
      </c>
      <c r="C747" s="791">
        <v>1550.2</v>
      </c>
      <c r="D747" s="791">
        <v>24</v>
      </c>
      <c r="E747" s="176">
        <f t="shared" si="70"/>
        <v>29062671.100000016</v>
      </c>
      <c r="F747" s="176">
        <f t="shared" si="70"/>
        <v>2186994</v>
      </c>
      <c r="G747" s="177">
        <f t="shared" si="66"/>
        <v>712235.60000000149</v>
      </c>
      <c r="H747" s="177">
        <f t="shared" si="67"/>
        <v>4792</v>
      </c>
    </row>
    <row r="748" spans="1:8" x14ac:dyDescent="0.25">
      <c r="A748" s="790" t="s">
        <v>852</v>
      </c>
      <c r="B748" s="791">
        <v>776</v>
      </c>
      <c r="C748" s="791">
        <v>1551.4</v>
      </c>
      <c r="D748" s="791">
        <v>24</v>
      </c>
      <c r="E748" s="176">
        <f t="shared" si="70"/>
        <v>29064222.500000015</v>
      </c>
      <c r="F748" s="176">
        <f t="shared" si="70"/>
        <v>2187018</v>
      </c>
      <c r="G748" s="177">
        <f t="shared" si="66"/>
        <v>710684.20000000298</v>
      </c>
      <c r="H748" s="177">
        <f t="shared" si="67"/>
        <v>4768</v>
      </c>
    </row>
    <row r="749" spans="1:8" x14ac:dyDescent="0.25">
      <c r="A749" s="790" t="s">
        <v>852</v>
      </c>
      <c r="B749" s="791">
        <v>777</v>
      </c>
      <c r="C749" s="791">
        <v>1553.6</v>
      </c>
      <c r="D749" s="791">
        <v>18</v>
      </c>
      <c r="E749" s="176">
        <f t="shared" si="70"/>
        <v>29065776.100000016</v>
      </c>
      <c r="F749" s="176">
        <f t="shared" si="70"/>
        <v>2187036</v>
      </c>
      <c r="G749" s="177">
        <f t="shared" si="66"/>
        <v>709130.60000000149</v>
      </c>
      <c r="H749" s="177">
        <f t="shared" si="67"/>
        <v>4750</v>
      </c>
    </row>
    <row r="750" spans="1:8" x14ac:dyDescent="0.25">
      <c r="A750" s="790" t="s">
        <v>852</v>
      </c>
      <c r="B750" s="791">
        <v>778</v>
      </c>
      <c r="C750" s="791">
        <v>1555.7</v>
      </c>
      <c r="D750" s="791">
        <v>12</v>
      </c>
      <c r="E750" s="176">
        <f t="shared" si="70"/>
        <v>29067331.800000016</v>
      </c>
      <c r="F750" s="176">
        <f t="shared" si="70"/>
        <v>2187048</v>
      </c>
      <c r="G750" s="177">
        <f t="shared" si="66"/>
        <v>707574.90000000224</v>
      </c>
      <c r="H750" s="177">
        <f t="shared" si="67"/>
        <v>4738</v>
      </c>
    </row>
    <row r="751" spans="1:8" x14ac:dyDescent="0.25">
      <c r="A751" s="790" t="s">
        <v>852</v>
      </c>
      <c r="B751" s="791">
        <v>779</v>
      </c>
      <c r="C751" s="791">
        <v>779.4</v>
      </c>
      <c r="D751" s="791">
        <v>6</v>
      </c>
      <c r="E751" s="176">
        <f t="shared" si="70"/>
        <v>29068111.200000014</v>
      </c>
      <c r="F751" s="176">
        <f t="shared" si="70"/>
        <v>2187054</v>
      </c>
      <c r="G751" s="177">
        <f t="shared" si="66"/>
        <v>706795.50000000373</v>
      </c>
      <c r="H751" s="177">
        <f t="shared" si="67"/>
        <v>4732</v>
      </c>
    </row>
    <row r="752" spans="1:8" x14ac:dyDescent="0.25">
      <c r="A752" s="790" t="s">
        <v>852</v>
      </c>
      <c r="B752" s="791">
        <v>780</v>
      </c>
      <c r="C752" s="791">
        <v>779.6</v>
      </c>
      <c r="D752" s="791">
        <v>12</v>
      </c>
      <c r="E752" s="176">
        <f t="shared" si="70"/>
        <v>29068890.800000016</v>
      </c>
      <c r="F752" s="176">
        <f t="shared" si="70"/>
        <v>2187066</v>
      </c>
      <c r="G752" s="177">
        <f t="shared" si="66"/>
        <v>706015.90000000224</v>
      </c>
      <c r="H752" s="177">
        <f t="shared" si="67"/>
        <v>4720</v>
      </c>
    </row>
    <row r="753" spans="1:8" x14ac:dyDescent="0.25">
      <c r="A753" s="790" t="s">
        <v>852</v>
      </c>
      <c r="B753" s="791">
        <v>781</v>
      </c>
      <c r="C753" s="791">
        <v>780.9</v>
      </c>
      <c r="D753" s="791">
        <v>6</v>
      </c>
      <c r="E753" s="176">
        <f t="shared" si="70"/>
        <v>29069671.700000014</v>
      </c>
      <c r="F753" s="176">
        <f t="shared" si="70"/>
        <v>2187072</v>
      </c>
      <c r="G753" s="177">
        <f t="shared" si="66"/>
        <v>705235.00000000373</v>
      </c>
      <c r="H753" s="177">
        <f t="shared" si="67"/>
        <v>4714</v>
      </c>
    </row>
    <row r="754" spans="1:8" x14ac:dyDescent="0.25">
      <c r="A754" s="790" t="s">
        <v>852</v>
      </c>
      <c r="B754" s="791">
        <v>782</v>
      </c>
      <c r="C754" s="791">
        <v>781.6</v>
      </c>
      <c r="D754" s="791">
        <v>12</v>
      </c>
      <c r="E754" s="176">
        <f t="shared" si="70"/>
        <v>29070453.300000016</v>
      </c>
      <c r="F754" s="176">
        <f t="shared" si="70"/>
        <v>2187084</v>
      </c>
      <c r="G754" s="177">
        <f t="shared" si="66"/>
        <v>704453.40000000224</v>
      </c>
      <c r="H754" s="177">
        <f t="shared" si="67"/>
        <v>4702</v>
      </c>
    </row>
    <row r="755" spans="1:8" x14ac:dyDescent="0.25">
      <c r="A755" s="790" t="s">
        <v>852</v>
      </c>
      <c r="B755" s="791">
        <v>783</v>
      </c>
      <c r="C755" s="791">
        <v>3131.7999999999997</v>
      </c>
      <c r="D755" s="791">
        <v>28</v>
      </c>
      <c r="E755" s="176">
        <f t="shared" si="70"/>
        <v>29073585.100000016</v>
      </c>
      <c r="F755" s="176">
        <f t="shared" si="70"/>
        <v>2187112</v>
      </c>
      <c r="G755" s="177">
        <f t="shared" si="66"/>
        <v>701321.60000000149</v>
      </c>
      <c r="H755" s="177">
        <f t="shared" si="67"/>
        <v>4674</v>
      </c>
    </row>
    <row r="756" spans="1:8" x14ac:dyDescent="0.25">
      <c r="A756" s="790" t="s">
        <v>852</v>
      </c>
      <c r="B756" s="791">
        <v>784</v>
      </c>
      <c r="C756" s="791">
        <v>1567.7</v>
      </c>
      <c r="D756" s="791">
        <v>18</v>
      </c>
      <c r="E756" s="176">
        <f t="shared" ref="E756:F771" si="71">E755+C756</f>
        <v>29075152.800000016</v>
      </c>
      <c r="F756" s="176">
        <f t="shared" si="71"/>
        <v>2187130</v>
      </c>
      <c r="G756" s="177">
        <f t="shared" si="66"/>
        <v>699753.90000000224</v>
      </c>
      <c r="H756" s="177">
        <f t="shared" si="67"/>
        <v>4656</v>
      </c>
    </row>
    <row r="757" spans="1:8" x14ac:dyDescent="0.25">
      <c r="A757" s="790" t="s">
        <v>852</v>
      </c>
      <c r="B757" s="791">
        <v>785</v>
      </c>
      <c r="C757" s="791">
        <v>3924.6</v>
      </c>
      <c r="D757" s="791">
        <v>38</v>
      </c>
      <c r="E757" s="176">
        <f t="shared" si="71"/>
        <v>29079077.400000017</v>
      </c>
      <c r="F757" s="176">
        <f t="shared" si="71"/>
        <v>2187168</v>
      </c>
      <c r="G757" s="177">
        <f t="shared" si="66"/>
        <v>695829.30000000075</v>
      </c>
      <c r="H757" s="177">
        <f t="shared" si="67"/>
        <v>4618</v>
      </c>
    </row>
    <row r="758" spans="1:8" x14ac:dyDescent="0.25">
      <c r="A758" s="790" t="s">
        <v>852</v>
      </c>
      <c r="B758" s="791">
        <v>787</v>
      </c>
      <c r="C758" s="791">
        <v>1574.1999999999998</v>
      </c>
      <c r="D758" s="791">
        <v>18</v>
      </c>
      <c r="E758" s="176">
        <f t="shared" si="71"/>
        <v>29080651.600000016</v>
      </c>
      <c r="F758" s="176">
        <f t="shared" si="71"/>
        <v>2187186</v>
      </c>
      <c r="G758" s="177">
        <f t="shared" si="66"/>
        <v>694255.10000000149</v>
      </c>
      <c r="H758" s="177">
        <f t="shared" si="67"/>
        <v>4600</v>
      </c>
    </row>
    <row r="759" spans="1:8" x14ac:dyDescent="0.25">
      <c r="A759" s="790" t="s">
        <v>852</v>
      </c>
      <c r="B759" s="791">
        <v>788</v>
      </c>
      <c r="C759" s="791">
        <v>1575.9</v>
      </c>
      <c r="D759" s="791">
        <v>18</v>
      </c>
      <c r="E759" s="176">
        <f t="shared" si="71"/>
        <v>29082227.500000015</v>
      </c>
      <c r="F759" s="176">
        <f t="shared" si="71"/>
        <v>2187204</v>
      </c>
      <c r="G759" s="177">
        <f t="shared" si="66"/>
        <v>692679.20000000298</v>
      </c>
      <c r="H759" s="177">
        <f t="shared" si="67"/>
        <v>4582</v>
      </c>
    </row>
    <row r="760" spans="1:8" x14ac:dyDescent="0.25">
      <c r="A760" s="790" t="s">
        <v>852</v>
      </c>
      <c r="B760" s="791">
        <v>789</v>
      </c>
      <c r="C760" s="791">
        <v>1577.7</v>
      </c>
      <c r="D760" s="791">
        <v>17</v>
      </c>
      <c r="E760" s="176">
        <f t="shared" si="71"/>
        <v>29083805.200000014</v>
      </c>
      <c r="F760" s="176">
        <f t="shared" si="71"/>
        <v>2187221</v>
      </c>
      <c r="G760" s="177">
        <f t="shared" si="66"/>
        <v>691101.50000000373</v>
      </c>
      <c r="H760" s="177">
        <f t="shared" si="67"/>
        <v>4565</v>
      </c>
    </row>
    <row r="761" spans="1:8" x14ac:dyDescent="0.25">
      <c r="A761" s="790" t="s">
        <v>852</v>
      </c>
      <c r="B761" s="791">
        <v>790</v>
      </c>
      <c r="C761" s="791">
        <v>1579.4</v>
      </c>
      <c r="D761" s="791">
        <v>22</v>
      </c>
      <c r="E761" s="176">
        <f t="shared" si="71"/>
        <v>29085384.600000013</v>
      </c>
      <c r="F761" s="176">
        <f t="shared" si="71"/>
        <v>2187243</v>
      </c>
      <c r="G761" s="177">
        <f t="shared" si="66"/>
        <v>689522.10000000522</v>
      </c>
      <c r="H761" s="177">
        <f t="shared" si="67"/>
        <v>4543</v>
      </c>
    </row>
    <row r="762" spans="1:8" x14ac:dyDescent="0.25">
      <c r="A762" s="790" t="s">
        <v>852</v>
      </c>
      <c r="B762" s="791">
        <v>792</v>
      </c>
      <c r="C762" s="791">
        <v>792.3</v>
      </c>
      <c r="D762" s="791">
        <v>6</v>
      </c>
      <c r="E762" s="176">
        <f t="shared" si="71"/>
        <v>29086176.900000013</v>
      </c>
      <c r="F762" s="176">
        <f t="shared" si="71"/>
        <v>2187249</v>
      </c>
      <c r="G762" s="177">
        <f t="shared" si="66"/>
        <v>688729.80000000447</v>
      </c>
      <c r="H762" s="177">
        <f t="shared" si="67"/>
        <v>4537</v>
      </c>
    </row>
    <row r="763" spans="1:8" x14ac:dyDescent="0.25">
      <c r="A763" s="790" t="s">
        <v>852</v>
      </c>
      <c r="B763" s="791">
        <v>794</v>
      </c>
      <c r="C763" s="791">
        <v>793.5</v>
      </c>
      <c r="D763" s="791">
        <v>12</v>
      </c>
      <c r="E763" s="176">
        <f t="shared" si="71"/>
        <v>29086970.400000013</v>
      </c>
      <c r="F763" s="176">
        <f t="shared" si="71"/>
        <v>2187261</v>
      </c>
      <c r="G763" s="177">
        <f t="shared" si="66"/>
        <v>687936.30000000447</v>
      </c>
      <c r="H763" s="177">
        <f t="shared" si="67"/>
        <v>4525</v>
      </c>
    </row>
    <row r="764" spans="1:8" x14ac:dyDescent="0.25">
      <c r="A764" s="790" t="s">
        <v>852</v>
      </c>
      <c r="B764" s="791">
        <v>795</v>
      </c>
      <c r="C764" s="791">
        <v>1590.2</v>
      </c>
      <c r="D764" s="791">
        <v>18</v>
      </c>
      <c r="E764" s="176">
        <f t="shared" si="71"/>
        <v>29088560.600000013</v>
      </c>
      <c r="F764" s="176">
        <f t="shared" si="71"/>
        <v>2187279</v>
      </c>
      <c r="G764" s="177">
        <f t="shared" si="66"/>
        <v>686346.10000000522</v>
      </c>
      <c r="H764" s="177">
        <f t="shared" si="67"/>
        <v>4507</v>
      </c>
    </row>
    <row r="765" spans="1:8" x14ac:dyDescent="0.25">
      <c r="A765" s="790" t="s">
        <v>852</v>
      </c>
      <c r="B765" s="791">
        <v>796</v>
      </c>
      <c r="C765" s="791">
        <v>1591.7</v>
      </c>
      <c r="D765" s="791">
        <v>24</v>
      </c>
      <c r="E765" s="176">
        <f t="shared" si="71"/>
        <v>29090152.300000012</v>
      </c>
      <c r="F765" s="176">
        <f t="shared" si="71"/>
        <v>2187303</v>
      </c>
      <c r="G765" s="177">
        <f t="shared" si="66"/>
        <v>684754.40000000596</v>
      </c>
      <c r="H765" s="177">
        <f t="shared" si="67"/>
        <v>4483</v>
      </c>
    </row>
    <row r="766" spans="1:8" x14ac:dyDescent="0.25">
      <c r="A766" s="790" t="s">
        <v>852</v>
      </c>
      <c r="B766" s="791">
        <v>797</v>
      </c>
      <c r="C766" s="791">
        <v>797</v>
      </c>
      <c r="D766" s="791">
        <v>7</v>
      </c>
      <c r="E766" s="176">
        <f t="shared" si="71"/>
        <v>29090949.300000012</v>
      </c>
      <c r="F766" s="176">
        <f t="shared" si="71"/>
        <v>2187310</v>
      </c>
      <c r="G766" s="177">
        <f t="shared" si="66"/>
        <v>683957.40000000596</v>
      </c>
      <c r="H766" s="177">
        <f t="shared" si="67"/>
        <v>4476</v>
      </c>
    </row>
    <row r="767" spans="1:8" x14ac:dyDescent="0.25">
      <c r="A767" s="790" t="s">
        <v>852</v>
      </c>
      <c r="B767" s="791">
        <v>798</v>
      </c>
      <c r="C767" s="791">
        <v>797.7</v>
      </c>
      <c r="D767" s="791">
        <v>6</v>
      </c>
      <c r="E767" s="176">
        <f t="shared" si="71"/>
        <v>29091747.000000011</v>
      </c>
      <c r="F767" s="176">
        <f t="shared" si="71"/>
        <v>2187316</v>
      </c>
      <c r="G767" s="177">
        <f t="shared" si="66"/>
        <v>683159.70000000671</v>
      </c>
      <c r="H767" s="177">
        <f t="shared" si="67"/>
        <v>4470</v>
      </c>
    </row>
    <row r="768" spans="1:8" x14ac:dyDescent="0.25">
      <c r="A768" s="790" t="s">
        <v>852</v>
      </c>
      <c r="B768" s="791">
        <v>799</v>
      </c>
      <c r="C768" s="791">
        <v>798.6</v>
      </c>
      <c r="D768" s="791">
        <v>6</v>
      </c>
      <c r="E768" s="176">
        <f t="shared" si="71"/>
        <v>29092545.600000013</v>
      </c>
      <c r="F768" s="176">
        <f t="shared" si="71"/>
        <v>2187322</v>
      </c>
      <c r="G768" s="177">
        <f t="shared" si="66"/>
        <v>682361.10000000522</v>
      </c>
      <c r="H768" s="177">
        <f t="shared" si="67"/>
        <v>4464</v>
      </c>
    </row>
    <row r="769" spans="1:8" x14ac:dyDescent="0.25">
      <c r="A769" s="790" t="s">
        <v>852</v>
      </c>
      <c r="B769" s="791">
        <v>801</v>
      </c>
      <c r="C769" s="791">
        <v>800.7</v>
      </c>
      <c r="D769" s="791">
        <v>6</v>
      </c>
      <c r="E769" s="176">
        <f t="shared" si="71"/>
        <v>29093346.300000012</v>
      </c>
      <c r="F769" s="176">
        <f t="shared" si="71"/>
        <v>2187328</v>
      </c>
      <c r="G769" s="177">
        <f t="shared" si="66"/>
        <v>681560.40000000596</v>
      </c>
      <c r="H769" s="177">
        <f t="shared" si="67"/>
        <v>4458</v>
      </c>
    </row>
    <row r="770" spans="1:8" x14ac:dyDescent="0.25">
      <c r="A770" s="790" t="s">
        <v>852</v>
      </c>
      <c r="B770" s="791">
        <v>803</v>
      </c>
      <c r="C770" s="791">
        <v>802.6</v>
      </c>
      <c r="D770" s="791">
        <v>6</v>
      </c>
      <c r="E770" s="176">
        <f t="shared" si="71"/>
        <v>29094148.900000013</v>
      </c>
      <c r="F770" s="176">
        <f t="shared" si="71"/>
        <v>2187334</v>
      </c>
      <c r="G770" s="177">
        <f t="shared" si="66"/>
        <v>680757.80000000447</v>
      </c>
      <c r="H770" s="177">
        <f t="shared" si="67"/>
        <v>4452</v>
      </c>
    </row>
    <row r="771" spans="1:8" x14ac:dyDescent="0.25">
      <c r="A771" s="790" t="s">
        <v>852</v>
      </c>
      <c r="B771" s="791">
        <v>804</v>
      </c>
      <c r="C771" s="791">
        <v>1608.3000000000002</v>
      </c>
      <c r="D771" s="791">
        <v>13</v>
      </c>
      <c r="E771" s="176">
        <f t="shared" si="71"/>
        <v>29095757.200000014</v>
      </c>
      <c r="F771" s="176">
        <f t="shared" si="71"/>
        <v>2187347</v>
      </c>
      <c r="G771" s="177">
        <f t="shared" ref="G771:G834" si="72">$E$1167-E771</f>
        <v>679149.50000000373</v>
      </c>
      <c r="H771" s="177">
        <f t="shared" ref="H771:H834" si="73">$F$1167-F771</f>
        <v>4439</v>
      </c>
    </row>
    <row r="772" spans="1:8" x14ac:dyDescent="0.25">
      <c r="A772" s="790" t="s">
        <v>852</v>
      </c>
      <c r="B772" s="791">
        <v>805</v>
      </c>
      <c r="C772" s="791">
        <v>804.7</v>
      </c>
      <c r="D772" s="791">
        <v>12</v>
      </c>
      <c r="E772" s="176">
        <f t="shared" ref="E772:F787" si="74">E771+C772</f>
        <v>29096561.900000013</v>
      </c>
      <c r="F772" s="176">
        <f t="shared" si="74"/>
        <v>2187359</v>
      </c>
      <c r="G772" s="177">
        <f t="shared" si="72"/>
        <v>678344.80000000447</v>
      </c>
      <c r="H772" s="177">
        <f t="shared" si="73"/>
        <v>4427</v>
      </c>
    </row>
    <row r="773" spans="1:8" x14ac:dyDescent="0.25">
      <c r="A773" s="790" t="s">
        <v>852</v>
      </c>
      <c r="B773" s="791">
        <v>806</v>
      </c>
      <c r="C773" s="791">
        <v>805.8</v>
      </c>
      <c r="D773" s="791">
        <v>11</v>
      </c>
      <c r="E773" s="176">
        <f t="shared" si="74"/>
        <v>29097367.700000014</v>
      </c>
      <c r="F773" s="176">
        <f t="shared" si="74"/>
        <v>2187370</v>
      </c>
      <c r="G773" s="177">
        <f t="shared" si="72"/>
        <v>677539.00000000373</v>
      </c>
      <c r="H773" s="177">
        <f t="shared" si="73"/>
        <v>4416</v>
      </c>
    </row>
    <row r="774" spans="1:8" x14ac:dyDescent="0.25">
      <c r="A774" s="790" t="s">
        <v>852</v>
      </c>
      <c r="B774" s="791">
        <v>807</v>
      </c>
      <c r="C774" s="791">
        <v>807.2</v>
      </c>
      <c r="D774" s="791">
        <v>6</v>
      </c>
      <c r="E774" s="176">
        <f t="shared" si="74"/>
        <v>29098174.900000013</v>
      </c>
      <c r="F774" s="176">
        <f t="shared" si="74"/>
        <v>2187376</v>
      </c>
      <c r="G774" s="177">
        <f t="shared" si="72"/>
        <v>676731.80000000447</v>
      </c>
      <c r="H774" s="177">
        <f t="shared" si="73"/>
        <v>4410</v>
      </c>
    </row>
    <row r="775" spans="1:8" x14ac:dyDescent="0.25">
      <c r="A775" s="790" t="s">
        <v>852</v>
      </c>
      <c r="B775" s="791">
        <v>808</v>
      </c>
      <c r="C775" s="791">
        <v>807.9</v>
      </c>
      <c r="D775" s="791">
        <v>6</v>
      </c>
      <c r="E775" s="176">
        <f t="shared" si="74"/>
        <v>29098982.800000012</v>
      </c>
      <c r="F775" s="176">
        <f t="shared" si="74"/>
        <v>2187382</v>
      </c>
      <c r="G775" s="177">
        <f t="shared" si="72"/>
        <v>675923.90000000596</v>
      </c>
      <c r="H775" s="177">
        <f t="shared" si="73"/>
        <v>4404</v>
      </c>
    </row>
    <row r="776" spans="1:8" x14ac:dyDescent="0.25">
      <c r="A776" s="790" t="s">
        <v>852</v>
      </c>
      <c r="B776" s="791">
        <v>809</v>
      </c>
      <c r="C776" s="791">
        <v>809.4</v>
      </c>
      <c r="D776" s="791">
        <v>8</v>
      </c>
      <c r="E776" s="176">
        <f t="shared" si="74"/>
        <v>29099792.20000001</v>
      </c>
      <c r="F776" s="176">
        <f t="shared" si="74"/>
        <v>2187390</v>
      </c>
      <c r="G776" s="177">
        <f t="shared" si="72"/>
        <v>675114.50000000745</v>
      </c>
      <c r="H776" s="177">
        <f t="shared" si="73"/>
        <v>4396</v>
      </c>
    </row>
    <row r="777" spans="1:8" x14ac:dyDescent="0.25">
      <c r="A777" s="790" t="s">
        <v>852</v>
      </c>
      <c r="B777" s="791">
        <v>810</v>
      </c>
      <c r="C777" s="791">
        <v>810.4</v>
      </c>
      <c r="D777" s="791">
        <v>12</v>
      </c>
      <c r="E777" s="176">
        <f t="shared" si="74"/>
        <v>29100602.600000009</v>
      </c>
      <c r="F777" s="176">
        <f t="shared" si="74"/>
        <v>2187402</v>
      </c>
      <c r="G777" s="177">
        <f t="shared" si="72"/>
        <v>674304.10000000894</v>
      </c>
      <c r="H777" s="177">
        <f t="shared" si="73"/>
        <v>4384</v>
      </c>
    </row>
    <row r="778" spans="1:8" x14ac:dyDescent="0.25">
      <c r="A778" s="790" t="s">
        <v>852</v>
      </c>
      <c r="B778" s="791">
        <v>811</v>
      </c>
      <c r="C778" s="791">
        <v>1622.4</v>
      </c>
      <c r="D778" s="791">
        <v>21</v>
      </c>
      <c r="E778" s="176">
        <f t="shared" si="74"/>
        <v>29102225.000000007</v>
      </c>
      <c r="F778" s="176">
        <f t="shared" si="74"/>
        <v>2187423</v>
      </c>
      <c r="G778" s="177">
        <f t="shared" si="72"/>
        <v>672681.70000001043</v>
      </c>
      <c r="H778" s="177">
        <f t="shared" si="73"/>
        <v>4363</v>
      </c>
    </row>
    <row r="779" spans="1:8" x14ac:dyDescent="0.25">
      <c r="A779" s="790" t="s">
        <v>852</v>
      </c>
      <c r="B779" s="791">
        <v>812</v>
      </c>
      <c r="C779" s="791">
        <v>1624.4</v>
      </c>
      <c r="D779" s="791">
        <v>18</v>
      </c>
      <c r="E779" s="176">
        <f t="shared" si="74"/>
        <v>29103849.400000006</v>
      </c>
      <c r="F779" s="176">
        <f t="shared" si="74"/>
        <v>2187441</v>
      </c>
      <c r="G779" s="177">
        <f t="shared" si="72"/>
        <v>671057.30000001192</v>
      </c>
      <c r="H779" s="177">
        <f t="shared" si="73"/>
        <v>4345</v>
      </c>
    </row>
    <row r="780" spans="1:8" x14ac:dyDescent="0.25">
      <c r="A780" s="790" t="s">
        <v>852</v>
      </c>
      <c r="B780" s="791">
        <v>813</v>
      </c>
      <c r="C780" s="791">
        <v>813</v>
      </c>
      <c r="D780" s="791">
        <v>12</v>
      </c>
      <c r="E780" s="176">
        <f t="shared" si="74"/>
        <v>29104662.400000006</v>
      </c>
      <c r="F780" s="176">
        <f t="shared" si="74"/>
        <v>2187453</v>
      </c>
      <c r="G780" s="177">
        <f t="shared" si="72"/>
        <v>670244.30000001192</v>
      </c>
      <c r="H780" s="177">
        <f t="shared" si="73"/>
        <v>4333</v>
      </c>
    </row>
    <row r="781" spans="1:8" x14ac:dyDescent="0.25">
      <c r="A781" s="790" t="s">
        <v>852</v>
      </c>
      <c r="B781" s="791">
        <v>814</v>
      </c>
      <c r="C781" s="791">
        <v>2442.9</v>
      </c>
      <c r="D781" s="791">
        <v>19</v>
      </c>
      <c r="E781" s="176">
        <f t="shared" si="74"/>
        <v>29107105.300000004</v>
      </c>
      <c r="F781" s="176">
        <f t="shared" si="74"/>
        <v>2187472</v>
      </c>
      <c r="G781" s="177">
        <f t="shared" si="72"/>
        <v>667801.40000001341</v>
      </c>
      <c r="H781" s="177">
        <f t="shared" si="73"/>
        <v>4314</v>
      </c>
    </row>
    <row r="782" spans="1:8" x14ac:dyDescent="0.25">
      <c r="A782" s="790" t="s">
        <v>852</v>
      </c>
      <c r="B782" s="791">
        <v>817</v>
      </c>
      <c r="C782" s="791">
        <v>2451</v>
      </c>
      <c r="D782" s="791">
        <v>24</v>
      </c>
      <c r="E782" s="176">
        <f t="shared" si="74"/>
        <v>29109556.300000004</v>
      </c>
      <c r="F782" s="176">
        <f t="shared" si="74"/>
        <v>2187496</v>
      </c>
      <c r="G782" s="177">
        <f t="shared" si="72"/>
        <v>665350.40000001341</v>
      </c>
      <c r="H782" s="177">
        <f t="shared" si="73"/>
        <v>4290</v>
      </c>
    </row>
    <row r="783" spans="1:8" x14ac:dyDescent="0.25">
      <c r="A783" s="790" t="s">
        <v>852</v>
      </c>
      <c r="B783" s="791">
        <v>818</v>
      </c>
      <c r="C783" s="791">
        <v>1636.1999999999998</v>
      </c>
      <c r="D783" s="791">
        <v>18</v>
      </c>
      <c r="E783" s="176">
        <f t="shared" si="74"/>
        <v>29111192.500000004</v>
      </c>
      <c r="F783" s="176">
        <f t="shared" si="74"/>
        <v>2187514</v>
      </c>
      <c r="G783" s="177">
        <f t="shared" si="72"/>
        <v>663714.20000001416</v>
      </c>
      <c r="H783" s="177">
        <f t="shared" si="73"/>
        <v>4272</v>
      </c>
    </row>
    <row r="784" spans="1:8" x14ac:dyDescent="0.25">
      <c r="A784" s="790" t="s">
        <v>852</v>
      </c>
      <c r="B784" s="791">
        <v>819</v>
      </c>
      <c r="C784" s="791">
        <v>819.3</v>
      </c>
      <c r="D784" s="791">
        <v>6</v>
      </c>
      <c r="E784" s="176">
        <f t="shared" si="74"/>
        <v>29112011.800000004</v>
      </c>
      <c r="F784" s="176">
        <f t="shared" si="74"/>
        <v>2187520</v>
      </c>
      <c r="G784" s="177">
        <f t="shared" si="72"/>
        <v>662894.90000001341</v>
      </c>
      <c r="H784" s="177">
        <f t="shared" si="73"/>
        <v>4266</v>
      </c>
    </row>
    <row r="785" spans="1:8" x14ac:dyDescent="0.25">
      <c r="A785" s="790" t="s">
        <v>852</v>
      </c>
      <c r="B785" s="791">
        <v>820</v>
      </c>
      <c r="C785" s="791">
        <v>819.6</v>
      </c>
      <c r="D785" s="791">
        <v>12</v>
      </c>
      <c r="E785" s="176">
        <f t="shared" si="74"/>
        <v>29112831.400000006</v>
      </c>
      <c r="F785" s="176">
        <f t="shared" si="74"/>
        <v>2187532</v>
      </c>
      <c r="G785" s="177">
        <f t="shared" si="72"/>
        <v>662075.30000001192</v>
      </c>
      <c r="H785" s="177">
        <f t="shared" si="73"/>
        <v>4254</v>
      </c>
    </row>
    <row r="786" spans="1:8" x14ac:dyDescent="0.25">
      <c r="A786" s="790" t="s">
        <v>852</v>
      </c>
      <c r="B786" s="791">
        <v>821</v>
      </c>
      <c r="C786" s="791">
        <v>2463.1999999999998</v>
      </c>
      <c r="D786" s="791">
        <v>24</v>
      </c>
      <c r="E786" s="176">
        <f t="shared" si="74"/>
        <v>29115294.600000005</v>
      </c>
      <c r="F786" s="176">
        <f t="shared" si="74"/>
        <v>2187556</v>
      </c>
      <c r="G786" s="177">
        <f t="shared" si="72"/>
        <v>659612.10000001267</v>
      </c>
      <c r="H786" s="177">
        <f t="shared" si="73"/>
        <v>4230</v>
      </c>
    </row>
    <row r="787" spans="1:8" x14ac:dyDescent="0.25">
      <c r="A787" s="790" t="s">
        <v>852</v>
      </c>
      <c r="B787" s="791">
        <v>822</v>
      </c>
      <c r="C787" s="791">
        <v>1644.2</v>
      </c>
      <c r="D787" s="791">
        <v>12</v>
      </c>
      <c r="E787" s="176">
        <f t="shared" si="74"/>
        <v>29116938.800000004</v>
      </c>
      <c r="F787" s="176">
        <f t="shared" si="74"/>
        <v>2187568</v>
      </c>
      <c r="G787" s="177">
        <f t="shared" si="72"/>
        <v>657967.90000001341</v>
      </c>
      <c r="H787" s="177">
        <f t="shared" si="73"/>
        <v>4218</v>
      </c>
    </row>
    <row r="788" spans="1:8" x14ac:dyDescent="0.25">
      <c r="A788" s="790" t="s">
        <v>852</v>
      </c>
      <c r="B788" s="791">
        <v>823</v>
      </c>
      <c r="C788" s="791">
        <v>3291.9</v>
      </c>
      <c r="D788" s="791">
        <v>30</v>
      </c>
      <c r="E788" s="176">
        <f t="shared" ref="E788:F803" si="75">E787+C788</f>
        <v>29120230.700000003</v>
      </c>
      <c r="F788" s="176">
        <f t="shared" si="75"/>
        <v>2187598</v>
      </c>
      <c r="G788" s="177">
        <f t="shared" si="72"/>
        <v>654676.0000000149</v>
      </c>
      <c r="H788" s="177">
        <f t="shared" si="73"/>
        <v>4188</v>
      </c>
    </row>
    <row r="789" spans="1:8" x14ac:dyDescent="0.25">
      <c r="A789" s="790" t="s">
        <v>852</v>
      </c>
      <c r="B789" s="791">
        <v>824</v>
      </c>
      <c r="C789" s="791">
        <v>824</v>
      </c>
      <c r="D789" s="791">
        <v>6</v>
      </c>
      <c r="E789" s="176">
        <f t="shared" si="75"/>
        <v>29121054.700000003</v>
      </c>
      <c r="F789" s="176">
        <f t="shared" si="75"/>
        <v>2187604</v>
      </c>
      <c r="G789" s="177">
        <f t="shared" si="72"/>
        <v>653852.0000000149</v>
      </c>
      <c r="H789" s="177">
        <f t="shared" si="73"/>
        <v>4182</v>
      </c>
    </row>
    <row r="790" spans="1:8" x14ac:dyDescent="0.25">
      <c r="A790" s="790" t="s">
        <v>852</v>
      </c>
      <c r="B790" s="791">
        <v>826</v>
      </c>
      <c r="C790" s="791">
        <v>1651.6</v>
      </c>
      <c r="D790" s="791">
        <v>12</v>
      </c>
      <c r="E790" s="176">
        <f t="shared" si="75"/>
        <v>29122706.300000004</v>
      </c>
      <c r="F790" s="176">
        <f t="shared" si="75"/>
        <v>2187616</v>
      </c>
      <c r="G790" s="177">
        <f t="shared" si="72"/>
        <v>652200.40000001341</v>
      </c>
      <c r="H790" s="177">
        <f t="shared" si="73"/>
        <v>4170</v>
      </c>
    </row>
    <row r="791" spans="1:8" x14ac:dyDescent="0.25">
      <c r="A791" s="790" t="s">
        <v>852</v>
      </c>
      <c r="B791" s="791">
        <v>827</v>
      </c>
      <c r="C791" s="791">
        <v>826.5</v>
      </c>
      <c r="D791" s="791">
        <v>6</v>
      </c>
      <c r="E791" s="176">
        <f t="shared" si="75"/>
        <v>29123532.800000004</v>
      </c>
      <c r="F791" s="176">
        <f t="shared" si="75"/>
        <v>2187622</v>
      </c>
      <c r="G791" s="177">
        <f t="shared" si="72"/>
        <v>651373.90000001341</v>
      </c>
      <c r="H791" s="177">
        <f t="shared" si="73"/>
        <v>4164</v>
      </c>
    </row>
    <row r="792" spans="1:8" x14ac:dyDescent="0.25">
      <c r="A792" s="790" t="s">
        <v>852</v>
      </c>
      <c r="B792" s="791">
        <v>829</v>
      </c>
      <c r="C792" s="791">
        <v>3316.4</v>
      </c>
      <c r="D792" s="791">
        <v>30</v>
      </c>
      <c r="E792" s="176">
        <f t="shared" si="75"/>
        <v>29126849.200000003</v>
      </c>
      <c r="F792" s="176">
        <f t="shared" si="75"/>
        <v>2187652</v>
      </c>
      <c r="G792" s="177">
        <f t="shared" si="72"/>
        <v>648057.5000000149</v>
      </c>
      <c r="H792" s="177">
        <f t="shared" si="73"/>
        <v>4134</v>
      </c>
    </row>
    <row r="793" spans="1:8" x14ac:dyDescent="0.25">
      <c r="A793" s="790" t="s">
        <v>852</v>
      </c>
      <c r="B793" s="791">
        <v>830</v>
      </c>
      <c r="C793" s="791">
        <v>829.8</v>
      </c>
      <c r="D793" s="791">
        <v>6</v>
      </c>
      <c r="E793" s="176">
        <f t="shared" si="75"/>
        <v>29127679.000000004</v>
      </c>
      <c r="F793" s="176">
        <f t="shared" si="75"/>
        <v>2187658</v>
      </c>
      <c r="G793" s="177">
        <f t="shared" si="72"/>
        <v>647227.70000001416</v>
      </c>
      <c r="H793" s="177">
        <f t="shared" si="73"/>
        <v>4128</v>
      </c>
    </row>
    <row r="794" spans="1:8" x14ac:dyDescent="0.25">
      <c r="A794" s="790" t="s">
        <v>852</v>
      </c>
      <c r="B794" s="791">
        <v>831</v>
      </c>
      <c r="C794" s="791">
        <v>830.5</v>
      </c>
      <c r="D794" s="791">
        <v>6</v>
      </c>
      <c r="E794" s="176">
        <f t="shared" si="75"/>
        <v>29128509.500000004</v>
      </c>
      <c r="F794" s="176">
        <f t="shared" si="75"/>
        <v>2187664</v>
      </c>
      <c r="G794" s="177">
        <f t="shared" si="72"/>
        <v>646397.20000001416</v>
      </c>
      <c r="H794" s="177">
        <f t="shared" si="73"/>
        <v>4122</v>
      </c>
    </row>
    <row r="795" spans="1:8" x14ac:dyDescent="0.25">
      <c r="A795" s="790" t="s">
        <v>852</v>
      </c>
      <c r="B795" s="791">
        <v>832</v>
      </c>
      <c r="C795" s="791">
        <v>831.5</v>
      </c>
      <c r="D795" s="791">
        <v>6</v>
      </c>
      <c r="E795" s="176">
        <f t="shared" si="75"/>
        <v>29129341.000000004</v>
      </c>
      <c r="F795" s="176">
        <f t="shared" si="75"/>
        <v>2187670</v>
      </c>
      <c r="G795" s="177">
        <f t="shared" si="72"/>
        <v>645565.70000001416</v>
      </c>
      <c r="H795" s="177">
        <f t="shared" si="73"/>
        <v>4116</v>
      </c>
    </row>
    <row r="796" spans="1:8" x14ac:dyDescent="0.25">
      <c r="A796" s="790" t="s">
        <v>852</v>
      </c>
      <c r="B796" s="791">
        <v>833</v>
      </c>
      <c r="C796" s="791">
        <v>2499.5</v>
      </c>
      <c r="D796" s="791">
        <v>30</v>
      </c>
      <c r="E796" s="176">
        <f t="shared" si="75"/>
        <v>29131840.500000004</v>
      </c>
      <c r="F796" s="176">
        <f t="shared" si="75"/>
        <v>2187700</v>
      </c>
      <c r="G796" s="177">
        <f t="shared" si="72"/>
        <v>643066.20000001416</v>
      </c>
      <c r="H796" s="177">
        <f t="shared" si="73"/>
        <v>4086</v>
      </c>
    </row>
    <row r="797" spans="1:8" x14ac:dyDescent="0.25">
      <c r="A797" s="790" t="s">
        <v>852</v>
      </c>
      <c r="B797" s="791">
        <v>834</v>
      </c>
      <c r="C797" s="791">
        <v>834.2</v>
      </c>
      <c r="D797" s="791">
        <v>6</v>
      </c>
      <c r="E797" s="176">
        <f t="shared" si="75"/>
        <v>29132674.700000003</v>
      </c>
      <c r="F797" s="176">
        <f t="shared" si="75"/>
        <v>2187706</v>
      </c>
      <c r="G797" s="177">
        <f t="shared" si="72"/>
        <v>642232.0000000149</v>
      </c>
      <c r="H797" s="177">
        <f t="shared" si="73"/>
        <v>4080</v>
      </c>
    </row>
    <row r="798" spans="1:8" x14ac:dyDescent="0.25">
      <c r="A798" s="790" t="s">
        <v>852</v>
      </c>
      <c r="B798" s="791">
        <v>835</v>
      </c>
      <c r="C798" s="791">
        <v>834.7</v>
      </c>
      <c r="D798" s="791">
        <v>6</v>
      </c>
      <c r="E798" s="176">
        <f t="shared" si="75"/>
        <v>29133509.400000002</v>
      </c>
      <c r="F798" s="176">
        <f t="shared" si="75"/>
        <v>2187712</v>
      </c>
      <c r="G798" s="177">
        <f t="shared" si="72"/>
        <v>641397.30000001565</v>
      </c>
      <c r="H798" s="177">
        <f t="shared" si="73"/>
        <v>4074</v>
      </c>
    </row>
    <row r="799" spans="1:8" x14ac:dyDescent="0.25">
      <c r="A799" s="790" t="s">
        <v>852</v>
      </c>
      <c r="B799" s="791">
        <v>836</v>
      </c>
      <c r="C799" s="791">
        <v>835.6</v>
      </c>
      <c r="D799" s="791">
        <v>6</v>
      </c>
      <c r="E799" s="176">
        <f t="shared" si="75"/>
        <v>29134345.000000004</v>
      </c>
      <c r="F799" s="176">
        <f t="shared" si="75"/>
        <v>2187718</v>
      </c>
      <c r="G799" s="177">
        <f t="shared" si="72"/>
        <v>640561.70000001416</v>
      </c>
      <c r="H799" s="177">
        <f t="shared" si="73"/>
        <v>4068</v>
      </c>
    </row>
    <row r="800" spans="1:8" x14ac:dyDescent="0.25">
      <c r="A800" s="790" t="s">
        <v>852</v>
      </c>
      <c r="B800" s="791">
        <v>838</v>
      </c>
      <c r="C800" s="791">
        <v>5027.3</v>
      </c>
      <c r="D800" s="791">
        <v>36</v>
      </c>
      <c r="E800" s="176">
        <f t="shared" si="75"/>
        <v>29139372.300000004</v>
      </c>
      <c r="F800" s="176">
        <f t="shared" si="75"/>
        <v>2187754</v>
      </c>
      <c r="G800" s="177">
        <f t="shared" si="72"/>
        <v>635534.40000001341</v>
      </c>
      <c r="H800" s="177">
        <f t="shared" si="73"/>
        <v>4032</v>
      </c>
    </row>
    <row r="801" spans="1:8" x14ac:dyDescent="0.25">
      <c r="A801" s="790" t="s">
        <v>852</v>
      </c>
      <c r="B801" s="791">
        <v>839</v>
      </c>
      <c r="C801" s="791">
        <v>839.2</v>
      </c>
      <c r="D801" s="791">
        <v>6</v>
      </c>
      <c r="E801" s="176">
        <f t="shared" si="75"/>
        <v>29140211.500000004</v>
      </c>
      <c r="F801" s="176">
        <f t="shared" si="75"/>
        <v>2187760</v>
      </c>
      <c r="G801" s="177">
        <f t="shared" si="72"/>
        <v>634695.20000001416</v>
      </c>
      <c r="H801" s="177">
        <f t="shared" si="73"/>
        <v>4026</v>
      </c>
    </row>
    <row r="802" spans="1:8" x14ac:dyDescent="0.25">
      <c r="A802" s="790" t="s">
        <v>852</v>
      </c>
      <c r="B802" s="791">
        <v>840</v>
      </c>
      <c r="C802" s="791">
        <v>840</v>
      </c>
      <c r="D802" s="791">
        <v>12</v>
      </c>
      <c r="E802" s="176">
        <f t="shared" si="75"/>
        <v>29141051.500000004</v>
      </c>
      <c r="F802" s="176">
        <f t="shared" si="75"/>
        <v>2187772</v>
      </c>
      <c r="G802" s="177">
        <f t="shared" si="72"/>
        <v>633855.20000001416</v>
      </c>
      <c r="H802" s="177">
        <f t="shared" si="73"/>
        <v>4014</v>
      </c>
    </row>
    <row r="803" spans="1:8" x14ac:dyDescent="0.25">
      <c r="A803" s="790" t="s">
        <v>852</v>
      </c>
      <c r="B803" s="791">
        <v>842</v>
      </c>
      <c r="C803" s="791">
        <v>2525.4</v>
      </c>
      <c r="D803" s="791">
        <v>31</v>
      </c>
      <c r="E803" s="176">
        <f t="shared" si="75"/>
        <v>29143576.900000002</v>
      </c>
      <c r="F803" s="176">
        <f t="shared" si="75"/>
        <v>2187803</v>
      </c>
      <c r="G803" s="177">
        <f t="shared" si="72"/>
        <v>631329.80000001565</v>
      </c>
      <c r="H803" s="177">
        <f t="shared" si="73"/>
        <v>3983</v>
      </c>
    </row>
    <row r="804" spans="1:8" x14ac:dyDescent="0.25">
      <c r="A804" s="790" t="s">
        <v>852</v>
      </c>
      <c r="B804" s="791">
        <v>844</v>
      </c>
      <c r="C804" s="791">
        <v>3375.4</v>
      </c>
      <c r="D804" s="791">
        <v>27</v>
      </c>
      <c r="E804" s="176">
        <f t="shared" ref="E804:F819" si="76">E803+C804</f>
        <v>29146952.300000001</v>
      </c>
      <c r="F804" s="176">
        <f t="shared" si="76"/>
        <v>2187830</v>
      </c>
      <c r="G804" s="177">
        <f t="shared" si="72"/>
        <v>627954.40000001714</v>
      </c>
      <c r="H804" s="177">
        <f t="shared" si="73"/>
        <v>3956</v>
      </c>
    </row>
    <row r="805" spans="1:8" x14ac:dyDescent="0.25">
      <c r="A805" s="790" t="s">
        <v>852</v>
      </c>
      <c r="B805" s="791">
        <v>845</v>
      </c>
      <c r="C805" s="791">
        <v>845.3</v>
      </c>
      <c r="D805" s="791">
        <v>12</v>
      </c>
      <c r="E805" s="176">
        <f t="shared" si="76"/>
        <v>29147797.600000001</v>
      </c>
      <c r="F805" s="176">
        <f t="shared" si="76"/>
        <v>2187842</v>
      </c>
      <c r="G805" s="177">
        <f t="shared" si="72"/>
        <v>627109.10000001639</v>
      </c>
      <c r="H805" s="177">
        <f t="shared" si="73"/>
        <v>3944</v>
      </c>
    </row>
    <row r="806" spans="1:8" x14ac:dyDescent="0.25">
      <c r="A806" s="790" t="s">
        <v>852</v>
      </c>
      <c r="B806" s="791">
        <v>847</v>
      </c>
      <c r="C806" s="791">
        <v>846.8</v>
      </c>
      <c r="D806" s="791">
        <v>12</v>
      </c>
      <c r="E806" s="176">
        <f t="shared" si="76"/>
        <v>29148644.400000002</v>
      </c>
      <c r="F806" s="176">
        <f t="shared" si="76"/>
        <v>2187854</v>
      </c>
      <c r="G806" s="177">
        <f t="shared" si="72"/>
        <v>626262.30000001565</v>
      </c>
      <c r="H806" s="177">
        <f t="shared" si="73"/>
        <v>3932</v>
      </c>
    </row>
    <row r="807" spans="1:8" x14ac:dyDescent="0.25">
      <c r="A807" s="790" t="s">
        <v>852</v>
      </c>
      <c r="B807" s="791">
        <v>851</v>
      </c>
      <c r="C807" s="791">
        <v>851.1</v>
      </c>
      <c r="D807" s="791">
        <v>6</v>
      </c>
      <c r="E807" s="176">
        <f t="shared" si="76"/>
        <v>29149495.500000004</v>
      </c>
      <c r="F807" s="176">
        <f t="shared" si="76"/>
        <v>2187860</v>
      </c>
      <c r="G807" s="177">
        <f t="shared" si="72"/>
        <v>625411.20000001416</v>
      </c>
      <c r="H807" s="177">
        <f t="shared" si="73"/>
        <v>3926</v>
      </c>
    </row>
    <row r="808" spans="1:8" x14ac:dyDescent="0.25">
      <c r="A808" s="790" t="s">
        <v>852</v>
      </c>
      <c r="B808" s="791">
        <v>852</v>
      </c>
      <c r="C808" s="791">
        <v>1703.5</v>
      </c>
      <c r="D808" s="791">
        <v>21</v>
      </c>
      <c r="E808" s="176">
        <f t="shared" si="76"/>
        <v>29151199.000000004</v>
      </c>
      <c r="F808" s="176">
        <f t="shared" si="76"/>
        <v>2187881</v>
      </c>
      <c r="G808" s="177">
        <f t="shared" si="72"/>
        <v>623707.70000001416</v>
      </c>
      <c r="H808" s="177">
        <f t="shared" si="73"/>
        <v>3905</v>
      </c>
    </row>
    <row r="809" spans="1:8" x14ac:dyDescent="0.25">
      <c r="A809" s="790" t="s">
        <v>852</v>
      </c>
      <c r="B809" s="791">
        <v>854</v>
      </c>
      <c r="C809" s="791">
        <v>3415.9</v>
      </c>
      <c r="D809" s="791">
        <v>29</v>
      </c>
      <c r="E809" s="176">
        <f t="shared" si="76"/>
        <v>29154614.900000002</v>
      </c>
      <c r="F809" s="176">
        <f t="shared" si="76"/>
        <v>2187910</v>
      </c>
      <c r="G809" s="177">
        <f t="shared" si="72"/>
        <v>620291.80000001565</v>
      </c>
      <c r="H809" s="177">
        <f t="shared" si="73"/>
        <v>3876</v>
      </c>
    </row>
    <row r="810" spans="1:8" x14ac:dyDescent="0.25">
      <c r="A810" s="790" t="s">
        <v>852</v>
      </c>
      <c r="B810" s="791">
        <v>855</v>
      </c>
      <c r="C810" s="791">
        <v>854.6</v>
      </c>
      <c r="D810" s="791">
        <v>6</v>
      </c>
      <c r="E810" s="176">
        <f t="shared" si="76"/>
        <v>29155469.500000004</v>
      </c>
      <c r="F810" s="176">
        <f t="shared" si="76"/>
        <v>2187916</v>
      </c>
      <c r="G810" s="177">
        <f t="shared" si="72"/>
        <v>619437.20000001416</v>
      </c>
      <c r="H810" s="177">
        <f t="shared" si="73"/>
        <v>3870</v>
      </c>
    </row>
    <row r="811" spans="1:8" x14ac:dyDescent="0.25">
      <c r="A811" s="790" t="s">
        <v>852</v>
      </c>
      <c r="B811" s="791">
        <v>856</v>
      </c>
      <c r="C811" s="791">
        <v>856.1</v>
      </c>
      <c r="D811" s="791">
        <v>6</v>
      </c>
      <c r="E811" s="176">
        <f t="shared" si="76"/>
        <v>29156325.600000005</v>
      </c>
      <c r="F811" s="176">
        <f t="shared" si="76"/>
        <v>2187922</v>
      </c>
      <c r="G811" s="177">
        <f t="shared" si="72"/>
        <v>618581.10000001267</v>
      </c>
      <c r="H811" s="177">
        <f t="shared" si="73"/>
        <v>3864</v>
      </c>
    </row>
    <row r="812" spans="1:8" x14ac:dyDescent="0.25">
      <c r="A812" s="790" t="s">
        <v>852</v>
      </c>
      <c r="B812" s="791">
        <v>857</v>
      </c>
      <c r="C812" s="791">
        <v>3428</v>
      </c>
      <c r="D812" s="791">
        <v>34</v>
      </c>
      <c r="E812" s="176">
        <f t="shared" si="76"/>
        <v>29159753.600000005</v>
      </c>
      <c r="F812" s="176">
        <f t="shared" si="76"/>
        <v>2187956</v>
      </c>
      <c r="G812" s="177">
        <f t="shared" si="72"/>
        <v>615153.10000001267</v>
      </c>
      <c r="H812" s="177">
        <f t="shared" si="73"/>
        <v>3830</v>
      </c>
    </row>
    <row r="813" spans="1:8" x14ac:dyDescent="0.25">
      <c r="A813" s="790" t="s">
        <v>852</v>
      </c>
      <c r="B813" s="791">
        <v>859</v>
      </c>
      <c r="C813" s="791">
        <v>1718.2</v>
      </c>
      <c r="D813" s="791">
        <v>12</v>
      </c>
      <c r="E813" s="176">
        <f t="shared" si="76"/>
        <v>29161471.800000004</v>
      </c>
      <c r="F813" s="176">
        <f t="shared" si="76"/>
        <v>2187968</v>
      </c>
      <c r="G813" s="177">
        <f t="shared" si="72"/>
        <v>613434.90000001341</v>
      </c>
      <c r="H813" s="177">
        <f t="shared" si="73"/>
        <v>3818</v>
      </c>
    </row>
    <row r="814" spans="1:8" x14ac:dyDescent="0.25">
      <c r="A814" s="790" t="s">
        <v>852</v>
      </c>
      <c r="B814" s="791">
        <v>860</v>
      </c>
      <c r="C814" s="791">
        <v>1719.4</v>
      </c>
      <c r="D814" s="791">
        <v>18</v>
      </c>
      <c r="E814" s="176">
        <f t="shared" si="76"/>
        <v>29163191.200000003</v>
      </c>
      <c r="F814" s="176">
        <f t="shared" si="76"/>
        <v>2187986</v>
      </c>
      <c r="G814" s="177">
        <f t="shared" si="72"/>
        <v>611715.5000000149</v>
      </c>
      <c r="H814" s="177">
        <f t="shared" si="73"/>
        <v>3800</v>
      </c>
    </row>
    <row r="815" spans="1:8" x14ac:dyDescent="0.25">
      <c r="A815" s="790" t="s">
        <v>852</v>
      </c>
      <c r="B815" s="791">
        <v>862</v>
      </c>
      <c r="C815" s="791">
        <v>1723.6</v>
      </c>
      <c r="D815" s="791">
        <v>18</v>
      </c>
      <c r="E815" s="176">
        <f t="shared" si="76"/>
        <v>29164914.800000004</v>
      </c>
      <c r="F815" s="176">
        <f t="shared" si="76"/>
        <v>2188004</v>
      </c>
      <c r="G815" s="177">
        <f t="shared" si="72"/>
        <v>609991.90000001341</v>
      </c>
      <c r="H815" s="177">
        <f t="shared" si="73"/>
        <v>3782</v>
      </c>
    </row>
    <row r="816" spans="1:8" x14ac:dyDescent="0.25">
      <c r="A816" s="790" t="s">
        <v>852</v>
      </c>
      <c r="B816" s="791">
        <v>868</v>
      </c>
      <c r="C816" s="791">
        <v>867.9</v>
      </c>
      <c r="D816" s="791">
        <v>6</v>
      </c>
      <c r="E816" s="176">
        <f t="shared" si="76"/>
        <v>29165782.700000003</v>
      </c>
      <c r="F816" s="176">
        <f t="shared" si="76"/>
        <v>2188010</v>
      </c>
      <c r="G816" s="177">
        <f t="shared" si="72"/>
        <v>609124.0000000149</v>
      </c>
      <c r="H816" s="177">
        <f t="shared" si="73"/>
        <v>3776</v>
      </c>
    </row>
    <row r="817" spans="1:8" x14ac:dyDescent="0.25">
      <c r="A817" s="790" t="s">
        <v>852</v>
      </c>
      <c r="B817" s="791">
        <v>869</v>
      </c>
      <c r="C817" s="791">
        <v>1737.6999999999998</v>
      </c>
      <c r="D817" s="791">
        <v>14</v>
      </c>
      <c r="E817" s="176">
        <f t="shared" si="76"/>
        <v>29167520.400000002</v>
      </c>
      <c r="F817" s="176">
        <f t="shared" si="76"/>
        <v>2188024</v>
      </c>
      <c r="G817" s="177">
        <f t="shared" si="72"/>
        <v>607386.30000001565</v>
      </c>
      <c r="H817" s="177">
        <f t="shared" si="73"/>
        <v>3762</v>
      </c>
    </row>
    <row r="818" spans="1:8" x14ac:dyDescent="0.25">
      <c r="A818" s="790" t="s">
        <v>852</v>
      </c>
      <c r="B818" s="791">
        <v>870</v>
      </c>
      <c r="C818" s="791">
        <v>1739.9</v>
      </c>
      <c r="D818" s="791">
        <v>12</v>
      </c>
      <c r="E818" s="176">
        <f t="shared" si="76"/>
        <v>29169260.300000001</v>
      </c>
      <c r="F818" s="176">
        <f t="shared" si="76"/>
        <v>2188036</v>
      </c>
      <c r="G818" s="177">
        <f t="shared" si="72"/>
        <v>605646.40000001714</v>
      </c>
      <c r="H818" s="177">
        <f t="shared" si="73"/>
        <v>3750</v>
      </c>
    </row>
    <row r="819" spans="1:8" x14ac:dyDescent="0.25">
      <c r="A819" s="790" t="s">
        <v>852</v>
      </c>
      <c r="B819" s="791">
        <v>872</v>
      </c>
      <c r="C819" s="791">
        <v>871.6</v>
      </c>
      <c r="D819" s="791">
        <v>6</v>
      </c>
      <c r="E819" s="176">
        <f t="shared" si="76"/>
        <v>29170131.900000002</v>
      </c>
      <c r="F819" s="176">
        <f t="shared" si="76"/>
        <v>2188042</v>
      </c>
      <c r="G819" s="177">
        <f t="shared" si="72"/>
        <v>604774.80000001565</v>
      </c>
      <c r="H819" s="177">
        <f t="shared" si="73"/>
        <v>3744</v>
      </c>
    </row>
    <row r="820" spans="1:8" x14ac:dyDescent="0.25">
      <c r="A820" s="790" t="s">
        <v>852</v>
      </c>
      <c r="B820" s="791">
        <v>874</v>
      </c>
      <c r="C820" s="791">
        <v>2622</v>
      </c>
      <c r="D820" s="791">
        <v>18</v>
      </c>
      <c r="E820" s="176">
        <f t="shared" ref="E820:F835" si="77">E819+C820</f>
        <v>29172753.900000002</v>
      </c>
      <c r="F820" s="176">
        <f t="shared" si="77"/>
        <v>2188060</v>
      </c>
      <c r="G820" s="177">
        <f t="shared" si="72"/>
        <v>602152.80000001565</v>
      </c>
      <c r="H820" s="177">
        <f t="shared" si="73"/>
        <v>3726</v>
      </c>
    </row>
    <row r="821" spans="1:8" x14ac:dyDescent="0.25">
      <c r="A821" s="790" t="s">
        <v>852</v>
      </c>
      <c r="B821" s="791">
        <v>876</v>
      </c>
      <c r="C821" s="791">
        <v>1751.9</v>
      </c>
      <c r="D821" s="791">
        <v>23</v>
      </c>
      <c r="E821" s="176">
        <f t="shared" si="77"/>
        <v>29174505.800000001</v>
      </c>
      <c r="F821" s="176">
        <f t="shared" si="77"/>
        <v>2188083</v>
      </c>
      <c r="G821" s="177">
        <f t="shared" si="72"/>
        <v>600400.90000001714</v>
      </c>
      <c r="H821" s="177">
        <f t="shared" si="73"/>
        <v>3703</v>
      </c>
    </row>
    <row r="822" spans="1:8" x14ac:dyDescent="0.25">
      <c r="A822" s="790" t="s">
        <v>852</v>
      </c>
      <c r="B822" s="791">
        <v>882</v>
      </c>
      <c r="C822" s="791">
        <v>1764.6</v>
      </c>
      <c r="D822" s="791">
        <v>12</v>
      </c>
      <c r="E822" s="176">
        <f t="shared" si="77"/>
        <v>29176270.400000002</v>
      </c>
      <c r="F822" s="176">
        <f t="shared" si="77"/>
        <v>2188095</v>
      </c>
      <c r="G822" s="177">
        <f t="shared" si="72"/>
        <v>598636.30000001565</v>
      </c>
      <c r="H822" s="177">
        <f t="shared" si="73"/>
        <v>3691</v>
      </c>
    </row>
    <row r="823" spans="1:8" x14ac:dyDescent="0.25">
      <c r="A823" s="790" t="s">
        <v>852</v>
      </c>
      <c r="B823" s="791">
        <v>883</v>
      </c>
      <c r="C823" s="791">
        <v>883.4</v>
      </c>
      <c r="D823" s="791">
        <v>6</v>
      </c>
      <c r="E823" s="176">
        <f t="shared" si="77"/>
        <v>29177153.800000001</v>
      </c>
      <c r="F823" s="176">
        <f t="shared" si="77"/>
        <v>2188101</v>
      </c>
      <c r="G823" s="177">
        <f t="shared" si="72"/>
        <v>597752.90000001714</v>
      </c>
      <c r="H823" s="177">
        <f t="shared" si="73"/>
        <v>3685</v>
      </c>
    </row>
    <row r="824" spans="1:8" x14ac:dyDescent="0.25">
      <c r="A824" s="790" t="s">
        <v>852</v>
      </c>
      <c r="B824" s="791">
        <v>884</v>
      </c>
      <c r="C824" s="791">
        <v>2651.9</v>
      </c>
      <c r="D824" s="791">
        <v>30</v>
      </c>
      <c r="E824" s="176">
        <f t="shared" si="77"/>
        <v>29179805.699999999</v>
      </c>
      <c r="F824" s="176">
        <f t="shared" si="77"/>
        <v>2188131</v>
      </c>
      <c r="G824" s="177">
        <f t="shared" si="72"/>
        <v>595101.00000001863</v>
      </c>
      <c r="H824" s="177">
        <f t="shared" si="73"/>
        <v>3655</v>
      </c>
    </row>
    <row r="825" spans="1:8" x14ac:dyDescent="0.25">
      <c r="A825" s="790" t="s">
        <v>852</v>
      </c>
      <c r="B825" s="791">
        <v>887</v>
      </c>
      <c r="C825" s="791">
        <v>886.9</v>
      </c>
      <c r="D825" s="791">
        <v>12</v>
      </c>
      <c r="E825" s="176">
        <f t="shared" si="77"/>
        <v>29180692.599999998</v>
      </c>
      <c r="F825" s="176">
        <f t="shared" si="77"/>
        <v>2188143</v>
      </c>
      <c r="G825" s="177">
        <f t="shared" si="72"/>
        <v>594214.10000002012</v>
      </c>
      <c r="H825" s="177">
        <f t="shared" si="73"/>
        <v>3643</v>
      </c>
    </row>
    <row r="826" spans="1:8" x14ac:dyDescent="0.25">
      <c r="A826" s="790" t="s">
        <v>852</v>
      </c>
      <c r="B826" s="791">
        <v>888</v>
      </c>
      <c r="C826" s="791">
        <v>4440</v>
      </c>
      <c r="D826" s="791">
        <v>48</v>
      </c>
      <c r="E826" s="176">
        <f t="shared" si="77"/>
        <v>29185132.599999998</v>
      </c>
      <c r="F826" s="176">
        <f t="shared" si="77"/>
        <v>2188191</v>
      </c>
      <c r="G826" s="177">
        <f t="shared" si="72"/>
        <v>589774.10000002012</v>
      </c>
      <c r="H826" s="177">
        <f t="shared" si="73"/>
        <v>3595</v>
      </c>
    </row>
    <row r="827" spans="1:8" x14ac:dyDescent="0.25">
      <c r="A827" s="790" t="s">
        <v>852</v>
      </c>
      <c r="B827" s="791">
        <v>889</v>
      </c>
      <c r="C827" s="791">
        <v>889.2</v>
      </c>
      <c r="D827" s="791">
        <v>6</v>
      </c>
      <c r="E827" s="176">
        <f t="shared" si="77"/>
        <v>29186021.799999997</v>
      </c>
      <c r="F827" s="176">
        <f t="shared" si="77"/>
        <v>2188197</v>
      </c>
      <c r="G827" s="177">
        <f t="shared" si="72"/>
        <v>588884.90000002086</v>
      </c>
      <c r="H827" s="177">
        <f t="shared" si="73"/>
        <v>3589</v>
      </c>
    </row>
    <row r="828" spans="1:8" x14ac:dyDescent="0.25">
      <c r="A828" s="790" t="s">
        <v>852</v>
      </c>
      <c r="B828" s="791">
        <v>890</v>
      </c>
      <c r="C828" s="791">
        <v>1780.1</v>
      </c>
      <c r="D828" s="791">
        <v>15</v>
      </c>
      <c r="E828" s="176">
        <f t="shared" si="77"/>
        <v>29187801.899999999</v>
      </c>
      <c r="F828" s="176">
        <f t="shared" si="77"/>
        <v>2188212</v>
      </c>
      <c r="G828" s="177">
        <f t="shared" si="72"/>
        <v>587104.80000001937</v>
      </c>
      <c r="H828" s="177">
        <f t="shared" si="73"/>
        <v>3574</v>
      </c>
    </row>
    <row r="829" spans="1:8" x14ac:dyDescent="0.25">
      <c r="A829" s="790" t="s">
        <v>852</v>
      </c>
      <c r="B829" s="791">
        <v>891</v>
      </c>
      <c r="C829" s="791">
        <v>1781.4</v>
      </c>
      <c r="D829" s="791">
        <v>15</v>
      </c>
      <c r="E829" s="176">
        <f t="shared" si="77"/>
        <v>29189583.299999997</v>
      </c>
      <c r="F829" s="176">
        <f t="shared" si="77"/>
        <v>2188227</v>
      </c>
      <c r="G829" s="177">
        <f t="shared" si="72"/>
        <v>585323.40000002086</v>
      </c>
      <c r="H829" s="177">
        <f t="shared" si="73"/>
        <v>3559</v>
      </c>
    </row>
    <row r="830" spans="1:8" x14ac:dyDescent="0.25">
      <c r="A830" s="790" t="s">
        <v>852</v>
      </c>
      <c r="B830" s="791">
        <v>892</v>
      </c>
      <c r="C830" s="791">
        <v>892.3</v>
      </c>
      <c r="D830" s="791">
        <v>12</v>
      </c>
      <c r="E830" s="176">
        <f t="shared" si="77"/>
        <v>29190475.599999998</v>
      </c>
      <c r="F830" s="176">
        <f t="shared" si="77"/>
        <v>2188239</v>
      </c>
      <c r="G830" s="177">
        <f t="shared" si="72"/>
        <v>584431.10000002012</v>
      </c>
      <c r="H830" s="177">
        <f t="shared" si="73"/>
        <v>3547</v>
      </c>
    </row>
    <row r="831" spans="1:8" x14ac:dyDescent="0.25">
      <c r="A831" s="790" t="s">
        <v>852</v>
      </c>
      <c r="B831" s="791">
        <v>894</v>
      </c>
      <c r="C831" s="791">
        <v>1787.3000000000002</v>
      </c>
      <c r="D831" s="791">
        <v>18</v>
      </c>
      <c r="E831" s="176">
        <f t="shared" si="77"/>
        <v>29192262.899999999</v>
      </c>
      <c r="F831" s="176">
        <f t="shared" si="77"/>
        <v>2188257</v>
      </c>
      <c r="G831" s="177">
        <f t="shared" si="72"/>
        <v>582643.80000001937</v>
      </c>
      <c r="H831" s="177">
        <f t="shared" si="73"/>
        <v>3529</v>
      </c>
    </row>
    <row r="832" spans="1:8" x14ac:dyDescent="0.25">
      <c r="A832" s="790" t="s">
        <v>852</v>
      </c>
      <c r="B832" s="791">
        <v>895</v>
      </c>
      <c r="C832" s="791">
        <v>1789.4</v>
      </c>
      <c r="D832" s="791">
        <v>18</v>
      </c>
      <c r="E832" s="176">
        <f t="shared" si="77"/>
        <v>29194052.299999997</v>
      </c>
      <c r="F832" s="176">
        <f t="shared" si="77"/>
        <v>2188275</v>
      </c>
      <c r="G832" s="177">
        <f t="shared" si="72"/>
        <v>580854.40000002086</v>
      </c>
      <c r="H832" s="177">
        <f t="shared" si="73"/>
        <v>3511</v>
      </c>
    </row>
    <row r="833" spans="1:8" x14ac:dyDescent="0.25">
      <c r="A833" s="790" t="s">
        <v>852</v>
      </c>
      <c r="B833" s="791">
        <v>897</v>
      </c>
      <c r="C833" s="791">
        <v>896.7</v>
      </c>
      <c r="D833" s="791">
        <v>6</v>
      </c>
      <c r="E833" s="176">
        <f t="shared" si="77"/>
        <v>29194948.999999996</v>
      </c>
      <c r="F833" s="176">
        <f t="shared" si="77"/>
        <v>2188281</v>
      </c>
      <c r="G833" s="177">
        <f t="shared" si="72"/>
        <v>579957.70000002161</v>
      </c>
      <c r="H833" s="177">
        <f t="shared" si="73"/>
        <v>3505</v>
      </c>
    </row>
    <row r="834" spans="1:8" x14ac:dyDescent="0.25">
      <c r="A834" s="790" t="s">
        <v>852</v>
      </c>
      <c r="B834" s="791">
        <v>898</v>
      </c>
      <c r="C834" s="791">
        <v>897.7</v>
      </c>
      <c r="D834" s="791">
        <v>12</v>
      </c>
      <c r="E834" s="176">
        <f t="shared" si="77"/>
        <v>29195846.699999996</v>
      </c>
      <c r="F834" s="176">
        <f t="shared" si="77"/>
        <v>2188293</v>
      </c>
      <c r="G834" s="177">
        <f t="shared" si="72"/>
        <v>579060.00000002235</v>
      </c>
      <c r="H834" s="177">
        <f t="shared" si="73"/>
        <v>3493</v>
      </c>
    </row>
    <row r="835" spans="1:8" x14ac:dyDescent="0.25">
      <c r="A835" s="790" t="s">
        <v>852</v>
      </c>
      <c r="B835" s="791">
        <v>899</v>
      </c>
      <c r="C835" s="791">
        <v>1797.6</v>
      </c>
      <c r="D835" s="791">
        <v>12</v>
      </c>
      <c r="E835" s="176">
        <f t="shared" si="77"/>
        <v>29197644.299999997</v>
      </c>
      <c r="F835" s="176">
        <f t="shared" si="77"/>
        <v>2188305</v>
      </c>
      <c r="G835" s="177">
        <f t="shared" ref="G835:G898" si="78">$E$1167-E835</f>
        <v>577262.40000002086</v>
      </c>
      <c r="H835" s="177">
        <f t="shared" ref="H835:H898" si="79">$F$1167-F835</f>
        <v>3481</v>
      </c>
    </row>
    <row r="836" spans="1:8" x14ac:dyDescent="0.25">
      <c r="A836" s="790" t="s">
        <v>852</v>
      </c>
      <c r="B836" s="791">
        <v>900</v>
      </c>
      <c r="C836" s="791">
        <v>1800.1999999999998</v>
      </c>
      <c r="D836" s="791">
        <v>18</v>
      </c>
      <c r="E836" s="176">
        <f t="shared" ref="E836:F851" si="80">E835+C836</f>
        <v>29199444.499999996</v>
      </c>
      <c r="F836" s="176">
        <f t="shared" si="80"/>
        <v>2188323</v>
      </c>
      <c r="G836" s="177">
        <f t="shared" si="78"/>
        <v>575462.20000002161</v>
      </c>
      <c r="H836" s="177">
        <f t="shared" si="79"/>
        <v>3463</v>
      </c>
    </row>
    <row r="837" spans="1:8" x14ac:dyDescent="0.25">
      <c r="A837" s="790" t="s">
        <v>852</v>
      </c>
      <c r="B837" s="791">
        <v>903</v>
      </c>
      <c r="C837" s="791">
        <v>3611.4</v>
      </c>
      <c r="D837" s="791">
        <v>30</v>
      </c>
      <c r="E837" s="176">
        <f t="shared" si="80"/>
        <v>29203055.899999995</v>
      </c>
      <c r="F837" s="176">
        <f t="shared" si="80"/>
        <v>2188353</v>
      </c>
      <c r="G837" s="177">
        <f t="shared" si="78"/>
        <v>571850.8000000231</v>
      </c>
      <c r="H837" s="177">
        <f t="shared" si="79"/>
        <v>3433</v>
      </c>
    </row>
    <row r="838" spans="1:8" x14ac:dyDescent="0.25">
      <c r="A838" s="790" t="s">
        <v>852</v>
      </c>
      <c r="B838" s="791">
        <v>904</v>
      </c>
      <c r="C838" s="791">
        <v>904.4</v>
      </c>
      <c r="D838" s="791">
        <v>11</v>
      </c>
      <c r="E838" s="176">
        <f t="shared" si="80"/>
        <v>29203960.299999993</v>
      </c>
      <c r="F838" s="176">
        <f t="shared" si="80"/>
        <v>2188364</v>
      </c>
      <c r="G838" s="177">
        <f t="shared" si="78"/>
        <v>570946.40000002459</v>
      </c>
      <c r="H838" s="177">
        <f t="shared" si="79"/>
        <v>3422</v>
      </c>
    </row>
    <row r="839" spans="1:8" x14ac:dyDescent="0.25">
      <c r="A839" s="790" t="s">
        <v>852</v>
      </c>
      <c r="B839" s="791">
        <v>905</v>
      </c>
      <c r="C839" s="791">
        <v>905</v>
      </c>
      <c r="D839" s="791">
        <v>6</v>
      </c>
      <c r="E839" s="176">
        <f t="shared" si="80"/>
        <v>29204865.299999993</v>
      </c>
      <c r="F839" s="176">
        <f t="shared" si="80"/>
        <v>2188370</v>
      </c>
      <c r="G839" s="177">
        <f t="shared" si="78"/>
        <v>570041.40000002459</v>
      </c>
      <c r="H839" s="177">
        <f t="shared" si="79"/>
        <v>3416</v>
      </c>
    </row>
    <row r="840" spans="1:8" x14ac:dyDescent="0.25">
      <c r="A840" s="790" t="s">
        <v>852</v>
      </c>
      <c r="B840" s="791">
        <v>906</v>
      </c>
      <c r="C840" s="791">
        <v>1812.3</v>
      </c>
      <c r="D840" s="791">
        <v>12</v>
      </c>
      <c r="E840" s="176">
        <f t="shared" si="80"/>
        <v>29206677.599999994</v>
      </c>
      <c r="F840" s="176">
        <f t="shared" si="80"/>
        <v>2188382</v>
      </c>
      <c r="G840" s="177">
        <f t="shared" si="78"/>
        <v>568229.10000002384</v>
      </c>
      <c r="H840" s="177">
        <f t="shared" si="79"/>
        <v>3404</v>
      </c>
    </row>
    <row r="841" spans="1:8" x14ac:dyDescent="0.25">
      <c r="A841" s="790" t="s">
        <v>852</v>
      </c>
      <c r="B841" s="791">
        <v>909</v>
      </c>
      <c r="C841" s="791">
        <v>1817.1</v>
      </c>
      <c r="D841" s="791">
        <v>18</v>
      </c>
      <c r="E841" s="176">
        <f t="shared" si="80"/>
        <v>29208494.699999996</v>
      </c>
      <c r="F841" s="176">
        <f t="shared" si="80"/>
        <v>2188400</v>
      </c>
      <c r="G841" s="177">
        <f t="shared" si="78"/>
        <v>566412.00000002235</v>
      </c>
      <c r="H841" s="177">
        <f t="shared" si="79"/>
        <v>3386</v>
      </c>
    </row>
    <row r="842" spans="1:8" x14ac:dyDescent="0.25">
      <c r="A842" s="790" t="s">
        <v>852</v>
      </c>
      <c r="B842" s="791">
        <v>912</v>
      </c>
      <c r="C842" s="791">
        <v>911.5</v>
      </c>
      <c r="D842" s="791">
        <v>12</v>
      </c>
      <c r="E842" s="176">
        <f t="shared" si="80"/>
        <v>29209406.199999996</v>
      </c>
      <c r="F842" s="176">
        <f t="shared" si="80"/>
        <v>2188412</v>
      </c>
      <c r="G842" s="177">
        <f t="shared" si="78"/>
        <v>565500.50000002235</v>
      </c>
      <c r="H842" s="177">
        <f t="shared" si="79"/>
        <v>3374</v>
      </c>
    </row>
    <row r="843" spans="1:8" x14ac:dyDescent="0.25">
      <c r="A843" s="790" t="s">
        <v>852</v>
      </c>
      <c r="B843" s="791">
        <v>913</v>
      </c>
      <c r="C843" s="791">
        <v>1825.1</v>
      </c>
      <c r="D843" s="791">
        <v>24</v>
      </c>
      <c r="E843" s="176">
        <f t="shared" si="80"/>
        <v>29211231.299999997</v>
      </c>
      <c r="F843" s="176">
        <f t="shared" si="80"/>
        <v>2188436</v>
      </c>
      <c r="G843" s="177">
        <f t="shared" si="78"/>
        <v>563675.40000002086</v>
      </c>
      <c r="H843" s="177">
        <f t="shared" si="79"/>
        <v>3350</v>
      </c>
    </row>
    <row r="844" spans="1:8" x14ac:dyDescent="0.25">
      <c r="A844" s="790" t="s">
        <v>852</v>
      </c>
      <c r="B844" s="791">
        <v>914</v>
      </c>
      <c r="C844" s="791">
        <v>913.6</v>
      </c>
      <c r="D844" s="791">
        <v>11</v>
      </c>
      <c r="E844" s="176">
        <f t="shared" si="80"/>
        <v>29212144.899999999</v>
      </c>
      <c r="F844" s="176">
        <f t="shared" si="80"/>
        <v>2188447</v>
      </c>
      <c r="G844" s="177">
        <f t="shared" si="78"/>
        <v>562761.80000001937</v>
      </c>
      <c r="H844" s="177">
        <f t="shared" si="79"/>
        <v>3339</v>
      </c>
    </row>
    <row r="845" spans="1:8" x14ac:dyDescent="0.25">
      <c r="A845" s="790" t="s">
        <v>852</v>
      </c>
      <c r="B845" s="791">
        <v>916</v>
      </c>
      <c r="C845" s="791">
        <v>3664.1000000000004</v>
      </c>
      <c r="D845" s="791">
        <v>30</v>
      </c>
      <c r="E845" s="176">
        <f t="shared" si="80"/>
        <v>29215809</v>
      </c>
      <c r="F845" s="176">
        <f t="shared" si="80"/>
        <v>2188477</v>
      </c>
      <c r="G845" s="177">
        <f t="shared" si="78"/>
        <v>559097.70000001788</v>
      </c>
      <c r="H845" s="177">
        <f t="shared" si="79"/>
        <v>3309</v>
      </c>
    </row>
    <row r="846" spans="1:8" x14ac:dyDescent="0.25">
      <c r="A846" s="790" t="s">
        <v>852</v>
      </c>
      <c r="B846" s="791">
        <v>917</v>
      </c>
      <c r="C846" s="791">
        <v>916.6</v>
      </c>
      <c r="D846" s="791">
        <v>6</v>
      </c>
      <c r="E846" s="176">
        <f t="shared" si="80"/>
        <v>29216725.600000001</v>
      </c>
      <c r="F846" s="176">
        <f t="shared" si="80"/>
        <v>2188483</v>
      </c>
      <c r="G846" s="177">
        <f t="shared" si="78"/>
        <v>558181.10000001639</v>
      </c>
      <c r="H846" s="177">
        <f t="shared" si="79"/>
        <v>3303</v>
      </c>
    </row>
    <row r="847" spans="1:8" x14ac:dyDescent="0.25">
      <c r="A847" s="790" t="s">
        <v>852</v>
      </c>
      <c r="B847" s="791">
        <v>918</v>
      </c>
      <c r="C847" s="791">
        <v>4590.0999999999995</v>
      </c>
      <c r="D847" s="791">
        <v>48</v>
      </c>
      <c r="E847" s="176">
        <f t="shared" si="80"/>
        <v>29221315.700000003</v>
      </c>
      <c r="F847" s="176">
        <f t="shared" si="80"/>
        <v>2188531</v>
      </c>
      <c r="G847" s="177">
        <f t="shared" si="78"/>
        <v>553591.0000000149</v>
      </c>
      <c r="H847" s="177">
        <f t="shared" si="79"/>
        <v>3255</v>
      </c>
    </row>
    <row r="848" spans="1:8" x14ac:dyDescent="0.25">
      <c r="A848" s="790" t="s">
        <v>852</v>
      </c>
      <c r="B848" s="791">
        <v>919</v>
      </c>
      <c r="C848" s="791">
        <v>919.1</v>
      </c>
      <c r="D848" s="791">
        <v>6</v>
      </c>
      <c r="E848" s="176">
        <f t="shared" si="80"/>
        <v>29222234.800000004</v>
      </c>
      <c r="F848" s="176">
        <f t="shared" si="80"/>
        <v>2188537</v>
      </c>
      <c r="G848" s="177">
        <f t="shared" si="78"/>
        <v>552671.90000001341</v>
      </c>
      <c r="H848" s="177">
        <f t="shared" si="79"/>
        <v>3249</v>
      </c>
    </row>
    <row r="849" spans="1:8" x14ac:dyDescent="0.25">
      <c r="A849" s="790" t="s">
        <v>852</v>
      </c>
      <c r="B849" s="791">
        <v>920</v>
      </c>
      <c r="C849" s="791">
        <v>920</v>
      </c>
      <c r="D849" s="791">
        <v>6</v>
      </c>
      <c r="E849" s="176">
        <f t="shared" si="80"/>
        <v>29223154.800000004</v>
      </c>
      <c r="F849" s="176">
        <f t="shared" si="80"/>
        <v>2188543</v>
      </c>
      <c r="G849" s="177">
        <f t="shared" si="78"/>
        <v>551751.90000001341</v>
      </c>
      <c r="H849" s="177">
        <f t="shared" si="79"/>
        <v>3243</v>
      </c>
    </row>
    <row r="850" spans="1:8" x14ac:dyDescent="0.25">
      <c r="A850" s="790" t="s">
        <v>852</v>
      </c>
      <c r="B850" s="791">
        <v>921</v>
      </c>
      <c r="C850" s="791">
        <v>921.2</v>
      </c>
      <c r="D850" s="791">
        <v>6</v>
      </c>
      <c r="E850" s="176">
        <f t="shared" si="80"/>
        <v>29224076.000000004</v>
      </c>
      <c r="F850" s="176">
        <f t="shared" si="80"/>
        <v>2188549</v>
      </c>
      <c r="G850" s="177">
        <f t="shared" si="78"/>
        <v>550830.70000001416</v>
      </c>
      <c r="H850" s="177">
        <f t="shared" si="79"/>
        <v>3237</v>
      </c>
    </row>
    <row r="851" spans="1:8" x14ac:dyDescent="0.25">
      <c r="A851" s="790" t="s">
        <v>852</v>
      </c>
      <c r="B851" s="791">
        <v>922</v>
      </c>
      <c r="C851" s="791">
        <v>922.2</v>
      </c>
      <c r="D851" s="791">
        <v>12</v>
      </c>
      <c r="E851" s="176">
        <f t="shared" si="80"/>
        <v>29224998.200000003</v>
      </c>
      <c r="F851" s="176">
        <f t="shared" si="80"/>
        <v>2188561</v>
      </c>
      <c r="G851" s="177">
        <f t="shared" si="78"/>
        <v>549908.5000000149</v>
      </c>
      <c r="H851" s="177">
        <f t="shared" si="79"/>
        <v>3225</v>
      </c>
    </row>
    <row r="852" spans="1:8" x14ac:dyDescent="0.25">
      <c r="A852" s="790" t="s">
        <v>852</v>
      </c>
      <c r="B852" s="791">
        <v>923</v>
      </c>
      <c r="C852" s="791">
        <v>922.7</v>
      </c>
      <c r="D852" s="791">
        <v>6</v>
      </c>
      <c r="E852" s="176">
        <f t="shared" ref="E852:F867" si="81">E851+C852</f>
        <v>29225920.900000002</v>
      </c>
      <c r="F852" s="176">
        <f t="shared" si="81"/>
        <v>2188567</v>
      </c>
      <c r="G852" s="177">
        <f t="shared" si="78"/>
        <v>548985.80000001565</v>
      </c>
      <c r="H852" s="177">
        <f t="shared" si="79"/>
        <v>3219</v>
      </c>
    </row>
    <row r="853" spans="1:8" x14ac:dyDescent="0.25">
      <c r="A853" s="790" t="s">
        <v>852</v>
      </c>
      <c r="B853" s="791">
        <v>924</v>
      </c>
      <c r="C853" s="791">
        <v>2771.8</v>
      </c>
      <c r="D853" s="791">
        <v>30</v>
      </c>
      <c r="E853" s="176">
        <f t="shared" si="81"/>
        <v>29228692.700000003</v>
      </c>
      <c r="F853" s="176">
        <f t="shared" si="81"/>
        <v>2188597</v>
      </c>
      <c r="G853" s="177">
        <f t="shared" si="78"/>
        <v>546214.0000000149</v>
      </c>
      <c r="H853" s="177">
        <f t="shared" si="79"/>
        <v>3189</v>
      </c>
    </row>
    <row r="854" spans="1:8" x14ac:dyDescent="0.25">
      <c r="A854" s="790" t="s">
        <v>852</v>
      </c>
      <c r="B854" s="791">
        <v>925</v>
      </c>
      <c r="C854" s="791">
        <v>1849.8</v>
      </c>
      <c r="D854" s="791">
        <v>18</v>
      </c>
      <c r="E854" s="176">
        <f t="shared" si="81"/>
        <v>29230542.500000004</v>
      </c>
      <c r="F854" s="176">
        <f t="shared" si="81"/>
        <v>2188615</v>
      </c>
      <c r="G854" s="177">
        <f t="shared" si="78"/>
        <v>544364.20000001416</v>
      </c>
      <c r="H854" s="177">
        <f t="shared" si="79"/>
        <v>3171</v>
      </c>
    </row>
    <row r="855" spans="1:8" x14ac:dyDescent="0.25">
      <c r="A855" s="790" t="s">
        <v>852</v>
      </c>
      <c r="B855" s="791">
        <v>926</v>
      </c>
      <c r="C855" s="791">
        <v>1851.7</v>
      </c>
      <c r="D855" s="791">
        <v>24</v>
      </c>
      <c r="E855" s="176">
        <f t="shared" si="81"/>
        <v>29232394.200000003</v>
      </c>
      <c r="F855" s="176">
        <f t="shared" si="81"/>
        <v>2188639</v>
      </c>
      <c r="G855" s="177">
        <f t="shared" si="78"/>
        <v>542512.5000000149</v>
      </c>
      <c r="H855" s="177">
        <f t="shared" si="79"/>
        <v>3147</v>
      </c>
    </row>
    <row r="856" spans="1:8" x14ac:dyDescent="0.25">
      <c r="A856" s="790" t="s">
        <v>852</v>
      </c>
      <c r="B856" s="791">
        <v>929</v>
      </c>
      <c r="C856" s="791">
        <v>1857.9</v>
      </c>
      <c r="D856" s="791">
        <v>12</v>
      </c>
      <c r="E856" s="176">
        <f t="shared" si="81"/>
        <v>29234252.100000001</v>
      </c>
      <c r="F856" s="176">
        <f t="shared" si="81"/>
        <v>2188651</v>
      </c>
      <c r="G856" s="177">
        <f t="shared" si="78"/>
        <v>540654.60000001639</v>
      </c>
      <c r="H856" s="177">
        <f t="shared" si="79"/>
        <v>3135</v>
      </c>
    </row>
    <row r="857" spans="1:8" x14ac:dyDescent="0.25">
      <c r="A857" s="790" t="s">
        <v>852</v>
      </c>
      <c r="B857" s="791">
        <v>930</v>
      </c>
      <c r="C857" s="791">
        <v>930.1</v>
      </c>
      <c r="D857" s="791">
        <v>6</v>
      </c>
      <c r="E857" s="176">
        <f t="shared" si="81"/>
        <v>29235182.200000003</v>
      </c>
      <c r="F857" s="176">
        <f t="shared" si="81"/>
        <v>2188657</v>
      </c>
      <c r="G857" s="177">
        <f t="shared" si="78"/>
        <v>539724.5000000149</v>
      </c>
      <c r="H857" s="177">
        <f t="shared" si="79"/>
        <v>3129</v>
      </c>
    </row>
    <row r="858" spans="1:8" x14ac:dyDescent="0.25">
      <c r="A858" s="790" t="s">
        <v>852</v>
      </c>
      <c r="B858" s="791">
        <v>931</v>
      </c>
      <c r="C858" s="791">
        <v>930.7</v>
      </c>
      <c r="D858" s="791">
        <v>12</v>
      </c>
      <c r="E858" s="176">
        <f t="shared" si="81"/>
        <v>29236112.900000002</v>
      </c>
      <c r="F858" s="176">
        <f t="shared" si="81"/>
        <v>2188669</v>
      </c>
      <c r="G858" s="177">
        <f t="shared" si="78"/>
        <v>538793.80000001565</v>
      </c>
      <c r="H858" s="177">
        <f t="shared" si="79"/>
        <v>3117</v>
      </c>
    </row>
    <row r="859" spans="1:8" x14ac:dyDescent="0.25">
      <c r="A859" s="790" t="s">
        <v>852</v>
      </c>
      <c r="B859" s="791">
        <v>934</v>
      </c>
      <c r="C859" s="791">
        <v>934.2</v>
      </c>
      <c r="D859" s="791">
        <v>12</v>
      </c>
      <c r="E859" s="176">
        <f t="shared" si="81"/>
        <v>29237047.100000001</v>
      </c>
      <c r="F859" s="176">
        <f t="shared" si="81"/>
        <v>2188681</v>
      </c>
      <c r="G859" s="177">
        <f t="shared" si="78"/>
        <v>537859.60000001639</v>
      </c>
      <c r="H859" s="177">
        <f t="shared" si="79"/>
        <v>3105</v>
      </c>
    </row>
    <row r="860" spans="1:8" x14ac:dyDescent="0.25">
      <c r="A860" s="790" t="s">
        <v>852</v>
      </c>
      <c r="B860" s="791">
        <v>935</v>
      </c>
      <c r="C860" s="791">
        <v>2805.1000000000004</v>
      </c>
      <c r="D860" s="791">
        <v>25</v>
      </c>
      <c r="E860" s="176">
        <f t="shared" si="81"/>
        <v>29239852.200000003</v>
      </c>
      <c r="F860" s="176">
        <f t="shared" si="81"/>
        <v>2188706</v>
      </c>
      <c r="G860" s="177">
        <f t="shared" si="78"/>
        <v>535054.5000000149</v>
      </c>
      <c r="H860" s="177">
        <f t="shared" si="79"/>
        <v>3080</v>
      </c>
    </row>
    <row r="861" spans="1:8" x14ac:dyDescent="0.25">
      <c r="A861" s="790" t="s">
        <v>852</v>
      </c>
      <c r="B861" s="791">
        <v>936</v>
      </c>
      <c r="C861" s="791">
        <v>935.5</v>
      </c>
      <c r="D861" s="791">
        <v>6</v>
      </c>
      <c r="E861" s="176">
        <f t="shared" si="81"/>
        <v>29240787.700000003</v>
      </c>
      <c r="F861" s="176">
        <f t="shared" si="81"/>
        <v>2188712</v>
      </c>
      <c r="G861" s="177">
        <f t="shared" si="78"/>
        <v>534119.0000000149</v>
      </c>
      <c r="H861" s="177">
        <f t="shared" si="79"/>
        <v>3074</v>
      </c>
    </row>
    <row r="862" spans="1:8" x14ac:dyDescent="0.25">
      <c r="A862" s="790" t="s">
        <v>852</v>
      </c>
      <c r="B862" s="791">
        <v>937</v>
      </c>
      <c r="C862" s="791">
        <v>937.4</v>
      </c>
      <c r="D862" s="791">
        <v>8</v>
      </c>
      <c r="E862" s="176">
        <f t="shared" si="81"/>
        <v>29241725.100000001</v>
      </c>
      <c r="F862" s="176">
        <f t="shared" si="81"/>
        <v>2188720</v>
      </c>
      <c r="G862" s="177">
        <f t="shared" si="78"/>
        <v>533181.60000001639</v>
      </c>
      <c r="H862" s="177">
        <f t="shared" si="79"/>
        <v>3066</v>
      </c>
    </row>
    <row r="863" spans="1:8" x14ac:dyDescent="0.25">
      <c r="A863" s="790" t="s">
        <v>852</v>
      </c>
      <c r="B863" s="791">
        <v>938</v>
      </c>
      <c r="C863" s="791">
        <v>1876.4</v>
      </c>
      <c r="D863" s="791">
        <v>19</v>
      </c>
      <c r="E863" s="176">
        <f t="shared" si="81"/>
        <v>29243601.5</v>
      </c>
      <c r="F863" s="176">
        <f t="shared" si="81"/>
        <v>2188739</v>
      </c>
      <c r="G863" s="177">
        <f t="shared" si="78"/>
        <v>531305.20000001788</v>
      </c>
      <c r="H863" s="177">
        <f t="shared" si="79"/>
        <v>3047</v>
      </c>
    </row>
    <row r="864" spans="1:8" x14ac:dyDescent="0.25">
      <c r="A864" s="790" t="s">
        <v>852</v>
      </c>
      <c r="B864" s="791">
        <v>939</v>
      </c>
      <c r="C864" s="791">
        <v>938.6</v>
      </c>
      <c r="D864" s="791">
        <v>12</v>
      </c>
      <c r="E864" s="176">
        <f t="shared" si="81"/>
        <v>29244540.100000001</v>
      </c>
      <c r="F864" s="176">
        <f t="shared" si="81"/>
        <v>2188751</v>
      </c>
      <c r="G864" s="177">
        <f t="shared" si="78"/>
        <v>530366.60000001639</v>
      </c>
      <c r="H864" s="177">
        <f t="shared" si="79"/>
        <v>3035</v>
      </c>
    </row>
    <row r="865" spans="1:8" x14ac:dyDescent="0.25">
      <c r="A865" s="790" t="s">
        <v>852</v>
      </c>
      <c r="B865" s="791">
        <v>940</v>
      </c>
      <c r="C865" s="791">
        <v>1879.6</v>
      </c>
      <c r="D865" s="791">
        <v>12</v>
      </c>
      <c r="E865" s="176">
        <f t="shared" si="81"/>
        <v>29246419.700000003</v>
      </c>
      <c r="F865" s="176">
        <f t="shared" si="81"/>
        <v>2188763</v>
      </c>
      <c r="G865" s="177">
        <f t="shared" si="78"/>
        <v>528487.0000000149</v>
      </c>
      <c r="H865" s="177">
        <f t="shared" si="79"/>
        <v>3023</v>
      </c>
    </row>
    <row r="866" spans="1:8" x14ac:dyDescent="0.25">
      <c r="A866" s="790" t="s">
        <v>852</v>
      </c>
      <c r="B866" s="791">
        <v>941</v>
      </c>
      <c r="C866" s="791">
        <v>1881.8000000000002</v>
      </c>
      <c r="D866" s="791">
        <v>24</v>
      </c>
      <c r="E866" s="176">
        <f t="shared" si="81"/>
        <v>29248301.500000004</v>
      </c>
      <c r="F866" s="176">
        <f t="shared" si="81"/>
        <v>2188787</v>
      </c>
      <c r="G866" s="177">
        <f t="shared" si="78"/>
        <v>526605.20000001416</v>
      </c>
      <c r="H866" s="177">
        <f t="shared" si="79"/>
        <v>2999</v>
      </c>
    </row>
    <row r="867" spans="1:8" x14ac:dyDescent="0.25">
      <c r="A867" s="790" t="s">
        <v>852</v>
      </c>
      <c r="B867" s="791">
        <v>942</v>
      </c>
      <c r="C867" s="791">
        <v>941.5</v>
      </c>
      <c r="D867" s="791">
        <v>6</v>
      </c>
      <c r="E867" s="176">
        <f t="shared" si="81"/>
        <v>29249243.000000004</v>
      </c>
      <c r="F867" s="176">
        <f t="shared" si="81"/>
        <v>2188793</v>
      </c>
      <c r="G867" s="177">
        <f t="shared" si="78"/>
        <v>525663.70000001416</v>
      </c>
      <c r="H867" s="177">
        <f t="shared" si="79"/>
        <v>2993</v>
      </c>
    </row>
    <row r="868" spans="1:8" x14ac:dyDescent="0.25">
      <c r="A868" s="790" t="s">
        <v>852</v>
      </c>
      <c r="B868" s="791">
        <v>945</v>
      </c>
      <c r="C868" s="791">
        <v>945.3</v>
      </c>
      <c r="D868" s="791">
        <v>6</v>
      </c>
      <c r="E868" s="176">
        <f t="shared" ref="E868:F883" si="82">E867+C868</f>
        <v>29250188.300000004</v>
      </c>
      <c r="F868" s="176">
        <f t="shared" si="82"/>
        <v>2188799</v>
      </c>
      <c r="G868" s="177">
        <f t="shared" si="78"/>
        <v>524718.40000001341</v>
      </c>
      <c r="H868" s="177">
        <f t="shared" si="79"/>
        <v>2987</v>
      </c>
    </row>
    <row r="869" spans="1:8" x14ac:dyDescent="0.25">
      <c r="A869" s="790" t="s">
        <v>852</v>
      </c>
      <c r="B869" s="791">
        <v>946</v>
      </c>
      <c r="C869" s="791">
        <v>1892.1</v>
      </c>
      <c r="D869" s="791">
        <v>12</v>
      </c>
      <c r="E869" s="176">
        <f t="shared" si="82"/>
        <v>29252080.400000006</v>
      </c>
      <c r="F869" s="176">
        <f t="shared" si="82"/>
        <v>2188811</v>
      </c>
      <c r="G869" s="177">
        <f t="shared" si="78"/>
        <v>522826.30000001192</v>
      </c>
      <c r="H869" s="177">
        <f t="shared" si="79"/>
        <v>2975</v>
      </c>
    </row>
    <row r="870" spans="1:8" x14ac:dyDescent="0.25">
      <c r="A870" s="790" t="s">
        <v>852</v>
      </c>
      <c r="B870" s="791">
        <v>947</v>
      </c>
      <c r="C870" s="791">
        <v>946.9</v>
      </c>
      <c r="D870" s="791">
        <v>12</v>
      </c>
      <c r="E870" s="176">
        <f t="shared" si="82"/>
        <v>29253027.300000004</v>
      </c>
      <c r="F870" s="176">
        <f t="shared" si="82"/>
        <v>2188823</v>
      </c>
      <c r="G870" s="177">
        <f t="shared" si="78"/>
        <v>521879.40000001341</v>
      </c>
      <c r="H870" s="177">
        <f t="shared" si="79"/>
        <v>2963</v>
      </c>
    </row>
    <row r="871" spans="1:8" x14ac:dyDescent="0.25">
      <c r="A871" s="790" t="s">
        <v>852</v>
      </c>
      <c r="B871" s="791">
        <v>948</v>
      </c>
      <c r="C871" s="791">
        <v>947.7</v>
      </c>
      <c r="D871" s="791">
        <v>12</v>
      </c>
      <c r="E871" s="176">
        <f t="shared" si="82"/>
        <v>29253975.000000004</v>
      </c>
      <c r="F871" s="176">
        <f t="shared" si="82"/>
        <v>2188835</v>
      </c>
      <c r="G871" s="177">
        <f t="shared" si="78"/>
        <v>520931.70000001416</v>
      </c>
      <c r="H871" s="177">
        <f t="shared" si="79"/>
        <v>2951</v>
      </c>
    </row>
    <row r="872" spans="1:8" x14ac:dyDescent="0.25">
      <c r="A872" s="790" t="s">
        <v>852</v>
      </c>
      <c r="B872" s="791">
        <v>950</v>
      </c>
      <c r="C872" s="791">
        <v>950.3</v>
      </c>
      <c r="D872" s="791">
        <v>9</v>
      </c>
      <c r="E872" s="176">
        <f t="shared" si="82"/>
        <v>29254925.300000004</v>
      </c>
      <c r="F872" s="176">
        <f t="shared" si="82"/>
        <v>2188844</v>
      </c>
      <c r="G872" s="177">
        <f t="shared" si="78"/>
        <v>519981.40000001341</v>
      </c>
      <c r="H872" s="177">
        <f t="shared" si="79"/>
        <v>2942</v>
      </c>
    </row>
    <row r="873" spans="1:8" x14ac:dyDescent="0.25">
      <c r="A873" s="790" t="s">
        <v>852</v>
      </c>
      <c r="B873" s="791">
        <v>952</v>
      </c>
      <c r="C873" s="791">
        <v>951.7</v>
      </c>
      <c r="D873" s="791">
        <v>6</v>
      </c>
      <c r="E873" s="176">
        <f t="shared" si="82"/>
        <v>29255877.000000004</v>
      </c>
      <c r="F873" s="176">
        <f t="shared" si="82"/>
        <v>2188850</v>
      </c>
      <c r="G873" s="177">
        <f t="shared" si="78"/>
        <v>519029.70000001416</v>
      </c>
      <c r="H873" s="177">
        <f t="shared" si="79"/>
        <v>2936</v>
      </c>
    </row>
    <row r="874" spans="1:8" x14ac:dyDescent="0.25">
      <c r="A874" s="790" t="s">
        <v>852</v>
      </c>
      <c r="B874" s="791">
        <v>955</v>
      </c>
      <c r="C874" s="791">
        <v>955.2</v>
      </c>
      <c r="D874" s="791">
        <v>11</v>
      </c>
      <c r="E874" s="176">
        <f t="shared" si="82"/>
        <v>29256832.200000003</v>
      </c>
      <c r="F874" s="176">
        <f t="shared" si="82"/>
        <v>2188861</v>
      </c>
      <c r="G874" s="177">
        <f t="shared" si="78"/>
        <v>518074.5000000149</v>
      </c>
      <c r="H874" s="177">
        <f t="shared" si="79"/>
        <v>2925</v>
      </c>
    </row>
    <row r="875" spans="1:8" x14ac:dyDescent="0.25">
      <c r="A875" s="790" t="s">
        <v>852</v>
      </c>
      <c r="B875" s="791">
        <v>956</v>
      </c>
      <c r="C875" s="791">
        <v>955.9</v>
      </c>
      <c r="D875" s="791">
        <v>12</v>
      </c>
      <c r="E875" s="176">
        <f t="shared" si="82"/>
        <v>29257788.100000001</v>
      </c>
      <c r="F875" s="176">
        <f t="shared" si="82"/>
        <v>2188873</v>
      </c>
      <c r="G875" s="177">
        <f t="shared" si="78"/>
        <v>517118.60000001639</v>
      </c>
      <c r="H875" s="177">
        <f t="shared" si="79"/>
        <v>2913</v>
      </c>
    </row>
    <row r="876" spans="1:8" x14ac:dyDescent="0.25">
      <c r="A876" s="790" t="s">
        <v>852</v>
      </c>
      <c r="B876" s="791">
        <v>958</v>
      </c>
      <c r="C876" s="791">
        <v>1916.3000000000002</v>
      </c>
      <c r="D876" s="791">
        <v>18</v>
      </c>
      <c r="E876" s="176">
        <f t="shared" si="82"/>
        <v>29259704.400000002</v>
      </c>
      <c r="F876" s="176">
        <f t="shared" si="82"/>
        <v>2188891</v>
      </c>
      <c r="G876" s="177">
        <f t="shared" si="78"/>
        <v>515202.30000001565</v>
      </c>
      <c r="H876" s="177">
        <f t="shared" si="79"/>
        <v>2895</v>
      </c>
    </row>
    <row r="877" spans="1:8" x14ac:dyDescent="0.25">
      <c r="A877" s="790" t="s">
        <v>852</v>
      </c>
      <c r="B877" s="791">
        <v>959</v>
      </c>
      <c r="C877" s="791">
        <v>959.1</v>
      </c>
      <c r="D877" s="791">
        <v>6</v>
      </c>
      <c r="E877" s="176">
        <f t="shared" si="82"/>
        <v>29260663.500000004</v>
      </c>
      <c r="F877" s="176">
        <f t="shared" si="82"/>
        <v>2188897</v>
      </c>
      <c r="G877" s="177">
        <f t="shared" si="78"/>
        <v>514243.20000001416</v>
      </c>
      <c r="H877" s="177">
        <f t="shared" si="79"/>
        <v>2889</v>
      </c>
    </row>
    <row r="878" spans="1:8" x14ac:dyDescent="0.25">
      <c r="A878" s="790" t="s">
        <v>852</v>
      </c>
      <c r="B878" s="791">
        <v>965</v>
      </c>
      <c r="C878" s="791">
        <v>2894.1</v>
      </c>
      <c r="D878" s="791">
        <v>24</v>
      </c>
      <c r="E878" s="176">
        <f t="shared" si="82"/>
        <v>29263557.600000005</v>
      </c>
      <c r="F878" s="176">
        <f t="shared" si="82"/>
        <v>2188921</v>
      </c>
      <c r="G878" s="177">
        <f t="shared" si="78"/>
        <v>511349.10000001267</v>
      </c>
      <c r="H878" s="177">
        <f t="shared" si="79"/>
        <v>2865</v>
      </c>
    </row>
    <row r="879" spans="1:8" x14ac:dyDescent="0.25">
      <c r="A879" s="790" t="s">
        <v>852</v>
      </c>
      <c r="B879" s="791">
        <v>968</v>
      </c>
      <c r="C879" s="791">
        <v>968.2</v>
      </c>
      <c r="D879" s="791">
        <v>12</v>
      </c>
      <c r="E879" s="176">
        <f t="shared" si="82"/>
        <v>29264525.800000004</v>
      </c>
      <c r="F879" s="176">
        <f t="shared" si="82"/>
        <v>2188933</v>
      </c>
      <c r="G879" s="177">
        <f t="shared" si="78"/>
        <v>510380.90000001341</v>
      </c>
      <c r="H879" s="177">
        <f t="shared" si="79"/>
        <v>2853</v>
      </c>
    </row>
    <row r="880" spans="1:8" x14ac:dyDescent="0.25">
      <c r="A880" s="790" t="s">
        <v>852</v>
      </c>
      <c r="B880" s="791">
        <v>969</v>
      </c>
      <c r="C880" s="791">
        <v>3875.5</v>
      </c>
      <c r="D880" s="791">
        <v>46</v>
      </c>
      <c r="E880" s="176">
        <f t="shared" si="82"/>
        <v>29268401.300000004</v>
      </c>
      <c r="F880" s="176">
        <f t="shared" si="82"/>
        <v>2188979</v>
      </c>
      <c r="G880" s="177">
        <f t="shared" si="78"/>
        <v>506505.40000001341</v>
      </c>
      <c r="H880" s="177">
        <f t="shared" si="79"/>
        <v>2807</v>
      </c>
    </row>
    <row r="881" spans="1:8" x14ac:dyDescent="0.25">
      <c r="A881" s="790" t="s">
        <v>852</v>
      </c>
      <c r="B881" s="791">
        <v>971</v>
      </c>
      <c r="C881" s="791">
        <v>971.4</v>
      </c>
      <c r="D881" s="791">
        <v>6</v>
      </c>
      <c r="E881" s="176">
        <f t="shared" si="82"/>
        <v>29269372.700000003</v>
      </c>
      <c r="F881" s="176">
        <f t="shared" si="82"/>
        <v>2188985</v>
      </c>
      <c r="G881" s="177">
        <f t="shared" si="78"/>
        <v>505534.0000000149</v>
      </c>
      <c r="H881" s="177">
        <f t="shared" si="79"/>
        <v>2801</v>
      </c>
    </row>
    <row r="882" spans="1:8" x14ac:dyDescent="0.25">
      <c r="A882" s="790" t="s">
        <v>852</v>
      </c>
      <c r="B882" s="791">
        <v>974</v>
      </c>
      <c r="C882" s="791">
        <v>973.6</v>
      </c>
      <c r="D882" s="791">
        <v>12</v>
      </c>
      <c r="E882" s="176">
        <f t="shared" si="82"/>
        <v>29270346.300000004</v>
      </c>
      <c r="F882" s="176">
        <f t="shared" si="82"/>
        <v>2188997</v>
      </c>
      <c r="G882" s="177">
        <f t="shared" si="78"/>
        <v>504560.40000001341</v>
      </c>
      <c r="H882" s="177">
        <f t="shared" si="79"/>
        <v>2789</v>
      </c>
    </row>
    <row r="883" spans="1:8" x14ac:dyDescent="0.25">
      <c r="A883" s="790" t="s">
        <v>852</v>
      </c>
      <c r="B883" s="791">
        <v>975</v>
      </c>
      <c r="C883" s="791">
        <v>975.1</v>
      </c>
      <c r="D883" s="791">
        <v>12</v>
      </c>
      <c r="E883" s="176">
        <f t="shared" si="82"/>
        <v>29271321.400000006</v>
      </c>
      <c r="F883" s="176">
        <f t="shared" si="82"/>
        <v>2189009</v>
      </c>
      <c r="G883" s="177">
        <f t="shared" si="78"/>
        <v>503585.30000001192</v>
      </c>
      <c r="H883" s="177">
        <f t="shared" si="79"/>
        <v>2777</v>
      </c>
    </row>
    <row r="884" spans="1:8" x14ac:dyDescent="0.25">
      <c r="A884" s="790" t="s">
        <v>852</v>
      </c>
      <c r="B884" s="791">
        <v>977</v>
      </c>
      <c r="C884" s="791">
        <v>977.1</v>
      </c>
      <c r="D884" s="791">
        <v>12</v>
      </c>
      <c r="E884" s="176">
        <f t="shared" ref="E884:F899" si="83">E883+C884</f>
        <v>29272298.500000007</v>
      </c>
      <c r="F884" s="176">
        <f t="shared" si="83"/>
        <v>2189021</v>
      </c>
      <c r="G884" s="177">
        <f t="shared" si="78"/>
        <v>502608.20000001043</v>
      </c>
      <c r="H884" s="177">
        <f t="shared" si="79"/>
        <v>2765</v>
      </c>
    </row>
    <row r="885" spans="1:8" x14ac:dyDescent="0.25">
      <c r="A885" s="790" t="s">
        <v>852</v>
      </c>
      <c r="B885" s="791">
        <v>978</v>
      </c>
      <c r="C885" s="791">
        <v>978</v>
      </c>
      <c r="D885" s="791">
        <v>8</v>
      </c>
      <c r="E885" s="176">
        <f t="shared" si="83"/>
        <v>29273276.500000007</v>
      </c>
      <c r="F885" s="176">
        <f t="shared" si="83"/>
        <v>2189029</v>
      </c>
      <c r="G885" s="177">
        <f t="shared" si="78"/>
        <v>501630.20000001043</v>
      </c>
      <c r="H885" s="177">
        <f t="shared" si="79"/>
        <v>2757</v>
      </c>
    </row>
    <row r="886" spans="1:8" x14ac:dyDescent="0.25">
      <c r="A886" s="790" t="s">
        <v>852</v>
      </c>
      <c r="B886" s="791">
        <v>979</v>
      </c>
      <c r="C886" s="791">
        <v>2936.6</v>
      </c>
      <c r="D886" s="791">
        <v>24</v>
      </c>
      <c r="E886" s="176">
        <f t="shared" si="83"/>
        <v>29276213.100000009</v>
      </c>
      <c r="F886" s="176">
        <f t="shared" si="83"/>
        <v>2189053</v>
      </c>
      <c r="G886" s="177">
        <f t="shared" si="78"/>
        <v>498693.60000000894</v>
      </c>
      <c r="H886" s="177">
        <f t="shared" si="79"/>
        <v>2733</v>
      </c>
    </row>
    <row r="887" spans="1:8" x14ac:dyDescent="0.25">
      <c r="A887" s="790" t="s">
        <v>852</v>
      </c>
      <c r="B887" s="791">
        <v>980</v>
      </c>
      <c r="C887" s="791">
        <v>980.3</v>
      </c>
      <c r="D887" s="791">
        <v>6</v>
      </c>
      <c r="E887" s="176">
        <f t="shared" si="83"/>
        <v>29277193.40000001</v>
      </c>
      <c r="F887" s="176">
        <f t="shared" si="83"/>
        <v>2189059</v>
      </c>
      <c r="G887" s="177">
        <f t="shared" si="78"/>
        <v>497713.3000000082</v>
      </c>
      <c r="H887" s="177">
        <f t="shared" si="79"/>
        <v>2727</v>
      </c>
    </row>
    <row r="888" spans="1:8" x14ac:dyDescent="0.25">
      <c r="A888" s="790" t="s">
        <v>852</v>
      </c>
      <c r="B888" s="791">
        <v>981</v>
      </c>
      <c r="C888" s="791">
        <v>1962</v>
      </c>
      <c r="D888" s="791">
        <v>18</v>
      </c>
      <c r="E888" s="176">
        <f t="shared" si="83"/>
        <v>29279155.40000001</v>
      </c>
      <c r="F888" s="176">
        <f t="shared" si="83"/>
        <v>2189077</v>
      </c>
      <c r="G888" s="177">
        <f t="shared" si="78"/>
        <v>495751.3000000082</v>
      </c>
      <c r="H888" s="177">
        <f t="shared" si="79"/>
        <v>2709</v>
      </c>
    </row>
    <row r="889" spans="1:8" x14ac:dyDescent="0.25">
      <c r="A889" s="790" t="s">
        <v>852</v>
      </c>
      <c r="B889" s="791">
        <v>982</v>
      </c>
      <c r="C889" s="791">
        <v>981.5</v>
      </c>
      <c r="D889" s="791">
        <v>6</v>
      </c>
      <c r="E889" s="176">
        <f t="shared" si="83"/>
        <v>29280136.90000001</v>
      </c>
      <c r="F889" s="176">
        <f t="shared" si="83"/>
        <v>2189083</v>
      </c>
      <c r="G889" s="177">
        <f t="shared" si="78"/>
        <v>494769.8000000082</v>
      </c>
      <c r="H889" s="177">
        <f t="shared" si="79"/>
        <v>2703</v>
      </c>
    </row>
    <row r="890" spans="1:8" x14ac:dyDescent="0.25">
      <c r="A890" s="790" t="s">
        <v>852</v>
      </c>
      <c r="B890" s="791">
        <v>984</v>
      </c>
      <c r="C890" s="791">
        <v>1968</v>
      </c>
      <c r="D890" s="791">
        <v>18</v>
      </c>
      <c r="E890" s="176">
        <f t="shared" si="83"/>
        <v>29282104.90000001</v>
      </c>
      <c r="F890" s="176">
        <f t="shared" si="83"/>
        <v>2189101</v>
      </c>
      <c r="G890" s="177">
        <f t="shared" si="78"/>
        <v>492801.8000000082</v>
      </c>
      <c r="H890" s="177">
        <f t="shared" si="79"/>
        <v>2685</v>
      </c>
    </row>
    <row r="891" spans="1:8" x14ac:dyDescent="0.25">
      <c r="A891" s="790" t="s">
        <v>852</v>
      </c>
      <c r="B891" s="791">
        <v>985</v>
      </c>
      <c r="C891" s="791">
        <v>1970.4</v>
      </c>
      <c r="D891" s="791">
        <v>12</v>
      </c>
      <c r="E891" s="176">
        <f t="shared" si="83"/>
        <v>29284075.300000008</v>
      </c>
      <c r="F891" s="176">
        <f t="shared" si="83"/>
        <v>2189113</v>
      </c>
      <c r="G891" s="177">
        <f t="shared" si="78"/>
        <v>490831.40000000969</v>
      </c>
      <c r="H891" s="177">
        <f t="shared" si="79"/>
        <v>2673</v>
      </c>
    </row>
    <row r="892" spans="1:8" x14ac:dyDescent="0.25">
      <c r="A892" s="790" t="s">
        <v>852</v>
      </c>
      <c r="B892" s="791">
        <v>987</v>
      </c>
      <c r="C892" s="791">
        <v>987.2</v>
      </c>
      <c r="D892" s="791">
        <v>12</v>
      </c>
      <c r="E892" s="176">
        <f t="shared" si="83"/>
        <v>29285062.500000007</v>
      </c>
      <c r="F892" s="176">
        <f t="shared" si="83"/>
        <v>2189125</v>
      </c>
      <c r="G892" s="177">
        <f t="shared" si="78"/>
        <v>489844.20000001043</v>
      </c>
      <c r="H892" s="177">
        <f t="shared" si="79"/>
        <v>2661</v>
      </c>
    </row>
    <row r="893" spans="1:8" x14ac:dyDescent="0.25">
      <c r="A893" s="790" t="s">
        <v>852</v>
      </c>
      <c r="B893" s="791">
        <v>992</v>
      </c>
      <c r="C893" s="791">
        <v>991.5</v>
      </c>
      <c r="D893" s="791">
        <v>12</v>
      </c>
      <c r="E893" s="176">
        <f t="shared" si="83"/>
        <v>29286054.000000007</v>
      </c>
      <c r="F893" s="176">
        <f t="shared" si="83"/>
        <v>2189137</v>
      </c>
      <c r="G893" s="177">
        <f t="shared" si="78"/>
        <v>488852.70000001043</v>
      </c>
      <c r="H893" s="177">
        <f t="shared" si="79"/>
        <v>2649</v>
      </c>
    </row>
    <row r="894" spans="1:8" x14ac:dyDescent="0.25">
      <c r="A894" s="790" t="s">
        <v>852</v>
      </c>
      <c r="B894" s="791">
        <v>994</v>
      </c>
      <c r="C894" s="791">
        <v>993.6</v>
      </c>
      <c r="D894" s="791">
        <v>6</v>
      </c>
      <c r="E894" s="176">
        <f t="shared" si="83"/>
        <v>29287047.600000009</v>
      </c>
      <c r="F894" s="176">
        <f t="shared" si="83"/>
        <v>2189143</v>
      </c>
      <c r="G894" s="177">
        <f t="shared" si="78"/>
        <v>487859.10000000894</v>
      </c>
      <c r="H894" s="177">
        <f t="shared" si="79"/>
        <v>2643</v>
      </c>
    </row>
    <row r="895" spans="1:8" x14ac:dyDescent="0.25">
      <c r="A895" s="790" t="s">
        <v>852</v>
      </c>
      <c r="B895" s="791">
        <v>995</v>
      </c>
      <c r="C895" s="791">
        <v>995.4</v>
      </c>
      <c r="D895" s="791">
        <v>6</v>
      </c>
      <c r="E895" s="176">
        <f t="shared" si="83"/>
        <v>29288043.000000007</v>
      </c>
      <c r="F895" s="176">
        <f t="shared" si="83"/>
        <v>2189149</v>
      </c>
      <c r="G895" s="177">
        <f t="shared" si="78"/>
        <v>486863.70000001043</v>
      </c>
      <c r="H895" s="177">
        <f t="shared" si="79"/>
        <v>2637</v>
      </c>
    </row>
    <row r="896" spans="1:8" x14ac:dyDescent="0.25">
      <c r="A896" s="790" t="s">
        <v>852</v>
      </c>
      <c r="B896" s="791">
        <v>999</v>
      </c>
      <c r="C896" s="791">
        <v>999.2</v>
      </c>
      <c r="D896" s="791">
        <v>6</v>
      </c>
      <c r="E896" s="176">
        <f t="shared" si="83"/>
        <v>29289042.200000007</v>
      </c>
      <c r="F896" s="176">
        <f t="shared" si="83"/>
        <v>2189155</v>
      </c>
      <c r="G896" s="177">
        <f t="shared" si="78"/>
        <v>485864.50000001118</v>
      </c>
      <c r="H896" s="177">
        <f t="shared" si="79"/>
        <v>2631</v>
      </c>
    </row>
    <row r="897" spans="1:8" x14ac:dyDescent="0.25">
      <c r="A897" s="790" t="s">
        <v>852</v>
      </c>
      <c r="B897" s="791">
        <v>1000</v>
      </c>
      <c r="C897" s="791">
        <v>2000.1</v>
      </c>
      <c r="D897" s="791">
        <v>23</v>
      </c>
      <c r="E897" s="176">
        <f t="shared" si="83"/>
        <v>29291042.300000008</v>
      </c>
      <c r="F897" s="176">
        <f t="shared" si="83"/>
        <v>2189178</v>
      </c>
      <c r="G897" s="177">
        <f t="shared" si="78"/>
        <v>483864.40000000969</v>
      </c>
      <c r="H897" s="177">
        <f t="shared" si="79"/>
        <v>2608</v>
      </c>
    </row>
    <row r="898" spans="1:8" x14ac:dyDescent="0.25">
      <c r="A898" s="790" t="s">
        <v>852</v>
      </c>
      <c r="B898" s="791">
        <v>1001</v>
      </c>
      <c r="C898" s="791">
        <v>1001</v>
      </c>
      <c r="D898" s="791">
        <v>6</v>
      </c>
      <c r="E898" s="176">
        <f t="shared" si="83"/>
        <v>29292043.300000008</v>
      </c>
      <c r="F898" s="176">
        <f t="shared" si="83"/>
        <v>2189184</v>
      </c>
      <c r="G898" s="177">
        <f t="shared" si="78"/>
        <v>482863.40000000969</v>
      </c>
      <c r="H898" s="177">
        <f t="shared" si="79"/>
        <v>2602</v>
      </c>
    </row>
    <row r="899" spans="1:8" x14ac:dyDescent="0.25">
      <c r="A899" s="790" t="s">
        <v>852</v>
      </c>
      <c r="B899" s="791">
        <v>1003</v>
      </c>
      <c r="C899" s="791">
        <v>1003.3</v>
      </c>
      <c r="D899" s="791">
        <v>6</v>
      </c>
      <c r="E899" s="176">
        <f t="shared" si="83"/>
        <v>29293046.600000009</v>
      </c>
      <c r="F899" s="176">
        <f t="shared" si="83"/>
        <v>2189190</v>
      </c>
      <c r="G899" s="177">
        <f t="shared" ref="G899:G962" si="84">$E$1167-E899</f>
        <v>481860.10000000894</v>
      </c>
      <c r="H899" s="177">
        <f t="shared" ref="H899:H962" si="85">$F$1167-F899</f>
        <v>2596</v>
      </c>
    </row>
    <row r="900" spans="1:8" x14ac:dyDescent="0.25">
      <c r="A900" s="790" t="s">
        <v>852</v>
      </c>
      <c r="B900" s="791">
        <v>1004</v>
      </c>
      <c r="C900" s="791">
        <v>1004.2</v>
      </c>
      <c r="D900" s="791">
        <v>12</v>
      </c>
      <c r="E900" s="176">
        <f t="shared" ref="E900:F915" si="86">E899+C900</f>
        <v>29294050.800000008</v>
      </c>
      <c r="F900" s="176">
        <f t="shared" si="86"/>
        <v>2189202</v>
      </c>
      <c r="G900" s="177">
        <f t="shared" si="84"/>
        <v>480855.90000000969</v>
      </c>
      <c r="H900" s="177">
        <f t="shared" si="85"/>
        <v>2584</v>
      </c>
    </row>
    <row r="901" spans="1:8" x14ac:dyDescent="0.25">
      <c r="A901" s="790" t="s">
        <v>852</v>
      </c>
      <c r="B901" s="791">
        <v>1006</v>
      </c>
      <c r="C901" s="791">
        <v>4024.5</v>
      </c>
      <c r="D901" s="791">
        <v>36</v>
      </c>
      <c r="E901" s="176">
        <f t="shared" si="86"/>
        <v>29298075.300000008</v>
      </c>
      <c r="F901" s="176">
        <f t="shared" si="86"/>
        <v>2189238</v>
      </c>
      <c r="G901" s="177">
        <f t="shared" si="84"/>
        <v>476831.40000000969</v>
      </c>
      <c r="H901" s="177">
        <f t="shared" si="85"/>
        <v>2548</v>
      </c>
    </row>
    <row r="902" spans="1:8" x14ac:dyDescent="0.25">
      <c r="A902" s="790" t="s">
        <v>852</v>
      </c>
      <c r="B902" s="791">
        <v>1007</v>
      </c>
      <c r="C902" s="791">
        <v>1006.6</v>
      </c>
      <c r="D902" s="791">
        <v>6</v>
      </c>
      <c r="E902" s="176">
        <f t="shared" si="86"/>
        <v>29299081.90000001</v>
      </c>
      <c r="F902" s="176">
        <f t="shared" si="86"/>
        <v>2189244</v>
      </c>
      <c r="G902" s="177">
        <f t="shared" si="84"/>
        <v>475824.8000000082</v>
      </c>
      <c r="H902" s="177">
        <f t="shared" si="85"/>
        <v>2542</v>
      </c>
    </row>
    <row r="903" spans="1:8" x14ac:dyDescent="0.25">
      <c r="A903" s="790" t="s">
        <v>852</v>
      </c>
      <c r="B903" s="791">
        <v>1008</v>
      </c>
      <c r="C903" s="791">
        <v>1008.3</v>
      </c>
      <c r="D903" s="791">
        <v>6</v>
      </c>
      <c r="E903" s="176">
        <f t="shared" si="86"/>
        <v>29300090.20000001</v>
      </c>
      <c r="F903" s="176">
        <f t="shared" si="86"/>
        <v>2189250</v>
      </c>
      <c r="G903" s="177">
        <f t="shared" si="84"/>
        <v>474816.50000000745</v>
      </c>
      <c r="H903" s="177">
        <f t="shared" si="85"/>
        <v>2536</v>
      </c>
    </row>
    <row r="904" spans="1:8" x14ac:dyDescent="0.25">
      <c r="A904" s="790" t="s">
        <v>852</v>
      </c>
      <c r="B904" s="791">
        <v>1009</v>
      </c>
      <c r="C904" s="791">
        <v>1009.2</v>
      </c>
      <c r="D904" s="791">
        <v>6</v>
      </c>
      <c r="E904" s="176">
        <f t="shared" si="86"/>
        <v>29301099.40000001</v>
      </c>
      <c r="F904" s="176">
        <f t="shared" si="86"/>
        <v>2189256</v>
      </c>
      <c r="G904" s="177">
        <f t="shared" si="84"/>
        <v>473807.3000000082</v>
      </c>
      <c r="H904" s="177">
        <f t="shared" si="85"/>
        <v>2530</v>
      </c>
    </row>
    <row r="905" spans="1:8" x14ac:dyDescent="0.25">
      <c r="A905" s="790" t="s">
        <v>852</v>
      </c>
      <c r="B905" s="791">
        <v>1010</v>
      </c>
      <c r="C905" s="791">
        <v>2020</v>
      </c>
      <c r="D905" s="791">
        <v>18</v>
      </c>
      <c r="E905" s="176">
        <f t="shared" si="86"/>
        <v>29303119.40000001</v>
      </c>
      <c r="F905" s="176">
        <f t="shared" si="86"/>
        <v>2189274</v>
      </c>
      <c r="G905" s="177">
        <f t="shared" si="84"/>
        <v>471787.3000000082</v>
      </c>
      <c r="H905" s="177">
        <f t="shared" si="85"/>
        <v>2512</v>
      </c>
    </row>
    <row r="906" spans="1:8" x14ac:dyDescent="0.25">
      <c r="A906" s="790" t="s">
        <v>852</v>
      </c>
      <c r="B906" s="791">
        <v>1012</v>
      </c>
      <c r="C906" s="791">
        <v>1012</v>
      </c>
      <c r="D906" s="791">
        <v>6</v>
      </c>
      <c r="E906" s="176">
        <f t="shared" si="86"/>
        <v>29304131.40000001</v>
      </c>
      <c r="F906" s="176">
        <f t="shared" si="86"/>
        <v>2189280</v>
      </c>
      <c r="G906" s="177">
        <f t="shared" si="84"/>
        <v>470775.3000000082</v>
      </c>
      <c r="H906" s="177">
        <f t="shared" si="85"/>
        <v>2506</v>
      </c>
    </row>
    <row r="907" spans="1:8" x14ac:dyDescent="0.25">
      <c r="A907" s="790" t="s">
        <v>852</v>
      </c>
      <c r="B907" s="791">
        <v>1016</v>
      </c>
      <c r="C907" s="791">
        <v>1016.2</v>
      </c>
      <c r="D907" s="791">
        <v>6</v>
      </c>
      <c r="E907" s="176">
        <f t="shared" si="86"/>
        <v>29305147.600000009</v>
      </c>
      <c r="F907" s="176">
        <f t="shared" si="86"/>
        <v>2189286</v>
      </c>
      <c r="G907" s="177">
        <f t="shared" si="84"/>
        <v>469759.10000000894</v>
      </c>
      <c r="H907" s="177">
        <f t="shared" si="85"/>
        <v>2500</v>
      </c>
    </row>
    <row r="908" spans="1:8" x14ac:dyDescent="0.25">
      <c r="A908" s="790" t="s">
        <v>852</v>
      </c>
      <c r="B908" s="791">
        <v>1017</v>
      </c>
      <c r="C908" s="791">
        <v>1016.9</v>
      </c>
      <c r="D908" s="791">
        <v>6</v>
      </c>
      <c r="E908" s="176">
        <f t="shared" si="86"/>
        <v>29306164.500000007</v>
      </c>
      <c r="F908" s="176">
        <f t="shared" si="86"/>
        <v>2189292</v>
      </c>
      <c r="G908" s="177">
        <f t="shared" si="84"/>
        <v>468742.20000001043</v>
      </c>
      <c r="H908" s="177">
        <f t="shared" si="85"/>
        <v>2494</v>
      </c>
    </row>
    <row r="909" spans="1:8" x14ac:dyDescent="0.25">
      <c r="A909" s="790" t="s">
        <v>852</v>
      </c>
      <c r="B909" s="791">
        <v>1019</v>
      </c>
      <c r="C909" s="791">
        <v>1018.6</v>
      </c>
      <c r="D909" s="791">
        <v>6</v>
      </c>
      <c r="E909" s="176">
        <f t="shared" si="86"/>
        <v>29307183.100000009</v>
      </c>
      <c r="F909" s="176">
        <f t="shared" si="86"/>
        <v>2189298</v>
      </c>
      <c r="G909" s="177">
        <f t="shared" si="84"/>
        <v>467723.60000000894</v>
      </c>
      <c r="H909" s="177">
        <f t="shared" si="85"/>
        <v>2488</v>
      </c>
    </row>
    <row r="910" spans="1:8" x14ac:dyDescent="0.25">
      <c r="A910" s="790" t="s">
        <v>852</v>
      </c>
      <c r="B910" s="791">
        <v>1020</v>
      </c>
      <c r="C910" s="791">
        <v>1020.2</v>
      </c>
      <c r="D910" s="791">
        <v>12</v>
      </c>
      <c r="E910" s="176">
        <f t="shared" si="86"/>
        <v>29308203.300000008</v>
      </c>
      <c r="F910" s="176">
        <f t="shared" si="86"/>
        <v>2189310</v>
      </c>
      <c r="G910" s="177">
        <f t="shared" si="84"/>
        <v>466703.40000000969</v>
      </c>
      <c r="H910" s="177">
        <f t="shared" si="85"/>
        <v>2476</v>
      </c>
    </row>
    <row r="911" spans="1:8" x14ac:dyDescent="0.25">
      <c r="A911" s="790" t="s">
        <v>852</v>
      </c>
      <c r="B911" s="791">
        <v>1022</v>
      </c>
      <c r="C911" s="791">
        <v>3065.7</v>
      </c>
      <c r="D911" s="791">
        <v>33</v>
      </c>
      <c r="E911" s="176">
        <f t="shared" si="86"/>
        <v>29311269.000000007</v>
      </c>
      <c r="F911" s="176">
        <f t="shared" si="86"/>
        <v>2189343</v>
      </c>
      <c r="G911" s="177">
        <f t="shared" si="84"/>
        <v>463637.70000001043</v>
      </c>
      <c r="H911" s="177">
        <f t="shared" si="85"/>
        <v>2443</v>
      </c>
    </row>
    <row r="912" spans="1:8" x14ac:dyDescent="0.25">
      <c r="A912" s="790" t="s">
        <v>852</v>
      </c>
      <c r="B912" s="791">
        <v>1024</v>
      </c>
      <c r="C912" s="791">
        <v>1023.6</v>
      </c>
      <c r="D912" s="791">
        <v>6</v>
      </c>
      <c r="E912" s="176">
        <f t="shared" si="86"/>
        <v>29312292.600000009</v>
      </c>
      <c r="F912" s="176">
        <f t="shared" si="86"/>
        <v>2189349</v>
      </c>
      <c r="G912" s="177">
        <f t="shared" si="84"/>
        <v>462614.10000000894</v>
      </c>
      <c r="H912" s="177">
        <f t="shared" si="85"/>
        <v>2437</v>
      </c>
    </row>
    <row r="913" spans="1:8" x14ac:dyDescent="0.25">
      <c r="A913" s="790" t="s">
        <v>852</v>
      </c>
      <c r="B913" s="791">
        <v>1025</v>
      </c>
      <c r="C913" s="791">
        <v>2049.6999999999998</v>
      </c>
      <c r="D913" s="791">
        <v>16</v>
      </c>
      <c r="E913" s="176">
        <f t="shared" si="86"/>
        <v>29314342.300000008</v>
      </c>
      <c r="F913" s="176">
        <f t="shared" si="86"/>
        <v>2189365</v>
      </c>
      <c r="G913" s="177">
        <f t="shared" si="84"/>
        <v>460564.40000000969</v>
      </c>
      <c r="H913" s="177">
        <f t="shared" si="85"/>
        <v>2421</v>
      </c>
    </row>
    <row r="914" spans="1:8" x14ac:dyDescent="0.25">
      <c r="A914" s="790" t="s">
        <v>852</v>
      </c>
      <c r="B914" s="791">
        <v>1026</v>
      </c>
      <c r="C914" s="791">
        <v>1025.9000000000001</v>
      </c>
      <c r="D914" s="791">
        <v>6</v>
      </c>
      <c r="E914" s="176">
        <f t="shared" si="86"/>
        <v>29315368.200000007</v>
      </c>
      <c r="F914" s="176">
        <f t="shared" si="86"/>
        <v>2189371</v>
      </c>
      <c r="G914" s="177">
        <f t="shared" si="84"/>
        <v>459538.50000001118</v>
      </c>
      <c r="H914" s="177">
        <f t="shared" si="85"/>
        <v>2415</v>
      </c>
    </row>
    <row r="915" spans="1:8" x14ac:dyDescent="0.25">
      <c r="A915" s="790" t="s">
        <v>852</v>
      </c>
      <c r="B915" s="791">
        <v>1027</v>
      </c>
      <c r="C915" s="791">
        <v>1026.5999999999999</v>
      </c>
      <c r="D915" s="791">
        <v>12</v>
      </c>
      <c r="E915" s="176">
        <f t="shared" si="86"/>
        <v>29316394.800000008</v>
      </c>
      <c r="F915" s="176">
        <f t="shared" si="86"/>
        <v>2189383</v>
      </c>
      <c r="G915" s="177">
        <f t="shared" si="84"/>
        <v>458511.90000000969</v>
      </c>
      <c r="H915" s="177">
        <f t="shared" si="85"/>
        <v>2403</v>
      </c>
    </row>
    <row r="916" spans="1:8" x14ac:dyDescent="0.25">
      <c r="A916" s="790" t="s">
        <v>852</v>
      </c>
      <c r="B916" s="791">
        <v>1029</v>
      </c>
      <c r="C916" s="791">
        <v>1029.4000000000001</v>
      </c>
      <c r="D916" s="791">
        <v>12</v>
      </c>
      <c r="E916" s="176">
        <f t="shared" ref="E916:F931" si="87">E915+C916</f>
        <v>29317424.200000007</v>
      </c>
      <c r="F916" s="176">
        <f t="shared" si="87"/>
        <v>2189395</v>
      </c>
      <c r="G916" s="177">
        <f t="shared" si="84"/>
        <v>457482.50000001118</v>
      </c>
      <c r="H916" s="177">
        <f t="shared" si="85"/>
        <v>2391</v>
      </c>
    </row>
    <row r="917" spans="1:8" x14ac:dyDescent="0.25">
      <c r="A917" s="790" t="s">
        <v>852</v>
      </c>
      <c r="B917" s="791">
        <v>1030</v>
      </c>
      <c r="C917" s="791">
        <v>1030.3</v>
      </c>
      <c r="D917" s="791">
        <v>6</v>
      </c>
      <c r="E917" s="176">
        <f t="shared" si="87"/>
        <v>29318454.500000007</v>
      </c>
      <c r="F917" s="176">
        <f t="shared" si="87"/>
        <v>2189401</v>
      </c>
      <c r="G917" s="177">
        <f t="shared" si="84"/>
        <v>456452.20000001043</v>
      </c>
      <c r="H917" s="177">
        <f t="shared" si="85"/>
        <v>2385</v>
      </c>
    </row>
    <row r="918" spans="1:8" x14ac:dyDescent="0.25">
      <c r="A918" s="790" t="s">
        <v>852</v>
      </c>
      <c r="B918" s="791">
        <v>1031</v>
      </c>
      <c r="C918" s="791">
        <v>1030.9000000000001</v>
      </c>
      <c r="D918" s="791">
        <v>6</v>
      </c>
      <c r="E918" s="176">
        <f t="shared" si="87"/>
        <v>29319485.400000006</v>
      </c>
      <c r="F918" s="176">
        <f t="shared" si="87"/>
        <v>2189407</v>
      </c>
      <c r="G918" s="177">
        <f t="shared" si="84"/>
        <v>455421.30000001192</v>
      </c>
      <c r="H918" s="177">
        <f t="shared" si="85"/>
        <v>2379</v>
      </c>
    </row>
    <row r="919" spans="1:8" x14ac:dyDescent="0.25">
      <c r="A919" s="790" t="s">
        <v>852</v>
      </c>
      <c r="B919" s="791">
        <v>1032</v>
      </c>
      <c r="C919" s="791">
        <v>2064.1</v>
      </c>
      <c r="D919" s="791">
        <v>21</v>
      </c>
      <c r="E919" s="176">
        <f t="shared" si="87"/>
        <v>29321549.500000007</v>
      </c>
      <c r="F919" s="176">
        <f t="shared" si="87"/>
        <v>2189428</v>
      </c>
      <c r="G919" s="177">
        <f t="shared" si="84"/>
        <v>453357.20000001043</v>
      </c>
      <c r="H919" s="177">
        <f t="shared" si="85"/>
        <v>2358</v>
      </c>
    </row>
    <row r="920" spans="1:8" x14ac:dyDescent="0.25">
      <c r="A920" s="790" t="s">
        <v>852</v>
      </c>
      <c r="B920" s="791">
        <v>1034</v>
      </c>
      <c r="C920" s="791">
        <v>1034</v>
      </c>
      <c r="D920" s="791">
        <v>12</v>
      </c>
      <c r="E920" s="176">
        <f t="shared" si="87"/>
        <v>29322583.500000007</v>
      </c>
      <c r="F920" s="176">
        <f t="shared" si="87"/>
        <v>2189440</v>
      </c>
      <c r="G920" s="177">
        <f t="shared" si="84"/>
        <v>452323.20000001043</v>
      </c>
      <c r="H920" s="177">
        <f t="shared" si="85"/>
        <v>2346</v>
      </c>
    </row>
    <row r="921" spans="1:8" x14ac:dyDescent="0.25">
      <c r="A921" s="790" t="s">
        <v>852</v>
      </c>
      <c r="B921" s="791">
        <v>1036</v>
      </c>
      <c r="C921" s="791">
        <v>1036.3</v>
      </c>
      <c r="D921" s="791">
        <v>6</v>
      </c>
      <c r="E921" s="176">
        <f t="shared" si="87"/>
        <v>29323619.800000008</v>
      </c>
      <c r="F921" s="176">
        <f t="shared" si="87"/>
        <v>2189446</v>
      </c>
      <c r="G921" s="177">
        <f t="shared" si="84"/>
        <v>451286.90000000969</v>
      </c>
      <c r="H921" s="177">
        <f t="shared" si="85"/>
        <v>2340</v>
      </c>
    </row>
    <row r="922" spans="1:8" x14ac:dyDescent="0.25">
      <c r="A922" s="790" t="s">
        <v>852</v>
      </c>
      <c r="B922" s="791">
        <v>1037</v>
      </c>
      <c r="C922" s="791">
        <v>3111.5</v>
      </c>
      <c r="D922" s="791">
        <v>30</v>
      </c>
      <c r="E922" s="176">
        <f t="shared" si="87"/>
        <v>29326731.300000008</v>
      </c>
      <c r="F922" s="176">
        <f t="shared" si="87"/>
        <v>2189476</v>
      </c>
      <c r="G922" s="177">
        <f t="shared" si="84"/>
        <v>448175.40000000969</v>
      </c>
      <c r="H922" s="177">
        <f t="shared" si="85"/>
        <v>2310</v>
      </c>
    </row>
    <row r="923" spans="1:8" x14ac:dyDescent="0.25">
      <c r="A923" s="790" t="s">
        <v>852</v>
      </c>
      <c r="B923" s="791">
        <v>1039</v>
      </c>
      <c r="C923" s="791">
        <v>1039.2</v>
      </c>
      <c r="D923" s="791">
        <v>12</v>
      </c>
      <c r="E923" s="176">
        <f t="shared" si="87"/>
        <v>29327770.500000007</v>
      </c>
      <c r="F923" s="176">
        <f t="shared" si="87"/>
        <v>2189488</v>
      </c>
      <c r="G923" s="177">
        <f t="shared" si="84"/>
        <v>447136.20000001043</v>
      </c>
      <c r="H923" s="177">
        <f t="shared" si="85"/>
        <v>2298</v>
      </c>
    </row>
    <row r="924" spans="1:8" x14ac:dyDescent="0.25">
      <c r="A924" s="790" t="s">
        <v>852</v>
      </c>
      <c r="B924" s="791">
        <v>1040</v>
      </c>
      <c r="C924" s="791">
        <v>1040.4000000000001</v>
      </c>
      <c r="D924" s="791">
        <v>12</v>
      </c>
      <c r="E924" s="176">
        <f t="shared" si="87"/>
        <v>29328810.900000006</v>
      </c>
      <c r="F924" s="176">
        <f t="shared" si="87"/>
        <v>2189500</v>
      </c>
      <c r="G924" s="177">
        <f t="shared" si="84"/>
        <v>446095.80000001192</v>
      </c>
      <c r="H924" s="177">
        <f t="shared" si="85"/>
        <v>2286</v>
      </c>
    </row>
    <row r="925" spans="1:8" x14ac:dyDescent="0.25">
      <c r="A925" s="790" t="s">
        <v>852</v>
      </c>
      <c r="B925" s="791">
        <v>1042</v>
      </c>
      <c r="C925" s="791">
        <v>1042.3</v>
      </c>
      <c r="D925" s="791">
        <v>6</v>
      </c>
      <c r="E925" s="176">
        <f t="shared" si="87"/>
        <v>29329853.200000007</v>
      </c>
      <c r="F925" s="176">
        <f t="shared" si="87"/>
        <v>2189506</v>
      </c>
      <c r="G925" s="177">
        <f t="shared" si="84"/>
        <v>445053.50000001118</v>
      </c>
      <c r="H925" s="177">
        <f t="shared" si="85"/>
        <v>2280</v>
      </c>
    </row>
    <row r="926" spans="1:8" x14ac:dyDescent="0.25">
      <c r="A926" s="790" t="s">
        <v>852</v>
      </c>
      <c r="B926" s="791">
        <v>1043</v>
      </c>
      <c r="C926" s="791">
        <v>2086.6</v>
      </c>
      <c r="D926" s="791">
        <v>24</v>
      </c>
      <c r="E926" s="176">
        <f t="shared" si="87"/>
        <v>29331939.800000008</v>
      </c>
      <c r="F926" s="176">
        <f t="shared" si="87"/>
        <v>2189530</v>
      </c>
      <c r="G926" s="177">
        <f t="shared" si="84"/>
        <v>442966.90000000969</v>
      </c>
      <c r="H926" s="177">
        <f t="shared" si="85"/>
        <v>2256</v>
      </c>
    </row>
    <row r="927" spans="1:8" x14ac:dyDescent="0.25">
      <c r="A927" s="790" t="s">
        <v>852</v>
      </c>
      <c r="B927" s="791">
        <v>1045</v>
      </c>
      <c r="C927" s="791">
        <v>1045.4000000000001</v>
      </c>
      <c r="D927" s="791">
        <v>6</v>
      </c>
      <c r="E927" s="176">
        <f t="shared" si="87"/>
        <v>29332985.200000007</v>
      </c>
      <c r="F927" s="176">
        <f t="shared" si="87"/>
        <v>2189536</v>
      </c>
      <c r="G927" s="177">
        <f t="shared" si="84"/>
        <v>441921.50000001118</v>
      </c>
      <c r="H927" s="177">
        <f t="shared" si="85"/>
        <v>2250</v>
      </c>
    </row>
    <row r="928" spans="1:8" x14ac:dyDescent="0.25">
      <c r="A928" s="790" t="s">
        <v>852</v>
      </c>
      <c r="B928" s="791">
        <v>1046</v>
      </c>
      <c r="C928" s="791">
        <v>1046.3</v>
      </c>
      <c r="D928" s="791">
        <v>6</v>
      </c>
      <c r="E928" s="176">
        <f t="shared" si="87"/>
        <v>29334031.500000007</v>
      </c>
      <c r="F928" s="176">
        <f t="shared" si="87"/>
        <v>2189542</v>
      </c>
      <c r="G928" s="177">
        <f t="shared" si="84"/>
        <v>440875.20000001043</v>
      </c>
      <c r="H928" s="177">
        <f t="shared" si="85"/>
        <v>2244</v>
      </c>
    </row>
    <row r="929" spans="1:8" x14ac:dyDescent="0.25">
      <c r="A929" s="790" t="s">
        <v>852</v>
      </c>
      <c r="B929" s="791">
        <v>1048</v>
      </c>
      <c r="C929" s="791">
        <v>1047.8</v>
      </c>
      <c r="D929" s="791">
        <v>6</v>
      </c>
      <c r="E929" s="176">
        <f t="shared" si="87"/>
        <v>29335079.300000008</v>
      </c>
      <c r="F929" s="176">
        <f t="shared" si="87"/>
        <v>2189548</v>
      </c>
      <c r="G929" s="177">
        <f t="shared" si="84"/>
        <v>439827.40000000969</v>
      </c>
      <c r="H929" s="177">
        <f t="shared" si="85"/>
        <v>2238</v>
      </c>
    </row>
    <row r="930" spans="1:8" x14ac:dyDescent="0.25">
      <c r="A930" s="790" t="s">
        <v>852</v>
      </c>
      <c r="B930" s="791">
        <v>1049</v>
      </c>
      <c r="C930" s="791">
        <v>1048.9000000000001</v>
      </c>
      <c r="D930" s="791">
        <v>6</v>
      </c>
      <c r="E930" s="176">
        <f t="shared" si="87"/>
        <v>29336128.200000007</v>
      </c>
      <c r="F930" s="176">
        <f t="shared" si="87"/>
        <v>2189554</v>
      </c>
      <c r="G930" s="177">
        <f t="shared" si="84"/>
        <v>438778.50000001118</v>
      </c>
      <c r="H930" s="177">
        <f t="shared" si="85"/>
        <v>2232</v>
      </c>
    </row>
    <row r="931" spans="1:8" x14ac:dyDescent="0.25">
      <c r="A931" s="790" t="s">
        <v>852</v>
      </c>
      <c r="B931" s="791">
        <v>1050</v>
      </c>
      <c r="C931" s="791">
        <v>1050.2</v>
      </c>
      <c r="D931" s="791">
        <v>6</v>
      </c>
      <c r="E931" s="176">
        <f t="shared" si="87"/>
        <v>29337178.400000006</v>
      </c>
      <c r="F931" s="176">
        <f t="shared" si="87"/>
        <v>2189560</v>
      </c>
      <c r="G931" s="177">
        <f t="shared" si="84"/>
        <v>437728.30000001192</v>
      </c>
      <c r="H931" s="177">
        <f t="shared" si="85"/>
        <v>2226</v>
      </c>
    </row>
    <row r="932" spans="1:8" x14ac:dyDescent="0.25">
      <c r="A932" s="790" t="s">
        <v>852</v>
      </c>
      <c r="B932" s="791">
        <v>1061</v>
      </c>
      <c r="C932" s="791">
        <v>1060.8</v>
      </c>
      <c r="D932" s="791">
        <v>12</v>
      </c>
      <c r="E932" s="176">
        <f t="shared" ref="E932:F947" si="88">E931+C932</f>
        <v>29338239.200000007</v>
      </c>
      <c r="F932" s="176">
        <f t="shared" si="88"/>
        <v>2189572</v>
      </c>
      <c r="G932" s="177">
        <f t="shared" si="84"/>
        <v>436667.50000001118</v>
      </c>
      <c r="H932" s="177">
        <f t="shared" si="85"/>
        <v>2214</v>
      </c>
    </row>
    <row r="933" spans="1:8" x14ac:dyDescent="0.25">
      <c r="A933" s="790" t="s">
        <v>852</v>
      </c>
      <c r="B933" s="791">
        <v>1063</v>
      </c>
      <c r="C933" s="791">
        <v>1063.4000000000001</v>
      </c>
      <c r="D933" s="791">
        <v>6</v>
      </c>
      <c r="E933" s="176">
        <f t="shared" si="88"/>
        <v>29339302.600000005</v>
      </c>
      <c r="F933" s="176">
        <f t="shared" si="88"/>
        <v>2189578</v>
      </c>
      <c r="G933" s="177">
        <f t="shared" si="84"/>
        <v>435604.10000001267</v>
      </c>
      <c r="H933" s="177">
        <f t="shared" si="85"/>
        <v>2208</v>
      </c>
    </row>
    <row r="934" spans="1:8" x14ac:dyDescent="0.25">
      <c r="A934" s="790" t="s">
        <v>852</v>
      </c>
      <c r="B934" s="791">
        <v>1064</v>
      </c>
      <c r="C934" s="791">
        <v>1064.3</v>
      </c>
      <c r="D934" s="791">
        <v>6</v>
      </c>
      <c r="E934" s="176">
        <f t="shared" si="88"/>
        <v>29340366.900000006</v>
      </c>
      <c r="F934" s="176">
        <f t="shared" si="88"/>
        <v>2189584</v>
      </c>
      <c r="G934" s="177">
        <f t="shared" si="84"/>
        <v>434539.80000001192</v>
      </c>
      <c r="H934" s="177">
        <f t="shared" si="85"/>
        <v>2202</v>
      </c>
    </row>
    <row r="935" spans="1:8" x14ac:dyDescent="0.25">
      <c r="A935" s="790" t="s">
        <v>852</v>
      </c>
      <c r="B935" s="791">
        <v>1065</v>
      </c>
      <c r="C935" s="791">
        <v>1065.0999999999999</v>
      </c>
      <c r="D935" s="791">
        <v>12</v>
      </c>
      <c r="E935" s="176">
        <f t="shared" si="88"/>
        <v>29341432.000000007</v>
      </c>
      <c r="F935" s="176">
        <f t="shared" si="88"/>
        <v>2189596</v>
      </c>
      <c r="G935" s="177">
        <f t="shared" si="84"/>
        <v>433474.70000001043</v>
      </c>
      <c r="H935" s="177">
        <f t="shared" si="85"/>
        <v>2190</v>
      </c>
    </row>
    <row r="936" spans="1:8" x14ac:dyDescent="0.25">
      <c r="A936" s="790" t="s">
        <v>852</v>
      </c>
      <c r="B936" s="791">
        <v>1069</v>
      </c>
      <c r="C936" s="791">
        <v>1069.4000000000001</v>
      </c>
      <c r="D936" s="791">
        <v>6</v>
      </c>
      <c r="E936" s="176">
        <f t="shared" si="88"/>
        <v>29342501.400000006</v>
      </c>
      <c r="F936" s="176">
        <f t="shared" si="88"/>
        <v>2189602</v>
      </c>
      <c r="G936" s="177">
        <f t="shared" si="84"/>
        <v>432405.30000001192</v>
      </c>
      <c r="H936" s="177">
        <f t="shared" si="85"/>
        <v>2184</v>
      </c>
    </row>
    <row r="937" spans="1:8" x14ac:dyDescent="0.25">
      <c r="A937" s="790" t="s">
        <v>852</v>
      </c>
      <c r="B937" s="791">
        <v>1072</v>
      </c>
      <c r="C937" s="791">
        <v>1072.3</v>
      </c>
      <c r="D937" s="791">
        <v>6</v>
      </c>
      <c r="E937" s="176">
        <f t="shared" si="88"/>
        <v>29343573.700000007</v>
      </c>
      <c r="F937" s="176">
        <f t="shared" si="88"/>
        <v>2189608</v>
      </c>
      <c r="G937" s="177">
        <f t="shared" si="84"/>
        <v>431333.00000001118</v>
      </c>
      <c r="H937" s="177">
        <f t="shared" si="85"/>
        <v>2178</v>
      </c>
    </row>
    <row r="938" spans="1:8" x14ac:dyDescent="0.25">
      <c r="A938" s="790" t="s">
        <v>852</v>
      </c>
      <c r="B938" s="791">
        <v>1073</v>
      </c>
      <c r="C938" s="791">
        <v>1072.7</v>
      </c>
      <c r="D938" s="791">
        <v>6</v>
      </c>
      <c r="E938" s="176">
        <f t="shared" si="88"/>
        <v>29344646.400000006</v>
      </c>
      <c r="F938" s="176">
        <f t="shared" si="88"/>
        <v>2189614</v>
      </c>
      <c r="G938" s="177">
        <f t="shared" si="84"/>
        <v>430260.30000001192</v>
      </c>
      <c r="H938" s="177">
        <f t="shared" si="85"/>
        <v>2172</v>
      </c>
    </row>
    <row r="939" spans="1:8" x14ac:dyDescent="0.25">
      <c r="A939" s="790" t="s">
        <v>852</v>
      </c>
      <c r="B939" s="791">
        <v>1085</v>
      </c>
      <c r="C939" s="791">
        <v>1084.5999999999999</v>
      </c>
      <c r="D939" s="791">
        <v>6</v>
      </c>
      <c r="E939" s="176">
        <f t="shared" si="88"/>
        <v>29345731.000000007</v>
      </c>
      <c r="F939" s="176">
        <f t="shared" si="88"/>
        <v>2189620</v>
      </c>
      <c r="G939" s="177">
        <f t="shared" si="84"/>
        <v>429175.70000001043</v>
      </c>
      <c r="H939" s="177">
        <f t="shared" si="85"/>
        <v>2166</v>
      </c>
    </row>
    <row r="940" spans="1:8" x14ac:dyDescent="0.25">
      <c r="A940" s="790" t="s">
        <v>852</v>
      </c>
      <c r="B940" s="791">
        <v>1088</v>
      </c>
      <c r="C940" s="791">
        <v>1088.3</v>
      </c>
      <c r="D940" s="791">
        <v>2</v>
      </c>
      <c r="E940" s="176">
        <f t="shared" si="88"/>
        <v>29346819.300000008</v>
      </c>
      <c r="F940" s="176">
        <f t="shared" si="88"/>
        <v>2189622</v>
      </c>
      <c r="G940" s="177">
        <f t="shared" si="84"/>
        <v>428087.40000000969</v>
      </c>
      <c r="H940" s="177">
        <f t="shared" si="85"/>
        <v>2164</v>
      </c>
    </row>
    <row r="941" spans="1:8" x14ac:dyDescent="0.25">
      <c r="A941" s="790" t="s">
        <v>852</v>
      </c>
      <c r="B941" s="791">
        <v>1092</v>
      </c>
      <c r="C941" s="791">
        <v>2184.6999999999998</v>
      </c>
      <c r="D941" s="791">
        <v>12</v>
      </c>
      <c r="E941" s="176">
        <f t="shared" si="88"/>
        <v>29349004.000000007</v>
      </c>
      <c r="F941" s="176">
        <f t="shared" si="88"/>
        <v>2189634</v>
      </c>
      <c r="G941" s="177">
        <f t="shared" si="84"/>
        <v>425902.70000001043</v>
      </c>
      <c r="H941" s="177">
        <f t="shared" si="85"/>
        <v>2152</v>
      </c>
    </row>
    <row r="942" spans="1:8" x14ac:dyDescent="0.25">
      <c r="A942" s="790" t="s">
        <v>852</v>
      </c>
      <c r="B942" s="791">
        <v>1096</v>
      </c>
      <c r="C942" s="791">
        <v>1095.7</v>
      </c>
      <c r="D942" s="791">
        <v>6</v>
      </c>
      <c r="E942" s="176">
        <f t="shared" si="88"/>
        <v>29350099.700000007</v>
      </c>
      <c r="F942" s="176">
        <f t="shared" si="88"/>
        <v>2189640</v>
      </c>
      <c r="G942" s="177">
        <f t="shared" si="84"/>
        <v>424807.00000001118</v>
      </c>
      <c r="H942" s="177">
        <f t="shared" si="85"/>
        <v>2146</v>
      </c>
    </row>
    <row r="943" spans="1:8" x14ac:dyDescent="0.25">
      <c r="A943" s="790" t="s">
        <v>852</v>
      </c>
      <c r="B943" s="791">
        <v>1097</v>
      </c>
      <c r="C943" s="791">
        <v>1096.7</v>
      </c>
      <c r="D943" s="791">
        <v>6</v>
      </c>
      <c r="E943" s="176">
        <f t="shared" si="88"/>
        <v>29351196.400000006</v>
      </c>
      <c r="F943" s="176">
        <f t="shared" si="88"/>
        <v>2189646</v>
      </c>
      <c r="G943" s="177">
        <f t="shared" si="84"/>
        <v>423710.30000001192</v>
      </c>
      <c r="H943" s="177">
        <f t="shared" si="85"/>
        <v>2140</v>
      </c>
    </row>
    <row r="944" spans="1:8" x14ac:dyDescent="0.25">
      <c r="A944" s="790" t="s">
        <v>852</v>
      </c>
      <c r="B944" s="791">
        <v>1098</v>
      </c>
      <c r="C944" s="791">
        <v>2195.9</v>
      </c>
      <c r="D944" s="791">
        <v>12</v>
      </c>
      <c r="E944" s="176">
        <f t="shared" si="88"/>
        <v>29353392.300000004</v>
      </c>
      <c r="F944" s="176">
        <f t="shared" si="88"/>
        <v>2189658</v>
      </c>
      <c r="G944" s="177">
        <f t="shared" si="84"/>
        <v>421514.40000001341</v>
      </c>
      <c r="H944" s="177">
        <f t="shared" si="85"/>
        <v>2128</v>
      </c>
    </row>
    <row r="945" spans="1:8" x14ac:dyDescent="0.25">
      <c r="A945" s="790" t="s">
        <v>852</v>
      </c>
      <c r="B945" s="791">
        <v>1099</v>
      </c>
      <c r="C945" s="791">
        <v>1098.8</v>
      </c>
      <c r="D945" s="791">
        <v>6</v>
      </c>
      <c r="E945" s="176">
        <f t="shared" si="88"/>
        <v>29354491.100000005</v>
      </c>
      <c r="F945" s="176">
        <f t="shared" si="88"/>
        <v>2189664</v>
      </c>
      <c r="G945" s="177">
        <f t="shared" si="84"/>
        <v>420415.60000001267</v>
      </c>
      <c r="H945" s="177">
        <f t="shared" si="85"/>
        <v>2122</v>
      </c>
    </row>
    <row r="946" spans="1:8" x14ac:dyDescent="0.25">
      <c r="A946" s="790" t="s">
        <v>852</v>
      </c>
      <c r="B946" s="791">
        <v>1101</v>
      </c>
      <c r="C946" s="791">
        <v>2202.3999999999996</v>
      </c>
      <c r="D946" s="791">
        <v>24</v>
      </c>
      <c r="E946" s="176">
        <f t="shared" si="88"/>
        <v>29356693.500000004</v>
      </c>
      <c r="F946" s="176">
        <f t="shared" si="88"/>
        <v>2189688</v>
      </c>
      <c r="G946" s="177">
        <f t="shared" si="84"/>
        <v>418213.20000001416</v>
      </c>
      <c r="H946" s="177">
        <f t="shared" si="85"/>
        <v>2098</v>
      </c>
    </row>
    <row r="947" spans="1:8" x14ac:dyDescent="0.25">
      <c r="A947" s="790" t="s">
        <v>852</v>
      </c>
      <c r="B947" s="791">
        <v>1102</v>
      </c>
      <c r="C947" s="791">
        <v>1101.9000000000001</v>
      </c>
      <c r="D947" s="791">
        <v>6</v>
      </c>
      <c r="E947" s="176">
        <f t="shared" si="88"/>
        <v>29357795.400000002</v>
      </c>
      <c r="F947" s="176">
        <f t="shared" si="88"/>
        <v>2189694</v>
      </c>
      <c r="G947" s="177">
        <f t="shared" si="84"/>
        <v>417111.30000001565</v>
      </c>
      <c r="H947" s="177">
        <f t="shared" si="85"/>
        <v>2092</v>
      </c>
    </row>
    <row r="948" spans="1:8" x14ac:dyDescent="0.25">
      <c r="A948" s="790" t="s">
        <v>852</v>
      </c>
      <c r="B948" s="791">
        <v>1103</v>
      </c>
      <c r="C948" s="791">
        <v>1103.2</v>
      </c>
      <c r="D948" s="791">
        <v>10</v>
      </c>
      <c r="E948" s="176">
        <f t="shared" ref="E948:F963" si="89">E947+C948</f>
        <v>29358898.600000001</v>
      </c>
      <c r="F948" s="176">
        <f t="shared" si="89"/>
        <v>2189704</v>
      </c>
      <c r="G948" s="177">
        <f t="shared" si="84"/>
        <v>416008.10000001639</v>
      </c>
      <c r="H948" s="177">
        <f t="shared" si="85"/>
        <v>2082</v>
      </c>
    </row>
    <row r="949" spans="1:8" x14ac:dyDescent="0.25">
      <c r="A949" s="790" t="s">
        <v>852</v>
      </c>
      <c r="B949" s="791">
        <v>1106</v>
      </c>
      <c r="C949" s="791">
        <v>1105.5999999999999</v>
      </c>
      <c r="D949" s="791">
        <v>6</v>
      </c>
      <c r="E949" s="176">
        <f t="shared" si="89"/>
        <v>29360004.200000003</v>
      </c>
      <c r="F949" s="176">
        <f t="shared" si="89"/>
        <v>2189710</v>
      </c>
      <c r="G949" s="177">
        <f t="shared" si="84"/>
        <v>414902.5000000149</v>
      </c>
      <c r="H949" s="177">
        <f t="shared" si="85"/>
        <v>2076</v>
      </c>
    </row>
    <row r="950" spans="1:8" x14ac:dyDescent="0.25">
      <c r="A950" s="790" t="s">
        <v>852</v>
      </c>
      <c r="B950" s="791">
        <v>1109</v>
      </c>
      <c r="C950" s="791">
        <v>1108.5999999999999</v>
      </c>
      <c r="D950" s="791">
        <v>6</v>
      </c>
      <c r="E950" s="176">
        <f t="shared" si="89"/>
        <v>29361112.800000004</v>
      </c>
      <c r="F950" s="176">
        <f t="shared" si="89"/>
        <v>2189716</v>
      </c>
      <c r="G950" s="177">
        <f t="shared" si="84"/>
        <v>413793.90000001341</v>
      </c>
      <c r="H950" s="177">
        <f t="shared" si="85"/>
        <v>2070</v>
      </c>
    </row>
    <row r="951" spans="1:8" x14ac:dyDescent="0.25">
      <c r="A951" s="790" t="s">
        <v>852</v>
      </c>
      <c r="B951" s="791">
        <v>1111</v>
      </c>
      <c r="C951" s="791">
        <v>1110.5999999999999</v>
      </c>
      <c r="D951" s="791">
        <v>6</v>
      </c>
      <c r="E951" s="176">
        <f t="shared" si="89"/>
        <v>29362223.400000006</v>
      </c>
      <c r="F951" s="176">
        <f t="shared" si="89"/>
        <v>2189722</v>
      </c>
      <c r="G951" s="177">
        <f t="shared" si="84"/>
        <v>412683.30000001192</v>
      </c>
      <c r="H951" s="177">
        <f t="shared" si="85"/>
        <v>2064</v>
      </c>
    </row>
    <row r="952" spans="1:8" x14ac:dyDescent="0.25">
      <c r="A952" s="790" t="s">
        <v>852</v>
      </c>
      <c r="B952" s="791">
        <v>1114</v>
      </c>
      <c r="C952" s="791">
        <v>1113.5</v>
      </c>
      <c r="D952" s="791">
        <v>6</v>
      </c>
      <c r="E952" s="176">
        <f t="shared" si="89"/>
        <v>29363336.900000006</v>
      </c>
      <c r="F952" s="176">
        <f t="shared" si="89"/>
        <v>2189728</v>
      </c>
      <c r="G952" s="177">
        <f t="shared" si="84"/>
        <v>411569.80000001192</v>
      </c>
      <c r="H952" s="177">
        <f t="shared" si="85"/>
        <v>2058</v>
      </c>
    </row>
    <row r="953" spans="1:8" x14ac:dyDescent="0.25">
      <c r="A953" s="790" t="s">
        <v>852</v>
      </c>
      <c r="B953" s="791">
        <v>1115</v>
      </c>
      <c r="C953" s="791">
        <v>2229.5</v>
      </c>
      <c r="D953" s="791">
        <v>18</v>
      </c>
      <c r="E953" s="176">
        <f t="shared" si="89"/>
        <v>29365566.400000006</v>
      </c>
      <c r="F953" s="176">
        <f t="shared" si="89"/>
        <v>2189746</v>
      </c>
      <c r="G953" s="177">
        <f t="shared" si="84"/>
        <v>409340.30000001192</v>
      </c>
      <c r="H953" s="177">
        <f t="shared" si="85"/>
        <v>2040</v>
      </c>
    </row>
    <row r="954" spans="1:8" x14ac:dyDescent="0.25">
      <c r="A954" s="790" t="s">
        <v>852</v>
      </c>
      <c r="B954" s="791">
        <v>1116</v>
      </c>
      <c r="C954" s="791">
        <v>3348.8</v>
      </c>
      <c r="D954" s="791">
        <v>18</v>
      </c>
      <c r="E954" s="176">
        <f t="shared" si="89"/>
        <v>29368915.200000007</v>
      </c>
      <c r="F954" s="176">
        <f t="shared" si="89"/>
        <v>2189764</v>
      </c>
      <c r="G954" s="177">
        <f t="shared" si="84"/>
        <v>405991.50000001118</v>
      </c>
      <c r="H954" s="177">
        <f t="shared" si="85"/>
        <v>2022</v>
      </c>
    </row>
    <row r="955" spans="1:8" x14ac:dyDescent="0.25">
      <c r="A955" s="790" t="s">
        <v>852</v>
      </c>
      <c r="B955" s="791">
        <v>1120</v>
      </c>
      <c r="C955" s="791">
        <v>1120.4000000000001</v>
      </c>
      <c r="D955" s="791">
        <v>6</v>
      </c>
      <c r="E955" s="176">
        <f t="shared" si="89"/>
        <v>29370035.600000005</v>
      </c>
      <c r="F955" s="176">
        <f t="shared" si="89"/>
        <v>2189770</v>
      </c>
      <c r="G955" s="177">
        <f t="shared" si="84"/>
        <v>404871.10000001267</v>
      </c>
      <c r="H955" s="177">
        <f t="shared" si="85"/>
        <v>2016</v>
      </c>
    </row>
    <row r="956" spans="1:8" x14ac:dyDescent="0.25">
      <c r="A956" s="790" t="s">
        <v>852</v>
      </c>
      <c r="B956" s="791">
        <v>1122</v>
      </c>
      <c r="C956" s="791">
        <v>1121.8</v>
      </c>
      <c r="D956" s="791">
        <v>12</v>
      </c>
      <c r="E956" s="176">
        <f t="shared" si="89"/>
        <v>29371157.400000006</v>
      </c>
      <c r="F956" s="176">
        <f t="shared" si="89"/>
        <v>2189782</v>
      </c>
      <c r="G956" s="177">
        <f t="shared" si="84"/>
        <v>403749.30000001192</v>
      </c>
      <c r="H956" s="177">
        <f t="shared" si="85"/>
        <v>2004</v>
      </c>
    </row>
    <row r="957" spans="1:8" x14ac:dyDescent="0.25">
      <c r="A957" s="790" t="s">
        <v>852</v>
      </c>
      <c r="B957" s="791">
        <v>1123</v>
      </c>
      <c r="C957" s="791">
        <v>3369.6000000000004</v>
      </c>
      <c r="D957" s="791">
        <v>30</v>
      </c>
      <c r="E957" s="176">
        <f t="shared" si="89"/>
        <v>29374527.000000007</v>
      </c>
      <c r="F957" s="176">
        <f t="shared" si="89"/>
        <v>2189812</v>
      </c>
      <c r="G957" s="177">
        <f t="shared" si="84"/>
        <v>400379.70000001043</v>
      </c>
      <c r="H957" s="177">
        <f t="shared" si="85"/>
        <v>1974</v>
      </c>
    </row>
    <row r="958" spans="1:8" x14ac:dyDescent="0.25">
      <c r="A958" s="790" t="s">
        <v>852</v>
      </c>
      <c r="B958" s="791">
        <v>1124</v>
      </c>
      <c r="C958" s="791">
        <v>2247.8999999999996</v>
      </c>
      <c r="D958" s="791">
        <v>12</v>
      </c>
      <c r="E958" s="176">
        <f t="shared" si="89"/>
        <v>29376774.900000006</v>
      </c>
      <c r="F958" s="176">
        <f t="shared" si="89"/>
        <v>2189824</v>
      </c>
      <c r="G958" s="177">
        <f t="shared" si="84"/>
        <v>398131.80000001192</v>
      </c>
      <c r="H958" s="177">
        <f t="shared" si="85"/>
        <v>1962</v>
      </c>
    </row>
    <row r="959" spans="1:8" x14ac:dyDescent="0.25">
      <c r="A959" s="790" t="s">
        <v>852</v>
      </c>
      <c r="B959" s="791">
        <v>1126</v>
      </c>
      <c r="C959" s="791">
        <v>1125.7</v>
      </c>
      <c r="D959" s="791">
        <v>8</v>
      </c>
      <c r="E959" s="176">
        <f t="shared" si="89"/>
        <v>29377900.600000005</v>
      </c>
      <c r="F959" s="176">
        <f t="shared" si="89"/>
        <v>2189832</v>
      </c>
      <c r="G959" s="177">
        <f t="shared" si="84"/>
        <v>397006.10000001267</v>
      </c>
      <c r="H959" s="177">
        <f t="shared" si="85"/>
        <v>1954</v>
      </c>
    </row>
    <row r="960" spans="1:8" x14ac:dyDescent="0.25">
      <c r="A960" s="790" t="s">
        <v>852</v>
      </c>
      <c r="B960" s="791">
        <v>1127</v>
      </c>
      <c r="C960" s="791">
        <v>1126.5</v>
      </c>
      <c r="D960" s="791">
        <v>12</v>
      </c>
      <c r="E960" s="176">
        <f t="shared" si="89"/>
        <v>29379027.100000005</v>
      </c>
      <c r="F960" s="176">
        <f t="shared" si="89"/>
        <v>2189844</v>
      </c>
      <c r="G960" s="177">
        <f t="shared" si="84"/>
        <v>395879.60000001267</v>
      </c>
      <c r="H960" s="177">
        <f t="shared" si="85"/>
        <v>1942</v>
      </c>
    </row>
    <row r="961" spans="1:8" x14ac:dyDescent="0.25">
      <c r="A961" s="790" t="s">
        <v>852</v>
      </c>
      <c r="B961" s="791">
        <v>1130</v>
      </c>
      <c r="C961" s="791">
        <v>1130.4000000000001</v>
      </c>
      <c r="D961" s="791">
        <v>6</v>
      </c>
      <c r="E961" s="176">
        <f t="shared" si="89"/>
        <v>29380157.500000004</v>
      </c>
      <c r="F961" s="176">
        <f t="shared" si="89"/>
        <v>2189850</v>
      </c>
      <c r="G961" s="177">
        <f t="shared" si="84"/>
        <v>394749.20000001416</v>
      </c>
      <c r="H961" s="177">
        <f t="shared" si="85"/>
        <v>1936</v>
      </c>
    </row>
    <row r="962" spans="1:8" x14ac:dyDescent="0.25">
      <c r="A962" s="790" t="s">
        <v>852</v>
      </c>
      <c r="B962" s="791">
        <v>1132</v>
      </c>
      <c r="C962" s="791">
        <v>1131.8</v>
      </c>
      <c r="D962" s="791">
        <v>6</v>
      </c>
      <c r="E962" s="176">
        <f t="shared" si="89"/>
        <v>29381289.300000004</v>
      </c>
      <c r="F962" s="176">
        <f t="shared" si="89"/>
        <v>2189856</v>
      </c>
      <c r="G962" s="177">
        <f t="shared" si="84"/>
        <v>393617.40000001341</v>
      </c>
      <c r="H962" s="177">
        <f t="shared" si="85"/>
        <v>1930</v>
      </c>
    </row>
    <row r="963" spans="1:8" x14ac:dyDescent="0.25">
      <c r="A963" s="790" t="s">
        <v>852</v>
      </c>
      <c r="B963" s="791">
        <v>1135</v>
      </c>
      <c r="C963" s="791">
        <v>1135.3</v>
      </c>
      <c r="D963" s="791">
        <v>12</v>
      </c>
      <c r="E963" s="176">
        <f t="shared" si="89"/>
        <v>29382424.600000005</v>
      </c>
      <c r="F963" s="176">
        <f t="shared" si="89"/>
        <v>2189868</v>
      </c>
      <c r="G963" s="177">
        <f t="shared" ref="G963:G1026" si="90">$E$1167-E963</f>
        <v>392482.10000001267</v>
      </c>
      <c r="H963" s="177">
        <f t="shared" ref="H963:H1026" si="91">$F$1167-F963</f>
        <v>1918</v>
      </c>
    </row>
    <row r="964" spans="1:8" x14ac:dyDescent="0.25">
      <c r="A964" s="790" t="s">
        <v>852</v>
      </c>
      <c r="B964" s="791">
        <v>1137</v>
      </c>
      <c r="C964" s="791">
        <v>1136.5</v>
      </c>
      <c r="D964" s="791">
        <v>4</v>
      </c>
      <c r="E964" s="176">
        <f t="shared" ref="E964:F979" si="92">E963+C964</f>
        <v>29383561.100000005</v>
      </c>
      <c r="F964" s="176">
        <f t="shared" si="92"/>
        <v>2189872</v>
      </c>
      <c r="G964" s="177">
        <f t="shared" si="90"/>
        <v>391345.60000001267</v>
      </c>
      <c r="H964" s="177">
        <f t="shared" si="91"/>
        <v>1914</v>
      </c>
    </row>
    <row r="965" spans="1:8" x14ac:dyDescent="0.25">
      <c r="A965" s="790" t="s">
        <v>852</v>
      </c>
      <c r="B965" s="791">
        <v>1139</v>
      </c>
      <c r="C965" s="791">
        <v>1138.5999999999999</v>
      </c>
      <c r="D965" s="791">
        <v>6</v>
      </c>
      <c r="E965" s="176">
        <f t="shared" si="92"/>
        <v>29384699.700000007</v>
      </c>
      <c r="F965" s="176">
        <f t="shared" si="92"/>
        <v>2189878</v>
      </c>
      <c r="G965" s="177">
        <f t="shared" si="90"/>
        <v>390207.00000001118</v>
      </c>
      <c r="H965" s="177">
        <f t="shared" si="91"/>
        <v>1908</v>
      </c>
    </row>
    <row r="966" spans="1:8" x14ac:dyDescent="0.25">
      <c r="A966" s="790" t="s">
        <v>852</v>
      </c>
      <c r="B966" s="791">
        <v>1146</v>
      </c>
      <c r="C966" s="791">
        <v>2292</v>
      </c>
      <c r="D966" s="791">
        <v>15</v>
      </c>
      <c r="E966" s="176">
        <f t="shared" si="92"/>
        <v>29386991.700000007</v>
      </c>
      <c r="F966" s="176">
        <f t="shared" si="92"/>
        <v>2189893</v>
      </c>
      <c r="G966" s="177">
        <f t="shared" si="90"/>
        <v>387915.00000001118</v>
      </c>
      <c r="H966" s="177">
        <f t="shared" si="91"/>
        <v>1893</v>
      </c>
    </row>
    <row r="967" spans="1:8" x14ac:dyDescent="0.25">
      <c r="A967" s="790" t="s">
        <v>852</v>
      </c>
      <c r="B967" s="791">
        <v>1149</v>
      </c>
      <c r="C967" s="791">
        <v>1148.5999999999999</v>
      </c>
      <c r="D967" s="791">
        <v>6</v>
      </c>
      <c r="E967" s="176">
        <f t="shared" si="92"/>
        <v>29388140.300000008</v>
      </c>
      <c r="F967" s="176">
        <f t="shared" si="92"/>
        <v>2189899</v>
      </c>
      <c r="G967" s="177">
        <f t="shared" si="90"/>
        <v>386766.40000000969</v>
      </c>
      <c r="H967" s="177">
        <f t="shared" si="91"/>
        <v>1887</v>
      </c>
    </row>
    <row r="968" spans="1:8" x14ac:dyDescent="0.25">
      <c r="A968" s="790" t="s">
        <v>852</v>
      </c>
      <c r="B968" s="791">
        <v>1155</v>
      </c>
      <c r="C968" s="791">
        <v>1155</v>
      </c>
      <c r="D968" s="791">
        <v>6</v>
      </c>
      <c r="E968" s="176">
        <f t="shared" si="92"/>
        <v>29389295.300000008</v>
      </c>
      <c r="F968" s="176">
        <f t="shared" si="92"/>
        <v>2189905</v>
      </c>
      <c r="G968" s="177">
        <f t="shared" si="90"/>
        <v>385611.40000000969</v>
      </c>
      <c r="H968" s="177">
        <f t="shared" si="91"/>
        <v>1881</v>
      </c>
    </row>
    <row r="969" spans="1:8" x14ac:dyDescent="0.25">
      <c r="A969" s="790" t="s">
        <v>852</v>
      </c>
      <c r="B969" s="791">
        <v>1158</v>
      </c>
      <c r="C969" s="791">
        <v>1158.3</v>
      </c>
      <c r="D969" s="791">
        <v>6</v>
      </c>
      <c r="E969" s="176">
        <f t="shared" si="92"/>
        <v>29390453.600000009</v>
      </c>
      <c r="F969" s="176">
        <f t="shared" si="92"/>
        <v>2189911</v>
      </c>
      <c r="G969" s="177">
        <f t="shared" si="90"/>
        <v>384453.10000000894</v>
      </c>
      <c r="H969" s="177">
        <f t="shared" si="91"/>
        <v>1875</v>
      </c>
    </row>
    <row r="970" spans="1:8" x14ac:dyDescent="0.25">
      <c r="A970" s="790" t="s">
        <v>852</v>
      </c>
      <c r="B970" s="791">
        <v>1159</v>
      </c>
      <c r="C970" s="791">
        <v>1158.7</v>
      </c>
      <c r="D970" s="791">
        <v>6</v>
      </c>
      <c r="E970" s="176">
        <f t="shared" si="92"/>
        <v>29391612.300000008</v>
      </c>
      <c r="F970" s="176">
        <f t="shared" si="92"/>
        <v>2189917</v>
      </c>
      <c r="G970" s="177">
        <f t="shared" si="90"/>
        <v>383294.40000000969</v>
      </c>
      <c r="H970" s="177">
        <f t="shared" si="91"/>
        <v>1869</v>
      </c>
    </row>
    <row r="971" spans="1:8" x14ac:dyDescent="0.25">
      <c r="A971" s="790" t="s">
        <v>852</v>
      </c>
      <c r="B971" s="791">
        <v>1165</v>
      </c>
      <c r="C971" s="791">
        <v>1164.7</v>
      </c>
      <c r="D971" s="791">
        <v>12</v>
      </c>
      <c r="E971" s="176">
        <f t="shared" si="92"/>
        <v>29392777.000000007</v>
      </c>
      <c r="F971" s="176">
        <f t="shared" si="92"/>
        <v>2189929</v>
      </c>
      <c r="G971" s="177">
        <f t="shared" si="90"/>
        <v>382129.70000001043</v>
      </c>
      <c r="H971" s="177">
        <f t="shared" si="91"/>
        <v>1857</v>
      </c>
    </row>
    <row r="972" spans="1:8" x14ac:dyDescent="0.25">
      <c r="A972" s="790" t="s">
        <v>852</v>
      </c>
      <c r="B972" s="791">
        <v>1167</v>
      </c>
      <c r="C972" s="791">
        <v>1166.8</v>
      </c>
      <c r="D972" s="791">
        <v>6</v>
      </c>
      <c r="E972" s="176">
        <f t="shared" si="92"/>
        <v>29393943.800000008</v>
      </c>
      <c r="F972" s="176">
        <f t="shared" si="92"/>
        <v>2189935</v>
      </c>
      <c r="G972" s="177">
        <f t="shared" si="90"/>
        <v>380962.90000000969</v>
      </c>
      <c r="H972" s="177">
        <f t="shared" si="91"/>
        <v>1851</v>
      </c>
    </row>
    <row r="973" spans="1:8" x14ac:dyDescent="0.25">
      <c r="A973" s="790" t="s">
        <v>852</v>
      </c>
      <c r="B973" s="791">
        <v>1169</v>
      </c>
      <c r="C973" s="791">
        <v>1169.4000000000001</v>
      </c>
      <c r="D973" s="791">
        <v>12</v>
      </c>
      <c r="E973" s="176">
        <f t="shared" si="92"/>
        <v>29395113.200000007</v>
      </c>
      <c r="F973" s="176">
        <f t="shared" si="92"/>
        <v>2189947</v>
      </c>
      <c r="G973" s="177">
        <f t="shared" si="90"/>
        <v>379793.50000001118</v>
      </c>
      <c r="H973" s="177">
        <f t="shared" si="91"/>
        <v>1839</v>
      </c>
    </row>
    <row r="974" spans="1:8" x14ac:dyDescent="0.25">
      <c r="A974" s="790" t="s">
        <v>852</v>
      </c>
      <c r="B974" s="791">
        <v>1171</v>
      </c>
      <c r="C974" s="791">
        <v>1171</v>
      </c>
      <c r="D974" s="791">
        <v>6</v>
      </c>
      <c r="E974" s="176">
        <f t="shared" si="92"/>
        <v>29396284.200000007</v>
      </c>
      <c r="F974" s="176">
        <f t="shared" si="92"/>
        <v>2189953</v>
      </c>
      <c r="G974" s="177">
        <f t="shared" si="90"/>
        <v>378622.50000001118</v>
      </c>
      <c r="H974" s="177">
        <f t="shared" si="91"/>
        <v>1833</v>
      </c>
    </row>
    <row r="975" spans="1:8" x14ac:dyDescent="0.25">
      <c r="A975" s="790" t="s">
        <v>852</v>
      </c>
      <c r="B975" s="791">
        <v>1175</v>
      </c>
      <c r="C975" s="791">
        <v>1174.7</v>
      </c>
      <c r="D975" s="791">
        <v>5</v>
      </c>
      <c r="E975" s="176">
        <f t="shared" si="92"/>
        <v>29397458.900000006</v>
      </c>
      <c r="F975" s="176">
        <f t="shared" si="92"/>
        <v>2189958</v>
      </c>
      <c r="G975" s="177">
        <f t="shared" si="90"/>
        <v>377447.80000001192</v>
      </c>
      <c r="H975" s="177">
        <f t="shared" si="91"/>
        <v>1828</v>
      </c>
    </row>
    <row r="976" spans="1:8" x14ac:dyDescent="0.25">
      <c r="A976" s="790" t="s">
        <v>852</v>
      </c>
      <c r="B976" s="791">
        <v>1183</v>
      </c>
      <c r="C976" s="791">
        <v>1183.2</v>
      </c>
      <c r="D976" s="791">
        <v>6</v>
      </c>
      <c r="E976" s="176">
        <f t="shared" si="92"/>
        <v>29398642.100000005</v>
      </c>
      <c r="F976" s="176">
        <f t="shared" si="92"/>
        <v>2189964</v>
      </c>
      <c r="G976" s="177">
        <f t="shared" si="90"/>
        <v>376264.60000001267</v>
      </c>
      <c r="H976" s="177">
        <f t="shared" si="91"/>
        <v>1822</v>
      </c>
    </row>
    <row r="977" spans="1:8" x14ac:dyDescent="0.25">
      <c r="A977" s="790" t="s">
        <v>852</v>
      </c>
      <c r="B977" s="791">
        <v>1184</v>
      </c>
      <c r="C977" s="791">
        <v>1184.3</v>
      </c>
      <c r="D977" s="791">
        <v>12</v>
      </c>
      <c r="E977" s="176">
        <f t="shared" si="92"/>
        <v>29399826.400000006</v>
      </c>
      <c r="F977" s="176">
        <f t="shared" si="92"/>
        <v>2189976</v>
      </c>
      <c r="G977" s="177">
        <f t="shared" si="90"/>
        <v>375080.30000001192</v>
      </c>
      <c r="H977" s="177">
        <f t="shared" si="91"/>
        <v>1810</v>
      </c>
    </row>
    <row r="978" spans="1:8" x14ac:dyDescent="0.25">
      <c r="A978" s="790" t="s">
        <v>852</v>
      </c>
      <c r="B978" s="791">
        <v>1188</v>
      </c>
      <c r="C978" s="791">
        <v>2375.4</v>
      </c>
      <c r="D978" s="791">
        <v>18</v>
      </c>
      <c r="E978" s="176">
        <f t="shared" si="92"/>
        <v>29402201.800000004</v>
      </c>
      <c r="F978" s="176">
        <f t="shared" si="92"/>
        <v>2189994</v>
      </c>
      <c r="G978" s="177">
        <f t="shared" si="90"/>
        <v>372704.90000001341</v>
      </c>
      <c r="H978" s="177">
        <f t="shared" si="91"/>
        <v>1792</v>
      </c>
    </row>
    <row r="979" spans="1:8" x14ac:dyDescent="0.25">
      <c r="A979" s="790" t="s">
        <v>852</v>
      </c>
      <c r="B979" s="791">
        <v>1189</v>
      </c>
      <c r="C979" s="791">
        <v>1189.2</v>
      </c>
      <c r="D979" s="791">
        <v>6</v>
      </c>
      <c r="E979" s="176">
        <f t="shared" si="92"/>
        <v>29403391.000000004</v>
      </c>
      <c r="F979" s="176">
        <f t="shared" si="92"/>
        <v>2190000</v>
      </c>
      <c r="G979" s="177">
        <f t="shared" si="90"/>
        <v>371515.70000001416</v>
      </c>
      <c r="H979" s="177">
        <f t="shared" si="91"/>
        <v>1786</v>
      </c>
    </row>
    <row r="980" spans="1:8" x14ac:dyDescent="0.25">
      <c r="A980" s="790" t="s">
        <v>852</v>
      </c>
      <c r="B980" s="791">
        <v>1191</v>
      </c>
      <c r="C980" s="791">
        <v>3572.7</v>
      </c>
      <c r="D980" s="791">
        <v>24</v>
      </c>
      <c r="E980" s="176">
        <f t="shared" ref="E980:F995" si="93">E979+C980</f>
        <v>29406963.700000003</v>
      </c>
      <c r="F980" s="176">
        <f t="shared" si="93"/>
        <v>2190024</v>
      </c>
      <c r="G980" s="177">
        <f t="shared" si="90"/>
        <v>367943.0000000149</v>
      </c>
      <c r="H980" s="177">
        <f t="shared" si="91"/>
        <v>1762</v>
      </c>
    </row>
    <row r="981" spans="1:8" x14ac:dyDescent="0.25">
      <c r="A981" s="790" t="s">
        <v>852</v>
      </c>
      <c r="B981" s="791">
        <v>1192</v>
      </c>
      <c r="C981" s="791">
        <v>1191.7</v>
      </c>
      <c r="D981" s="791">
        <v>6</v>
      </c>
      <c r="E981" s="176">
        <f t="shared" si="93"/>
        <v>29408155.400000002</v>
      </c>
      <c r="F981" s="176">
        <f t="shared" si="93"/>
        <v>2190030</v>
      </c>
      <c r="G981" s="177">
        <f t="shared" si="90"/>
        <v>366751.30000001565</v>
      </c>
      <c r="H981" s="177">
        <f t="shared" si="91"/>
        <v>1756</v>
      </c>
    </row>
    <row r="982" spans="1:8" x14ac:dyDescent="0.25">
      <c r="A982" s="790" t="s">
        <v>852</v>
      </c>
      <c r="B982" s="791">
        <v>1195</v>
      </c>
      <c r="C982" s="791">
        <v>1194.5</v>
      </c>
      <c r="D982" s="791">
        <v>12</v>
      </c>
      <c r="E982" s="176">
        <f t="shared" si="93"/>
        <v>29409349.900000002</v>
      </c>
      <c r="F982" s="176">
        <f t="shared" si="93"/>
        <v>2190042</v>
      </c>
      <c r="G982" s="177">
        <f t="shared" si="90"/>
        <v>365556.80000001565</v>
      </c>
      <c r="H982" s="177">
        <f t="shared" si="91"/>
        <v>1744</v>
      </c>
    </row>
    <row r="983" spans="1:8" x14ac:dyDescent="0.25">
      <c r="A983" s="790" t="s">
        <v>852</v>
      </c>
      <c r="B983" s="791">
        <v>1197</v>
      </c>
      <c r="C983" s="791">
        <v>1196.8</v>
      </c>
      <c r="D983" s="791">
        <v>12</v>
      </c>
      <c r="E983" s="176">
        <f t="shared" si="93"/>
        <v>29410546.700000003</v>
      </c>
      <c r="F983" s="176">
        <f t="shared" si="93"/>
        <v>2190054</v>
      </c>
      <c r="G983" s="177">
        <f t="shared" si="90"/>
        <v>364360.0000000149</v>
      </c>
      <c r="H983" s="177">
        <f t="shared" si="91"/>
        <v>1732</v>
      </c>
    </row>
    <row r="984" spans="1:8" x14ac:dyDescent="0.25">
      <c r="A984" s="790" t="s">
        <v>852</v>
      </c>
      <c r="B984" s="791">
        <v>1200</v>
      </c>
      <c r="C984" s="791">
        <v>1200.3</v>
      </c>
      <c r="D984" s="791">
        <v>12</v>
      </c>
      <c r="E984" s="176">
        <f t="shared" si="93"/>
        <v>29411747.000000004</v>
      </c>
      <c r="F984" s="176">
        <f t="shared" si="93"/>
        <v>2190066</v>
      </c>
      <c r="G984" s="177">
        <f t="shared" si="90"/>
        <v>363159.70000001416</v>
      </c>
      <c r="H984" s="177">
        <f t="shared" si="91"/>
        <v>1720</v>
      </c>
    </row>
    <row r="985" spans="1:8" x14ac:dyDescent="0.25">
      <c r="A985" s="790" t="s">
        <v>852</v>
      </c>
      <c r="B985" s="791">
        <v>1203</v>
      </c>
      <c r="C985" s="791">
        <v>2405.8000000000002</v>
      </c>
      <c r="D985" s="791">
        <v>12</v>
      </c>
      <c r="E985" s="176">
        <f t="shared" si="93"/>
        <v>29414152.800000004</v>
      </c>
      <c r="F985" s="176">
        <f t="shared" si="93"/>
        <v>2190078</v>
      </c>
      <c r="G985" s="177">
        <f t="shared" si="90"/>
        <v>360753.90000001341</v>
      </c>
      <c r="H985" s="177">
        <f t="shared" si="91"/>
        <v>1708</v>
      </c>
    </row>
    <row r="986" spans="1:8" x14ac:dyDescent="0.25">
      <c r="A986" s="790" t="s">
        <v>852</v>
      </c>
      <c r="B986" s="791">
        <v>1209</v>
      </c>
      <c r="C986" s="791">
        <v>1208.7</v>
      </c>
      <c r="D986" s="791">
        <v>6</v>
      </c>
      <c r="E986" s="176">
        <f t="shared" si="93"/>
        <v>29415361.500000004</v>
      </c>
      <c r="F986" s="176">
        <f t="shared" si="93"/>
        <v>2190084</v>
      </c>
      <c r="G986" s="177">
        <f t="shared" si="90"/>
        <v>359545.20000001416</v>
      </c>
      <c r="H986" s="177">
        <f t="shared" si="91"/>
        <v>1702</v>
      </c>
    </row>
    <row r="987" spans="1:8" x14ac:dyDescent="0.25">
      <c r="A987" s="790" t="s">
        <v>852</v>
      </c>
      <c r="B987" s="791">
        <v>1210</v>
      </c>
      <c r="C987" s="791">
        <v>1210.3</v>
      </c>
      <c r="D987" s="791">
        <v>10</v>
      </c>
      <c r="E987" s="176">
        <f t="shared" si="93"/>
        <v>29416571.800000004</v>
      </c>
      <c r="F987" s="176">
        <f t="shared" si="93"/>
        <v>2190094</v>
      </c>
      <c r="G987" s="177">
        <f t="shared" si="90"/>
        <v>358334.90000001341</v>
      </c>
      <c r="H987" s="177">
        <f t="shared" si="91"/>
        <v>1692</v>
      </c>
    </row>
    <row r="988" spans="1:8" x14ac:dyDescent="0.25">
      <c r="A988" s="790" t="s">
        <v>852</v>
      </c>
      <c r="B988" s="791">
        <v>1214</v>
      </c>
      <c r="C988" s="791">
        <v>1213.5999999999999</v>
      </c>
      <c r="D988" s="791">
        <v>12</v>
      </c>
      <c r="E988" s="176">
        <f t="shared" si="93"/>
        <v>29417785.400000006</v>
      </c>
      <c r="F988" s="176">
        <f t="shared" si="93"/>
        <v>2190106</v>
      </c>
      <c r="G988" s="177">
        <f t="shared" si="90"/>
        <v>357121.30000001192</v>
      </c>
      <c r="H988" s="177">
        <f t="shared" si="91"/>
        <v>1680</v>
      </c>
    </row>
    <row r="989" spans="1:8" x14ac:dyDescent="0.25">
      <c r="A989" s="790" t="s">
        <v>852</v>
      </c>
      <c r="B989" s="791">
        <v>1216</v>
      </c>
      <c r="C989" s="791">
        <v>1215.7</v>
      </c>
      <c r="D989" s="791">
        <v>6</v>
      </c>
      <c r="E989" s="176">
        <f t="shared" si="93"/>
        <v>29419001.100000005</v>
      </c>
      <c r="F989" s="176">
        <f t="shared" si="93"/>
        <v>2190112</v>
      </c>
      <c r="G989" s="177">
        <f t="shared" si="90"/>
        <v>355905.60000001267</v>
      </c>
      <c r="H989" s="177">
        <f t="shared" si="91"/>
        <v>1674</v>
      </c>
    </row>
    <row r="990" spans="1:8" x14ac:dyDescent="0.25">
      <c r="A990" s="790" t="s">
        <v>852</v>
      </c>
      <c r="B990" s="791">
        <v>1217</v>
      </c>
      <c r="C990" s="791">
        <v>1217.0999999999999</v>
      </c>
      <c r="D990" s="791">
        <v>6</v>
      </c>
      <c r="E990" s="176">
        <f t="shared" si="93"/>
        <v>29420218.200000007</v>
      </c>
      <c r="F990" s="176">
        <f t="shared" si="93"/>
        <v>2190118</v>
      </c>
      <c r="G990" s="177">
        <f t="shared" si="90"/>
        <v>354688.50000001118</v>
      </c>
      <c r="H990" s="177">
        <f t="shared" si="91"/>
        <v>1668</v>
      </c>
    </row>
    <row r="991" spans="1:8" x14ac:dyDescent="0.25">
      <c r="A991" s="790" t="s">
        <v>852</v>
      </c>
      <c r="B991" s="791">
        <v>1220</v>
      </c>
      <c r="C991" s="791">
        <v>1219.7</v>
      </c>
      <c r="D991" s="791">
        <v>12</v>
      </c>
      <c r="E991" s="176">
        <f t="shared" si="93"/>
        <v>29421437.900000006</v>
      </c>
      <c r="F991" s="176">
        <f t="shared" si="93"/>
        <v>2190130</v>
      </c>
      <c r="G991" s="177">
        <f t="shared" si="90"/>
        <v>353468.80000001192</v>
      </c>
      <c r="H991" s="177">
        <f t="shared" si="91"/>
        <v>1656</v>
      </c>
    </row>
    <row r="992" spans="1:8" x14ac:dyDescent="0.25">
      <c r="A992" s="790" t="s">
        <v>852</v>
      </c>
      <c r="B992" s="791">
        <v>1222</v>
      </c>
      <c r="C992" s="791">
        <v>1221.8</v>
      </c>
      <c r="D992" s="791">
        <v>6</v>
      </c>
      <c r="E992" s="176">
        <f t="shared" si="93"/>
        <v>29422659.700000007</v>
      </c>
      <c r="F992" s="176">
        <f t="shared" si="93"/>
        <v>2190136</v>
      </c>
      <c r="G992" s="177">
        <f t="shared" si="90"/>
        <v>352247.00000001118</v>
      </c>
      <c r="H992" s="177">
        <f t="shared" si="91"/>
        <v>1650</v>
      </c>
    </row>
    <row r="993" spans="1:8" x14ac:dyDescent="0.25">
      <c r="A993" s="790" t="s">
        <v>852</v>
      </c>
      <c r="B993" s="791">
        <v>1224</v>
      </c>
      <c r="C993" s="791">
        <v>1223.5</v>
      </c>
      <c r="D993" s="791">
        <v>6</v>
      </c>
      <c r="E993" s="176">
        <f t="shared" si="93"/>
        <v>29423883.200000007</v>
      </c>
      <c r="F993" s="176">
        <f t="shared" si="93"/>
        <v>2190142</v>
      </c>
      <c r="G993" s="177">
        <f t="shared" si="90"/>
        <v>351023.50000001118</v>
      </c>
      <c r="H993" s="177">
        <f t="shared" si="91"/>
        <v>1644</v>
      </c>
    </row>
    <row r="994" spans="1:8" x14ac:dyDescent="0.25">
      <c r="A994" s="790" t="s">
        <v>852</v>
      </c>
      <c r="B994" s="791">
        <v>1236</v>
      </c>
      <c r="C994" s="791">
        <v>1236.4000000000001</v>
      </c>
      <c r="D994" s="791">
        <v>6</v>
      </c>
      <c r="E994" s="176">
        <f t="shared" si="93"/>
        <v>29425119.600000005</v>
      </c>
      <c r="F994" s="176">
        <f t="shared" si="93"/>
        <v>2190148</v>
      </c>
      <c r="G994" s="177">
        <f t="shared" si="90"/>
        <v>349787.10000001267</v>
      </c>
      <c r="H994" s="177">
        <f t="shared" si="91"/>
        <v>1638</v>
      </c>
    </row>
    <row r="995" spans="1:8" x14ac:dyDescent="0.25">
      <c r="A995" s="790" t="s">
        <v>852</v>
      </c>
      <c r="B995" s="791">
        <v>1237</v>
      </c>
      <c r="C995" s="791">
        <v>3710.9</v>
      </c>
      <c r="D995" s="791">
        <v>18</v>
      </c>
      <c r="E995" s="176">
        <f t="shared" si="93"/>
        <v>29428830.500000004</v>
      </c>
      <c r="F995" s="176">
        <f t="shared" si="93"/>
        <v>2190166</v>
      </c>
      <c r="G995" s="177">
        <f t="shared" si="90"/>
        <v>346076.20000001416</v>
      </c>
      <c r="H995" s="177">
        <f t="shared" si="91"/>
        <v>1620</v>
      </c>
    </row>
    <row r="996" spans="1:8" x14ac:dyDescent="0.25">
      <c r="A996" s="790" t="s">
        <v>852</v>
      </c>
      <c r="B996" s="791">
        <v>1238</v>
      </c>
      <c r="C996" s="791">
        <v>1238.0999999999999</v>
      </c>
      <c r="D996" s="791">
        <v>9</v>
      </c>
      <c r="E996" s="176">
        <f t="shared" ref="E996:F1011" si="94">E995+C996</f>
        <v>29430068.600000005</v>
      </c>
      <c r="F996" s="176">
        <f t="shared" si="94"/>
        <v>2190175</v>
      </c>
      <c r="G996" s="177">
        <f t="shared" si="90"/>
        <v>344838.10000001267</v>
      </c>
      <c r="H996" s="177">
        <f t="shared" si="91"/>
        <v>1611</v>
      </c>
    </row>
    <row r="997" spans="1:8" x14ac:dyDescent="0.25">
      <c r="A997" s="790" t="s">
        <v>852</v>
      </c>
      <c r="B997" s="791">
        <v>1240</v>
      </c>
      <c r="C997" s="791">
        <v>1239.5</v>
      </c>
      <c r="D997" s="791">
        <v>6</v>
      </c>
      <c r="E997" s="176">
        <f t="shared" si="94"/>
        <v>29431308.100000005</v>
      </c>
      <c r="F997" s="176">
        <f t="shared" si="94"/>
        <v>2190181</v>
      </c>
      <c r="G997" s="177">
        <f t="shared" si="90"/>
        <v>343598.60000001267</v>
      </c>
      <c r="H997" s="177">
        <f t="shared" si="91"/>
        <v>1605</v>
      </c>
    </row>
    <row r="998" spans="1:8" x14ac:dyDescent="0.25">
      <c r="A998" s="790" t="s">
        <v>852</v>
      </c>
      <c r="B998" s="791">
        <v>1241</v>
      </c>
      <c r="C998" s="791">
        <v>1241.4000000000001</v>
      </c>
      <c r="D998" s="791">
        <v>6</v>
      </c>
      <c r="E998" s="176">
        <f t="shared" si="94"/>
        <v>29432549.500000004</v>
      </c>
      <c r="F998" s="176">
        <f t="shared" si="94"/>
        <v>2190187</v>
      </c>
      <c r="G998" s="177">
        <f t="shared" si="90"/>
        <v>342357.20000001416</v>
      </c>
      <c r="H998" s="177">
        <f t="shared" si="91"/>
        <v>1599</v>
      </c>
    </row>
    <row r="999" spans="1:8" x14ac:dyDescent="0.25">
      <c r="A999" s="790" t="s">
        <v>852</v>
      </c>
      <c r="B999" s="791">
        <v>1247</v>
      </c>
      <c r="C999" s="791">
        <v>1246.9000000000001</v>
      </c>
      <c r="D999" s="791">
        <v>6</v>
      </c>
      <c r="E999" s="176">
        <f t="shared" si="94"/>
        <v>29433796.400000002</v>
      </c>
      <c r="F999" s="176">
        <f t="shared" si="94"/>
        <v>2190193</v>
      </c>
      <c r="G999" s="177">
        <f t="shared" si="90"/>
        <v>341110.30000001565</v>
      </c>
      <c r="H999" s="177">
        <f t="shared" si="91"/>
        <v>1593</v>
      </c>
    </row>
    <row r="1000" spans="1:8" x14ac:dyDescent="0.25">
      <c r="A1000" s="790" t="s">
        <v>852</v>
      </c>
      <c r="B1000" s="791">
        <v>1248</v>
      </c>
      <c r="C1000" s="791">
        <v>1248.0999999999999</v>
      </c>
      <c r="D1000" s="791">
        <v>6</v>
      </c>
      <c r="E1000" s="176">
        <f t="shared" si="94"/>
        <v>29435044.500000004</v>
      </c>
      <c r="F1000" s="176">
        <f t="shared" si="94"/>
        <v>2190199</v>
      </c>
      <c r="G1000" s="177">
        <f t="shared" si="90"/>
        <v>339862.20000001416</v>
      </c>
      <c r="H1000" s="177">
        <f t="shared" si="91"/>
        <v>1587</v>
      </c>
    </row>
    <row r="1001" spans="1:8" x14ac:dyDescent="0.25">
      <c r="A1001" s="790" t="s">
        <v>852</v>
      </c>
      <c r="B1001" s="791">
        <v>1251</v>
      </c>
      <c r="C1001" s="791">
        <v>2501.3999999999996</v>
      </c>
      <c r="D1001" s="791">
        <v>13</v>
      </c>
      <c r="E1001" s="176">
        <f t="shared" si="94"/>
        <v>29437545.900000002</v>
      </c>
      <c r="F1001" s="176">
        <f t="shared" si="94"/>
        <v>2190212</v>
      </c>
      <c r="G1001" s="177">
        <f t="shared" si="90"/>
        <v>337360.80000001565</v>
      </c>
      <c r="H1001" s="177">
        <f t="shared" si="91"/>
        <v>1574</v>
      </c>
    </row>
    <row r="1002" spans="1:8" x14ac:dyDescent="0.25">
      <c r="A1002" s="790" t="s">
        <v>852</v>
      </c>
      <c r="B1002" s="791">
        <v>1252</v>
      </c>
      <c r="C1002" s="791">
        <v>1251.7</v>
      </c>
      <c r="D1002" s="791">
        <v>12</v>
      </c>
      <c r="E1002" s="176">
        <f t="shared" si="94"/>
        <v>29438797.600000001</v>
      </c>
      <c r="F1002" s="176">
        <f t="shared" si="94"/>
        <v>2190224</v>
      </c>
      <c r="G1002" s="177">
        <f t="shared" si="90"/>
        <v>336109.10000001639</v>
      </c>
      <c r="H1002" s="177">
        <f t="shared" si="91"/>
        <v>1562</v>
      </c>
    </row>
    <row r="1003" spans="1:8" x14ac:dyDescent="0.25">
      <c r="A1003" s="790" t="s">
        <v>852</v>
      </c>
      <c r="B1003" s="791">
        <v>1253</v>
      </c>
      <c r="C1003" s="791">
        <v>1253.3</v>
      </c>
      <c r="D1003" s="791">
        <v>12</v>
      </c>
      <c r="E1003" s="176">
        <f t="shared" si="94"/>
        <v>29440050.900000002</v>
      </c>
      <c r="F1003" s="176">
        <f t="shared" si="94"/>
        <v>2190236</v>
      </c>
      <c r="G1003" s="177">
        <f t="shared" si="90"/>
        <v>334855.80000001565</v>
      </c>
      <c r="H1003" s="177">
        <f t="shared" si="91"/>
        <v>1550</v>
      </c>
    </row>
    <row r="1004" spans="1:8" x14ac:dyDescent="0.25">
      <c r="A1004" s="790" t="s">
        <v>852</v>
      </c>
      <c r="B1004" s="791">
        <v>1254</v>
      </c>
      <c r="C1004" s="791">
        <v>1253.5999999999999</v>
      </c>
      <c r="D1004" s="791">
        <v>11</v>
      </c>
      <c r="E1004" s="176">
        <f t="shared" si="94"/>
        <v>29441304.500000004</v>
      </c>
      <c r="F1004" s="176">
        <f t="shared" si="94"/>
        <v>2190247</v>
      </c>
      <c r="G1004" s="177">
        <f t="shared" si="90"/>
        <v>333602.20000001416</v>
      </c>
      <c r="H1004" s="177">
        <f t="shared" si="91"/>
        <v>1539</v>
      </c>
    </row>
    <row r="1005" spans="1:8" x14ac:dyDescent="0.25">
      <c r="A1005" s="790" t="s">
        <v>852</v>
      </c>
      <c r="B1005" s="791">
        <v>1255</v>
      </c>
      <c r="C1005" s="791">
        <v>1255.4000000000001</v>
      </c>
      <c r="D1005" s="791">
        <v>6</v>
      </c>
      <c r="E1005" s="176">
        <f t="shared" si="94"/>
        <v>29442559.900000002</v>
      </c>
      <c r="F1005" s="176">
        <f t="shared" si="94"/>
        <v>2190253</v>
      </c>
      <c r="G1005" s="177">
        <f t="shared" si="90"/>
        <v>332346.80000001565</v>
      </c>
      <c r="H1005" s="177">
        <f t="shared" si="91"/>
        <v>1533</v>
      </c>
    </row>
    <row r="1006" spans="1:8" x14ac:dyDescent="0.25">
      <c r="A1006" s="790" t="s">
        <v>852</v>
      </c>
      <c r="B1006" s="791">
        <v>1260</v>
      </c>
      <c r="C1006" s="791">
        <v>1259.5</v>
      </c>
      <c r="D1006" s="791">
        <v>12</v>
      </c>
      <c r="E1006" s="176">
        <f t="shared" si="94"/>
        <v>29443819.400000002</v>
      </c>
      <c r="F1006" s="176">
        <f t="shared" si="94"/>
        <v>2190265</v>
      </c>
      <c r="G1006" s="177">
        <f t="shared" si="90"/>
        <v>331087.30000001565</v>
      </c>
      <c r="H1006" s="177">
        <f t="shared" si="91"/>
        <v>1521</v>
      </c>
    </row>
    <row r="1007" spans="1:8" x14ac:dyDescent="0.25">
      <c r="A1007" s="790" t="s">
        <v>852</v>
      </c>
      <c r="B1007" s="791">
        <v>1262</v>
      </c>
      <c r="C1007" s="791">
        <v>1262</v>
      </c>
      <c r="D1007" s="791">
        <v>12</v>
      </c>
      <c r="E1007" s="176">
        <f t="shared" si="94"/>
        <v>29445081.400000002</v>
      </c>
      <c r="F1007" s="176">
        <f t="shared" si="94"/>
        <v>2190277</v>
      </c>
      <c r="G1007" s="177">
        <f t="shared" si="90"/>
        <v>329825.30000001565</v>
      </c>
      <c r="H1007" s="177">
        <f t="shared" si="91"/>
        <v>1509</v>
      </c>
    </row>
    <row r="1008" spans="1:8" x14ac:dyDescent="0.25">
      <c r="A1008" s="790" t="s">
        <v>852</v>
      </c>
      <c r="B1008" s="791">
        <v>1265</v>
      </c>
      <c r="C1008" s="791">
        <v>2530.4</v>
      </c>
      <c r="D1008" s="791">
        <v>18</v>
      </c>
      <c r="E1008" s="176">
        <f t="shared" si="94"/>
        <v>29447611.800000001</v>
      </c>
      <c r="F1008" s="176">
        <f t="shared" si="94"/>
        <v>2190295</v>
      </c>
      <c r="G1008" s="177">
        <f t="shared" si="90"/>
        <v>327294.90000001714</v>
      </c>
      <c r="H1008" s="177">
        <f t="shared" si="91"/>
        <v>1491</v>
      </c>
    </row>
    <row r="1009" spans="1:8" x14ac:dyDescent="0.25">
      <c r="A1009" s="790" t="s">
        <v>852</v>
      </c>
      <c r="B1009" s="791">
        <v>1271</v>
      </c>
      <c r="C1009" s="791">
        <v>1271.4000000000001</v>
      </c>
      <c r="D1009" s="791">
        <v>12</v>
      </c>
      <c r="E1009" s="176">
        <f t="shared" si="94"/>
        <v>29448883.199999999</v>
      </c>
      <c r="F1009" s="176">
        <f t="shared" si="94"/>
        <v>2190307</v>
      </c>
      <c r="G1009" s="177">
        <f t="shared" si="90"/>
        <v>326023.50000001863</v>
      </c>
      <c r="H1009" s="177">
        <f t="shared" si="91"/>
        <v>1479</v>
      </c>
    </row>
    <row r="1010" spans="1:8" x14ac:dyDescent="0.25">
      <c r="A1010" s="790" t="s">
        <v>852</v>
      </c>
      <c r="B1010" s="791">
        <v>1272</v>
      </c>
      <c r="C1010" s="791">
        <v>2544</v>
      </c>
      <c r="D1010" s="791">
        <v>12</v>
      </c>
      <c r="E1010" s="176">
        <f t="shared" si="94"/>
        <v>29451427.199999999</v>
      </c>
      <c r="F1010" s="176">
        <f t="shared" si="94"/>
        <v>2190319</v>
      </c>
      <c r="G1010" s="177">
        <f t="shared" si="90"/>
        <v>323479.50000001863</v>
      </c>
      <c r="H1010" s="177">
        <f t="shared" si="91"/>
        <v>1467</v>
      </c>
    </row>
    <row r="1011" spans="1:8" x14ac:dyDescent="0.25">
      <c r="A1011" s="790" t="s">
        <v>852</v>
      </c>
      <c r="B1011" s="791">
        <v>1274</v>
      </c>
      <c r="C1011" s="791">
        <v>1274.0999999999999</v>
      </c>
      <c r="D1011" s="791">
        <v>12</v>
      </c>
      <c r="E1011" s="176">
        <f t="shared" si="94"/>
        <v>29452701.300000001</v>
      </c>
      <c r="F1011" s="176">
        <f t="shared" si="94"/>
        <v>2190331</v>
      </c>
      <c r="G1011" s="177">
        <f t="shared" si="90"/>
        <v>322205.40000001714</v>
      </c>
      <c r="H1011" s="177">
        <f t="shared" si="91"/>
        <v>1455</v>
      </c>
    </row>
    <row r="1012" spans="1:8" x14ac:dyDescent="0.25">
      <c r="A1012" s="790" t="s">
        <v>852</v>
      </c>
      <c r="B1012" s="791">
        <v>1296</v>
      </c>
      <c r="C1012" s="791">
        <v>1296.0999999999999</v>
      </c>
      <c r="D1012" s="791">
        <v>6</v>
      </c>
      <c r="E1012" s="176">
        <f t="shared" ref="E1012:F1027" si="95">E1011+C1012</f>
        <v>29453997.400000002</v>
      </c>
      <c r="F1012" s="176">
        <f t="shared" si="95"/>
        <v>2190337</v>
      </c>
      <c r="G1012" s="177">
        <f t="shared" si="90"/>
        <v>320909.30000001565</v>
      </c>
      <c r="H1012" s="177">
        <f t="shared" si="91"/>
        <v>1449</v>
      </c>
    </row>
    <row r="1013" spans="1:8" x14ac:dyDescent="0.25">
      <c r="A1013" s="790" t="s">
        <v>852</v>
      </c>
      <c r="B1013" s="791">
        <v>1301</v>
      </c>
      <c r="C1013" s="791">
        <v>1301.0999999999999</v>
      </c>
      <c r="D1013" s="791">
        <v>12</v>
      </c>
      <c r="E1013" s="176">
        <f t="shared" si="95"/>
        <v>29455298.500000004</v>
      </c>
      <c r="F1013" s="176">
        <f t="shared" si="95"/>
        <v>2190349</v>
      </c>
      <c r="G1013" s="177">
        <f t="shared" si="90"/>
        <v>319608.20000001416</v>
      </c>
      <c r="H1013" s="177">
        <f t="shared" si="91"/>
        <v>1437</v>
      </c>
    </row>
    <row r="1014" spans="1:8" x14ac:dyDescent="0.25">
      <c r="A1014" s="790" t="s">
        <v>852</v>
      </c>
      <c r="B1014" s="791">
        <v>1304</v>
      </c>
      <c r="C1014" s="791">
        <v>1303.5999999999999</v>
      </c>
      <c r="D1014" s="791">
        <v>6</v>
      </c>
      <c r="E1014" s="176">
        <f t="shared" si="95"/>
        <v>29456602.100000005</v>
      </c>
      <c r="F1014" s="176">
        <f t="shared" si="95"/>
        <v>2190355</v>
      </c>
      <c r="G1014" s="177">
        <f t="shared" si="90"/>
        <v>318304.60000001267</v>
      </c>
      <c r="H1014" s="177">
        <f t="shared" si="91"/>
        <v>1431</v>
      </c>
    </row>
    <row r="1015" spans="1:8" x14ac:dyDescent="0.25">
      <c r="A1015" s="790" t="s">
        <v>852</v>
      </c>
      <c r="B1015" s="791">
        <v>1306</v>
      </c>
      <c r="C1015" s="791">
        <v>2611.1999999999998</v>
      </c>
      <c r="D1015" s="791">
        <v>24</v>
      </c>
      <c r="E1015" s="176">
        <f t="shared" si="95"/>
        <v>29459213.300000004</v>
      </c>
      <c r="F1015" s="176">
        <f t="shared" si="95"/>
        <v>2190379</v>
      </c>
      <c r="G1015" s="177">
        <f t="shared" si="90"/>
        <v>315693.40000001341</v>
      </c>
      <c r="H1015" s="177">
        <f t="shared" si="91"/>
        <v>1407</v>
      </c>
    </row>
    <row r="1016" spans="1:8" x14ac:dyDescent="0.25">
      <c r="A1016" s="790" t="s">
        <v>852</v>
      </c>
      <c r="B1016" s="791">
        <v>1310</v>
      </c>
      <c r="C1016" s="791">
        <v>1310.0999999999999</v>
      </c>
      <c r="D1016" s="791">
        <v>12</v>
      </c>
      <c r="E1016" s="176">
        <f t="shared" si="95"/>
        <v>29460523.400000006</v>
      </c>
      <c r="F1016" s="176">
        <f t="shared" si="95"/>
        <v>2190391</v>
      </c>
      <c r="G1016" s="177">
        <f t="shared" si="90"/>
        <v>314383.30000001192</v>
      </c>
      <c r="H1016" s="177">
        <f t="shared" si="91"/>
        <v>1395</v>
      </c>
    </row>
    <row r="1017" spans="1:8" x14ac:dyDescent="0.25">
      <c r="A1017" s="790" t="s">
        <v>852</v>
      </c>
      <c r="B1017" s="791">
        <v>1312</v>
      </c>
      <c r="C1017" s="791">
        <v>1312.3</v>
      </c>
      <c r="D1017" s="791">
        <v>6</v>
      </c>
      <c r="E1017" s="176">
        <f t="shared" si="95"/>
        <v>29461835.700000007</v>
      </c>
      <c r="F1017" s="176">
        <f t="shared" si="95"/>
        <v>2190397</v>
      </c>
      <c r="G1017" s="177">
        <f t="shared" si="90"/>
        <v>313071.00000001118</v>
      </c>
      <c r="H1017" s="177">
        <f t="shared" si="91"/>
        <v>1389</v>
      </c>
    </row>
    <row r="1018" spans="1:8" x14ac:dyDescent="0.25">
      <c r="A1018" s="790" t="s">
        <v>852</v>
      </c>
      <c r="B1018" s="791">
        <v>1313</v>
      </c>
      <c r="C1018" s="791">
        <v>1312.9</v>
      </c>
      <c r="D1018" s="791">
        <v>6</v>
      </c>
      <c r="E1018" s="176">
        <f t="shared" si="95"/>
        <v>29463148.600000005</v>
      </c>
      <c r="F1018" s="176">
        <f t="shared" si="95"/>
        <v>2190403</v>
      </c>
      <c r="G1018" s="177">
        <f t="shared" si="90"/>
        <v>311758.10000001267</v>
      </c>
      <c r="H1018" s="177">
        <f t="shared" si="91"/>
        <v>1383</v>
      </c>
    </row>
    <row r="1019" spans="1:8" x14ac:dyDescent="0.25">
      <c r="A1019" s="790" t="s">
        <v>852</v>
      </c>
      <c r="B1019" s="791">
        <v>1314</v>
      </c>
      <c r="C1019" s="791">
        <v>1313.5</v>
      </c>
      <c r="D1019" s="791">
        <v>12</v>
      </c>
      <c r="E1019" s="176">
        <f t="shared" si="95"/>
        <v>29464462.100000005</v>
      </c>
      <c r="F1019" s="176">
        <f t="shared" si="95"/>
        <v>2190415</v>
      </c>
      <c r="G1019" s="177">
        <f t="shared" si="90"/>
        <v>310444.60000001267</v>
      </c>
      <c r="H1019" s="177">
        <f t="shared" si="91"/>
        <v>1371</v>
      </c>
    </row>
    <row r="1020" spans="1:8" x14ac:dyDescent="0.25">
      <c r="A1020" s="790" t="s">
        <v>852</v>
      </c>
      <c r="B1020" s="791">
        <v>1317</v>
      </c>
      <c r="C1020" s="791">
        <v>1316.6</v>
      </c>
      <c r="D1020" s="791">
        <v>6</v>
      </c>
      <c r="E1020" s="176">
        <f t="shared" si="95"/>
        <v>29465778.700000007</v>
      </c>
      <c r="F1020" s="176">
        <f t="shared" si="95"/>
        <v>2190421</v>
      </c>
      <c r="G1020" s="177">
        <f t="shared" si="90"/>
        <v>309128.00000001118</v>
      </c>
      <c r="H1020" s="177">
        <f t="shared" si="91"/>
        <v>1365</v>
      </c>
    </row>
    <row r="1021" spans="1:8" x14ac:dyDescent="0.25">
      <c r="A1021" s="790" t="s">
        <v>852</v>
      </c>
      <c r="B1021" s="791">
        <v>1318</v>
      </c>
      <c r="C1021" s="791">
        <v>1317.6</v>
      </c>
      <c r="D1021" s="791">
        <v>12</v>
      </c>
      <c r="E1021" s="176">
        <f t="shared" si="95"/>
        <v>29467096.300000008</v>
      </c>
      <c r="F1021" s="176">
        <f t="shared" si="95"/>
        <v>2190433</v>
      </c>
      <c r="G1021" s="177">
        <f t="shared" si="90"/>
        <v>307810.40000000969</v>
      </c>
      <c r="H1021" s="177">
        <f t="shared" si="91"/>
        <v>1353</v>
      </c>
    </row>
    <row r="1022" spans="1:8" x14ac:dyDescent="0.25">
      <c r="A1022" s="790" t="s">
        <v>852</v>
      </c>
      <c r="B1022" s="791">
        <v>1319</v>
      </c>
      <c r="C1022" s="791">
        <v>1318.6</v>
      </c>
      <c r="D1022" s="791">
        <v>9</v>
      </c>
      <c r="E1022" s="176">
        <f t="shared" si="95"/>
        <v>29468414.90000001</v>
      </c>
      <c r="F1022" s="176">
        <f t="shared" si="95"/>
        <v>2190442</v>
      </c>
      <c r="G1022" s="177">
        <f t="shared" si="90"/>
        <v>306491.8000000082</v>
      </c>
      <c r="H1022" s="177">
        <f t="shared" si="91"/>
        <v>1344</v>
      </c>
    </row>
    <row r="1023" spans="1:8" x14ac:dyDescent="0.25">
      <c r="A1023" s="790" t="s">
        <v>852</v>
      </c>
      <c r="B1023" s="791">
        <v>1321</v>
      </c>
      <c r="C1023" s="791">
        <v>2641</v>
      </c>
      <c r="D1023" s="791">
        <v>18</v>
      </c>
      <c r="E1023" s="176">
        <f t="shared" si="95"/>
        <v>29471055.90000001</v>
      </c>
      <c r="F1023" s="176">
        <f t="shared" si="95"/>
        <v>2190460</v>
      </c>
      <c r="G1023" s="177">
        <f t="shared" si="90"/>
        <v>303850.8000000082</v>
      </c>
      <c r="H1023" s="177">
        <f t="shared" si="91"/>
        <v>1326</v>
      </c>
    </row>
    <row r="1024" spans="1:8" x14ac:dyDescent="0.25">
      <c r="A1024" s="790" t="s">
        <v>852</v>
      </c>
      <c r="B1024" s="791">
        <v>1327</v>
      </c>
      <c r="C1024" s="791">
        <v>1327.3</v>
      </c>
      <c r="D1024" s="791">
        <v>8</v>
      </c>
      <c r="E1024" s="176">
        <f t="shared" si="95"/>
        <v>29472383.20000001</v>
      </c>
      <c r="F1024" s="176">
        <f t="shared" si="95"/>
        <v>2190468</v>
      </c>
      <c r="G1024" s="177">
        <f t="shared" si="90"/>
        <v>302523.50000000745</v>
      </c>
      <c r="H1024" s="177">
        <f t="shared" si="91"/>
        <v>1318</v>
      </c>
    </row>
    <row r="1025" spans="1:8" x14ac:dyDescent="0.25">
      <c r="A1025" s="790" t="s">
        <v>852</v>
      </c>
      <c r="B1025" s="791">
        <v>1331</v>
      </c>
      <c r="C1025" s="791">
        <v>1331.1</v>
      </c>
      <c r="D1025" s="791">
        <v>6</v>
      </c>
      <c r="E1025" s="176">
        <f t="shared" si="95"/>
        <v>29473714.300000012</v>
      </c>
      <c r="F1025" s="176">
        <f t="shared" si="95"/>
        <v>2190474</v>
      </c>
      <c r="G1025" s="177">
        <f t="shared" si="90"/>
        <v>301192.40000000596</v>
      </c>
      <c r="H1025" s="177">
        <f t="shared" si="91"/>
        <v>1312</v>
      </c>
    </row>
    <row r="1026" spans="1:8" x14ac:dyDescent="0.25">
      <c r="A1026" s="790" t="s">
        <v>852</v>
      </c>
      <c r="B1026" s="791">
        <v>1333</v>
      </c>
      <c r="C1026" s="791">
        <v>1332.5</v>
      </c>
      <c r="D1026" s="791">
        <v>6</v>
      </c>
      <c r="E1026" s="176">
        <f t="shared" si="95"/>
        <v>29475046.800000012</v>
      </c>
      <c r="F1026" s="176">
        <f t="shared" si="95"/>
        <v>2190480</v>
      </c>
      <c r="G1026" s="177">
        <f t="shared" si="90"/>
        <v>299859.90000000596</v>
      </c>
      <c r="H1026" s="177">
        <f t="shared" si="91"/>
        <v>1306</v>
      </c>
    </row>
    <row r="1027" spans="1:8" x14ac:dyDescent="0.25">
      <c r="A1027" s="790" t="s">
        <v>852</v>
      </c>
      <c r="B1027" s="791">
        <v>1336</v>
      </c>
      <c r="C1027" s="791">
        <v>1336.1</v>
      </c>
      <c r="D1027" s="791">
        <v>12</v>
      </c>
      <c r="E1027" s="176">
        <f t="shared" si="95"/>
        <v>29476382.900000013</v>
      </c>
      <c r="F1027" s="176">
        <f t="shared" si="95"/>
        <v>2190492</v>
      </c>
      <c r="G1027" s="177">
        <f t="shared" ref="G1027:G1090" si="96">$E$1167-E1027</f>
        <v>298523.80000000447</v>
      </c>
      <c r="H1027" s="177">
        <f t="shared" ref="H1027:H1090" si="97">$F$1167-F1027</f>
        <v>1294</v>
      </c>
    </row>
    <row r="1028" spans="1:8" x14ac:dyDescent="0.25">
      <c r="A1028" s="790" t="s">
        <v>852</v>
      </c>
      <c r="B1028" s="791">
        <v>1339</v>
      </c>
      <c r="C1028" s="791">
        <v>1338.5</v>
      </c>
      <c r="D1028" s="791">
        <v>12</v>
      </c>
      <c r="E1028" s="176">
        <f t="shared" ref="E1028:F1043" si="98">E1027+C1028</f>
        <v>29477721.400000013</v>
      </c>
      <c r="F1028" s="176">
        <f t="shared" si="98"/>
        <v>2190504</v>
      </c>
      <c r="G1028" s="177">
        <f t="shared" si="96"/>
        <v>297185.30000000447</v>
      </c>
      <c r="H1028" s="177">
        <f t="shared" si="97"/>
        <v>1282</v>
      </c>
    </row>
    <row r="1029" spans="1:8" x14ac:dyDescent="0.25">
      <c r="A1029" s="790" t="s">
        <v>852</v>
      </c>
      <c r="B1029" s="791">
        <v>1342</v>
      </c>
      <c r="C1029" s="791">
        <v>1341.6</v>
      </c>
      <c r="D1029" s="791">
        <v>10</v>
      </c>
      <c r="E1029" s="176">
        <f t="shared" si="98"/>
        <v>29479063.000000015</v>
      </c>
      <c r="F1029" s="176">
        <f t="shared" si="98"/>
        <v>2190514</v>
      </c>
      <c r="G1029" s="177">
        <f t="shared" si="96"/>
        <v>295843.70000000298</v>
      </c>
      <c r="H1029" s="177">
        <f t="shared" si="97"/>
        <v>1272</v>
      </c>
    </row>
    <row r="1030" spans="1:8" x14ac:dyDescent="0.25">
      <c r="A1030" s="790" t="s">
        <v>852</v>
      </c>
      <c r="B1030" s="791">
        <v>1343</v>
      </c>
      <c r="C1030" s="791">
        <v>1343.3</v>
      </c>
      <c r="D1030" s="791">
        <v>6</v>
      </c>
      <c r="E1030" s="176">
        <f t="shared" si="98"/>
        <v>29480406.300000016</v>
      </c>
      <c r="F1030" s="176">
        <f t="shared" si="98"/>
        <v>2190520</v>
      </c>
      <c r="G1030" s="177">
        <f t="shared" si="96"/>
        <v>294500.40000000224</v>
      </c>
      <c r="H1030" s="177">
        <f t="shared" si="97"/>
        <v>1266</v>
      </c>
    </row>
    <row r="1031" spans="1:8" x14ac:dyDescent="0.25">
      <c r="A1031" s="790" t="s">
        <v>852</v>
      </c>
      <c r="B1031" s="791">
        <v>1346</v>
      </c>
      <c r="C1031" s="791">
        <v>1346.1</v>
      </c>
      <c r="D1031" s="791">
        <v>12</v>
      </c>
      <c r="E1031" s="176">
        <f t="shared" si="98"/>
        <v>29481752.400000017</v>
      </c>
      <c r="F1031" s="176">
        <f t="shared" si="98"/>
        <v>2190532</v>
      </c>
      <c r="G1031" s="177">
        <f t="shared" si="96"/>
        <v>293154.30000000075</v>
      </c>
      <c r="H1031" s="177">
        <f t="shared" si="97"/>
        <v>1254</v>
      </c>
    </row>
    <row r="1032" spans="1:8" x14ac:dyDescent="0.25">
      <c r="A1032" s="790" t="s">
        <v>852</v>
      </c>
      <c r="B1032" s="791">
        <v>1355</v>
      </c>
      <c r="C1032" s="791">
        <v>1354.7</v>
      </c>
      <c r="D1032" s="791">
        <v>6</v>
      </c>
      <c r="E1032" s="176">
        <f t="shared" si="98"/>
        <v>29483107.100000016</v>
      </c>
      <c r="F1032" s="176">
        <f t="shared" si="98"/>
        <v>2190538</v>
      </c>
      <c r="G1032" s="177">
        <f t="shared" si="96"/>
        <v>291799.60000000149</v>
      </c>
      <c r="H1032" s="177">
        <f t="shared" si="97"/>
        <v>1248</v>
      </c>
    </row>
    <row r="1033" spans="1:8" x14ac:dyDescent="0.25">
      <c r="A1033" s="790" t="s">
        <v>852</v>
      </c>
      <c r="B1033" s="791">
        <v>1366</v>
      </c>
      <c r="C1033" s="791">
        <v>1365.8</v>
      </c>
      <c r="D1033" s="791">
        <v>9</v>
      </c>
      <c r="E1033" s="176">
        <f t="shared" si="98"/>
        <v>29484472.900000017</v>
      </c>
      <c r="F1033" s="176">
        <f t="shared" si="98"/>
        <v>2190547</v>
      </c>
      <c r="G1033" s="177">
        <f t="shared" si="96"/>
        <v>290433.80000000075</v>
      </c>
      <c r="H1033" s="177">
        <f t="shared" si="97"/>
        <v>1239</v>
      </c>
    </row>
    <row r="1034" spans="1:8" x14ac:dyDescent="0.25">
      <c r="A1034" s="790" t="s">
        <v>852</v>
      </c>
      <c r="B1034" s="791">
        <v>1367</v>
      </c>
      <c r="C1034" s="791">
        <v>1366.9</v>
      </c>
      <c r="D1034" s="791">
        <v>6</v>
      </c>
      <c r="E1034" s="176">
        <f t="shared" si="98"/>
        <v>29485839.800000016</v>
      </c>
      <c r="F1034" s="176">
        <f t="shared" si="98"/>
        <v>2190553</v>
      </c>
      <c r="G1034" s="177">
        <f t="shared" si="96"/>
        <v>289066.90000000224</v>
      </c>
      <c r="H1034" s="177">
        <f t="shared" si="97"/>
        <v>1233</v>
      </c>
    </row>
    <row r="1035" spans="1:8" x14ac:dyDescent="0.25">
      <c r="A1035" s="790" t="s">
        <v>852</v>
      </c>
      <c r="B1035" s="791">
        <v>1369</v>
      </c>
      <c r="C1035" s="791">
        <v>1368.5</v>
      </c>
      <c r="D1035" s="791">
        <v>12</v>
      </c>
      <c r="E1035" s="176">
        <f t="shared" si="98"/>
        <v>29487208.300000016</v>
      </c>
      <c r="F1035" s="176">
        <f t="shared" si="98"/>
        <v>2190565</v>
      </c>
      <c r="G1035" s="177">
        <f t="shared" si="96"/>
        <v>287698.40000000224</v>
      </c>
      <c r="H1035" s="177">
        <f t="shared" si="97"/>
        <v>1221</v>
      </c>
    </row>
    <row r="1036" spans="1:8" x14ac:dyDescent="0.25">
      <c r="A1036" s="790" t="s">
        <v>852</v>
      </c>
      <c r="B1036" s="791">
        <v>1374</v>
      </c>
      <c r="C1036" s="791">
        <v>1373.7</v>
      </c>
      <c r="D1036" s="791">
        <v>6</v>
      </c>
      <c r="E1036" s="176">
        <f t="shared" si="98"/>
        <v>29488582.000000015</v>
      </c>
      <c r="F1036" s="176">
        <f t="shared" si="98"/>
        <v>2190571</v>
      </c>
      <c r="G1036" s="177">
        <f t="shared" si="96"/>
        <v>286324.70000000298</v>
      </c>
      <c r="H1036" s="177">
        <f t="shared" si="97"/>
        <v>1215</v>
      </c>
    </row>
    <row r="1037" spans="1:8" x14ac:dyDescent="0.25">
      <c r="A1037" s="790" t="s">
        <v>852</v>
      </c>
      <c r="B1037" s="791">
        <v>1375</v>
      </c>
      <c r="C1037" s="791">
        <v>1374.7</v>
      </c>
      <c r="D1037" s="791">
        <v>12</v>
      </c>
      <c r="E1037" s="176">
        <f t="shared" si="98"/>
        <v>29489956.700000014</v>
      </c>
      <c r="F1037" s="176">
        <f t="shared" si="98"/>
        <v>2190583</v>
      </c>
      <c r="G1037" s="177">
        <f t="shared" si="96"/>
        <v>284950.00000000373</v>
      </c>
      <c r="H1037" s="177">
        <f t="shared" si="97"/>
        <v>1203</v>
      </c>
    </row>
    <row r="1038" spans="1:8" x14ac:dyDescent="0.25">
      <c r="A1038" s="790" t="s">
        <v>852</v>
      </c>
      <c r="B1038" s="791">
        <v>1376</v>
      </c>
      <c r="C1038" s="791">
        <v>2752.1</v>
      </c>
      <c r="D1038" s="791">
        <v>18</v>
      </c>
      <c r="E1038" s="176">
        <f t="shared" si="98"/>
        <v>29492708.800000016</v>
      </c>
      <c r="F1038" s="176">
        <f t="shared" si="98"/>
        <v>2190601</v>
      </c>
      <c r="G1038" s="177">
        <f t="shared" si="96"/>
        <v>282197.90000000224</v>
      </c>
      <c r="H1038" s="177">
        <f t="shared" si="97"/>
        <v>1185</v>
      </c>
    </row>
    <row r="1039" spans="1:8" x14ac:dyDescent="0.25">
      <c r="A1039" s="790" t="s">
        <v>852</v>
      </c>
      <c r="B1039" s="791">
        <v>1388</v>
      </c>
      <c r="C1039" s="791">
        <v>1387.7</v>
      </c>
      <c r="D1039" s="791">
        <v>6</v>
      </c>
      <c r="E1039" s="176">
        <f t="shared" si="98"/>
        <v>29494096.500000015</v>
      </c>
      <c r="F1039" s="176">
        <f t="shared" si="98"/>
        <v>2190607</v>
      </c>
      <c r="G1039" s="177">
        <f t="shared" si="96"/>
        <v>280810.20000000298</v>
      </c>
      <c r="H1039" s="177">
        <f t="shared" si="97"/>
        <v>1179</v>
      </c>
    </row>
    <row r="1040" spans="1:8" x14ac:dyDescent="0.25">
      <c r="A1040" s="790" t="s">
        <v>852</v>
      </c>
      <c r="B1040" s="791">
        <v>1389</v>
      </c>
      <c r="C1040" s="791">
        <v>1388.9</v>
      </c>
      <c r="D1040" s="791">
        <v>12</v>
      </c>
      <c r="E1040" s="176">
        <f t="shared" si="98"/>
        <v>29495485.400000013</v>
      </c>
      <c r="F1040" s="176">
        <f t="shared" si="98"/>
        <v>2190619</v>
      </c>
      <c r="G1040" s="177">
        <f t="shared" si="96"/>
        <v>279421.30000000447</v>
      </c>
      <c r="H1040" s="177">
        <f t="shared" si="97"/>
        <v>1167</v>
      </c>
    </row>
    <row r="1041" spans="1:8" x14ac:dyDescent="0.25">
      <c r="A1041" s="790" t="s">
        <v>852</v>
      </c>
      <c r="B1041" s="791">
        <v>1394</v>
      </c>
      <c r="C1041" s="791">
        <v>2788.3</v>
      </c>
      <c r="D1041" s="791">
        <v>12</v>
      </c>
      <c r="E1041" s="176">
        <f t="shared" si="98"/>
        <v>29498273.700000014</v>
      </c>
      <c r="F1041" s="176">
        <f t="shared" si="98"/>
        <v>2190631</v>
      </c>
      <c r="G1041" s="177">
        <f t="shared" si="96"/>
        <v>276633.00000000373</v>
      </c>
      <c r="H1041" s="177">
        <f t="shared" si="97"/>
        <v>1155</v>
      </c>
    </row>
    <row r="1042" spans="1:8" x14ac:dyDescent="0.25">
      <c r="A1042" s="790" t="s">
        <v>852</v>
      </c>
      <c r="B1042" s="791">
        <v>1396</v>
      </c>
      <c r="C1042" s="791">
        <v>1395.5</v>
      </c>
      <c r="D1042" s="791">
        <v>6</v>
      </c>
      <c r="E1042" s="176">
        <f t="shared" si="98"/>
        <v>29499669.200000014</v>
      </c>
      <c r="F1042" s="176">
        <f t="shared" si="98"/>
        <v>2190637</v>
      </c>
      <c r="G1042" s="177">
        <f t="shared" si="96"/>
        <v>275237.50000000373</v>
      </c>
      <c r="H1042" s="177">
        <f t="shared" si="97"/>
        <v>1149</v>
      </c>
    </row>
    <row r="1043" spans="1:8" x14ac:dyDescent="0.25">
      <c r="A1043" s="790" t="s">
        <v>852</v>
      </c>
      <c r="B1043" s="791">
        <v>1398</v>
      </c>
      <c r="C1043" s="791">
        <v>1398.4</v>
      </c>
      <c r="D1043" s="791">
        <v>6</v>
      </c>
      <c r="E1043" s="176">
        <f t="shared" si="98"/>
        <v>29501067.600000013</v>
      </c>
      <c r="F1043" s="176">
        <f t="shared" si="98"/>
        <v>2190643</v>
      </c>
      <c r="G1043" s="177">
        <f t="shared" si="96"/>
        <v>273839.10000000522</v>
      </c>
      <c r="H1043" s="177">
        <f t="shared" si="97"/>
        <v>1143</v>
      </c>
    </row>
    <row r="1044" spans="1:8" x14ac:dyDescent="0.25">
      <c r="A1044" s="790" t="s">
        <v>852</v>
      </c>
      <c r="B1044" s="791">
        <v>1399</v>
      </c>
      <c r="C1044" s="791">
        <v>1399.2</v>
      </c>
      <c r="D1044" s="791">
        <v>11</v>
      </c>
      <c r="E1044" s="176">
        <f t="shared" ref="E1044:F1059" si="99">E1043+C1044</f>
        <v>29502466.800000012</v>
      </c>
      <c r="F1044" s="176">
        <f t="shared" si="99"/>
        <v>2190654</v>
      </c>
      <c r="G1044" s="177">
        <f t="shared" si="96"/>
        <v>272439.90000000596</v>
      </c>
      <c r="H1044" s="177">
        <f t="shared" si="97"/>
        <v>1132</v>
      </c>
    </row>
    <row r="1045" spans="1:8" x14ac:dyDescent="0.25">
      <c r="A1045" s="790" t="s">
        <v>852</v>
      </c>
      <c r="B1045" s="791">
        <v>1401</v>
      </c>
      <c r="C1045" s="791">
        <v>1401.4</v>
      </c>
      <c r="D1045" s="791">
        <v>6</v>
      </c>
      <c r="E1045" s="176">
        <f t="shared" si="99"/>
        <v>29503868.20000001</v>
      </c>
      <c r="F1045" s="176">
        <f t="shared" si="99"/>
        <v>2190660</v>
      </c>
      <c r="G1045" s="177">
        <f t="shared" si="96"/>
        <v>271038.50000000745</v>
      </c>
      <c r="H1045" s="177">
        <f t="shared" si="97"/>
        <v>1126</v>
      </c>
    </row>
    <row r="1046" spans="1:8" x14ac:dyDescent="0.25">
      <c r="A1046" s="790" t="s">
        <v>852</v>
      </c>
      <c r="B1046" s="791">
        <v>1402</v>
      </c>
      <c r="C1046" s="791">
        <v>1401.7</v>
      </c>
      <c r="D1046" s="791">
        <v>12</v>
      </c>
      <c r="E1046" s="176">
        <f t="shared" si="99"/>
        <v>29505269.90000001</v>
      </c>
      <c r="F1046" s="176">
        <f t="shared" si="99"/>
        <v>2190672</v>
      </c>
      <c r="G1046" s="177">
        <f t="shared" si="96"/>
        <v>269636.8000000082</v>
      </c>
      <c r="H1046" s="177">
        <f t="shared" si="97"/>
        <v>1114</v>
      </c>
    </row>
    <row r="1047" spans="1:8" x14ac:dyDescent="0.25">
      <c r="A1047" s="790" t="s">
        <v>852</v>
      </c>
      <c r="B1047" s="791">
        <v>1407</v>
      </c>
      <c r="C1047" s="791">
        <v>1407</v>
      </c>
      <c r="D1047" s="791">
        <v>6</v>
      </c>
      <c r="E1047" s="176">
        <f t="shared" si="99"/>
        <v>29506676.90000001</v>
      </c>
      <c r="F1047" s="176">
        <f t="shared" si="99"/>
        <v>2190678</v>
      </c>
      <c r="G1047" s="177">
        <f t="shared" si="96"/>
        <v>268229.8000000082</v>
      </c>
      <c r="H1047" s="177">
        <f t="shared" si="97"/>
        <v>1108</v>
      </c>
    </row>
    <row r="1048" spans="1:8" x14ac:dyDescent="0.25">
      <c r="A1048" s="790" t="s">
        <v>852</v>
      </c>
      <c r="B1048" s="791">
        <v>1410</v>
      </c>
      <c r="C1048" s="791">
        <v>1409.8</v>
      </c>
      <c r="D1048" s="791">
        <v>6</v>
      </c>
      <c r="E1048" s="176">
        <f t="shared" si="99"/>
        <v>29508086.70000001</v>
      </c>
      <c r="F1048" s="176">
        <f t="shared" si="99"/>
        <v>2190684</v>
      </c>
      <c r="G1048" s="177">
        <f t="shared" si="96"/>
        <v>266820.00000000745</v>
      </c>
      <c r="H1048" s="177">
        <f t="shared" si="97"/>
        <v>1102</v>
      </c>
    </row>
    <row r="1049" spans="1:8" x14ac:dyDescent="0.25">
      <c r="A1049" s="790" t="s">
        <v>852</v>
      </c>
      <c r="B1049" s="791">
        <v>1411</v>
      </c>
      <c r="C1049" s="791">
        <v>1411.1</v>
      </c>
      <c r="D1049" s="791">
        <v>12</v>
      </c>
      <c r="E1049" s="176">
        <f t="shared" si="99"/>
        <v>29509497.800000012</v>
      </c>
      <c r="F1049" s="176">
        <f t="shared" si="99"/>
        <v>2190696</v>
      </c>
      <c r="G1049" s="177">
        <f t="shared" si="96"/>
        <v>265408.90000000596</v>
      </c>
      <c r="H1049" s="177">
        <f t="shared" si="97"/>
        <v>1090</v>
      </c>
    </row>
    <row r="1050" spans="1:8" x14ac:dyDescent="0.25">
      <c r="A1050" s="790" t="s">
        <v>852</v>
      </c>
      <c r="B1050" s="791">
        <v>1412</v>
      </c>
      <c r="C1050" s="791">
        <v>1412.1</v>
      </c>
      <c r="D1050" s="791">
        <v>12</v>
      </c>
      <c r="E1050" s="176">
        <f t="shared" si="99"/>
        <v>29510909.900000013</v>
      </c>
      <c r="F1050" s="176">
        <f t="shared" si="99"/>
        <v>2190708</v>
      </c>
      <c r="G1050" s="177">
        <f t="shared" si="96"/>
        <v>263996.80000000447</v>
      </c>
      <c r="H1050" s="177">
        <f t="shared" si="97"/>
        <v>1078</v>
      </c>
    </row>
    <row r="1051" spans="1:8" x14ac:dyDescent="0.25">
      <c r="A1051" s="790" t="s">
        <v>852</v>
      </c>
      <c r="B1051" s="791">
        <v>1415</v>
      </c>
      <c r="C1051" s="791">
        <v>1414.6</v>
      </c>
      <c r="D1051" s="791">
        <v>6</v>
      </c>
      <c r="E1051" s="176">
        <f t="shared" si="99"/>
        <v>29512324.500000015</v>
      </c>
      <c r="F1051" s="176">
        <f t="shared" si="99"/>
        <v>2190714</v>
      </c>
      <c r="G1051" s="177">
        <f t="shared" si="96"/>
        <v>262582.20000000298</v>
      </c>
      <c r="H1051" s="177">
        <f t="shared" si="97"/>
        <v>1072</v>
      </c>
    </row>
    <row r="1052" spans="1:8" x14ac:dyDescent="0.25">
      <c r="A1052" s="790" t="s">
        <v>852</v>
      </c>
      <c r="B1052" s="791">
        <v>1417</v>
      </c>
      <c r="C1052" s="791">
        <v>1417.1</v>
      </c>
      <c r="D1052" s="791">
        <v>9</v>
      </c>
      <c r="E1052" s="176">
        <f t="shared" si="99"/>
        <v>29513741.600000016</v>
      </c>
      <c r="F1052" s="176">
        <f t="shared" si="99"/>
        <v>2190723</v>
      </c>
      <c r="G1052" s="177">
        <f t="shared" si="96"/>
        <v>261165.10000000149</v>
      </c>
      <c r="H1052" s="177">
        <f t="shared" si="97"/>
        <v>1063</v>
      </c>
    </row>
    <row r="1053" spans="1:8" x14ac:dyDescent="0.25">
      <c r="A1053" s="790" t="s">
        <v>852</v>
      </c>
      <c r="B1053" s="791">
        <v>1419</v>
      </c>
      <c r="C1053" s="791">
        <v>2838.3</v>
      </c>
      <c r="D1053" s="791">
        <v>12</v>
      </c>
      <c r="E1053" s="176">
        <f t="shared" si="99"/>
        <v>29516579.900000017</v>
      </c>
      <c r="F1053" s="176">
        <f t="shared" si="99"/>
        <v>2190735</v>
      </c>
      <c r="G1053" s="177">
        <f t="shared" si="96"/>
        <v>258326.80000000075</v>
      </c>
      <c r="H1053" s="177">
        <f t="shared" si="97"/>
        <v>1051</v>
      </c>
    </row>
    <row r="1054" spans="1:8" x14ac:dyDescent="0.25">
      <c r="A1054" s="790" t="s">
        <v>852</v>
      </c>
      <c r="B1054" s="791">
        <v>1422</v>
      </c>
      <c r="C1054" s="791">
        <v>1422.1</v>
      </c>
      <c r="D1054" s="791">
        <v>5</v>
      </c>
      <c r="E1054" s="176">
        <f t="shared" si="99"/>
        <v>29518002.000000019</v>
      </c>
      <c r="F1054" s="176">
        <f t="shared" si="99"/>
        <v>2190740</v>
      </c>
      <c r="G1054" s="177">
        <f t="shared" si="96"/>
        <v>256904.69999999925</v>
      </c>
      <c r="H1054" s="177">
        <f t="shared" si="97"/>
        <v>1046</v>
      </c>
    </row>
    <row r="1055" spans="1:8" x14ac:dyDescent="0.25">
      <c r="A1055" s="790" t="s">
        <v>852</v>
      </c>
      <c r="B1055" s="791">
        <v>1434</v>
      </c>
      <c r="C1055" s="791">
        <v>1433.7</v>
      </c>
      <c r="D1055" s="791">
        <v>12</v>
      </c>
      <c r="E1055" s="176">
        <f t="shared" si="99"/>
        <v>29519435.700000018</v>
      </c>
      <c r="F1055" s="176">
        <f t="shared" si="99"/>
        <v>2190752</v>
      </c>
      <c r="G1055" s="177">
        <f t="shared" si="96"/>
        <v>255471</v>
      </c>
      <c r="H1055" s="177">
        <f t="shared" si="97"/>
        <v>1034</v>
      </c>
    </row>
    <row r="1056" spans="1:8" x14ac:dyDescent="0.25">
      <c r="A1056" s="790" t="s">
        <v>852</v>
      </c>
      <c r="B1056" s="791">
        <v>1438</v>
      </c>
      <c r="C1056" s="791">
        <v>1438.1</v>
      </c>
      <c r="D1056" s="791">
        <v>12</v>
      </c>
      <c r="E1056" s="176">
        <f t="shared" si="99"/>
        <v>29520873.800000019</v>
      </c>
      <c r="F1056" s="176">
        <f t="shared" si="99"/>
        <v>2190764</v>
      </c>
      <c r="G1056" s="177">
        <f t="shared" si="96"/>
        <v>254032.89999999851</v>
      </c>
      <c r="H1056" s="177">
        <f t="shared" si="97"/>
        <v>1022</v>
      </c>
    </row>
    <row r="1057" spans="1:8" x14ac:dyDescent="0.25">
      <c r="A1057" s="790" t="s">
        <v>852</v>
      </c>
      <c r="B1057" s="791">
        <v>1440</v>
      </c>
      <c r="C1057" s="791">
        <v>4319.6000000000004</v>
      </c>
      <c r="D1057" s="791">
        <v>29</v>
      </c>
      <c r="E1057" s="176">
        <f t="shared" si="99"/>
        <v>29525193.400000021</v>
      </c>
      <c r="F1057" s="176">
        <f t="shared" si="99"/>
        <v>2190793</v>
      </c>
      <c r="G1057" s="177">
        <f t="shared" si="96"/>
        <v>249713.29999999702</v>
      </c>
      <c r="H1057" s="177">
        <f t="shared" si="97"/>
        <v>993</v>
      </c>
    </row>
    <row r="1058" spans="1:8" x14ac:dyDescent="0.25">
      <c r="A1058" s="790" t="s">
        <v>852</v>
      </c>
      <c r="B1058" s="791">
        <v>1450</v>
      </c>
      <c r="C1058" s="791">
        <v>1449.9</v>
      </c>
      <c r="D1058" s="791">
        <v>12</v>
      </c>
      <c r="E1058" s="176">
        <f t="shared" si="99"/>
        <v>29526643.300000019</v>
      </c>
      <c r="F1058" s="176">
        <f t="shared" si="99"/>
        <v>2190805</v>
      </c>
      <c r="G1058" s="177">
        <f t="shared" si="96"/>
        <v>248263.39999999851</v>
      </c>
      <c r="H1058" s="177">
        <f t="shared" si="97"/>
        <v>981</v>
      </c>
    </row>
    <row r="1059" spans="1:8" x14ac:dyDescent="0.25">
      <c r="A1059" s="790" t="s">
        <v>852</v>
      </c>
      <c r="B1059" s="791">
        <v>1478</v>
      </c>
      <c r="C1059" s="791">
        <v>1478.2</v>
      </c>
      <c r="D1059" s="791">
        <v>12</v>
      </c>
      <c r="E1059" s="176">
        <f t="shared" si="99"/>
        <v>29528121.500000019</v>
      </c>
      <c r="F1059" s="176">
        <f t="shared" si="99"/>
        <v>2190817</v>
      </c>
      <c r="G1059" s="177">
        <f t="shared" si="96"/>
        <v>246785.19999999925</v>
      </c>
      <c r="H1059" s="177">
        <f t="shared" si="97"/>
        <v>969</v>
      </c>
    </row>
    <row r="1060" spans="1:8" x14ac:dyDescent="0.25">
      <c r="A1060" s="790" t="s">
        <v>852</v>
      </c>
      <c r="B1060" s="791">
        <v>1480</v>
      </c>
      <c r="C1060" s="791">
        <v>1479.7</v>
      </c>
      <c r="D1060" s="791">
        <v>12</v>
      </c>
      <c r="E1060" s="176">
        <f t="shared" ref="E1060:F1075" si="100">E1059+C1060</f>
        <v>29529601.200000018</v>
      </c>
      <c r="F1060" s="176">
        <f t="shared" si="100"/>
        <v>2190829</v>
      </c>
      <c r="G1060" s="177">
        <f t="shared" si="96"/>
        <v>245305.5</v>
      </c>
      <c r="H1060" s="177">
        <f t="shared" si="97"/>
        <v>957</v>
      </c>
    </row>
    <row r="1061" spans="1:8" x14ac:dyDescent="0.25">
      <c r="A1061" s="790" t="s">
        <v>852</v>
      </c>
      <c r="B1061" s="791">
        <v>1485</v>
      </c>
      <c r="C1061" s="791">
        <v>1484.5</v>
      </c>
      <c r="D1061" s="791">
        <v>6</v>
      </c>
      <c r="E1061" s="176">
        <f t="shared" si="100"/>
        <v>29531085.700000018</v>
      </c>
      <c r="F1061" s="176">
        <f t="shared" si="100"/>
        <v>2190835</v>
      </c>
      <c r="G1061" s="177">
        <f t="shared" si="96"/>
        <v>243821</v>
      </c>
      <c r="H1061" s="177">
        <f t="shared" si="97"/>
        <v>951</v>
      </c>
    </row>
    <row r="1062" spans="1:8" x14ac:dyDescent="0.25">
      <c r="A1062" s="790" t="s">
        <v>852</v>
      </c>
      <c r="B1062" s="791">
        <v>1491</v>
      </c>
      <c r="C1062" s="791">
        <v>1491.2</v>
      </c>
      <c r="D1062" s="791">
        <v>12</v>
      </c>
      <c r="E1062" s="176">
        <f t="shared" si="100"/>
        <v>29532576.900000017</v>
      </c>
      <c r="F1062" s="176">
        <f t="shared" si="100"/>
        <v>2190847</v>
      </c>
      <c r="G1062" s="177">
        <f t="shared" si="96"/>
        <v>242329.80000000075</v>
      </c>
      <c r="H1062" s="177">
        <f t="shared" si="97"/>
        <v>939</v>
      </c>
    </row>
    <row r="1063" spans="1:8" x14ac:dyDescent="0.25">
      <c r="A1063" s="790" t="s">
        <v>852</v>
      </c>
      <c r="B1063" s="791">
        <v>1492</v>
      </c>
      <c r="C1063" s="791">
        <v>1491.5</v>
      </c>
      <c r="D1063" s="791">
        <v>6</v>
      </c>
      <c r="E1063" s="176">
        <f t="shared" si="100"/>
        <v>29534068.400000017</v>
      </c>
      <c r="F1063" s="176">
        <f t="shared" si="100"/>
        <v>2190853</v>
      </c>
      <c r="G1063" s="177">
        <f t="shared" si="96"/>
        <v>240838.30000000075</v>
      </c>
      <c r="H1063" s="177">
        <f t="shared" si="97"/>
        <v>933</v>
      </c>
    </row>
    <row r="1064" spans="1:8" x14ac:dyDescent="0.25">
      <c r="A1064" s="790" t="s">
        <v>852</v>
      </c>
      <c r="B1064" s="791">
        <v>1499</v>
      </c>
      <c r="C1064" s="791">
        <v>1498.6</v>
      </c>
      <c r="D1064" s="791">
        <v>12</v>
      </c>
      <c r="E1064" s="176">
        <f t="shared" si="100"/>
        <v>29535567.000000019</v>
      </c>
      <c r="F1064" s="176">
        <f t="shared" si="100"/>
        <v>2190865</v>
      </c>
      <c r="G1064" s="177">
        <f t="shared" si="96"/>
        <v>239339.69999999925</v>
      </c>
      <c r="H1064" s="177">
        <f t="shared" si="97"/>
        <v>921</v>
      </c>
    </row>
    <row r="1065" spans="1:8" x14ac:dyDescent="0.25">
      <c r="A1065" s="790" t="s">
        <v>852</v>
      </c>
      <c r="B1065" s="791">
        <v>1502</v>
      </c>
      <c r="C1065" s="791">
        <v>1501.7</v>
      </c>
      <c r="D1065" s="791">
        <v>6</v>
      </c>
      <c r="E1065" s="176">
        <f t="shared" si="100"/>
        <v>29537068.700000018</v>
      </c>
      <c r="F1065" s="176">
        <f t="shared" si="100"/>
        <v>2190871</v>
      </c>
      <c r="G1065" s="177">
        <f t="shared" si="96"/>
        <v>237838</v>
      </c>
      <c r="H1065" s="177">
        <f t="shared" si="97"/>
        <v>915</v>
      </c>
    </row>
    <row r="1066" spans="1:8" x14ac:dyDescent="0.25">
      <c r="A1066" s="790" t="s">
        <v>852</v>
      </c>
      <c r="B1066" s="791">
        <v>1503</v>
      </c>
      <c r="C1066" s="791">
        <v>1502.6</v>
      </c>
      <c r="D1066" s="791">
        <v>12</v>
      </c>
      <c r="E1066" s="176">
        <f t="shared" si="100"/>
        <v>29538571.300000019</v>
      </c>
      <c r="F1066" s="176">
        <f t="shared" si="100"/>
        <v>2190883</v>
      </c>
      <c r="G1066" s="177">
        <f t="shared" si="96"/>
        <v>236335.39999999851</v>
      </c>
      <c r="H1066" s="177">
        <f t="shared" si="97"/>
        <v>903</v>
      </c>
    </row>
    <row r="1067" spans="1:8" x14ac:dyDescent="0.25">
      <c r="A1067" s="790" t="s">
        <v>852</v>
      </c>
      <c r="B1067" s="791">
        <v>1514</v>
      </c>
      <c r="C1067" s="791">
        <v>1513.6</v>
      </c>
      <c r="D1067" s="791">
        <v>6</v>
      </c>
      <c r="E1067" s="176">
        <f t="shared" si="100"/>
        <v>29540084.900000021</v>
      </c>
      <c r="F1067" s="176">
        <f t="shared" si="100"/>
        <v>2190889</v>
      </c>
      <c r="G1067" s="177">
        <f t="shared" si="96"/>
        <v>234821.79999999702</v>
      </c>
      <c r="H1067" s="177">
        <f t="shared" si="97"/>
        <v>897</v>
      </c>
    </row>
    <row r="1068" spans="1:8" x14ac:dyDescent="0.25">
      <c r="A1068" s="790" t="s">
        <v>852</v>
      </c>
      <c r="B1068" s="791">
        <v>1520</v>
      </c>
      <c r="C1068" s="791">
        <v>1520.4</v>
      </c>
      <c r="D1068" s="791">
        <v>12</v>
      </c>
      <c r="E1068" s="176">
        <f t="shared" si="100"/>
        <v>29541605.300000019</v>
      </c>
      <c r="F1068" s="176">
        <f t="shared" si="100"/>
        <v>2190901</v>
      </c>
      <c r="G1068" s="177">
        <f t="shared" si="96"/>
        <v>233301.39999999851</v>
      </c>
      <c r="H1068" s="177">
        <f t="shared" si="97"/>
        <v>885</v>
      </c>
    </row>
    <row r="1069" spans="1:8" x14ac:dyDescent="0.25">
      <c r="A1069" s="790" t="s">
        <v>852</v>
      </c>
      <c r="B1069" s="791">
        <v>1531</v>
      </c>
      <c r="C1069" s="791">
        <v>1530.9</v>
      </c>
      <c r="D1069" s="791">
        <v>6</v>
      </c>
      <c r="E1069" s="176">
        <f t="shared" si="100"/>
        <v>29543136.200000018</v>
      </c>
      <c r="F1069" s="176">
        <f t="shared" si="100"/>
        <v>2190907</v>
      </c>
      <c r="G1069" s="177">
        <f t="shared" si="96"/>
        <v>231770.5</v>
      </c>
      <c r="H1069" s="177">
        <f t="shared" si="97"/>
        <v>879</v>
      </c>
    </row>
    <row r="1070" spans="1:8" x14ac:dyDescent="0.25">
      <c r="A1070" s="790" t="s">
        <v>852</v>
      </c>
      <c r="B1070" s="791">
        <v>1532</v>
      </c>
      <c r="C1070" s="791">
        <v>1532.4</v>
      </c>
      <c r="D1070" s="791">
        <v>12</v>
      </c>
      <c r="E1070" s="176">
        <f t="shared" si="100"/>
        <v>29544668.600000016</v>
      </c>
      <c r="F1070" s="176">
        <f t="shared" si="100"/>
        <v>2190919</v>
      </c>
      <c r="G1070" s="177">
        <f t="shared" si="96"/>
        <v>230238.10000000149</v>
      </c>
      <c r="H1070" s="177">
        <f t="shared" si="97"/>
        <v>867</v>
      </c>
    </row>
    <row r="1071" spans="1:8" x14ac:dyDescent="0.25">
      <c r="A1071" s="790" t="s">
        <v>852</v>
      </c>
      <c r="B1071" s="791">
        <v>1535</v>
      </c>
      <c r="C1071" s="791">
        <v>1534.9</v>
      </c>
      <c r="D1071" s="791">
        <v>7</v>
      </c>
      <c r="E1071" s="176">
        <f t="shared" si="100"/>
        <v>29546203.500000015</v>
      </c>
      <c r="F1071" s="176">
        <f t="shared" si="100"/>
        <v>2190926</v>
      </c>
      <c r="G1071" s="177">
        <f t="shared" si="96"/>
        <v>228703.20000000298</v>
      </c>
      <c r="H1071" s="177">
        <f t="shared" si="97"/>
        <v>860</v>
      </c>
    </row>
    <row r="1072" spans="1:8" x14ac:dyDescent="0.25">
      <c r="A1072" s="790" t="s">
        <v>852</v>
      </c>
      <c r="B1072" s="791">
        <v>1542</v>
      </c>
      <c r="C1072" s="791">
        <v>1541.9</v>
      </c>
      <c r="D1072" s="791">
        <v>6</v>
      </c>
      <c r="E1072" s="176">
        <f t="shared" si="100"/>
        <v>29547745.400000013</v>
      </c>
      <c r="F1072" s="176">
        <f t="shared" si="100"/>
        <v>2190932</v>
      </c>
      <c r="G1072" s="177">
        <f t="shared" si="96"/>
        <v>227161.30000000447</v>
      </c>
      <c r="H1072" s="177">
        <f t="shared" si="97"/>
        <v>854</v>
      </c>
    </row>
    <row r="1073" spans="1:8" x14ac:dyDescent="0.25">
      <c r="A1073" s="790" t="s">
        <v>852</v>
      </c>
      <c r="B1073" s="791">
        <v>1544</v>
      </c>
      <c r="C1073" s="791">
        <v>1543.7</v>
      </c>
      <c r="D1073" s="791">
        <v>6</v>
      </c>
      <c r="E1073" s="176">
        <f t="shared" si="100"/>
        <v>29549289.100000013</v>
      </c>
      <c r="F1073" s="176">
        <f t="shared" si="100"/>
        <v>2190938</v>
      </c>
      <c r="G1073" s="177">
        <f t="shared" si="96"/>
        <v>225617.60000000522</v>
      </c>
      <c r="H1073" s="177">
        <f t="shared" si="97"/>
        <v>848</v>
      </c>
    </row>
    <row r="1074" spans="1:8" x14ac:dyDescent="0.25">
      <c r="A1074" s="790" t="s">
        <v>852</v>
      </c>
      <c r="B1074" s="791">
        <v>1545</v>
      </c>
      <c r="C1074" s="791">
        <v>1544.7</v>
      </c>
      <c r="D1074" s="791">
        <v>6</v>
      </c>
      <c r="E1074" s="176">
        <f t="shared" si="100"/>
        <v>29550833.800000012</v>
      </c>
      <c r="F1074" s="176">
        <f t="shared" si="100"/>
        <v>2190944</v>
      </c>
      <c r="G1074" s="177">
        <f t="shared" si="96"/>
        <v>224072.90000000596</v>
      </c>
      <c r="H1074" s="177">
        <f t="shared" si="97"/>
        <v>842</v>
      </c>
    </row>
    <row r="1075" spans="1:8" x14ac:dyDescent="0.25">
      <c r="A1075" s="790" t="s">
        <v>852</v>
      </c>
      <c r="B1075" s="791">
        <v>1559</v>
      </c>
      <c r="C1075" s="791">
        <v>1559</v>
      </c>
      <c r="D1075" s="791">
        <v>12</v>
      </c>
      <c r="E1075" s="176">
        <f t="shared" si="100"/>
        <v>29552392.800000012</v>
      </c>
      <c r="F1075" s="176">
        <f t="shared" si="100"/>
        <v>2190956</v>
      </c>
      <c r="G1075" s="177">
        <f t="shared" si="96"/>
        <v>222513.90000000596</v>
      </c>
      <c r="H1075" s="177">
        <f t="shared" si="97"/>
        <v>830</v>
      </c>
    </row>
    <row r="1076" spans="1:8" x14ac:dyDescent="0.25">
      <c r="A1076" s="790" t="s">
        <v>852</v>
      </c>
      <c r="B1076" s="791">
        <v>1560</v>
      </c>
      <c r="C1076" s="791">
        <v>1560.2</v>
      </c>
      <c r="D1076" s="791">
        <v>12</v>
      </c>
      <c r="E1076" s="176">
        <f t="shared" ref="E1076:F1091" si="101">E1075+C1076</f>
        <v>29553953.000000011</v>
      </c>
      <c r="F1076" s="176">
        <f t="shared" si="101"/>
        <v>2190968</v>
      </c>
      <c r="G1076" s="177">
        <f t="shared" si="96"/>
        <v>220953.70000000671</v>
      </c>
      <c r="H1076" s="177">
        <f t="shared" si="97"/>
        <v>818</v>
      </c>
    </row>
    <row r="1077" spans="1:8" x14ac:dyDescent="0.25">
      <c r="A1077" s="790" t="s">
        <v>852</v>
      </c>
      <c r="B1077" s="791">
        <v>1567</v>
      </c>
      <c r="C1077" s="791">
        <v>1567.2</v>
      </c>
      <c r="D1077" s="791">
        <v>6</v>
      </c>
      <c r="E1077" s="176">
        <f t="shared" si="101"/>
        <v>29555520.20000001</v>
      </c>
      <c r="F1077" s="176">
        <f t="shared" si="101"/>
        <v>2190974</v>
      </c>
      <c r="G1077" s="177">
        <f t="shared" si="96"/>
        <v>219386.50000000745</v>
      </c>
      <c r="H1077" s="177">
        <f t="shared" si="97"/>
        <v>812</v>
      </c>
    </row>
    <row r="1078" spans="1:8" x14ac:dyDescent="0.25">
      <c r="A1078" s="790" t="s">
        <v>852</v>
      </c>
      <c r="B1078" s="791">
        <v>1569</v>
      </c>
      <c r="C1078" s="791">
        <v>1569.2</v>
      </c>
      <c r="D1078" s="791">
        <v>12</v>
      </c>
      <c r="E1078" s="176">
        <f t="shared" si="101"/>
        <v>29557089.40000001</v>
      </c>
      <c r="F1078" s="176">
        <f t="shared" si="101"/>
        <v>2190986</v>
      </c>
      <c r="G1078" s="177">
        <f t="shared" si="96"/>
        <v>217817.3000000082</v>
      </c>
      <c r="H1078" s="177">
        <f t="shared" si="97"/>
        <v>800</v>
      </c>
    </row>
    <row r="1079" spans="1:8" x14ac:dyDescent="0.25">
      <c r="A1079" s="790" t="s">
        <v>852</v>
      </c>
      <c r="B1079" s="791">
        <v>1572</v>
      </c>
      <c r="C1079" s="791">
        <v>3143.7</v>
      </c>
      <c r="D1079" s="791">
        <v>12</v>
      </c>
      <c r="E1079" s="176">
        <f t="shared" si="101"/>
        <v>29560233.100000009</v>
      </c>
      <c r="F1079" s="176">
        <f t="shared" si="101"/>
        <v>2190998</v>
      </c>
      <c r="G1079" s="177">
        <f t="shared" si="96"/>
        <v>214673.60000000894</v>
      </c>
      <c r="H1079" s="177">
        <f t="shared" si="97"/>
        <v>788</v>
      </c>
    </row>
    <row r="1080" spans="1:8" x14ac:dyDescent="0.25">
      <c r="A1080" s="790" t="s">
        <v>852</v>
      </c>
      <c r="B1080" s="791">
        <v>1579</v>
      </c>
      <c r="C1080" s="791">
        <v>1578.5</v>
      </c>
      <c r="D1080" s="791">
        <v>6</v>
      </c>
      <c r="E1080" s="176">
        <f t="shared" si="101"/>
        <v>29561811.600000009</v>
      </c>
      <c r="F1080" s="176">
        <f t="shared" si="101"/>
        <v>2191004</v>
      </c>
      <c r="G1080" s="177">
        <f t="shared" si="96"/>
        <v>213095.10000000894</v>
      </c>
      <c r="H1080" s="177">
        <f t="shared" si="97"/>
        <v>782</v>
      </c>
    </row>
    <row r="1081" spans="1:8" x14ac:dyDescent="0.25">
      <c r="A1081" s="790" t="s">
        <v>852</v>
      </c>
      <c r="B1081" s="791">
        <v>1581</v>
      </c>
      <c r="C1081" s="791">
        <v>1581</v>
      </c>
      <c r="D1081" s="791">
        <v>6</v>
      </c>
      <c r="E1081" s="176">
        <f t="shared" si="101"/>
        <v>29563392.600000009</v>
      </c>
      <c r="F1081" s="176">
        <f t="shared" si="101"/>
        <v>2191010</v>
      </c>
      <c r="G1081" s="177">
        <f t="shared" si="96"/>
        <v>211514.10000000894</v>
      </c>
      <c r="H1081" s="177">
        <f t="shared" si="97"/>
        <v>776</v>
      </c>
    </row>
    <row r="1082" spans="1:8" x14ac:dyDescent="0.25">
      <c r="A1082" s="790" t="s">
        <v>852</v>
      </c>
      <c r="B1082" s="791">
        <v>1594</v>
      </c>
      <c r="C1082" s="791">
        <v>1593.7</v>
      </c>
      <c r="D1082" s="791">
        <v>6</v>
      </c>
      <c r="E1082" s="176">
        <f t="shared" si="101"/>
        <v>29564986.300000008</v>
      </c>
      <c r="F1082" s="176">
        <f t="shared" si="101"/>
        <v>2191016</v>
      </c>
      <c r="G1082" s="177">
        <f t="shared" si="96"/>
        <v>209920.40000000969</v>
      </c>
      <c r="H1082" s="177">
        <f t="shared" si="97"/>
        <v>770</v>
      </c>
    </row>
    <row r="1083" spans="1:8" x14ac:dyDescent="0.25">
      <c r="A1083" s="790" t="s">
        <v>852</v>
      </c>
      <c r="B1083" s="791">
        <v>1595</v>
      </c>
      <c r="C1083" s="791">
        <v>1594.7</v>
      </c>
      <c r="D1083" s="791">
        <v>6</v>
      </c>
      <c r="E1083" s="176">
        <f t="shared" si="101"/>
        <v>29566581.000000007</v>
      </c>
      <c r="F1083" s="176">
        <f t="shared" si="101"/>
        <v>2191022</v>
      </c>
      <c r="G1083" s="177">
        <f t="shared" si="96"/>
        <v>208325.70000001043</v>
      </c>
      <c r="H1083" s="177">
        <f t="shared" si="97"/>
        <v>764</v>
      </c>
    </row>
    <row r="1084" spans="1:8" x14ac:dyDescent="0.25">
      <c r="A1084" s="790" t="s">
        <v>852</v>
      </c>
      <c r="B1084" s="791">
        <v>1598</v>
      </c>
      <c r="C1084" s="791">
        <v>1598.2</v>
      </c>
      <c r="D1084" s="791">
        <v>12</v>
      </c>
      <c r="E1084" s="176">
        <f t="shared" si="101"/>
        <v>29568179.200000007</v>
      </c>
      <c r="F1084" s="176">
        <f t="shared" si="101"/>
        <v>2191034</v>
      </c>
      <c r="G1084" s="177">
        <f t="shared" si="96"/>
        <v>206727.50000001118</v>
      </c>
      <c r="H1084" s="177">
        <f t="shared" si="97"/>
        <v>752</v>
      </c>
    </row>
    <row r="1085" spans="1:8" x14ac:dyDescent="0.25">
      <c r="A1085" s="790" t="s">
        <v>852</v>
      </c>
      <c r="B1085" s="791">
        <v>1602</v>
      </c>
      <c r="C1085" s="791">
        <v>1601.7</v>
      </c>
      <c r="D1085" s="791">
        <v>6</v>
      </c>
      <c r="E1085" s="176">
        <f t="shared" si="101"/>
        <v>29569780.900000006</v>
      </c>
      <c r="F1085" s="176">
        <f t="shared" si="101"/>
        <v>2191040</v>
      </c>
      <c r="G1085" s="177">
        <f t="shared" si="96"/>
        <v>205125.80000001192</v>
      </c>
      <c r="H1085" s="177">
        <f t="shared" si="97"/>
        <v>746</v>
      </c>
    </row>
    <row r="1086" spans="1:8" x14ac:dyDescent="0.25">
      <c r="A1086" s="790" t="s">
        <v>852</v>
      </c>
      <c r="B1086" s="791">
        <v>1614</v>
      </c>
      <c r="C1086" s="791">
        <v>1613.8</v>
      </c>
      <c r="D1086" s="791">
        <v>6</v>
      </c>
      <c r="E1086" s="176">
        <f t="shared" si="101"/>
        <v>29571394.700000007</v>
      </c>
      <c r="F1086" s="176">
        <f t="shared" si="101"/>
        <v>2191046</v>
      </c>
      <c r="G1086" s="177">
        <f t="shared" si="96"/>
        <v>203512.00000001118</v>
      </c>
      <c r="H1086" s="177">
        <f t="shared" si="97"/>
        <v>740</v>
      </c>
    </row>
    <row r="1087" spans="1:8" x14ac:dyDescent="0.25">
      <c r="A1087" s="790" t="s">
        <v>852</v>
      </c>
      <c r="B1087" s="791">
        <v>1622</v>
      </c>
      <c r="C1087" s="791">
        <v>1621.7</v>
      </c>
      <c r="D1087" s="791">
        <v>24</v>
      </c>
      <c r="E1087" s="176">
        <f t="shared" si="101"/>
        <v>29573016.400000006</v>
      </c>
      <c r="F1087" s="176">
        <f t="shared" si="101"/>
        <v>2191070</v>
      </c>
      <c r="G1087" s="177">
        <f t="shared" si="96"/>
        <v>201890.30000001192</v>
      </c>
      <c r="H1087" s="177">
        <f t="shared" si="97"/>
        <v>716</v>
      </c>
    </row>
    <row r="1088" spans="1:8" x14ac:dyDescent="0.25">
      <c r="A1088" s="790" t="s">
        <v>852</v>
      </c>
      <c r="B1088" s="791">
        <v>1625</v>
      </c>
      <c r="C1088" s="791">
        <v>1624.6</v>
      </c>
      <c r="D1088" s="791">
        <v>6</v>
      </c>
      <c r="E1088" s="176">
        <f t="shared" si="101"/>
        <v>29574641.000000007</v>
      </c>
      <c r="F1088" s="176">
        <f t="shared" si="101"/>
        <v>2191076</v>
      </c>
      <c r="G1088" s="177">
        <f t="shared" si="96"/>
        <v>200265.70000001043</v>
      </c>
      <c r="H1088" s="177">
        <f t="shared" si="97"/>
        <v>710</v>
      </c>
    </row>
    <row r="1089" spans="1:8" x14ac:dyDescent="0.25">
      <c r="A1089" s="790" t="s">
        <v>852</v>
      </c>
      <c r="B1089" s="791">
        <v>1631</v>
      </c>
      <c r="C1089" s="791">
        <v>1630.8</v>
      </c>
      <c r="D1089" s="791">
        <v>6</v>
      </c>
      <c r="E1089" s="176">
        <f t="shared" si="101"/>
        <v>29576271.800000008</v>
      </c>
      <c r="F1089" s="176">
        <f t="shared" si="101"/>
        <v>2191082</v>
      </c>
      <c r="G1089" s="177">
        <f t="shared" si="96"/>
        <v>198634.90000000969</v>
      </c>
      <c r="H1089" s="177">
        <f t="shared" si="97"/>
        <v>704</v>
      </c>
    </row>
    <row r="1090" spans="1:8" x14ac:dyDescent="0.25">
      <c r="A1090" s="790" t="s">
        <v>852</v>
      </c>
      <c r="B1090" s="791">
        <v>1638</v>
      </c>
      <c r="C1090" s="791">
        <v>1637.6</v>
      </c>
      <c r="D1090" s="791">
        <v>12</v>
      </c>
      <c r="E1090" s="176">
        <f t="shared" si="101"/>
        <v>29577909.40000001</v>
      </c>
      <c r="F1090" s="176">
        <f t="shared" si="101"/>
        <v>2191094</v>
      </c>
      <c r="G1090" s="177">
        <f t="shared" si="96"/>
        <v>196997.3000000082</v>
      </c>
      <c r="H1090" s="177">
        <f t="shared" si="97"/>
        <v>692</v>
      </c>
    </row>
    <row r="1091" spans="1:8" x14ac:dyDescent="0.25">
      <c r="A1091" s="790" t="s">
        <v>852</v>
      </c>
      <c r="B1091" s="791">
        <v>1649</v>
      </c>
      <c r="C1091" s="791">
        <v>1649.2</v>
      </c>
      <c r="D1091" s="791">
        <v>8</v>
      </c>
      <c r="E1091" s="176">
        <f t="shared" si="101"/>
        <v>29579558.600000009</v>
      </c>
      <c r="F1091" s="176">
        <f t="shared" si="101"/>
        <v>2191102</v>
      </c>
      <c r="G1091" s="177">
        <f t="shared" ref="G1091:G1154" si="102">$E$1167-E1091</f>
        <v>195348.10000000894</v>
      </c>
      <c r="H1091" s="177">
        <f t="shared" ref="H1091:H1154" si="103">$F$1167-F1091</f>
        <v>684</v>
      </c>
    </row>
    <row r="1092" spans="1:8" x14ac:dyDescent="0.25">
      <c r="A1092" s="790" t="s">
        <v>852</v>
      </c>
      <c r="B1092" s="791">
        <v>1652</v>
      </c>
      <c r="C1092" s="791">
        <v>1652.4</v>
      </c>
      <c r="D1092" s="791">
        <v>11</v>
      </c>
      <c r="E1092" s="176">
        <f t="shared" ref="E1092:F1107" si="104">E1091+C1092</f>
        <v>29581211.000000007</v>
      </c>
      <c r="F1092" s="176">
        <f t="shared" si="104"/>
        <v>2191113</v>
      </c>
      <c r="G1092" s="177">
        <f t="shared" si="102"/>
        <v>193695.70000001043</v>
      </c>
      <c r="H1092" s="177">
        <f t="shared" si="103"/>
        <v>673</v>
      </c>
    </row>
    <row r="1093" spans="1:8" x14ac:dyDescent="0.25">
      <c r="A1093" s="790" t="s">
        <v>852</v>
      </c>
      <c r="B1093" s="791">
        <v>1656</v>
      </c>
      <c r="C1093" s="791">
        <v>1655.5</v>
      </c>
      <c r="D1093" s="791">
        <v>6</v>
      </c>
      <c r="E1093" s="176">
        <f t="shared" si="104"/>
        <v>29582866.500000007</v>
      </c>
      <c r="F1093" s="176">
        <f t="shared" si="104"/>
        <v>2191119</v>
      </c>
      <c r="G1093" s="177">
        <f t="shared" si="102"/>
        <v>192040.20000001043</v>
      </c>
      <c r="H1093" s="177">
        <f t="shared" si="103"/>
        <v>667</v>
      </c>
    </row>
    <row r="1094" spans="1:8" x14ac:dyDescent="0.25">
      <c r="A1094" s="790" t="s">
        <v>852</v>
      </c>
      <c r="B1094" s="791">
        <v>1658</v>
      </c>
      <c r="C1094" s="791">
        <v>1657.7</v>
      </c>
      <c r="D1094" s="791">
        <v>6</v>
      </c>
      <c r="E1094" s="176">
        <f t="shared" si="104"/>
        <v>29584524.200000007</v>
      </c>
      <c r="F1094" s="176">
        <f t="shared" si="104"/>
        <v>2191125</v>
      </c>
      <c r="G1094" s="177">
        <f t="shared" si="102"/>
        <v>190382.50000001118</v>
      </c>
      <c r="H1094" s="177">
        <f t="shared" si="103"/>
        <v>661</v>
      </c>
    </row>
    <row r="1095" spans="1:8" x14ac:dyDescent="0.25">
      <c r="A1095" s="790" t="s">
        <v>852</v>
      </c>
      <c r="B1095" s="791">
        <v>1663</v>
      </c>
      <c r="C1095" s="791">
        <v>1662.6</v>
      </c>
      <c r="D1095" s="791">
        <v>12</v>
      </c>
      <c r="E1095" s="176">
        <f t="shared" si="104"/>
        <v>29586186.800000008</v>
      </c>
      <c r="F1095" s="176">
        <f t="shared" si="104"/>
        <v>2191137</v>
      </c>
      <c r="G1095" s="177">
        <f t="shared" si="102"/>
        <v>188719.90000000969</v>
      </c>
      <c r="H1095" s="177">
        <f t="shared" si="103"/>
        <v>649</v>
      </c>
    </row>
    <row r="1096" spans="1:8" x14ac:dyDescent="0.25">
      <c r="A1096" s="790" t="s">
        <v>852</v>
      </c>
      <c r="B1096" s="791">
        <v>1667</v>
      </c>
      <c r="C1096" s="791">
        <v>1666.6</v>
      </c>
      <c r="D1096" s="791">
        <v>6</v>
      </c>
      <c r="E1096" s="176">
        <f t="shared" si="104"/>
        <v>29587853.40000001</v>
      </c>
      <c r="F1096" s="176">
        <f t="shared" si="104"/>
        <v>2191143</v>
      </c>
      <c r="G1096" s="177">
        <f t="shared" si="102"/>
        <v>187053.3000000082</v>
      </c>
      <c r="H1096" s="177">
        <f t="shared" si="103"/>
        <v>643</v>
      </c>
    </row>
    <row r="1097" spans="1:8" x14ac:dyDescent="0.25">
      <c r="A1097" s="790" t="s">
        <v>852</v>
      </c>
      <c r="B1097" s="791">
        <v>1678</v>
      </c>
      <c r="C1097" s="791">
        <v>1677.9</v>
      </c>
      <c r="D1097" s="791">
        <v>6</v>
      </c>
      <c r="E1097" s="176">
        <f t="shared" si="104"/>
        <v>29589531.300000008</v>
      </c>
      <c r="F1097" s="176">
        <f t="shared" si="104"/>
        <v>2191149</v>
      </c>
      <c r="G1097" s="177">
        <f t="shared" si="102"/>
        <v>185375.40000000969</v>
      </c>
      <c r="H1097" s="177">
        <f t="shared" si="103"/>
        <v>637</v>
      </c>
    </row>
    <row r="1098" spans="1:8" x14ac:dyDescent="0.25">
      <c r="A1098" s="790" t="s">
        <v>852</v>
      </c>
      <c r="B1098" s="791">
        <v>1690</v>
      </c>
      <c r="C1098" s="791">
        <v>1689.7</v>
      </c>
      <c r="D1098" s="791">
        <v>6</v>
      </c>
      <c r="E1098" s="176">
        <f t="shared" si="104"/>
        <v>29591221.000000007</v>
      </c>
      <c r="F1098" s="176">
        <f t="shared" si="104"/>
        <v>2191155</v>
      </c>
      <c r="G1098" s="177">
        <f t="shared" si="102"/>
        <v>183685.70000001043</v>
      </c>
      <c r="H1098" s="177">
        <f t="shared" si="103"/>
        <v>631</v>
      </c>
    </row>
    <row r="1099" spans="1:8" x14ac:dyDescent="0.25">
      <c r="A1099" s="790" t="s">
        <v>852</v>
      </c>
      <c r="B1099" s="791">
        <v>1702</v>
      </c>
      <c r="C1099" s="791">
        <v>1701.6</v>
      </c>
      <c r="D1099" s="791">
        <v>6</v>
      </c>
      <c r="E1099" s="176">
        <f t="shared" si="104"/>
        <v>29592922.600000009</v>
      </c>
      <c r="F1099" s="176">
        <f t="shared" si="104"/>
        <v>2191161</v>
      </c>
      <c r="G1099" s="177">
        <f t="shared" si="102"/>
        <v>181984.10000000894</v>
      </c>
      <c r="H1099" s="177">
        <f t="shared" si="103"/>
        <v>625</v>
      </c>
    </row>
    <row r="1100" spans="1:8" x14ac:dyDescent="0.25">
      <c r="A1100" s="790" t="s">
        <v>852</v>
      </c>
      <c r="B1100" s="791">
        <v>1717</v>
      </c>
      <c r="C1100" s="791">
        <v>1717.4</v>
      </c>
      <c r="D1100" s="791">
        <v>12</v>
      </c>
      <c r="E1100" s="176">
        <f t="shared" si="104"/>
        <v>29594640.000000007</v>
      </c>
      <c r="F1100" s="176">
        <f t="shared" si="104"/>
        <v>2191173</v>
      </c>
      <c r="G1100" s="177">
        <f t="shared" si="102"/>
        <v>180266.70000001043</v>
      </c>
      <c r="H1100" s="177">
        <f t="shared" si="103"/>
        <v>613</v>
      </c>
    </row>
    <row r="1101" spans="1:8" x14ac:dyDescent="0.25">
      <c r="A1101" s="790" t="s">
        <v>852</v>
      </c>
      <c r="B1101" s="791">
        <v>1718</v>
      </c>
      <c r="C1101" s="791">
        <v>1718</v>
      </c>
      <c r="D1101" s="791">
        <v>6</v>
      </c>
      <c r="E1101" s="176">
        <f t="shared" si="104"/>
        <v>29596358.000000007</v>
      </c>
      <c r="F1101" s="176">
        <f t="shared" si="104"/>
        <v>2191179</v>
      </c>
      <c r="G1101" s="177">
        <f t="shared" si="102"/>
        <v>178548.70000001043</v>
      </c>
      <c r="H1101" s="177">
        <f t="shared" si="103"/>
        <v>607</v>
      </c>
    </row>
    <row r="1102" spans="1:8" x14ac:dyDescent="0.25">
      <c r="A1102" s="790" t="s">
        <v>852</v>
      </c>
      <c r="B1102" s="791">
        <v>1719</v>
      </c>
      <c r="C1102" s="791">
        <v>1718.5</v>
      </c>
      <c r="D1102" s="791">
        <v>7</v>
      </c>
      <c r="E1102" s="176">
        <f t="shared" si="104"/>
        <v>29598076.500000007</v>
      </c>
      <c r="F1102" s="176">
        <f t="shared" si="104"/>
        <v>2191186</v>
      </c>
      <c r="G1102" s="177">
        <f t="shared" si="102"/>
        <v>176830.20000001043</v>
      </c>
      <c r="H1102" s="177">
        <f t="shared" si="103"/>
        <v>600</v>
      </c>
    </row>
    <row r="1103" spans="1:8" x14ac:dyDescent="0.25">
      <c r="A1103" s="790" t="s">
        <v>852</v>
      </c>
      <c r="B1103" s="791">
        <v>1725</v>
      </c>
      <c r="C1103" s="791">
        <v>1725.1</v>
      </c>
      <c r="D1103" s="791">
        <v>6</v>
      </c>
      <c r="E1103" s="176">
        <f t="shared" si="104"/>
        <v>29599801.600000009</v>
      </c>
      <c r="F1103" s="176">
        <f t="shared" si="104"/>
        <v>2191192</v>
      </c>
      <c r="G1103" s="177">
        <f t="shared" si="102"/>
        <v>175105.10000000894</v>
      </c>
      <c r="H1103" s="177">
        <f t="shared" si="103"/>
        <v>594</v>
      </c>
    </row>
    <row r="1104" spans="1:8" x14ac:dyDescent="0.25">
      <c r="A1104" s="790" t="s">
        <v>852</v>
      </c>
      <c r="B1104" s="791">
        <v>1729</v>
      </c>
      <c r="C1104" s="791">
        <v>1729.3</v>
      </c>
      <c r="D1104" s="791">
        <v>12</v>
      </c>
      <c r="E1104" s="176">
        <f t="shared" si="104"/>
        <v>29601530.90000001</v>
      </c>
      <c r="F1104" s="176">
        <f t="shared" si="104"/>
        <v>2191204</v>
      </c>
      <c r="G1104" s="177">
        <f t="shared" si="102"/>
        <v>173375.8000000082</v>
      </c>
      <c r="H1104" s="177">
        <f t="shared" si="103"/>
        <v>582</v>
      </c>
    </row>
    <row r="1105" spans="1:8" x14ac:dyDescent="0.25">
      <c r="A1105" s="790" t="s">
        <v>852</v>
      </c>
      <c r="B1105" s="791">
        <v>1733</v>
      </c>
      <c r="C1105" s="791">
        <v>1732.5</v>
      </c>
      <c r="D1105" s="791">
        <v>6</v>
      </c>
      <c r="E1105" s="176">
        <f t="shared" si="104"/>
        <v>29603263.40000001</v>
      </c>
      <c r="F1105" s="176">
        <f t="shared" si="104"/>
        <v>2191210</v>
      </c>
      <c r="G1105" s="177">
        <f t="shared" si="102"/>
        <v>171643.3000000082</v>
      </c>
      <c r="H1105" s="177">
        <f t="shared" si="103"/>
        <v>576</v>
      </c>
    </row>
    <row r="1106" spans="1:8" x14ac:dyDescent="0.25">
      <c r="A1106" s="790" t="s">
        <v>852</v>
      </c>
      <c r="B1106" s="791">
        <v>1740</v>
      </c>
      <c r="C1106" s="791">
        <v>1740</v>
      </c>
      <c r="D1106" s="791">
        <v>12</v>
      </c>
      <c r="E1106" s="176">
        <f t="shared" si="104"/>
        <v>29605003.40000001</v>
      </c>
      <c r="F1106" s="176">
        <f t="shared" si="104"/>
        <v>2191222</v>
      </c>
      <c r="G1106" s="177">
        <f t="shared" si="102"/>
        <v>169903.3000000082</v>
      </c>
      <c r="H1106" s="177">
        <f t="shared" si="103"/>
        <v>564</v>
      </c>
    </row>
    <row r="1107" spans="1:8" x14ac:dyDescent="0.25">
      <c r="A1107" s="790" t="s">
        <v>852</v>
      </c>
      <c r="B1107" s="791">
        <v>1761</v>
      </c>
      <c r="C1107" s="791">
        <v>1761.2</v>
      </c>
      <c r="D1107" s="791">
        <v>12</v>
      </c>
      <c r="E1107" s="176">
        <f t="shared" si="104"/>
        <v>29606764.600000009</v>
      </c>
      <c r="F1107" s="176">
        <f t="shared" si="104"/>
        <v>2191234</v>
      </c>
      <c r="G1107" s="177">
        <f t="shared" si="102"/>
        <v>168142.10000000894</v>
      </c>
      <c r="H1107" s="177">
        <f t="shared" si="103"/>
        <v>552</v>
      </c>
    </row>
    <row r="1108" spans="1:8" x14ac:dyDescent="0.25">
      <c r="A1108" s="790" t="s">
        <v>852</v>
      </c>
      <c r="B1108" s="791">
        <v>1767</v>
      </c>
      <c r="C1108" s="791">
        <v>1767.4</v>
      </c>
      <c r="D1108" s="791">
        <v>6</v>
      </c>
      <c r="E1108" s="176">
        <f t="shared" ref="E1108:F1123" si="105">E1107+C1108</f>
        <v>29608532.000000007</v>
      </c>
      <c r="F1108" s="176">
        <f t="shared" si="105"/>
        <v>2191240</v>
      </c>
      <c r="G1108" s="177">
        <f t="shared" si="102"/>
        <v>166374.70000001043</v>
      </c>
      <c r="H1108" s="177">
        <f t="shared" si="103"/>
        <v>546</v>
      </c>
    </row>
    <row r="1109" spans="1:8" x14ac:dyDescent="0.25">
      <c r="A1109" s="790" t="s">
        <v>852</v>
      </c>
      <c r="B1109" s="791">
        <v>1768</v>
      </c>
      <c r="C1109" s="791">
        <v>1768</v>
      </c>
      <c r="D1109" s="791">
        <v>6</v>
      </c>
      <c r="E1109" s="176">
        <f t="shared" si="105"/>
        <v>29610300.000000007</v>
      </c>
      <c r="F1109" s="176">
        <f t="shared" si="105"/>
        <v>2191246</v>
      </c>
      <c r="G1109" s="177">
        <f t="shared" si="102"/>
        <v>164606.70000001043</v>
      </c>
      <c r="H1109" s="177">
        <f t="shared" si="103"/>
        <v>540</v>
      </c>
    </row>
    <row r="1110" spans="1:8" x14ac:dyDescent="0.25">
      <c r="A1110" s="790" t="s">
        <v>852</v>
      </c>
      <c r="B1110" s="791">
        <v>1779</v>
      </c>
      <c r="C1110" s="791">
        <v>1779.3</v>
      </c>
      <c r="D1110" s="791">
        <v>6</v>
      </c>
      <c r="E1110" s="176">
        <f t="shared" si="105"/>
        <v>29612079.300000008</v>
      </c>
      <c r="F1110" s="176">
        <f t="shared" si="105"/>
        <v>2191252</v>
      </c>
      <c r="G1110" s="177">
        <f t="shared" si="102"/>
        <v>162827.40000000969</v>
      </c>
      <c r="H1110" s="177">
        <f t="shared" si="103"/>
        <v>534</v>
      </c>
    </row>
    <row r="1111" spans="1:8" x14ac:dyDescent="0.25">
      <c r="A1111" s="790" t="s">
        <v>852</v>
      </c>
      <c r="B1111" s="791">
        <v>1789</v>
      </c>
      <c r="C1111" s="791">
        <v>1789.3</v>
      </c>
      <c r="D1111" s="791">
        <v>12</v>
      </c>
      <c r="E1111" s="176">
        <f t="shared" si="105"/>
        <v>29613868.600000009</v>
      </c>
      <c r="F1111" s="176">
        <f t="shared" si="105"/>
        <v>2191264</v>
      </c>
      <c r="G1111" s="177">
        <f t="shared" si="102"/>
        <v>161038.10000000894</v>
      </c>
      <c r="H1111" s="177">
        <f t="shared" si="103"/>
        <v>522</v>
      </c>
    </row>
    <row r="1112" spans="1:8" x14ac:dyDescent="0.25">
      <c r="A1112" s="790" t="s">
        <v>852</v>
      </c>
      <c r="B1112" s="791">
        <v>1806</v>
      </c>
      <c r="C1112" s="791">
        <v>1805.9</v>
      </c>
      <c r="D1112" s="791">
        <v>6</v>
      </c>
      <c r="E1112" s="176">
        <f t="shared" si="105"/>
        <v>29615674.500000007</v>
      </c>
      <c r="F1112" s="176">
        <f t="shared" si="105"/>
        <v>2191270</v>
      </c>
      <c r="G1112" s="177">
        <f t="shared" si="102"/>
        <v>159232.20000001043</v>
      </c>
      <c r="H1112" s="177">
        <f t="shared" si="103"/>
        <v>516</v>
      </c>
    </row>
    <row r="1113" spans="1:8" x14ac:dyDescent="0.25">
      <c r="A1113" s="790" t="s">
        <v>852</v>
      </c>
      <c r="B1113" s="791">
        <v>1810</v>
      </c>
      <c r="C1113" s="791">
        <v>1809.8</v>
      </c>
      <c r="D1113" s="791">
        <v>12</v>
      </c>
      <c r="E1113" s="176">
        <f t="shared" si="105"/>
        <v>29617484.300000008</v>
      </c>
      <c r="F1113" s="176">
        <f t="shared" si="105"/>
        <v>2191282</v>
      </c>
      <c r="G1113" s="177">
        <f t="shared" si="102"/>
        <v>157422.40000000969</v>
      </c>
      <c r="H1113" s="177">
        <f t="shared" si="103"/>
        <v>504</v>
      </c>
    </row>
    <row r="1114" spans="1:8" x14ac:dyDescent="0.25">
      <c r="A1114" s="790" t="s">
        <v>852</v>
      </c>
      <c r="B1114" s="791">
        <v>1832</v>
      </c>
      <c r="C1114" s="791">
        <v>1832</v>
      </c>
      <c r="D1114" s="791">
        <v>6</v>
      </c>
      <c r="E1114" s="176">
        <f t="shared" si="105"/>
        <v>29619316.300000008</v>
      </c>
      <c r="F1114" s="176">
        <f t="shared" si="105"/>
        <v>2191288</v>
      </c>
      <c r="G1114" s="177">
        <f t="shared" si="102"/>
        <v>155590.40000000969</v>
      </c>
      <c r="H1114" s="177">
        <f t="shared" si="103"/>
        <v>498</v>
      </c>
    </row>
    <row r="1115" spans="1:8" x14ac:dyDescent="0.25">
      <c r="A1115" s="790" t="s">
        <v>852</v>
      </c>
      <c r="B1115" s="791">
        <v>1833</v>
      </c>
      <c r="C1115" s="791">
        <v>1833.1</v>
      </c>
      <c r="D1115" s="791">
        <v>6</v>
      </c>
      <c r="E1115" s="176">
        <f t="shared" si="105"/>
        <v>29621149.40000001</v>
      </c>
      <c r="F1115" s="176">
        <f t="shared" si="105"/>
        <v>2191294</v>
      </c>
      <c r="G1115" s="177">
        <f t="shared" si="102"/>
        <v>153757.3000000082</v>
      </c>
      <c r="H1115" s="177">
        <f t="shared" si="103"/>
        <v>492</v>
      </c>
    </row>
    <row r="1116" spans="1:8" x14ac:dyDescent="0.25">
      <c r="A1116" s="790" t="s">
        <v>852</v>
      </c>
      <c r="B1116" s="791">
        <v>1856</v>
      </c>
      <c r="C1116" s="791">
        <v>3712.5</v>
      </c>
      <c r="D1116" s="791">
        <v>18</v>
      </c>
      <c r="E1116" s="176">
        <f t="shared" si="105"/>
        <v>29624861.90000001</v>
      </c>
      <c r="F1116" s="176">
        <f t="shared" si="105"/>
        <v>2191312</v>
      </c>
      <c r="G1116" s="177">
        <f t="shared" si="102"/>
        <v>150044.8000000082</v>
      </c>
      <c r="H1116" s="177">
        <f t="shared" si="103"/>
        <v>474</v>
      </c>
    </row>
    <row r="1117" spans="1:8" x14ac:dyDescent="0.25">
      <c r="A1117" s="790" t="s">
        <v>852</v>
      </c>
      <c r="B1117" s="791">
        <v>1866</v>
      </c>
      <c r="C1117" s="791">
        <v>1865.7</v>
      </c>
      <c r="D1117" s="791">
        <v>6</v>
      </c>
      <c r="E1117" s="176">
        <f t="shared" si="105"/>
        <v>29626727.600000009</v>
      </c>
      <c r="F1117" s="176">
        <f t="shared" si="105"/>
        <v>2191318</v>
      </c>
      <c r="G1117" s="177">
        <f t="shared" si="102"/>
        <v>148179.10000000894</v>
      </c>
      <c r="H1117" s="177">
        <f t="shared" si="103"/>
        <v>468</v>
      </c>
    </row>
    <row r="1118" spans="1:8" x14ac:dyDescent="0.25">
      <c r="A1118" s="790" t="s">
        <v>852</v>
      </c>
      <c r="B1118" s="791">
        <v>1873</v>
      </c>
      <c r="C1118" s="791">
        <v>1873.1</v>
      </c>
      <c r="D1118" s="791">
        <v>6</v>
      </c>
      <c r="E1118" s="176">
        <f t="shared" si="105"/>
        <v>29628600.70000001</v>
      </c>
      <c r="F1118" s="176">
        <f t="shared" si="105"/>
        <v>2191324</v>
      </c>
      <c r="G1118" s="177">
        <f t="shared" si="102"/>
        <v>146306.00000000745</v>
      </c>
      <c r="H1118" s="177">
        <f t="shared" si="103"/>
        <v>462</v>
      </c>
    </row>
    <row r="1119" spans="1:8" x14ac:dyDescent="0.25">
      <c r="A1119" s="790" t="s">
        <v>852</v>
      </c>
      <c r="B1119" s="791">
        <v>1875</v>
      </c>
      <c r="C1119" s="791">
        <v>1874.8</v>
      </c>
      <c r="D1119" s="791">
        <v>12</v>
      </c>
      <c r="E1119" s="176">
        <f t="shared" si="105"/>
        <v>29630475.500000011</v>
      </c>
      <c r="F1119" s="176">
        <f t="shared" si="105"/>
        <v>2191336</v>
      </c>
      <c r="G1119" s="177">
        <f t="shared" si="102"/>
        <v>144431.20000000671</v>
      </c>
      <c r="H1119" s="177">
        <f t="shared" si="103"/>
        <v>450</v>
      </c>
    </row>
    <row r="1120" spans="1:8" x14ac:dyDescent="0.25">
      <c r="A1120" s="790" t="s">
        <v>852</v>
      </c>
      <c r="B1120" s="791">
        <v>1882</v>
      </c>
      <c r="C1120" s="791">
        <v>1881.5</v>
      </c>
      <c r="D1120" s="791">
        <v>6</v>
      </c>
      <c r="E1120" s="176">
        <f t="shared" si="105"/>
        <v>29632357.000000011</v>
      </c>
      <c r="F1120" s="176">
        <f t="shared" si="105"/>
        <v>2191342</v>
      </c>
      <c r="G1120" s="177">
        <f t="shared" si="102"/>
        <v>142549.70000000671</v>
      </c>
      <c r="H1120" s="177">
        <f t="shared" si="103"/>
        <v>444</v>
      </c>
    </row>
    <row r="1121" spans="1:8" x14ac:dyDescent="0.25">
      <c r="A1121" s="790" t="s">
        <v>852</v>
      </c>
      <c r="B1121" s="791">
        <v>1898</v>
      </c>
      <c r="C1121" s="791">
        <v>1898.1</v>
      </c>
      <c r="D1121" s="791">
        <v>6</v>
      </c>
      <c r="E1121" s="176">
        <f t="shared" si="105"/>
        <v>29634255.100000013</v>
      </c>
      <c r="F1121" s="176">
        <f t="shared" si="105"/>
        <v>2191348</v>
      </c>
      <c r="G1121" s="177">
        <f t="shared" si="102"/>
        <v>140651.60000000522</v>
      </c>
      <c r="H1121" s="177">
        <f t="shared" si="103"/>
        <v>438</v>
      </c>
    </row>
    <row r="1122" spans="1:8" x14ac:dyDescent="0.25">
      <c r="A1122" s="790" t="s">
        <v>852</v>
      </c>
      <c r="B1122" s="791">
        <v>1900</v>
      </c>
      <c r="C1122" s="791">
        <v>1900</v>
      </c>
      <c r="D1122" s="791">
        <v>12</v>
      </c>
      <c r="E1122" s="176">
        <f t="shared" si="105"/>
        <v>29636155.100000013</v>
      </c>
      <c r="F1122" s="176">
        <f t="shared" si="105"/>
        <v>2191360</v>
      </c>
      <c r="G1122" s="177">
        <f t="shared" si="102"/>
        <v>138751.60000000522</v>
      </c>
      <c r="H1122" s="177">
        <f t="shared" si="103"/>
        <v>426</v>
      </c>
    </row>
    <row r="1123" spans="1:8" x14ac:dyDescent="0.25">
      <c r="A1123" s="790" t="s">
        <v>852</v>
      </c>
      <c r="B1123" s="791">
        <v>1904</v>
      </c>
      <c r="C1123" s="791">
        <v>1903.7</v>
      </c>
      <c r="D1123" s="791">
        <v>9</v>
      </c>
      <c r="E1123" s="176">
        <f t="shared" si="105"/>
        <v>29638058.800000012</v>
      </c>
      <c r="F1123" s="176">
        <f t="shared" si="105"/>
        <v>2191369</v>
      </c>
      <c r="G1123" s="177">
        <f t="shared" si="102"/>
        <v>136847.90000000596</v>
      </c>
      <c r="H1123" s="177">
        <f t="shared" si="103"/>
        <v>417</v>
      </c>
    </row>
    <row r="1124" spans="1:8" x14ac:dyDescent="0.25">
      <c r="A1124" s="790" t="s">
        <v>852</v>
      </c>
      <c r="B1124" s="791">
        <v>1905</v>
      </c>
      <c r="C1124" s="791">
        <v>1904.9</v>
      </c>
      <c r="D1124" s="791">
        <v>6</v>
      </c>
      <c r="E1124" s="176">
        <f t="shared" ref="E1124:F1139" si="106">E1123+C1124</f>
        <v>29639963.70000001</v>
      </c>
      <c r="F1124" s="176">
        <f t="shared" si="106"/>
        <v>2191375</v>
      </c>
      <c r="G1124" s="177">
        <f t="shared" si="102"/>
        <v>134943.00000000745</v>
      </c>
      <c r="H1124" s="177">
        <f t="shared" si="103"/>
        <v>411</v>
      </c>
    </row>
    <row r="1125" spans="1:8" x14ac:dyDescent="0.25">
      <c r="A1125" s="790" t="s">
        <v>852</v>
      </c>
      <c r="B1125" s="791">
        <v>1906</v>
      </c>
      <c r="C1125" s="791">
        <v>1906.3</v>
      </c>
      <c r="D1125" s="791">
        <v>12</v>
      </c>
      <c r="E1125" s="176">
        <f t="shared" si="106"/>
        <v>29641870.000000011</v>
      </c>
      <c r="F1125" s="176">
        <f t="shared" si="106"/>
        <v>2191387</v>
      </c>
      <c r="G1125" s="177">
        <f t="shared" si="102"/>
        <v>133036.70000000671</v>
      </c>
      <c r="H1125" s="177">
        <f t="shared" si="103"/>
        <v>399</v>
      </c>
    </row>
    <row r="1126" spans="1:8" x14ac:dyDescent="0.25">
      <c r="A1126" s="790" t="s">
        <v>852</v>
      </c>
      <c r="B1126" s="791">
        <v>1918</v>
      </c>
      <c r="C1126" s="791">
        <v>1918.1</v>
      </c>
      <c r="D1126" s="791">
        <v>12</v>
      </c>
      <c r="E1126" s="176">
        <f t="shared" si="106"/>
        <v>29643788.100000013</v>
      </c>
      <c r="F1126" s="176">
        <f t="shared" si="106"/>
        <v>2191399</v>
      </c>
      <c r="G1126" s="177">
        <f t="shared" si="102"/>
        <v>131118.60000000522</v>
      </c>
      <c r="H1126" s="177">
        <f t="shared" si="103"/>
        <v>387</v>
      </c>
    </row>
    <row r="1127" spans="1:8" x14ac:dyDescent="0.25">
      <c r="A1127" s="790" t="s">
        <v>852</v>
      </c>
      <c r="B1127" s="791">
        <v>1923</v>
      </c>
      <c r="C1127" s="791">
        <v>1922.6</v>
      </c>
      <c r="D1127" s="791">
        <v>6</v>
      </c>
      <c r="E1127" s="176">
        <f t="shared" si="106"/>
        <v>29645710.700000014</v>
      </c>
      <c r="F1127" s="176">
        <f t="shared" si="106"/>
        <v>2191405</v>
      </c>
      <c r="G1127" s="177">
        <f t="shared" si="102"/>
        <v>129196.00000000373</v>
      </c>
      <c r="H1127" s="177">
        <f t="shared" si="103"/>
        <v>381</v>
      </c>
    </row>
    <row r="1128" spans="1:8" x14ac:dyDescent="0.25">
      <c r="A1128" s="790" t="s">
        <v>852</v>
      </c>
      <c r="B1128" s="791">
        <v>1930</v>
      </c>
      <c r="C1128" s="791">
        <v>1929.8</v>
      </c>
      <c r="D1128" s="791">
        <v>6</v>
      </c>
      <c r="E1128" s="176">
        <f t="shared" si="106"/>
        <v>29647640.500000015</v>
      </c>
      <c r="F1128" s="176">
        <f t="shared" si="106"/>
        <v>2191411</v>
      </c>
      <c r="G1128" s="177">
        <f t="shared" si="102"/>
        <v>127266.20000000298</v>
      </c>
      <c r="H1128" s="177">
        <f t="shared" si="103"/>
        <v>375</v>
      </c>
    </row>
    <row r="1129" spans="1:8" x14ac:dyDescent="0.25">
      <c r="A1129" s="790" t="s">
        <v>852</v>
      </c>
      <c r="B1129" s="791">
        <v>1947</v>
      </c>
      <c r="C1129" s="791">
        <v>3894.3999999999996</v>
      </c>
      <c r="D1129" s="791">
        <v>18</v>
      </c>
      <c r="E1129" s="176">
        <f t="shared" si="106"/>
        <v>29651534.900000013</v>
      </c>
      <c r="F1129" s="176">
        <f t="shared" si="106"/>
        <v>2191429</v>
      </c>
      <c r="G1129" s="177">
        <f t="shared" si="102"/>
        <v>123371.80000000447</v>
      </c>
      <c r="H1129" s="177">
        <f t="shared" si="103"/>
        <v>357</v>
      </c>
    </row>
    <row r="1130" spans="1:8" x14ac:dyDescent="0.25">
      <c r="A1130" s="790" t="s">
        <v>852</v>
      </c>
      <c r="B1130" s="791">
        <v>1949</v>
      </c>
      <c r="C1130" s="791">
        <v>1948.9</v>
      </c>
      <c r="D1130" s="791">
        <v>6</v>
      </c>
      <c r="E1130" s="176">
        <f t="shared" si="106"/>
        <v>29653483.800000012</v>
      </c>
      <c r="F1130" s="176">
        <f t="shared" si="106"/>
        <v>2191435</v>
      </c>
      <c r="G1130" s="177">
        <f t="shared" si="102"/>
        <v>121422.90000000596</v>
      </c>
      <c r="H1130" s="177">
        <f t="shared" si="103"/>
        <v>351</v>
      </c>
    </row>
    <row r="1131" spans="1:8" x14ac:dyDescent="0.25">
      <c r="A1131" s="790" t="s">
        <v>852</v>
      </c>
      <c r="B1131" s="791">
        <v>1950</v>
      </c>
      <c r="C1131" s="791">
        <v>1950.2</v>
      </c>
      <c r="D1131" s="791">
        <v>12</v>
      </c>
      <c r="E1131" s="176">
        <f t="shared" si="106"/>
        <v>29655434.000000011</v>
      </c>
      <c r="F1131" s="176">
        <f t="shared" si="106"/>
        <v>2191447</v>
      </c>
      <c r="G1131" s="177">
        <f t="shared" si="102"/>
        <v>119472.70000000671</v>
      </c>
      <c r="H1131" s="177">
        <f t="shared" si="103"/>
        <v>339</v>
      </c>
    </row>
    <row r="1132" spans="1:8" x14ac:dyDescent="0.25">
      <c r="A1132" s="790" t="s">
        <v>852</v>
      </c>
      <c r="B1132" s="791">
        <v>1989</v>
      </c>
      <c r="C1132" s="791">
        <v>1988.8</v>
      </c>
      <c r="D1132" s="791">
        <v>6</v>
      </c>
      <c r="E1132" s="176">
        <f t="shared" si="106"/>
        <v>29657422.800000012</v>
      </c>
      <c r="F1132" s="176">
        <f t="shared" si="106"/>
        <v>2191453</v>
      </c>
      <c r="G1132" s="177">
        <f t="shared" si="102"/>
        <v>117483.90000000596</v>
      </c>
      <c r="H1132" s="177">
        <f t="shared" si="103"/>
        <v>333</v>
      </c>
    </row>
    <row r="1133" spans="1:8" x14ac:dyDescent="0.25">
      <c r="A1133" s="790" t="s">
        <v>852</v>
      </c>
      <c r="B1133" s="791">
        <v>1991</v>
      </c>
      <c r="C1133" s="791">
        <v>1991.3</v>
      </c>
      <c r="D1133" s="791">
        <v>11</v>
      </c>
      <c r="E1133" s="176">
        <f t="shared" si="106"/>
        <v>29659414.100000013</v>
      </c>
      <c r="F1133" s="176">
        <f t="shared" si="106"/>
        <v>2191464</v>
      </c>
      <c r="G1133" s="177">
        <f t="shared" si="102"/>
        <v>115492.60000000522</v>
      </c>
      <c r="H1133" s="177">
        <f t="shared" si="103"/>
        <v>322</v>
      </c>
    </row>
    <row r="1134" spans="1:8" x14ac:dyDescent="0.25">
      <c r="A1134" s="790" t="s">
        <v>852</v>
      </c>
      <c r="B1134" s="791">
        <v>2008</v>
      </c>
      <c r="C1134" s="791">
        <v>2008.3</v>
      </c>
      <c r="D1134" s="791">
        <v>12</v>
      </c>
      <c r="E1134" s="176">
        <f t="shared" si="106"/>
        <v>29661422.400000013</v>
      </c>
      <c r="F1134" s="176">
        <f t="shared" si="106"/>
        <v>2191476</v>
      </c>
      <c r="G1134" s="177">
        <f t="shared" si="102"/>
        <v>113484.30000000447</v>
      </c>
      <c r="H1134" s="177">
        <f t="shared" si="103"/>
        <v>310</v>
      </c>
    </row>
    <row r="1135" spans="1:8" x14ac:dyDescent="0.25">
      <c r="A1135" s="790" t="s">
        <v>852</v>
      </c>
      <c r="B1135" s="791">
        <v>2037</v>
      </c>
      <c r="C1135" s="791">
        <v>2036.6</v>
      </c>
      <c r="D1135" s="791">
        <v>6</v>
      </c>
      <c r="E1135" s="176">
        <f t="shared" si="106"/>
        <v>29663459.000000015</v>
      </c>
      <c r="F1135" s="176">
        <f t="shared" si="106"/>
        <v>2191482</v>
      </c>
      <c r="G1135" s="177">
        <f t="shared" si="102"/>
        <v>111447.70000000298</v>
      </c>
      <c r="H1135" s="177">
        <f t="shared" si="103"/>
        <v>304</v>
      </c>
    </row>
    <row r="1136" spans="1:8" x14ac:dyDescent="0.25">
      <c r="A1136" s="790" t="s">
        <v>852</v>
      </c>
      <c r="B1136" s="791">
        <v>2109</v>
      </c>
      <c r="C1136" s="791">
        <v>2108.5</v>
      </c>
      <c r="D1136" s="791">
        <v>12</v>
      </c>
      <c r="E1136" s="176">
        <f t="shared" si="106"/>
        <v>29665567.500000015</v>
      </c>
      <c r="F1136" s="176">
        <f t="shared" si="106"/>
        <v>2191494</v>
      </c>
      <c r="G1136" s="177">
        <f t="shared" si="102"/>
        <v>109339.20000000298</v>
      </c>
      <c r="H1136" s="177">
        <f t="shared" si="103"/>
        <v>292</v>
      </c>
    </row>
    <row r="1137" spans="1:8" x14ac:dyDescent="0.25">
      <c r="A1137" s="790" t="s">
        <v>852</v>
      </c>
      <c r="B1137" s="791">
        <v>2123</v>
      </c>
      <c r="C1137" s="791">
        <v>2122.6</v>
      </c>
      <c r="D1137" s="791">
        <v>10</v>
      </c>
      <c r="E1137" s="176">
        <f t="shared" si="106"/>
        <v>29667690.100000016</v>
      </c>
      <c r="F1137" s="176">
        <f t="shared" si="106"/>
        <v>2191504</v>
      </c>
      <c r="G1137" s="177">
        <f t="shared" si="102"/>
        <v>107216.60000000149</v>
      </c>
      <c r="H1137" s="177">
        <f t="shared" si="103"/>
        <v>282</v>
      </c>
    </row>
    <row r="1138" spans="1:8" x14ac:dyDescent="0.25">
      <c r="A1138" s="790" t="s">
        <v>852</v>
      </c>
      <c r="B1138" s="791">
        <v>2165</v>
      </c>
      <c r="C1138" s="791">
        <v>2164.6</v>
      </c>
      <c r="D1138" s="791">
        <v>6</v>
      </c>
      <c r="E1138" s="176">
        <f t="shared" si="106"/>
        <v>29669854.700000018</v>
      </c>
      <c r="F1138" s="176">
        <f t="shared" si="106"/>
        <v>2191510</v>
      </c>
      <c r="G1138" s="177">
        <f t="shared" si="102"/>
        <v>105052</v>
      </c>
      <c r="H1138" s="177">
        <f t="shared" si="103"/>
        <v>276</v>
      </c>
    </row>
    <row r="1139" spans="1:8" x14ac:dyDescent="0.25">
      <c r="A1139" s="790" t="s">
        <v>852</v>
      </c>
      <c r="B1139" s="791">
        <v>2197</v>
      </c>
      <c r="C1139" s="791">
        <v>2196.8000000000002</v>
      </c>
      <c r="D1139" s="791">
        <v>11</v>
      </c>
      <c r="E1139" s="176">
        <f t="shared" si="106"/>
        <v>29672051.500000019</v>
      </c>
      <c r="F1139" s="176">
        <f t="shared" si="106"/>
        <v>2191521</v>
      </c>
      <c r="G1139" s="177">
        <f t="shared" si="102"/>
        <v>102855.19999999925</v>
      </c>
      <c r="H1139" s="177">
        <f t="shared" si="103"/>
        <v>265</v>
      </c>
    </row>
    <row r="1140" spans="1:8" x14ac:dyDescent="0.25">
      <c r="A1140" s="790" t="s">
        <v>852</v>
      </c>
      <c r="B1140" s="791">
        <v>2261</v>
      </c>
      <c r="C1140" s="791">
        <v>2260.9</v>
      </c>
      <c r="D1140" s="791">
        <v>6</v>
      </c>
      <c r="E1140" s="176">
        <f t="shared" ref="E1140:F1155" si="107">E1139+C1140</f>
        <v>29674312.400000017</v>
      </c>
      <c r="F1140" s="176">
        <f t="shared" si="107"/>
        <v>2191527</v>
      </c>
      <c r="G1140" s="177">
        <f t="shared" si="102"/>
        <v>100594.30000000075</v>
      </c>
      <c r="H1140" s="177">
        <f t="shared" si="103"/>
        <v>259</v>
      </c>
    </row>
    <row r="1141" spans="1:8" x14ac:dyDescent="0.25">
      <c r="A1141" s="790" t="s">
        <v>852</v>
      </c>
      <c r="B1141" s="791">
        <v>2265</v>
      </c>
      <c r="C1141" s="791">
        <v>2264.5</v>
      </c>
      <c r="D1141" s="791">
        <v>12</v>
      </c>
      <c r="E1141" s="176">
        <f t="shared" si="107"/>
        <v>29676576.900000017</v>
      </c>
      <c r="F1141" s="176">
        <f t="shared" si="107"/>
        <v>2191539</v>
      </c>
      <c r="G1141" s="177">
        <f t="shared" si="102"/>
        <v>98329.800000000745</v>
      </c>
      <c r="H1141" s="177">
        <f t="shared" si="103"/>
        <v>247</v>
      </c>
    </row>
    <row r="1142" spans="1:8" x14ac:dyDescent="0.25">
      <c r="A1142" s="790" t="s">
        <v>852</v>
      </c>
      <c r="B1142" s="791">
        <v>2295</v>
      </c>
      <c r="C1142" s="791">
        <v>2295.1</v>
      </c>
      <c r="D1142" s="791">
        <v>11</v>
      </c>
      <c r="E1142" s="176">
        <f t="shared" si="107"/>
        <v>29678872.000000019</v>
      </c>
      <c r="F1142" s="176">
        <f t="shared" si="107"/>
        <v>2191550</v>
      </c>
      <c r="G1142" s="177">
        <f t="shared" si="102"/>
        <v>96034.699999999255</v>
      </c>
      <c r="H1142" s="177">
        <f t="shared" si="103"/>
        <v>236</v>
      </c>
    </row>
    <row r="1143" spans="1:8" x14ac:dyDescent="0.25">
      <c r="A1143" s="790" t="s">
        <v>852</v>
      </c>
      <c r="B1143" s="791">
        <v>2376</v>
      </c>
      <c r="C1143" s="791">
        <v>2375.6999999999998</v>
      </c>
      <c r="D1143" s="791">
        <v>17</v>
      </c>
      <c r="E1143" s="176">
        <f t="shared" si="107"/>
        <v>29681247.700000018</v>
      </c>
      <c r="F1143" s="176">
        <f t="shared" si="107"/>
        <v>2191567</v>
      </c>
      <c r="G1143" s="177">
        <f t="shared" si="102"/>
        <v>93659</v>
      </c>
      <c r="H1143" s="177">
        <f t="shared" si="103"/>
        <v>219</v>
      </c>
    </row>
    <row r="1144" spans="1:8" x14ac:dyDescent="0.25">
      <c r="A1144" s="790" t="s">
        <v>852</v>
      </c>
      <c r="B1144" s="791">
        <v>2412</v>
      </c>
      <c r="C1144" s="791">
        <v>2411.8000000000002</v>
      </c>
      <c r="D1144" s="791">
        <v>12</v>
      </c>
      <c r="E1144" s="176">
        <f t="shared" si="107"/>
        <v>29683659.500000019</v>
      </c>
      <c r="F1144" s="176">
        <f t="shared" si="107"/>
        <v>2191579</v>
      </c>
      <c r="G1144" s="177">
        <f t="shared" si="102"/>
        <v>91247.199999999255</v>
      </c>
      <c r="H1144" s="177">
        <f t="shared" si="103"/>
        <v>207</v>
      </c>
    </row>
    <row r="1145" spans="1:8" x14ac:dyDescent="0.25">
      <c r="A1145" s="790" t="s">
        <v>852</v>
      </c>
      <c r="B1145" s="791">
        <v>2414</v>
      </c>
      <c r="C1145" s="791">
        <v>2413.5</v>
      </c>
      <c r="D1145" s="791">
        <v>6</v>
      </c>
      <c r="E1145" s="176">
        <f t="shared" si="107"/>
        <v>29686073.000000019</v>
      </c>
      <c r="F1145" s="176">
        <f t="shared" si="107"/>
        <v>2191585</v>
      </c>
      <c r="G1145" s="177">
        <f t="shared" si="102"/>
        <v>88833.699999999255</v>
      </c>
      <c r="H1145" s="177">
        <f t="shared" si="103"/>
        <v>201</v>
      </c>
    </row>
    <row r="1146" spans="1:8" x14ac:dyDescent="0.25">
      <c r="A1146" s="790" t="s">
        <v>852</v>
      </c>
      <c r="B1146" s="791">
        <v>2422</v>
      </c>
      <c r="C1146" s="791">
        <v>2422.1999999999998</v>
      </c>
      <c r="D1146" s="791">
        <v>12</v>
      </c>
      <c r="E1146" s="176">
        <f t="shared" si="107"/>
        <v>29688495.200000018</v>
      </c>
      <c r="F1146" s="176">
        <f t="shared" si="107"/>
        <v>2191597</v>
      </c>
      <c r="G1146" s="177">
        <f t="shared" si="102"/>
        <v>86411.5</v>
      </c>
      <c r="H1146" s="177">
        <f t="shared" si="103"/>
        <v>189</v>
      </c>
    </row>
    <row r="1147" spans="1:8" x14ac:dyDescent="0.25">
      <c r="A1147" s="790" t="s">
        <v>852</v>
      </c>
      <c r="B1147" s="791">
        <v>2436</v>
      </c>
      <c r="C1147" s="791">
        <v>2436.1999999999998</v>
      </c>
      <c r="D1147" s="791">
        <v>6</v>
      </c>
      <c r="E1147" s="176">
        <f t="shared" si="107"/>
        <v>29690931.400000017</v>
      </c>
      <c r="F1147" s="176">
        <f t="shared" si="107"/>
        <v>2191603</v>
      </c>
      <c r="G1147" s="177">
        <f t="shared" si="102"/>
        <v>83975.300000000745</v>
      </c>
      <c r="H1147" s="177">
        <f t="shared" si="103"/>
        <v>183</v>
      </c>
    </row>
    <row r="1148" spans="1:8" x14ac:dyDescent="0.25">
      <c r="A1148" s="790" t="s">
        <v>852</v>
      </c>
      <c r="B1148" s="791">
        <v>2455</v>
      </c>
      <c r="C1148" s="791">
        <v>2454.6999999999998</v>
      </c>
      <c r="D1148" s="791">
        <v>12</v>
      </c>
      <c r="E1148" s="176">
        <f t="shared" si="107"/>
        <v>29693386.100000016</v>
      </c>
      <c r="F1148" s="176">
        <f t="shared" si="107"/>
        <v>2191615</v>
      </c>
      <c r="G1148" s="177">
        <f t="shared" si="102"/>
        <v>81520.60000000149</v>
      </c>
      <c r="H1148" s="177">
        <f t="shared" si="103"/>
        <v>171</v>
      </c>
    </row>
    <row r="1149" spans="1:8" x14ac:dyDescent="0.25">
      <c r="A1149" s="790" t="s">
        <v>852</v>
      </c>
      <c r="B1149" s="791">
        <v>2502</v>
      </c>
      <c r="C1149" s="791">
        <v>2502</v>
      </c>
      <c r="D1149" s="791">
        <v>6</v>
      </c>
      <c r="E1149" s="176">
        <f t="shared" si="107"/>
        <v>29695888.100000016</v>
      </c>
      <c r="F1149" s="176">
        <f t="shared" si="107"/>
        <v>2191621</v>
      </c>
      <c r="G1149" s="177">
        <f t="shared" si="102"/>
        <v>79018.60000000149</v>
      </c>
      <c r="H1149" s="177">
        <f t="shared" si="103"/>
        <v>165</v>
      </c>
    </row>
    <row r="1150" spans="1:8" x14ac:dyDescent="0.25">
      <c r="A1150" s="790" t="s">
        <v>852</v>
      </c>
      <c r="B1150" s="791">
        <v>2535</v>
      </c>
      <c r="C1150" s="791">
        <v>2535.4</v>
      </c>
      <c r="D1150" s="791">
        <v>5</v>
      </c>
      <c r="E1150" s="176">
        <f t="shared" si="107"/>
        <v>29698423.500000015</v>
      </c>
      <c r="F1150" s="176">
        <f t="shared" si="107"/>
        <v>2191626</v>
      </c>
      <c r="G1150" s="177">
        <f t="shared" si="102"/>
        <v>76483.20000000298</v>
      </c>
      <c r="H1150" s="177">
        <f t="shared" si="103"/>
        <v>160</v>
      </c>
    </row>
    <row r="1151" spans="1:8" x14ac:dyDescent="0.25">
      <c r="A1151" s="790" t="s">
        <v>852</v>
      </c>
      <c r="B1151" s="791">
        <v>2546</v>
      </c>
      <c r="C1151" s="791">
        <v>2545.6</v>
      </c>
      <c r="D1151" s="791">
        <v>12</v>
      </c>
      <c r="E1151" s="176">
        <f t="shared" si="107"/>
        <v>29700969.100000016</v>
      </c>
      <c r="F1151" s="176">
        <f t="shared" si="107"/>
        <v>2191638</v>
      </c>
      <c r="G1151" s="177">
        <f t="shared" si="102"/>
        <v>73937.60000000149</v>
      </c>
      <c r="H1151" s="177">
        <f t="shared" si="103"/>
        <v>148</v>
      </c>
    </row>
    <row r="1152" spans="1:8" x14ac:dyDescent="0.25">
      <c r="A1152" s="790" t="s">
        <v>852</v>
      </c>
      <c r="B1152" s="791">
        <v>2642</v>
      </c>
      <c r="C1152" s="791">
        <v>2642.2</v>
      </c>
      <c r="D1152" s="791">
        <v>13</v>
      </c>
      <c r="E1152" s="176">
        <f t="shared" si="107"/>
        <v>29703611.300000016</v>
      </c>
      <c r="F1152" s="176">
        <f t="shared" si="107"/>
        <v>2191651</v>
      </c>
      <c r="G1152" s="177">
        <f t="shared" si="102"/>
        <v>71295.400000002235</v>
      </c>
      <c r="H1152" s="177">
        <f t="shared" si="103"/>
        <v>135</v>
      </c>
    </row>
    <row r="1153" spans="1:8" x14ac:dyDescent="0.25">
      <c r="A1153" s="790" t="s">
        <v>852</v>
      </c>
      <c r="B1153" s="791">
        <v>2664</v>
      </c>
      <c r="C1153" s="791">
        <v>2664.2</v>
      </c>
      <c r="D1153" s="791">
        <v>12</v>
      </c>
      <c r="E1153" s="176">
        <f t="shared" si="107"/>
        <v>29706275.500000015</v>
      </c>
      <c r="F1153" s="176">
        <f t="shared" si="107"/>
        <v>2191663</v>
      </c>
      <c r="G1153" s="177">
        <f t="shared" si="102"/>
        <v>68631.20000000298</v>
      </c>
      <c r="H1153" s="177">
        <f t="shared" si="103"/>
        <v>123</v>
      </c>
    </row>
    <row r="1154" spans="1:8" x14ac:dyDescent="0.25">
      <c r="A1154" s="790" t="s">
        <v>852</v>
      </c>
      <c r="B1154" s="791">
        <v>2697</v>
      </c>
      <c r="C1154" s="791">
        <v>2697.2</v>
      </c>
      <c r="D1154" s="791">
        <v>12</v>
      </c>
      <c r="E1154" s="176">
        <f t="shared" si="107"/>
        <v>29708972.700000014</v>
      </c>
      <c r="F1154" s="176">
        <f t="shared" si="107"/>
        <v>2191675</v>
      </c>
      <c r="G1154" s="177">
        <f t="shared" si="102"/>
        <v>65934.000000003725</v>
      </c>
      <c r="H1154" s="177">
        <f t="shared" si="103"/>
        <v>111</v>
      </c>
    </row>
    <row r="1155" spans="1:8" x14ac:dyDescent="0.25">
      <c r="A1155" s="790" t="s">
        <v>852</v>
      </c>
      <c r="B1155" s="791">
        <v>2725</v>
      </c>
      <c r="C1155" s="791">
        <v>2724.5</v>
      </c>
      <c r="D1155" s="791">
        <v>6</v>
      </c>
      <c r="E1155" s="176">
        <f t="shared" si="107"/>
        <v>29711697.200000014</v>
      </c>
      <c r="F1155" s="176">
        <f t="shared" si="107"/>
        <v>2191681</v>
      </c>
      <c r="G1155" s="177">
        <f t="shared" ref="G1155:G1167" si="108">$E$1167-E1155</f>
        <v>63209.500000003725</v>
      </c>
      <c r="H1155" s="177">
        <f t="shared" ref="H1155:H1167" si="109">$F$1167-F1155</f>
        <v>105</v>
      </c>
    </row>
    <row r="1156" spans="1:8" x14ac:dyDescent="0.25">
      <c r="A1156" s="790" t="s">
        <v>852</v>
      </c>
      <c r="B1156" s="791">
        <v>3033</v>
      </c>
      <c r="C1156" s="791">
        <v>3033.3</v>
      </c>
      <c r="D1156" s="791">
        <v>6</v>
      </c>
      <c r="E1156" s="176">
        <f t="shared" ref="E1156:F1167" si="110">E1155+C1156</f>
        <v>29714730.500000015</v>
      </c>
      <c r="F1156" s="176">
        <f t="shared" si="110"/>
        <v>2191687</v>
      </c>
      <c r="G1156" s="177">
        <f t="shared" si="108"/>
        <v>60176.20000000298</v>
      </c>
      <c r="H1156" s="177">
        <f t="shared" si="109"/>
        <v>99</v>
      </c>
    </row>
    <row r="1157" spans="1:8" x14ac:dyDescent="0.25">
      <c r="A1157" s="790" t="s">
        <v>852</v>
      </c>
      <c r="B1157" s="791">
        <v>3044</v>
      </c>
      <c r="C1157" s="791">
        <v>3043.8</v>
      </c>
      <c r="D1157" s="791">
        <v>12</v>
      </c>
      <c r="E1157" s="176">
        <f t="shared" si="110"/>
        <v>29717774.300000016</v>
      </c>
      <c r="F1157" s="176">
        <f t="shared" si="110"/>
        <v>2191699</v>
      </c>
      <c r="G1157" s="177">
        <f t="shared" si="108"/>
        <v>57132.400000002235</v>
      </c>
      <c r="H1157" s="177">
        <f t="shared" si="109"/>
        <v>87</v>
      </c>
    </row>
    <row r="1158" spans="1:8" x14ac:dyDescent="0.25">
      <c r="A1158" s="790" t="s">
        <v>852</v>
      </c>
      <c r="B1158" s="791">
        <v>3061</v>
      </c>
      <c r="C1158" s="791">
        <v>3061.4</v>
      </c>
      <c r="D1158" s="791">
        <v>6</v>
      </c>
      <c r="E1158" s="176">
        <f t="shared" si="110"/>
        <v>29720835.700000014</v>
      </c>
      <c r="F1158" s="176">
        <f t="shared" si="110"/>
        <v>2191705</v>
      </c>
      <c r="G1158" s="177">
        <f t="shared" si="108"/>
        <v>54071.000000003725</v>
      </c>
      <c r="H1158" s="177">
        <f t="shared" si="109"/>
        <v>81</v>
      </c>
    </row>
    <row r="1159" spans="1:8" x14ac:dyDescent="0.25">
      <c r="A1159" s="790" t="s">
        <v>852</v>
      </c>
      <c r="B1159" s="791">
        <v>3235</v>
      </c>
      <c r="C1159" s="791">
        <v>3235.1</v>
      </c>
      <c r="D1159" s="791">
        <v>12</v>
      </c>
      <c r="E1159" s="176">
        <f t="shared" si="110"/>
        <v>29724070.800000016</v>
      </c>
      <c r="F1159" s="176">
        <f t="shared" si="110"/>
        <v>2191717</v>
      </c>
      <c r="G1159" s="177">
        <f t="shared" si="108"/>
        <v>50835.900000002235</v>
      </c>
      <c r="H1159" s="177">
        <f t="shared" si="109"/>
        <v>69</v>
      </c>
    </row>
    <row r="1160" spans="1:8" x14ac:dyDescent="0.25">
      <c r="A1160" s="790" t="s">
        <v>852</v>
      </c>
      <c r="B1160" s="791">
        <v>3359</v>
      </c>
      <c r="C1160" s="791">
        <v>3359.1</v>
      </c>
      <c r="D1160" s="791">
        <v>12</v>
      </c>
      <c r="E1160" s="176">
        <f t="shared" si="110"/>
        <v>29727429.900000017</v>
      </c>
      <c r="F1160" s="176">
        <f t="shared" si="110"/>
        <v>2191729</v>
      </c>
      <c r="G1160" s="177">
        <f t="shared" si="108"/>
        <v>47476.800000000745</v>
      </c>
      <c r="H1160" s="177">
        <f t="shared" si="109"/>
        <v>57</v>
      </c>
    </row>
    <row r="1161" spans="1:8" x14ac:dyDescent="0.25">
      <c r="A1161" s="790" t="s">
        <v>852</v>
      </c>
      <c r="B1161" s="791">
        <v>3382</v>
      </c>
      <c r="C1161" s="791">
        <v>3382.2</v>
      </c>
      <c r="D1161" s="791">
        <v>12</v>
      </c>
      <c r="E1161" s="176">
        <f t="shared" si="110"/>
        <v>29730812.100000016</v>
      </c>
      <c r="F1161" s="176">
        <f t="shared" si="110"/>
        <v>2191741</v>
      </c>
      <c r="G1161" s="177">
        <f t="shared" si="108"/>
        <v>44094.60000000149</v>
      </c>
      <c r="H1161" s="177">
        <f t="shared" si="109"/>
        <v>45</v>
      </c>
    </row>
    <row r="1162" spans="1:8" x14ac:dyDescent="0.25">
      <c r="A1162" s="790" t="s">
        <v>852</v>
      </c>
      <c r="B1162" s="791">
        <v>3610</v>
      </c>
      <c r="C1162" s="791">
        <v>3609.7</v>
      </c>
      <c r="D1162" s="791">
        <v>6</v>
      </c>
      <c r="E1162" s="176">
        <f t="shared" si="110"/>
        <v>29734421.800000016</v>
      </c>
      <c r="F1162" s="176">
        <f t="shared" si="110"/>
        <v>2191747</v>
      </c>
      <c r="G1162" s="177">
        <f t="shared" si="108"/>
        <v>40484.900000002235</v>
      </c>
      <c r="H1162" s="177">
        <f t="shared" si="109"/>
        <v>39</v>
      </c>
    </row>
    <row r="1163" spans="1:8" x14ac:dyDescent="0.25">
      <c r="A1163" s="790" t="s">
        <v>852</v>
      </c>
      <c r="B1163" s="791">
        <v>3815</v>
      </c>
      <c r="C1163" s="791">
        <v>3814.5</v>
      </c>
      <c r="D1163" s="791">
        <v>10</v>
      </c>
      <c r="E1163" s="176">
        <f t="shared" si="110"/>
        <v>29738236.300000016</v>
      </c>
      <c r="F1163" s="176">
        <f t="shared" si="110"/>
        <v>2191757</v>
      </c>
      <c r="G1163" s="177">
        <f t="shared" si="108"/>
        <v>36670.400000002235</v>
      </c>
      <c r="H1163" s="177">
        <f t="shared" si="109"/>
        <v>29</v>
      </c>
    </row>
    <row r="1164" spans="1:8" x14ac:dyDescent="0.25">
      <c r="A1164" s="790" t="s">
        <v>852</v>
      </c>
      <c r="B1164" s="791">
        <v>4227</v>
      </c>
      <c r="C1164" s="791">
        <v>4226.7</v>
      </c>
      <c r="D1164" s="791">
        <v>6</v>
      </c>
      <c r="E1164" s="176">
        <f t="shared" si="110"/>
        <v>29742463.000000015</v>
      </c>
      <c r="F1164" s="176">
        <f t="shared" si="110"/>
        <v>2191763</v>
      </c>
      <c r="G1164" s="177">
        <f t="shared" si="108"/>
        <v>32443.70000000298</v>
      </c>
      <c r="H1164" s="177">
        <f t="shared" si="109"/>
        <v>23</v>
      </c>
    </row>
    <row r="1165" spans="1:8" x14ac:dyDescent="0.25">
      <c r="A1165" s="790" t="s">
        <v>852</v>
      </c>
      <c r="B1165" s="791">
        <v>7317</v>
      </c>
      <c r="C1165" s="791">
        <v>7316.8</v>
      </c>
      <c r="D1165" s="791">
        <v>6</v>
      </c>
      <c r="E1165" s="176">
        <f t="shared" si="110"/>
        <v>29749779.800000016</v>
      </c>
      <c r="F1165" s="176">
        <f t="shared" si="110"/>
        <v>2191769</v>
      </c>
      <c r="G1165" s="177">
        <f t="shared" si="108"/>
        <v>25126.900000002235</v>
      </c>
      <c r="H1165" s="177">
        <f t="shared" si="109"/>
        <v>17</v>
      </c>
    </row>
    <row r="1166" spans="1:8" x14ac:dyDescent="0.25">
      <c r="A1166" s="790" t="s">
        <v>852</v>
      </c>
      <c r="B1166" s="791">
        <v>9067</v>
      </c>
      <c r="C1166" s="791">
        <v>9066.6</v>
      </c>
      <c r="D1166" s="791">
        <v>11</v>
      </c>
      <c r="E1166" s="176">
        <f t="shared" si="110"/>
        <v>29758846.400000017</v>
      </c>
      <c r="F1166" s="176">
        <f t="shared" si="110"/>
        <v>2191780</v>
      </c>
      <c r="G1166" s="177">
        <f t="shared" si="108"/>
        <v>16060.300000000745</v>
      </c>
      <c r="H1166" s="177">
        <f t="shared" si="109"/>
        <v>6</v>
      </c>
    </row>
    <row r="1167" spans="1:8" x14ac:dyDescent="0.25">
      <c r="A1167" s="790" t="s">
        <v>852</v>
      </c>
      <c r="B1167" s="791">
        <v>16060</v>
      </c>
      <c r="C1167" s="791">
        <v>16060.3</v>
      </c>
      <c r="D1167" s="791">
        <v>6</v>
      </c>
      <c r="E1167" s="176">
        <f t="shared" si="110"/>
        <v>29774906.700000018</v>
      </c>
      <c r="F1167" s="176">
        <f t="shared" si="110"/>
        <v>2191786</v>
      </c>
      <c r="G1167" s="177">
        <f t="shared" si="108"/>
        <v>0</v>
      </c>
      <c r="H1167" s="177">
        <f t="shared" si="109"/>
        <v>0</v>
      </c>
    </row>
    <row r="1168" spans="1:8" x14ac:dyDescent="0.25">
      <c r="A1168" s="793"/>
      <c r="E1168" s="176"/>
      <c r="F1168" s="176"/>
      <c r="G1168" s="177"/>
      <c r="H1168" s="177"/>
    </row>
    <row r="1169" spans="1:8" x14ac:dyDescent="0.25">
      <c r="A1169" s="793"/>
      <c r="E1169" s="176"/>
      <c r="F1169" s="176"/>
      <c r="G1169" s="177"/>
      <c r="H1169" s="177"/>
    </row>
    <row r="1170" spans="1:8" x14ac:dyDescent="0.25">
      <c r="A1170" s="793"/>
      <c r="E1170" s="176"/>
      <c r="F1170" s="176"/>
      <c r="G1170" s="177"/>
      <c r="H1170" s="177"/>
    </row>
    <row r="1171" spans="1:8" x14ac:dyDescent="0.25">
      <c r="A1171" s="793"/>
      <c r="E1171" s="176"/>
      <c r="F1171" s="176"/>
      <c r="G1171" s="177"/>
      <c r="H1171" s="177"/>
    </row>
    <row r="1172" spans="1:8" x14ac:dyDescent="0.25">
      <c r="A1172" s="793"/>
      <c r="E1172" s="176"/>
      <c r="F1172" s="176"/>
      <c r="G1172" s="177"/>
      <c r="H1172" s="177"/>
    </row>
    <row r="1173" spans="1:8" x14ac:dyDescent="0.25">
      <c r="A1173" s="793"/>
      <c r="E1173" s="176"/>
      <c r="F1173" s="176"/>
      <c r="G1173" s="177"/>
      <c r="H1173" s="177"/>
    </row>
    <row r="1174" spans="1:8" x14ac:dyDescent="0.25">
      <c r="A1174" s="793"/>
      <c r="E1174" s="176"/>
      <c r="F1174" s="176"/>
      <c r="G1174" s="177"/>
      <c r="H1174" s="177"/>
    </row>
    <row r="1175" spans="1:8" x14ac:dyDescent="0.25">
      <c r="A1175" s="793"/>
      <c r="E1175" s="176"/>
      <c r="F1175" s="176"/>
      <c r="G1175" s="177"/>
      <c r="H1175" s="177"/>
    </row>
    <row r="1176" spans="1:8" x14ac:dyDescent="0.25">
      <c r="A1176" s="793"/>
      <c r="E1176" s="176"/>
      <c r="F1176" s="176"/>
      <c r="G1176" s="177"/>
      <c r="H1176" s="177"/>
    </row>
    <row r="1177" spans="1:8" x14ac:dyDescent="0.25">
      <c r="A1177" s="793"/>
      <c r="E1177" s="176"/>
      <c r="F1177" s="176"/>
      <c r="G1177" s="177"/>
      <c r="H1177" s="177"/>
    </row>
    <row r="1178" spans="1:8" x14ac:dyDescent="0.25">
      <c r="A1178" s="793"/>
      <c r="E1178" s="176"/>
      <c r="F1178" s="176"/>
      <c r="G1178" s="177"/>
      <c r="H1178" s="177"/>
    </row>
    <row r="1179" spans="1:8" x14ac:dyDescent="0.25">
      <c r="A1179" s="793"/>
      <c r="E1179" s="176"/>
      <c r="F1179" s="176"/>
      <c r="G1179" s="177"/>
      <c r="H1179" s="177"/>
    </row>
    <row r="1180" spans="1:8" x14ac:dyDescent="0.25">
      <c r="A1180" s="793"/>
      <c r="E1180" s="176"/>
      <c r="F1180" s="176"/>
      <c r="G1180" s="177"/>
      <c r="H1180" s="177"/>
    </row>
    <row r="1181" spans="1:8" x14ac:dyDescent="0.25">
      <c r="A1181" s="793"/>
      <c r="E1181" s="176"/>
      <c r="F1181" s="176"/>
      <c r="G1181" s="177"/>
      <c r="H1181" s="177"/>
    </row>
    <row r="1182" spans="1:8" x14ac:dyDescent="0.25">
      <c r="A1182" s="793"/>
      <c r="E1182" s="176"/>
      <c r="F1182" s="176"/>
      <c r="G1182" s="177"/>
      <c r="H1182" s="177"/>
    </row>
    <row r="1183" spans="1:8" x14ac:dyDescent="0.25">
      <c r="A1183" s="793"/>
      <c r="E1183" s="176"/>
      <c r="F1183" s="176"/>
      <c r="G1183" s="177"/>
      <c r="H1183" s="177"/>
    </row>
    <row r="1184" spans="1:8" x14ac:dyDescent="0.25">
      <c r="A1184" s="793"/>
      <c r="E1184" s="176"/>
      <c r="F1184" s="176"/>
      <c r="G1184" s="177"/>
      <c r="H1184" s="177"/>
    </row>
    <row r="1185" spans="1:8" x14ac:dyDescent="0.25">
      <c r="A1185" s="793"/>
      <c r="E1185" s="176"/>
      <c r="F1185" s="176"/>
      <c r="G1185" s="177"/>
      <c r="H1185" s="177"/>
    </row>
    <row r="1186" spans="1:8" x14ac:dyDescent="0.25">
      <c r="A1186" s="793"/>
      <c r="E1186" s="176"/>
      <c r="F1186" s="176"/>
      <c r="G1186" s="177"/>
      <c r="H1186" s="177"/>
    </row>
    <row r="1187" spans="1:8" x14ac:dyDescent="0.25">
      <c r="A1187" s="793"/>
      <c r="E1187" s="176"/>
      <c r="F1187" s="176"/>
      <c r="G1187" s="177"/>
      <c r="H1187" s="177"/>
    </row>
    <row r="1188" spans="1:8" x14ac:dyDescent="0.25">
      <c r="A1188" s="793"/>
      <c r="E1188" s="176"/>
      <c r="F1188" s="176"/>
      <c r="G1188" s="177"/>
      <c r="H1188" s="177"/>
    </row>
    <row r="1189" spans="1:8" x14ac:dyDescent="0.25">
      <c r="A1189" s="793"/>
      <c r="E1189" s="176"/>
      <c r="F1189" s="176"/>
      <c r="G1189" s="177"/>
      <c r="H1189" s="177"/>
    </row>
    <row r="1190" spans="1:8" x14ac:dyDescent="0.25">
      <c r="A1190" s="793"/>
      <c r="E1190" s="176"/>
      <c r="F1190" s="176"/>
      <c r="G1190" s="177"/>
      <c r="H1190" s="177"/>
    </row>
    <row r="1191" spans="1:8" x14ac:dyDescent="0.25">
      <c r="A1191" s="793"/>
      <c r="E1191" s="176"/>
      <c r="F1191" s="176"/>
      <c r="G1191" s="177"/>
      <c r="H1191" s="177"/>
    </row>
    <row r="1192" spans="1:8" x14ac:dyDescent="0.25">
      <c r="A1192" s="793"/>
      <c r="E1192" s="176"/>
      <c r="F1192" s="176"/>
      <c r="G1192" s="177"/>
      <c r="H1192" s="177"/>
    </row>
    <row r="1193" spans="1:8" x14ac:dyDescent="0.25">
      <c r="A1193" s="793"/>
      <c r="E1193" s="176"/>
      <c r="F1193" s="176"/>
      <c r="G1193" s="177"/>
      <c r="H1193" s="177"/>
    </row>
    <row r="1194" spans="1:8" x14ac:dyDescent="0.25">
      <c r="A1194" s="793"/>
      <c r="E1194" s="176"/>
      <c r="F1194" s="176"/>
      <c r="G1194" s="177"/>
      <c r="H1194" s="177"/>
    </row>
    <row r="1195" spans="1:8" x14ac:dyDescent="0.25">
      <c r="A1195" s="793"/>
      <c r="E1195" s="176"/>
      <c r="F1195" s="176"/>
      <c r="G1195" s="177"/>
      <c r="H1195" s="177"/>
    </row>
    <row r="1196" spans="1:8" x14ac:dyDescent="0.25">
      <c r="A1196" s="793"/>
      <c r="E1196" s="176"/>
      <c r="F1196" s="176"/>
      <c r="G1196" s="177"/>
      <c r="H1196" s="177"/>
    </row>
    <row r="1197" spans="1:8" x14ac:dyDescent="0.25">
      <c r="A1197" s="793"/>
      <c r="E1197" s="176"/>
      <c r="F1197" s="176"/>
      <c r="G1197" s="177"/>
      <c r="H1197" s="177"/>
    </row>
    <row r="1198" spans="1:8" x14ac:dyDescent="0.25">
      <c r="A1198" s="793"/>
      <c r="E1198" s="176"/>
      <c r="F1198" s="176"/>
      <c r="G1198" s="177"/>
      <c r="H1198" s="177"/>
    </row>
    <row r="1199" spans="1:8" x14ac:dyDescent="0.25">
      <c r="A1199" s="793"/>
      <c r="E1199" s="176"/>
      <c r="F1199" s="176"/>
      <c r="G1199" s="177"/>
      <c r="H1199" s="177"/>
    </row>
    <row r="1200" spans="1:8" x14ac:dyDescent="0.25">
      <c r="A1200" s="793"/>
      <c r="E1200" s="176"/>
      <c r="F1200" s="176"/>
      <c r="G1200" s="177"/>
      <c r="H1200" s="177"/>
    </row>
    <row r="1201" spans="1:8" x14ac:dyDescent="0.25">
      <c r="A1201" s="793"/>
      <c r="E1201" s="176"/>
      <c r="F1201" s="176"/>
      <c r="G1201" s="177"/>
      <c r="H1201" s="177"/>
    </row>
    <row r="1202" spans="1:8" x14ac:dyDescent="0.25">
      <c r="A1202" s="793"/>
      <c r="E1202" s="176"/>
      <c r="F1202" s="176"/>
      <c r="G1202" s="177"/>
      <c r="H1202" s="177"/>
    </row>
    <row r="1203" spans="1:8" x14ac:dyDescent="0.25">
      <c r="A1203" s="793"/>
      <c r="E1203" s="176"/>
      <c r="F1203" s="176"/>
      <c r="G1203" s="177"/>
      <c r="H1203" s="177"/>
    </row>
    <row r="1204" spans="1:8" x14ac:dyDescent="0.25">
      <c r="A1204" s="793"/>
      <c r="E1204" s="176"/>
      <c r="F1204" s="176"/>
      <c r="G1204" s="177"/>
      <c r="H1204" s="177"/>
    </row>
    <row r="1205" spans="1:8" x14ac:dyDescent="0.25">
      <c r="A1205" s="793"/>
      <c r="E1205" s="176"/>
      <c r="F1205" s="176"/>
      <c r="G1205" s="177"/>
      <c r="H1205" s="177"/>
    </row>
    <row r="1206" spans="1:8" x14ac:dyDescent="0.25">
      <c r="A1206" s="793"/>
      <c r="E1206" s="176"/>
      <c r="F1206" s="176"/>
      <c r="G1206" s="177"/>
      <c r="H1206" s="177"/>
    </row>
    <row r="1207" spans="1:8" x14ac:dyDescent="0.25">
      <c r="A1207" s="793"/>
      <c r="E1207" s="176"/>
      <c r="F1207" s="176"/>
      <c r="G1207" s="177"/>
      <c r="H1207" s="177"/>
    </row>
    <row r="1208" spans="1:8" x14ac:dyDescent="0.25">
      <c r="A1208" s="793"/>
      <c r="E1208" s="176"/>
      <c r="F1208" s="176"/>
      <c r="G1208" s="177"/>
      <c r="H1208" s="177"/>
    </row>
    <row r="1209" spans="1:8" x14ac:dyDescent="0.25">
      <c r="A1209" s="793"/>
      <c r="E1209" s="176"/>
      <c r="F1209" s="176"/>
      <c r="G1209" s="177"/>
      <c r="H1209" s="177"/>
    </row>
    <row r="1210" spans="1:8" x14ac:dyDescent="0.25">
      <c r="A1210" s="793"/>
      <c r="E1210" s="176"/>
      <c r="F1210" s="176"/>
      <c r="G1210" s="177"/>
      <c r="H1210" s="177"/>
    </row>
    <row r="1211" spans="1:8" x14ac:dyDescent="0.25">
      <c r="A1211" s="793"/>
      <c r="E1211" s="176"/>
      <c r="F1211" s="176"/>
      <c r="G1211" s="177"/>
      <c r="H1211" s="177"/>
    </row>
    <row r="1212" spans="1:8" x14ac:dyDescent="0.25">
      <c r="A1212" s="793"/>
      <c r="E1212" s="176"/>
      <c r="F1212" s="176"/>
      <c r="G1212" s="177"/>
      <c r="H1212" s="177"/>
    </row>
    <row r="1213" spans="1:8" x14ac:dyDescent="0.25">
      <c r="A1213" s="793"/>
      <c r="E1213" s="176"/>
      <c r="F1213" s="176"/>
      <c r="G1213" s="177"/>
      <c r="H1213" s="177"/>
    </row>
    <row r="1214" spans="1:8" x14ac:dyDescent="0.25">
      <c r="A1214" s="793"/>
      <c r="E1214" s="176"/>
      <c r="F1214" s="176"/>
      <c r="G1214" s="177"/>
      <c r="H1214" s="177"/>
    </row>
    <row r="1215" spans="1:8" x14ac:dyDescent="0.25">
      <c r="A1215" s="793"/>
      <c r="E1215" s="176"/>
      <c r="F1215" s="176"/>
      <c r="G1215" s="177"/>
      <c r="H1215" s="177"/>
    </row>
    <row r="1216" spans="1:8" x14ac:dyDescent="0.25">
      <c r="A1216" s="793"/>
      <c r="E1216" s="176"/>
      <c r="F1216" s="176"/>
      <c r="G1216" s="177"/>
      <c r="H1216" s="177"/>
    </row>
    <row r="1217" spans="1:8" x14ac:dyDescent="0.25">
      <c r="A1217" s="793"/>
      <c r="E1217" s="176"/>
      <c r="F1217" s="176"/>
      <c r="G1217" s="177"/>
      <c r="H1217" s="177"/>
    </row>
    <row r="1218" spans="1:8" x14ac:dyDescent="0.25">
      <c r="A1218" s="793"/>
      <c r="E1218" s="176"/>
      <c r="F1218" s="176"/>
      <c r="G1218" s="177"/>
      <c r="H1218" s="177"/>
    </row>
    <row r="1219" spans="1:8" x14ac:dyDescent="0.25">
      <c r="A1219" s="793"/>
      <c r="E1219" s="176"/>
      <c r="F1219" s="176"/>
      <c r="G1219" s="177"/>
      <c r="H1219" s="177"/>
    </row>
    <row r="1220" spans="1:8" x14ac:dyDescent="0.25">
      <c r="A1220" s="793"/>
      <c r="E1220" s="176"/>
      <c r="F1220" s="176"/>
      <c r="G1220" s="177"/>
      <c r="H1220" s="177"/>
    </row>
    <row r="1221" spans="1:8" x14ac:dyDescent="0.25">
      <c r="A1221" s="793"/>
      <c r="E1221" s="176"/>
      <c r="F1221" s="176"/>
      <c r="G1221" s="177"/>
      <c r="H1221" s="177"/>
    </row>
    <row r="1222" spans="1:8" x14ac:dyDescent="0.25">
      <c r="A1222" s="793"/>
      <c r="E1222" s="176"/>
      <c r="F1222" s="176"/>
      <c r="G1222" s="177"/>
      <c r="H1222" s="177"/>
    </row>
    <row r="1223" spans="1:8" x14ac:dyDescent="0.25">
      <c r="A1223" s="793"/>
      <c r="E1223" s="176"/>
      <c r="F1223" s="176"/>
      <c r="G1223" s="177"/>
      <c r="H1223" s="177"/>
    </row>
    <row r="1224" spans="1:8" x14ac:dyDescent="0.25">
      <c r="A1224" s="793"/>
      <c r="E1224" s="176"/>
      <c r="F1224" s="176"/>
      <c r="G1224" s="177"/>
      <c r="H1224" s="177"/>
    </row>
    <row r="1225" spans="1:8" x14ac:dyDescent="0.25">
      <c r="A1225" s="793"/>
      <c r="E1225" s="176"/>
      <c r="F1225" s="176"/>
      <c r="G1225" s="177"/>
      <c r="H1225" s="177"/>
    </row>
    <row r="1226" spans="1:8" x14ac:dyDescent="0.25">
      <c r="A1226" s="793"/>
      <c r="E1226" s="176"/>
      <c r="F1226" s="176"/>
      <c r="G1226" s="177"/>
      <c r="H1226" s="177"/>
    </row>
    <row r="1227" spans="1:8" x14ac:dyDescent="0.25">
      <c r="A1227" s="793"/>
      <c r="E1227" s="176"/>
      <c r="F1227" s="176"/>
      <c r="G1227" s="177"/>
      <c r="H1227" s="177"/>
    </row>
    <row r="1228" spans="1:8" x14ac:dyDescent="0.25">
      <c r="A1228" s="793"/>
      <c r="E1228" s="176"/>
      <c r="F1228" s="176"/>
      <c r="G1228" s="177"/>
      <c r="H1228" s="177"/>
    </row>
    <row r="1229" spans="1:8" x14ac:dyDescent="0.25">
      <c r="A1229" s="793"/>
      <c r="E1229" s="176"/>
      <c r="F1229" s="176"/>
      <c r="G1229" s="177"/>
      <c r="H1229" s="177"/>
    </row>
    <row r="1230" spans="1:8" x14ac:dyDescent="0.25">
      <c r="A1230" s="793"/>
      <c r="E1230" s="176"/>
      <c r="F1230" s="176"/>
      <c r="G1230" s="177"/>
      <c r="H1230" s="177"/>
    </row>
    <row r="1231" spans="1:8" x14ac:dyDescent="0.25">
      <c r="A1231" s="793"/>
      <c r="E1231" s="176"/>
      <c r="F1231" s="176"/>
      <c r="G1231" s="177"/>
      <c r="H1231" s="177"/>
    </row>
    <row r="1232" spans="1:8" x14ac:dyDescent="0.25">
      <c r="A1232" s="793"/>
      <c r="E1232" s="176"/>
      <c r="F1232" s="176"/>
      <c r="G1232" s="177"/>
      <c r="H1232" s="177"/>
    </row>
    <row r="1233" spans="1:8" x14ac:dyDescent="0.25">
      <c r="A1233" s="793"/>
      <c r="E1233" s="176"/>
      <c r="F1233" s="176"/>
      <c r="G1233" s="177"/>
      <c r="H1233" s="177"/>
    </row>
    <row r="1234" spans="1:8" x14ac:dyDescent="0.25">
      <c r="A1234" s="793"/>
      <c r="E1234" s="176"/>
      <c r="F1234" s="176"/>
      <c r="G1234" s="177"/>
      <c r="H1234" s="177"/>
    </row>
    <row r="1235" spans="1:8" x14ac:dyDescent="0.25">
      <c r="A1235" s="793"/>
      <c r="E1235" s="176"/>
      <c r="F1235" s="176"/>
      <c r="G1235" s="177"/>
      <c r="H1235" s="177"/>
    </row>
    <row r="1236" spans="1:8" x14ac:dyDescent="0.25">
      <c r="A1236" s="793"/>
      <c r="E1236" s="176"/>
      <c r="F1236" s="176"/>
      <c r="G1236" s="177"/>
      <c r="H1236" s="177"/>
    </row>
    <row r="1237" spans="1:8" x14ac:dyDescent="0.25">
      <c r="A1237" s="793"/>
      <c r="E1237" s="176"/>
      <c r="F1237" s="176"/>
      <c r="G1237" s="177"/>
      <c r="H1237" s="177"/>
    </row>
    <row r="1238" spans="1:8" x14ac:dyDescent="0.25">
      <c r="A1238" s="793"/>
      <c r="E1238" s="176"/>
      <c r="F1238" s="176"/>
      <c r="G1238" s="177"/>
      <c r="H1238" s="177"/>
    </row>
    <row r="1239" spans="1:8" x14ac:dyDescent="0.25">
      <c r="A1239" s="793"/>
      <c r="E1239" s="176"/>
      <c r="F1239" s="176"/>
      <c r="G1239" s="177"/>
      <c r="H1239" s="177"/>
    </row>
    <row r="1240" spans="1:8" x14ac:dyDescent="0.25">
      <c r="A1240" s="793"/>
      <c r="E1240" s="176"/>
      <c r="F1240" s="176"/>
      <c r="G1240" s="177"/>
      <c r="H1240" s="177"/>
    </row>
    <row r="1241" spans="1:8" x14ac:dyDescent="0.25">
      <c r="A1241" s="793"/>
      <c r="E1241" s="176"/>
      <c r="F1241" s="176"/>
      <c r="G1241" s="177"/>
      <c r="H1241" s="177"/>
    </row>
    <row r="1242" spans="1:8" x14ac:dyDescent="0.25">
      <c r="A1242" s="793"/>
      <c r="E1242" s="176"/>
      <c r="F1242" s="176"/>
      <c r="G1242" s="177"/>
      <c r="H1242" s="177"/>
    </row>
    <row r="1243" spans="1:8" x14ac:dyDescent="0.25">
      <c r="A1243" s="793"/>
      <c r="E1243" s="176"/>
      <c r="F1243" s="176"/>
      <c r="G1243" s="177"/>
      <c r="H1243" s="177"/>
    </row>
    <row r="1244" spans="1:8" x14ac:dyDescent="0.25">
      <c r="A1244" s="793"/>
      <c r="E1244" s="176"/>
      <c r="F1244" s="176"/>
      <c r="G1244" s="177"/>
      <c r="H1244" s="177"/>
    </row>
    <row r="1245" spans="1:8" x14ac:dyDescent="0.25">
      <c r="A1245" s="793"/>
      <c r="E1245" s="176"/>
      <c r="F1245" s="176"/>
      <c r="G1245" s="177"/>
      <c r="H1245" s="177"/>
    </row>
    <row r="1246" spans="1:8" x14ac:dyDescent="0.25">
      <c r="A1246" s="793"/>
      <c r="E1246" s="176"/>
      <c r="F1246" s="176"/>
      <c r="G1246" s="177"/>
      <c r="H1246" s="177"/>
    </row>
    <row r="1247" spans="1:8" x14ac:dyDescent="0.25">
      <c r="A1247" s="793"/>
      <c r="E1247" s="176"/>
      <c r="F1247" s="176"/>
      <c r="G1247" s="177"/>
      <c r="H1247" s="177"/>
    </row>
    <row r="1248" spans="1:8" x14ac:dyDescent="0.25">
      <c r="A1248" s="793"/>
      <c r="E1248" s="176"/>
      <c r="F1248" s="176"/>
      <c r="G1248" s="177"/>
      <c r="H1248" s="177"/>
    </row>
    <row r="1249" spans="1:8" x14ac:dyDescent="0.25">
      <c r="A1249" s="793"/>
      <c r="E1249" s="176"/>
      <c r="F1249" s="176"/>
      <c r="G1249" s="177"/>
      <c r="H1249" s="177"/>
    </row>
    <row r="1250" spans="1:8" x14ac:dyDescent="0.25">
      <c r="A1250" s="793"/>
      <c r="E1250" s="176"/>
      <c r="F1250" s="176"/>
      <c r="G1250" s="177"/>
      <c r="H1250" s="177"/>
    </row>
    <row r="1251" spans="1:8" x14ac:dyDescent="0.25">
      <c r="A1251" s="793"/>
      <c r="E1251" s="176"/>
      <c r="F1251" s="176"/>
      <c r="G1251" s="177"/>
      <c r="H1251" s="177"/>
    </row>
    <row r="1252" spans="1:8" x14ac:dyDescent="0.25">
      <c r="A1252" s="793"/>
      <c r="E1252" s="176"/>
      <c r="F1252" s="176"/>
      <c r="G1252" s="177"/>
      <c r="H1252" s="177"/>
    </row>
    <row r="1253" spans="1:8" x14ac:dyDescent="0.25">
      <c r="A1253" s="793"/>
      <c r="E1253" s="176"/>
      <c r="F1253" s="176"/>
      <c r="G1253" s="177"/>
      <c r="H1253" s="177"/>
    </row>
    <row r="1254" spans="1:8" x14ac:dyDescent="0.25">
      <c r="A1254" s="793"/>
      <c r="E1254" s="176"/>
      <c r="F1254" s="176"/>
      <c r="G1254" s="177"/>
      <c r="H1254" s="177"/>
    </row>
    <row r="1255" spans="1:8" x14ac:dyDescent="0.25">
      <c r="A1255" s="793"/>
      <c r="E1255" s="176"/>
      <c r="F1255" s="176"/>
      <c r="G1255" s="177"/>
      <c r="H1255" s="177"/>
    </row>
    <row r="1256" spans="1:8" x14ac:dyDescent="0.25">
      <c r="A1256" s="793"/>
      <c r="E1256" s="176"/>
      <c r="F1256" s="176"/>
      <c r="G1256" s="177"/>
      <c r="H1256" s="177"/>
    </row>
    <row r="1257" spans="1:8" x14ac:dyDescent="0.25">
      <c r="A1257" s="793"/>
      <c r="E1257" s="176"/>
      <c r="F1257" s="176"/>
      <c r="G1257" s="177"/>
      <c r="H1257" s="177"/>
    </row>
    <row r="1258" spans="1:8" x14ac:dyDescent="0.25">
      <c r="A1258" s="793"/>
      <c r="E1258" s="176"/>
      <c r="F1258" s="176"/>
      <c r="G1258" s="177"/>
      <c r="H1258" s="177"/>
    </row>
    <row r="1259" spans="1:8" x14ac:dyDescent="0.25">
      <c r="A1259" s="793"/>
      <c r="E1259" s="176"/>
      <c r="F1259" s="176"/>
      <c r="G1259" s="177"/>
      <c r="H1259" s="177"/>
    </row>
    <row r="1260" spans="1:8" x14ac:dyDescent="0.25">
      <c r="A1260" s="793"/>
      <c r="E1260" s="176"/>
      <c r="F1260" s="176"/>
      <c r="G1260" s="177"/>
      <c r="H1260" s="177"/>
    </row>
    <row r="1261" spans="1:8" x14ac:dyDescent="0.25">
      <c r="A1261" s="793"/>
      <c r="E1261" s="176"/>
      <c r="F1261" s="176"/>
      <c r="G1261" s="177"/>
      <c r="H1261" s="177"/>
    </row>
    <row r="1262" spans="1:8" x14ac:dyDescent="0.25">
      <c r="A1262" s="793"/>
      <c r="E1262" s="176"/>
      <c r="F1262" s="176"/>
      <c r="G1262" s="177"/>
      <c r="H1262" s="177"/>
    </row>
    <row r="1263" spans="1:8" x14ac:dyDescent="0.25">
      <c r="A1263" s="793"/>
      <c r="E1263" s="176"/>
      <c r="F1263" s="176"/>
      <c r="G1263" s="177"/>
      <c r="H1263" s="177"/>
    </row>
    <row r="1264" spans="1:8" x14ac:dyDescent="0.25">
      <c r="A1264" s="793"/>
      <c r="E1264" s="176"/>
      <c r="F1264" s="176"/>
      <c r="G1264" s="177"/>
      <c r="H1264" s="177"/>
    </row>
    <row r="1265" spans="1:8" x14ac:dyDescent="0.25">
      <c r="A1265" s="793"/>
      <c r="E1265" s="176"/>
      <c r="F1265" s="176"/>
      <c r="G1265" s="177"/>
      <c r="H1265" s="177"/>
    </row>
    <row r="1266" spans="1:8" x14ac:dyDescent="0.25">
      <c r="A1266" s="793"/>
      <c r="E1266" s="176"/>
      <c r="F1266" s="176"/>
      <c r="G1266" s="177"/>
      <c r="H1266" s="177"/>
    </row>
    <row r="1267" spans="1:8" x14ac:dyDescent="0.25">
      <c r="A1267" s="793"/>
      <c r="E1267" s="176"/>
      <c r="F1267" s="176"/>
      <c r="G1267" s="177"/>
      <c r="H1267" s="177"/>
    </row>
    <row r="1268" spans="1:8" x14ac:dyDescent="0.25">
      <c r="A1268" s="793"/>
      <c r="E1268" s="176"/>
      <c r="F1268" s="176"/>
      <c r="G1268" s="177"/>
      <c r="H1268" s="177"/>
    </row>
    <row r="1269" spans="1:8" x14ac:dyDescent="0.25">
      <c r="A1269" s="793"/>
      <c r="E1269" s="176"/>
      <c r="F1269" s="176"/>
      <c r="G1269" s="177"/>
      <c r="H1269" s="177"/>
    </row>
    <row r="1270" spans="1:8" x14ac:dyDescent="0.25">
      <c r="A1270" s="793"/>
      <c r="E1270" s="176"/>
      <c r="F1270" s="176"/>
      <c r="G1270" s="177"/>
      <c r="H1270" s="177"/>
    </row>
    <row r="1271" spans="1:8" x14ac:dyDescent="0.25">
      <c r="A1271" s="793"/>
      <c r="E1271" s="176"/>
      <c r="F1271" s="176"/>
      <c r="G1271" s="177"/>
      <c r="H1271" s="177"/>
    </row>
    <row r="1272" spans="1:8" x14ac:dyDescent="0.25">
      <c r="A1272" s="793"/>
      <c r="E1272" s="176"/>
      <c r="F1272" s="176"/>
      <c r="G1272" s="177"/>
      <c r="H1272" s="177"/>
    </row>
    <row r="1273" spans="1:8" x14ac:dyDescent="0.25">
      <c r="A1273" s="793"/>
      <c r="E1273" s="176"/>
      <c r="F1273" s="176"/>
      <c r="G1273" s="177"/>
      <c r="H1273" s="177"/>
    </row>
    <row r="1274" spans="1:8" x14ac:dyDescent="0.25">
      <c r="A1274" s="793"/>
      <c r="E1274" s="176"/>
      <c r="F1274" s="176"/>
      <c r="G1274" s="177"/>
      <c r="H1274" s="177"/>
    </row>
    <row r="1275" spans="1:8" x14ac:dyDescent="0.25">
      <c r="A1275" s="793"/>
      <c r="E1275" s="176"/>
      <c r="F1275" s="176"/>
      <c r="G1275" s="177"/>
      <c r="H1275" s="177"/>
    </row>
    <row r="1276" spans="1:8" x14ac:dyDescent="0.25">
      <c r="A1276" s="793"/>
      <c r="E1276" s="176"/>
      <c r="F1276" s="176"/>
      <c r="G1276" s="177"/>
      <c r="H1276" s="177"/>
    </row>
    <row r="1277" spans="1:8" x14ac:dyDescent="0.25">
      <c r="A1277" s="793"/>
      <c r="E1277" s="176"/>
      <c r="F1277" s="176"/>
      <c r="G1277" s="177"/>
      <c r="H1277" s="177"/>
    </row>
    <row r="1278" spans="1:8" x14ac:dyDescent="0.25">
      <c r="A1278" s="793"/>
      <c r="E1278" s="176"/>
      <c r="F1278" s="176"/>
      <c r="G1278" s="177"/>
      <c r="H1278" s="177"/>
    </row>
    <row r="1279" spans="1:8" x14ac:dyDescent="0.25">
      <c r="A1279" s="793"/>
      <c r="E1279" s="176"/>
      <c r="F1279" s="176"/>
      <c r="G1279" s="177"/>
      <c r="H1279" s="177"/>
    </row>
    <row r="1280" spans="1:8" x14ac:dyDescent="0.25">
      <c r="A1280" s="793"/>
      <c r="E1280" s="176"/>
      <c r="F1280" s="176"/>
      <c r="G1280" s="177"/>
      <c r="H1280" s="177"/>
    </row>
    <row r="1281" spans="1:8" x14ac:dyDescent="0.25">
      <c r="A1281" s="793"/>
      <c r="E1281" s="176"/>
      <c r="F1281" s="176"/>
      <c r="G1281" s="177"/>
      <c r="H1281" s="177"/>
    </row>
    <row r="1282" spans="1:8" x14ac:dyDescent="0.25">
      <c r="A1282" s="793"/>
      <c r="E1282" s="176"/>
      <c r="F1282" s="176"/>
      <c r="G1282" s="177"/>
      <c r="H1282" s="177"/>
    </row>
    <row r="1283" spans="1:8" x14ac:dyDescent="0.25">
      <c r="A1283" s="793"/>
      <c r="E1283" s="176"/>
      <c r="F1283" s="176"/>
      <c r="G1283" s="177"/>
      <c r="H1283" s="177"/>
    </row>
    <row r="1284" spans="1:8" x14ac:dyDescent="0.25">
      <c r="A1284" s="793"/>
      <c r="E1284" s="176"/>
      <c r="F1284" s="176"/>
      <c r="G1284" s="177"/>
      <c r="H1284" s="177"/>
    </row>
    <row r="1285" spans="1:8" x14ac:dyDescent="0.25">
      <c r="A1285" s="793"/>
      <c r="E1285" s="176"/>
      <c r="F1285" s="176"/>
      <c r="G1285" s="177"/>
      <c r="H1285" s="177"/>
    </row>
    <row r="1286" spans="1:8" x14ac:dyDescent="0.25">
      <c r="A1286" s="793"/>
      <c r="E1286" s="176"/>
      <c r="F1286" s="176"/>
      <c r="G1286" s="177"/>
      <c r="H1286" s="177"/>
    </row>
    <row r="1287" spans="1:8" x14ac:dyDescent="0.25">
      <c r="A1287" s="793"/>
      <c r="E1287" s="176"/>
      <c r="F1287" s="176"/>
      <c r="G1287" s="177"/>
      <c r="H1287" s="177"/>
    </row>
    <row r="1288" spans="1:8" x14ac:dyDescent="0.25">
      <c r="A1288" s="793"/>
      <c r="E1288" s="176"/>
      <c r="F1288" s="176"/>
      <c r="G1288" s="177"/>
      <c r="H1288" s="177"/>
    </row>
    <row r="1289" spans="1:8" x14ac:dyDescent="0.25">
      <c r="A1289" s="793"/>
      <c r="E1289" s="176"/>
      <c r="F1289" s="176"/>
      <c r="G1289" s="177"/>
      <c r="H1289" s="177"/>
    </row>
    <row r="1290" spans="1:8" x14ac:dyDescent="0.25">
      <c r="A1290" s="793"/>
      <c r="E1290" s="176"/>
      <c r="F1290" s="176"/>
      <c r="G1290" s="177"/>
      <c r="H1290" s="177"/>
    </row>
    <row r="1291" spans="1:8" x14ac:dyDescent="0.25">
      <c r="A1291" s="793"/>
      <c r="E1291" s="176"/>
      <c r="F1291" s="176"/>
      <c r="G1291" s="177"/>
      <c r="H1291" s="177"/>
    </row>
    <row r="1292" spans="1:8" x14ac:dyDescent="0.25">
      <c r="A1292" s="793"/>
      <c r="E1292" s="176"/>
      <c r="F1292" s="176"/>
      <c r="G1292" s="177"/>
      <c r="H1292" s="177"/>
    </row>
    <row r="1293" spans="1:8" x14ac:dyDescent="0.25">
      <c r="A1293" s="793"/>
      <c r="E1293" s="176"/>
      <c r="F1293" s="176"/>
      <c r="G1293" s="177"/>
      <c r="H1293" s="177"/>
    </row>
    <row r="1294" spans="1:8" x14ac:dyDescent="0.25">
      <c r="A1294" s="793"/>
      <c r="E1294" s="176"/>
      <c r="F1294" s="176"/>
      <c r="G1294" s="177"/>
      <c r="H1294" s="177"/>
    </row>
    <row r="1295" spans="1:8" x14ac:dyDescent="0.25">
      <c r="A1295" s="793"/>
      <c r="E1295" s="176"/>
      <c r="F1295" s="176"/>
      <c r="G1295" s="177"/>
      <c r="H1295" s="177"/>
    </row>
    <row r="1296" spans="1:8" x14ac:dyDescent="0.25">
      <c r="A1296" s="793"/>
      <c r="E1296" s="176"/>
      <c r="F1296" s="176"/>
      <c r="G1296" s="177"/>
      <c r="H1296" s="177"/>
    </row>
    <row r="1297" spans="1:8" x14ac:dyDescent="0.25">
      <c r="A1297" s="793"/>
      <c r="E1297" s="176"/>
      <c r="F1297" s="176"/>
      <c r="G1297" s="177"/>
      <c r="H1297" s="177"/>
    </row>
    <row r="1298" spans="1:8" x14ac:dyDescent="0.25">
      <c r="A1298" s="793"/>
      <c r="E1298" s="176"/>
      <c r="F1298" s="176"/>
      <c r="G1298" s="177"/>
      <c r="H1298" s="177"/>
    </row>
    <row r="1299" spans="1:8" x14ac:dyDescent="0.25">
      <c r="A1299" s="793"/>
      <c r="E1299" s="176"/>
      <c r="F1299" s="176"/>
      <c r="G1299" s="177"/>
      <c r="H1299" s="177"/>
    </row>
    <row r="1300" spans="1:8" x14ac:dyDescent="0.25">
      <c r="A1300" s="793"/>
      <c r="E1300" s="176"/>
      <c r="F1300" s="176"/>
      <c r="G1300" s="177"/>
      <c r="H1300" s="177"/>
    </row>
    <row r="1301" spans="1:8" x14ac:dyDescent="0.25">
      <c r="A1301" s="793"/>
      <c r="E1301" s="176"/>
      <c r="F1301" s="176"/>
      <c r="G1301" s="177"/>
      <c r="H1301" s="177"/>
    </row>
    <row r="1302" spans="1:8" x14ac:dyDescent="0.25">
      <c r="A1302" s="793"/>
      <c r="E1302" s="176"/>
      <c r="F1302" s="176"/>
      <c r="G1302" s="177"/>
      <c r="H1302" s="177"/>
    </row>
    <row r="1303" spans="1:8" x14ac:dyDescent="0.25">
      <c r="A1303" s="793"/>
      <c r="E1303" s="176"/>
      <c r="F1303" s="176"/>
      <c r="G1303" s="177"/>
      <c r="H1303" s="177"/>
    </row>
    <row r="1304" spans="1:8" x14ac:dyDescent="0.25">
      <c r="A1304" s="793"/>
      <c r="E1304" s="176"/>
      <c r="F1304" s="176"/>
      <c r="G1304" s="177"/>
      <c r="H1304" s="177"/>
    </row>
    <row r="1305" spans="1:8" x14ac:dyDescent="0.25">
      <c r="A1305" s="793"/>
      <c r="E1305" s="176"/>
      <c r="F1305" s="176"/>
      <c r="G1305" s="177"/>
      <c r="H1305" s="177"/>
    </row>
    <row r="1306" spans="1:8" x14ac:dyDescent="0.25">
      <c r="A1306" s="793"/>
      <c r="E1306" s="176"/>
      <c r="F1306" s="176"/>
      <c r="G1306" s="177"/>
      <c r="H1306" s="177"/>
    </row>
    <row r="1307" spans="1:8" x14ac:dyDescent="0.25">
      <c r="A1307" s="793"/>
      <c r="E1307" s="176"/>
      <c r="F1307" s="176"/>
      <c r="G1307" s="177"/>
      <c r="H1307" s="177"/>
    </row>
    <row r="1308" spans="1:8" x14ac:dyDescent="0.25">
      <c r="A1308" s="793"/>
      <c r="E1308" s="176"/>
      <c r="F1308" s="176"/>
      <c r="G1308" s="177"/>
      <c r="H1308" s="177"/>
    </row>
    <row r="1309" spans="1:8" x14ac:dyDescent="0.25">
      <c r="A1309" s="793"/>
      <c r="E1309" s="176"/>
      <c r="F1309" s="176"/>
      <c r="G1309" s="177"/>
      <c r="H1309" s="177"/>
    </row>
    <row r="1310" spans="1:8" x14ac:dyDescent="0.25">
      <c r="A1310" s="793"/>
      <c r="E1310" s="176"/>
      <c r="F1310" s="176"/>
      <c r="G1310" s="177"/>
      <c r="H1310" s="177"/>
    </row>
    <row r="1311" spans="1:8" x14ac:dyDescent="0.25">
      <c r="A1311" s="793"/>
      <c r="E1311" s="176"/>
      <c r="F1311" s="176"/>
      <c r="G1311" s="177"/>
      <c r="H1311" s="177"/>
    </row>
    <row r="1312" spans="1:8" x14ac:dyDescent="0.25">
      <c r="A1312" s="793"/>
      <c r="E1312" s="176"/>
      <c r="F1312" s="176"/>
      <c r="G1312" s="177"/>
      <c r="H1312" s="177"/>
    </row>
    <row r="1313" spans="1:8" x14ac:dyDescent="0.25">
      <c r="A1313" s="793"/>
      <c r="E1313" s="176"/>
      <c r="F1313" s="176"/>
      <c r="G1313" s="177"/>
      <c r="H1313" s="177"/>
    </row>
    <row r="1314" spans="1:8" x14ac:dyDescent="0.25">
      <c r="A1314" s="793"/>
      <c r="E1314" s="176"/>
      <c r="F1314" s="176"/>
      <c r="G1314" s="177"/>
      <c r="H1314" s="177"/>
    </row>
    <row r="1315" spans="1:8" x14ac:dyDescent="0.25">
      <c r="A1315" s="793"/>
      <c r="E1315" s="176"/>
      <c r="F1315" s="176"/>
      <c r="G1315" s="177"/>
      <c r="H1315" s="177"/>
    </row>
    <row r="1316" spans="1:8" x14ac:dyDescent="0.25">
      <c r="A1316" s="793"/>
      <c r="E1316" s="176"/>
      <c r="F1316" s="176"/>
      <c r="G1316" s="177"/>
      <c r="H1316" s="177"/>
    </row>
    <row r="1317" spans="1:8" x14ac:dyDescent="0.25">
      <c r="A1317" s="793"/>
      <c r="E1317" s="176"/>
      <c r="F1317" s="176"/>
      <c r="G1317" s="177"/>
      <c r="H1317" s="177"/>
    </row>
    <row r="1318" spans="1:8" x14ac:dyDescent="0.25">
      <c r="A1318" s="793"/>
      <c r="E1318" s="176"/>
      <c r="F1318" s="176"/>
      <c r="G1318" s="177"/>
      <c r="H1318" s="177"/>
    </row>
    <row r="1319" spans="1:8" x14ac:dyDescent="0.25">
      <c r="A1319" s="793"/>
      <c r="E1319" s="176"/>
      <c r="F1319" s="176"/>
      <c r="G1319" s="177"/>
      <c r="H1319" s="177"/>
    </row>
    <row r="1320" spans="1:8" x14ac:dyDescent="0.25">
      <c r="A1320" s="793"/>
      <c r="E1320" s="176"/>
      <c r="F1320" s="176"/>
      <c r="G1320" s="177"/>
      <c r="H1320" s="177"/>
    </row>
    <row r="1321" spans="1:8" x14ac:dyDescent="0.25">
      <c r="A1321" s="793"/>
      <c r="E1321" s="176"/>
      <c r="F1321" s="176"/>
      <c r="G1321" s="177"/>
      <c r="H1321" s="177"/>
    </row>
    <row r="1322" spans="1:8" x14ac:dyDescent="0.25">
      <c r="A1322" s="793"/>
      <c r="E1322" s="176"/>
      <c r="F1322" s="176"/>
      <c r="G1322" s="177"/>
      <c r="H1322" s="177"/>
    </row>
    <row r="1323" spans="1:8" x14ac:dyDescent="0.25">
      <c r="A1323" s="793"/>
      <c r="E1323" s="176"/>
      <c r="F1323" s="176"/>
      <c r="G1323" s="177"/>
      <c r="H1323" s="177"/>
    </row>
    <row r="1324" spans="1:8" x14ac:dyDescent="0.25">
      <c r="A1324" s="793"/>
      <c r="E1324" s="176"/>
      <c r="F1324" s="176"/>
      <c r="G1324" s="177"/>
      <c r="H1324" s="177"/>
    </row>
    <row r="1325" spans="1:8" x14ac:dyDescent="0.25">
      <c r="A1325" s="793"/>
      <c r="E1325" s="176"/>
      <c r="F1325" s="176"/>
      <c r="G1325" s="177"/>
      <c r="H1325" s="177"/>
    </row>
    <row r="1326" spans="1:8" x14ac:dyDescent="0.25">
      <c r="A1326" s="793"/>
      <c r="E1326" s="176"/>
      <c r="F1326" s="176"/>
      <c r="G1326" s="177"/>
      <c r="H1326" s="177"/>
    </row>
    <row r="1327" spans="1:8" x14ac:dyDescent="0.25">
      <c r="A1327" s="793"/>
      <c r="E1327" s="176"/>
      <c r="F1327" s="176"/>
      <c r="G1327" s="177"/>
      <c r="H1327" s="177"/>
    </row>
    <row r="1328" spans="1:8" x14ac:dyDescent="0.25">
      <c r="A1328" s="793"/>
      <c r="E1328" s="176"/>
      <c r="F1328" s="176"/>
      <c r="G1328" s="177"/>
      <c r="H1328" s="177"/>
    </row>
    <row r="1329" spans="1:8" x14ac:dyDescent="0.25">
      <c r="A1329" s="793"/>
      <c r="E1329" s="176"/>
      <c r="F1329" s="176"/>
      <c r="G1329" s="177"/>
      <c r="H1329" s="177"/>
    </row>
    <row r="1330" spans="1:8" x14ac:dyDescent="0.25">
      <c r="A1330" s="793"/>
      <c r="E1330" s="176"/>
      <c r="F1330" s="176"/>
      <c r="G1330" s="177"/>
      <c r="H1330" s="177"/>
    </row>
    <row r="1331" spans="1:8" x14ac:dyDescent="0.25">
      <c r="A1331" s="793"/>
      <c r="E1331" s="176"/>
      <c r="F1331" s="176"/>
      <c r="G1331" s="177"/>
      <c r="H1331" s="177"/>
    </row>
    <row r="1332" spans="1:8" x14ac:dyDescent="0.25">
      <c r="A1332" s="793"/>
      <c r="E1332" s="176"/>
      <c r="F1332" s="176"/>
      <c r="G1332" s="177"/>
      <c r="H1332" s="177"/>
    </row>
    <row r="1333" spans="1:8" x14ac:dyDescent="0.25">
      <c r="A1333" s="793"/>
      <c r="E1333" s="176"/>
      <c r="F1333" s="176"/>
      <c r="G1333" s="177"/>
      <c r="H1333" s="177"/>
    </row>
    <row r="1334" spans="1:8" x14ac:dyDescent="0.25">
      <c r="A1334" s="793"/>
      <c r="E1334" s="176"/>
      <c r="F1334" s="176"/>
      <c r="G1334" s="177"/>
      <c r="H1334" s="177"/>
    </row>
    <row r="1335" spans="1:8" x14ac:dyDescent="0.25">
      <c r="A1335" s="793"/>
      <c r="E1335" s="176"/>
      <c r="F1335" s="176"/>
      <c r="G1335" s="177"/>
      <c r="H1335" s="177"/>
    </row>
    <row r="1336" spans="1:8" x14ac:dyDescent="0.25">
      <c r="A1336" s="793"/>
      <c r="E1336" s="176"/>
      <c r="F1336" s="176"/>
      <c r="G1336" s="177"/>
      <c r="H1336" s="177"/>
    </row>
    <row r="1337" spans="1:8" x14ac:dyDescent="0.25">
      <c r="A1337" s="793"/>
      <c r="E1337" s="176"/>
      <c r="F1337" s="176"/>
      <c r="G1337" s="177"/>
      <c r="H1337" s="177"/>
    </row>
    <row r="1338" spans="1:8" x14ac:dyDescent="0.25">
      <c r="A1338" s="793"/>
      <c r="E1338" s="176"/>
      <c r="F1338" s="176"/>
      <c r="G1338" s="177"/>
      <c r="H1338" s="177"/>
    </row>
    <row r="1339" spans="1:8" x14ac:dyDescent="0.25">
      <c r="A1339" s="793"/>
      <c r="E1339" s="176"/>
      <c r="F1339" s="176"/>
      <c r="G1339" s="177"/>
      <c r="H1339" s="177"/>
    </row>
    <row r="1340" spans="1:8" x14ac:dyDescent="0.25">
      <c r="A1340" s="793"/>
      <c r="E1340" s="176"/>
      <c r="F1340" s="176"/>
      <c r="G1340" s="177"/>
      <c r="H1340" s="177"/>
    </row>
    <row r="1341" spans="1:8" x14ac:dyDescent="0.25">
      <c r="A1341" s="793"/>
      <c r="E1341" s="176"/>
      <c r="F1341" s="176"/>
      <c r="G1341" s="177"/>
      <c r="H1341" s="177"/>
    </row>
    <row r="1342" spans="1:8" x14ac:dyDescent="0.25">
      <c r="A1342" s="793"/>
      <c r="E1342" s="176"/>
      <c r="F1342" s="176"/>
      <c r="G1342" s="177"/>
      <c r="H1342" s="177"/>
    </row>
    <row r="1343" spans="1:8" x14ac:dyDescent="0.25">
      <c r="A1343" s="793"/>
      <c r="E1343" s="176"/>
      <c r="F1343" s="176"/>
      <c r="G1343" s="177"/>
      <c r="H1343" s="177"/>
    </row>
    <row r="1344" spans="1:8" x14ac:dyDescent="0.25">
      <c r="A1344" s="793"/>
      <c r="E1344" s="176"/>
      <c r="F1344" s="176"/>
      <c r="G1344" s="177"/>
      <c r="H1344" s="177"/>
    </row>
    <row r="1345" spans="1:8" x14ac:dyDescent="0.25">
      <c r="A1345" s="793"/>
      <c r="E1345" s="176"/>
      <c r="F1345" s="176"/>
      <c r="G1345" s="177"/>
      <c r="H1345" s="177"/>
    </row>
    <row r="1346" spans="1:8" x14ac:dyDescent="0.25">
      <c r="A1346" s="793"/>
      <c r="E1346" s="176"/>
      <c r="F1346" s="176"/>
      <c r="G1346" s="177"/>
      <c r="H1346" s="177"/>
    </row>
    <row r="1347" spans="1:8" x14ac:dyDescent="0.25">
      <c r="A1347" s="793"/>
      <c r="E1347" s="176"/>
      <c r="F1347" s="176"/>
      <c r="G1347" s="177"/>
      <c r="H1347" s="177"/>
    </row>
    <row r="1348" spans="1:8" x14ac:dyDescent="0.25">
      <c r="A1348" s="793"/>
      <c r="E1348" s="176"/>
      <c r="F1348" s="176"/>
      <c r="G1348" s="177"/>
      <c r="H1348" s="177"/>
    </row>
    <row r="1349" spans="1:8" x14ac:dyDescent="0.25">
      <c r="A1349" s="793"/>
      <c r="E1349" s="176"/>
      <c r="F1349" s="176"/>
      <c r="G1349" s="177"/>
      <c r="H1349" s="177"/>
    </row>
    <row r="1350" spans="1:8" x14ac:dyDescent="0.25">
      <c r="A1350" s="793"/>
      <c r="E1350" s="176"/>
      <c r="F1350" s="176"/>
      <c r="G1350" s="177"/>
      <c r="H1350" s="177"/>
    </row>
    <row r="1351" spans="1:8" x14ac:dyDescent="0.25">
      <c r="A1351" s="793"/>
      <c r="E1351" s="176"/>
      <c r="F1351" s="176"/>
      <c r="G1351" s="177"/>
      <c r="H1351" s="177"/>
    </row>
    <row r="1352" spans="1:8" x14ac:dyDescent="0.25">
      <c r="A1352" s="793"/>
      <c r="E1352" s="176"/>
      <c r="F1352" s="176"/>
      <c r="G1352" s="177"/>
      <c r="H1352" s="177"/>
    </row>
    <row r="1353" spans="1:8" x14ac:dyDescent="0.25">
      <c r="A1353" s="793"/>
      <c r="E1353" s="176"/>
      <c r="F1353" s="176"/>
      <c r="G1353" s="177"/>
      <c r="H1353" s="177"/>
    </row>
    <row r="1354" spans="1:8" x14ac:dyDescent="0.25">
      <c r="A1354" s="793"/>
      <c r="E1354" s="176"/>
      <c r="F1354" s="176"/>
      <c r="G1354" s="177"/>
      <c r="H1354" s="177"/>
    </row>
    <row r="1355" spans="1:8" x14ac:dyDescent="0.25">
      <c r="A1355" s="793"/>
      <c r="E1355" s="176"/>
      <c r="F1355" s="176"/>
      <c r="G1355" s="177"/>
      <c r="H1355" s="177"/>
    </row>
    <row r="1356" spans="1:8" x14ac:dyDescent="0.25">
      <c r="A1356" s="793"/>
      <c r="E1356" s="176"/>
      <c r="F1356" s="176"/>
      <c r="G1356" s="177"/>
      <c r="H1356" s="177"/>
    </row>
    <row r="1357" spans="1:8" x14ac:dyDescent="0.25">
      <c r="A1357" s="793"/>
      <c r="E1357" s="176"/>
      <c r="F1357" s="176"/>
      <c r="G1357" s="177"/>
      <c r="H1357" s="177"/>
    </row>
    <row r="1358" spans="1:8" x14ac:dyDescent="0.25">
      <c r="A1358" s="793"/>
      <c r="E1358" s="176"/>
      <c r="F1358" s="176"/>
      <c r="G1358" s="177"/>
      <c r="H1358" s="177"/>
    </row>
    <row r="1359" spans="1:8" x14ac:dyDescent="0.25">
      <c r="A1359" s="793"/>
      <c r="E1359" s="176"/>
      <c r="F1359" s="176"/>
      <c r="G1359" s="177"/>
      <c r="H1359" s="177"/>
    </row>
    <row r="1360" spans="1:8" x14ac:dyDescent="0.25">
      <c r="A1360" s="793"/>
      <c r="E1360" s="176"/>
      <c r="F1360" s="176"/>
      <c r="G1360" s="177"/>
      <c r="H1360" s="177"/>
    </row>
    <row r="1361" spans="1:8" x14ac:dyDescent="0.25">
      <c r="A1361" s="793"/>
      <c r="E1361" s="176"/>
      <c r="F1361" s="176"/>
      <c r="G1361" s="177"/>
      <c r="H1361" s="177"/>
    </row>
    <row r="1362" spans="1:8" x14ac:dyDescent="0.25">
      <c r="A1362" s="793"/>
      <c r="E1362" s="176"/>
      <c r="F1362" s="176"/>
      <c r="G1362" s="177"/>
      <c r="H1362" s="177"/>
    </row>
    <row r="1363" spans="1:8" x14ac:dyDescent="0.25">
      <c r="A1363" s="793"/>
      <c r="E1363" s="176"/>
      <c r="F1363" s="176"/>
      <c r="G1363" s="177"/>
      <c r="H1363" s="177"/>
    </row>
    <row r="1364" spans="1:8" x14ac:dyDescent="0.25">
      <c r="A1364" s="793"/>
      <c r="E1364" s="176"/>
      <c r="F1364" s="176"/>
      <c r="G1364" s="177"/>
      <c r="H1364" s="177"/>
    </row>
    <row r="1365" spans="1:8" x14ac:dyDescent="0.25">
      <c r="A1365" s="793"/>
      <c r="E1365" s="176"/>
      <c r="F1365" s="176"/>
      <c r="G1365" s="177"/>
      <c r="H1365" s="177"/>
    </row>
    <row r="1366" spans="1:8" x14ac:dyDescent="0.25">
      <c r="A1366" s="793"/>
      <c r="E1366" s="176"/>
      <c r="F1366" s="176"/>
      <c r="G1366" s="177"/>
      <c r="H1366" s="177"/>
    </row>
    <row r="1367" spans="1:8" x14ac:dyDescent="0.25">
      <c r="A1367" s="793"/>
      <c r="E1367" s="176"/>
      <c r="F1367" s="176"/>
      <c r="G1367" s="177"/>
      <c r="H1367" s="177"/>
    </row>
    <row r="1368" spans="1:8" x14ac:dyDescent="0.25">
      <c r="A1368" s="793"/>
      <c r="E1368" s="176"/>
      <c r="F1368" s="176"/>
      <c r="G1368" s="177"/>
      <c r="H1368" s="177"/>
    </row>
    <row r="1369" spans="1:8" x14ac:dyDescent="0.25">
      <c r="A1369" s="793"/>
      <c r="E1369" s="176"/>
      <c r="F1369" s="176"/>
      <c r="G1369" s="177"/>
      <c r="H1369" s="177"/>
    </row>
    <row r="1370" spans="1:8" x14ac:dyDescent="0.25">
      <c r="A1370" s="793"/>
      <c r="E1370" s="176"/>
      <c r="F1370" s="176"/>
      <c r="G1370" s="177"/>
      <c r="H1370" s="177"/>
    </row>
    <row r="1371" spans="1:8" x14ac:dyDescent="0.25">
      <c r="A1371" s="793"/>
      <c r="E1371" s="176"/>
      <c r="F1371" s="176"/>
      <c r="G1371" s="177"/>
      <c r="H1371" s="177"/>
    </row>
    <row r="1372" spans="1:8" x14ac:dyDescent="0.25">
      <c r="A1372" s="793"/>
      <c r="E1372" s="176"/>
      <c r="F1372" s="176"/>
      <c r="G1372" s="177"/>
      <c r="H1372" s="177"/>
    </row>
    <row r="1373" spans="1:8" x14ac:dyDescent="0.25">
      <c r="A1373" s="793"/>
      <c r="E1373" s="176"/>
      <c r="F1373" s="176"/>
      <c r="G1373" s="177"/>
      <c r="H1373" s="177"/>
    </row>
    <row r="1374" spans="1:8" x14ac:dyDescent="0.25">
      <c r="A1374" s="793"/>
      <c r="E1374" s="176"/>
      <c r="F1374" s="176"/>
      <c r="G1374" s="177"/>
      <c r="H1374" s="177"/>
    </row>
    <row r="1375" spans="1:8" x14ac:dyDescent="0.25">
      <c r="A1375" s="793"/>
      <c r="E1375" s="176"/>
      <c r="F1375" s="176"/>
      <c r="G1375" s="177"/>
      <c r="H1375" s="177"/>
    </row>
    <row r="1376" spans="1:8" x14ac:dyDescent="0.25">
      <c r="A1376" s="793"/>
      <c r="E1376" s="176"/>
      <c r="F1376" s="176"/>
      <c r="G1376" s="177"/>
      <c r="H1376" s="177"/>
    </row>
    <row r="1377" spans="1:8" x14ac:dyDescent="0.25">
      <c r="A1377" s="793"/>
      <c r="E1377" s="176"/>
      <c r="F1377" s="176"/>
      <c r="G1377" s="177"/>
      <c r="H1377" s="177"/>
    </row>
    <row r="1378" spans="1:8" x14ac:dyDescent="0.25">
      <c r="A1378" s="793"/>
      <c r="E1378" s="176"/>
      <c r="F1378" s="176"/>
      <c r="G1378" s="177"/>
      <c r="H1378" s="177"/>
    </row>
    <row r="1379" spans="1:8" x14ac:dyDescent="0.25">
      <c r="A1379" s="793"/>
      <c r="E1379" s="176"/>
      <c r="F1379" s="176"/>
      <c r="G1379" s="177"/>
      <c r="H1379" s="177"/>
    </row>
    <row r="1380" spans="1:8" x14ac:dyDescent="0.25">
      <c r="A1380" s="793"/>
      <c r="E1380" s="176"/>
      <c r="F1380" s="176"/>
      <c r="G1380" s="177"/>
      <c r="H1380" s="177"/>
    </row>
    <row r="1381" spans="1:8" x14ac:dyDescent="0.25">
      <c r="A1381" s="793"/>
      <c r="E1381" s="176"/>
      <c r="F1381" s="176"/>
      <c r="G1381" s="177"/>
      <c r="H1381" s="177"/>
    </row>
    <row r="1382" spans="1:8" x14ac:dyDescent="0.25">
      <c r="A1382" s="793"/>
      <c r="E1382" s="176"/>
      <c r="F1382" s="176"/>
      <c r="G1382" s="177"/>
      <c r="H1382" s="177"/>
    </row>
    <row r="1383" spans="1:8" x14ac:dyDescent="0.25">
      <c r="A1383" s="793"/>
      <c r="E1383" s="176"/>
      <c r="F1383" s="176"/>
      <c r="G1383" s="177"/>
      <c r="H1383" s="177"/>
    </row>
    <row r="1384" spans="1:8" x14ac:dyDescent="0.25">
      <c r="A1384" s="793"/>
      <c r="E1384" s="176"/>
      <c r="F1384" s="176"/>
      <c r="G1384" s="177"/>
      <c r="H1384" s="177"/>
    </row>
    <row r="1385" spans="1:8" x14ac:dyDescent="0.25">
      <c r="A1385" s="793"/>
      <c r="E1385" s="176"/>
      <c r="F1385" s="176"/>
      <c r="G1385" s="177"/>
      <c r="H1385" s="177"/>
    </row>
    <row r="1386" spans="1:8" x14ac:dyDescent="0.25">
      <c r="A1386" s="793"/>
      <c r="E1386" s="176"/>
      <c r="F1386" s="176"/>
      <c r="G1386" s="177"/>
      <c r="H1386" s="177"/>
    </row>
    <row r="1387" spans="1:8" x14ac:dyDescent="0.25">
      <c r="A1387" s="793"/>
      <c r="E1387" s="176"/>
      <c r="F1387" s="176"/>
      <c r="G1387" s="177"/>
      <c r="H1387" s="177"/>
    </row>
    <row r="1388" spans="1:8" x14ac:dyDescent="0.25">
      <c r="A1388" s="793"/>
      <c r="E1388" s="176"/>
      <c r="F1388" s="176"/>
      <c r="G1388" s="177"/>
      <c r="H1388" s="177"/>
    </row>
    <row r="1389" spans="1:8" x14ac:dyDescent="0.25">
      <c r="A1389" s="793"/>
      <c r="E1389" s="176"/>
      <c r="F1389" s="176"/>
      <c r="G1389" s="177"/>
      <c r="H1389" s="177"/>
    </row>
    <row r="1390" spans="1:8" x14ac:dyDescent="0.25">
      <c r="A1390" s="793"/>
      <c r="E1390" s="176"/>
      <c r="F1390" s="176"/>
      <c r="G1390" s="177"/>
      <c r="H1390" s="177"/>
    </row>
    <row r="1391" spans="1:8" x14ac:dyDescent="0.25">
      <c r="A1391" s="793"/>
      <c r="E1391" s="176"/>
      <c r="F1391" s="176"/>
      <c r="G1391" s="177"/>
      <c r="H1391" s="177"/>
    </row>
    <row r="1392" spans="1:8" x14ac:dyDescent="0.25">
      <c r="A1392" s="793"/>
      <c r="E1392" s="176"/>
      <c r="F1392" s="176"/>
      <c r="G1392" s="177"/>
      <c r="H1392" s="177"/>
    </row>
    <row r="1393" spans="1:8" x14ac:dyDescent="0.25">
      <c r="A1393" s="793"/>
      <c r="E1393" s="176"/>
      <c r="F1393" s="176"/>
      <c r="G1393" s="177"/>
      <c r="H1393" s="177"/>
    </row>
    <row r="1394" spans="1:8" x14ac:dyDescent="0.25">
      <c r="A1394" s="793"/>
      <c r="E1394" s="176"/>
      <c r="F1394" s="176"/>
      <c r="G1394" s="177"/>
      <c r="H1394" s="177"/>
    </row>
    <row r="1395" spans="1:8" x14ac:dyDescent="0.25">
      <c r="A1395" s="793"/>
      <c r="E1395" s="176"/>
      <c r="F1395" s="176"/>
      <c r="G1395" s="177"/>
      <c r="H1395" s="177"/>
    </row>
    <row r="1396" spans="1:8" x14ac:dyDescent="0.25">
      <c r="A1396" s="793"/>
      <c r="E1396" s="176"/>
      <c r="F1396" s="176"/>
      <c r="G1396" s="177"/>
      <c r="H1396" s="177"/>
    </row>
    <row r="1397" spans="1:8" x14ac:dyDescent="0.25">
      <c r="A1397" s="793"/>
      <c r="E1397" s="176"/>
      <c r="F1397" s="176"/>
      <c r="G1397" s="177"/>
      <c r="H1397" s="177"/>
    </row>
    <row r="1398" spans="1:8" x14ac:dyDescent="0.25">
      <c r="A1398" s="793"/>
      <c r="E1398" s="176"/>
      <c r="F1398" s="176"/>
      <c r="G1398" s="177"/>
      <c r="H1398" s="177"/>
    </row>
    <row r="1399" spans="1:8" x14ac:dyDescent="0.25">
      <c r="A1399" s="793"/>
      <c r="E1399" s="176"/>
      <c r="F1399" s="176"/>
      <c r="G1399" s="177"/>
      <c r="H1399" s="177"/>
    </row>
    <row r="1400" spans="1:8" x14ac:dyDescent="0.25">
      <c r="A1400" s="793"/>
      <c r="E1400" s="176"/>
      <c r="F1400" s="176"/>
      <c r="G1400" s="177"/>
      <c r="H1400" s="177"/>
    </row>
    <row r="1401" spans="1:8" x14ac:dyDescent="0.25">
      <c r="A1401" s="793"/>
      <c r="E1401" s="176"/>
      <c r="F1401" s="176"/>
      <c r="G1401" s="177"/>
      <c r="H1401" s="177"/>
    </row>
    <row r="1402" spans="1:8" x14ac:dyDescent="0.25">
      <c r="A1402" s="793"/>
      <c r="E1402" s="176"/>
      <c r="F1402" s="176"/>
      <c r="G1402" s="177"/>
      <c r="H1402" s="177"/>
    </row>
    <row r="1403" spans="1:8" x14ac:dyDescent="0.25">
      <c r="A1403" s="793"/>
      <c r="E1403" s="176"/>
      <c r="F1403" s="176"/>
      <c r="G1403" s="177"/>
      <c r="H1403" s="177"/>
    </row>
    <row r="1404" spans="1:8" x14ac:dyDescent="0.25">
      <c r="A1404" s="793"/>
      <c r="E1404" s="176"/>
      <c r="F1404" s="176"/>
      <c r="G1404" s="177"/>
      <c r="H1404" s="177"/>
    </row>
    <row r="1405" spans="1:8" x14ac:dyDescent="0.25">
      <c r="A1405" s="793"/>
      <c r="E1405" s="176"/>
      <c r="F1405" s="176"/>
      <c r="G1405" s="177"/>
      <c r="H1405" s="177"/>
    </row>
    <row r="1406" spans="1:8" x14ac:dyDescent="0.25">
      <c r="A1406" s="793"/>
      <c r="E1406" s="176"/>
      <c r="F1406" s="176"/>
      <c r="G1406" s="177"/>
      <c r="H1406" s="177"/>
    </row>
    <row r="1407" spans="1:8" x14ac:dyDescent="0.25">
      <c r="A1407" s="793"/>
      <c r="E1407" s="176"/>
      <c r="F1407" s="176"/>
      <c r="G1407" s="177"/>
      <c r="H1407" s="177"/>
    </row>
    <row r="1408" spans="1:8" x14ac:dyDescent="0.25">
      <c r="A1408" s="793"/>
      <c r="E1408" s="176"/>
      <c r="F1408" s="176"/>
      <c r="G1408" s="177"/>
      <c r="H1408" s="177"/>
    </row>
    <row r="1409" spans="1:8" x14ac:dyDescent="0.25">
      <c r="A1409" s="793"/>
      <c r="E1409" s="176"/>
      <c r="F1409" s="176"/>
      <c r="G1409" s="177"/>
      <c r="H1409" s="177"/>
    </row>
    <row r="1410" spans="1:8" x14ac:dyDescent="0.25">
      <c r="A1410" s="793"/>
      <c r="E1410" s="176"/>
      <c r="F1410" s="176"/>
      <c r="G1410" s="177"/>
      <c r="H1410" s="177"/>
    </row>
    <row r="1411" spans="1:8" x14ac:dyDescent="0.25">
      <c r="A1411" s="793"/>
      <c r="E1411" s="176"/>
      <c r="F1411" s="176"/>
      <c r="G1411" s="177"/>
      <c r="H1411" s="177"/>
    </row>
    <row r="1412" spans="1:8" x14ac:dyDescent="0.25">
      <c r="A1412" s="793"/>
      <c r="E1412" s="176"/>
      <c r="F1412" s="176"/>
      <c r="G1412" s="177"/>
      <c r="H1412" s="177"/>
    </row>
    <row r="1413" spans="1:8" x14ac:dyDescent="0.25">
      <c r="A1413" s="793"/>
      <c r="E1413" s="176"/>
      <c r="F1413" s="176"/>
      <c r="G1413" s="177"/>
      <c r="H1413" s="177"/>
    </row>
    <row r="1414" spans="1:8" x14ac:dyDescent="0.25">
      <c r="A1414" s="793"/>
      <c r="E1414" s="176"/>
      <c r="F1414" s="176"/>
      <c r="G1414" s="177"/>
      <c r="H1414" s="177"/>
    </row>
    <row r="1415" spans="1:8" x14ac:dyDescent="0.25">
      <c r="A1415" s="793"/>
      <c r="E1415" s="176"/>
      <c r="F1415" s="176"/>
      <c r="G1415" s="177"/>
      <c r="H1415" s="177"/>
    </row>
    <row r="1416" spans="1:8" x14ac:dyDescent="0.25">
      <c r="A1416" s="793"/>
      <c r="E1416" s="176"/>
      <c r="F1416" s="176"/>
      <c r="G1416" s="177"/>
      <c r="H1416" s="177"/>
    </row>
    <row r="1417" spans="1:8" x14ac:dyDescent="0.25">
      <c r="A1417" s="793"/>
      <c r="E1417" s="176"/>
      <c r="F1417" s="176"/>
      <c r="G1417" s="177"/>
      <c r="H1417" s="177"/>
    </row>
    <row r="1418" spans="1:8" x14ac:dyDescent="0.25">
      <c r="A1418" s="793"/>
      <c r="E1418" s="176"/>
      <c r="F1418" s="176"/>
      <c r="G1418" s="177"/>
      <c r="H1418" s="177"/>
    </row>
    <row r="1419" spans="1:8" x14ac:dyDescent="0.25">
      <c r="A1419" s="793"/>
      <c r="E1419" s="176"/>
      <c r="F1419" s="176"/>
      <c r="G1419" s="177"/>
      <c r="H1419" s="177"/>
    </row>
    <row r="1420" spans="1:8" x14ac:dyDescent="0.25">
      <c r="A1420" s="793"/>
      <c r="E1420" s="176"/>
      <c r="F1420" s="176"/>
      <c r="G1420" s="177"/>
      <c r="H1420" s="177"/>
    </row>
    <row r="1421" spans="1:8" x14ac:dyDescent="0.25">
      <c r="A1421" s="793"/>
      <c r="E1421" s="176"/>
      <c r="F1421" s="176"/>
      <c r="G1421" s="177"/>
      <c r="H1421" s="177"/>
    </row>
    <row r="1422" spans="1:8" x14ac:dyDescent="0.25">
      <c r="A1422" s="793"/>
      <c r="E1422" s="176"/>
      <c r="F1422" s="176"/>
      <c r="G1422" s="177"/>
      <c r="H1422" s="177"/>
    </row>
    <row r="1423" spans="1:8" x14ac:dyDescent="0.25">
      <c r="A1423" s="793"/>
      <c r="E1423" s="176"/>
      <c r="F1423" s="176"/>
      <c r="G1423" s="177"/>
      <c r="H1423" s="177"/>
    </row>
    <row r="1424" spans="1:8" x14ac:dyDescent="0.25">
      <c r="A1424" s="793"/>
      <c r="E1424" s="176"/>
      <c r="F1424" s="176"/>
      <c r="G1424" s="177"/>
      <c r="H1424" s="177"/>
    </row>
    <row r="1425" spans="1:8" x14ac:dyDescent="0.25">
      <c r="A1425" s="793"/>
      <c r="E1425" s="176"/>
      <c r="F1425" s="176"/>
      <c r="G1425" s="177"/>
      <c r="H1425" s="177"/>
    </row>
    <row r="1426" spans="1:8" x14ac:dyDescent="0.25">
      <c r="A1426" s="793"/>
      <c r="E1426" s="176"/>
      <c r="F1426" s="176"/>
      <c r="G1426" s="177"/>
      <c r="H1426" s="177"/>
    </row>
    <row r="1427" spans="1:8" x14ac:dyDescent="0.25">
      <c r="A1427" s="793"/>
      <c r="E1427" s="176"/>
      <c r="F1427" s="176"/>
      <c r="G1427" s="177"/>
      <c r="H1427" s="177"/>
    </row>
    <row r="1428" spans="1:8" x14ac:dyDescent="0.25">
      <c r="A1428" s="793"/>
      <c r="E1428" s="176"/>
      <c r="F1428" s="176"/>
      <c r="G1428" s="177"/>
      <c r="H1428" s="177"/>
    </row>
    <row r="1429" spans="1:8" x14ac:dyDescent="0.25">
      <c r="A1429" s="793"/>
      <c r="E1429" s="176"/>
      <c r="F1429" s="176"/>
      <c r="G1429" s="177"/>
      <c r="H1429" s="177"/>
    </row>
    <row r="1430" spans="1:8" x14ac:dyDescent="0.25">
      <c r="A1430" s="793"/>
      <c r="E1430" s="176"/>
      <c r="F1430" s="176"/>
      <c r="G1430" s="177"/>
      <c r="H1430" s="177"/>
    </row>
    <row r="1431" spans="1:8" x14ac:dyDescent="0.25">
      <c r="A1431" s="793"/>
      <c r="E1431" s="176"/>
      <c r="F1431" s="176"/>
      <c r="G1431" s="177"/>
      <c r="H1431" s="177"/>
    </row>
    <row r="1432" spans="1:8" x14ac:dyDescent="0.25">
      <c r="A1432" s="793"/>
      <c r="E1432" s="176"/>
      <c r="F1432" s="176"/>
      <c r="G1432" s="177"/>
      <c r="H1432" s="177"/>
    </row>
    <row r="1433" spans="1:8" x14ac:dyDescent="0.25">
      <c r="A1433" s="793"/>
      <c r="E1433" s="176"/>
      <c r="F1433" s="176"/>
      <c r="G1433" s="177"/>
      <c r="H1433" s="177"/>
    </row>
    <row r="1434" spans="1:8" x14ac:dyDescent="0.25">
      <c r="A1434" s="793"/>
      <c r="E1434" s="176"/>
      <c r="F1434" s="176"/>
      <c r="G1434" s="177"/>
      <c r="H1434" s="177"/>
    </row>
    <row r="1435" spans="1:8" x14ac:dyDescent="0.25">
      <c r="A1435" s="793"/>
      <c r="E1435" s="176"/>
      <c r="F1435" s="176"/>
      <c r="G1435" s="177"/>
      <c r="H1435" s="177"/>
    </row>
    <row r="1436" spans="1:8" x14ac:dyDescent="0.25">
      <c r="A1436" s="793"/>
      <c r="E1436" s="176"/>
      <c r="F1436" s="176"/>
      <c r="G1436" s="177"/>
      <c r="H1436" s="177"/>
    </row>
    <row r="1437" spans="1:8" x14ac:dyDescent="0.25">
      <c r="A1437" s="793"/>
      <c r="E1437" s="176"/>
      <c r="F1437" s="176"/>
      <c r="G1437" s="177"/>
      <c r="H1437" s="177"/>
    </row>
    <row r="1438" spans="1:8" x14ac:dyDescent="0.25">
      <c r="A1438" s="793"/>
      <c r="E1438" s="176"/>
      <c r="F1438" s="176"/>
      <c r="G1438" s="177"/>
      <c r="H1438" s="177"/>
    </row>
    <row r="1439" spans="1:8" x14ac:dyDescent="0.25">
      <c r="A1439" s="793"/>
      <c r="E1439" s="176"/>
      <c r="F1439" s="176"/>
      <c r="G1439" s="177"/>
      <c r="H1439" s="177"/>
    </row>
    <row r="1440" spans="1:8" x14ac:dyDescent="0.25">
      <c r="A1440" s="793"/>
      <c r="E1440" s="176"/>
      <c r="F1440" s="176"/>
      <c r="G1440" s="177"/>
      <c r="H1440" s="177"/>
    </row>
    <row r="1441" spans="1:8" x14ac:dyDescent="0.25">
      <c r="A1441" s="793"/>
      <c r="E1441" s="176"/>
      <c r="F1441" s="176"/>
      <c r="G1441" s="177"/>
      <c r="H1441" s="177"/>
    </row>
    <row r="1442" spans="1:8" x14ac:dyDescent="0.25">
      <c r="A1442" s="793"/>
      <c r="E1442" s="176"/>
      <c r="F1442" s="176"/>
      <c r="G1442" s="177"/>
      <c r="H1442" s="177"/>
    </row>
    <row r="1443" spans="1:8" x14ac:dyDescent="0.25">
      <c r="A1443" s="793"/>
      <c r="E1443" s="176"/>
      <c r="F1443" s="176"/>
      <c r="G1443" s="177"/>
      <c r="H1443" s="177"/>
    </row>
    <row r="1444" spans="1:8" x14ac:dyDescent="0.25">
      <c r="A1444" s="793"/>
      <c r="E1444" s="176"/>
      <c r="F1444" s="176"/>
      <c r="G1444" s="177"/>
      <c r="H1444" s="177"/>
    </row>
    <row r="1445" spans="1:8" x14ac:dyDescent="0.25">
      <c r="A1445" s="793"/>
      <c r="E1445" s="176"/>
      <c r="F1445" s="176"/>
      <c r="G1445" s="177"/>
      <c r="H1445" s="177"/>
    </row>
    <row r="1446" spans="1:8" x14ac:dyDescent="0.25">
      <c r="A1446" s="793"/>
      <c r="E1446" s="176"/>
      <c r="F1446" s="176"/>
      <c r="G1446" s="177"/>
      <c r="H1446" s="177"/>
    </row>
    <row r="1447" spans="1:8" x14ac:dyDescent="0.25">
      <c r="A1447" s="793"/>
      <c r="E1447" s="176"/>
      <c r="F1447" s="176"/>
      <c r="G1447" s="177"/>
      <c r="H1447" s="177"/>
    </row>
    <row r="1448" spans="1:8" x14ac:dyDescent="0.25">
      <c r="A1448" s="793"/>
      <c r="E1448" s="176"/>
      <c r="F1448" s="176"/>
      <c r="G1448" s="177"/>
      <c r="H1448" s="177"/>
    </row>
    <row r="1449" spans="1:8" x14ac:dyDescent="0.25">
      <c r="A1449" s="793"/>
      <c r="E1449" s="176"/>
      <c r="F1449" s="176"/>
      <c r="G1449" s="177"/>
      <c r="H1449" s="177"/>
    </row>
    <row r="1450" spans="1:8" x14ac:dyDescent="0.25">
      <c r="A1450" s="793"/>
      <c r="E1450" s="176"/>
      <c r="F1450" s="176"/>
      <c r="G1450" s="177"/>
      <c r="H1450" s="177"/>
    </row>
    <row r="1451" spans="1:8" x14ac:dyDescent="0.25">
      <c r="A1451" s="793"/>
      <c r="E1451" s="176"/>
      <c r="F1451" s="176"/>
      <c r="G1451" s="177"/>
      <c r="H1451" s="177"/>
    </row>
    <row r="1452" spans="1:8" x14ac:dyDescent="0.25">
      <c r="A1452" s="793"/>
      <c r="E1452" s="176"/>
      <c r="F1452" s="176"/>
      <c r="G1452" s="177"/>
      <c r="H1452" s="177"/>
    </row>
    <row r="1453" spans="1:8" x14ac:dyDescent="0.25">
      <c r="A1453" s="793"/>
      <c r="E1453" s="176"/>
      <c r="F1453" s="176"/>
      <c r="G1453" s="177"/>
      <c r="H1453" s="177"/>
    </row>
    <row r="1454" spans="1:8" x14ac:dyDescent="0.25">
      <c r="A1454" s="793"/>
      <c r="E1454" s="176"/>
      <c r="F1454" s="176"/>
      <c r="G1454" s="177"/>
      <c r="H1454" s="177"/>
    </row>
    <row r="1455" spans="1:8" x14ac:dyDescent="0.25">
      <c r="A1455" s="793"/>
      <c r="E1455" s="176"/>
      <c r="F1455" s="176"/>
      <c r="G1455" s="177"/>
      <c r="H1455" s="177"/>
    </row>
    <row r="1456" spans="1:8" x14ac:dyDescent="0.25">
      <c r="A1456" s="793"/>
      <c r="E1456" s="176"/>
      <c r="F1456" s="176"/>
      <c r="G1456" s="177"/>
      <c r="H1456" s="177"/>
    </row>
    <row r="1457" spans="1:8" x14ac:dyDescent="0.25">
      <c r="A1457" s="793"/>
      <c r="E1457" s="176"/>
      <c r="F1457" s="176"/>
      <c r="G1457" s="177"/>
      <c r="H1457" s="177"/>
    </row>
    <row r="1458" spans="1:8" x14ac:dyDescent="0.25">
      <c r="A1458" s="793"/>
      <c r="E1458" s="176"/>
      <c r="F1458" s="176"/>
      <c r="G1458" s="177"/>
      <c r="H1458" s="177"/>
    </row>
    <row r="1459" spans="1:8" x14ac:dyDescent="0.25">
      <c r="A1459" s="793"/>
      <c r="E1459" s="176"/>
      <c r="F1459" s="176"/>
      <c r="G1459" s="177"/>
      <c r="H1459" s="177"/>
    </row>
    <row r="1460" spans="1:8" x14ac:dyDescent="0.25">
      <c r="A1460" s="793"/>
      <c r="E1460" s="176"/>
      <c r="F1460" s="176"/>
      <c r="G1460" s="177"/>
      <c r="H1460" s="177"/>
    </row>
    <row r="1461" spans="1:8" x14ac:dyDescent="0.25">
      <c r="A1461" s="793"/>
      <c r="E1461" s="176"/>
      <c r="F1461" s="176"/>
      <c r="G1461" s="177"/>
      <c r="H1461" s="177"/>
    </row>
    <row r="1462" spans="1:8" x14ac:dyDescent="0.25">
      <c r="A1462" s="793"/>
      <c r="E1462" s="176"/>
      <c r="F1462" s="176"/>
      <c r="G1462" s="177"/>
      <c r="H1462" s="177"/>
    </row>
    <row r="1463" spans="1:8" x14ac:dyDescent="0.25">
      <c r="A1463" s="793"/>
      <c r="E1463" s="176"/>
      <c r="F1463" s="176"/>
      <c r="G1463" s="177"/>
      <c r="H1463" s="177"/>
    </row>
    <row r="1464" spans="1:8" x14ac:dyDescent="0.25">
      <c r="A1464" s="793"/>
      <c r="E1464" s="176"/>
      <c r="F1464" s="176"/>
      <c r="G1464" s="177"/>
      <c r="H1464" s="177"/>
    </row>
    <row r="1465" spans="1:8" x14ac:dyDescent="0.25">
      <c r="A1465" s="793"/>
      <c r="E1465" s="176"/>
      <c r="F1465" s="176"/>
      <c r="G1465" s="177"/>
      <c r="H1465" s="177"/>
    </row>
    <row r="1466" spans="1:8" x14ac:dyDescent="0.25">
      <c r="A1466" s="793"/>
      <c r="E1466" s="176"/>
      <c r="F1466" s="176"/>
      <c r="G1466" s="177"/>
      <c r="H1466" s="177"/>
    </row>
    <row r="1467" spans="1:8" x14ac:dyDescent="0.25">
      <c r="A1467" s="793"/>
      <c r="E1467" s="176"/>
      <c r="F1467" s="176"/>
      <c r="G1467" s="177"/>
      <c r="H1467" s="177"/>
    </row>
    <row r="1468" spans="1:8" x14ac:dyDescent="0.25">
      <c r="A1468" s="793"/>
      <c r="E1468" s="176"/>
      <c r="F1468" s="176"/>
      <c r="G1468" s="177"/>
      <c r="H1468" s="177"/>
    </row>
    <row r="1469" spans="1:8" x14ac:dyDescent="0.25">
      <c r="A1469" s="793"/>
      <c r="E1469" s="176"/>
      <c r="F1469" s="176"/>
      <c r="G1469" s="177"/>
      <c r="H1469" s="177"/>
    </row>
    <row r="1470" spans="1:8" x14ac:dyDescent="0.25">
      <c r="A1470" s="793"/>
      <c r="E1470" s="176"/>
      <c r="F1470" s="176"/>
      <c r="G1470" s="177"/>
      <c r="H1470" s="177"/>
    </row>
    <row r="1471" spans="1:8" x14ac:dyDescent="0.25">
      <c r="A1471" s="793"/>
      <c r="E1471" s="176"/>
      <c r="F1471" s="176"/>
      <c r="G1471" s="177"/>
      <c r="H1471" s="177"/>
    </row>
    <row r="1472" spans="1:8" x14ac:dyDescent="0.25">
      <c r="A1472" s="793"/>
      <c r="E1472" s="176"/>
      <c r="F1472" s="176"/>
      <c r="G1472" s="177"/>
      <c r="H1472" s="177"/>
    </row>
    <row r="1473" spans="1:8" x14ac:dyDescent="0.25">
      <c r="A1473" s="793"/>
      <c r="E1473" s="176"/>
      <c r="F1473" s="176"/>
      <c r="G1473" s="177"/>
      <c r="H1473" s="177"/>
    </row>
    <row r="1474" spans="1:8" x14ac:dyDescent="0.25">
      <c r="A1474" s="793"/>
      <c r="E1474" s="176"/>
      <c r="F1474" s="176"/>
      <c r="G1474" s="177"/>
      <c r="H1474" s="177"/>
    </row>
    <row r="1475" spans="1:8" x14ac:dyDescent="0.25">
      <c r="A1475" s="793"/>
      <c r="E1475" s="176"/>
      <c r="F1475" s="176"/>
      <c r="G1475" s="177"/>
      <c r="H1475" s="177"/>
    </row>
    <row r="1476" spans="1:8" x14ac:dyDescent="0.25">
      <c r="A1476" s="793"/>
      <c r="E1476" s="176"/>
      <c r="F1476" s="176"/>
      <c r="G1476" s="177"/>
      <c r="H1476" s="177"/>
    </row>
    <row r="1477" spans="1:8" x14ac:dyDescent="0.25">
      <c r="A1477" s="793"/>
      <c r="E1477" s="176"/>
      <c r="F1477" s="176"/>
      <c r="G1477" s="177"/>
      <c r="H1477" s="177"/>
    </row>
    <row r="1478" spans="1:8" x14ac:dyDescent="0.25">
      <c r="A1478" s="793"/>
      <c r="E1478" s="176"/>
      <c r="F1478" s="176"/>
      <c r="G1478" s="177"/>
      <c r="H1478" s="177"/>
    </row>
    <row r="1479" spans="1:8" x14ac:dyDescent="0.25">
      <c r="A1479" s="793"/>
      <c r="E1479" s="176"/>
      <c r="F1479" s="176"/>
      <c r="G1479" s="177"/>
      <c r="H1479" s="177"/>
    </row>
    <row r="1480" spans="1:8" x14ac:dyDescent="0.25">
      <c r="A1480" s="793"/>
      <c r="E1480" s="176"/>
      <c r="F1480" s="176"/>
      <c r="G1480" s="177"/>
      <c r="H1480" s="177"/>
    </row>
    <row r="1481" spans="1:8" x14ac:dyDescent="0.25">
      <c r="A1481" s="793"/>
      <c r="E1481" s="176"/>
      <c r="F1481" s="176"/>
      <c r="G1481" s="177"/>
      <c r="H1481" s="177"/>
    </row>
    <row r="1482" spans="1:8" x14ac:dyDescent="0.25">
      <c r="A1482" s="793"/>
      <c r="E1482" s="176"/>
      <c r="F1482" s="176"/>
      <c r="G1482" s="177"/>
      <c r="H1482" s="177"/>
    </row>
    <row r="1483" spans="1:8" x14ac:dyDescent="0.25">
      <c r="A1483" s="793"/>
      <c r="E1483" s="176"/>
      <c r="F1483" s="176"/>
      <c r="G1483" s="177"/>
      <c r="H1483" s="177"/>
    </row>
    <row r="1484" spans="1:8" x14ac:dyDescent="0.25">
      <c r="A1484" s="793"/>
      <c r="E1484" s="176"/>
      <c r="F1484" s="176"/>
      <c r="G1484" s="177"/>
      <c r="H1484" s="177"/>
    </row>
    <row r="1485" spans="1:8" x14ac:dyDescent="0.25">
      <c r="A1485" s="793"/>
      <c r="E1485" s="176"/>
      <c r="F1485" s="176"/>
      <c r="G1485" s="177"/>
      <c r="H1485" s="177"/>
    </row>
    <row r="1486" spans="1:8" x14ac:dyDescent="0.25">
      <c r="A1486" s="793"/>
      <c r="E1486" s="176"/>
      <c r="F1486" s="176"/>
      <c r="G1486" s="177"/>
      <c r="H1486" s="177"/>
    </row>
    <row r="1487" spans="1:8" x14ac:dyDescent="0.25">
      <c r="A1487" s="793"/>
      <c r="E1487" s="176"/>
      <c r="F1487" s="176"/>
      <c r="G1487" s="177"/>
      <c r="H1487" s="177"/>
    </row>
    <row r="1488" spans="1:8" x14ac:dyDescent="0.25">
      <c r="A1488" s="793"/>
      <c r="E1488" s="176"/>
      <c r="F1488" s="176"/>
      <c r="G1488" s="177"/>
      <c r="H1488" s="177"/>
    </row>
    <row r="1489" spans="1:8" x14ac:dyDescent="0.25">
      <c r="A1489" s="793"/>
      <c r="E1489" s="176"/>
      <c r="F1489" s="176"/>
      <c r="G1489" s="177"/>
      <c r="H1489" s="177"/>
    </row>
    <row r="1490" spans="1:8" x14ac:dyDescent="0.25">
      <c r="A1490" s="793"/>
      <c r="E1490" s="176"/>
      <c r="F1490" s="176"/>
      <c r="G1490" s="177"/>
      <c r="H1490" s="177"/>
    </row>
    <row r="1491" spans="1:8" x14ac:dyDescent="0.25">
      <c r="A1491" s="793"/>
      <c r="E1491" s="176"/>
      <c r="F1491" s="176"/>
      <c r="G1491" s="177"/>
      <c r="H1491" s="177"/>
    </row>
    <row r="1492" spans="1:8" x14ac:dyDescent="0.25">
      <c r="A1492" s="793"/>
      <c r="E1492" s="176"/>
      <c r="F1492" s="176"/>
      <c r="G1492" s="177"/>
      <c r="H1492" s="177"/>
    </row>
    <row r="1493" spans="1:8" x14ac:dyDescent="0.25">
      <c r="A1493" s="793"/>
      <c r="E1493" s="176"/>
      <c r="F1493" s="176"/>
      <c r="G1493" s="177"/>
      <c r="H1493" s="177"/>
    </row>
    <row r="1494" spans="1:8" x14ac:dyDescent="0.25">
      <c r="A1494" s="793"/>
      <c r="E1494" s="176"/>
      <c r="F1494" s="176"/>
      <c r="G1494" s="177"/>
      <c r="H1494" s="177"/>
    </row>
    <row r="1495" spans="1:8" x14ac:dyDescent="0.25">
      <c r="A1495" s="793"/>
      <c r="E1495" s="176"/>
      <c r="F1495" s="176"/>
      <c r="G1495" s="177"/>
      <c r="H1495" s="177"/>
    </row>
    <row r="1496" spans="1:8" x14ac:dyDescent="0.25">
      <c r="A1496" s="793"/>
      <c r="E1496" s="176"/>
      <c r="F1496" s="176"/>
      <c r="G1496" s="177"/>
      <c r="H1496" s="177"/>
    </row>
    <row r="1497" spans="1:8" x14ac:dyDescent="0.25">
      <c r="A1497" s="793"/>
      <c r="E1497" s="176"/>
      <c r="F1497" s="176"/>
      <c r="G1497" s="177"/>
      <c r="H1497" s="177"/>
    </row>
    <row r="1498" spans="1:8" x14ac:dyDescent="0.25">
      <c r="A1498" s="793"/>
      <c r="E1498" s="176"/>
      <c r="F1498" s="176"/>
      <c r="G1498" s="177"/>
      <c r="H1498" s="177"/>
    </row>
    <row r="1499" spans="1:8" x14ac:dyDescent="0.25">
      <c r="A1499" s="793"/>
      <c r="E1499" s="176"/>
      <c r="F1499" s="176"/>
      <c r="G1499" s="177"/>
      <c r="H1499" s="177"/>
    </row>
    <row r="1500" spans="1:8" x14ac:dyDescent="0.25">
      <c r="A1500" s="793"/>
      <c r="E1500" s="176"/>
      <c r="F1500" s="176"/>
      <c r="G1500" s="177"/>
      <c r="H1500" s="177"/>
    </row>
    <row r="1501" spans="1:8" x14ac:dyDescent="0.25">
      <c r="A1501" s="793"/>
      <c r="E1501" s="176"/>
      <c r="F1501" s="176"/>
      <c r="G1501" s="177"/>
      <c r="H1501" s="177"/>
    </row>
    <row r="1502" spans="1:8" x14ac:dyDescent="0.25">
      <c r="A1502" s="793"/>
      <c r="E1502" s="176"/>
      <c r="F1502" s="176"/>
      <c r="G1502" s="177"/>
      <c r="H1502" s="177"/>
    </row>
    <row r="1503" spans="1:8" x14ac:dyDescent="0.25">
      <c r="A1503" s="793"/>
      <c r="E1503" s="176"/>
      <c r="F1503" s="176"/>
      <c r="G1503" s="177"/>
      <c r="H1503" s="177"/>
    </row>
    <row r="1504" spans="1:8" x14ac:dyDescent="0.25">
      <c r="A1504" s="793"/>
      <c r="E1504" s="176"/>
      <c r="F1504" s="176"/>
      <c r="G1504" s="177"/>
      <c r="H1504" s="177"/>
    </row>
    <row r="1505" spans="1:8" x14ac:dyDescent="0.25">
      <c r="A1505" s="793"/>
      <c r="E1505" s="176"/>
      <c r="F1505" s="176"/>
      <c r="G1505" s="177"/>
      <c r="H1505" s="177"/>
    </row>
    <row r="1506" spans="1:8" x14ac:dyDescent="0.25">
      <c r="A1506" s="793"/>
      <c r="E1506" s="176"/>
      <c r="F1506" s="176"/>
      <c r="G1506" s="177"/>
      <c r="H1506" s="177"/>
    </row>
    <row r="1507" spans="1:8" x14ac:dyDescent="0.25">
      <c r="A1507" s="793"/>
      <c r="E1507" s="176"/>
      <c r="F1507" s="176"/>
      <c r="G1507" s="177"/>
      <c r="H1507" s="177"/>
    </row>
    <row r="1508" spans="1:8" x14ac:dyDescent="0.25">
      <c r="A1508" s="793"/>
      <c r="E1508" s="176"/>
      <c r="F1508" s="176"/>
      <c r="G1508" s="177"/>
      <c r="H1508" s="177"/>
    </row>
    <row r="1509" spans="1:8" x14ac:dyDescent="0.25">
      <c r="A1509" s="793"/>
      <c r="E1509" s="176"/>
      <c r="F1509" s="176"/>
      <c r="G1509" s="177"/>
      <c r="H1509" s="177"/>
    </row>
    <row r="1510" spans="1:8" x14ac:dyDescent="0.25">
      <c r="A1510" s="793"/>
      <c r="E1510" s="176"/>
      <c r="F1510" s="176"/>
      <c r="G1510" s="177"/>
      <c r="H1510" s="177"/>
    </row>
    <row r="1511" spans="1:8" x14ac:dyDescent="0.25">
      <c r="A1511" s="793"/>
      <c r="E1511" s="176"/>
      <c r="F1511" s="176"/>
      <c r="G1511" s="177"/>
      <c r="H1511" s="177"/>
    </row>
    <row r="1512" spans="1:8" x14ac:dyDescent="0.25">
      <c r="A1512" s="793"/>
      <c r="E1512" s="176"/>
      <c r="F1512" s="176"/>
      <c r="G1512" s="177"/>
      <c r="H1512" s="177"/>
    </row>
    <row r="1513" spans="1:8" x14ac:dyDescent="0.25">
      <c r="A1513" s="793"/>
      <c r="E1513" s="176"/>
      <c r="F1513" s="176"/>
      <c r="G1513" s="177"/>
      <c r="H1513" s="177"/>
    </row>
    <row r="1514" spans="1:8" x14ac:dyDescent="0.25">
      <c r="A1514" s="793"/>
      <c r="E1514" s="176"/>
      <c r="F1514" s="176"/>
      <c r="G1514" s="177"/>
      <c r="H1514" s="177"/>
    </row>
    <row r="1515" spans="1:8" x14ac:dyDescent="0.25">
      <c r="A1515" s="793"/>
      <c r="E1515" s="176"/>
      <c r="F1515" s="176"/>
      <c r="G1515" s="177"/>
      <c r="H1515" s="177"/>
    </row>
    <row r="1516" spans="1:8" x14ac:dyDescent="0.25">
      <c r="A1516" s="793"/>
      <c r="E1516" s="176"/>
      <c r="F1516" s="176"/>
      <c r="G1516" s="177"/>
      <c r="H1516" s="177"/>
    </row>
    <row r="1517" spans="1:8" x14ac:dyDescent="0.25">
      <c r="A1517" s="793"/>
      <c r="E1517" s="176"/>
      <c r="F1517" s="176"/>
      <c r="G1517" s="177"/>
      <c r="H1517" s="177"/>
    </row>
    <row r="1518" spans="1:8" x14ac:dyDescent="0.25">
      <c r="A1518" s="793"/>
      <c r="E1518" s="176"/>
      <c r="F1518" s="176"/>
      <c r="G1518" s="177"/>
      <c r="H1518" s="177"/>
    </row>
    <row r="1519" spans="1:8" x14ac:dyDescent="0.25">
      <c r="A1519" s="793"/>
      <c r="E1519" s="176"/>
      <c r="F1519" s="176"/>
      <c r="G1519" s="177"/>
      <c r="H1519" s="177"/>
    </row>
    <row r="1520" spans="1:8" x14ac:dyDescent="0.25">
      <c r="A1520" s="793"/>
      <c r="E1520" s="176"/>
      <c r="F1520" s="176"/>
      <c r="G1520" s="177"/>
      <c r="H1520" s="177"/>
    </row>
    <row r="1521" spans="1:8" x14ac:dyDescent="0.25">
      <c r="A1521" s="793"/>
      <c r="E1521" s="176"/>
      <c r="F1521" s="176"/>
      <c r="G1521" s="177"/>
      <c r="H1521" s="177"/>
    </row>
    <row r="1522" spans="1:8" x14ac:dyDescent="0.25">
      <c r="A1522" s="793"/>
      <c r="E1522" s="176"/>
      <c r="F1522" s="176"/>
      <c r="G1522" s="177"/>
      <c r="H1522" s="177"/>
    </row>
    <row r="1523" spans="1:8" x14ac:dyDescent="0.25">
      <c r="A1523" s="793"/>
      <c r="E1523" s="176"/>
      <c r="F1523" s="176"/>
      <c r="G1523" s="177"/>
      <c r="H1523" s="177"/>
    </row>
    <row r="1524" spans="1:8" x14ac:dyDescent="0.25">
      <c r="A1524" s="793"/>
      <c r="E1524" s="176"/>
      <c r="F1524" s="176"/>
      <c r="G1524" s="177"/>
      <c r="H1524" s="177"/>
    </row>
    <row r="1525" spans="1:8" x14ac:dyDescent="0.25">
      <c r="A1525" s="793"/>
      <c r="E1525" s="176"/>
      <c r="F1525" s="176"/>
      <c r="G1525" s="177"/>
      <c r="H1525" s="177"/>
    </row>
    <row r="1526" spans="1:8" x14ac:dyDescent="0.25">
      <c r="A1526" s="793"/>
      <c r="E1526" s="176"/>
      <c r="F1526" s="176"/>
      <c r="G1526" s="177"/>
      <c r="H1526" s="177"/>
    </row>
    <row r="1527" spans="1:8" x14ac:dyDescent="0.25">
      <c r="A1527" s="793"/>
      <c r="E1527" s="176"/>
      <c r="F1527" s="176"/>
      <c r="G1527" s="177"/>
      <c r="H1527" s="177"/>
    </row>
    <row r="1528" spans="1:8" x14ac:dyDescent="0.25">
      <c r="A1528" s="793"/>
      <c r="E1528" s="176"/>
      <c r="F1528" s="176"/>
      <c r="G1528" s="177"/>
      <c r="H1528" s="177"/>
    </row>
    <row r="1529" spans="1:8" x14ac:dyDescent="0.25">
      <c r="A1529" s="793"/>
      <c r="E1529" s="176"/>
      <c r="F1529" s="176"/>
      <c r="G1529" s="177"/>
      <c r="H1529" s="177"/>
    </row>
    <row r="1530" spans="1:8" x14ac:dyDescent="0.25">
      <c r="A1530" s="793"/>
      <c r="E1530" s="176"/>
      <c r="F1530" s="176"/>
      <c r="G1530" s="177"/>
      <c r="H1530" s="177"/>
    </row>
    <row r="1531" spans="1:8" x14ac:dyDescent="0.25">
      <c r="A1531" s="793"/>
      <c r="E1531" s="176"/>
      <c r="F1531" s="176"/>
      <c r="G1531" s="177"/>
      <c r="H1531" s="177"/>
    </row>
    <row r="1532" spans="1:8" x14ac:dyDescent="0.25">
      <c r="A1532" s="793"/>
      <c r="E1532" s="176"/>
      <c r="F1532" s="176"/>
      <c r="G1532" s="177"/>
      <c r="H1532" s="177"/>
    </row>
    <row r="1533" spans="1:8" x14ac:dyDescent="0.25">
      <c r="A1533" s="793"/>
      <c r="E1533" s="176"/>
      <c r="F1533" s="176"/>
      <c r="G1533" s="177"/>
      <c r="H1533" s="177"/>
    </row>
    <row r="1534" spans="1:8" x14ac:dyDescent="0.25">
      <c r="A1534" s="793"/>
      <c r="E1534" s="176"/>
      <c r="F1534" s="176"/>
      <c r="G1534" s="177"/>
      <c r="H1534" s="177"/>
    </row>
    <row r="1535" spans="1:8" x14ac:dyDescent="0.25">
      <c r="A1535" s="793"/>
      <c r="E1535" s="176"/>
      <c r="F1535" s="176"/>
      <c r="G1535" s="177"/>
      <c r="H1535" s="177"/>
    </row>
    <row r="1536" spans="1:8" x14ac:dyDescent="0.25">
      <c r="A1536" s="793"/>
      <c r="E1536" s="176"/>
      <c r="F1536" s="176"/>
      <c r="G1536" s="177"/>
      <c r="H1536" s="177"/>
    </row>
    <row r="1537" spans="1:8" x14ac:dyDescent="0.25">
      <c r="A1537" s="793"/>
      <c r="E1537" s="176"/>
      <c r="F1537" s="176"/>
      <c r="G1537" s="177"/>
      <c r="H1537" s="177"/>
    </row>
    <row r="1538" spans="1:8" x14ac:dyDescent="0.25">
      <c r="A1538" s="793"/>
      <c r="E1538" s="176"/>
      <c r="F1538" s="176"/>
      <c r="G1538" s="177"/>
      <c r="H1538" s="177"/>
    </row>
    <row r="1539" spans="1:8" x14ac:dyDescent="0.25">
      <c r="A1539" s="793"/>
      <c r="E1539" s="176"/>
      <c r="F1539" s="176"/>
      <c r="G1539" s="177"/>
      <c r="H1539" s="177"/>
    </row>
    <row r="1540" spans="1:8" x14ac:dyDescent="0.25">
      <c r="A1540" s="793"/>
      <c r="E1540" s="176"/>
      <c r="F1540" s="176"/>
      <c r="G1540" s="177"/>
      <c r="H1540" s="177"/>
    </row>
    <row r="1541" spans="1:8" x14ac:dyDescent="0.25">
      <c r="A1541" s="793"/>
      <c r="E1541" s="176"/>
      <c r="F1541" s="176"/>
      <c r="G1541" s="177"/>
      <c r="H1541" s="177"/>
    </row>
    <row r="1542" spans="1:8" x14ac:dyDescent="0.25">
      <c r="A1542" s="793"/>
      <c r="E1542" s="176"/>
      <c r="F1542" s="176"/>
      <c r="G1542" s="177"/>
      <c r="H1542" s="177"/>
    </row>
    <row r="1543" spans="1:8" x14ac:dyDescent="0.25">
      <c r="A1543" s="793"/>
      <c r="E1543" s="176"/>
      <c r="F1543" s="176"/>
      <c r="G1543" s="177"/>
      <c r="H1543" s="177"/>
    </row>
    <row r="1544" spans="1:8" x14ac:dyDescent="0.25">
      <c r="A1544" s="793"/>
      <c r="E1544" s="176"/>
      <c r="F1544" s="176"/>
      <c r="G1544" s="177"/>
      <c r="H1544" s="177"/>
    </row>
    <row r="1545" spans="1:8" x14ac:dyDescent="0.25">
      <c r="A1545" s="793"/>
      <c r="E1545" s="176"/>
      <c r="F1545" s="176"/>
      <c r="G1545" s="177"/>
      <c r="H1545" s="177"/>
    </row>
    <row r="1546" spans="1:8" x14ac:dyDescent="0.25">
      <c r="A1546" s="793"/>
      <c r="E1546" s="176"/>
      <c r="F1546" s="176"/>
      <c r="G1546" s="177"/>
      <c r="H1546" s="177"/>
    </row>
    <row r="1547" spans="1:8" x14ac:dyDescent="0.25">
      <c r="A1547" s="793"/>
      <c r="E1547" s="176"/>
      <c r="F1547" s="176"/>
      <c r="G1547" s="177"/>
      <c r="H1547" s="177"/>
    </row>
    <row r="1548" spans="1:8" x14ac:dyDescent="0.25">
      <c r="A1548" s="793"/>
      <c r="E1548" s="176"/>
      <c r="F1548" s="176"/>
      <c r="G1548" s="177"/>
      <c r="H1548" s="177"/>
    </row>
    <row r="1549" spans="1:8" x14ac:dyDescent="0.25">
      <c r="A1549" s="793"/>
      <c r="E1549" s="176"/>
      <c r="F1549" s="176"/>
      <c r="G1549" s="177"/>
      <c r="H1549" s="177"/>
    </row>
    <row r="1550" spans="1:8" x14ac:dyDescent="0.25">
      <c r="A1550" s="793"/>
      <c r="E1550" s="176"/>
      <c r="F1550" s="176"/>
      <c r="G1550" s="177"/>
      <c r="H1550" s="177"/>
    </row>
    <row r="1551" spans="1:8" x14ac:dyDescent="0.25">
      <c r="A1551" s="793"/>
      <c r="E1551" s="176"/>
      <c r="F1551" s="176"/>
      <c r="G1551" s="177"/>
      <c r="H1551" s="177"/>
    </row>
    <row r="1552" spans="1:8" x14ac:dyDescent="0.25">
      <c r="A1552" s="793"/>
      <c r="E1552" s="176"/>
      <c r="F1552" s="176"/>
      <c r="G1552" s="177"/>
      <c r="H1552" s="177"/>
    </row>
    <row r="1553" spans="1:8" x14ac:dyDescent="0.25">
      <c r="A1553" s="793"/>
      <c r="E1553" s="176"/>
      <c r="F1553" s="176"/>
      <c r="G1553" s="177"/>
      <c r="H1553" s="177"/>
    </row>
    <row r="1554" spans="1:8" x14ac:dyDescent="0.25">
      <c r="A1554" s="793"/>
      <c r="E1554" s="176"/>
      <c r="F1554" s="176"/>
      <c r="G1554" s="177"/>
      <c r="H1554" s="177"/>
    </row>
    <row r="1555" spans="1:8" x14ac:dyDescent="0.25">
      <c r="A1555" s="793"/>
      <c r="E1555" s="176"/>
      <c r="F1555" s="176"/>
      <c r="G1555" s="177"/>
      <c r="H1555" s="177"/>
    </row>
    <row r="1556" spans="1:8" x14ac:dyDescent="0.25">
      <c r="A1556" s="793"/>
      <c r="E1556" s="176"/>
      <c r="F1556" s="176"/>
      <c r="G1556" s="177"/>
      <c r="H1556" s="177"/>
    </row>
    <row r="1557" spans="1:8" x14ac:dyDescent="0.25">
      <c r="A1557" s="793"/>
      <c r="E1557" s="176"/>
      <c r="F1557" s="176"/>
      <c r="G1557" s="177"/>
      <c r="H1557" s="177"/>
    </row>
    <row r="1558" spans="1:8" x14ac:dyDescent="0.25">
      <c r="A1558" s="793"/>
      <c r="E1558" s="176"/>
      <c r="F1558" s="176"/>
      <c r="G1558" s="177"/>
      <c r="H1558" s="177"/>
    </row>
    <row r="1559" spans="1:8" x14ac:dyDescent="0.25">
      <c r="A1559" s="793"/>
      <c r="E1559" s="176"/>
      <c r="F1559" s="176"/>
      <c r="G1559" s="177"/>
      <c r="H1559" s="177"/>
    </row>
    <row r="1560" spans="1:8" x14ac:dyDescent="0.25">
      <c r="A1560" s="793"/>
      <c r="E1560" s="176"/>
      <c r="F1560" s="176"/>
      <c r="G1560" s="177"/>
      <c r="H1560" s="177"/>
    </row>
    <row r="1561" spans="1:8" x14ac:dyDescent="0.25">
      <c r="A1561" s="793"/>
      <c r="E1561" s="176"/>
      <c r="F1561" s="176"/>
      <c r="G1561" s="177"/>
      <c r="H1561" s="177"/>
    </row>
    <row r="1562" spans="1:8" x14ac:dyDescent="0.25">
      <c r="A1562" s="793"/>
      <c r="E1562" s="176"/>
      <c r="F1562" s="176"/>
      <c r="G1562" s="177"/>
      <c r="H1562" s="177"/>
    </row>
    <row r="1563" spans="1:8" x14ac:dyDescent="0.25">
      <c r="A1563" s="793"/>
      <c r="E1563" s="176"/>
      <c r="F1563" s="176"/>
      <c r="G1563" s="177"/>
      <c r="H1563" s="177"/>
    </row>
    <row r="1564" spans="1:8" x14ac:dyDescent="0.25">
      <c r="A1564" s="793"/>
      <c r="E1564" s="176"/>
      <c r="F1564" s="176"/>
      <c r="G1564" s="177"/>
      <c r="H1564" s="177"/>
    </row>
    <row r="1565" spans="1:8" x14ac:dyDescent="0.25">
      <c r="A1565" s="793"/>
      <c r="E1565" s="176"/>
      <c r="F1565" s="176"/>
      <c r="G1565" s="177"/>
      <c r="H1565" s="177"/>
    </row>
    <row r="1566" spans="1:8" x14ac:dyDescent="0.25">
      <c r="A1566" s="793"/>
      <c r="E1566" s="176"/>
      <c r="F1566" s="176"/>
      <c r="G1566" s="177"/>
      <c r="H1566" s="177"/>
    </row>
    <row r="1567" spans="1:8" x14ac:dyDescent="0.25">
      <c r="A1567" s="793"/>
      <c r="E1567" s="176"/>
      <c r="F1567" s="176"/>
      <c r="G1567" s="177"/>
      <c r="H1567" s="177"/>
    </row>
    <row r="1568" spans="1:8" x14ac:dyDescent="0.25">
      <c r="A1568" s="793"/>
      <c r="E1568" s="176"/>
      <c r="F1568" s="176"/>
      <c r="G1568" s="177"/>
      <c r="H1568" s="177"/>
    </row>
    <row r="1569" spans="1:8" x14ac:dyDescent="0.25">
      <c r="A1569" s="793"/>
      <c r="E1569" s="176"/>
      <c r="F1569" s="176"/>
      <c r="G1569" s="177"/>
      <c r="H1569" s="177"/>
    </row>
    <row r="1570" spans="1:8" x14ac:dyDescent="0.25">
      <c r="A1570" s="793"/>
      <c r="E1570" s="176"/>
      <c r="F1570" s="176"/>
      <c r="G1570" s="177"/>
      <c r="H1570" s="177"/>
    </row>
    <row r="1571" spans="1:8" x14ac:dyDescent="0.25">
      <c r="A1571" s="793"/>
      <c r="E1571" s="176"/>
      <c r="F1571" s="176"/>
      <c r="G1571" s="177"/>
      <c r="H1571" s="177"/>
    </row>
    <row r="1572" spans="1:8" x14ac:dyDescent="0.25">
      <c r="A1572" s="793"/>
      <c r="E1572" s="176"/>
      <c r="F1572" s="176"/>
      <c r="G1572" s="177"/>
      <c r="H1572" s="177"/>
    </row>
    <row r="1573" spans="1:8" x14ac:dyDescent="0.25">
      <c r="A1573" s="793"/>
      <c r="E1573" s="176"/>
      <c r="F1573" s="176"/>
      <c r="G1573" s="177"/>
      <c r="H1573" s="177"/>
    </row>
    <row r="1574" spans="1:8" x14ac:dyDescent="0.25">
      <c r="A1574" s="793"/>
      <c r="E1574" s="176"/>
      <c r="F1574" s="176"/>
      <c r="G1574" s="177"/>
      <c r="H1574" s="177"/>
    </row>
    <row r="1575" spans="1:8" x14ac:dyDescent="0.25">
      <c r="A1575" s="793"/>
      <c r="E1575" s="176"/>
      <c r="F1575" s="176"/>
      <c r="G1575" s="177"/>
      <c r="H1575" s="177"/>
    </row>
    <row r="1576" spans="1:8" x14ac:dyDescent="0.25">
      <c r="A1576" s="793"/>
      <c r="E1576" s="176"/>
      <c r="F1576" s="176"/>
      <c r="G1576" s="177"/>
      <c r="H1576" s="177"/>
    </row>
    <row r="1577" spans="1:8" x14ac:dyDescent="0.25">
      <c r="A1577" s="793"/>
      <c r="E1577" s="176"/>
      <c r="F1577" s="176"/>
      <c r="G1577" s="177"/>
      <c r="H1577" s="177"/>
    </row>
    <row r="1578" spans="1:8" x14ac:dyDescent="0.25">
      <c r="A1578" s="793"/>
      <c r="E1578" s="176"/>
      <c r="F1578" s="176"/>
      <c r="G1578" s="177"/>
      <c r="H1578" s="177"/>
    </row>
    <row r="1579" spans="1:8" x14ac:dyDescent="0.25">
      <c r="A1579" s="793"/>
      <c r="E1579" s="176"/>
      <c r="F1579" s="176"/>
      <c r="G1579" s="177"/>
      <c r="H1579" s="177"/>
    </row>
    <row r="1580" spans="1:8" x14ac:dyDescent="0.25">
      <c r="A1580" s="793"/>
      <c r="E1580" s="176"/>
      <c r="F1580" s="176"/>
      <c r="G1580" s="177"/>
      <c r="H1580" s="177"/>
    </row>
    <row r="1581" spans="1:8" x14ac:dyDescent="0.25">
      <c r="A1581" s="793"/>
      <c r="E1581" s="176"/>
      <c r="F1581" s="176"/>
      <c r="G1581" s="177"/>
      <c r="H1581" s="177"/>
    </row>
    <row r="1582" spans="1:8" x14ac:dyDescent="0.25">
      <c r="A1582" s="793"/>
      <c r="E1582" s="176"/>
      <c r="F1582" s="176"/>
      <c r="G1582" s="177"/>
      <c r="H1582" s="177"/>
    </row>
    <row r="1583" spans="1:8" x14ac:dyDescent="0.25">
      <c r="A1583" s="793"/>
      <c r="E1583" s="176"/>
      <c r="F1583" s="176"/>
      <c r="G1583" s="177"/>
      <c r="H1583" s="177"/>
    </row>
    <row r="1584" spans="1:8" x14ac:dyDescent="0.25">
      <c r="A1584" s="793"/>
      <c r="E1584" s="176"/>
      <c r="F1584" s="176"/>
      <c r="G1584" s="177"/>
      <c r="H1584" s="177"/>
    </row>
    <row r="1585" spans="1:8" x14ac:dyDescent="0.25">
      <c r="A1585" s="793"/>
      <c r="E1585" s="176"/>
      <c r="F1585" s="176"/>
      <c r="G1585" s="177"/>
      <c r="H1585" s="177"/>
    </row>
    <row r="1586" spans="1:8" x14ac:dyDescent="0.25">
      <c r="A1586" s="793"/>
      <c r="E1586" s="176"/>
      <c r="F1586" s="176"/>
      <c r="G1586" s="177"/>
      <c r="H1586" s="177"/>
    </row>
    <row r="1587" spans="1:8" x14ac:dyDescent="0.25">
      <c r="A1587" s="793"/>
      <c r="E1587" s="176"/>
      <c r="F1587" s="176"/>
      <c r="G1587" s="177"/>
      <c r="H1587" s="177"/>
    </row>
    <row r="1588" spans="1:8" x14ac:dyDescent="0.25">
      <c r="A1588" s="793"/>
      <c r="E1588" s="176"/>
      <c r="F1588" s="176"/>
      <c r="G1588" s="177"/>
      <c r="H1588" s="177"/>
    </row>
    <row r="1589" spans="1:8" x14ac:dyDescent="0.25">
      <c r="A1589" s="793"/>
      <c r="E1589" s="176"/>
      <c r="F1589" s="176"/>
      <c r="G1589" s="177"/>
      <c r="H1589" s="177"/>
    </row>
    <row r="1590" spans="1:8" x14ac:dyDescent="0.25">
      <c r="A1590" s="793"/>
      <c r="E1590" s="176"/>
      <c r="F1590" s="176"/>
      <c r="G1590" s="177"/>
      <c r="H1590" s="177"/>
    </row>
    <row r="1591" spans="1:8" x14ac:dyDescent="0.25">
      <c r="A1591" s="793"/>
      <c r="E1591" s="176"/>
      <c r="F1591" s="176"/>
      <c r="G1591" s="177"/>
      <c r="H1591" s="177"/>
    </row>
    <row r="1592" spans="1:8" x14ac:dyDescent="0.25">
      <c r="A1592" s="793"/>
      <c r="E1592" s="176"/>
      <c r="F1592" s="176"/>
      <c r="G1592" s="177"/>
      <c r="H1592" s="177"/>
    </row>
    <row r="1593" spans="1:8" x14ac:dyDescent="0.25">
      <c r="A1593" s="793"/>
      <c r="E1593" s="176"/>
      <c r="F1593" s="176"/>
      <c r="G1593" s="177"/>
      <c r="H1593" s="177"/>
    </row>
    <row r="1594" spans="1:8" x14ac:dyDescent="0.25">
      <c r="A1594" s="793"/>
      <c r="E1594" s="176"/>
      <c r="F1594" s="176"/>
      <c r="G1594" s="177"/>
      <c r="H1594" s="177"/>
    </row>
    <row r="1595" spans="1:8" x14ac:dyDescent="0.25">
      <c r="A1595" s="793"/>
      <c r="E1595" s="176"/>
      <c r="F1595" s="176"/>
      <c r="G1595" s="177"/>
      <c r="H1595" s="177"/>
    </row>
    <row r="1596" spans="1:8" x14ac:dyDescent="0.25">
      <c r="A1596" s="793"/>
      <c r="E1596" s="176"/>
      <c r="F1596" s="176"/>
      <c r="G1596" s="177"/>
      <c r="H1596" s="177"/>
    </row>
    <row r="1597" spans="1:8" x14ac:dyDescent="0.25">
      <c r="A1597" s="793"/>
      <c r="E1597" s="176"/>
      <c r="F1597" s="176"/>
      <c r="G1597" s="177"/>
      <c r="H1597" s="177"/>
    </row>
    <row r="1598" spans="1:8" x14ac:dyDescent="0.25">
      <c r="A1598" s="793"/>
      <c r="E1598" s="176"/>
      <c r="F1598" s="176"/>
      <c r="G1598" s="177"/>
      <c r="H1598" s="177"/>
    </row>
    <row r="1599" spans="1:8" x14ac:dyDescent="0.25">
      <c r="A1599" s="793"/>
      <c r="E1599" s="176"/>
      <c r="F1599" s="176"/>
      <c r="G1599" s="177"/>
      <c r="H1599" s="177"/>
    </row>
    <row r="1600" spans="1:8" x14ac:dyDescent="0.25">
      <c r="A1600" s="793"/>
      <c r="E1600" s="176"/>
      <c r="F1600" s="176"/>
      <c r="G1600" s="177"/>
      <c r="H1600" s="177"/>
    </row>
    <row r="1601" spans="1:8" x14ac:dyDescent="0.25">
      <c r="A1601" s="793"/>
      <c r="E1601" s="176"/>
      <c r="F1601" s="176"/>
      <c r="G1601" s="177"/>
      <c r="H1601" s="177"/>
    </row>
    <row r="1602" spans="1:8" x14ac:dyDescent="0.25">
      <c r="A1602" s="793"/>
      <c r="E1602" s="176"/>
      <c r="F1602" s="176"/>
      <c r="G1602" s="177"/>
      <c r="H1602" s="177"/>
    </row>
    <row r="1603" spans="1:8" x14ac:dyDescent="0.25">
      <c r="A1603" s="793"/>
      <c r="E1603" s="176"/>
      <c r="F1603" s="176"/>
      <c r="G1603" s="177"/>
      <c r="H1603" s="177"/>
    </row>
    <row r="1604" spans="1:8" x14ac:dyDescent="0.25">
      <c r="A1604" s="793"/>
      <c r="E1604" s="176"/>
      <c r="F1604" s="176"/>
      <c r="G1604" s="177"/>
      <c r="H1604" s="177"/>
    </row>
    <row r="1605" spans="1:8" x14ac:dyDescent="0.25">
      <c r="A1605" s="793"/>
      <c r="E1605" s="176"/>
      <c r="F1605" s="176"/>
      <c r="G1605" s="177"/>
      <c r="H1605" s="177"/>
    </row>
    <row r="1606" spans="1:8" x14ac:dyDescent="0.25">
      <c r="A1606" s="793"/>
      <c r="E1606" s="176"/>
      <c r="F1606" s="176"/>
      <c r="G1606" s="177"/>
      <c r="H1606" s="177"/>
    </row>
    <row r="1607" spans="1:8" x14ac:dyDescent="0.25">
      <c r="A1607" s="793"/>
      <c r="E1607" s="176"/>
      <c r="F1607" s="176"/>
      <c r="G1607" s="177"/>
      <c r="H1607" s="177"/>
    </row>
    <row r="1608" spans="1:8" x14ac:dyDescent="0.25">
      <c r="A1608" s="793"/>
      <c r="E1608" s="176"/>
      <c r="F1608" s="176"/>
      <c r="G1608" s="177"/>
      <c r="H1608" s="177"/>
    </row>
    <row r="1609" spans="1:8" x14ac:dyDescent="0.25">
      <c r="A1609" s="793"/>
      <c r="E1609" s="176"/>
      <c r="F1609" s="176"/>
      <c r="G1609" s="177"/>
      <c r="H1609" s="177"/>
    </row>
    <row r="1610" spans="1:8" x14ac:dyDescent="0.25">
      <c r="A1610" s="793"/>
      <c r="E1610" s="176"/>
      <c r="F1610" s="176"/>
      <c r="G1610" s="177"/>
      <c r="H1610" s="177"/>
    </row>
    <row r="1611" spans="1:8" x14ac:dyDescent="0.25">
      <c r="A1611" s="793"/>
      <c r="E1611" s="176"/>
      <c r="F1611" s="176"/>
      <c r="G1611" s="177"/>
      <c r="H1611" s="177"/>
    </row>
    <row r="1612" spans="1:8" x14ac:dyDescent="0.25">
      <c r="A1612" s="793"/>
      <c r="E1612" s="176"/>
      <c r="F1612" s="176"/>
      <c r="G1612" s="177"/>
      <c r="H1612" s="177"/>
    </row>
    <row r="1613" spans="1:8" x14ac:dyDescent="0.25">
      <c r="A1613" s="793"/>
      <c r="E1613" s="176"/>
      <c r="F1613" s="176"/>
      <c r="G1613" s="177"/>
      <c r="H1613" s="177"/>
    </row>
    <row r="1614" spans="1:8" x14ac:dyDescent="0.25">
      <c r="A1614" s="793"/>
      <c r="E1614" s="176"/>
      <c r="F1614" s="176"/>
      <c r="G1614" s="177"/>
      <c r="H1614" s="177"/>
    </row>
    <row r="1615" spans="1:8" x14ac:dyDescent="0.25">
      <c r="A1615" s="793"/>
      <c r="E1615" s="176"/>
      <c r="F1615" s="176"/>
      <c r="G1615" s="177"/>
      <c r="H1615" s="177"/>
    </row>
    <row r="1616" spans="1:8" x14ac:dyDescent="0.25">
      <c r="A1616" s="793"/>
      <c r="E1616" s="176"/>
      <c r="F1616" s="176"/>
      <c r="G1616" s="177"/>
      <c r="H1616" s="177"/>
    </row>
    <row r="1617" spans="1:8" x14ac:dyDescent="0.25">
      <c r="A1617" s="793"/>
      <c r="E1617" s="176"/>
      <c r="F1617" s="176"/>
      <c r="G1617" s="177"/>
      <c r="H1617" s="177"/>
    </row>
    <row r="1618" spans="1:8" x14ac:dyDescent="0.25">
      <c r="A1618" s="793"/>
      <c r="E1618" s="176"/>
      <c r="F1618" s="176"/>
      <c r="G1618" s="177"/>
      <c r="H1618" s="177"/>
    </row>
    <row r="1619" spans="1:8" x14ac:dyDescent="0.25">
      <c r="A1619" s="793"/>
      <c r="E1619" s="176"/>
      <c r="F1619" s="176"/>
      <c r="G1619" s="177"/>
      <c r="H1619" s="177"/>
    </row>
    <row r="1620" spans="1:8" x14ac:dyDescent="0.25">
      <c r="A1620" s="793"/>
      <c r="E1620" s="176"/>
      <c r="F1620" s="176"/>
      <c r="G1620" s="177"/>
      <c r="H1620" s="177"/>
    </row>
    <row r="1621" spans="1:8" x14ac:dyDescent="0.25">
      <c r="A1621" s="793"/>
      <c r="E1621" s="176"/>
      <c r="F1621" s="176"/>
      <c r="G1621" s="177"/>
      <c r="H1621" s="177"/>
    </row>
    <row r="1622" spans="1:8" x14ac:dyDescent="0.25">
      <c r="A1622" s="793"/>
      <c r="E1622" s="176"/>
      <c r="F1622" s="176"/>
      <c r="G1622" s="177"/>
      <c r="H1622" s="177"/>
    </row>
    <row r="1623" spans="1:8" x14ac:dyDescent="0.25">
      <c r="A1623" s="793"/>
      <c r="E1623" s="176"/>
      <c r="F1623" s="176"/>
      <c r="G1623" s="177"/>
      <c r="H1623" s="177"/>
    </row>
    <row r="1624" spans="1:8" x14ac:dyDescent="0.25">
      <c r="A1624" s="793"/>
      <c r="E1624" s="176"/>
      <c r="F1624" s="176"/>
      <c r="G1624" s="177"/>
      <c r="H1624" s="177"/>
    </row>
    <row r="1625" spans="1:8" x14ac:dyDescent="0.25">
      <c r="A1625" s="793"/>
      <c r="E1625" s="176"/>
      <c r="F1625" s="176"/>
      <c r="G1625" s="177"/>
      <c r="H1625" s="177"/>
    </row>
    <row r="1626" spans="1:8" x14ac:dyDescent="0.25">
      <c r="A1626" s="793"/>
      <c r="E1626" s="176"/>
      <c r="F1626" s="176"/>
      <c r="G1626" s="177"/>
      <c r="H1626" s="177"/>
    </row>
    <row r="1627" spans="1:8" x14ac:dyDescent="0.25">
      <c r="A1627" s="793"/>
      <c r="E1627" s="176"/>
      <c r="F1627" s="176"/>
      <c r="G1627" s="177"/>
      <c r="H1627" s="177"/>
    </row>
    <row r="1628" spans="1:8" x14ac:dyDescent="0.25">
      <c r="A1628" s="793"/>
      <c r="E1628" s="176"/>
      <c r="F1628" s="176"/>
      <c r="G1628" s="177"/>
      <c r="H1628" s="177"/>
    </row>
    <row r="1629" spans="1:8" x14ac:dyDescent="0.25">
      <c r="A1629" s="793"/>
      <c r="E1629" s="176"/>
      <c r="F1629" s="176"/>
      <c r="G1629" s="177"/>
      <c r="H1629" s="177"/>
    </row>
    <row r="1630" spans="1:8" x14ac:dyDescent="0.25">
      <c r="A1630" s="793"/>
      <c r="E1630" s="176"/>
      <c r="F1630" s="176"/>
      <c r="G1630" s="177"/>
      <c r="H1630" s="177"/>
    </row>
    <row r="1631" spans="1:8" x14ac:dyDescent="0.25">
      <c r="A1631" s="793"/>
      <c r="E1631" s="176"/>
      <c r="F1631" s="176"/>
      <c r="G1631" s="177"/>
      <c r="H1631" s="177"/>
    </row>
    <row r="1632" spans="1:8" x14ac:dyDescent="0.25">
      <c r="A1632" s="793"/>
      <c r="E1632" s="176"/>
      <c r="F1632" s="176"/>
      <c r="G1632" s="177"/>
      <c r="H1632" s="177"/>
    </row>
    <row r="1633" spans="1:8" x14ac:dyDescent="0.25">
      <c r="A1633" s="793"/>
      <c r="E1633" s="176"/>
      <c r="F1633" s="176"/>
      <c r="G1633" s="177"/>
      <c r="H1633" s="177"/>
    </row>
    <row r="1634" spans="1:8" x14ac:dyDescent="0.25">
      <c r="A1634" s="793"/>
      <c r="E1634" s="176"/>
      <c r="F1634" s="176"/>
      <c r="G1634" s="177"/>
      <c r="H1634" s="177"/>
    </row>
    <row r="1635" spans="1:8" x14ac:dyDescent="0.25">
      <c r="A1635" s="793"/>
      <c r="E1635" s="176"/>
      <c r="F1635" s="176"/>
      <c r="G1635" s="177"/>
      <c r="H1635" s="177"/>
    </row>
    <row r="1636" spans="1:8" x14ac:dyDescent="0.25">
      <c r="A1636" s="793"/>
      <c r="E1636" s="176"/>
      <c r="F1636" s="176"/>
      <c r="G1636" s="177"/>
      <c r="H1636" s="177"/>
    </row>
    <row r="1637" spans="1:8" x14ac:dyDescent="0.25">
      <c r="A1637" s="793"/>
      <c r="E1637" s="176"/>
      <c r="F1637" s="176"/>
      <c r="G1637" s="177"/>
      <c r="H1637" s="177"/>
    </row>
    <row r="1638" spans="1:8" x14ac:dyDescent="0.25">
      <c r="A1638" s="793"/>
      <c r="E1638" s="176"/>
      <c r="F1638" s="176"/>
      <c r="G1638" s="177"/>
      <c r="H1638" s="177"/>
    </row>
    <row r="1639" spans="1:8" x14ac:dyDescent="0.25">
      <c r="A1639" s="793"/>
      <c r="E1639" s="176"/>
      <c r="F1639" s="176"/>
      <c r="G1639" s="177"/>
      <c r="H1639" s="177"/>
    </row>
    <row r="1640" spans="1:8" x14ac:dyDescent="0.25">
      <c r="A1640" s="793"/>
      <c r="E1640" s="176"/>
      <c r="F1640" s="176"/>
      <c r="G1640" s="177"/>
      <c r="H1640" s="177"/>
    </row>
    <row r="1641" spans="1:8" x14ac:dyDescent="0.25">
      <c r="A1641" s="793"/>
      <c r="E1641" s="176"/>
      <c r="F1641" s="176"/>
      <c r="G1641" s="177"/>
      <c r="H1641" s="177"/>
    </row>
    <row r="1642" spans="1:8" x14ac:dyDescent="0.25">
      <c r="A1642" s="793"/>
      <c r="E1642" s="176"/>
      <c r="F1642" s="176"/>
      <c r="G1642" s="177"/>
      <c r="H1642" s="177"/>
    </row>
    <row r="1643" spans="1:8" x14ac:dyDescent="0.25">
      <c r="A1643" s="793"/>
      <c r="E1643" s="176"/>
      <c r="F1643" s="176"/>
      <c r="G1643" s="177"/>
      <c r="H1643" s="177"/>
    </row>
    <row r="1644" spans="1:8" x14ac:dyDescent="0.25">
      <c r="A1644" s="793"/>
      <c r="E1644" s="176"/>
      <c r="F1644" s="176"/>
      <c r="G1644" s="177"/>
      <c r="H1644" s="177"/>
    </row>
    <row r="1645" spans="1:8" x14ac:dyDescent="0.25">
      <c r="A1645" s="793"/>
      <c r="E1645" s="176"/>
      <c r="F1645" s="176"/>
      <c r="G1645" s="177"/>
      <c r="H1645" s="177"/>
    </row>
    <row r="1646" spans="1:8" x14ac:dyDescent="0.25">
      <c r="A1646" s="793"/>
      <c r="E1646" s="176"/>
      <c r="F1646" s="176"/>
      <c r="G1646" s="177"/>
      <c r="H1646" s="177"/>
    </row>
    <row r="1647" spans="1:8" x14ac:dyDescent="0.25">
      <c r="A1647" s="793"/>
      <c r="E1647" s="176"/>
      <c r="F1647" s="176"/>
      <c r="G1647" s="177"/>
      <c r="H1647" s="177"/>
    </row>
    <row r="1648" spans="1:8" x14ac:dyDescent="0.25">
      <c r="A1648" s="793"/>
      <c r="E1648" s="176"/>
      <c r="F1648" s="176"/>
      <c r="G1648" s="177"/>
      <c r="H1648" s="177"/>
    </row>
    <row r="1649" spans="1:8" x14ac:dyDescent="0.25">
      <c r="A1649" s="793"/>
      <c r="E1649" s="176"/>
      <c r="F1649" s="176"/>
      <c r="G1649" s="177"/>
      <c r="H1649" s="177"/>
    </row>
    <row r="1650" spans="1:8" x14ac:dyDescent="0.25">
      <c r="A1650" s="793"/>
      <c r="E1650" s="176"/>
      <c r="F1650" s="176"/>
      <c r="G1650" s="177"/>
      <c r="H1650" s="177"/>
    </row>
    <row r="1651" spans="1:8" x14ac:dyDescent="0.25">
      <c r="A1651" s="793"/>
      <c r="E1651" s="176"/>
      <c r="F1651" s="176"/>
      <c r="G1651" s="177"/>
      <c r="H1651" s="177"/>
    </row>
    <row r="1652" spans="1:8" x14ac:dyDescent="0.25">
      <c r="A1652" s="793"/>
      <c r="E1652" s="176"/>
      <c r="F1652" s="176"/>
      <c r="G1652" s="177"/>
      <c r="H1652" s="177"/>
    </row>
    <row r="1653" spans="1:8" x14ac:dyDescent="0.25">
      <c r="A1653" s="793"/>
      <c r="E1653" s="176"/>
      <c r="F1653" s="176"/>
      <c r="G1653" s="177"/>
      <c r="H1653" s="177"/>
    </row>
    <row r="1654" spans="1:8" x14ac:dyDescent="0.25">
      <c r="A1654" s="793"/>
      <c r="E1654" s="176"/>
      <c r="F1654" s="176"/>
      <c r="G1654" s="177"/>
      <c r="H1654" s="177"/>
    </row>
    <row r="1655" spans="1:8" x14ac:dyDescent="0.25">
      <c r="A1655" s="793"/>
      <c r="E1655" s="176"/>
      <c r="F1655" s="176"/>
      <c r="G1655" s="177"/>
      <c r="H1655" s="177"/>
    </row>
    <row r="1656" spans="1:8" x14ac:dyDescent="0.25">
      <c r="A1656" s="793"/>
      <c r="E1656" s="176"/>
      <c r="F1656" s="176"/>
      <c r="G1656" s="177"/>
      <c r="H1656" s="177"/>
    </row>
    <row r="1657" spans="1:8" x14ac:dyDescent="0.25">
      <c r="A1657" s="793"/>
      <c r="E1657" s="176"/>
      <c r="F1657" s="176"/>
      <c r="G1657" s="177"/>
      <c r="H1657" s="177"/>
    </row>
    <row r="1658" spans="1:8" x14ac:dyDescent="0.25">
      <c r="A1658" s="793"/>
      <c r="E1658" s="176"/>
      <c r="F1658" s="176"/>
      <c r="G1658" s="177"/>
      <c r="H1658" s="177"/>
    </row>
    <row r="1659" spans="1:8" x14ac:dyDescent="0.25">
      <c r="A1659" s="793"/>
      <c r="E1659" s="176"/>
      <c r="F1659" s="176"/>
      <c r="G1659" s="177"/>
      <c r="H1659" s="177"/>
    </row>
    <row r="1660" spans="1:8" x14ac:dyDescent="0.25">
      <c r="A1660" s="793"/>
      <c r="E1660" s="176"/>
      <c r="F1660" s="176"/>
      <c r="G1660" s="177"/>
      <c r="H1660" s="177"/>
    </row>
    <row r="1661" spans="1:8" x14ac:dyDescent="0.25">
      <c r="A1661" s="793"/>
      <c r="E1661" s="176"/>
      <c r="F1661" s="176"/>
      <c r="G1661" s="177"/>
      <c r="H1661" s="177"/>
    </row>
    <row r="1662" spans="1:8" x14ac:dyDescent="0.25">
      <c r="A1662" s="793"/>
      <c r="E1662" s="176"/>
      <c r="F1662" s="176"/>
      <c r="G1662" s="177"/>
      <c r="H1662" s="177"/>
    </row>
    <row r="1663" spans="1:8" x14ac:dyDescent="0.25">
      <c r="A1663" s="793"/>
      <c r="E1663" s="176"/>
      <c r="F1663" s="176"/>
      <c r="G1663" s="177"/>
      <c r="H1663" s="177"/>
    </row>
    <row r="1664" spans="1:8" x14ac:dyDescent="0.25">
      <c r="A1664" s="793"/>
      <c r="E1664" s="176"/>
      <c r="F1664" s="176"/>
      <c r="G1664" s="177"/>
      <c r="H1664" s="177"/>
    </row>
    <row r="1665" spans="1:8" x14ac:dyDescent="0.25">
      <c r="A1665" s="793"/>
      <c r="E1665" s="176"/>
      <c r="F1665" s="176"/>
      <c r="G1665" s="177"/>
      <c r="H1665" s="177"/>
    </row>
    <row r="1666" spans="1:8" x14ac:dyDescent="0.25">
      <c r="A1666" s="793"/>
      <c r="E1666" s="176"/>
      <c r="F1666" s="176"/>
      <c r="G1666" s="177"/>
      <c r="H1666" s="177"/>
    </row>
    <row r="1667" spans="1:8" x14ac:dyDescent="0.25">
      <c r="A1667" s="793"/>
      <c r="E1667" s="176"/>
      <c r="F1667" s="176"/>
      <c r="G1667" s="177"/>
      <c r="H1667" s="177"/>
    </row>
    <row r="1668" spans="1:8" x14ac:dyDescent="0.25">
      <c r="A1668" s="793"/>
      <c r="E1668" s="176"/>
      <c r="F1668" s="176"/>
      <c r="G1668" s="177"/>
      <c r="H1668" s="177"/>
    </row>
    <row r="1669" spans="1:8" x14ac:dyDescent="0.25">
      <c r="A1669" s="793"/>
      <c r="E1669" s="176"/>
      <c r="F1669" s="176"/>
      <c r="G1669" s="177"/>
      <c r="H1669" s="177"/>
    </row>
    <row r="1670" spans="1:8" x14ac:dyDescent="0.25">
      <c r="A1670" s="793"/>
      <c r="E1670" s="176"/>
      <c r="F1670" s="176"/>
      <c r="G1670" s="177"/>
      <c r="H1670" s="177"/>
    </row>
    <row r="1671" spans="1:8" x14ac:dyDescent="0.25">
      <c r="A1671" s="793"/>
      <c r="E1671" s="176"/>
      <c r="F1671" s="176"/>
      <c r="G1671" s="177"/>
      <c r="H1671" s="177"/>
    </row>
    <row r="1672" spans="1:8" x14ac:dyDescent="0.25">
      <c r="A1672" s="793"/>
      <c r="E1672" s="176"/>
      <c r="F1672" s="176"/>
      <c r="G1672" s="177"/>
      <c r="H1672" s="177"/>
    </row>
    <row r="1673" spans="1:8" x14ac:dyDescent="0.25">
      <c r="A1673" s="793"/>
      <c r="E1673" s="176"/>
      <c r="F1673" s="176"/>
      <c r="G1673" s="177"/>
      <c r="H1673" s="177"/>
    </row>
    <row r="1674" spans="1:8" x14ac:dyDescent="0.25">
      <c r="A1674" s="793"/>
      <c r="E1674" s="176"/>
      <c r="F1674" s="176"/>
      <c r="G1674" s="177"/>
      <c r="H1674" s="177"/>
    </row>
    <row r="1675" spans="1:8" x14ac:dyDescent="0.25">
      <c r="A1675" s="793"/>
      <c r="E1675" s="176"/>
      <c r="F1675" s="176"/>
      <c r="G1675" s="177"/>
      <c r="H1675" s="177"/>
    </row>
    <row r="1676" spans="1:8" x14ac:dyDescent="0.25">
      <c r="A1676" s="793"/>
      <c r="E1676" s="176"/>
      <c r="F1676" s="176"/>
      <c r="G1676" s="177"/>
      <c r="H1676" s="177"/>
    </row>
    <row r="1677" spans="1:8" x14ac:dyDescent="0.25">
      <c r="A1677" s="793"/>
      <c r="E1677" s="176"/>
      <c r="F1677" s="176"/>
      <c r="G1677" s="177"/>
      <c r="H1677" s="177"/>
    </row>
    <row r="1678" spans="1:8" x14ac:dyDescent="0.25">
      <c r="A1678" s="793"/>
      <c r="E1678" s="176"/>
      <c r="F1678" s="176"/>
      <c r="G1678" s="177"/>
      <c r="H1678" s="177"/>
    </row>
    <row r="1679" spans="1:8" x14ac:dyDescent="0.25">
      <c r="A1679" s="793"/>
      <c r="E1679" s="176"/>
      <c r="F1679" s="176"/>
      <c r="G1679" s="177"/>
      <c r="H1679" s="177"/>
    </row>
    <row r="1680" spans="1:8" x14ac:dyDescent="0.25">
      <c r="A1680" s="793"/>
      <c r="E1680" s="176"/>
      <c r="F1680" s="176"/>
      <c r="G1680" s="177"/>
      <c r="H1680" s="177"/>
    </row>
    <row r="1681" spans="1:8" x14ac:dyDescent="0.25">
      <c r="A1681" s="793"/>
      <c r="E1681" s="176"/>
      <c r="F1681" s="176"/>
      <c r="G1681" s="177"/>
      <c r="H1681" s="177"/>
    </row>
    <row r="1682" spans="1:8" x14ac:dyDescent="0.25">
      <c r="A1682" s="793"/>
      <c r="E1682" s="176"/>
      <c r="F1682" s="176"/>
      <c r="G1682" s="177"/>
      <c r="H1682" s="177"/>
    </row>
    <row r="1683" spans="1:8" x14ac:dyDescent="0.25">
      <c r="A1683" s="793"/>
      <c r="E1683" s="176"/>
      <c r="F1683" s="176"/>
      <c r="G1683" s="177"/>
      <c r="H1683" s="177"/>
    </row>
    <row r="1684" spans="1:8" x14ac:dyDescent="0.25">
      <c r="A1684" s="793"/>
      <c r="E1684" s="176"/>
      <c r="F1684" s="176"/>
      <c r="G1684" s="177"/>
      <c r="H1684" s="177"/>
    </row>
    <row r="1685" spans="1:8" x14ac:dyDescent="0.25">
      <c r="A1685" s="793"/>
      <c r="E1685" s="176"/>
      <c r="F1685" s="176"/>
      <c r="G1685" s="177"/>
      <c r="H1685" s="177"/>
    </row>
    <row r="1686" spans="1:8" x14ac:dyDescent="0.25">
      <c r="A1686" s="793"/>
      <c r="E1686" s="176"/>
      <c r="F1686" s="176"/>
      <c r="G1686" s="177"/>
      <c r="H1686" s="177"/>
    </row>
    <row r="1687" spans="1:8" x14ac:dyDescent="0.25">
      <c r="A1687" s="793"/>
      <c r="E1687" s="176"/>
      <c r="F1687" s="176"/>
      <c r="G1687" s="177"/>
      <c r="H1687" s="177"/>
    </row>
    <row r="1688" spans="1:8" x14ac:dyDescent="0.25">
      <c r="A1688" s="793"/>
      <c r="E1688" s="176"/>
      <c r="F1688" s="176"/>
      <c r="G1688" s="177"/>
      <c r="H1688" s="177"/>
    </row>
    <row r="1689" spans="1:8" x14ac:dyDescent="0.25">
      <c r="A1689" s="793"/>
      <c r="E1689" s="176"/>
      <c r="F1689" s="176"/>
      <c r="G1689" s="177"/>
      <c r="H1689" s="177"/>
    </row>
    <row r="1690" spans="1:8" x14ac:dyDescent="0.25">
      <c r="A1690" s="793"/>
      <c r="E1690" s="176"/>
      <c r="F1690" s="176"/>
      <c r="G1690" s="177"/>
      <c r="H1690" s="177"/>
    </row>
    <row r="1691" spans="1:8" x14ac:dyDescent="0.25">
      <c r="A1691" s="793"/>
      <c r="E1691" s="176"/>
      <c r="F1691" s="176"/>
      <c r="G1691" s="177"/>
      <c r="H1691" s="177"/>
    </row>
    <row r="1692" spans="1:8" x14ac:dyDescent="0.25">
      <c r="A1692" s="793"/>
      <c r="E1692" s="176"/>
      <c r="F1692" s="176"/>
      <c r="G1692" s="177"/>
      <c r="H1692" s="177"/>
    </row>
    <row r="1693" spans="1:8" x14ac:dyDescent="0.25">
      <c r="A1693" s="793"/>
      <c r="E1693" s="176"/>
      <c r="F1693" s="176"/>
      <c r="G1693" s="177"/>
      <c r="H1693" s="177"/>
    </row>
    <row r="1694" spans="1:8" x14ac:dyDescent="0.25">
      <c r="A1694" s="793"/>
      <c r="E1694" s="176"/>
      <c r="F1694" s="176"/>
      <c r="G1694" s="177"/>
      <c r="H1694" s="177"/>
    </row>
    <row r="1695" spans="1:8" x14ac:dyDescent="0.25">
      <c r="A1695" s="793"/>
      <c r="E1695" s="176"/>
      <c r="F1695" s="176"/>
      <c r="G1695" s="177"/>
      <c r="H1695" s="177"/>
    </row>
    <row r="1696" spans="1:8" x14ac:dyDescent="0.25">
      <c r="A1696" s="793"/>
      <c r="E1696" s="176"/>
      <c r="F1696" s="176"/>
      <c r="G1696" s="177"/>
      <c r="H1696" s="177"/>
    </row>
    <row r="1697" spans="1:8" x14ac:dyDescent="0.25">
      <c r="A1697" s="793"/>
      <c r="E1697" s="176"/>
      <c r="F1697" s="176"/>
      <c r="G1697" s="177"/>
      <c r="H1697" s="177"/>
    </row>
    <row r="1698" spans="1:8" x14ac:dyDescent="0.25">
      <c r="A1698" s="793"/>
      <c r="E1698" s="176"/>
      <c r="F1698" s="176"/>
      <c r="G1698" s="177"/>
      <c r="H1698" s="177"/>
    </row>
    <row r="1699" spans="1:8" x14ac:dyDescent="0.25">
      <c r="A1699" s="793"/>
      <c r="E1699" s="176"/>
      <c r="F1699" s="176"/>
      <c r="G1699" s="177"/>
      <c r="H1699" s="177"/>
    </row>
    <row r="1700" spans="1:8" x14ac:dyDescent="0.25">
      <c r="A1700" s="793"/>
      <c r="E1700" s="176"/>
      <c r="F1700" s="176"/>
      <c r="G1700" s="177"/>
      <c r="H1700" s="177"/>
    </row>
    <row r="1701" spans="1:8" x14ac:dyDescent="0.25">
      <c r="A1701" s="793"/>
      <c r="E1701" s="176"/>
      <c r="F1701" s="176"/>
      <c r="G1701" s="177"/>
      <c r="H1701" s="177"/>
    </row>
    <row r="1702" spans="1:8" x14ac:dyDescent="0.25">
      <c r="A1702" s="793"/>
      <c r="E1702" s="176"/>
      <c r="F1702" s="176"/>
      <c r="G1702" s="177"/>
      <c r="H1702" s="177"/>
    </row>
    <row r="1703" spans="1:8" x14ac:dyDescent="0.25">
      <c r="A1703" s="793"/>
      <c r="E1703" s="176"/>
      <c r="F1703" s="176"/>
      <c r="G1703" s="177"/>
      <c r="H1703" s="177"/>
    </row>
    <row r="1704" spans="1:8" x14ac:dyDescent="0.25">
      <c r="A1704" s="793"/>
      <c r="E1704" s="176"/>
      <c r="F1704" s="176"/>
      <c r="G1704" s="177"/>
      <c r="H1704" s="177"/>
    </row>
    <row r="1705" spans="1:8" x14ac:dyDescent="0.25">
      <c r="A1705" s="793"/>
      <c r="E1705" s="176"/>
      <c r="F1705" s="176"/>
      <c r="G1705" s="177"/>
      <c r="H1705" s="177"/>
    </row>
    <row r="1706" spans="1:8" x14ac:dyDescent="0.25">
      <c r="A1706" s="793"/>
      <c r="E1706" s="176"/>
      <c r="F1706" s="176"/>
      <c r="G1706" s="177"/>
      <c r="H1706" s="177"/>
    </row>
    <row r="1707" spans="1:8" x14ac:dyDescent="0.25">
      <c r="A1707" s="793"/>
      <c r="E1707" s="176"/>
      <c r="F1707" s="176"/>
      <c r="G1707" s="177"/>
      <c r="H1707" s="177"/>
    </row>
    <row r="1708" spans="1:8" x14ac:dyDescent="0.25">
      <c r="A1708" s="793"/>
      <c r="E1708" s="176"/>
      <c r="F1708" s="176"/>
      <c r="G1708" s="177"/>
      <c r="H1708" s="177"/>
    </row>
    <row r="1709" spans="1:8" x14ac:dyDescent="0.25">
      <c r="A1709" s="793"/>
      <c r="E1709" s="176"/>
      <c r="F1709" s="176"/>
      <c r="G1709" s="177"/>
      <c r="H1709" s="177"/>
    </row>
    <row r="1710" spans="1:8" x14ac:dyDescent="0.25">
      <c r="A1710" s="793"/>
      <c r="E1710" s="176"/>
      <c r="F1710" s="176"/>
      <c r="G1710" s="177"/>
      <c r="H1710" s="177"/>
    </row>
    <row r="1711" spans="1:8" x14ac:dyDescent="0.25">
      <c r="A1711" s="793"/>
      <c r="E1711" s="176"/>
      <c r="F1711" s="176"/>
      <c r="G1711" s="177"/>
      <c r="H1711" s="177"/>
    </row>
    <row r="1712" spans="1:8" x14ac:dyDescent="0.25">
      <c r="A1712" s="793"/>
      <c r="E1712" s="176"/>
      <c r="F1712" s="176"/>
      <c r="G1712" s="177"/>
      <c r="H1712" s="177"/>
    </row>
    <row r="1713" spans="1:8" x14ac:dyDescent="0.25">
      <c r="A1713" s="793"/>
      <c r="E1713" s="176"/>
      <c r="F1713" s="176"/>
      <c r="G1713" s="177"/>
      <c r="H1713" s="177"/>
    </row>
    <row r="1714" spans="1:8" x14ac:dyDescent="0.25">
      <c r="A1714" s="793"/>
      <c r="E1714" s="176"/>
      <c r="F1714" s="176"/>
      <c r="G1714" s="177"/>
      <c r="H1714" s="177"/>
    </row>
    <row r="1715" spans="1:8" x14ac:dyDescent="0.25">
      <c r="A1715" s="793"/>
      <c r="E1715" s="176"/>
      <c r="F1715" s="176"/>
      <c r="G1715" s="177"/>
      <c r="H1715" s="177"/>
    </row>
    <row r="1716" spans="1:8" x14ac:dyDescent="0.25">
      <c r="A1716" s="793"/>
      <c r="E1716" s="176"/>
      <c r="F1716" s="176"/>
      <c r="G1716" s="177"/>
      <c r="H1716" s="177"/>
    </row>
    <row r="1717" spans="1:8" x14ac:dyDescent="0.25">
      <c r="A1717" s="793"/>
      <c r="E1717" s="176"/>
      <c r="F1717" s="176"/>
      <c r="G1717" s="177"/>
      <c r="H1717" s="177"/>
    </row>
    <row r="1718" spans="1:8" x14ac:dyDescent="0.25">
      <c r="A1718" s="793"/>
      <c r="E1718" s="176"/>
      <c r="F1718" s="176"/>
      <c r="G1718" s="177"/>
      <c r="H1718" s="177"/>
    </row>
    <row r="1719" spans="1:8" x14ac:dyDescent="0.25">
      <c r="A1719" s="793"/>
      <c r="E1719" s="176"/>
      <c r="F1719" s="176"/>
      <c r="G1719" s="177"/>
      <c r="H1719" s="177"/>
    </row>
    <row r="1720" spans="1:8" x14ac:dyDescent="0.25">
      <c r="A1720" s="793"/>
      <c r="E1720" s="176"/>
      <c r="F1720" s="176"/>
      <c r="G1720" s="177"/>
      <c r="H1720" s="177"/>
    </row>
    <row r="1721" spans="1:8" x14ac:dyDescent="0.25">
      <c r="A1721" s="793"/>
      <c r="E1721" s="176"/>
      <c r="F1721" s="176"/>
      <c r="G1721" s="177"/>
      <c r="H1721" s="177"/>
    </row>
    <row r="1722" spans="1:8" x14ac:dyDescent="0.25">
      <c r="A1722" s="793"/>
      <c r="E1722" s="176"/>
      <c r="F1722" s="176"/>
      <c r="G1722" s="177"/>
      <c r="H1722" s="177"/>
    </row>
    <row r="1723" spans="1:8" x14ac:dyDescent="0.25">
      <c r="A1723" s="793"/>
      <c r="E1723" s="176"/>
      <c r="F1723" s="176"/>
      <c r="G1723" s="177"/>
      <c r="H1723" s="177"/>
    </row>
    <row r="1724" spans="1:8" x14ac:dyDescent="0.25">
      <c r="A1724" s="793"/>
      <c r="E1724" s="176"/>
      <c r="F1724" s="176"/>
      <c r="G1724" s="177"/>
      <c r="H1724" s="177"/>
    </row>
    <row r="1725" spans="1:8" x14ac:dyDescent="0.25">
      <c r="A1725" s="793"/>
      <c r="E1725" s="176"/>
      <c r="F1725" s="176"/>
      <c r="G1725" s="177"/>
      <c r="H1725" s="177"/>
    </row>
    <row r="1726" spans="1:8" x14ac:dyDescent="0.25">
      <c r="A1726" s="793"/>
      <c r="E1726" s="176"/>
      <c r="F1726" s="176"/>
      <c r="G1726" s="177"/>
      <c r="H1726" s="177"/>
    </row>
    <row r="1727" spans="1:8" x14ac:dyDescent="0.25">
      <c r="A1727" s="793"/>
      <c r="E1727" s="176"/>
      <c r="F1727" s="176"/>
      <c r="G1727" s="177"/>
      <c r="H1727" s="177"/>
    </row>
    <row r="1728" spans="1:8" x14ac:dyDescent="0.25">
      <c r="A1728" s="793"/>
      <c r="E1728" s="176"/>
      <c r="F1728" s="176"/>
      <c r="G1728" s="177"/>
      <c r="H1728" s="177"/>
    </row>
    <row r="1729" spans="1:8" x14ac:dyDescent="0.25">
      <c r="A1729" s="793"/>
      <c r="E1729" s="176"/>
      <c r="F1729" s="176"/>
      <c r="G1729" s="177"/>
      <c r="H1729" s="177"/>
    </row>
    <row r="1730" spans="1:8" x14ac:dyDescent="0.25">
      <c r="A1730" s="793"/>
      <c r="E1730" s="176"/>
      <c r="F1730" s="176"/>
      <c r="G1730" s="177"/>
      <c r="H1730" s="177"/>
    </row>
    <row r="1731" spans="1:8" x14ac:dyDescent="0.25">
      <c r="A1731" s="793"/>
      <c r="E1731" s="176"/>
      <c r="F1731" s="176"/>
      <c r="G1731" s="177"/>
      <c r="H1731" s="177"/>
    </row>
    <row r="1732" spans="1:8" x14ac:dyDescent="0.25">
      <c r="A1732" s="793"/>
      <c r="E1732" s="176"/>
      <c r="F1732" s="176"/>
      <c r="G1732" s="177"/>
      <c r="H1732" s="177"/>
    </row>
    <row r="1733" spans="1:8" x14ac:dyDescent="0.25">
      <c r="A1733" s="793"/>
      <c r="E1733" s="176"/>
      <c r="F1733" s="176"/>
      <c r="G1733" s="177"/>
      <c r="H1733" s="177"/>
    </row>
    <row r="1734" spans="1:8" x14ac:dyDescent="0.25">
      <c r="A1734" s="793"/>
      <c r="E1734" s="176"/>
      <c r="F1734" s="176"/>
      <c r="G1734" s="177"/>
      <c r="H1734" s="177"/>
    </row>
    <row r="1735" spans="1:8" x14ac:dyDescent="0.25">
      <c r="A1735" s="793"/>
      <c r="E1735" s="176"/>
      <c r="F1735" s="176"/>
      <c r="G1735" s="177"/>
      <c r="H1735" s="177"/>
    </row>
    <row r="1736" spans="1:8" x14ac:dyDescent="0.25">
      <c r="A1736" s="793"/>
      <c r="E1736" s="176"/>
      <c r="F1736" s="176"/>
      <c r="G1736" s="177"/>
      <c r="H1736" s="177"/>
    </row>
    <row r="1737" spans="1:8" x14ac:dyDescent="0.25">
      <c r="A1737" s="793"/>
      <c r="E1737" s="176"/>
      <c r="F1737" s="176"/>
      <c r="G1737" s="177"/>
      <c r="H1737" s="177"/>
    </row>
    <row r="1738" spans="1:8" x14ac:dyDescent="0.25">
      <c r="A1738" s="793"/>
      <c r="E1738" s="176"/>
      <c r="F1738" s="176"/>
      <c r="G1738" s="177"/>
      <c r="H1738" s="177"/>
    </row>
    <row r="1739" spans="1:8" x14ac:dyDescent="0.25">
      <c r="A1739" s="793"/>
      <c r="E1739" s="176"/>
      <c r="F1739" s="176"/>
      <c r="G1739" s="177"/>
      <c r="H1739" s="177"/>
    </row>
    <row r="1740" spans="1:8" x14ac:dyDescent="0.25">
      <c r="A1740" s="793"/>
      <c r="E1740" s="176"/>
      <c r="F1740" s="176"/>
      <c r="G1740" s="177"/>
      <c r="H1740" s="177"/>
    </row>
    <row r="1741" spans="1:8" x14ac:dyDescent="0.25">
      <c r="A1741" s="793"/>
      <c r="E1741" s="176"/>
      <c r="F1741" s="176"/>
      <c r="G1741" s="177"/>
      <c r="H1741" s="177"/>
    </row>
    <row r="1742" spans="1:8" x14ac:dyDescent="0.25">
      <c r="A1742" s="793"/>
      <c r="E1742" s="176"/>
      <c r="F1742" s="176"/>
      <c r="G1742" s="177"/>
      <c r="H1742" s="177"/>
    </row>
    <row r="1743" spans="1:8" x14ac:dyDescent="0.25">
      <c r="A1743" s="793"/>
      <c r="E1743" s="176"/>
      <c r="F1743" s="176"/>
      <c r="G1743" s="177"/>
      <c r="H1743" s="177"/>
    </row>
    <row r="1744" spans="1:8" x14ac:dyDescent="0.25">
      <c r="A1744" s="793"/>
      <c r="E1744" s="176"/>
      <c r="F1744" s="176"/>
      <c r="G1744" s="177"/>
      <c r="H1744" s="177"/>
    </row>
    <row r="1745" spans="1:8" x14ac:dyDescent="0.25">
      <c r="A1745" s="793"/>
      <c r="E1745" s="176"/>
      <c r="F1745" s="176"/>
      <c r="G1745" s="177"/>
      <c r="H1745" s="177"/>
    </row>
    <row r="1746" spans="1:8" x14ac:dyDescent="0.25">
      <c r="A1746" s="793"/>
      <c r="E1746" s="176"/>
      <c r="F1746" s="176"/>
      <c r="G1746" s="177"/>
      <c r="H1746" s="177"/>
    </row>
    <row r="1747" spans="1:8" x14ac:dyDescent="0.25">
      <c r="A1747" s="793"/>
      <c r="E1747" s="176"/>
      <c r="F1747" s="176"/>
      <c r="G1747" s="177"/>
      <c r="H1747" s="177"/>
    </row>
    <row r="1748" spans="1:8" x14ac:dyDescent="0.25">
      <c r="A1748" s="793"/>
      <c r="E1748" s="176"/>
      <c r="F1748" s="176"/>
      <c r="G1748" s="177"/>
      <c r="H1748" s="177"/>
    </row>
    <row r="1749" spans="1:8" x14ac:dyDescent="0.25">
      <c r="A1749" s="793"/>
      <c r="E1749" s="176"/>
      <c r="F1749" s="176"/>
      <c r="G1749" s="177"/>
      <c r="H1749" s="177"/>
    </row>
    <row r="1750" spans="1:8" x14ac:dyDescent="0.25">
      <c r="A1750" s="793"/>
      <c r="E1750" s="176"/>
      <c r="F1750" s="176"/>
      <c r="G1750" s="177"/>
      <c r="H1750" s="177"/>
    </row>
    <row r="1751" spans="1:8" x14ac:dyDescent="0.25">
      <c r="A1751" s="793"/>
      <c r="E1751" s="176"/>
      <c r="F1751" s="176"/>
      <c r="G1751" s="177"/>
      <c r="H1751" s="177"/>
    </row>
    <row r="1752" spans="1:8" x14ac:dyDescent="0.25">
      <c r="A1752" s="793"/>
      <c r="E1752" s="176"/>
      <c r="F1752" s="176"/>
      <c r="G1752" s="177"/>
      <c r="H1752" s="177"/>
    </row>
    <row r="1753" spans="1:8" x14ac:dyDescent="0.25">
      <c r="A1753" s="793"/>
      <c r="E1753" s="176"/>
      <c r="F1753" s="176"/>
      <c r="G1753" s="177"/>
      <c r="H1753" s="177"/>
    </row>
    <row r="1754" spans="1:8" x14ac:dyDescent="0.25">
      <c r="A1754" s="793"/>
      <c r="E1754" s="176"/>
      <c r="F1754" s="176"/>
      <c r="G1754" s="177"/>
      <c r="H1754" s="177"/>
    </row>
    <row r="1755" spans="1:8" x14ac:dyDescent="0.25">
      <c r="A1755" s="793"/>
      <c r="E1755" s="176"/>
      <c r="F1755" s="176"/>
      <c r="G1755" s="177"/>
      <c r="H1755" s="177"/>
    </row>
    <row r="1756" spans="1:8" x14ac:dyDescent="0.25">
      <c r="A1756" s="793"/>
      <c r="E1756" s="176"/>
      <c r="F1756" s="176"/>
      <c r="G1756" s="177"/>
      <c r="H1756" s="177"/>
    </row>
    <row r="1757" spans="1:8" x14ac:dyDescent="0.25">
      <c r="A1757" s="793"/>
      <c r="E1757" s="176"/>
      <c r="F1757" s="176"/>
      <c r="G1757" s="177"/>
      <c r="H1757" s="177"/>
    </row>
    <row r="1758" spans="1:8" x14ac:dyDescent="0.25">
      <c r="A1758" s="793"/>
      <c r="E1758" s="176"/>
      <c r="F1758" s="176"/>
      <c r="G1758" s="177"/>
      <c r="H1758" s="177"/>
    </row>
    <row r="1759" spans="1:8" x14ac:dyDescent="0.25">
      <c r="A1759" s="793"/>
      <c r="E1759" s="176"/>
      <c r="F1759" s="176"/>
      <c r="G1759" s="177"/>
      <c r="H1759" s="177"/>
    </row>
    <row r="1760" spans="1:8" x14ac:dyDescent="0.25">
      <c r="A1760" s="793"/>
      <c r="E1760" s="176"/>
      <c r="F1760" s="176"/>
      <c r="G1760" s="177"/>
      <c r="H1760" s="177"/>
    </row>
    <row r="1761" spans="1:8" x14ac:dyDescent="0.25">
      <c r="A1761" s="793"/>
      <c r="E1761" s="176"/>
      <c r="F1761" s="176"/>
      <c r="G1761" s="177"/>
      <c r="H1761" s="177"/>
    </row>
    <row r="1762" spans="1:8" x14ac:dyDescent="0.25">
      <c r="A1762" s="793"/>
      <c r="E1762" s="176"/>
      <c r="F1762" s="176"/>
      <c r="G1762" s="177"/>
      <c r="H1762" s="177"/>
    </row>
    <row r="1763" spans="1:8" x14ac:dyDescent="0.25">
      <c r="A1763" s="793"/>
      <c r="E1763" s="176"/>
      <c r="F1763" s="176"/>
      <c r="G1763" s="177"/>
      <c r="H1763" s="177"/>
    </row>
    <row r="1764" spans="1:8" x14ac:dyDescent="0.25">
      <c r="A1764" s="793"/>
      <c r="E1764" s="176"/>
      <c r="F1764" s="176"/>
      <c r="G1764" s="177"/>
      <c r="H1764" s="177"/>
    </row>
    <row r="1765" spans="1:8" x14ac:dyDescent="0.25">
      <c r="A1765" s="793"/>
      <c r="E1765" s="176"/>
      <c r="F1765" s="176"/>
      <c r="G1765" s="177"/>
      <c r="H1765" s="177"/>
    </row>
    <row r="1766" spans="1:8" x14ac:dyDescent="0.25">
      <c r="A1766" s="793"/>
      <c r="E1766" s="176"/>
      <c r="F1766" s="176"/>
      <c r="G1766" s="177"/>
      <c r="H1766" s="177"/>
    </row>
    <row r="1767" spans="1:8" x14ac:dyDescent="0.25">
      <c r="A1767" s="793"/>
      <c r="E1767" s="176"/>
      <c r="F1767" s="176"/>
      <c r="G1767" s="177"/>
      <c r="H1767" s="177"/>
    </row>
    <row r="1768" spans="1:8" x14ac:dyDescent="0.25">
      <c r="A1768" s="793"/>
      <c r="E1768" s="176"/>
      <c r="F1768" s="176"/>
      <c r="G1768" s="177"/>
      <c r="H1768" s="177"/>
    </row>
    <row r="1769" spans="1:8" x14ac:dyDescent="0.25">
      <c r="A1769" s="793"/>
      <c r="E1769" s="176"/>
      <c r="F1769" s="176"/>
      <c r="G1769" s="177"/>
      <c r="H1769" s="177"/>
    </row>
    <row r="1770" spans="1:8" x14ac:dyDescent="0.25">
      <c r="A1770" s="793"/>
      <c r="E1770" s="176"/>
      <c r="F1770" s="176"/>
      <c r="G1770" s="177"/>
      <c r="H1770" s="177"/>
    </row>
    <row r="1771" spans="1:8" x14ac:dyDescent="0.25">
      <c r="A1771" s="793"/>
      <c r="E1771" s="176"/>
      <c r="F1771" s="176"/>
      <c r="G1771" s="177"/>
      <c r="H1771" s="177"/>
    </row>
    <row r="1772" spans="1:8" x14ac:dyDescent="0.25">
      <c r="A1772" s="793"/>
      <c r="E1772" s="176"/>
      <c r="F1772" s="176"/>
      <c r="G1772" s="177"/>
      <c r="H1772" s="177"/>
    </row>
    <row r="1773" spans="1:8" x14ac:dyDescent="0.25">
      <c r="A1773" s="793"/>
      <c r="E1773" s="176"/>
      <c r="F1773" s="176"/>
      <c r="G1773" s="177"/>
      <c r="H1773" s="177"/>
    </row>
    <row r="1774" spans="1:8" x14ac:dyDescent="0.25">
      <c r="A1774" s="793"/>
      <c r="E1774" s="176"/>
      <c r="F1774" s="176"/>
      <c r="G1774" s="177"/>
      <c r="H1774" s="177"/>
    </row>
    <row r="1775" spans="1:8" x14ac:dyDescent="0.25">
      <c r="A1775" s="793"/>
      <c r="E1775" s="176"/>
      <c r="F1775" s="176"/>
      <c r="G1775" s="177"/>
      <c r="H1775" s="177"/>
    </row>
    <row r="1776" spans="1:8" x14ac:dyDescent="0.25">
      <c r="A1776" s="793"/>
      <c r="E1776" s="176"/>
      <c r="F1776" s="176"/>
      <c r="G1776" s="177"/>
      <c r="H1776" s="177"/>
    </row>
    <row r="1777" spans="1:8" x14ac:dyDescent="0.25">
      <c r="A1777" s="793"/>
      <c r="E1777" s="176"/>
      <c r="F1777" s="176"/>
      <c r="G1777" s="177"/>
      <c r="H1777" s="177"/>
    </row>
    <row r="1778" spans="1:8" x14ac:dyDescent="0.25">
      <c r="A1778" s="793"/>
      <c r="E1778" s="176"/>
      <c r="F1778" s="176"/>
      <c r="G1778" s="177"/>
      <c r="H1778" s="177"/>
    </row>
    <row r="1779" spans="1:8" x14ac:dyDescent="0.25">
      <c r="A1779" s="793"/>
      <c r="E1779" s="176"/>
      <c r="F1779" s="176"/>
      <c r="G1779" s="177"/>
      <c r="H1779" s="177"/>
    </row>
    <row r="1780" spans="1:8" x14ac:dyDescent="0.25">
      <c r="A1780" s="793"/>
      <c r="E1780" s="176"/>
      <c r="F1780" s="176"/>
      <c r="G1780" s="177"/>
      <c r="H1780" s="177"/>
    </row>
    <row r="1781" spans="1:8" x14ac:dyDescent="0.25">
      <c r="A1781" s="793"/>
      <c r="E1781" s="176"/>
      <c r="F1781" s="176"/>
      <c r="G1781" s="177"/>
      <c r="H1781" s="177"/>
    </row>
    <row r="1782" spans="1:8" x14ac:dyDescent="0.25">
      <c r="A1782" s="793"/>
      <c r="E1782" s="176"/>
      <c r="F1782" s="176"/>
      <c r="G1782" s="177"/>
      <c r="H1782" s="177"/>
    </row>
    <row r="1783" spans="1:8" x14ac:dyDescent="0.25">
      <c r="A1783" s="793"/>
      <c r="E1783" s="176"/>
      <c r="F1783" s="176"/>
      <c r="G1783" s="177"/>
      <c r="H1783" s="177"/>
    </row>
    <row r="1784" spans="1:8" x14ac:dyDescent="0.25">
      <c r="A1784" s="793"/>
      <c r="E1784" s="176"/>
      <c r="F1784" s="176"/>
      <c r="G1784" s="177"/>
      <c r="H1784" s="177"/>
    </row>
    <row r="1785" spans="1:8" x14ac:dyDescent="0.25">
      <c r="A1785" s="793"/>
      <c r="E1785" s="176"/>
      <c r="F1785" s="176"/>
      <c r="G1785" s="177"/>
      <c r="H1785" s="177"/>
    </row>
    <row r="1786" spans="1:8" x14ac:dyDescent="0.25">
      <c r="A1786" s="793"/>
      <c r="E1786" s="176"/>
      <c r="F1786" s="176"/>
      <c r="G1786" s="177"/>
      <c r="H1786" s="177"/>
    </row>
    <row r="1787" spans="1:8" x14ac:dyDescent="0.25">
      <c r="A1787" s="793"/>
      <c r="E1787" s="176"/>
      <c r="F1787" s="176"/>
      <c r="G1787" s="177"/>
      <c r="H1787" s="177"/>
    </row>
    <row r="1788" spans="1:8" x14ac:dyDescent="0.25">
      <c r="A1788" s="793"/>
      <c r="E1788" s="176"/>
      <c r="F1788" s="176"/>
      <c r="G1788" s="177"/>
      <c r="H1788" s="177"/>
    </row>
    <row r="1789" spans="1:8" x14ac:dyDescent="0.25">
      <c r="A1789" s="793"/>
      <c r="E1789" s="176"/>
      <c r="F1789" s="176"/>
      <c r="G1789" s="177"/>
      <c r="H1789" s="177"/>
    </row>
    <row r="1790" spans="1:8" x14ac:dyDescent="0.25">
      <c r="A1790" s="793"/>
      <c r="E1790" s="176"/>
      <c r="F1790" s="176"/>
      <c r="G1790" s="177"/>
      <c r="H1790" s="177"/>
    </row>
    <row r="1791" spans="1:8" x14ac:dyDescent="0.25">
      <c r="A1791" s="793"/>
      <c r="E1791" s="176"/>
      <c r="F1791" s="176"/>
      <c r="G1791" s="177"/>
      <c r="H1791" s="177"/>
    </row>
    <row r="1792" spans="1:8" x14ac:dyDescent="0.25">
      <c r="A1792" s="793"/>
      <c r="E1792" s="176"/>
      <c r="F1792" s="176"/>
      <c r="G1792" s="177"/>
      <c r="H1792" s="177"/>
    </row>
    <row r="1793" spans="1:8" x14ac:dyDescent="0.25">
      <c r="A1793" s="793"/>
      <c r="E1793" s="176"/>
      <c r="F1793" s="176"/>
      <c r="G1793" s="177"/>
      <c r="H1793" s="177"/>
    </row>
    <row r="1794" spans="1:8" x14ac:dyDescent="0.25">
      <c r="A1794" s="793"/>
      <c r="E1794" s="176"/>
      <c r="F1794" s="176"/>
      <c r="G1794" s="177"/>
      <c r="H1794" s="177"/>
    </row>
    <row r="1795" spans="1:8" x14ac:dyDescent="0.25">
      <c r="A1795" s="793"/>
      <c r="E1795" s="176"/>
      <c r="F1795" s="176"/>
      <c r="G1795" s="177"/>
      <c r="H1795" s="177"/>
    </row>
    <row r="1796" spans="1:8" x14ac:dyDescent="0.25">
      <c r="A1796" s="793"/>
      <c r="E1796" s="176"/>
      <c r="F1796" s="176"/>
      <c r="G1796" s="177"/>
      <c r="H1796" s="177"/>
    </row>
    <row r="1797" spans="1:8" x14ac:dyDescent="0.25">
      <c r="A1797" s="793"/>
      <c r="E1797" s="176"/>
      <c r="F1797" s="176"/>
      <c r="G1797" s="177"/>
      <c r="H1797" s="177"/>
    </row>
    <row r="1798" spans="1:8" x14ac:dyDescent="0.25">
      <c r="A1798" s="793"/>
      <c r="E1798" s="176"/>
      <c r="F1798" s="176"/>
      <c r="G1798" s="177"/>
      <c r="H1798" s="177"/>
    </row>
    <row r="1799" spans="1:8" x14ac:dyDescent="0.25">
      <c r="A1799" s="793"/>
      <c r="E1799" s="176"/>
      <c r="F1799" s="176"/>
      <c r="G1799" s="177"/>
      <c r="H1799" s="177"/>
    </row>
    <row r="1800" spans="1:8" x14ac:dyDescent="0.25">
      <c r="A1800" s="793"/>
      <c r="E1800" s="176"/>
      <c r="F1800" s="176"/>
      <c r="G1800" s="177"/>
      <c r="H1800" s="177"/>
    </row>
    <row r="1801" spans="1:8" x14ac:dyDescent="0.25">
      <c r="A1801" s="793"/>
      <c r="E1801" s="176"/>
      <c r="F1801" s="176"/>
      <c r="G1801" s="177"/>
      <c r="H1801" s="177"/>
    </row>
    <row r="1802" spans="1:8" x14ac:dyDescent="0.25">
      <c r="A1802" s="793"/>
      <c r="E1802" s="176"/>
      <c r="F1802" s="176"/>
      <c r="G1802" s="177"/>
      <c r="H1802" s="177"/>
    </row>
    <row r="1803" spans="1:8" x14ac:dyDescent="0.25">
      <c r="A1803" s="793"/>
      <c r="E1803" s="176"/>
      <c r="F1803" s="176"/>
      <c r="G1803" s="177"/>
      <c r="H1803" s="177"/>
    </row>
    <row r="1804" spans="1:8" x14ac:dyDescent="0.25">
      <c r="A1804" s="793"/>
      <c r="E1804" s="176"/>
      <c r="F1804" s="176"/>
      <c r="G1804" s="177"/>
      <c r="H1804" s="177"/>
    </row>
    <row r="1805" spans="1:8" x14ac:dyDescent="0.25">
      <c r="A1805" s="793"/>
      <c r="E1805" s="176"/>
      <c r="F1805" s="176"/>
      <c r="G1805" s="177"/>
      <c r="H1805" s="177"/>
    </row>
    <row r="1806" spans="1:8" x14ac:dyDescent="0.25">
      <c r="A1806" s="793"/>
      <c r="E1806" s="176"/>
      <c r="F1806" s="176"/>
      <c r="G1806" s="177"/>
      <c r="H1806" s="177"/>
    </row>
    <row r="1807" spans="1:8" x14ac:dyDescent="0.25">
      <c r="A1807" s="793"/>
      <c r="E1807" s="176"/>
      <c r="F1807" s="176"/>
      <c r="G1807" s="177"/>
      <c r="H1807" s="177"/>
    </row>
    <row r="1808" spans="1:8" x14ac:dyDescent="0.25">
      <c r="A1808" s="793"/>
      <c r="E1808" s="176"/>
      <c r="F1808" s="176"/>
      <c r="G1808" s="177"/>
      <c r="H1808" s="177"/>
    </row>
    <row r="1809" spans="1:8" x14ac:dyDescent="0.25">
      <c r="A1809" s="793"/>
      <c r="E1809" s="176"/>
      <c r="F1809" s="176"/>
      <c r="G1809" s="177"/>
      <c r="H1809" s="177"/>
    </row>
    <row r="1810" spans="1:8" x14ac:dyDescent="0.25">
      <c r="A1810" s="793"/>
      <c r="E1810" s="176"/>
      <c r="F1810" s="176"/>
      <c r="G1810" s="177"/>
      <c r="H1810" s="177"/>
    </row>
    <row r="1811" spans="1:8" x14ac:dyDescent="0.25">
      <c r="A1811" s="793"/>
      <c r="E1811" s="176"/>
      <c r="F1811" s="176"/>
      <c r="G1811" s="177"/>
      <c r="H1811" s="177"/>
    </row>
    <row r="1812" spans="1:8" x14ac:dyDescent="0.25">
      <c r="A1812" s="793"/>
      <c r="E1812" s="176"/>
      <c r="F1812" s="176"/>
      <c r="G1812" s="177"/>
      <c r="H1812" s="177"/>
    </row>
    <row r="1813" spans="1:8" x14ac:dyDescent="0.25">
      <c r="A1813" s="793"/>
      <c r="E1813" s="176"/>
      <c r="F1813" s="176"/>
      <c r="G1813" s="177"/>
      <c r="H1813" s="177"/>
    </row>
    <row r="1814" spans="1:8" x14ac:dyDescent="0.25">
      <c r="A1814" s="793"/>
      <c r="E1814" s="176"/>
      <c r="F1814" s="176"/>
      <c r="G1814" s="177"/>
      <c r="H1814" s="177"/>
    </row>
    <row r="1815" spans="1:8" x14ac:dyDescent="0.25">
      <c r="A1815" s="793"/>
      <c r="E1815" s="176"/>
      <c r="F1815" s="176"/>
      <c r="G1815" s="177"/>
      <c r="H1815" s="177"/>
    </row>
    <row r="1816" spans="1:8" x14ac:dyDescent="0.25">
      <c r="A1816" s="793"/>
      <c r="E1816" s="176"/>
      <c r="F1816" s="176"/>
      <c r="G1816" s="177"/>
      <c r="H1816" s="177"/>
    </row>
    <row r="1817" spans="1:8" x14ac:dyDescent="0.25">
      <c r="A1817" s="793"/>
      <c r="E1817" s="176"/>
      <c r="F1817" s="176"/>
      <c r="G1817" s="177"/>
      <c r="H1817" s="177"/>
    </row>
    <row r="1818" spans="1:8" x14ac:dyDescent="0.25">
      <c r="A1818" s="793"/>
      <c r="E1818" s="176"/>
      <c r="F1818" s="176"/>
      <c r="G1818" s="177"/>
      <c r="H1818" s="177"/>
    </row>
    <row r="1819" spans="1:8" x14ac:dyDescent="0.25">
      <c r="A1819" s="793"/>
      <c r="E1819" s="176"/>
      <c r="F1819" s="176"/>
      <c r="G1819" s="177"/>
      <c r="H1819" s="177"/>
    </row>
    <row r="1820" spans="1:8" x14ac:dyDescent="0.25">
      <c r="A1820" s="793"/>
      <c r="E1820" s="176"/>
      <c r="F1820" s="176"/>
      <c r="G1820" s="177"/>
      <c r="H1820" s="177"/>
    </row>
    <row r="1821" spans="1:8" x14ac:dyDescent="0.25">
      <c r="A1821" s="793"/>
      <c r="E1821" s="176"/>
      <c r="F1821" s="176"/>
      <c r="G1821" s="177"/>
      <c r="H1821" s="177"/>
    </row>
    <row r="1822" spans="1:8" x14ac:dyDescent="0.25">
      <c r="A1822" s="793"/>
      <c r="E1822" s="176"/>
      <c r="F1822" s="176"/>
      <c r="G1822" s="177"/>
      <c r="H1822" s="177"/>
    </row>
    <row r="1823" spans="1:8" x14ac:dyDescent="0.25">
      <c r="A1823" s="793"/>
      <c r="E1823" s="176"/>
      <c r="F1823" s="176"/>
      <c r="G1823" s="177"/>
      <c r="H1823" s="177"/>
    </row>
    <row r="1824" spans="1:8" x14ac:dyDescent="0.25">
      <c r="A1824" s="793"/>
      <c r="E1824" s="176"/>
      <c r="F1824" s="176"/>
      <c r="G1824" s="177"/>
      <c r="H1824" s="177"/>
    </row>
    <row r="1825" spans="1:8" x14ac:dyDescent="0.25">
      <c r="A1825" s="793"/>
      <c r="E1825" s="176"/>
      <c r="F1825" s="176"/>
      <c r="G1825" s="177"/>
      <c r="H1825" s="177"/>
    </row>
    <row r="1826" spans="1:8" x14ac:dyDescent="0.25">
      <c r="A1826" s="793"/>
      <c r="E1826" s="176"/>
      <c r="F1826" s="176"/>
      <c r="G1826" s="177"/>
      <c r="H1826" s="177"/>
    </row>
    <row r="1827" spans="1:8" x14ac:dyDescent="0.25">
      <c r="A1827" s="793"/>
      <c r="E1827" s="176"/>
      <c r="F1827" s="176"/>
      <c r="G1827" s="177"/>
      <c r="H1827" s="177"/>
    </row>
    <row r="1828" spans="1:8" x14ac:dyDescent="0.25">
      <c r="A1828" s="793"/>
      <c r="E1828" s="176"/>
      <c r="F1828" s="176"/>
      <c r="G1828" s="177"/>
      <c r="H1828" s="177"/>
    </row>
    <row r="1829" spans="1:8" x14ac:dyDescent="0.25">
      <c r="A1829" s="793"/>
      <c r="E1829" s="176"/>
      <c r="F1829" s="176"/>
      <c r="G1829" s="177"/>
      <c r="H1829" s="177"/>
    </row>
    <row r="1830" spans="1:8" x14ac:dyDescent="0.25">
      <c r="A1830" s="793"/>
      <c r="E1830" s="176"/>
      <c r="F1830" s="176"/>
      <c r="G1830" s="177"/>
      <c r="H1830" s="177"/>
    </row>
    <row r="1831" spans="1:8" x14ac:dyDescent="0.25">
      <c r="A1831" s="793"/>
      <c r="E1831" s="176"/>
      <c r="F1831" s="176"/>
      <c r="G1831" s="177"/>
      <c r="H1831" s="177"/>
    </row>
    <row r="1832" spans="1:8" x14ac:dyDescent="0.25">
      <c r="A1832" s="793"/>
      <c r="E1832" s="176"/>
      <c r="F1832" s="176"/>
      <c r="G1832" s="177"/>
      <c r="H1832" s="177"/>
    </row>
    <row r="1833" spans="1:8" x14ac:dyDescent="0.25">
      <c r="A1833" s="793"/>
      <c r="E1833" s="176"/>
      <c r="F1833" s="176"/>
      <c r="G1833" s="177"/>
      <c r="H1833" s="177"/>
    </row>
    <row r="1834" spans="1:8" x14ac:dyDescent="0.25">
      <c r="A1834" s="793"/>
      <c r="E1834" s="176"/>
      <c r="F1834" s="176"/>
      <c r="G1834" s="177"/>
      <c r="H1834" s="177"/>
    </row>
    <row r="1835" spans="1:8" x14ac:dyDescent="0.25">
      <c r="A1835" s="793"/>
      <c r="E1835" s="176"/>
      <c r="F1835" s="176"/>
      <c r="G1835" s="177"/>
      <c r="H1835" s="177"/>
    </row>
    <row r="1836" spans="1:8" x14ac:dyDescent="0.25">
      <c r="A1836" s="793"/>
      <c r="E1836" s="176"/>
      <c r="F1836" s="176"/>
      <c r="G1836" s="177"/>
      <c r="H1836" s="177"/>
    </row>
    <row r="1837" spans="1:8" x14ac:dyDescent="0.25">
      <c r="A1837" s="793"/>
      <c r="E1837" s="176"/>
      <c r="F1837" s="176"/>
      <c r="G1837" s="177"/>
      <c r="H1837" s="177"/>
    </row>
    <row r="1838" spans="1:8" x14ac:dyDescent="0.25">
      <c r="A1838" s="793"/>
      <c r="E1838" s="176"/>
      <c r="F1838" s="176"/>
      <c r="G1838" s="177"/>
      <c r="H1838" s="177"/>
    </row>
    <row r="1839" spans="1:8" x14ac:dyDescent="0.25">
      <c r="A1839" s="793"/>
      <c r="E1839" s="176"/>
      <c r="F1839" s="176"/>
      <c r="G1839" s="177"/>
      <c r="H1839" s="177"/>
    </row>
    <row r="1840" spans="1:8" x14ac:dyDescent="0.25">
      <c r="A1840" s="793"/>
      <c r="E1840" s="176"/>
      <c r="F1840" s="176"/>
      <c r="G1840" s="177"/>
      <c r="H1840" s="177"/>
    </row>
    <row r="1841" spans="1:8" x14ac:dyDescent="0.25">
      <c r="A1841" s="793"/>
      <c r="E1841" s="176"/>
      <c r="F1841" s="176"/>
      <c r="G1841" s="177"/>
      <c r="H1841" s="177"/>
    </row>
    <row r="1842" spans="1:8" x14ac:dyDescent="0.25">
      <c r="A1842" s="793"/>
      <c r="E1842" s="176"/>
      <c r="F1842" s="176"/>
      <c r="G1842" s="177"/>
      <c r="H1842" s="177"/>
    </row>
    <row r="1843" spans="1:8" x14ac:dyDescent="0.25">
      <c r="A1843" s="793"/>
      <c r="E1843" s="176"/>
      <c r="F1843" s="176"/>
      <c r="G1843" s="177"/>
      <c r="H1843" s="177"/>
    </row>
    <row r="1844" spans="1:8" x14ac:dyDescent="0.25">
      <c r="A1844" s="793"/>
      <c r="E1844" s="176"/>
      <c r="F1844" s="176"/>
      <c r="G1844" s="177"/>
      <c r="H1844" s="177"/>
    </row>
    <row r="1845" spans="1:8" x14ac:dyDescent="0.25">
      <c r="A1845" s="793"/>
      <c r="E1845" s="176"/>
      <c r="F1845" s="176"/>
      <c r="G1845" s="177"/>
      <c r="H1845" s="177"/>
    </row>
    <row r="1846" spans="1:8" x14ac:dyDescent="0.25">
      <c r="A1846" s="793"/>
      <c r="E1846" s="176"/>
      <c r="F1846" s="176"/>
      <c r="G1846" s="177"/>
      <c r="H1846" s="177"/>
    </row>
    <row r="1847" spans="1:8" x14ac:dyDescent="0.25">
      <c r="A1847" s="793"/>
      <c r="E1847" s="176"/>
      <c r="F1847" s="176"/>
      <c r="G1847" s="177"/>
      <c r="H1847" s="177"/>
    </row>
    <row r="1848" spans="1:8" x14ac:dyDescent="0.25">
      <c r="A1848" s="793"/>
      <c r="E1848" s="176"/>
      <c r="F1848" s="176"/>
      <c r="G1848" s="177"/>
      <c r="H1848" s="177"/>
    </row>
    <row r="1849" spans="1:8" x14ac:dyDescent="0.25">
      <c r="A1849" s="793"/>
      <c r="E1849" s="176"/>
      <c r="F1849" s="176"/>
      <c r="G1849" s="177"/>
      <c r="H1849" s="177"/>
    </row>
    <row r="1850" spans="1:8" x14ac:dyDescent="0.25">
      <c r="A1850" s="793"/>
      <c r="E1850" s="176"/>
      <c r="F1850" s="176"/>
      <c r="G1850" s="177"/>
      <c r="H1850" s="177"/>
    </row>
    <row r="1851" spans="1:8" x14ac:dyDescent="0.25">
      <c r="A1851" s="793"/>
      <c r="E1851" s="176"/>
      <c r="F1851" s="176"/>
      <c r="G1851" s="177"/>
      <c r="H1851" s="177"/>
    </row>
    <row r="1852" spans="1:8" x14ac:dyDescent="0.25">
      <c r="A1852" s="793"/>
      <c r="E1852" s="176"/>
      <c r="F1852" s="176"/>
      <c r="G1852" s="177"/>
      <c r="H1852" s="177"/>
    </row>
    <row r="1853" spans="1:8" x14ac:dyDescent="0.25">
      <c r="A1853" s="793"/>
      <c r="E1853" s="176"/>
      <c r="F1853" s="176"/>
      <c r="G1853" s="177"/>
      <c r="H1853" s="177"/>
    </row>
    <row r="1854" spans="1:8" x14ac:dyDescent="0.25">
      <c r="A1854" s="793"/>
      <c r="E1854" s="176"/>
      <c r="F1854" s="176"/>
      <c r="G1854" s="177"/>
      <c r="H1854" s="177"/>
    </row>
    <row r="1855" spans="1:8" x14ac:dyDescent="0.25">
      <c r="A1855" s="793"/>
      <c r="E1855" s="176"/>
      <c r="F1855" s="176"/>
      <c r="G1855" s="177"/>
      <c r="H1855" s="177"/>
    </row>
    <row r="1856" spans="1:8" x14ac:dyDescent="0.25">
      <c r="A1856" s="793"/>
      <c r="E1856" s="176"/>
      <c r="F1856" s="176"/>
      <c r="G1856" s="177"/>
      <c r="H1856" s="177"/>
    </row>
    <row r="1857" spans="1:8" x14ac:dyDescent="0.25">
      <c r="A1857" s="793"/>
      <c r="E1857" s="176"/>
      <c r="F1857" s="176"/>
      <c r="G1857" s="177"/>
      <c r="H1857" s="177"/>
    </row>
    <row r="1858" spans="1:8" x14ac:dyDescent="0.25">
      <c r="A1858" s="793"/>
      <c r="E1858" s="176"/>
      <c r="F1858" s="176"/>
      <c r="G1858" s="177"/>
      <c r="H1858" s="177"/>
    </row>
    <row r="1859" spans="1:8" x14ac:dyDescent="0.25">
      <c r="A1859" s="793"/>
      <c r="E1859" s="176"/>
      <c r="F1859" s="176"/>
      <c r="G1859" s="177"/>
      <c r="H1859" s="177"/>
    </row>
    <row r="1860" spans="1:8" x14ac:dyDescent="0.25">
      <c r="A1860" s="793"/>
      <c r="E1860" s="176"/>
      <c r="F1860" s="176"/>
      <c r="G1860" s="177"/>
      <c r="H1860" s="177"/>
    </row>
    <row r="1861" spans="1:8" x14ac:dyDescent="0.25">
      <c r="A1861" s="793"/>
      <c r="E1861" s="176"/>
      <c r="F1861" s="176"/>
      <c r="G1861" s="177"/>
      <c r="H1861" s="177"/>
    </row>
    <row r="1862" spans="1:8" x14ac:dyDescent="0.25">
      <c r="A1862" s="793"/>
      <c r="E1862" s="176"/>
      <c r="F1862" s="176"/>
      <c r="G1862" s="177"/>
      <c r="H1862" s="177"/>
    </row>
    <row r="1863" spans="1:8" x14ac:dyDescent="0.25">
      <c r="A1863" s="793"/>
      <c r="E1863" s="176"/>
      <c r="F1863" s="176"/>
      <c r="G1863" s="177"/>
      <c r="H1863" s="177"/>
    </row>
    <row r="1864" spans="1:8" x14ac:dyDescent="0.25">
      <c r="A1864" s="793"/>
      <c r="E1864" s="176"/>
      <c r="F1864" s="176"/>
      <c r="G1864" s="177"/>
      <c r="H1864" s="177"/>
    </row>
    <row r="1865" spans="1:8" x14ac:dyDescent="0.25">
      <c r="A1865" s="793"/>
      <c r="E1865" s="176"/>
      <c r="F1865" s="176"/>
      <c r="G1865" s="177"/>
      <c r="H1865" s="177"/>
    </row>
    <row r="1866" spans="1:8" x14ac:dyDescent="0.25">
      <c r="A1866" s="793"/>
      <c r="E1866" s="176"/>
      <c r="F1866" s="176"/>
      <c r="G1866" s="177"/>
      <c r="H1866" s="177"/>
    </row>
    <row r="1867" spans="1:8" x14ac:dyDescent="0.25">
      <c r="A1867" s="793"/>
      <c r="E1867" s="176"/>
      <c r="F1867" s="176"/>
      <c r="G1867" s="177"/>
      <c r="H1867" s="177"/>
    </row>
    <row r="1868" spans="1:8" x14ac:dyDescent="0.25">
      <c r="A1868" s="793"/>
      <c r="E1868" s="176"/>
      <c r="F1868" s="176"/>
      <c r="G1868" s="177"/>
      <c r="H1868" s="177"/>
    </row>
    <row r="1869" spans="1:8" x14ac:dyDescent="0.25">
      <c r="A1869" s="793"/>
      <c r="E1869" s="176"/>
      <c r="F1869" s="176"/>
      <c r="G1869" s="177"/>
      <c r="H1869" s="177"/>
    </row>
    <row r="1870" spans="1:8" x14ac:dyDescent="0.25">
      <c r="A1870" s="793"/>
      <c r="E1870" s="176"/>
      <c r="F1870" s="176"/>
      <c r="G1870" s="177"/>
      <c r="H1870" s="177"/>
    </row>
    <row r="1871" spans="1:8" x14ac:dyDescent="0.25">
      <c r="A1871" s="793"/>
      <c r="E1871" s="176"/>
      <c r="F1871" s="176"/>
      <c r="G1871" s="177"/>
      <c r="H1871" s="177"/>
    </row>
    <row r="1872" spans="1:8" x14ac:dyDescent="0.25">
      <c r="A1872" s="793"/>
      <c r="E1872" s="176"/>
      <c r="F1872" s="176"/>
      <c r="G1872" s="177"/>
      <c r="H1872" s="177"/>
    </row>
    <row r="1873" spans="1:8" x14ac:dyDescent="0.25">
      <c r="A1873" s="793"/>
      <c r="E1873" s="176"/>
      <c r="F1873" s="176"/>
      <c r="G1873" s="177"/>
      <c r="H1873" s="177"/>
    </row>
    <row r="1874" spans="1:8" x14ac:dyDescent="0.25">
      <c r="A1874" s="793"/>
      <c r="E1874" s="176"/>
      <c r="F1874" s="176"/>
      <c r="G1874" s="177"/>
      <c r="H1874" s="177"/>
    </row>
    <row r="1875" spans="1:8" x14ac:dyDescent="0.25">
      <c r="A1875" s="793"/>
      <c r="E1875" s="176"/>
      <c r="F1875" s="176"/>
      <c r="G1875" s="177"/>
      <c r="H1875" s="177"/>
    </row>
    <row r="1876" spans="1:8" x14ac:dyDescent="0.25">
      <c r="A1876" s="793"/>
      <c r="E1876" s="176"/>
      <c r="F1876" s="176"/>
      <c r="G1876" s="177"/>
      <c r="H1876" s="177"/>
    </row>
    <row r="1877" spans="1:8" x14ac:dyDescent="0.25">
      <c r="A1877" s="793"/>
      <c r="E1877" s="176"/>
      <c r="F1877" s="176"/>
      <c r="G1877" s="177"/>
      <c r="H1877" s="177"/>
    </row>
    <row r="1878" spans="1:8" x14ac:dyDescent="0.25">
      <c r="A1878" s="793"/>
      <c r="E1878" s="176"/>
      <c r="F1878" s="176"/>
      <c r="G1878" s="177"/>
      <c r="H1878" s="177"/>
    </row>
    <row r="1879" spans="1:8" x14ac:dyDescent="0.25">
      <c r="A1879" s="793"/>
      <c r="E1879" s="176"/>
      <c r="F1879" s="176"/>
      <c r="G1879" s="177"/>
      <c r="H1879" s="177"/>
    </row>
    <row r="1880" spans="1:8" x14ac:dyDescent="0.25">
      <c r="A1880" s="793"/>
      <c r="E1880" s="176"/>
      <c r="F1880" s="176"/>
      <c r="G1880" s="177"/>
      <c r="H1880" s="177"/>
    </row>
    <row r="1881" spans="1:8" x14ac:dyDescent="0.25">
      <c r="A1881" s="793"/>
      <c r="E1881" s="176"/>
      <c r="F1881" s="176"/>
      <c r="G1881" s="177"/>
      <c r="H1881" s="177"/>
    </row>
    <row r="1882" spans="1:8" x14ac:dyDescent="0.25">
      <c r="A1882" s="793"/>
      <c r="E1882" s="176"/>
      <c r="F1882" s="176"/>
      <c r="G1882" s="177"/>
      <c r="H1882" s="177"/>
    </row>
    <row r="1883" spans="1:8" x14ac:dyDescent="0.25">
      <c r="A1883" s="793"/>
      <c r="E1883" s="176"/>
      <c r="F1883" s="176"/>
      <c r="G1883" s="177"/>
      <c r="H1883" s="177"/>
    </row>
    <row r="1884" spans="1:8" x14ac:dyDescent="0.25">
      <c r="A1884" s="793"/>
      <c r="E1884" s="176"/>
      <c r="F1884" s="176"/>
      <c r="G1884" s="177"/>
      <c r="H1884" s="177"/>
    </row>
    <row r="1885" spans="1:8" x14ac:dyDescent="0.25">
      <c r="A1885" s="793"/>
      <c r="E1885" s="176"/>
      <c r="F1885" s="176"/>
      <c r="G1885" s="177"/>
      <c r="H1885" s="177"/>
    </row>
    <row r="1886" spans="1:8" x14ac:dyDescent="0.25">
      <c r="A1886" s="793"/>
      <c r="E1886" s="176"/>
      <c r="F1886" s="176"/>
      <c r="G1886" s="177"/>
      <c r="H1886" s="177"/>
    </row>
    <row r="1887" spans="1:8" x14ac:dyDescent="0.25">
      <c r="A1887" s="793"/>
      <c r="E1887" s="176"/>
      <c r="F1887" s="176"/>
      <c r="G1887" s="177"/>
      <c r="H1887" s="177"/>
    </row>
    <row r="1888" spans="1:8" x14ac:dyDescent="0.25">
      <c r="A1888" s="793"/>
      <c r="E1888" s="176"/>
      <c r="F1888" s="176"/>
      <c r="G1888" s="177"/>
      <c r="H1888" s="177"/>
    </row>
    <row r="1889" spans="1:8" x14ac:dyDescent="0.25">
      <c r="A1889" s="793"/>
      <c r="E1889" s="176"/>
      <c r="F1889" s="176"/>
      <c r="G1889" s="177"/>
      <c r="H1889" s="177"/>
    </row>
    <row r="1890" spans="1:8" x14ac:dyDescent="0.25">
      <c r="A1890" s="793"/>
      <c r="E1890" s="176"/>
      <c r="F1890" s="176"/>
      <c r="G1890" s="177"/>
      <c r="H1890" s="177"/>
    </row>
    <row r="1891" spans="1:8" x14ac:dyDescent="0.25">
      <c r="A1891" s="793"/>
      <c r="E1891" s="176"/>
      <c r="F1891" s="176"/>
      <c r="G1891" s="177"/>
      <c r="H1891" s="177"/>
    </row>
    <row r="1892" spans="1:8" x14ac:dyDescent="0.25">
      <c r="A1892" s="793"/>
      <c r="E1892" s="176"/>
      <c r="F1892" s="176"/>
      <c r="G1892" s="177"/>
      <c r="H1892" s="177"/>
    </row>
    <row r="1893" spans="1:8" x14ac:dyDescent="0.25">
      <c r="A1893" s="793"/>
      <c r="E1893" s="176"/>
      <c r="F1893" s="176"/>
      <c r="G1893" s="177"/>
      <c r="H1893" s="177"/>
    </row>
    <row r="1894" spans="1:8" x14ac:dyDescent="0.25">
      <c r="A1894" s="793"/>
      <c r="E1894" s="176"/>
      <c r="F1894" s="176"/>
      <c r="G1894" s="177"/>
      <c r="H1894" s="177"/>
    </row>
    <row r="1895" spans="1:8" x14ac:dyDescent="0.25">
      <c r="A1895" s="793"/>
      <c r="E1895" s="176"/>
      <c r="F1895" s="176"/>
      <c r="G1895" s="177"/>
      <c r="H1895" s="177"/>
    </row>
    <row r="1896" spans="1:8" x14ac:dyDescent="0.25">
      <c r="A1896" s="793"/>
      <c r="E1896" s="176"/>
      <c r="F1896" s="176"/>
      <c r="G1896" s="177"/>
      <c r="H1896" s="177"/>
    </row>
    <row r="1897" spans="1:8" x14ac:dyDescent="0.25">
      <c r="A1897" s="793"/>
      <c r="E1897" s="176"/>
      <c r="F1897" s="176"/>
      <c r="G1897" s="177"/>
      <c r="H1897" s="177"/>
    </row>
    <row r="1898" spans="1:8" x14ac:dyDescent="0.25">
      <c r="A1898" s="793"/>
      <c r="E1898" s="176"/>
      <c r="F1898" s="176"/>
      <c r="G1898" s="177"/>
      <c r="H1898" s="177"/>
    </row>
    <row r="1899" spans="1:8" x14ac:dyDescent="0.25">
      <c r="A1899" s="793"/>
      <c r="E1899" s="176"/>
      <c r="F1899" s="176"/>
      <c r="G1899" s="177"/>
      <c r="H1899" s="177"/>
    </row>
    <row r="1900" spans="1:8" x14ac:dyDescent="0.25">
      <c r="A1900" s="793"/>
      <c r="E1900" s="176"/>
      <c r="F1900" s="176"/>
      <c r="G1900" s="177"/>
      <c r="H1900" s="177"/>
    </row>
    <row r="1901" spans="1:8" x14ac:dyDescent="0.25">
      <c r="A1901" s="793"/>
      <c r="E1901" s="176"/>
      <c r="F1901" s="176"/>
      <c r="G1901" s="177"/>
      <c r="H1901" s="177"/>
    </row>
    <row r="1902" spans="1:8" x14ac:dyDescent="0.25">
      <c r="A1902" s="793"/>
      <c r="E1902" s="176"/>
      <c r="F1902" s="176"/>
      <c r="G1902" s="177"/>
      <c r="H1902" s="177"/>
    </row>
    <row r="1903" spans="1:8" x14ac:dyDescent="0.25">
      <c r="A1903" s="793"/>
      <c r="E1903" s="176"/>
      <c r="F1903" s="176"/>
      <c r="G1903" s="177"/>
      <c r="H1903" s="177"/>
    </row>
    <row r="1904" spans="1:8" x14ac:dyDescent="0.25">
      <c r="A1904" s="793"/>
      <c r="E1904" s="176"/>
      <c r="F1904" s="176"/>
      <c r="G1904" s="177"/>
      <c r="H1904" s="177"/>
    </row>
    <row r="1905" spans="1:8" x14ac:dyDescent="0.25">
      <c r="A1905" s="793"/>
      <c r="E1905" s="176"/>
      <c r="F1905" s="176"/>
      <c r="G1905" s="177"/>
      <c r="H1905" s="177"/>
    </row>
    <row r="1906" spans="1:8" x14ac:dyDescent="0.25">
      <c r="A1906" s="793"/>
      <c r="E1906" s="176"/>
      <c r="F1906" s="176"/>
      <c r="G1906" s="177"/>
      <c r="H1906" s="177"/>
    </row>
    <row r="1907" spans="1:8" x14ac:dyDescent="0.25">
      <c r="A1907" s="793"/>
      <c r="E1907" s="176"/>
      <c r="F1907" s="176"/>
      <c r="G1907" s="177"/>
      <c r="H1907" s="177"/>
    </row>
    <row r="1908" spans="1:8" x14ac:dyDescent="0.25">
      <c r="A1908" s="793"/>
      <c r="E1908" s="176"/>
      <c r="F1908" s="176"/>
      <c r="G1908" s="177"/>
      <c r="H1908" s="177"/>
    </row>
    <row r="1909" spans="1:8" x14ac:dyDescent="0.25">
      <c r="A1909" s="793"/>
      <c r="E1909" s="176"/>
      <c r="F1909" s="176"/>
      <c r="G1909" s="177"/>
      <c r="H1909" s="177"/>
    </row>
    <row r="1910" spans="1:8" x14ac:dyDescent="0.25">
      <c r="A1910" s="793"/>
      <c r="E1910" s="176"/>
      <c r="F1910" s="176"/>
      <c r="G1910" s="177"/>
      <c r="H1910" s="177"/>
    </row>
    <row r="1911" spans="1:8" x14ac:dyDescent="0.25">
      <c r="A1911" s="793"/>
      <c r="E1911" s="176"/>
      <c r="F1911" s="176"/>
      <c r="G1911" s="177"/>
      <c r="H1911" s="177"/>
    </row>
    <row r="1912" spans="1:8" x14ac:dyDescent="0.25">
      <c r="A1912" s="793"/>
      <c r="E1912" s="176"/>
      <c r="F1912" s="176"/>
      <c r="G1912" s="177"/>
      <c r="H1912" s="177"/>
    </row>
    <row r="1913" spans="1:8" x14ac:dyDescent="0.25">
      <c r="A1913" s="793"/>
      <c r="E1913" s="176"/>
      <c r="F1913" s="176"/>
      <c r="G1913" s="177"/>
      <c r="H1913" s="177"/>
    </row>
    <row r="1914" spans="1:8" x14ac:dyDescent="0.25">
      <c r="A1914" s="793"/>
      <c r="E1914" s="176"/>
      <c r="F1914" s="176"/>
      <c r="G1914" s="177"/>
      <c r="H1914" s="177"/>
    </row>
    <row r="1915" spans="1:8" x14ac:dyDescent="0.25">
      <c r="A1915" s="793"/>
      <c r="E1915" s="176"/>
      <c r="F1915" s="176"/>
      <c r="G1915" s="177"/>
      <c r="H1915" s="177"/>
    </row>
    <row r="1916" spans="1:8" x14ac:dyDescent="0.25">
      <c r="A1916" s="793"/>
      <c r="E1916" s="176"/>
      <c r="F1916" s="176"/>
      <c r="G1916" s="177"/>
      <c r="H1916" s="177"/>
    </row>
    <row r="1917" spans="1:8" x14ac:dyDescent="0.25">
      <c r="A1917" s="793"/>
      <c r="E1917" s="176"/>
      <c r="F1917" s="176"/>
      <c r="G1917" s="177"/>
      <c r="H1917" s="177"/>
    </row>
    <row r="1918" spans="1:8" x14ac:dyDescent="0.25">
      <c r="A1918" s="793"/>
      <c r="E1918" s="176"/>
      <c r="F1918" s="176"/>
      <c r="G1918" s="177"/>
      <c r="H1918" s="177"/>
    </row>
    <row r="1919" spans="1:8" x14ac:dyDescent="0.25">
      <c r="A1919" s="793"/>
      <c r="E1919" s="176"/>
      <c r="F1919" s="176"/>
      <c r="G1919" s="177"/>
      <c r="H1919" s="177"/>
    </row>
    <row r="1920" spans="1:8" x14ac:dyDescent="0.25">
      <c r="A1920" s="793"/>
      <c r="E1920" s="176"/>
      <c r="F1920" s="176"/>
      <c r="G1920" s="177"/>
      <c r="H1920" s="177"/>
    </row>
    <row r="1921" spans="1:8" x14ac:dyDescent="0.25">
      <c r="A1921" s="793"/>
      <c r="E1921" s="176"/>
      <c r="F1921" s="176"/>
      <c r="G1921" s="177"/>
      <c r="H1921" s="177"/>
    </row>
    <row r="1922" spans="1:8" x14ac:dyDescent="0.25">
      <c r="A1922" s="793"/>
      <c r="E1922" s="176"/>
      <c r="F1922" s="176"/>
      <c r="G1922" s="177"/>
      <c r="H1922" s="177"/>
    </row>
    <row r="1923" spans="1:8" x14ac:dyDescent="0.25">
      <c r="A1923" s="793"/>
      <c r="E1923" s="176"/>
      <c r="F1923" s="176"/>
      <c r="G1923" s="177"/>
      <c r="H1923" s="177"/>
    </row>
    <row r="1924" spans="1:8" x14ac:dyDescent="0.25">
      <c r="A1924" s="793"/>
      <c r="E1924" s="176"/>
      <c r="F1924" s="176"/>
      <c r="G1924" s="177"/>
      <c r="H1924" s="177"/>
    </row>
    <row r="1925" spans="1:8" x14ac:dyDescent="0.25">
      <c r="A1925" s="793"/>
      <c r="E1925" s="176"/>
      <c r="F1925" s="176"/>
      <c r="G1925" s="177"/>
      <c r="H1925" s="177"/>
    </row>
    <row r="1926" spans="1:8" x14ac:dyDescent="0.25">
      <c r="A1926" s="793"/>
      <c r="E1926" s="176"/>
      <c r="F1926" s="176"/>
      <c r="G1926" s="177"/>
      <c r="H1926" s="177"/>
    </row>
    <row r="1927" spans="1:8" x14ac:dyDescent="0.25">
      <c r="A1927" s="793"/>
      <c r="E1927" s="176"/>
      <c r="F1927" s="176"/>
      <c r="G1927" s="177"/>
      <c r="H1927" s="177"/>
    </row>
    <row r="1928" spans="1:8" x14ac:dyDescent="0.25">
      <c r="A1928" s="793"/>
      <c r="E1928" s="176"/>
      <c r="F1928" s="176"/>
      <c r="G1928" s="177"/>
      <c r="H1928" s="177"/>
    </row>
    <row r="1929" spans="1:8" x14ac:dyDescent="0.25">
      <c r="A1929" s="793"/>
      <c r="E1929" s="176"/>
      <c r="F1929" s="176"/>
      <c r="G1929" s="177"/>
      <c r="H1929" s="177"/>
    </row>
    <row r="1930" spans="1:8" x14ac:dyDescent="0.25">
      <c r="A1930" s="793"/>
      <c r="E1930" s="176"/>
      <c r="F1930" s="176"/>
      <c r="G1930" s="177"/>
      <c r="H1930" s="177"/>
    </row>
    <row r="1931" spans="1:8" x14ac:dyDescent="0.25">
      <c r="A1931" s="793"/>
      <c r="E1931" s="176"/>
      <c r="F1931" s="176"/>
      <c r="G1931" s="177"/>
      <c r="H1931" s="177"/>
    </row>
    <row r="1932" spans="1:8" x14ac:dyDescent="0.25">
      <c r="A1932" s="793"/>
      <c r="E1932" s="176"/>
      <c r="F1932" s="176"/>
      <c r="G1932" s="177"/>
      <c r="H1932" s="177"/>
    </row>
    <row r="1933" spans="1:8" x14ac:dyDescent="0.25">
      <c r="A1933" s="793"/>
      <c r="E1933" s="176"/>
      <c r="F1933" s="176"/>
      <c r="G1933" s="177"/>
      <c r="H1933" s="177"/>
    </row>
    <row r="1934" spans="1:8" x14ac:dyDescent="0.25">
      <c r="A1934" s="793"/>
      <c r="E1934" s="176"/>
      <c r="F1934" s="176"/>
      <c r="G1934" s="177"/>
      <c r="H1934" s="177"/>
    </row>
    <row r="1935" spans="1:8" x14ac:dyDescent="0.25">
      <c r="A1935" s="793"/>
      <c r="E1935" s="176"/>
      <c r="F1935" s="176"/>
      <c r="G1935" s="177"/>
      <c r="H1935" s="177"/>
    </row>
    <row r="1936" spans="1:8" x14ac:dyDescent="0.25">
      <c r="A1936" s="793"/>
      <c r="E1936" s="176"/>
      <c r="F1936" s="176"/>
      <c r="G1936" s="177"/>
      <c r="H1936" s="177"/>
    </row>
    <row r="1937" spans="1:8" x14ac:dyDescent="0.25">
      <c r="A1937" s="793"/>
      <c r="E1937" s="176"/>
      <c r="F1937" s="176"/>
      <c r="G1937" s="177"/>
      <c r="H1937" s="177"/>
    </row>
    <row r="1938" spans="1:8" x14ac:dyDescent="0.25">
      <c r="A1938" s="793"/>
      <c r="E1938" s="176"/>
      <c r="F1938" s="176"/>
      <c r="G1938" s="177"/>
      <c r="H1938" s="177"/>
    </row>
    <row r="1939" spans="1:8" x14ac:dyDescent="0.25">
      <c r="A1939" s="793"/>
      <c r="E1939" s="176"/>
      <c r="F1939" s="176"/>
      <c r="G1939" s="177"/>
      <c r="H1939" s="177"/>
    </row>
    <row r="1940" spans="1:8" x14ac:dyDescent="0.25">
      <c r="A1940" s="793"/>
      <c r="E1940" s="176"/>
      <c r="F1940" s="176"/>
      <c r="G1940" s="177"/>
      <c r="H1940" s="177"/>
    </row>
    <row r="1941" spans="1:8" x14ac:dyDescent="0.25">
      <c r="A1941" s="793"/>
      <c r="E1941" s="176"/>
      <c r="F1941" s="176"/>
      <c r="G1941" s="177"/>
      <c r="H1941" s="177"/>
    </row>
    <row r="1942" spans="1:8" x14ac:dyDescent="0.25">
      <c r="A1942" s="793"/>
      <c r="E1942" s="176"/>
      <c r="F1942" s="176"/>
      <c r="G1942" s="177"/>
      <c r="H1942" s="177"/>
    </row>
    <row r="1943" spans="1:8" x14ac:dyDescent="0.25">
      <c r="A1943" s="793"/>
      <c r="E1943" s="176"/>
      <c r="F1943" s="176"/>
      <c r="G1943" s="177"/>
      <c r="H1943" s="177"/>
    </row>
    <row r="1944" spans="1:8" x14ac:dyDescent="0.25">
      <c r="A1944" s="793"/>
      <c r="E1944" s="176"/>
      <c r="F1944" s="176"/>
      <c r="G1944" s="177"/>
      <c r="H1944" s="177"/>
    </row>
    <row r="1945" spans="1:8" x14ac:dyDescent="0.25">
      <c r="A1945" s="793"/>
      <c r="E1945" s="176"/>
      <c r="F1945" s="176"/>
      <c r="G1945" s="177"/>
      <c r="H1945" s="177"/>
    </row>
    <row r="1946" spans="1:8" x14ac:dyDescent="0.25">
      <c r="A1946" s="793"/>
      <c r="E1946" s="176"/>
      <c r="F1946" s="176"/>
      <c r="G1946" s="177"/>
      <c r="H1946" s="177"/>
    </row>
    <row r="1947" spans="1:8" x14ac:dyDescent="0.25">
      <c r="A1947" s="793"/>
      <c r="E1947" s="176"/>
      <c r="F1947" s="176"/>
      <c r="G1947" s="177"/>
      <c r="H1947" s="177"/>
    </row>
    <row r="1948" spans="1:8" x14ac:dyDescent="0.25">
      <c r="A1948" s="793"/>
      <c r="E1948" s="176"/>
      <c r="F1948" s="176"/>
      <c r="G1948" s="177"/>
      <c r="H1948" s="177"/>
    </row>
    <row r="1949" spans="1:8" x14ac:dyDescent="0.25">
      <c r="A1949" s="793"/>
      <c r="E1949" s="176"/>
      <c r="F1949" s="176"/>
      <c r="G1949" s="177"/>
      <c r="H1949" s="177"/>
    </row>
    <row r="1950" spans="1:8" x14ac:dyDescent="0.25">
      <c r="A1950" s="793"/>
      <c r="E1950" s="176"/>
      <c r="F1950" s="176"/>
      <c r="G1950" s="177"/>
      <c r="H1950" s="177"/>
    </row>
    <row r="1951" spans="1:8" x14ac:dyDescent="0.25">
      <c r="A1951" s="793"/>
      <c r="E1951" s="176"/>
      <c r="F1951" s="176"/>
      <c r="G1951" s="177"/>
      <c r="H1951" s="177"/>
    </row>
    <row r="1952" spans="1:8" x14ac:dyDescent="0.25">
      <c r="A1952" s="793"/>
      <c r="E1952" s="176"/>
      <c r="F1952" s="176"/>
      <c r="G1952" s="177"/>
      <c r="H1952" s="177"/>
    </row>
    <row r="1953" spans="1:8" x14ac:dyDescent="0.25">
      <c r="A1953" s="793"/>
      <c r="E1953" s="176"/>
      <c r="F1953" s="176"/>
      <c r="G1953" s="177"/>
      <c r="H1953" s="177"/>
    </row>
    <row r="1954" spans="1:8" x14ac:dyDescent="0.25">
      <c r="A1954" s="793"/>
      <c r="E1954" s="176"/>
      <c r="F1954" s="176"/>
      <c r="G1954" s="177"/>
      <c r="H1954" s="177"/>
    </row>
    <row r="1955" spans="1:8" x14ac:dyDescent="0.25">
      <c r="A1955" s="793"/>
      <c r="E1955" s="176"/>
      <c r="F1955" s="176"/>
      <c r="G1955" s="177"/>
      <c r="H1955" s="177"/>
    </row>
    <row r="1956" spans="1:8" x14ac:dyDescent="0.25">
      <c r="A1956" s="793"/>
      <c r="E1956" s="176"/>
      <c r="F1956" s="176"/>
      <c r="G1956" s="177"/>
      <c r="H1956" s="177"/>
    </row>
    <row r="1957" spans="1:8" x14ac:dyDescent="0.25">
      <c r="A1957" s="793"/>
      <c r="E1957" s="176"/>
      <c r="F1957" s="176"/>
      <c r="G1957" s="177"/>
      <c r="H1957" s="177"/>
    </row>
    <row r="1958" spans="1:8" x14ac:dyDescent="0.25">
      <c r="A1958" s="793"/>
      <c r="E1958" s="176"/>
      <c r="F1958" s="176"/>
      <c r="G1958" s="177"/>
      <c r="H1958" s="177"/>
    </row>
    <row r="1959" spans="1:8" x14ac:dyDescent="0.25">
      <c r="A1959" s="793"/>
      <c r="E1959" s="176"/>
      <c r="F1959" s="176"/>
      <c r="G1959" s="177"/>
      <c r="H1959" s="177"/>
    </row>
    <row r="1960" spans="1:8" x14ac:dyDescent="0.25">
      <c r="A1960" s="793"/>
      <c r="E1960" s="176"/>
      <c r="F1960" s="176"/>
      <c r="G1960" s="177"/>
      <c r="H1960" s="177"/>
    </row>
    <row r="1961" spans="1:8" x14ac:dyDescent="0.25">
      <c r="A1961" s="793"/>
      <c r="E1961" s="176"/>
      <c r="F1961" s="176"/>
      <c r="G1961" s="177"/>
      <c r="H1961" s="177"/>
    </row>
    <row r="1962" spans="1:8" x14ac:dyDescent="0.25">
      <c r="A1962" s="793"/>
      <c r="E1962" s="176"/>
      <c r="F1962" s="176"/>
      <c r="G1962" s="177"/>
      <c r="H1962" s="177"/>
    </row>
    <row r="1963" spans="1:8" x14ac:dyDescent="0.25">
      <c r="A1963" s="793"/>
      <c r="E1963" s="176"/>
      <c r="F1963" s="176"/>
      <c r="G1963" s="177"/>
      <c r="H1963" s="177"/>
    </row>
    <row r="1964" spans="1:8" x14ac:dyDescent="0.25">
      <c r="A1964" s="793"/>
      <c r="E1964" s="176"/>
      <c r="F1964" s="176"/>
      <c r="G1964" s="177"/>
      <c r="H1964" s="177"/>
    </row>
    <row r="1965" spans="1:8" x14ac:dyDescent="0.25">
      <c r="A1965" s="793"/>
      <c r="E1965" s="176"/>
      <c r="F1965" s="176"/>
      <c r="G1965" s="177"/>
      <c r="H1965" s="177"/>
    </row>
    <row r="1966" spans="1:8" x14ac:dyDescent="0.25">
      <c r="A1966" s="793"/>
      <c r="E1966" s="176"/>
      <c r="F1966" s="176"/>
      <c r="G1966" s="177"/>
      <c r="H1966" s="177"/>
    </row>
    <row r="1967" spans="1:8" x14ac:dyDescent="0.25">
      <c r="A1967" s="793"/>
      <c r="E1967" s="176"/>
      <c r="F1967" s="176"/>
      <c r="G1967" s="177"/>
      <c r="H1967" s="177"/>
    </row>
    <row r="1968" spans="1:8" x14ac:dyDescent="0.25">
      <c r="A1968" s="793"/>
      <c r="E1968" s="176"/>
      <c r="F1968" s="176"/>
      <c r="G1968" s="177"/>
      <c r="H1968" s="177"/>
    </row>
    <row r="1969" spans="1:8" x14ac:dyDescent="0.25">
      <c r="A1969" s="793"/>
      <c r="E1969" s="176"/>
      <c r="F1969" s="176"/>
      <c r="G1969" s="177"/>
      <c r="H1969" s="177"/>
    </row>
    <row r="1970" spans="1:8" x14ac:dyDescent="0.25">
      <c r="A1970" s="793"/>
      <c r="E1970" s="176"/>
      <c r="F1970" s="176"/>
      <c r="G1970" s="177"/>
      <c r="H1970" s="177"/>
    </row>
    <row r="1971" spans="1:8" x14ac:dyDescent="0.25">
      <c r="A1971" s="793"/>
      <c r="E1971" s="176"/>
      <c r="F1971" s="176"/>
      <c r="G1971" s="177"/>
      <c r="H1971" s="177"/>
    </row>
    <row r="1972" spans="1:8" x14ac:dyDescent="0.25">
      <c r="A1972" s="793"/>
      <c r="E1972" s="176"/>
      <c r="F1972" s="176"/>
      <c r="G1972" s="177"/>
      <c r="H1972" s="177"/>
    </row>
    <row r="1973" spans="1:8" x14ac:dyDescent="0.25">
      <c r="A1973" s="793"/>
      <c r="E1973" s="176"/>
      <c r="F1973" s="176"/>
      <c r="G1973" s="177"/>
      <c r="H1973" s="177"/>
    </row>
    <row r="1974" spans="1:8" x14ac:dyDescent="0.25">
      <c r="A1974" s="793"/>
      <c r="E1974" s="176"/>
      <c r="F1974" s="176"/>
      <c r="G1974" s="177"/>
      <c r="H1974" s="177"/>
    </row>
    <row r="1975" spans="1:8" x14ac:dyDescent="0.25">
      <c r="A1975" s="793"/>
      <c r="E1975" s="176"/>
      <c r="F1975" s="176"/>
      <c r="G1975" s="177"/>
      <c r="H1975" s="177"/>
    </row>
    <row r="1976" spans="1:8" x14ac:dyDescent="0.25">
      <c r="A1976" s="793"/>
      <c r="E1976" s="176"/>
      <c r="F1976" s="176"/>
      <c r="G1976" s="177"/>
      <c r="H1976" s="177"/>
    </row>
    <row r="1977" spans="1:8" x14ac:dyDescent="0.25">
      <c r="A1977" s="793"/>
      <c r="E1977" s="176"/>
      <c r="F1977" s="176"/>
      <c r="G1977" s="177"/>
      <c r="H1977" s="177"/>
    </row>
    <row r="1978" spans="1:8" x14ac:dyDescent="0.25">
      <c r="A1978" s="793"/>
      <c r="E1978" s="176"/>
      <c r="F1978" s="176"/>
      <c r="G1978" s="177"/>
      <c r="H1978" s="177"/>
    </row>
    <row r="1979" spans="1:8" x14ac:dyDescent="0.25">
      <c r="A1979" s="793"/>
      <c r="E1979" s="176"/>
      <c r="F1979" s="176"/>
      <c r="G1979" s="177"/>
      <c r="H1979" s="177"/>
    </row>
    <row r="1980" spans="1:8" x14ac:dyDescent="0.25">
      <c r="A1980" s="793"/>
      <c r="E1980" s="176"/>
      <c r="F1980" s="176"/>
      <c r="G1980" s="177"/>
      <c r="H1980" s="177"/>
    </row>
    <row r="1981" spans="1:8" x14ac:dyDescent="0.25">
      <c r="A1981" s="793"/>
      <c r="E1981" s="176"/>
      <c r="F1981" s="176"/>
      <c r="G1981" s="177"/>
      <c r="H1981" s="177"/>
    </row>
    <row r="1982" spans="1:8" x14ac:dyDescent="0.25">
      <c r="A1982" s="793"/>
      <c r="E1982" s="176"/>
      <c r="F1982" s="176"/>
      <c r="G1982" s="177"/>
      <c r="H1982" s="177"/>
    </row>
    <row r="1983" spans="1:8" x14ac:dyDescent="0.25">
      <c r="A1983" s="793"/>
      <c r="E1983" s="176"/>
      <c r="F1983" s="176"/>
      <c r="G1983" s="177"/>
      <c r="H1983" s="177"/>
    </row>
    <row r="1984" spans="1:8" x14ac:dyDescent="0.25">
      <c r="A1984" s="793"/>
      <c r="E1984" s="176"/>
      <c r="F1984" s="176"/>
      <c r="G1984" s="177"/>
      <c r="H1984" s="177"/>
    </row>
    <row r="1985" spans="1:8" x14ac:dyDescent="0.25">
      <c r="A1985" s="793"/>
      <c r="E1985" s="176"/>
      <c r="F1985" s="176"/>
      <c r="G1985" s="177"/>
      <c r="H1985" s="177"/>
    </row>
    <row r="1986" spans="1:8" x14ac:dyDescent="0.25">
      <c r="A1986" s="793"/>
      <c r="E1986" s="176"/>
      <c r="F1986" s="176"/>
      <c r="G1986" s="177"/>
      <c r="H1986" s="177"/>
    </row>
    <row r="1987" spans="1:8" x14ac:dyDescent="0.25">
      <c r="A1987" s="793"/>
      <c r="E1987" s="176"/>
      <c r="F1987" s="176"/>
      <c r="G1987" s="177"/>
      <c r="H1987" s="177"/>
    </row>
    <row r="1988" spans="1:8" x14ac:dyDescent="0.25">
      <c r="A1988" s="793"/>
      <c r="E1988" s="176"/>
      <c r="F1988" s="176"/>
      <c r="G1988" s="177"/>
      <c r="H1988" s="177"/>
    </row>
    <row r="1989" spans="1:8" x14ac:dyDescent="0.25">
      <c r="A1989" s="793"/>
      <c r="E1989" s="176"/>
      <c r="F1989" s="176"/>
      <c r="G1989" s="177"/>
      <c r="H1989" s="177"/>
    </row>
    <row r="1990" spans="1:8" x14ac:dyDescent="0.25">
      <c r="A1990" s="793"/>
      <c r="E1990" s="176"/>
      <c r="F1990" s="176"/>
      <c r="G1990" s="177"/>
      <c r="H1990" s="177"/>
    </row>
    <row r="1991" spans="1:8" x14ac:dyDescent="0.25">
      <c r="A1991" s="793"/>
      <c r="E1991" s="176"/>
      <c r="F1991" s="176"/>
      <c r="G1991" s="177"/>
      <c r="H1991" s="177"/>
    </row>
    <row r="1992" spans="1:8" x14ac:dyDescent="0.25">
      <c r="A1992" s="793"/>
      <c r="E1992" s="176"/>
      <c r="F1992" s="176"/>
      <c r="G1992" s="177"/>
      <c r="H1992" s="177"/>
    </row>
    <row r="1993" spans="1:8" x14ac:dyDescent="0.25">
      <c r="A1993" s="793"/>
      <c r="E1993" s="176"/>
      <c r="F1993" s="176"/>
      <c r="G1993" s="177"/>
      <c r="H1993" s="177"/>
    </row>
    <row r="1994" spans="1:8" x14ac:dyDescent="0.25">
      <c r="A1994" s="793"/>
      <c r="E1994" s="176"/>
      <c r="F1994" s="176"/>
      <c r="G1994" s="177"/>
      <c r="H1994" s="177"/>
    </row>
    <row r="1995" spans="1:8" x14ac:dyDescent="0.25">
      <c r="A1995" s="793"/>
      <c r="E1995" s="176"/>
      <c r="F1995" s="176"/>
      <c r="G1995" s="177"/>
      <c r="H1995" s="177"/>
    </row>
    <row r="1996" spans="1:8" x14ac:dyDescent="0.25">
      <c r="A1996" s="793"/>
      <c r="E1996" s="176"/>
      <c r="F1996" s="176"/>
      <c r="G1996" s="177"/>
      <c r="H1996" s="177"/>
    </row>
    <row r="1997" spans="1:8" x14ac:dyDescent="0.25">
      <c r="A1997" s="793"/>
      <c r="E1997" s="176"/>
      <c r="F1997" s="176"/>
      <c r="G1997" s="177"/>
      <c r="H1997" s="177"/>
    </row>
    <row r="1998" spans="1:8" x14ac:dyDescent="0.25">
      <c r="A1998" s="793"/>
      <c r="E1998" s="176"/>
      <c r="F1998" s="176"/>
      <c r="G1998" s="177"/>
      <c r="H1998" s="177"/>
    </row>
    <row r="1999" spans="1:8" x14ac:dyDescent="0.25">
      <c r="A1999" s="793"/>
      <c r="E1999" s="176"/>
      <c r="F1999" s="176"/>
      <c r="G1999" s="177"/>
      <c r="H1999" s="177"/>
    </row>
    <row r="2000" spans="1:8" x14ac:dyDescent="0.25">
      <c r="A2000" s="793"/>
      <c r="E2000" s="176"/>
      <c r="F2000" s="176"/>
      <c r="G2000" s="177"/>
      <c r="H2000" s="177"/>
    </row>
    <row r="2001" spans="1:8" x14ac:dyDescent="0.25">
      <c r="A2001" s="793"/>
      <c r="E2001" s="176"/>
      <c r="F2001" s="176"/>
      <c r="G2001" s="177"/>
      <c r="H2001" s="177"/>
    </row>
    <row r="2002" spans="1:8" x14ac:dyDescent="0.25">
      <c r="A2002" s="793"/>
      <c r="E2002" s="176"/>
      <c r="F2002" s="176"/>
      <c r="G2002" s="177"/>
      <c r="H2002" s="177"/>
    </row>
    <row r="2003" spans="1:8" x14ac:dyDescent="0.25">
      <c r="A2003" s="793"/>
      <c r="E2003" s="176"/>
      <c r="F2003" s="176"/>
      <c r="G2003" s="177"/>
      <c r="H2003" s="177"/>
    </row>
    <row r="2004" spans="1:8" x14ac:dyDescent="0.25">
      <c r="A2004" s="793"/>
      <c r="E2004" s="176"/>
      <c r="F2004" s="176"/>
      <c r="G2004" s="177"/>
      <c r="H2004" s="177"/>
    </row>
    <row r="2005" spans="1:8" x14ac:dyDescent="0.25">
      <c r="A2005" s="793"/>
      <c r="E2005" s="176"/>
      <c r="F2005" s="176"/>
      <c r="G2005" s="177"/>
      <c r="H2005" s="177"/>
    </row>
    <row r="2006" spans="1:8" x14ac:dyDescent="0.25">
      <c r="A2006" s="793"/>
      <c r="E2006" s="176"/>
      <c r="F2006" s="176"/>
      <c r="G2006" s="177"/>
      <c r="H2006" s="177"/>
    </row>
    <row r="2007" spans="1:8" x14ac:dyDescent="0.25">
      <c r="A2007" s="793"/>
      <c r="E2007" s="176"/>
      <c r="F2007" s="176"/>
      <c r="G2007" s="177"/>
      <c r="H2007" s="177"/>
    </row>
    <row r="2008" spans="1:8" x14ac:dyDescent="0.25">
      <c r="A2008" s="793"/>
      <c r="E2008" s="176"/>
      <c r="F2008" s="176"/>
      <c r="G2008" s="177"/>
      <c r="H2008" s="177"/>
    </row>
    <row r="2009" spans="1:8" x14ac:dyDescent="0.25">
      <c r="A2009" s="793"/>
      <c r="E2009" s="176"/>
      <c r="F2009" s="176"/>
      <c r="G2009" s="177"/>
      <c r="H2009" s="177"/>
    </row>
    <row r="2010" spans="1:8" x14ac:dyDescent="0.25">
      <c r="A2010" s="793"/>
      <c r="E2010" s="176"/>
      <c r="F2010" s="176"/>
      <c r="G2010" s="177"/>
      <c r="H2010" s="177"/>
    </row>
    <row r="2011" spans="1:8" x14ac:dyDescent="0.25">
      <c r="A2011" s="793"/>
      <c r="E2011" s="176"/>
      <c r="F2011" s="176"/>
      <c r="G2011" s="177"/>
      <c r="H2011" s="177"/>
    </row>
    <row r="2012" spans="1:8" x14ac:dyDescent="0.25">
      <c r="A2012" s="793"/>
      <c r="E2012" s="176"/>
      <c r="F2012" s="176"/>
      <c r="G2012" s="177"/>
      <c r="H2012" s="177"/>
    </row>
    <row r="2013" spans="1:8" x14ac:dyDescent="0.25">
      <c r="A2013" s="793"/>
      <c r="E2013" s="176"/>
      <c r="F2013" s="176"/>
      <c r="G2013" s="177"/>
      <c r="H2013" s="177"/>
    </row>
    <row r="2014" spans="1:8" x14ac:dyDescent="0.25">
      <c r="A2014" s="793"/>
      <c r="E2014" s="176"/>
      <c r="F2014" s="176"/>
      <c r="G2014" s="177"/>
      <c r="H2014" s="177"/>
    </row>
    <row r="2015" spans="1:8" x14ac:dyDescent="0.25">
      <c r="A2015" s="793"/>
      <c r="E2015" s="176"/>
      <c r="F2015" s="176"/>
      <c r="G2015" s="177"/>
      <c r="H2015" s="177"/>
    </row>
    <row r="2016" spans="1:8" x14ac:dyDescent="0.25">
      <c r="A2016" s="793"/>
      <c r="E2016" s="176"/>
      <c r="F2016" s="176"/>
      <c r="G2016" s="177"/>
      <c r="H2016" s="177"/>
    </row>
    <row r="2017" spans="1:8" x14ac:dyDescent="0.25">
      <c r="A2017" s="793"/>
      <c r="E2017" s="176"/>
      <c r="F2017" s="176"/>
      <c r="G2017" s="177"/>
      <c r="H2017" s="177"/>
    </row>
    <row r="2018" spans="1:8" x14ac:dyDescent="0.25">
      <c r="A2018" s="793"/>
      <c r="E2018" s="176"/>
      <c r="F2018" s="176"/>
      <c r="G2018" s="177"/>
      <c r="H2018" s="177"/>
    </row>
    <row r="2019" spans="1:8" x14ac:dyDescent="0.25">
      <c r="A2019" s="793"/>
      <c r="E2019" s="176"/>
      <c r="F2019" s="176"/>
      <c r="G2019" s="177"/>
      <c r="H2019" s="177"/>
    </row>
    <row r="2020" spans="1:8" x14ac:dyDescent="0.25">
      <c r="A2020" s="793"/>
      <c r="E2020" s="176"/>
      <c r="F2020" s="176"/>
      <c r="G2020" s="177"/>
      <c r="H2020" s="177"/>
    </row>
    <row r="2021" spans="1:8" x14ac:dyDescent="0.25">
      <c r="A2021" s="793"/>
      <c r="E2021" s="176"/>
      <c r="F2021" s="176"/>
      <c r="G2021" s="177"/>
      <c r="H2021" s="177"/>
    </row>
    <row r="2022" spans="1:8" x14ac:dyDescent="0.25">
      <c r="A2022" s="793"/>
      <c r="E2022" s="176"/>
      <c r="F2022" s="176"/>
      <c r="G2022" s="177"/>
      <c r="H2022" s="177"/>
    </row>
    <row r="2023" spans="1:8" x14ac:dyDescent="0.25">
      <c r="A2023" s="793"/>
      <c r="E2023" s="176"/>
      <c r="F2023" s="176"/>
      <c r="G2023" s="177"/>
      <c r="H2023" s="177"/>
    </row>
    <row r="2024" spans="1:8" x14ac:dyDescent="0.25">
      <c r="A2024" s="793"/>
      <c r="E2024" s="176"/>
      <c r="F2024" s="176"/>
      <c r="G2024" s="177"/>
      <c r="H2024" s="177"/>
    </row>
    <row r="2025" spans="1:8" x14ac:dyDescent="0.25">
      <c r="A2025" s="793"/>
      <c r="E2025" s="176"/>
      <c r="F2025" s="176"/>
      <c r="G2025" s="177"/>
      <c r="H2025" s="177"/>
    </row>
    <row r="2026" spans="1:8" x14ac:dyDescent="0.25">
      <c r="A2026" s="793"/>
      <c r="E2026" s="176"/>
      <c r="F2026" s="176"/>
      <c r="G2026" s="177"/>
      <c r="H2026" s="177"/>
    </row>
    <row r="2027" spans="1:8" x14ac:dyDescent="0.25">
      <c r="A2027" s="793"/>
      <c r="E2027" s="176"/>
      <c r="F2027" s="176"/>
      <c r="G2027" s="177"/>
      <c r="H2027" s="177"/>
    </row>
    <row r="2028" spans="1:8" x14ac:dyDescent="0.25">
      <c r="A2028" s="793"/>
      <c r="E2028" s="176"/>
      <c r="F2028" s="176"/>
      <c r="G2028" s="177"/>
      <c r="H2028" s="177"/>
    </row>
    <row r="2029" spans="1:8" x14ac:dyDescent="0.25">
      <c r="A2029" s="793"/>
      <c r="E2029" s="176"/>
      <c r="F2029" s="176"/>
      <c r="G2029" s="177"/>
      <c r="H2029" s="177"/>
    </row>
    <row r="2030" spans="1:8" x14ac:dyDescent="0.25">
      <c r="A2030" s="793"/>
      <c r="E2030" s="176"/>
      <c r="F2030" s="176"/>
      <c r="G2030" s="177"/>
      <c r="H2030" s="177"/>
    </row>
    <row r="2031" spans="1:8" x14ac:dyDescent="0.25">
      <c r="A2031" s="793"/>
      <c r="E2031" s="176"/>
      <c r="F2031" s="176"/>
      <c r="G2031" s="177"/>
      <c r="H2031" s="177"/>
    </row>
    <row r="2032" spans="1:8" x14ac:dyDescent="0.25">
      <c r="A2032" s="793"/>
      <c r="E2032" s="176"/>
      <c r="F2032" s="176"/>
      <c r="G2032" s="177"/>
      <c r="H2032" s="177"/>
    </row>
    <row r="2033" spans="1:8" x14ac:dyDescent="0.25">
      <c r="A2033" s="793"/>
      <c r="E2033" s="176"/>
      <c r="F2033" s="176"/>
      <c r="G2033" s="177"/>
      <c r="H2033" s="177"/>
    </row>
    <row r="2034" spans="1:8" x14ac:dyDescent="0.25">
      <c r="A2034" s="793"/>
      <c r="E2034" s="176"/>
      <c r="F2034" s="176"/>
      <c r="G2034" s="177"/>
      <c r="H2034" s="177"/>
    </row>
    <row r="2035" spans="1:8" x14ac:dyDescent="0.25">
      <c r="A2035" s="793"/>
      <c r="E2035" s="176"/>
      <c r="F2035" s="176"/>
      <c r="G2035" s="177"/>
      <c r="H2035" s="177"/>
    </row>
    <row r="2036" spans="1:8" x14ac:dyDescent="0.25">
      <c r="A2036" s="793"/>
      <c r="E2036" s="176"/>
      <c r="F2036" s="176"/>
      <c r="G2036" s="177"/>
      <c r="H2036" s="177"/>
    </row>
    <row r="2037" spans="1:8" x14ac:dyDescent="0.25">
      <c r="A2037" s="793"/>
      <c r="E2037" s="176"/>
      <c r="F2037" s="176"/>
      <c r="G2037" s="177"/>
      <c r="H2037" s="177"/>
    </row>
    <row r="2038" spans="1:8" x14ac:dyDescent="0.25">
      <c r="A2038" s="793"/>
      <c r="E2038" s="176"/>
      <c r="F2038" s="176"/>
      <c r="G2038" s="177"/>
      <c r="H2038" s="177"/>
    </row>
    <row r="2039" spans="1:8" x14ac:dyDescent="0.25">
      <c r="A2039" s="793"/>
      <c r="E2039" s="176"/>
      <c r="F2039" s="176"/>
      <c r="G2039" s="177"/>
      <c r="H2039" s="177"/>
    </row>
    <row r="2040" spans="1:8" x14ac:dyDescent="0.25">
      <c r="A2040" s="793"/>
      <c r="E2040" s="176"/>
      <c r="F2040" s="176"/>
      <c r="G2040" s="177"/>
      <c r="H2040" s="177"/>
    </row>
    <row r="2041" spans="1:8" x14ac:dyDescent="0.25">
      <c r="A2041" s="793"/>
      <c r="E2041" s="176"/>
      <c r="F2041" s="176"/>
      <c r="G2041" s="177"/>
      <c r="H2041" s="177"/>
    </row>
    <row r="2042" spans="1:8" x14ac:dyDescent="0.25">
      <c r="A2042" s="793"/>
      <c r="E2042" s="176"/>
      <c r="F2042" s="176"/>
      <c r="G2042" s="177"/>
      <c r="H2042" s="177"/>
    </row>
    <row r="2043" spans="1:8" x14ac:dyDescent="0.25">
      <c r="A2043" s="793"/>
      <c r="E2043" s="176"/>
      <c r="F2043" s="176"/>
      <c r="G2043" s="177"/>
      <c r="H2043" s="177"/>
    </row>
    <row r="2044" spans="1:8" x14ac:dyDescent="0.25">
      <c r="A2044" s="793"/>
      <c r="E2044" s="176"/>
      <c r="F2044" s="176"/>
      <c r="G2044" s="177"/>
      <c r="H2044" s="177"/>
    </row>
    <row r="2045" spans="1:8" x14ac:dyDescent="0.25">
      <c r="A2045" s="793"/>
      <c r="E2045" s="176"/>
      <c r="F2045" s="176"/>
      <c r="G2045" s="177"/>
      <c r="H2045" s="177"/>
    </row>
    <row r="2046" spans="1:8" x14ac:dyDescent="0.25">
      <c r="A2046" s="793"/>
      <c r="E2046" s="176"/>
      <c r="F2046" s="176"/>
      <c r="G2046" s="177"/>
      <c r="H2046" s="177"/>
    </row>
    <row r="2047" spans="1:8" x14ac:dyDescent="0.25">
      <c r="A2047" s="793"/>
      <c r="E2047" s="176"/>
      <c r="F2047" s="176"/>
      <c r="G2047" s="177"/>
      <c r="H2047" s="177"/>
    </row>
    <row r="2048" spans="1:8" x14ac:dyDescent="0.25">
      <c r="A2048" s="793"/>
      <c r="E2048" s="176"/>
      <c r="F2048" s="176"/>
      <c r="G2048" s="177"/>
      <c r="H2048" s="177"/>
    </row>
    <row r="2049" spans="1:8" x14ac:dyDescent="0.25">
      <c r="A2049" s="793"/>
      <c r="E2049" s="176"/>
      <c r="F2049" s="176"/>
      <c r="G2049" s="177"/>
      <c r="H2049" s="177"/>
    </row>
    <row r="2050" spans="1:8" x14ac:dyDescent="0.25">
      <c r="A2050" s="793"/>
      <c r="E2050" s="176"/>
      <c r="F2050" s="176"/>
      <c r="G2050" s="177"/>
      <c r="H2050" s="177"/>
    </row>
    <row r="2051" spans="1:8" x14ac:dyDescent="0.25">
      <c r="A2051" s="793"/>
      <c r="E2051" s="176"/>
      <c r="F2051" s="176"/>
      <c r="G2051" s="177"/>
      <c r="H2051" s="177"/>
    </row>
    <row r="2052" spans="1:8" x14ac:dyDescent="0.25">
      <c r="A2052" s="793"/>
      <c r="E2052" s="176"/>
      <c r="F2052" s="176"/>
      <c r="G2052" s="177"/>
      <c r="H2052" s="177"/>
    </row>
    <row r="2053" spans="1:8" x14ac:dyDescent="0.25">
      <c r="A2053" s="793"/>
      <c r="E2053" s="176"/>
      <c r="F2053" s="176"/>
      <c r="G2053" s="177"/>
      <c r="H2053" s="177"/>
    </row>
    <row r="2054" spans="1:8" x14ac:dyDescent="0.25">
      <c r="A2054" s="793"/>
      <c r="E2054" s="176"/>
      <c r="F2054" s="176"/>
      <c r="G2054" s="177"/>
      <c r="H2054" s="177"/>
    </row>
    <row r="2055" spans="1:8" x14ac:dyDescent="0.25">
      <c r="A2055" s="793"/>
      <c r="E2055" s="176"/>
      <c r="F2055" s="176"/>
      <c r="G2055" s="177"/>
      <c r="H2055" s="177"/>
    </row>
    <row r="2056" spans="1:8" x14ac:dyDescent="0.25">
      <c r="A2056" s="793"/>
      <c r="E2056" s="176"/>
      <c r="F2056" s="176"/>
      <c r="G2056" s="177"/>
      <c r="H2056" s="177"/>
    </row>
    <row r="2057" spans="1:8" x14ac:dyDescent="0.25">
      <c r="A2057" s="793"/>
      <c r="E2057" s="176"/>
      <c r="F2057" s="176"/>
      <c r="G2057" s="177"/>
      <c r="H2057" s="177"/>
    </row>
    <row r="2058" spans="1:8" x14ac:dyDescent="0.25">
      <c r="A2058" s="793"/>
      <c r="E2058" s="176"/>
      <c r="F2058" s="176"/>
      <c r="G2058" s="177"/>
      <c r="H2058" s="177"/>
    </row>
    <row r="2059" spans="1:8" x14ac:dyDescent="0.25">
      <c r="A2059" s="793"/>
      <c r="E2059" s="176"/>
      <c r="F2059" s="176"/>
      <c r="G2059" s="177"/>
      <c r="H2059" s="177"/>
    </row>
    <row r="2060" spans="1:8" x14ac:dyDescent="0.25">
      <c r="A2060" s="793"/>
      <c r="E2060" s="176"/>
      <c r="F2060" s="176"/>
      <c r="G2060" s="177"/>
      <c r="H2060" s="177"/>
    </row>
    <row r="2061" spans="1:8" x14ac:dyDescent="0.25">
      <c r="A2061" s="793"/>
      <c r="E2061" s="176"/>
      <c r="F2061" s="176"/>
      <c r="G2061" s="177"/>
      <c r="H2061" s="177"/>
    </row>
    <row r="2062" spans="1:8" x14ac:dyDescent="0.25">
      <c r="A2062" s="793"/>
      <c r="E2062" s="176"/>
      <c r="F2062" s="176"/>
      <c r="G2062" s="177"/>
      <c r="H2062" s="177"/>
    </row>
    <row r="2063" spans="1:8" x14ac:dyDescent="0.25">
      <c r="A2063" s="793"/>
      <c r="E2063" s="176"/>
      <c r="F2063" s="176"/>
      <c r="G2063" s="177"/>
      <c r="H2063" s="177"/>
    </row>
    <row r="2064" spans="1:8" x14ac:dyDescent="0.25">
      <c r="A2064" s="793"/>
      <c r="E2064" s="176"/>
      <c r="F2064" s="176"/>
      <c r="G2064" s="177"/>
      <c r="H2064" s="177"/>
    </row>
    <row r="2065" spans="1:8" x14ac:dyDescent="0.25">
      <c r="A2065" s="793"/>
      <c r="E2065" s="176"/>
      <c r="F2065" s="176"/>
      <c r="G2065" s="177"/>
      <c r="H2065" s="177"/>
    </row>
    <row r="2066" spans="1:8" x14ac:dyDescent="0.25">
      <c r="A2066" s="793"/>
      <c r="E2066" s="176"/>
      <c r="F2066" s="176"/>
      <c r="G2066" s="177"/>
      <c r="H2066" s="177"/>
    </row>
    <row r="2067" spans="1:8" x14ac:dyDescent="0.25">
      <c r="A2067" s="793"/>
      <c r="E2067" s="176"/>
      <c r="F2067" s="176"/>
      <c r="G2067" s="177"/>
      <c r="H2067" s="177"/>
    </row>
    <row r="2068" spans="1:8" x14ac:dyDescent="0.25">
      <c r="A2068" s="793"/>
      <c r="E2068" s="176"/>
      <c r="F2068" s="176"/>
      <c r="G2068" s="177"/>
      <c r="H2068" s="177"/>
    </row>
    <row r="2069" spans="1:8" x14ac:dyDescent="0.25">
      <c r="A2069" s="793"/>
      <c r="E2069" s="176"/>
      <c r="F2069" s="176"/>
      <c r="G2069" s="177"/>
      <c r="H2069" s="177"/>
    </row>
    <row r="2070" spans="1:8" x14ac:dyDescent="0.25">
      <c r="A2070" s="793"/>
      <c r="E2070" s="176"/>
      <c r="F2070" s="176"/>
      <c r="G2070" s="177"/>
      <c r="H2070" s="177"/>
    </row>
    <row r="2071" spans="1:8" x14ac:dyDescent="0.25">
      <c r="A2071" s="793"/>
      <c r="E2071" s="176"/>
      <c r="F2071" s="176"/>
      <c r="G2071" s="177"/>
      <c r="H2071" s="177"/>
    </row>
    <row r="2072" spans="1:8" x14ac:dyDescent="0.25">
      <c r="A2072" s="793"/>
      <c r="E2072" s="176"/>
      <c r="F2072" s="176"/>
      <c r="G2072" s="177"/>
      <c r="H2072" s="177"/>
    </row>
    <row r="2073" spans="1:8" x14ac:dyDescent="0.25">
      <c r="A2073" s="793"/>
      <c r="E2073" s="176"/>
      <c r="F2073" s="176"/>
      <c r="G2073" s="177"/>
      <c r="H2073" s="177"/>
    </row>
    <row r="2074" spans="1:8" x14ac:dyDescent="0.25">
      <c r="A2074" s="793"/>
      <c r="E2074" s="176"/>
      <c r="F2074" s="176"/>
      <c r="G2074" s="177"/>
      <c r="H2074" s="177"/>
    </row>
    <row r="2075" spans="1:8" x14ac:dyDescent="0.25">
      <c r="A2075" s="793"/>
      <c r="E2075" s="176"/>
      <c r="F2075" s="176"/>
      <c r="G2075" s="177"/>
      <c r="H2075" s="177"/>
    </row>
    <row r="2076" spans="1:8" x14ac:dyDescent="0.25">
      <c r="A2076" s="793"/>
      <c r="E2076" s="176"/>
      <c r="F2076" s="176"/>
      <c r="G2076" s="177"/>
      <c r="H2076" s="177"/>
    </row>
    <row r="2077" spans="1:8" x14ac:dyDescent="0.25">
      <c r="A2077" s="793"/>
      <c r="E2077" s="176"/>
      <c r="F2077" s="176"/>
      <c r="G2077" s="177"/>
      <c r="H2077" s="177"/>
    </row>
    <row r="2078" spans="1:8" x14ac:dyDescent="0.25">
      <c r="A2078" s="793"/>
      <c r="E2078" s="176"/>
      <c r="F2078" s="176"/>
      <c r="G2078" s="177"/>
      <c r="H2078" s="177"/>
    </row>
    <row r="2079" spans="1:8" x14ac:dyDescent="0.25">
      <c r="A2079" s="793"/>
      <c r="E2079" s="176"/>
      <c r="F2079" s="176"/>
      <c r="G2079" s="177"/>
      <c r="H2079" s="177"/>
    </row>
    <row r="2080" spans="1:8" x14ac:dyDescent="0.25">
      <c r="A2080" s="793"/>
      <c r="E2080" s="176"/>
      <c r="F2080" s="176"/>
      <c r="G2080" s="177"/>
      <c r="H2080" s="177"/>
    </row>
    <row r="2081" spans="1:8" x14ac:dyDescent="0.25">
      <c r="A2081" s="793"/>
      <c r="E2081" s="176"/>
      <c r="F2081" s="176"/>
      <c r="G2081" s="177"/>
      <c r="H2081" s="177"/>
    </row>
    <row r="2082" spans="1:8" x14ac:dyDescent="0.25">
      <c r="A2082" s="793"/>
      <c r="E2082" s="176"/>
      <c r="F2082" s="176"/>
      <c r="G2082" s="177"/>
      <c r="H2082" s="177"/>
    </row>
    <row r="2083" spans="1:8" x14ac:dyDescent="0.25">
      <c r="A2083" s="793"/>
      <c r="E2083" s="176"/>
      <c r="F2083" s="176"/>
      <c r="G2083" s="177"/>
      <c r="H2083" s="177"/>
    </row>
    <row r="2084" spans="1:8" x14ac:dyDescent="0.25">
      <c r="A2084" s="793"/>
      <c r="E2084" s="176"/>
      <c r="F2084" s="176"/>
      <c r="G2084" s="177"/>
      <c r="H2084" s="177"/>
    </row>
    <row r="2085" spans="1:8" x14ac:dyDescent="0.25">
      <c r="A2085" s="793"/>
      <c r="E2085" s="176"/>
      <c r="F2085" s="176"/>
      <c r="G2085" s="177"/>
      <c r="H2085" s="177"/>
    </row>
    <row r="2086" spans="1:8" x14ac:dyDescent="0.25">
      <c r="A2086" s="793"/>
      <c r="E2086" s="176"/>
      <c r="F2086" s="176"/>
      <c r="G2086" s="177"/>
      <c r="H2086" s="177"/>
    </row>
    <row r="2087" spans="1:8" x14ac:dyDescent="0.25">
      <c r="A2087" s="793"/>
      <c r="E2087" s="176"/>
      <c r="F2087" s="176"/>
      <c r="G2087" s="177"/>
      <c r="H2087" s="177"/>
    </row>
    <row r="2088" spans="1:8" x14ac:dyDescent="0.25">
      <c r="A2088" s="793"/>
      <c r="E2088" s="176"/>
      <c r="F2088" s="176"/>
      <c r="G2088" s="177"/>
      <c r="H2088" s="177"/>
    </row>
    <row r="2089" spans="1:8" x14ac:dyDescent="0.25">
      <c r="A2089" s="793"/>
      <c r="E2089" s="176"/>
      <c r="F2089" s="176"/>
      <c r="G2089" s="177"/>
      <c r="H2089" s="177"/>
    </row>
    <row r="2090" spans="1:8" x14ac:dyDescent="0.25">
      <c r="A2090" s="793"/>
      <c r="E2090" s="176"/>
      <c r="F2090" s="176"/>
      <c r="G2090" s="177"/>
      <c r="H2090" s="177"/>
    </row>
    <row r="2091" spans="1:8" x14ac:dyDescent="0.25">
      <c r="A2091" s="793"/>
      <c r="E2091" s="176"/>
      <c r="F2091" s="176"/>
      <c r="G2091" s="177"/>
      <c r="H2091" s="177"/>
    </row>
    <row r="2092" spans="1:8" x14ac:dyDescent="0.25">
      <c r="A2092" s="793"/>
      <c r="E2092" s="176"/>
      <c r="F2092" s="176"/>
      <c r="G2092" s="177"/>
      <c r="H2092" s="177"/>
    </row>
    <row r="2093" spans="1:8" x14ac:dyDescent="0.25">
      <c r="A2093" s="793"/>
      <c r="E2093" s="176"/>
      <c r="F2093" s="176"/>
      <c r="G2093" s="177"/>
      <c r="H2093" s="177"/>
    </row>
    <row r="2094" spans="1:8" x14ac:dyDescent="0.25">
      <c r="A2094" s="793"/>
      <c r="E2094" s="176"/>
      <c r="F2094" s="176"/>
      <c r="G2094" s="177"/>
      <c r="H2094" s="177"/>
    </row>
    <row r="2095" spans="1:8" x14ac:dyDescent="0.25">
      <c r="A2095" s="793"/>
      <c r="E2095" s="176"/>
      <c r="F2095" s="176"/>
      <c r="G2095" s="177"/>
      <c r="H2095" s="177"/>
    </row>
    <row r="2096" spans="1:8" x14ac:dyDescent="0.25">
      <c r="A2096" s="793"/>
      <c r="E2096" s="176"/>
      <c r="F2096" s="176"/>
      <c r="G2096" s="177"/>
      <c r="H2096" s="177"/>
    </row>
    <row r="2097" spans="1:8" x14ac:dyDescent="0.25">
      <c r="A2097" s="793"/>
      <c r="E2097" s="176"/>
      <c r="F2097" s="176"/>
      <c r="G2097" s="177"/>
      <c r="H2097" s="177"/>
    </row>
    <row r="2098" spans="1:8" x14ac:dyDescent="0.25">
      <c r="A2098" s="793"/>
      <c r="E2098" s="176"/>
      <c r="F2098" s="176"/>
      <c r="G2098" s="177"/>
      <c r="H2098" s="177"/>
    </row>
    <row r="2099" spans="1:8" x14ac:dyDescent="0.25">
      <c r="A2099" s="793"/>
      <c r="E2099" s="176"/>
      <c r="F2099" s="176"/>
      <c r="G2099" s="177"/>
      <c r="H2099" s="177"/>
    </row>
    <row r="2100" spans="1:8" x14ac:dyDescent="0.25">
      <c r="A2100" s="793"/>
      <c r="E2100" s="176"/>
      <c r="F2100" s="176"/>
      <c r="G2100" s="177"/>
      <c r="H2100" s="177"/>
    </row>
    <row r="2101" spans="1:8" x14ac:dyDescent="0.25">
      <c r="A2101" s="793"/>
      <c r="E2101" s="176"/>
      <c r="F2101" s="176"/>
      <c r="G2101" s="177"/>
      <c r="H2101" s="177"/>
    </row>
    <row r="2102" spans="1:8" x14ac:dyDescent="0.25">
      <c r="A2102" s="793"/>
      <c r="E2102" s="176"/>
      <c r="F2102" s="176"/>
      <c r="G2102" s="177"/>
      <c r="H2102" s="177"/>
    </row>
    <row r="2103" spans="1:8" x14ac:dyDescent="0.25">
      <c r="A2103" s="793"/>
      <c r="E2103" s="176"/>
      <c r="F2103" s="176"/>
      <c r="G2103" s="177"/>
      <c r="H2103" s="177"/>
    </row>
    <row r="2104" spans="1:8" x14ac:dyDescent="0.25">
      <c r="A2104" s="793"/>
      <c r="E2104" s="176"/>
      <c r="F2104" s="176"/>
      <c r="G2104" s="177"/>
      <c r="H2104" s="177"/>
    </row>
    <row r="2105" spans="1:8" x14ac:dyDescent="0.25">
      <c r="A2105" s="793"/>
      <c r="E2105" s="176"/>
      <c r="F2105" s="176"/>
      <c r="G2105" s="177"/>
      <c r="H2105" s="177"/>
    </row>
    <row r="2106" spans="1:8" x14ac:dyDescent="0.25">
      <c r="A2106" s="793"/>
      <c r="E2106" s="176"/>
      <c r="F2106" s="176"/>
      <c r="G2106" s="177"/>
      <c r="H2106" s="177"/>
    </row>
    <row r="2107" spans="1:8" x14ac:dyDescent="0.25">
      <c r="A2107" s="793"/>
      <c r="E2107" s="176"/>
      <c r="F2107" s="176"/>
      <c r="G2107" s="177"/>
      <c r="H2107" s="177"/>
    </row>
    <row r="2108" spans="1:8" x14ac:dyDescent="0.25">
      <c r="A2108" s="793"/>
      <c r="E2108" s="176"/>
      <c r="F2108" s="176"/>
      <c r="G2108" s="177"/>
      <c r="H2108" s="177"/>
    </row>
    <row r="2109" spans="1:8" x14ac:dyDescent="0.25">
      <c r="A2109" s="793"/>
      <c r="E2109" s="176"/>
      <c r="F2109" s="176"/>
      <c r="G2109" s="177"/>
      <c r="H2109" s="177"/>
    </row>
    <row r="2110" spans="1:8" x14ac:dyDescent="0.25">
      <c r="A2110" s="793"/>
      <c r="E2110" s="176"/>
      <c r="F2110" s="176"/>
      <c r="G2110" s="177"/>
      <c r="H2110" s="177"/>
    </row>
    <row r="2111" spans="1:8" x14ac:dyDescent="0.25">
      <c r="A2111" s="793"/>
      <c r="E2111" s="176"/>
      <c r="F2111" s="176"/>
      <c r="G2111" s="177"/>
      <c r="H2111" s="177"/>
    </row>
    <row r="2112" spans="1:8" x14ac:dyDescent="0.25">
      <c r="A2112" s="793"/>
      <c r="E2112" s="176"/>
      <c r="F2112" s="176"/>
      <c r="G2112" s="177"/>
      <c r="H2112" s="177"/>
    </row>
    <row r="2113" spans="1:8" x14ac:dyDescent="0.25">
      <c r="A2113" s="793"/>
      <c r="E2113" s="176"/>
      <c r="F2113" s="176"/>
      <c r="G2113" s="177"/>
      <c r="H2113" s="177"/>
    </row>
    <row r="2114" spans="1:8" x14ac:dyDescent="0.25">
      <c r="A2114" s="793"/>
      <c r="E2114" s="176"/>
      <c r="F2114" s="176"/>
      <c r="G2114" s="177"/>
      <c r="H2114" s="177"/>
    </row>
    <row r="2115" spans="1:8" x14ac:dyDescent="0.25">
      <c r="A2115" s="793"/>
      <c r="E2115" s="176"/>
      <c r="F2115" s="176"/>
      <c r="G2115" s="177"/>
      <c r="H2115" s="177"/>
    </row>
    <row r="2116" spans="1:8" x14ac:dyDescent="0.25">
      <c r="A2116" s="793"/>
      <c r="E2116" s="176"/>
      <c r="F2116" s="176"/>
      <c r="G2116" s="177"/>
      <c r="H2116" s="177"/>
    </row>
    <row r="2117" spans="1:8" x14ac:dyDescent="0.25">
      <c r="A2117" s="793"/>
      <c r="E2117" s="176"/>
      <c r="F2117" s="176"/>
      <c r="G2117" s="177"/>
      <c r="H2117" s="177"/>
    </row>
    <row r="2118" spans="1:8" x14ac:dyDescent="0.25">
      <c r="A2118" s="793"/>
      <c r="E2118" s="176"/>
      <c r="F2118" s="176"/>
      <c r="G2118" s="177"/>
      <c r="H2118" s="177"/>
    </row>
    <row r="2119" spans="1:8" x14ac:dyDescent="0.25">
      <c r="A2119" s="793"/>
      <c r="E2119" s="176"/>
      <c r="F2119" s="176"/>
      <c r="G2119" s="177"/>
      <c r="H2119" s="177"/>
    </row>
    <row r="2120" spans="1:8" x14ac:dyDescent="0.25">
      <c r="A2120" s="793"/>
      <c r="E2120" s="176"/>
      <c r="F2120" s="176"/>
      <c r="G2120" s="177"/>
      <c r="H2120" s="177"/>
    </row>
    <row r="2121" spans="1:8" x14ac:dyDescent="0.25">
      <c r="A2121" s="793"/>
      <c r="E2121" s="176"/>
      <c r="F2121" s="176"/>
      <c r="G2121" s="177"/>
      <c r="H2121" s="177"/>
    </row>
    <row r="2122" spans="1:8" x14ac:dyDescent="0.25">
      <c r="A2122" s="793"/>
      <c r="E2122" s="176"/>
      <c r="F2122" s="176"/>
      <c r="G2122" s="177"/>
      <c r="H2122" s="177"/>
    </row>
    <row r="2123" spans="1:8" x14ac:dyDescent="0.25">
      <c r="A2123" s="793"/>
      <c r="E2123" s="176"/>
      <c r="F2123" s="176"/>
      <c r="G2123" s="177"/>
      <c r="H2123" s="177"/>
    </row>
    <row r="2124" spans="1:8" x14ac:dyDescent="0.25">
      <c r="A2124" s="793"/>
      <c r="E2124" s="176"/>
      <c r="F2124" s="176"/>
      <c r="G2124" s="177"/>
      <c r="H2124" s="177"/>
    </row>
    <row r="2125" spans="1:8" x14ac:dyDescent="0.25">
      <c r="A2125" s="793"/>
      <c r="E2125" s="176"/>
      <c r="F2125" s="176"/>
      <c r="G2125" s="177"/>
      <c r="H2125" s="177"/>
    </row>
    <row r="2126" spans="1:8" x14ac:dyDescent="0.25">
      <c r="A2126" s="793"/>
      <c r="E2126" s="176"/>
      <c r="F2126" s="176"/>
      <c r="G2126" s="177"/>
      <c r="H2126" s="177"/>
    </row>
    <row r="2127" spans="1:8" x14ac:dyDescent="0.25">
      <c r="A2127" s="793"/>
      <c r="E2127" s="176"/>
      <c r="F2127" s="176"/>
      <c r="G2127" s="177"/>
      <c r="H2127" s="177"/>
    </row>
    <row r="2128" spans="1:8" x14ac:dyDescent="0.25">
      <c r="A2128" s="793"/>
      <c r="E2128" s="176"/>
      <c r="F2128" s="176"/>
      <c r="G2128" s="177"/>
      <c r="H2128" s="177"/>
    </row>
    <row r="2129" spans="1:8" x14ac:dyDescent="0.25">
      <c r="A2129" s="793"/>
      <c r="E2129" s="176"/>
      <c r="F2129" s="176"/>
      <c r="G2129" s="177"/>
      <c r="H2129" s="177"/>
    </row>
    <row r="2130" spans="1:8" x14ac:dyDescent="0.25">
      <c r="A2130" s="793"/>
      <c r="E2130" s="176"/>
      <c r="F2130" s="176"/>
      <c r="G2130" s="177"/>
      <c r="H2130" s="177"/>
    </row>
    <row r="2131" spans="1:8" x14ac:dyDescent="0.25">
      <c r="A2131" s="793"/>
      <c r="E2131" s="176"/>
      <c r="F2131" s="176"/>
      <c r="G2131" s="177"/>
      <c r="H2131" s="177"/>
    </row>
    <row r="2132" spans="1:8" x14ac:dyDescent="0.25">
      <c r="A2132" s="793"/>
      <c r="E2132" s="176"/>
      <c r="F2132" s="176"/>
      <c r="G2132" s="177"/>
      <c r="H2132" s="177"/>
    </row>
    <row r="2133" spans="1:8" x14ac:dyDescent="0.25">
      <c r="A2133" s="793"/>
      <c r="E2133" s="176"/>
      <c r="F2133" s="176"/>
      <c r="G2133" s="177"/>
      <c r="H2133" s="177"/>
    </row>
    <row r="2134" spans="1:8" x14ac:dyDescent="0.25">
      <c r="A2134" s="793"/>
      <c r="E2134" s="176"/>
      <c r="F2134" s="176"/>
      <c r="G2134" s="177"/>
      <c r="H2134" s="177"/>
    </row>
    <row r="2135" spans="1:8" x14ac:dyDescent="0.25">
      <c r="A2135" s="793"/>
      <c r="E2135" s="176"/>
      <c r="F2135" s="176"/>
      <c r="G2135" s="177"/>
      <c r="H2135" s="177"/>
    </row>
    <row r="2136" spans="1:8" x14ac:dyDescent="0.25">
      <c r="A2136" s="793"/>
      <c r="E2136" s="176"/>
      <c r="F2136" s="176"/>
      <c r="G2136" s="177"/>
      <c r="H2136" s="177"/>
    </row>
    <row r="2137" spans="1:8" x14ac:dyDescent="0.25">
      <c r="A2137" s="793"/>
      <c r="E2137" s="176"/>
      <c r="F2137" s="176"/>
      <c r="G2137" s="177"/>
      <c r="H2137" s="177"/>
    </row>
    <row r="2138" spans="1:8" x14ac:dyDescent="0.25">
      <c r="A2138" s="793"/>
      <c r="E2138" s="176"/>
      <c r="F2138" s="176"/>
      <c r="G2138" s="177"/>
      <c r="H2138" s="177"/>
    </row>
    <row r="2139" spans="1:8" x14ac:dyDescent="0.25">
      <c r="A2139" s="793"/>
      <c r="E2139" s="176"/>
      <c r="F2139" s="176"/>
      <c r="G2139" s="177"/>
      <c r="H2139" s="177"/>
    </row>
    <row r="2140" spans="1:8" x14ac:dyDescent="0.25">
      <c r="A2140" s="793"/>
      <c r="E2140" s="176"/>
      <c r="F2140" s="176"/>
      <c r="G2140" s="177"/>
      <c r="H2140" s="177"/>
    </row>
    <row r="2141" spans="1:8" x14ac:dyDescent="0.25">
      <c r="A2141" s="793"/>
      <c r="E2141" s="176"/>
      <c r="F2141" s="176"/>
      <c r="G2141" s="177"/>
      <c r="H2141" s="177"/>
    </row>
    <row r="2142" spans="1:8" x14ac:dyDescent="0.25">
      <c r="A2142" s="793"/>
      <c r="E2142" s="176"/>
      <c r="F2142" s="176"/>
      <c r="G2142" s="177"/>
      <c r="H2142" s="177"/>
    </row>
    <row r="2143" spans="1:8" x14ac:dyDescent="0.25">
      <c r="A2143" s="793"/>
      <c r="E2143" s="176"/>
      <c r="F2143" s="176"/>
      <c r="G2143" s="177"/>
      <c r="H2143" s="177"/>
    </row>
    <row r="2144" spans="1:8" x14ac:dyDescent="0.25">
      <c r="A2144" s="793"/>
      <c r="E2144" s="176"/>
      <c r="F2144" s="176"/>
      <c r="G2144" s="177"/>
      <c r="H2144" s="177"/>
    </row>
    <row r="2145" spans="1:8" x14ac:dyDescent="0.25">
      <c r="A2145" s="793"/>
      <c r="E2145" s="176"/>
      <c r="F2145" s="176"/>
      <c r="G2145" s="177"/>
      <c r="H2145" s="177"/>
    </row>
    <row r="2146" spans="1:8" x14ac:dyDescent="0.25">
      <c r="A2146" s="793"/>
      <c r="E2146" s="176"/>
      <c r="F2146" s="176"/>
      <c r="G2146" s="177"/>
      <c r="H2146" s="177"/>
    </row>
    <row r="2147" spans="1:8" x14ac:dyDescent="0.25">
      <c r="A2147" s="793"/>
      <c r="E2147" s="176"/>
      <c r="F2147" s="176"/>
      <c r="G2147" s="177"/>
      <c r="H2147" s="177"/>
    </row>
    <row r="2148" spans="1:8" x14ac:dyDescent="0.25">
      <c r="A2148" s="793"/>
      <c r="E2148" s="176"/>
      <c r="F2148" s="176"/>
      <c r="G2148" s="177"/>
      <c r="H2148" s="177"/>
    </row>
    <row r="2149" spans="1:8" x14ac:dyDescent="0.25">
      <c r="A2149" s="793"/>
      <c r="E2149" s="176"/>
      <c r="F2149" s="176"/>
      <c r="G2149" s="177"/>
      <c r="H2149" s="177"/>
    </row>
    <row r="2150" spans="1:8" x14ac:dyDescent="0.25">
      <c r="A2150" s="793"/>
      <c r="E2150" s="176"/>
      <c r="F2150" s="176"/>
      <c r="G2150" s="177"/>
      <c r="H2150" s="177"/>
    </row>
    <row r="2151" spans="1:8" x14ac:dyDescent="0.25">
      <c r="A2151" s="793"/>
      <c r="E2151" s="176"/>
      <c r="F2151" s="176"/>
      <c r="G2151" s="177"/>
      <c r="H2151" s="177"/>
    </row>
    <row r="2152" spans="1:8" x14ac:dyDescent="0.25">
      <c r="A2152" s="793"/>
      <c r="E2152" s="176"/>
      <c r="F2152" s="176"/>
      <c r="G2152" s="177"/>
      <c r="H2152" s="177"/>
    </row>
    <row r="2153" spans="1:8" x14ac:dyDescent="0.25">
      <c r="A2153" s="793"/>
      <c r="E2153" s="176"/>
      <c r="F2153" s="176"/>
      <c r="G2153" s="177"/>
      <c r="H2153" s="177"/>
    </row>
    <row r="2154" spans="1:8" x14ac:dyDescent="0.25">
      <c r="A2154" s="793"/>
      <c r="E2154" s="176"/>
      <c r="F2154" s="176"/>
      <c r="G2154" s="177"/>
      <c r="H2154" s="177"/>
    </row>
    <row r="2155" spans="1:8" x14ac:dyDescent="0.25">
      <c r="A2155" s="793"/>
      <c r="E2155" s="176"/>
      <c r="F2155" s="176"/>
      <c r="G2155" s="177"/>
      <c r="H2155" s="177"/>
    </row>
    <row r="2156" spans="1:8" x14ac:dyDescent="0.25">
      <c r="A2156" s="793"/>
      <c r="E2156" s="176"/>
      <c r="F2156" s="176"/>
      <c r="G2156" s="177"/>
      <c r="H2156" s="177"/>
    </row>
    <row r="2157" spans="1:8" x14ac:dyDescent="0.25">
      <c r="A2157" s="793"/>
      <c r="E2157" s="176"/>
      <c r="F2157" s="176"/>
      <c r="G2157" s="177"/>
      <c r="H2157" s="177"/>
    </row>
    <row r="2158" spans="1:8" x14ac:dyDescent="0.25">
      <c r="A2158" s="793"/>
      <c r="E2158" s="176"/>
      <c r="F2158" s="176"/>
      <c r="G2158" s="177"/>
      <c r="H2158" s="177"/>
    </row>
    <row r="2159" spans="1:8" x14ac:dyDescent="0.25">
      <c r="A2159" s="793"/>
      <c r="E2159" s="176"/>
      <c r="F2159" s="176"/>
      <c r="G2159" s="177"/>
      <c r="H2159" s="177"/>
    </row>
    <row r="2160" spans="1:8" x14ac:dyDescent="0.25">
      <c r="A2160" s="793"/>
      <c r="E2160" s="176"/>
      <c r="F2160" s="176"/>
      <c r="G2160" s="177"/>
      <c r="H2160" s="177"/>
    </row>
    <row r="2161" spans="1:8" x14ac:dyDescent="0.25">
      <c r="A2161" s="793"/>
      <c r="E2161" s="176"/>
      <c r="F2161" s="176"/>
      <c r="G2161" s="177"/>
      <c r="H2161" s="177"/>
    </row>
    <row r="2162" spans="1:8" x14ac:dyDescent="0.25">
      <c r="A2162" s="793"/>
      <c r="E2162" s="176"/>
      <c r="F2162" s="176"/>
      <c r="G2162" s="177"/>
      <c r="H2162" s="177"/>
    </row>
    <row r="2163" spans="1:8" x14ac:dyDescent="0.25">
      <c r="A2163" s="793"/>
      <c r="E2163" s="176"/>
      <c r="F2163" s="176"/>
      <c r="G2163" s="177"/>
      <c r="H2163" s="177"/>
    </row>
    <row r="2164" spans="1:8" x14ac:dyDescent="0.25">
      <c r="A2164" s="793"/>
      <c r="E2164" s="176"/>
      <c r="F2164" s="176"/>
      <c r="G2164" s="177"/>
      <c r="H2164" s="177"/>
    </row>
    <row r="2165" spans="1:8" x14ac:dyDescent="0.25">
      <c r="A2165" s="793"/>
      <c r="E2165" s="176"/>
      <c r="F2165" s="176"/>
      <c r="G2165" s="177"/>
      <c r="H2165" s="177"/>
    </row>
    <row r="2166" spans="1:8" x14ac:dyDescent="0.25">
      <c r="A2166" s="793"/>
      <c r="E2166" s="176"/>
      <c r="F2166" s="176"/>
      <c r="G2166" s="177"/>
      <c r="H2166" s="177"/>
    </row>
    <row r="2167" spans="1:8" x14ac:dyDescent="0.25">
      <c r="A2167" s="793"/>
      <c r="E2167" s="176"/>
      <c r="F2167" s="176"/>
      <c r="G2167" s="177"/>
      <c r="H2167" s="177"/>
    </row>
    <row r="2168" spans="1:8" x14ac:dyDescent="0.25">
      <c r="A2168" s="793"/>
      <c r="E2168" s="176"/>
      <c r="F2168" s="176"/>
      <c r="G2168" s="177"/>
      <c r="H2168" s="177"/>
    </row>
    <row r="2169" spans="1:8" x14ac:dyDescent="0.25">
      <c r="A2169" s="793"/>
      <c r="E2169" s="176"/>
      <c r="F2169" s="176"/>
      <c r="G2169" s="177"/>
      <c r="H2169" s="177"/>
    </row>
    <row r="2170" spans="1:8" x14ac:dyDescent="0.25">
      <c r="A2170" s="793"/>
      <c r="E2170" s="176"/>
      <c r="F2170" s="176"/>
      <c r="G2170" s="177"/>
      <c r="H2170" s="177"/>
    </row>
    <row r="2171" spans="1:8" x14ac:dyDescent="0.25">
      <c r="A2171" s="793"/>
      <c r="E2171" s="176"/>
      <c r="F2171" s="176"/>
      <c r="G2171" s="177"/>
      <c r="H2171" s="177"/>
    </row>
    <row r="2172" spans="1:8" x14ac:dyDescent="0.25">
      <c r="A2172" s="793"/>
      <c r="E2172" s="176"/>
      <c r="F2172" s="176"/>
      <c r="G2172" s="177"/>
      <c r="H2172" s="177"/>
    </row>
    <row r="2173" spans="1:8" x14ac:dyDescent="0.25">
      <c r="A2173" s="793"/>
      <c r="E2173" s="176"/>
      <c r="F2173" s="176"/>
      <c r="G2173" s="177"/>
      <c r="H2173" s="177"/>
    </row>
    <row r="2174" spans="1:8" x14ac:dyDescent="0.25">
      <c r="A2174" s="793"/>
      <c r="E2174" s="176"/>
      <c r="F2174" s="176"/>
      <c r="G2174" s="177"/>
      <c r="H2174" s="177"/>
    </row>
    <row r="2175" spans="1:8" x14ac:dyDescent="0.25">
      <c r="A2175" s="793"/>
      <c r="E2175" s="176"/>
      <c r="F2175" s="176"/>
      <c r="G2175" s="177"/>
      <c r="H2175" s="177"/>
    </row>
    <row r="2176" spans="1:8" x14ac:dyDescent="0.25">
      <c r="A2176" s="793"/>
      <c r="E2176" s="176"/>
      <c r="F2176" s="176"/>
      <c r="G2176" s="177"/>
      <c r="H2176" s="177"/>
    </row>
    <row r="2177" spans="1:8" x14ac:dyDescent="0.25">
      <c r="A2177" s="793"/>
      <c r="E2177" s="176"/>
      <c r="F2177" s="176"/>
      <c r="G2177" s="177"/>
      <c r="H2177" s="177"/>
    </row>
    <row r="2178" spans="1:8" x14ac:dyDescent="0.25">
      <c r="A2178" s="793"/>
      <c r="E2178" s="176"/>
      <c r="F2178" s="176"/>
      <c r="G2178" s="177"/>
      <c r="H2178" s="177"/>
    </row>
    <row r="2179" spans="1:8" x14ac:dyDescent="0.25">
      <c r="A2179" s="793"/>
      <c r="E2179" s="176"/>
      <c r="F2179" s="176"/>
      <c r="G2179" s="177"/>
      <c r="H2179" s="177"/>
    </row>
    <row r="2180" spans="1:8" x14ac:dyDescent="0.25">
      <c r="A2180" s="793"/>
      <c r="E2180" s="176"/>
      <c r="F2180" s="176"/>
      <c r="G2180" s="177"/>
      <c r="H2180" s="177"/>
    </row>
    <row r="2181" spans="1:8" x14ac:dyDescent="0.25">
      <c r="A2181" s="793"/>
      <c r="E2181" s="176"/>
      <c r="F2181" s="176"/>
      <c r="G2181" s="177"/>
      <c r="H2181" s="177"/>
    </row>
    <row r="2182" spans="1:8" x14ac:dyDescent="0.25">
      <c r="A2182" s="793"/>
      <c r="E2182" s="176"/>
      <c r="F2182" s="176"/>
      <c r="G2182" s="177"/>
      <c r="H2182" s="177"/>
    </row>
    <row r="2183" spans="1:8" x14ac:dyDescent="0.25">
      <c r="A2183" s="793"/>
      <c r="E2183" s="176"/>
      <c r="F2183" s="176"/>
      <c r="G2183" s="177"/>
      <c r="H2183" s="177"/>
    </row>
    <row r="2184" spans="1:8" x14ac:dyDescent="0.25">
      <c r="A2184" s="793"/>
      <c r="E2184" s="176"/>
      <c r="F2184" s="176"/>
      <c r="G2184" s="177"/>
      <c r="H2184" s="177"/>
    </row>
    <row r="2185" spans="1:8" x14ac:dyDescent="0.25">
      <c r="A2185" s="793"/>
      <c r="E2185" s="176"/>
      <c r="F2185" s="176"/>
      <c r="G2185" s="177"/>
      <c r="H2185" s="177"/>
    </row>
    <row r="2186" spans="1:8" x14ac:dyDescent="0.25">
      <c r="A2186" s="793"/>
      <c r="E2186" s="176"/>
      <c r="F2186" s="176"/>
      <c r="G2186" s="177"/>
      <c r="H2186" s="177"/>
    </row>
    <row r="2187" spans="1:8" x14ac:dyDescent="0.25">
      <c r="A2187" s="793"/>
      <c r="E2187" s="176"/>
      <c r="F2187" s="176"/>
      <c r="G2187" s="177"/>
      <c r="H2187" s="177"/>
    </row>
    <row r="2188" spans="1:8" x14ac:dyDescent="0.25">
      <c r="A2188" s="793"/>
      <c r="E2188" s="176"/>
      <c r="F2188" s="176"/>
      <c r="G2188" s="177"/>
      <c r="H2188" s="177"/>
    </row>
    <row r="2189" spans="1:8" x14ac:dyDescent="0.25">
      <c r="A2189" s="793"/>
      <c r="E2189" s="176"/>
      <c r="F2189" s="176"/>
      <c r="G2189" s="177"/>
      <c r="H2189" s="177"/>
    </row>
    <row r="2190" spans="1:8" x14ac:dyDescent="0.25">
      <c r="A2190" s="793"/>
      <c r="E2190" s="176"/>
      <c r="F2190" s="176"/>
      <c r="G2190" s="177"/>
      <c r="H2190" s="177"/>
    </row>
    <row r="2191" spans="1:8" x14ac:dyDescent="0.25">
      <c r="A2191" s="793"/>
      <c r="E2191" s="176"/>
      <c r="F2191" s="176"/>
      <c r="G2191" s="177"/>
      <c r="H2191" s="177"/>
    </row>
    <row r="2192" spans="1:8" x14ac:dyDescent="0.25">
      <c r="A2192" s="793"/>
      <c r="E2192" s="176"/>
      <c r="F2192" s="176"/>
      <c r="G2192" s="177"/>
      <c r="H2192" s="177"/>
    </row>
    <row r="2193" spans="1:8" x14ac:dyDescent="0.25">
      <c r="A2193" s="793"/>
      <c r="E2193" s="176"/>
      <c r="F2193" s="176"/>
      <c r="G2193" s="177"/>
      <c r="H2193" s="177"/>
    </row>
    <row r="2194" spans="1:8" x14ac:dyDescent="0.25">
      <c r="A2194" s="793"/>
      <c r="E2194" s="176"/>
      <c r="F2194" s="176"/>
      <c r="G2194" s="177"/>
      <c r="H2194" s="177"/>
    </row>
    <row r="2195" spans="1:8" x14ac:dyDescent="0.25">
      <c r="A2195" s="793"/>
      <c r="E2195" s="176"/>
      <c r="F2195" s="176"/>
      <c r="G2195" s="177"/>
      <c r="H2195" s="177"/>
    </row>
    <row r="2196" spans="1:8" x14ac:dyDescent="0.25">
      <c r="A2196" s="793"/>
      <c r="E2196" s="176"/>
      <c r="F2196" s="176"/>
      <c r="G2196" s="177"/>
      <c r="H2196" s="177"/>
    </row>
    <row r="2197" spans="1:8" x14ac:dyDescent="0.25">
      <c r="A2197" s="793"/>
      <c r="E2197" s="176"/>
      <c r="F2197" s="176"/>
      <c r="G2197" s="177"/>
      <c r="H2197" s="177"/>
    </row>
    <row r="2198" spans="1:8" x14ac:dyDescent="0.25">
      <c r="A2198" s="793"/>
      <c r="E2198" s="176"/>
      <c r="F2198" s="176"/>
      <c r="G2198" s="177"/>
      <c r="H2198" s="177"/>
    </row>
    <row r="2199" spans="1:8" x14ac:dyDescent="0.25">
      <c r="A2199" s="793"/>
      <c r="E2199" s="176"/>
      <c r="F2199" s="176"/>
      <c r="G2199" s="177"/>
      <c r="H2199" s="177"/>
    </row>
    <row r="2200" spans="1:8" x14ac:dyDescent="0.25">
      <c r="A2200" s="793"/>
      <c r="E2200" s="176"/>
      <c r="F2200" s="176"/>
      <c r="G2200" s="177"/>
      <c r="H2200" s="177"/>
    </row>
    <row r="2201" spans="1:8" x14ac:dyDescent="0.25">
      <c r="A2201" s="793"/>
      <c r="E2201" s="176"/>
      <c r="F2201" s="176"/>
      <c r="G2201" s="177"/>
      <c r="H2201" s="177"/>
    </row>
    <row r="2202" spans="1:8" x14ac:dyDescent="0.25">
      <c r="A2202" s="793"/>
      <c r="E2202" s="176"/>
      <c r="F2202" s="176"/>
      <c r="G2202" s="177"/>
      <c r="H2202" s="177"/>
    </row>
    <row r="2203" spans="1:8" x14ac:dyDescent="0.25">
      <c r="A2203" s="793"/>
      <c r="E2203" s="176"/>
      <c r="F2203" s="176"/>
      <c r="G2203" s="177"/>
      <c r="H2203" s="177"/>
    </row>
    <row r="2204" spans="1:8" x14ac:dyDescent="0.25">
      <c r="A2204" s="793"/>
      <c r="E2204" s="176"/>
      <c r="F2204" s="176"/>
      <c r="G2204" s="177"/>
      <c r="H2204" s="177"/>
    </row>
    <row r="2205" spans="1:8" x14ac:dyDescent="0.25">
      <c r="A2205" s="793"/>
      <c r="E2205" s="176"/>
      <c r="F2205" s="176"/>
      <c r="G2205" s="177"/>
      <c r="H2205" s="177"/>
    </row>
    <row r="2206" spans="1:8" x14ac:dyDescent="0.25">
      <c r="A2206" s="793"/>
      <c r="E2206" s="176"/>
      <c r="F2206" s="176"/>
      <c r="G2206" s="177"/>
      <c r="H2206" s="177"/>
    </row>
    <row r="2207" spans="1:8" x14ac:dyDescent="0.25">
      <c r="A2207" s="793"/>
      <c r="E2207" s="176"/>
      <c r="F2207" s="176"/>
      <c r="G2207" s="177"/>
      <c r="H2207" s="177"/>
    </row>
    <row r="2208" spans="1:8" x14ac:dyDescent="0.25">
      <c r="A2208" s="793"/>
      <c r="E2208" s="176"/>
      <c r="F2208" s="176"/>
      <c r="G2208" s="177"/>
      <c r="H2208" s="177"/>
    </row>
    <row r="2209" spans="1:8" x14ac:dyDescent="0.25">
      <c r="A2209" s="793"/>
      <c r="E2209" s="176"/>
      <c r="F2209" s="176"/>
      <c r="G2209" s="177"/>
      <c r="H2209" s="177"/>
    </row>
    <row r="2210" spans="1:8" x14ac:dyDescent="0.25">
      <c r="A2210" s="793"/>
      <c r="E2210" s="176"/>
      <c r="F2210" s="176"/>
      <c r="G2210" s="177"/>
      <c r="H2210" s="177"/>
    </row>
    <row r="2211" spans="1:8" x14ac:dyDescent="0.25">
      <c r="A2211" s="793"/>
      <c r="E2211" s="176"/>
      <c r="F2211" s="176"/>
      <c r="G2211" s="177"/>
      <c r="H2211" s="177"/>
    </row>
    <row r="2212" spans="1:8" x14ac:dyDescent="0.25">
      <c r="A2212" s="793"/>
      <c r="E2212" s="176"/>
      <c r="F2212" s="176"/>
      <c r="G2212" s="177"/>
      <c r="H2212" s="177"/>
    </row>
    <row r="2213" spans="1:8" x14ac:dyDescent="0.25">
      <c r="A2213" s="793"/>
      <c r="E2213" s="176"/>
      <c r="F2213" s="176"/>
      <c r="G2213" s="177"/>
      <c r="H2213" s="177"/>
    </row>
    <row r="2214" spans="1:8" x14ac:dyDescent="0.25">
      <c r="A2214" s="793"/>
      <c r="E2214" s="176"/>
      <c r="F2214" s="176"/>
      <c r="G2214" s="177"/>
      <c r="H2214" s="177"/>
    </row>
    <row r="2215" spans="1:8" x14ac:dyDescent="0.25">
      <c r="A2215" s="793"/>
      <c r="E2215" s="176"/>
      <c r="F2215" s="176"/>
      <c r="G2215" s="177"/>
      <c r="H2215" s="177"/>
    </row>
    <row r="2216" spans="1:8" x14ac:dyDescent="0.25">
      <c r="A2216" s="793"/>
      <c r="E2216" s="176"/>
      <c r="F2216" s="176"/>
      <c r="G2216" s="177"/>
      <c r="H2216" s="177"/>
    </row>
    <row r="2217" spans="1:8" x14ac:dyDescent="0.25">
      <c r="A2217" s="793"/>
      <c r="E2217" s="176"/>
      <c r="F2217" s="176"/>
      <c r="G2217" s="177"/>
      <c r="H2217" s="177"/>
    </row>
    <row r="2218" spans="1:8" x14ac:dyDescent="0.25">
      <c r="A2218" s="793"/>
      <c r="E2218" s="176"/>
      <c r="F2218" s="176"/>
      <c r="G2218" s="177"/>
      <c r="H2218" s="177"/>
    </row>
    <row r="2219" spans="1:8" x14ac:dyDescent="0.25">
      <c r="A2219" s="793"/>
      <c r="E2219" s="176"/>
      <c r="F2219" s="176"/>
      <c r="G2219" s="177"/>
      <c r="H2219" s="177"/>
    </row>
    <row r="2220" spans="1:8" x14ac:dyDescent="0.25">
      <c r="A2220" s="793"/>
      <c r="E2220" s="176"/>
      <c r="F2220" s="176"/>
      <c r="G2220" s="177"/>
      <c r="H2220" s="177"/>
    </row>
    <row r="2221" spans="1:8" x14ac:dyDescent="0.25">
      <c r="A2221" s="793"/>
      <c r="E2221" s="176"/>
      <c r="F2221" s="176"/>
      <c r="G2221" s="177"/>
      <c r="H2221" s="177"/>
    </row>
    <row r="2222" spans="1:8" x14ac:dyDescent="0.25">
      <c r="A2222" s="793"/>
      <c r="E2222" s="176"/>
      <c r="F2222" s="176"/>
      <c r="G2222" s="177"/>
      <c r="H2222" s="177"/>
    </row>
    <row r="2223" spans="1:8" x14ac:dyDescent="0.25">
      <c r="A2223" s="793"/>
      <c r="E2223" s="176"/>
      <c r="F2223" s="176"/>
      <c r="G2223" s="177"/>
      <c r="H2223" s="177"/>
    </row>
    <row r="2224" spans="1:8" x14ac:dyDescent="0.25">
      <c r="A2224" s="793"/>
      <c r="E2224" s="176"/>
      <c r="F2224" s="176"/>
      <c r="G2224" s="177"/>
      <c r="H2224" s="177"/>
    </row>
    <row r="2225" spans="1:8" x14ac:dyDescent="0.25">
      <c r="A2225" s="793"/>
      <c r="E2225" s="176"/>
      <c r="F2225" s="176"/>
      <c r="G2225" s="177"/>
      <c r="H2225" s="177"/>
    </row>
    <row r="2226" spans="1:8" x14ac:dyDescent="0.25">
      <c r="A2226" s="793"/>
      <c r="E2226" s="176"/>
      <c r="F2226" s="176"/>
      <c r="G2226" s="177"/>
      <c r="H2226" s="177"/>
    </row>
    <row r="2227" spans="1:8" x14ac:dyDescent="0.25">
      <c r="A2227" s="793"/>
      <c r="E2227" s="176"/>
      <c r="F2227" s="176"/>
      <c r="G2227" s="177"/>
      <c r="H2227" s="177"/>
    </row>
    <row r="2228" spans="1:8" x14ac:dyDescent="0.25">
      <c r="A2228" s="793"/>
      <c r="E2228" s="176"/>
      <c r="F2228" s="176"/>
      <c r="G2228" s="177"/>
      <c r="H2228" s="177"/>
    </row>
    <row r="2229" spans="1:8" x14ac:dyDescent="0.25">
      <c r="A2229" s="793"/>
      <c r="E2229" s="176"/>
      <c r="F2229" s="176"/>
      <c r="G2229" s="177"/>
      <c r="H2229" s="177"/>
    </row>
    <row r="2230" spans="1:8" x14ac:dyDescent="0.25">
      <c r="A2230" s="793"/>
      <c r="E2230" s="176"/>
      <c r="F2230" s="176"/>
      <c r="G2230" s="177"/>
      <c r="H2230" s="177"/>
    </row>
    <row r="2231" spans="1:8" x14ac:dyDescent="0.25">
      <c r="A2231" s="793"/>
      <c r="E2231" s="176"/>
      <c r="F2231" s="176"/>
      <c r="G2231" s="177"/>
      <c r="H2231" s="177"/>
    </row>
    <row r="2232" spans="1:8" x14ac:dyDescent="0.25">
      <c r="A2232" s="793"/>
      <c r="E2232" s="176"/>
      <c r="F2232" s="176"/>
      <c r="G2232" s="177"/>
      <c r="H2232" s="177"/>
    </row>
    <row r="2233" spans="1:8" x14ac:dyDescent="0.25">
      <c r="A2233" s="793"/>
      <c r="E2233" s="176"/>
      <c r="F2233" s="176"/>
      <c r="G2233" s="177"/>
      <c r="H2233" s="177"/>
    </row>
    <row r="2234" spans="1:8" x14ac:dyDescent="0.25">
      <c r="A2234" s="793"/>
      <c r="E2234" s="176"/>
      <c r="F2234" s="176"/>
      <c r="G2234" s="177"/>
      <c r="H2234" s="177"/>
    </row>
    <row r="2235" spans="1:8" x14ac:dyDescent="0.25">
      <c r="A2235" s="793"/>
      <c r="E2235" s="176"/>
      <c r="F2235" s="176"/>
      <c r="G2235" s="177"/>
      <c r="H2235" s="177"/>
    </row>
    <row r="2236" spans="1:8" x14ac:dyDescent="0.25">
      <c r="A2236" s="793"/>
      <c r="E2236" s="176"/>
      <c r="F2236" s="176"/>
      <c r="G2236" s="177"/>
      <c r="H2236" s="177"/>
    </row>
    <row r="2237" spans="1:8" x14ac:dyDescent="0.25">
      <c r="A2237" s="793"/>
      <c r="E2237" s="176"/>
      <c r="F2237" s="176"/>
      <c r="G2237" s="177"/>
      <c r="H2237" s="177"/>
    </row>
    <row r="2238" spans="1:8" x14ac:dyDescent="0.25">
      <c r="A2238" s="793"/>
      <c r="E2238" s="176"/>
      <c r="F2238" s="176"/>
      <c r="G2238" s="177"/>
      <c r="H2238" s="177"/>
    </row>
    <row r="2239" spans="1:8" x14ac:dyDescent="0.25">
      <c r="A2239" s="793"/>
      <c r="E2239" s="176"/>
      <c r="F2239" s="176"/>
      <c r="G2239" s="177"/>
      <c r="H2239" s="177"/>
    </row>
    <row r="2240" spans="1:8" x14ac:dyDescent="0.25">
      <c r="A2240" s="793"/>
      <c r="E2240" s="176"/>
      <c r="F2240" s="176"/>
      <c r="G2240" s="177"/>
      <c r="H2240" s="177"/>
    </row>
    <row r="2241" spans="1:8" x14ac:dyDescent="0.25">
      <c r="A2241" s="793"/>
      <c r="E2241" s="176"/>
      <c r="F2241" s="176"/>
      <c r="G2241" s="177"/>
      <c r="H2241" s="177"/>
    </row>
    <row r="2242" spans="1:8" x14ac:dyDescent="0.25">
      <c r="A2242" s="793"/>
      <c r="E2242" s="176"/>
      <c r="F2242" s="176"/>
      <c r="G2242" s="177"/>
      <c r="H2242" s="177"/>
    </row>
    <row r="2243" spans="1:8" x14ac:dyDescent="0.25">
      <c r="A2243" s="793"/>
      <c r="E2243" s="176"/>
      <c r="F2243" s="176"/>
      <c r="G2243" s="177"/>
      <c r="H2243" s="177"/>
    </row>
    <row r="2244" spans="1:8" x14ac:dyDescent="0.25">
      <c r="A2244" s="793"/>
      <c r="E2244" s="176"/>
      <c r="F2244" s="176"/>
      <c r="G2244" s="177"/>
      <c r="H2244" s="177"/>
    </row>
    <row r="2245" spans="1:8" x14ac:dyDescent="0.25">
      <c r="A2245" s="793"/>
      <c r="E2245" s="176"/>
      <c r="F2245" s="176"/>
      <c r="G2245" s="177"/>
      <c r="H2245" s="177"/>
    </row>
    <row r="2246" spans="1:8" x14ac:dyDescent="0.25">
      <c r="A2246" s="793"/>
      <c r="E2246" s="176"/>
      <c r="F2246" s="176"/>
      <c r="G2246" s="177"/>
      <c r="H2246" s="177"/>
    </row>
    <row r="2247" spans="1:8" x14ac:dyDescent="0.25">
      <c r="A2247" s="793"/>
      <c r="E2247" s="176"/>
      <c r="F2247" s="176"/>
      <c r="G2247" s="177"/>
      <c r="H2247" s="177"/>
    </row>
    <row r="2248" spans="1:8" x14ac:dyDescent="0.25">
      <c r="A2248" s="793"/>
      <c r="E2248" s="176"/>
      <c r="F2248" s="176"/>
      <c r="G2248" s="177"/>
      <c r="H2248" s="177"/>
    </row>
    <row r="2249" spans="1:8" x14ac:dyDescent="0.25">
      <c r="A2249" s="793"/>
      <c r="E2249" s="176"/>
      <c r="F2249" s="176"/>
      <c r="G2249" s="177"/>
      <c r="H2249" s="177"/>
    </row>
    <row r="2250" spans="1:8" x14ac:dyDescent="0.25">
      <c r="A2250" s="793"/>
      <c r="E2250" s="176"/>
      <c r="F2250" s="176"/>
      <c r="G2250" s="177"/>
      <c r="H2250" s="177"/>
    </row>
    <row r="2251" spans="1:8" x14ac:dyDescent="0.25">
      <c r="A2251" s="793"/>
      <c r="E2251" s="176"/>
      <c r="F2251" s="176"/>
      <c r="G2251" s="177"/>
      <c r="H2251" s="177"/>
    </row>
    <row r="2252" spans="1:8" x14ac:dyDescent="0.25">
      <c r="A2252" s="793"/>
      <c r="E2252" s="176"/>
      <c r="F2252" s="176"/>
      <c r="G2252" s="177"/>
      <c r="H2252" s="177"/>
    </row>
    <row r="2253" spans="1:8" x14ac:dyDescent="0.25">
      <c r="A2253" s="793"/>
      <c r="E2253" s="176"/>
      <c r="F2253" s="176"/>
      <c r="G2253" s="177"/>
      <c r="H2253" s="177"/>
    </row>
    <row r="2254" spans="1:8" x14ac:dyDescent="0.25">
      <c r="A2254" s="793"/>
      <c r="E2254" s="176"/>
      <c r="F2254" s="176"/>
      <c r="G2254" s="177"/>
      <c r="H2254" s="177"/>
    </row>
    <row r="2255" spans="1:8" x14ac:dyDescent="0.25">
      <c r="A2255" s="793"/>
      <c r="E2255" s="176"/>
      <c r="F2255" s="176"/>
      <c r="G2255" s="177"/>
      <c r="H2255" s="177"/>
    </row>
    <row r="2256" spans="1:8" x14ac:dyDescent="0.25">
      <c r="A2256" s="793"/>
      <c r="E2256" s="176"/>
      <c r="F2256" s="176"/>
      <c r="G2256" s="177"/>
      <c r="H2256" s="177"/>
    </row>
    <row r="2257" spans="1:8" x14ac:dyDescent="0.25">
      <c r="A2257" s="793"/>
      <c r="E2257" s="176"/>
      <c r="F2257" s="176"/>
      <c r="G2257" s="177"/>
      <c r="H2257" s="177"/>
    </row>
    <row r="2258" spans="1:8" x14ac:dyDescent="0.25">
      <c r="A2258" s="793"/>
      <c r="E2258" s="176"/>
      <c r="F2258" s="176"/>
      <c r="G2258" s="177"/>
      <c r="H2258" s="177"/>
    </row>
    <row r="2259" spans="1:8" x14ac:dyDescent="0.25">
      <c r="A2259" s="793"/>
      <c r="E2259" s="176"/>
      <c r="F2259" s="176"/>
      <c r="G2259" s="177"/>
      <c r="H2259" s="177"/>
    </row>
    <row r="2260" spans="1:8" x14ac:dyDescent="0.25">
      <c r="A2260" s="793"/>
      <c r="E2260" s="176"/>
      <c r="F2260" s="176"/>
      <c r="G2260" s="177"/>
      <c r="H2260" s="177"/>
    </row>
    <row r="2261" spans="1:8" x14ac:dyDescent="0.25">
      <c r="A2261" s="793"/>
      <c r="E2261" s="176"/>
      <c r="F2261" s="176"/>
      <c r="G2261" s="177"/>
      <c r="H2261" s="177"/>
    </row>
    <row r="2262" spans="1:8" x14ac:dyDescent="0.25">
      <c r="A2262" s="793"/>
      <c r="E2262" s="176"/>
      <c r="F2262" s="176"/>
      <c r="G2262" s="177"/>
      <c r="H2262" s="177"/>
    </row>
    <row r="2263" spans="1:8" x14ac:dyDescent="0.25">
      <c r="A2263" s="793"/>
      <c r="E2263" s="176"/>
      <c r="F2263" s="176"/>
      <c r="G2263" s="177"/>
      <c r="H2263" s="177"/>
    </row>
    <row r="2264" spans="1:8" x14ac:dyDescent="0.25">
      <c r="A2264" s="793"/>
      <c r="E2264" s="176"/>
      <c r="F2264" s="176"/>
      <c r="G2264" s="177"/>
      <c r="H2264" s="177"/>
    </row>
    <row r="2265" spans="1:8" x14ac:dyDescent="0.25">
      <c r="A2265" s="793"/>
      <c r="E2265" s="176"/>
      <c r="F2265" s="176"/>
      <c r="G2265" s="177"/>
      <c r="H2265" s="177"/>
    </row>
    <row r="2266" spans="1:8" x14ac:dyDescent="0.25">
      <c r="A2266" s="793"/>
      <c r="E2266" s="176"/>
      <c r="F2266" s="176"/>
      <c r="G2266" s="177"/>
      <c r="H2266" s="177"/>
    </row>
    <row r="2267" spans="1:8" x14ac:dyDescent="0.25">
      <c r="A2267" s="793"/>
      <c r="E2267" s="176"/>
      <c r="F2267" s="176"/>
      <c r="G2267" s="177"/>
      <c r="H2267" s="177"/>
    </row>
    <row r="2268" spans="1:8" x14ac:dyDescent="0.25">
      <c r="A2268" s="793"/>
      <c r="E2268" s="176"/>
      <c r="F2268" s="176"/>
      <c r="G2268" s="177"/>
      <c r="H2268" s="177"/>
    </row>
    <row r="2269" spans="1:8" x14ac:dyDescent="0.25">
      <c r="A2269" s="793"/>
      <c r="E2269" s="176"/>
      <c r="F2269" s="176"/>
      <c r="G2269" s="177"/>
      <c r="H2269" s="177"/>
    </row>
    <row r="2270" spans="1:8" x14ac:dyDescent="0.25">
      <c r="A2270" s="793"/>
      <c r="E2270" s="176"/>
      <c r="F2270" s="176"/>
      <c r="G2270" s="177"/>
      <c r="H2270" s="177"/>
    </row>
    <row r="2271" spans="1:8" x14ac:dyDescent="0.25">
      <c r="A2271" s="793"/>
      <c r="E2271" s="176"/>
      <c r="F2271" s="176"/>
      <c r="G2271" s="177"/>
      <c r="H2271" s="177"/>
    </row>
    <row r="2272" spans="1:8" x14ac:dyDescent="0.25">
      <c r="A2272" s="793"/>
      <c r="E2272" s="176"/>
      <c r="F2272" s="176"/>
      <c r="G2272" s="177"/>
      <c r="H2272" s="177"/>
    </row>
    <row r="2273" spans="1:8" x14ac:dyDescent="0.25">
      <c r="A2273" s="793"/>
      <c r="E2273" s="176"/>
      <c r="F2273" s="176"/>
      <c r="G2273" s="177"/>
      <c r="H2273" s="177"/>
    </row>
    <row r="2274" spans="1:8" x14ac:dyDescent="0.25">
      <c r="A2274" s="793"/>
      <c r="E2274" s="176"/>
      <c r="F2274" s="176"/>
      <c r="G2274" s="177"/>
      <c r="H2274" s="177"/>
    </row>
    <row r="2275" spans="1:8" x14ac:dyDescent="0.25">
      <c r="A2275" s="793"/>
      <c r="E2275" s="176"/>
      <c r="F2275" s="176"/>
      <c r="G2275" s="177"/>
      <c r="H2275" s="177"/>
    </row>
    <row r="2276" spans="1:8" x14ac:dyDescent="0.25">
      <c r="A2276" s="793"/>
      <c r="E2276" s="176"/>
      <c r="F2276" s="176"/>
      <c r="G2276" s="177"/>
      <c r="H2276" s="177"/>
    </row>
    <row r="2277" spans="1:8" x14ac:dyDescent="0.25">
      <c r="A2277" s="793"/>
      <c r="E2277" s="176"/>
      <c r="F2277" s="176"/>
      <c r="G2277" s="177"/>
      <c r="H2277" s="177"/>
    </row>
    <row r="2278" spans="1:8" x14ac:dyDescent="0.25">
      <c r="A2278" s="793"/>
      <c r="E2278" s="176"/>
      <c r="F2278" s="176"/>
      <c r="G2278" s="177"/>
      <c r="H2278" s="177"/>
    </row>
    <row r="2279" spans="1:8" x14ac:dyDescent="0.25">
      <c r="A2279" s="793"/>
      <c r="E2279" s="176"/>
      <c r="F2279" s="176"/>
      <c r="G2279" s="177"/>
      <c r="H2279" s="177"/>
    </row>
    <row r="2280" spans="1:8" x14ac:dyDescent="0.25">
      <c r="A2280" s="793"/>
      <c r="E2280" s="176"/>
      <c r="F2280" s="176"/>
      <c r="G2280" s="177"/>
      <c r="H2280" s="177"/>
    </row>
    <row r="2281" spans="1:8" x14ac:dyDescent="0.25">
      <c r="A2281" s="793"/>
      <c r="E2281" s="176"/>
      <c r="F2281" s="176"/>
      <c r="G2281" s="177"/>
      <c r="H2281" s="177"/>
    </row>
    <row r="2282" spans="1:8" x14ac:dyDescent="0.25">
      <c r="A2282" s="793"/>
      <c r="E2282" s="176"/>
      <c r="F2282" s="176"/>
      <c r="G2282" s="177"/>
      <c r="H2282" s="177"/>
    </row>
    <row r="2283" spans="1:8" x14ac:dyDescent="0.25">
      <c r="A2283" s="793"/>
      <c r="E2283" s="176"/>
      <c r="F2283" s="176"/>
      <c r="G2283" s="177"/>
      <c r="H2283" s="177"/>
    </row>
    <row r="2284" spans="1:8" x14ac:dyDescent="0.25">
      <c r="A2284" s="793"/>
      <c r="E2284" s="176"/>
      <c r="F2284" s="176"/>
      <c r="G2284" s="177"/>
      <c r="H2284" s="177"/>
    </row>
    <row r="2285" spans="1:8" x14ac:dyDescent="0.25">
      <c r="A2285" s="793"/>
      <c r="E2285" s="176"/>
      <c r="F2285" s="176"/>
      <c r="G2285" s="177"/>
      <c r="H2285" s="177"/>
    </row>
    <row r="2286" spans="1:8" x14ac:dyDescent="0.25">
      <c r="A2286" s="793"/>
      <c r="E2286" s="176"/>
      <c r="F2286" s="176"/>
      <c r="G2286" s="177"/>
      <c r="H2286" s="177"/>
    </row>
    <row r="2287" spans="1:8" x14ac:dyDescent="0.25">
      <c r="A2287" s="793"/>
      <c r="E2287" s="176"/>
      <c r="F2287" s="176"/>
      <c r="G2287" s="177"/>
      <c r="H2287" s="177"/>
    </row>
    <row r="2288" spans="1:8" x14ac:dyDescent="0.25">
      <c r="A2288" s="793"/>
      <c r="E2288" s="176"/>
      <c r="F2288" s="176"/>
      <c r="G2288" s="177"/>
      <c r="H2288" s="177"/>
    </row>
    <row r="2289" spans="1:8" x14ac:dyDescent="0.25">
      <c r="A2289" s="793"/>
      <c r="E2289" s="176"/>
      <c r="F2289" s="176"/>
      <c r="G2289" s="177"/>
      <c r="H2289" s="177"/>
    </row>
    <row r="2290" spans="1:8" x14ac:dyDescent="0.25">
      <c r="A2290" s="793"/>
      <c r="E2290" s="176"/>
      <c r="F2290" s="176"/>
      <c r="G2290" s="177"/>
      <c r="H2290" s="177"/>
    </row>
    <row r="2291" spans="1:8" x14ac:dyDescent="0.25">
      <c r="A2291" s="793"/>
      <c r="E2291" s="176"/>
      <c r="F2291" s="176"/>
      <c r="G2291" s="177"/>
      <c r="H2291" s="177"/>
    </row>
    <row r="2292" spans="1:8" x14ac:dyDescent="0.25">
      <c r="A2292" s="793"/>
      <c r="E2292" s="176"/>
      <c r="F2292" s="176"/>
      <c r="G2292" s="177"/>
      <c r="H2292" s="177"/>
    </row>
    <row r="2293" spans="1:8" x14ac:dyDescent="0.25">
      <c r="A2293" s="793"/>
      <c r="E2293" s="176"/>
      <c r="F2293" s="176"/>
      <c r="G2293" s="177"/>
      <c r="H2293" s="177"/>
    </row>
    <row r="2294" spans="1:8" x14ac:dyDescent="0.25">
      <c r="A2294" s="793"/>
      <c r="E2294" s="176"/>
      <c r="F2294" s="176"/>
      <c r="G2294" s="177"/>
      <c r="H2294" s="177"/>
    </row>
    <row r="2295" spans="1:8" x14ac:dyDescent="0.25">
      <c r="A2295" s="793"/>
      <c r="E2295" s="176"/>
      <c r="F2295" s="176"/>
      <c r="G2295" s="177"/>
      <c r="H2295" s="177"/>
    </row>
    <row r="2296" spans="1:8" x14ac:dyDescent="0.25">
      <c r="A2296" s="793"/>
      <c r="E2296" s="176"/>
      <c r="F2296" s="176"/>
      <c r="G2296" s="177"/>
      <c r="H2296" s="177"/>
    </row>
    <row r="2297" spans="1:8" x14ac:dyDescent="0.25">
      <c r="A2297" s="793"/>
      <c r="E2297" s="176"/>
      <c r="F2297" s="176"/>
      <c r="G2297" s="177"/>
      <c r="H2297" s="177"/>
    </row>
    <row r="2298" spans="1:8" x14ac:dyDescent="0.25">
      <c r="A2298" s="793"/>
      <c r="E2298" s="176"/>
      <c r="F2298" s="176"/>
      <c r="G2298" s="177"/>
      <c r="H2298" s="177"/>
    </row>
    <row r="2299" spans="1:8" x14ac:dyDescent="0.25">
      <c r="A2299" s="793"/>
      <c r="E2299" s="176"/>
      <c r="F2299" s="176"/>
      <c r="G2299" s="177"/>
      <c r="H2299" s="177"/>
    </row>
    <row r="2300" spans="1:8" x14ac:dyDescent="0.25">
      <c r="A2300" s="793"/>
      <c r="E2300" s="176"/>
      <c r="F2300" s="176"/>
      <c r="G2300" s="177"/>
      <c r="H2300" s="177"/>
    </row>
    <row r="2301" spans="1:8" x14ac:dyDescent="0.25">
      <c r="A2301" s="793"/>
      <c r="E2301" s="176"/>
      <c r="F2301" s="176"/>
      <c r="G2301" s="177"/>
      <c r="H2301" s="177"/>
    </row>
    <row r="2302" spans="1:8" x14ac:dyDescent="0.25">
      <c r="A2302" s="793"/>
      <c r="E2302" s="176"/>
      <c r="F2302" s="176"/>
      <c r="G2302" s="177"/>
      <c r="H2302" s="177"/>
    </row>
    <row r="2303" spans="1:8" x14ac:dyDescent="0.25">
      <c r="A2303" s="793"/>
      <c r="E2303" s="176"/>
      <c r="F2303" s="176"/>
      <c r="G2303" s="177"/>
      <c r="H2303" s="177"/>
    </row>
    <row r="2304" spans="1:8" x14ac:dyDescent="0.25">
      <c r="A2304" s="793"/>
      <c r="E2304" s="176"/>
      <c r="F2304" s="176"/>
      <c r="G2304" s="177"/>
      <c r="H2304" s="177"/>
    </row>
    <row r="2305" spans="1:8" x14ac:dyDescent="0.25">
      <c r="A2305" s="793"/>
      <c r="E2305" s="176"/>
      <c r="F2305" s="176"/>
      <c r="G2305" s="177"/>
      <c r="H2305" s="177"/>
    </row>
    <row r="2306" spans="1:8" x14ac:dyDescent="0.25">
      <c r="A2306" s="793"/>
      <c r="E2306" s="176"/>
      <c r="F2306" s="176"/>
      <c r="G2306" s="177"/>
      <c r="H2306" s="177"/>
    </row>
    <row r="2307" spans="1:8" x14ac:dyDescent="0.25">
      <c r="A2307" s="793"/>
      <c r="E2307" s="176"/>
      <c r="F2307" s="176"/>
      <c r="G2307" s="177"/>
      <c r="H2307" s="177"/>
    </row>
    <row r="2308" spans="1:8" x14ac:dyDescent="0.25">
      <c r="A2308" s="793"/>
      <c r="E2308" s="176"/>
      <c r="F2308" s="176"/>
      <c r="G2308" s="177"/>
      <c r="H2308" s="177"/>
    </row>
    <row r="2309" spans="1:8" x14ac:dyDescent="0.25">
      <c r="A2309" s="793"/>
      <c r="E2309" s="176"/>
      <c r="F2309" s="176"/>
      <c r="G2309" s="177"/>
      <c r="H2309" s="177"/>
    </row>
    <row r="2310" spans="1:8" x14ac:dyDescent="0.25">
      <c r="A2310" s="793"/>
      <c r="E2310" s="176"/>
      <c r="F2310" s="176"/>
      <c r="G2310" s="177"/>
      <c r="H2310" s="177"/>
    </row>
    <row r="2311" spans="1:8" x14ac:dyDescent="0.25">
      <c r="A2311" s="793"/>
      <c r="E2311" s="176"/>
      <c r="F2311" s="176"/>
      <c r="G2311" s="177"/>
      <c r="H2311" s="177"/>
    </row>
    <row r="2312" spans="1:8" x14ac:dyDescent="0.25">
      <c r="A2312" s="793"/>
      <c r="E2312" s="176"/>
      <c r="F2312" s="176"/>
      <c r="G2312" s="177"/>
      <c r="H2312" s="177"/>
    </row>
    <row r="2313" spans="1:8" x14ac:dyDescent="0.25">
      <c r="A2313" s="793"/>
      <c r="E2313" s="176"/>
      <c r="F2313" s="176"/>
      <c r="G2313" s="177"/>
      <c r="H2313" s="177"/>
    </row>
    <row r="2314" spans="1:8" x14ac:dyDescent="0.25">
      <c r="A2314" s="793"/>
      <c r="E2314" s="176"/>
      <c r="F2314" s="176"/>
      <c r="G2314" s="177"/>
      <c r="H2314" s="177"/>
    </row>
    <row r="2315" spans="1:8" x14ac:dyDescent="0.25">
      <c r="A2315" s="793"/>
      <c r="E2315" s="176"/>
      <c r="F2315" s="176"/>
      <c r="G2315" s="177"/>
      <c r="H2315" s="177"/>
    </row>
    <row r="2316" spans="1:8" x14ac:dyDescent="0.25">
      <c r="A2316" s="793"/>
      <c r="E2316" s="176"/>
      <c r="F2316" s="176"/>
      <c r="G2316" s="177"/>
      <c r="H2316" s="177"/>
    </row>
    <row r="2317" spans="1:8" x14ac:dyDescent="0.25">
      <c r="A2317" s="793"/>
      <c r="E2317" s="176"/>
      <c r="F2317" s="176"/>
      <c r="G2317" s="177"/>
      <c r="H2317" s="177"/>
    </row>
    <row r="2318" spans="1:8" x14ac:dyDescent="0.25">
      <c r="A2318" s="793"/>
      <c r="E2318" s="176"/>
      <c r="F2318" s="176"/>
      <c r="G2318" s="177"/>
      <c r="H2318" s="177"/>
    </row>
    <row r="2319" spans="1:8" x14ac:dyDescent="0.25">
      <c r="A2319" s="793"/>
      <c r="E2319" s="176"/>
      <c r="F2319" s="176"/>
      <c r="G2319" s="177"/>
      <c r="H2319" s="177"/>
    </row>
    <row r="2320" spans="1:8" x14ac:dyDescent="0.25">
      <c r="A2320" s="793"/>
      <c r="E2320" s="176"/>
      <c r="F2320" s="176"/>
      <c r="G2320" s="177"/>
      <c r="H2320" s="177"/>
    </row>
    <row r="2321" spans="1:8" x14ac:dyDescent="0.25">
      <c r="A2321" s="793"/>
      <c r="E2321" s="176"/>
      <c r="F2321" s="176"/>
      <c r="G2321" s="177"/>
      <c r="H2321" s="177"/>
    </row>
    <row r="2322" spans="1:8" x14ac:dyDescent="0.25">
      <c r="A2322" s="793"/>
      <c r="E2322" s="176"/>
      <c r="F2322" s="176"/>
      <c r="G2322" s="177"/>
      <c r="H2322" s="177"/>
    </row>
    <row r="2323" spans="1:8" x14ac:dyDescent="0.25">
      <c r="A2323" s="793"/>
      <c r="E2323" s="176"/>
      <c r="F2323" s="176"/>
      <c r="G2323" s="177"/>
      <c r="H2323" s="177"/>
    </row>
    <row r="2324" spans="1:8" x14ac:dyDescent="0.25">
      <c r="A2324" s="793"/>
      <c r="E2324" s="176"/>
      <c r="F2324" s="176"/>
      <c r="G2324" s="177"/>
      <c r="H2324" s="177"/>
    </row>
    <row r="2325" spans="1:8" x14ac:dyDescent="0.25">
      <c r="A2325" s="793"/>
      <c r="E2325" s="176"/>
      <c r="F2325" s="176"/>
      <c r="G2325" s="177"/>
      <c r="H2325" s="177"/>
    </row>
    <row r="2326" spans="1:8" x14ac:dyDescent="0.25">
      <c r="A2326" s="793"/>
      <c r="E2326" s="176"/>
      <c r="F2326" s="176"/>
      <c r="G2326" s="177"/>
      <c r="H2326" s="177"/>
    </row>
    <row r="2327" spans="1:8" x14ac:dyDescent="0.25">
      <c r="A2327" s="793"/>
      <c r="E2327" s="176"/>
      <c r="F2327" s="176"/>
      <c r="G2327" s="177"/>
      <c r="H2327" s="177"/>
    </row>
    <row r="2328" spans="1:8" x14ac:dyDescent="0.25">
      <c r="A2328" s="793"/>
      <c r="E2328" s="176"/>
      <c r="F2328" s="176"/>
      <c r="G2328" s="177"/>
      <c r="H2328" s="177"/>
    </row>
    <row r="2329" spans="1:8" x14ac:dyDescent="0.25">
      <c r="A2329" s="793"/>
      <c r="E2329" s="176"/>
      <c r="F2329" s="176"/>
      <c r="G2329" s="177"/>
      <c r="H2329" s="177"/>
    </row>
    <row r="2330" spans="1:8" x14ac:dyDescent="0.25">
      <c r="A2330" s="793"/>
      <c r="E2330" s="176"/>
      <c r="F2330" s="176"/>
      <c r="G2330" s="177"/>
      <c r="H2330" s="177"/>
    </row>
    <row r="2331" spans="1:8" x14ac:dyDescent="0.25">
      <c r="A2331" s="793"/>
      <c r="E2331" s="176"/>
      <c r="F2331" s="176"/>
      <c r="G2331" s="177"/>
      <c r="H2331" s="177"/>
    </row>
    <row r="2332" spans="1:8" x14ac:dyDescent="0.25">
      <c r="A2332" s="793"/>
      <c r="E2332" s="176"/>
      <c r="F2332" s="176"/>
      <c r="G2332" s="177"/>
      <c r="H2332" s="177"/>
    </row>
    <row r="2333" spans="1:8" x14ac:dyDescent="0.25">
      <c r="A2333" s="793"/>
      <c r="E2333" s="176"/>
      <c r="F2333" s="176"/>
      <c r="G2333" s="177"/>
      <c r="H2333" s="177"/>
    </row>
    <row r="2334" spans="1:8" x14ac:dyDescent="0.25">
      <c r="A2334" s="793"/>
      <c r="E2334" s="176"/>
      <c r="F2334" s="176"/>
      <c r="G2334" s="177"/>
      <c r="H2334" s="177"/>
    </row>
    <row r="2335" spans="1:8" x14ac:dyDescent="0.25">
      <c r="A2335" s="793"/>
      <c r="E2335" s="176"/>
      <c r="F2335" s="176"/>
      <c r="G2335" s="177"/>
      <c r="H2335" s="177"/>
    </row>
    <row r="2336" spans="1:8" x14ac:dyDescent="0.25">
      <c r="A2336" s="793"/>
      <c r="E2336" s="176"/>
      <c r="F2336" s="176"/>
      <c r="G2336" s="177"/>
      <c r="H2336" s="177"/>
    </row>
    <row r="2337" spans="1:8" x14ac:dyDescent="0.25">
      <c r="A2337" s="793"/>
      <c r="E2337" s="176"/>
      <c r="F2337" s="176"/>
      <c r="G2337" s="177"/>
      <c r="H2337" s="177"/>
    </row>
    <row r="2338" spans="1:8" x14ac:dyDescent="0.25">
      <c r="A2338" s="793"/>
      <c r="E2338" s="176"/>
      <c r="F2338" s="176"/>
      <c r="G2338" s="177"/>
      <c r="H2338" s="177"/>
    </row>
    <row r="2339" spans="1:8" x14ac:dyDescent="0.25">
      <c r="A2339" s="793"/>
      <c r="E2339" s="176"/>
      <c r="F2339" s="176"/>
      <c r="G2339" s="177"/>
      <c r="H2339" s="177"/>
    </row>
    <row r="2340" spans="1:8" x14ac:dyDescent="0.25">
      <c r="A2340" s="793"/>
      <c r="E2340" s="176"/>
      <c r="F2340" s="176"/>
      <c r="G2340" s="177"/>
      <c r="H2340" s="177"/>
    </row>
    <row r="2341" spans="1:8" x14ac:dyDescent="0.25">
      <c r="A2341" s="793"/>
      <c r="E2341" s="176"/>
      <c r="F2341" s="176"/>
      <c r="G2341" s="177"/>
      <c r="H2341" s="177"/>
    </row>
    <row r="2342" spans="1:8" x14ac:dyDescent="0.25">
      <c r="A2342" s="793"/>
      <c r="E2342" s="176"/>
      <c r="F2342" s="176"/>
      <c r="G2342" s="177"/>
      <c r="H2342" s="177"/>
    </row>
    <row r="2343" spans="1:8" x14ac:dyDescent="0.25">
      <c r="A2343" s="793"/>
      <c r="E2343" s="176"/>
      <c r="F2343" s="176"/>
      <c r="G2343" s="177"/>
      <c r="H2343" s="177"/>
    </row>
    <row r="2344" spans="1:8" x14ac:dyDescent="0.25">
      <c r="A2344" s="793"/>
      <c r="E2344" s="176"/>
      <c r="F2344" s="176"/>
      <c r="G2344" s="177"/>
      <c r="H2344" s="177"/>
    </row>
    <row r="2345" spans="1:8" x14ac:dyDescent="0.25">
      <c r="A2345" s="793"/>
      <c r="E2345" s="176"/>
      <c r="F2345" s="176"/>
      <c r="G2345" s="177"/>
      <c r="H2345" s="177"/>
    </row>
    <row r="2346" spans="1:8" x14ac:dyDescent="0.25">
      <c r="A2346" s="793"/>
      <c r="E2346" s="176"/>
      <c r="F2346" s="176"/>
      <c r="G2346" s="177"/>
      <c r="H2346" s="177"/>
    </row>
    <row r="2347" spans="1:8" x14ac:dyDescent="0.25">
      <c r="A2347" s="793"/>
      <c r="E2347" s="176"/>
      <c r="F2347" s="176"/>
      <c r="G2347" s="177"/>
      <c r="H2347" s="177"/>
    </row>
    <row r="2348" spans="1:8" x14ac:dyDescent="0.25">
      <c r="A2348" s="793"/>
      <c r="E2348" s="176"/>
      <c r="F2348" s="176"/>
      <c r="G2348" s="177"/>
      <c r="H2348" s="177"/>
    </row>
    <row r="2349" spans="1:8" x14ac:dyDescent="0.25">
      <c r="A2349" s="793"/>
      <c r="E2349" s="176"/>
      <c r="F2349" s="176"/>
      <c r="G2349" s="177"/>
      <c r="H2349" s="177"/>
    </row>
    <row r="2350" spans="1:8" x14ac:dyDescent="0.25">
      <c r="A2350" s="793"/>
      <c r="E2350" s="176"/>
      <c r="F2350" s="176"/>
      <c r="G2350" s="177"/>
      <c r="H2350" s="177"/>
    </row>
    <row r="2351" spans="1:8" x14ac:dyDescent="0.25">
      <c r="A2351" s="793"/>
      <c r="E2351" s="176"/>
      <c r="F2351" s="176"/>
      <c r="G2351" s="177"/>
      <c r="H2351" s="177"/>
    </row>
    <row r="2352" spans="1:8" x14ac:dyDescent="0.25">
      <c r="A2352" s="793"/>
      <c r="E2352" s="176"/>
      <c r="F2352" s="176"/>
      <c r="G2352" s="177"/>
      <c r="H2352" s="177"/>
    </row>
    <row r="2353" spans="1:8" x14ac:dyDescent="0.25">
      <c r="A2353" s="793"/>
      <c r="E2353" s="176"/>
      <c r="F2353" s="176"/>
      <c r="G2353" s="177"/>
      <c r="H2353" s="177"/>
    </row>
    <row r="2354" spans="1:8" x14ac:dyDescent="0.25">
      <c r="A2354" s="793"/>
      <c r="E2354" s="176"/>
      <c r="F2354" s="176"/>
      <c r="G2354" s="177"/>
      <c r="H2354" s="177"/>
    </row>
    <row r="2355" spans="1:8" x14ac:dyDescent="0.25">
      <c r="A2355" s="793"/>
      <c r="E2355" s="176"/>
      <c r="F2355" s="176"/>
      <c r="G2355" s="177"/>
      <c r="H2355" s="177"/>
    </row>
    <row r="2356" spans="1:8" x14ac:dyDescent="0.25">
      <c r="A2356" s="793"/>
      <c r="E2356" s="176"/>
      <c r="F2356" s="176"/>
      <c r="G2356" s="177"/>
      <c r="H2356" s="177"/>
    </row>
    <row r="2357" spans="1:8" x14ac:dyDescent="0.25">
      <c r="A2357" s="793"/>
      <c r="E2357" s="176"/>
      <c r="F2357" s="176"/>
      <c r="G2357" s="177"/>
      <c r="H2357" s="177"/>
    </row>
    <row r="2358" spans="1:8" x14ac:dyDescent="0.25">
      <c r="A2358" s="793"/>
      <c r="E2358" s="176"/>
      <c r="F2358" s="176"/>
      <c r="G2358" s="177"/>
      <c r="H2358" s="177"/>
    </row>
    <row r="2359" spans="1:8" x14ac:dyDescent="0.25">
      <c r="A2359" s="793"/>
      <c r="E2359" s="176"/>
      <c r="F2359" s="176"/>
      <c r="G2359" s="177"/>
      <c r="H2359" s="177"/>
    </row>
    <row r="2360" spans="1:8" x14ac:dyDescent="0.25">
      <c r="A2360" s="793"/>
      <c r="E2360" s="176"/>
      <c r="F2360" s="176"/>
      <c r="G2360" s="177"/>
      <c r="H2360" s="177"/>
    </row>
    <row r="2361" spans="1:8" x14ac:dyDescent="0.25">
      <c r="A2361" s="793"/>
      <c r="E2361" s="176"/>
      <c r="F2361" s="176"/>
      <c r="G2361" s="177"/>
      <c r="H2361" s="177"/>
    </row>
    <row r="2362" spans="1:8" x14ac:dyDescent="0.25">
      <c r="A2362" s="793"/>
      <c r="E2362" s="176"/>
      <c r="F2362" s="176"/>
      <c r="G2362" s="177"/>
      <c r="H2362" s="177"/>
    </row>
    <row r="2363" spans="1:8" x14ac:dyDescent="0.25">
      <c r="A2363" s="793"/>
      <c r="E2363" s="176"/>
      <c r="F2363" s="176"/>
      <c r="G2363" s="177"/>
      <c r="H2363" s="177"/>
    </row>
    <row r="2364" spans="1:8" x14ac:dyDescent="0.25">
      <c r="A2364" s="793"/>
      <c r="E2364" s="176"/>
      <c r="F2364" s="176"/>
      <c r="G2364" s="177"/>
      <c r="H2364" s="177"/>
    </row>
    <row r="2365" spans="1:8" x14ac:dyDescent="0.25">
      <c r="A2365" s="793"/>
      <c r="E2365" s="176"/>
      <c r="F2365" s="176"/>
      <c r="G2365" s="177"/>
      <c r="H2365" s="177"/>
    </row>
    <row r="2366" spans="1:8" x14ac:dyDescent="0.25">
      <c r="A2366" s="793"/>
      <c r="E2366" s="176"/>
      <c r="F2366" s="176"/>
      <c r="G2366" s="177"/>
      <c r="H2366" s="177"/>
    </row>
    <row r="2367" spans="1:8" x14ac:dyDescent="0.25">
      <c r="A2367" s="793"/>
      <c r="E2367" s="176"/>
      <c r="F2367" s="176"/>
      <c r="G2367" s="177"/>
      <c r="H2367" s="177"/>
    </row>
    <row r="2368" spans="1:8" x14ac:dyDescent="0.25">
      <c r="A2368" s="793"/>
      <c r="E2368" s="176"/>
      <c r="F2368" s="176"/>
      <c r="G2368" s="177"/>
      <c r="H2368" s="177"/>
    </row>
    <row r="2369" spans="1:8" x14ac:dyDescent="0.25">
      <c r="A2369" s="793"/>
      <c r="E2369" s="176"/>
      <c r="F2369" s="176"/>
      <c r="G2369" s="177"/>
      <c r="H2369" s="177"/>
    </row>
    <row r="2370" spans="1:8" x14ac:dyDescent="0.25">
      <c r="A2370" s="793"/>
      <c r="E2370" s="176"/>
      <c r="F2370" s="176"/>
      <c r="G2370" s="177"/>
      <c r="H2370" s="177"/>
    </row>
    <row r="2371" spans="1:8" x14ac:dyDescent="0.25">
      <c r="A2371" s="793"/>
      <c r="E2371" s="176"/>
      <c r="F2371" s="176"/>
      <c r="G2371" s="177"/>
      <c r="H2371" s="177"/>
    </row>
    <row r="2372" spans="1:8" x14ac:dyDescent="0.25">
      <c r="A2372" s="793"/>
      <c r="E2372" s="176"/>
      <c r="F2372" s="176"/>
      <c r="G2372" s="177"/>
      <c r="H2372" s="177"/>
    </row>
    <row r="2373" spans="1:8" x14ac:dyDescent="0.25">
      <c r="A2373" s="793"/>
      <c r="E2373" s="176"/>
      <c r="F2373" s="176"/>
      <c r="G2373" s="177"/>
      <c r="H2373" s="177"/>
    </row>
    <row r="2374" spans="1:8" x14ac:dyDescent="0.25">
      <c r="A2374" s="793"/>
      <c r="E2374" s="176"/>
      <c r="F2374" s="176"/>
      <c r="G2374" s="177"/>
      <c r="H2374" s="177"/>
    </row>
    <row r="2375" spans="1:8" x14ac:dyDescent="0.25">
      <c r="A2375" s="793"/>
      <c r="E2375" s="176"/>
      <c r="F2375" s="176"/>
      <c r="G2375" s="177"/>
      <c r="H2375" s="177"/>
    </row>
    <row r="2376" spans="1:8" x14ac:dyDescent="0.25">
      <c r="A2376" s="793"/>
      <c r="E2376" s="176"/>
      <c r="F2376" s="176"/>
      <c r="G2376" s="177"/>
      <c r="H2376" s="177"/>
    </row>
    <row r="2377" spans="1:8" x14ac:dyDescent="0.25">
      <c r="A2377" s="793"/>
      <c r="E2377" s="176"/>
      <c r="F2377" s="176"/>
      <c r="G2377" s="177"/>
      <c r="H2377" s="177"/>
    </row>
    <row r="2378" spans="1:8" x14ac:dyDescent="0.25">
      <c r="A2378" s="793"/>
      <c r="E2378" s="176"/>
      <c r="F2378" s="176"/>
      <c r="G2378" s="177"/>
      <c r="H2378" s="177"/>
    </row>
    <row r="2379" spans="1:8" x14ac:dyDescent="0.25">
      <c r="A2379" s="793"/>
      <c r="E2379" s="176"/>
      <c r="F2379" s="176"/>
      <c r="G2379" s="177"/>
      <c r="H2379" s="177"/>
    </row>
    <row r="2380" spans="1:8" x14ac:dyDescent="0.25">
      <c r="A2380" s="793"/>
      <c r="E2380" s="176"/>
      <c r="F2380" s="176"/>
      <c r="G2380" s="177"/>
      <c r="H2380" s="177"/>
    </row>
    <row r="2381" spans="1:8" x14ac:dyDescent="0.25">
      <c r="A2381" s="793"/>
      <c r="E2381" s="176"/>
      <c r="F2381" s="176"/>
      <c r="G2381" s="177"/>
      <c r="H2381" s="177"/>
    </row>
    <row r="2382" spans="1:8" x14ac:dyDescent="0.25">
      <c r="A2382" s="793"/>
      <c r="E2382" s="176"/>
      <c r="F2382" s="176"/>
      <c r="G2382" s="177"/>
      <c r="H2382" s="177"/>
    </row>
    <row r="2383" spans="1:8" x14ac:dyDescent="0.25">
      <c r="A2383" s="793"/>
      <c r="E2383" s="176"/>
      <c r="F2383" s="176"/>
      <c r="G2383" s="177"/>
      <c r="H2383" s="177"/>
    </row>
    <row r="2384" spans="1:8" x14ac:dyDescent="0.25">
      <c r="A2384" s="793"/>
      <c r="E2384" s="176"/>
      <c r="F2384" s="176"/>
      <c r="G2384" s="177"/>
      <c r="H2384" s="177"/>
    </row>
    <row r="2385" spans="1:8" x14ac:dyDescent="0.25">
      <c r="A2385" s="793"/>
      <c r="E2385" s="176"/>
      <c r="F2385" s="176"/>
      <c r="G2385" s="177"/>
      <c r="H2385" s="177"/>
    </row>
    <row r="2386" spans="1:8" x14ac:dyDescent="0.25">
      <c r="A2386" s="793"/>
      <c r="E2386" s="176"/>
      <c r="F2386" s="176"/>
      <c r="G2386" s="177"/>
      <c r="H2386" s="177"/>
    </row>
    <row r="2387" spans="1:8" x14ac:dyDescent="0.25">
      <c r="A2387" s="793"/>
      <c r="E2387" s="176"/>
      <c r="F2387" s="176"/>
      <c r="G2387" s="177"/>
      <c r="H2387" s="177"/>
    </row>
    <row r="2388" spans="1:8" x14ac:dyDescent="0.25">
      <c r="A2388" s="793"/>
      <c r="E2388" s="176"/>
      <c r="F2388" s="176"/>
      <c r="G2388" s="177"/>
      <c r="H2388" s="177"/>
    </row>
    <row r="2389" spans="1:8" x14ac:dyDescent="0.25">
      <c r="A2389" s="793"/>
      <c r="E2389" s="176"/>
      <c r="F2389" s="176"/>
      <c r="G2389" s="177"/>
      <c r="H2389" s="177"/>
    </row>
    <row r="2390" spans="1:8" x14ac:dyDescent="0.25">
      <c r="A2390" s="793"/>
      <c r="E2390" s="176"/>
      <c r="F2390" s="176"/>
      <c r="G2390" s="177"/>
      <c r="H2390" s="177"/>
    </row>
    <row r="2391" spans="1:8" x14ac:dyDescent="0.25">
      <c r="A2391" s="793"/>
      <c r="E2391" s="176"/>
      <c r="F2391" s="176"/>
      <c r="G2391" s="177"/>
      <c r="H2391" s="177"/>
    </row>
    <row r="2392" spans="1:8" x14ac:dyDescent="0.25">
      <c r="A2392" s="793"/>
      <c r="E2392" s="176"/>
      <c r="F2392" s="176"/>
      <c r="G2392" s="177"/>
      <c r="H2392" s="177"/>
    </row>
    <row r="2393" spans="1:8" x14ac:dyDescent="0.25">
      <c r="A2393" s="793"/>
      <c r="E2393" s="176"/>
      <c r="F2393" s="176"/>
      <c r="G2393" s="177"/>
      <c r="H2393" s="177"/>
    </row>
    <row r="2394" spans="1:8" x14ac:dyDescent="0.25">
      <c r="A2394" s="793"/>
      <c r="E2394" s="176"/>
      <c r="F2394" s="176"/>
      <c r="G2394" s="177"/>
      <c r="H2394" s="177"/>
    </row>
    <row r="2395" spans="1:8" x14ac:dyDescent="0.25">
      <c r="A2395" s="793"/>
      <c r="E2395" s="176"/>
      <c r="F2395" s="176"/>
      <c r="G2395" s="177"/>
      <c r="H2395" s="177"/>
    </row>
    <row r="2396" spans="1:8" x14ac:dyDescent="0.25">
      <c r="A2396" s="793"/>
      <c r="E2396" s="176"/>
      <c r="F2396" s="176"/>
      <c r="G2396" s="177"/>
      <c r="H2396" s="177"/>
    </row>
    <row r="2397" spans="1:8" x14ac:dyDescent="0.25">
      <c r="A2397" s="793"/>
      <c r="E2397" s="176"/>
      <c r="F2397" s="176"/>
      <c r="G2397" s="177"/>
      <c r="H2397" s="177"/>
    </row>
    <row r="2398" spans="1:8" x14ac:dyDescent="0.25">
      <c r="A2398" s="793"/>
      <c r="E2398" s="176"/>
      <c r="F2398" s="176"/>
      <c r="G2398" s="177"/>
      <c r="H2398" s="177"/>
    </row>
    <row r="2399" spans="1:8" x14ac:dyDescent="0.25">
      <c r="A2399" s="793"/>
      <c r="E2399" s="176"/>
      <c r="F2399" s="176"/>
      <c r="G2399" s="177"/>
      <c r="H2399" s="177"/>
    </row>
    <row r="2400" spans="1:8" x14ac:dyDescent="0.25">
      <c r="A2400" s="793"/>
      <c r="E2400" s="176"/>
      <c r="F2400" s="176"/>
      <c r="G2400" s="177"/>
      <c r="H2400" s="177"/>
    </row>
    <row r="2401" spans="1:8" x14ac:dyDescent="0.25">
      <c r="A2401" s="793"/>
      <c r="E2401" s="176"/>
      <c r="F2401" s="176"/>
      <c r="G2401" s="177"/>
      <c r="H2401" s="177"/>
    </row>
    <row r="2402" spans="1:8" x14ac:dyDescent="0.25">
      <c r="A2402" s="793"/>
      <c r="E2402" s="176"/>
      <c r="F2402" s="176"/>
      <c r="G2402" s="177"/>
      <c r="H2402" s="177"/>
    </row>
    <row r="2403" spans="1:8" x14ac:dyDescent="0.25">
      <c r="A2403" s="793"/>
      <c r="E2403" s="176"/>
      <c r="F2403" s="176"/>
      <c r="G2403" s="177"/>
      <c r="H2403" s="177"/>
    </row>
    <row r="2404" spans="1:8" x14ac:dyDescent="0.25">
      <c r="A2404" s="793"/>
      <c r="E2404" s="176"/>
      <c r="F2404" s="176"/>
      <c r="G2404" s="177"/>
      <c r="H2404" s="177"/>
    </row>
    <row r="2405" spans="1:8" x14ac:dyDescent="0.25">
      <c r="A2405" s="793"/>
      <c r="E2405" s="176"/>
      <c r="F2405" s="176"/>
      <c r="G2405" s="177"/>
      <c r="H2405" s="177"/>
    </row>
    <row r="2406" spans="1:8" x14ac:dyDescent="0.25">
      <c r="A2406" s="793"/>
      <c r="E2406" s="176"/>
      <c r="F2406" s="176"/>
      <c r="G2406" s="177"/>
      <c r="H2406" s="177"/>
    </row>
    <row r="2407" spans="1:8" x14ac:dyDescent="0.25">
      <c r="A2407" s="793"/>
      <c r="E2407" s="176"/>
      <c r="F2407" s="176"/>
      <c r="G2407" s="177"/>
      <c r="H2407" s="177"/>
    </row>
    <row r="2408" spans="1:8" x14ac:dyDescent="0.25">
      <c r="A2408" s="793"/>
      <c r="E2408" s="176"/>
      <c r="F2408" s="176"/>
      <c r="G2408" s="177"/>
      <c r="H2408" s="177"/>
    </row>
    <row r="2409" spans="1:8" x14ac:dyDescent="0.25">
      <c r="A2409" s="793"/>
      <c r="E2409" s="176"/>
      <c r="F2409" s="176"/>
      <c r="G2409" s="177"/>
      <c r="H2409" s="177"/>
    </row>
    <row r="2410" spans="1:8" x14ac:dyDescent="0.25">
      <c r="A2410" s="793"/>
      <c r="E2410" s="176"/>
      <c r="F2410" s="176"/>
      <c r="G2410" s="177"/>
      <c r="H2410" s="177"/>
    </row>
    <row r="2411" spans="1:8" x14ac:dyDescent="0.25">
      <c r="A2411" s="793"/>
      <c r="E2411" s="176"/>
      <c r="F2411" s="176"/>
      <c r="G2411" s="177"/>
      <c r="H2411" s="177"/>
    </row>
    <row r="2412" spans="1:8" x14ac:dyDescent="0.25">
      <c r="A2412" s="793"/>
      <c r="E2412" s="176"/>
      <c r="F2412" s="176"/>
      <c r="G2412" s="177"/>
      <c r="H2412" s="177"/>
    </row>
    <row r="2413" spans="1:8" x14ac:dyDescent="0.25">
      <c r="A2413" s="793"/>
      <c r="E2413" s="176"/>
      <c r="F2413" s="176"/>
      <c r="G2413" s="177"/>
      <c r="H2413" s="177"/>
    </row>
    <row r="2414" spans="1:8" x14ac:dyDescent="0.25">
      <c r="A2414" s="793"/>
      <c r="E2414" s="176"/>
      <c r="F2414" s="176"/>
      <c r="G2414" s="177"/>
      <c r="H2414" s="177"/>
    </row>
    <row r="2415" spans="1:8" x14ac:dyDescent="0.25">
      <c r="A2415" s="793"/>
      <c r="E2415" s="176"/>
      <c r="F2415" s="176"/>
      <c r="G2415" s="177"/>
      <c r="H2415" s="177"/>
    </row>
    <row r="2416" spans="1:8" x14ac:dyDescent="0.25">
      <c r="A2416" s="793"/>
      <c r="E2416" s="176"/>
      <c r="F2416" s="176"/>
      <c r="G2416" s="177"/>
      <c r="H2416" s="177"/>
    </row>
    <row r="2417" spans="1:8" x14ac:dyDescent="0.25">
      <c r="A2417" s="793"/>
      <c r="E2417" s="176"/>
      <c r="F2417" s="176"/>
      <c r="G2417" s="177"/>
      <c r="H2417" s="177"/>
    </row>
    <row r="2418" spans="1:8" x14ac:dyDescent="0.25">
      <c r="A2418" s="793"/>
      <c r="E2418" s="176"/>
      <c r="F2418" s="176"/>
      <c r="G2418" s="177"/>
      <c r="H2418" s="177"/>
    </row>
    <row r="2419" spans="1:8" x14ac:dyDescent="0.25">
      <c r="A2419" s="793"/>
      <c r="E2419" s="176"/>
      <c r="F2419" s="176"/>
      <c r="G2419" s="177"/>
      <c r="H2419" s="177"/>
    </row>
    <row r="2420" spans="1:8" x14ac:dyDescent="0.25">
      <c r="A2420" s="793"/>
      <c r="E2420" s="176"/>
      <c r="F2420" s="176"/>
      <c r="G2420" s="177"/>
      <c r="H2420" s="177"/>
    </row>
    <row r="2421" spans="1:8" x14ac:dyDescent="0.25">
      <c r="A2421" s="793"/>
      <c r="E2421" s="176"/>
      <c r="F2421" s="176"/>
      <c r="G2421" s="177"/>
      <c r="H2421" s="177"/>
    </row>
    <row r="2422" spans="1:8" x14ac:dyDescent="0.25">
      <c r="A2422" s="793"/>
      <c r="E2422" s="176"/>
      <c r="F2422" s="176"/>
      <c r="G2422" s="177"/>
      <c r="H2422" s="177"/>
    </row>
    <row r="2423" spans="1:8" x14ac:dyDescent="0.25">
      <c r="A2423" s="793"/>
      <c r="E2423" s="176"/>
      <c r="F2423" s="176"/>
      <c r="G2423" s="177"/>
      <c r="H2423" s="177"/>
    </row>
    <row r="2424" spans="1:8" x14ac:dyDescent="0.25">
      <c r="A2424" s="793"/>
      <c r="E2424" s="176"/>
      <c r="F2424" s="176"/>
      <c r="G2424" s="177"/>
      <c r="H2424" s="177"/>
    </row>
    <row r="2425" spans="1:8" x14ac:dyDescent="0.25">
      <c r="A2425" s="793"/>
      <c r="E2425" s="176"/>
      <c r="F2425" s="176"/>
      <c r="G2425" s="177"/>
      <c r="H2425" s="177"/>
    </row>
    <row r="2426" spans="1:8" x14ac:dyDescent="0.25">
      <c r="A2426" s="793"/>
      <c r="E2426" s="176"/>
      <c r="F2426" s="176"/>
      <c r="G2426" s="177"/>
      <c r="H2426" s="177"/>
    </row>
    <row r="2427" spans="1:8" x14ac:dyDescent="0.25">
      <c r="A2427" s="793"/>
      <c r="E2427" s="176"/>
      <c r="F2427" s="176"/>
      <c r="G2427" s="177"/>
      <c r="H2427" s="177"/>
    </row>
    <row r="2428" spans="1:8" x14ac:dyDescent="0.25">
      <c r="A2428" s="793"/>
      <c r="E2428" s="176"/>
      <c r="F2428" s="176"/>
      <c r="G2428" s="177"/>
      <c r="H2428" s="177"/>
    </row>
    <row r="2429" spans="1:8" x14ac:dyDescent="0.25">
      <c r="A2429" s="793"/>
      <c r="E2429" s="176"/>
      <c r="F2429" s="176"/>
      <c r="G2429" s="177"/>
      <c r="H2429" s="177"/>
    </row>
    <row r="2430" spans="1:8" x14ac:dyDescent="0.25">
      <c r="A2430" s="793"/>
      <c r="E2430" s="176"/>
      <c r="F2430" s="176"/>
      <c r="G2430" s="177"/>
      <c r="H2430" s="177"/>
    </row>
    <row r="2431" spans="1:8" x14ac:dyDescent="0.25">
      <c r="A2431" s="793"/>
      <c r="E2431" s="176"/>
      <c r="F2431" s="176"/>
      <c r="G2431" s="177"/>
      <c r="H2431" s="177"/>
    </row>
    <row r="2432" spans="1:8" x14ac:dyDescent="0.25">
      <c r="A2432" s="793"/>
      <c r="E2432" s="176"/>
      <c r="F2432" s="176"/>
      <c r="G2432" s="177"/>
      <c r="H2432" s="177"/>
    </row>
    <row r="2433" spans="1:8" x14ac:dyDescent="0.25">
      <c r="A2433" s="793"/>
      <c r="E2433" s="176"/>
      <c r="F2433" s="176"/>
      <c r="G2433" s="177"/>
      <c r="H2433" s="177"/>
    </row>
    <row r="2434" spans="1:8" x14ac:dyDescent="0.25">
      <c r="A2434" s="793"/>
      <c r="E2434" s="176"/>
      <c r="F2434" s="176"/>
      <c r="G2434" s="177"/>
      <c r="H2434" s="177"/>
    </row>
    <row r="2435" spans="1:8" x14ac:dyDescent="0.25">
      <c r="A2435" s="793"/>
      <c r="E2435" s="176"/>
      <c r="F2435" s="176"/>
      <c r="G2435" s="177"/>
      <c r="H2435" s="177"/>
    </row>
    <row r="2436" spans="1:8" x14ac:dyDescent="0.25">
      <c r="A2436" s="793"/>
      <c r="E2436" s="176"/>
      <c r="F2436" s="176"/>
      <c r="G2436" s="177"/>
      <c r="H2436" s="177"/>
    </row>
    <row r="2437" spans="1:8" x14ac:dyDescent="0.25">
      <c r="A2437" s="793"/>
      <c r="E2437" s="176"/>
      <c r="F2437" s="176"/>
      <c r="G2437" s="177"/>
      <c r="H2437" s="177"/>
    </row>
    <row r="2438" spans="1:8" x14ac:dyDescent="0.25">
      <c r="A2438" s="793"/>
      <c r="E2438" s="176"/>
      <c r="F2438" s="176"/>
      <c r="G2438" s="177"/>
      <c r="H2438" s="177"/>
    </row>
    <row r="2439" spans="1:8" x14ac:dyDescent="0.25">
      <c r="A2439" s="793"/>
      <c r="E2439" s="176"/>
      <c r="F2439" s="176"/>
      <c r="G2439" s="177"/>
      <c r="H2439" s="177"/>
    </row>
    <row r="2440" spans="1:8" x14ac:dyDescent="0.25">
      <c r="A2440" s="793"/>
      <c r="E2440" s="176"/>
      <c r="F2440" s="176"/>
      <c r="G2440" s="177"/>
      <c r="H2440" s="177"/>
    </row>
    <row r="2441" spans="1:8" x14ac:dyDescent="0.25">
      <c r="A2441" s="793"/>
      <c r="E2441" s="176"/>
      <c r="F2441" s="176"/>
      <c r="G2441" s="177"/>
      <c r="H2441" s="177"/>
    </row>
    <row r="2442" spans="1:8" x14ac:dyDescent="0.25">
      <c r="A2442" s="793"/>
      <c r="E2442" s="176"/>
      <c r="F2442" s="176"/>
      <c r="G2442" s="177"/>
      <c r="H2442" s="177"/>
    </row>
    <row r="2443" spans="1:8" x14ac:dyDescent="0.25">
      <c r="A2443" s="793"/>
      <c r="E2443" s="176"/>
      <c r="F2443" s="176"/>
      <c r="G2443" s="177"/>
      <c r="H2443" s="177"/>
    </row>
    <row r="2444" spans="1:8" x14ac:dyDescent="0.25">
      <c r="A2444" s="793"/>
      <c r="E2444" s="176"/>
      <c r="F2444" s="176"/>
      <c r="G2444" s="177"/>
      <c r="H2444" s="177"/>
    </row>
    <row r="2445" spans="1:8" x14ac:dyDescent="0.25">
      <c r="A2445" s="793"/>
      <c r="E2445" s="176"/>
      <c r="F2445" s="176"/>
      <c r="G2445" s="177"/>
      <c r="H2445" s="177"/>
    </row>
    <row r="2446" spans="1:8" x14ac:dyDescent="0.25">
      <c r="A2446" s="793"/>
      <c r="E2446" s="176"/>
      <c r="F2446" s="176"/>
      <c r="G2446" s="177"/>
      <c r="H2446" s="177"/>
    </row>
    <row r="2447" spans="1:8" x14ac:dyDescent="0.25">
      <c r="A2447" s="793"/>
      <c r="E2447" s="176"/>
      <c r="F2447" s="176"/>
      <c r="G2447" s="177"/>
      <c r="H2447" s="177"/>
    </row>
    <row r="2448" spans="1:8" x14ac:dyDescent="0.25">
      <c r="A2448" s="793"/>
      <c r="E2448" s="176"/>
      <c r="F2448" s="176"/>
      <c r="G2448" s="177"/>
      <c r="H2448" s="177"/>
    </row>
    <row r="2449" spans="1:8" x14ac:dyDescent="0.25">
      <c r="A2449" s="793"/>
      <c r="E2449" s="176"/>
      <c r="F2449" s="176"/>
      <c r="G2449" s="177"/>
      <c r="H2449" s="177"/>
    </row>
    <row r="2450" spans="1:8" x14ac:dyDescent="0.25">
      <c r="A2450" s="793"/>
      <c r="E2450" s="176"/>
      <c r="F2450" s="176"/>
      <c r="G2450" s="177"/>
      <c r="H2450" s="177"/>
    </row>
    <row r="2451" spans="1:8" x14ac:dyDescent="0.25">
      <c r="A2451" s="793"/>
      <c r="E2451" s="176"/>
      <c r="F2451" s="176"/>
      <c r="G2451" s="177"/>
      <c r="H2451" s="177"/>
    </row>
    <row r="2452" spans="1:8" x14ac:dyDescent="0.25">
      <c r="A2452" s="793"/>
      <c r="E2452" s="176"/>
      <c r="F2452" s="176"/>
      <c r="G2452" s="177"/>
      <c r="H2452" s="177"/>
    </row>
    <row r="2453" spans="1:8" x14ac:dyDescent="0.25">
      <c r="A2453" s="793"/>
      <c r="E2453" s="176"/>
      <c r="F2453" s="176"/>
      <c r="G2453" s="177"/>
      <c r="H2453" s="177"/>
    </row>
    <row r="2454" spans="1:8" x14ac:dyDescent="0.25">
      <c r="A2454" s="793"/>
      <c r="E2454" s="176"/>
      <c r="F2454" s="176"/>
      <c r="G2454" s="177"/>
      <c r="H2454" s="177"/>
    </row>
    <row r="2455" spans="1:8" x14ac:dyDescent="0.25">
      <c r="A2455" s="793"/>
      <c r="E2455" s="176"/>
      <c r="F2455" s="176"/>
      <c r="G2455" s="177"/>
      <c r="H2455" s="177"/>
    </row>
    <row r="2456" spans="1:8" x14ac:dyDescent="0.25">
      <c r="A2456" s="793"/>
      <c r="E2456" s="176"/>
      <c r="F2456" s="176"/>
      <c r="G2456" s="177"/>
      <c r="H2456" s="177"/>
    </row>
    <row r="2457" spans="1:8" x14ac:dyDescent="0.25">
      <c r="A2457" s="793"/>
      <c r="E2457" s="176"/>
      <c r="F2457" s="176"/>
      <c r="G2457" s="177"/>
      <c r="H2457" s="177"/>
    </row>
    <row r="2458" spans="1:8" x14ac:dyDescent="0.25">
      <c r="A2458" s="793"/>
      <c r="E2458" s="176"/>
      <c r="F2458" s="176"/>
      <c r="G2458" s="177"/>
      <c r="H2458" s="177"/>
    </row>
    <row r="2459" spans="1:8" x14ac:dyDescent="0.25">
      <c r="A2459" s="793"/>
      <c r="E2459" s="176"/>
      <c r="F2459" s="176"/>
      <c r="G2459" s="177"/>
      <c r="H2459" s="177"/>
    </row>
    <row r="2460" spans="1:8" x14ac:dyDescent="0.25">
      <c r="A2460" s="793"/>
      <c r="E2460" s="176"/>
      <c r="F2460" s="176"/>
      <c r="G2460" s="177"/>
      <c r="H2460" s="177"/>
    </row>
    <row r="2461" spans="1:8" x14ac:dyDescent="0.25">
      <c r="A2461" s="793"/>
      <c r="E2461" s="176"/>
      <c r="F2461" s="176"/>
      <c r="G2461" s="177"/>
      <c r="H2461" s="177"/>
    </row>
    <row r="2462" spans="1:8" x14ac:dyDescent="0.25">
      <c r="A2462" s="793"/>
      <c r="E2462" s="176"/>
      <c r="F2462" s="176"/>
      <c r="G2462" s="177"/>
      <c r="H2462" s="177"/>
    </row>
    <row r="2463" spans="1:8" x14ac:dyDescent="0.25">
      <c r="A2463" s="793"/>
      <c r="E2463" s="176"/>
      <c r="F2463" s="176"/>
      <c r="G2463" s="177"/>
      <c r="H2463" s="177"/>
    </row>
    <row r="2464" spans="1:8" x14ac:dyDescent="0.25">
      <c r="A2464" s="793"/>
      <c r="E2464" s="176"/>
      <c r="F2464" s="176"/>
      <c r="G2464" s="177"/>
      <c r="H2464" s="177"/>
    </row>
    <row r="2465" spans="1:8" x14ac:dyDescent="0.25">
      <c r="A2465" s="793"/>
      <c r="E2465" s="176"/>
      <c r="F2465" s="176"/>
      <c r="G2465" s="177"/>
      <c r="H2465" s="177"/>
    </row>
    <row r="2466" spans="1:8" x14ac:dyDescent="0.25">
      <c r="A2466" s="793"/>
      <c r="E2466" s="176"/>
      <c r="F2466" s="176"/>
      <c r="G2466" s="177"/>
      <c r="H2466" s="177"/>
    </row>
    <row r="2467" spans="1:8" x14ac:dyDescent="0.25">
      <c r="A2467" s="793"/>
      <c r="E2467" s="176"/>
      <c r="F2467" s="176"/>
      <c r="G2467" s="177"/>
      <c r="H2467" s="177"/>
    </row>
    <row r="2468" spans="1:8" x14ac:dyDescent="0.25">
      <c r="A2468" s="793"/>
      <c r="E2468" s="176"/>
      <c r="F2468" s="176"/>
      <c r="G2468" s="177"/>
      <c r="H2468" s="177"/>
    </row>
    <row r="2469" spans="1:8" x14ac:dyDescent="0.25">
      <c r="A2469" s="793"/>
      <c r="E2469" s="176"/>
      <c r="F2469" s="176"/>
      <c r="G2469" s="177"/>
      <c r="H2469" s="177"/>
    </row>
    <row r="2470" spans="1:8" x14ac:dyDescent="0.25">
      <c r="A2470" s="793"/>
      <c r="E2470" s="176"/>
      <c r="F2470" s="176"/>
      <c r="G2470" s="177"/>
      <c r="H2470" s="177"/>
    </row>
    <row r="2471" spans="1:8" x14ac:dyDescent="0.25">
      <c r="A2471" s="793"/>
      <c r="E2471" s="176"/>
      <c r="F2471" s="176"/>
      <c r="G2471" s="177"/>
      <c r="H2471" s="177"/>
    </row>
    <row r="2472" spans="1:8" x14ac:dyDescent="0.25">
      <c r="A2472" s="793"/>
      <c r="E2472" s="176"/>
      <c r="F2472" s="176"/>
      <c r="G2472" s="177"/>
      <c r="H2472" s="177"/>
    </row>
    <row r="2473" spans="1:8" x14ac:dyDescent="0.25">
      <c r="A2473" s="793"/>
      <c r="E2473" s="176"/>
      <c r="F2473" s="176"/>
      <c r="G2473" s="177"/>
      <c r="H2473" s="177"/>
    </row>
    <row r="2474" spans="1:8" x14ac:dyDescent="0.25">
      <c r="A2474" s="793"/>
      <c r="E2474" s="176"/>
      <c r="F2474" s="176"/>
      <c r="G2474" s="177"/>
      <c r="H2474" s="177"/>
    </row>
    <row r="2475" spans="1:8" x14ac:dyDescent="0.25">
      <c r="A2475" s="793"/>
      <c r="E2475" s="176"/>
      <c r="F2475" s="176"/>
      <c r="G2475" s="177"/>
      <c r="H2475" s="177"/>
    </row>
    <row r="2476" spans="1:8" x14ac:dyDescent="0.25">
      <c r="A2476" s="793"/>
      <c r="E2476" s="176"/>
      <c r="F2476" s="176"/>
      <c r="G2476" s="177"/>
      <c r="H2476" s="177"/>
    </row>
    <row r="2477" spans="1:8" x14ac:dyDescent="0.25">
      <c r="A2477" s="793"/>
      <c r="E2477" s="176"/>
      <c r="F2477" s="176"/>
      <c r="G2477" s="177"/>
      <c r="H2477" s="177"/>
    </row>
    <row r="2478" spans="1:8" x14ac:dyDescent="0.25">
      <c r="A2478" s="793"/>
      <c r="E2478" s="176"/>
      <c r="F2478" s="176"/>
      <c r="G2478" s="177"/>
      <c r="H2478" s="177"/>
    </row>
    <row r="2479" spans="1:8" x14ac:dyDescent="0.25">
      <c r="A2479" s="793"/>
      <c r="E2479" s="176"/>
      <c r="F2479" s="176"/>
      <c r="G2479" s="177"/>
      <c r="H2479" s="177"/>
    </row>
    <row r="2480" spans="1:8" x14ac:dyDescent="0.25">
      <c r="A2480" s="793"/>
      <c r="E2480" s="176"/>
      <c r="F2480" s="176"/>
      <c r="G2480" s="177"/>
      <c r="H2480" s="177"/>
    </row>
    <row r="2481" spans="1:8" x14ac:dyDescent="0.25">
      <c r="A2481" s="793"/>
      <c r="E2481" s="176"/>
      <c r="F2481" s="176"/>
      <c r="G2481" s="177"/>
      <c r="H2481" s="177"/>
    </row>
    <row r="2482" spans="1:8" x14ac:dyDescent="0.25">
      <c r="A2482" s="793"/>
      <c r="E2482" s="176"/>
      <c r="F2482" s="176"/>
      <c r="G2482" s="177"/>
      <c r="H2482" s="177"/>
    </row>
    <row r="2483" spans="1:8" x14ac:dyDescent="0.25">
      <c r="A2483" s="793"/>
      <c r="E2483" s="176"/>
      <c r="F2483" s="176"/>
      <c r="G2483" s="177"/>
      <c r="H2483" s="177"/>
    </row>
    <row r="2484" spans="1:8" x14ac:dyDescent="0.25">
      <c r="A2484" s="793"/>
      <c r="E2484" s="176"/>
      <c r="F2484" s="176"/>
      <c r="G2484" s="177"/>
      <c r="H2484" s="177"/>
    </row>
    <row r="2485" spans="1:8" x14ac:dyDescent="0.25">
      <c r="A2485" s="793"/>
      <c r="E2485" s="176"/>
      <c r="F2485" s="176"/>
      <c r="G2485" s="177"/>
      <c r="H2485" s="177"/>
    </row>
    <row r="2486" spans="1:8" x14ac:dyDescent="0.25">
      <c r="A2486" s="793"/>
      <c r="E2486" s="176"/>
      <c r="F2486" s="176"/>
      <c r="G2486" s="177"/>
      <c r="H2486" s="177"/>
    </row>
    <row r="2487" spans="1:8" x14ac:dyDescent="0.25">
      <c r="A2487" s="793"/>
      <c r="E2487" s="176"/>
      <c r="F2487" s="176"/>
      <c r="G2487" s="177"/>
      <c r="H2487" s="177"/>
    </row>
    <row r="2488" spans="1:8" x14ac:dyDescent="0.25">
      <c r="A2488" s="793"/>
      <c r="E2488" s="176"/>
      <c r="F2488" s="176"/>
      <c r="G2488" s="177"/>
      <c r="H2488" s="177"/>
    </row>
    <row r="2489" spans="1:8" x14ac:dyDescent="0.25">
      <c r="A2489" s="793"/>
      <c r="E2489" s="176"/>
      <c r="F2489" s="176"/>
      <c r="G2489" s="177"/>
      <c r="H2489" s="177"/>
    </row>
    <row r="2490" spans="1:8" x14ac:dyDescent="0.25">
      <c r="A2490" s="793"/>
      <c r="E2490" s="176"/>
      <c r="F2490" s="176"/>
      <c r="G2490" s="177"/>
      <c r="H2490" s="177"/>
    </row>
    <row r="2491" spans="1:8" x14ac:dyDescent="0.25">
      <c r="A2491" s="793"/>
      <c r="E2491" s="176"/>
      <c r="F2491" s="176"/>
      <c r="G2491" s="177"/>
      <c r="H2491" s="177"/>
    </row>
    <row r="2492" spans="1:8" x14ac:dyDescent="0.25">
      <c r="A2492" s="793"/>
      <c r="E2492" s="176"/>
      <c r="F2492" s="176"/>
      <c r="G2492" s="177"/>
      <c r="H2492" s="177"/>
    </row>
    <row r="2493" spans="1:8" x14ac:dyDescent="0.25">
      <c r="A2493" s="793"/>
      <c r="E2493" s="176"/>
      <c r="F2493" s="176"/>
      <c r="G2493" s="177"/>
      <c r="H2493" s="177"/>
    </row>
    <row r="2494" spans="1:8" x14ac:dyDescent="0.25">
      <c r="A2494" s="793"/>
      <c r="E2494" s="176"/>
      <c r="F2494" s="176"/>
      <c r="G2494" s="177"/>
      <c r="H2494" s="177"/>
    </row>
    <row r="2495" spans="1:8" x14ac:dyDescent="0.25">
      <c r="A2495" s="793"/>
      <c r="E2495" s="176"/>
      <c r="F2495" s="176"/>
      <c r="G2495" s="177"/>
      <c r="H2495" s="177"/>
    </row>
    <row r="2496" spans="1:8" x14ac:dyDescent="0.25">
      <c r="A2496" s="793"/>
      <c r="E2496" s="176"/>
      <c r="F2496" s="176"/>
      <c r="G2496" s="177"/>
      <c r="H2496" s="177"/>
    </row>
    <row r="2497" spans="1:8" x14ac:dyDescent="0.25">
      <c r="A2497" s="793"/>
      <c r="E2497" s="176"/>
      <c r="F2497" s="176"/>
      <c r="G2497" s="177"/>
      <c r="H2497" s="177"/>
    </row>
    <row r="2498" spans="1:8" x14ac:dyDescent="0.25">
      <c r="A2498" s="793"/>
      <c r="E2498" s="176"/>
      <c r="F2498" s="176"/>
      <c r="G2498" s="177"/>
      <c r="H2498" s="177"/>
    </row>
    <row r="2499" spans="1:8" x14ac:dyDescent="0.25">
      <c r="A2499" s="793"/>
      <c r="E2499" s="176"/>
      <c r="F2499" s="176"/>
      <c r="G2499" s="177"/>
      <c r="H2499" s="177"/>
    </row>
    <row r="2500" spans="1:8" x14ac:dyDescent="0.25">
      <c r="A2500" s="793"/>
      <c r="E2500" s="176"/>
      <c r="F2500" s="176"/>
      <c r="G2500" s="177"/>
      <c r="H2500" s="177"/>
    </row>
    <row r="2501" spans="1:8" x14ac:dyDescent="0.25">
      <c r="A2501" s="793"/>
      <c r="E2501" s="176"/>
      <c r="F2501" s="176"/>
      <c r="G2501" s="177"/>
      <c r="H2501" s="177"/>
    </row>
    <row r="2502" spans="1:8" x14ac:dyDescent="0.25">
      <c r="A2502" s="793"/>
      <c r="E2502" s="176"/>
      <c r="F2502" s="176"/>
      <c r="G2502" s="177"/>
      <c r="H2502" s="177"/>
    </row>
    <row r="2503" spans="1:8" x14ac:dyDescent="0.25">
      <c r="A2503" s="793"/>
      <c r="E2503" s="176"/>
      <c r="F2503" s="176"/>
      <c r="G2503" s="177"/>
      <c r="H2503" s="177"/>
    </row>
    <row r="2504" spans="1:8" x14ac:dyDescent="0.25">
      <c r="A2504" s="793"/>
      <c r="E2504" s="176"/>
      <c r="F2504" s="176"/>
      <c r="G2504" s="177"/>
      <c r="H2504" s="177"/>
    </row>
    <row r="2505" spans="1:8" x14ac:dyDescent="0.25">
      <c r="A2505" s="793"/>
      <c r="E2505" s="176"/>
      <c r="F2505" s="176"/>
      <c r="G2505" s="177"/>
      <c r="H2505" s="177"/>
    </row>
    <row r="2506" spans="1:8" x14ac:dyDescent="0.25">
      <c r="A2506" s="793"/>
      <c r="E2506" s="176"/>
      <c r="F2506" s="176"/>
      <c r="G2506" s="177"/>
      <c r="H2506" s="177"/>
    </row>
    <row r="2507" spans="1:8" x14ac:dyDescent="0.25">
      <c r="A2507" s="793"/>
      <c r="E2507" s="176"/>
      <c r="F2507" s="176"/>
      <c r="G2507" s="177"/>
      <c r="H2507" s="177"/>
    </row>
    <row r="2508" spans="1:8" x14ac:dyDescent="0.25">
      <c r="A2508" s="793"/>
      <c r="E2508" s="176"/>
      <c r="F2508" s="176"/>
      <c r="G2508" s="177"/>
      <c r="H2508" s="177"/>
    </row>
    <row r="2509" spans="1:8" x14ac:dyDescent="0.25">
      <c r="A2509" s="793"/>
      <c r="E2509" s="176"/>
      <c r="F2509" s="176"/>
      <c r="G2509" s="177"/>
      <c r="H2509" s="177"/>
    </row>
    <row r="2510" spans="1:8" x14ac:dyDescent="0.25">
      <c r="A2510" s="793"/>
      <c r="E2510" s="176"/>
      <c r="F2510" s="176"/>
      <c r="G2510" s="177"/>
      <c r="H2510" s="177"/>
    </row>
    <row r="2511" spans="1:8" x14ac:dyDescent="0.25">
      <c r="A2511" s="793"/>
      <c r="E2511" s="176"/>
      <c r="F2511" s="176"/>
      <c r="G2511" s="177"/>
      <c r="H2511" s="177"/>
    </row>
    <row r="2512" spans="1:8" x14ac:dyDescent="0.25">
      <c r="A2512" s="793"/>
      <c r="E2512" s="176"/>
      <c r="F2512" s="176"/>
      <c r="G2512" s="177"/>
      <c r="H2512" s="177"/>
    </row>
    <row r="2513" spans="1:8" x14ac:dyDescent="0.25">
      <c r="A2513" s="793"/>
      <c r="E2513" s="176"/>
      <c r="F2513" s="176"/>
      <c r="G2513" s="177"/>
      <c r="H2513" s="177"/>
    </row>
    <row r="2514" spans="1:8" x14ac:dyDescent="0.25">
      <c r="A2514" s="793"/>
      <c r="E2514" s="176"/>
      <c r="F2514" s="176"/>
      <c r="G2514" s="177"/>
      <c r="H2514" s="177"/>
    </row>
    <row r="2515" spans="1:8" x14ac:dyDescent="0.25">
      <c r="A2515" s="793"/>
      <c r="E2515" s="176"/>
      <c r="F2515" s="176"/>
      <c r="G2515" s="177"/>
      <c r="H2515" s="177"/>
    </row>
    <row r="2516" spans="1:8" x14ac:dyDescent="0.25">
      <c r="A2516" s="793"/>
      <c r="E2516" s="176"/>
      <c r="F2516" s="176"/>
      <c r="G2516" s="177"/>
      <c r="H2516" s="177"/>
    </row>
    <row r="2517" spans="1:8" x14ac:dyDescent="0.25">
      <c r="A2517" s="793"/>
      <c r="E2517" s="176"/>
      <c r="F2517" s="176"/>
      <c r="G2517" s="177"/>
      <c r="H2517" s="177"/>
    </row>
    <row r="2518" spans="1:8" x14ac:dyDescent="0.25">
      <c r="A2518" s="793"/>
      <c r="E2518" s="176"/>
      <c r="F2518" s="176"/>
      <c r="G2518" s="177"/>
      <c r="H2518" s="177"/>
    </row>
    <row r="2519" spans="1:8" x14ac:dyDescent="0.25">
      <c r="A2519" s="793"/>
      <c r="E2519" s="176"/>
      <c r="F2519" s="176"/>
      <c r="G2519" s="177"/>
      <c r="H2519" s="177"/>
    </row>
    <row r="2520" spans="1:8" x14ac:dyDescent="0.25">
      <c r="A2520" s="793"/>
      <c r="E2520" s="176"/>
      <c r="F2520" s="176"/>
      <c r="G2520" s="177"/>
      <c r="H2520" s="177"/>
    </row>
    <row r="2521" spans="1:8" x14ac:dyDescent="0.25">
      <c r="A2521" s="793"/>
      <c r="E2521" s="176"/>
      <c r="F2521" s="176"/>
      <c r="G2521" s="177"/>
      <c r="H2521" s="177"/>
    </row>
    <row r="2522" spans="1:8" x14ac:dyDescent="0.25">
      <c r="A2522" s="793"/>
      <c r="E2522" s="176"/>
      <c r="F2522" s="176"/>
      <c r="G2522" s="177"/>
      <c r="H2522" s="177"/>
    </row>
    <row r="2523" spans="1:8" x14ac:dyDescent="0.25">
      <c r="A2523" s="793"/>
      <c r="E2523" s="176"/>
      <c r="F2523" s="176"/>
      <c r="G2523" s="177"/>
      <c r="H2523" s="177"/>
    </row>
    <row r="2524" spans="1:8" x14ac:dyDescent="0.25">
      <c r="A2524" s="793"/>
      <c r="E2524" s="176"/>
      <c r="F2524" s="176"/>
      <c r="G2524" s="177"/>
      <c r="H2524" s="177"/>
    </row>
    <row r="2525" spans="1:8" x14ac:dyDescent="0.25">
      <c r="A2525" s="793"/>
      <c r="E2525" s="176"/>
      <c r="F2525" s="176"/>
      <c r="G2525" s="177"/>
      <c r="H2525" s="177"/>
    </row>
    <row r="2526" spans="1:8" x14ac:dyDescent="0.25">
      <c r="A2526" s="793"/>
      <c r="E2526" s="176"/>
      <c r="F2526" s="176"/>
      <c r="G2526" s="177"/>
      <c r="H2526" s="177"/>
    </row>
    <row r="2527" spans="1:8" x14ac:dyDescent="0.25">
      <c r="A2527" s="793"/>
      <c r="E2527" s="176"/>
      <c r="F2527" s="176"/>
      <c r="G2527" s="177"/>
      <c r="H2527" s="177"/>
    </row>
    <row r="2528" spans="1:8" x14ac:dyDescent="0.25">
      <c r="A2528" s="793"/>
      <c r="E2528" s="176"/>
      <c r="F2528" s="176"/>
      <c r="G2528" s="177"/>
      <c r="H2528" s="177"/>
    </row>
    <row r="2529" spans="1:8" x14ac:dyDescent="0.25">
      <c r="A2529" s="793"/>
      <c r="E2529" s="176"/>
      <c r="F2529" s="176"/>
      <c r="G2529" s="177"/>
      <c r="H2529" s="177"/>
    </row>
    <row r="2530" spans="1:8" x14ac:dyDescent="0.25">
      <c r="A2530" s="793"/>
      <c r="E2530" s="176"/>
      <c r="F2530" s="176"/>
      <c r="G2530" s="177"/>
      <c r="H2530" s="177"/>
    </row>
    <row r="2531" spans="1:8" x14ac:dyDescent="0.25">
      <c r="A2531" s="793"/>
      <c r="E2531" s="176"/>
      <c r="F2531" s="176"/>
      <c r="G2531" s="177"/>
      <c r="H2531" s="177"/>
    </row>
    <row r="2532" spans="1:8" x14ac:dyDescent="0.25">
      <c r="A2532" s="793"/>
      <c r="E2532" s="176"/>
      <c r="F2532" s="176"/>
      <c r="G2532" s="177"/>
      <c r="H2532" s="177"/>
    </row>
    <row r="2533" spans="1:8" x14ac:dyDescent="0.25">
      <c r="A2533" s="793"/>
      <c r="E2533" s="176"/>
      <c r="F2533" s="176"/>
      <c r="G2533" s="177"/>
      <c r="H2533" s="177"/>
    </row>
    <row r="2534" spans="1:8" x14ac:dyDescent="0.25">
      <c r="A2534" s="793"/>
      <c r="E2534" s="176"/>
      <c r="F2534" s="176"/>
      <c r="G2534" s="177"/>
      <c r="H2534" s="177"/>
    </row>
    <row r="2535" spans="1:8" x14ac:dyDescent="0.25">
      <c r="A2535" s="793"/>
      <c r="E2535" s="176"/>
      <c r="F2535" s="176"/>
      <c r="G2535" s="177"/>
      <c r="H2535" s="177"/>
    </row>
    <row r="2536" spans="1:8" x14ac:dyDescent="0.25">
      <c r="A2536" s="793"/>
      <c r="E2536" s="176"/>
      <c r="F2536" s="176"/>
      <c r="G2536" s="177"/>
      <c r="H2536" s="177"/>
    </row>
    <row r="2537" spans="1:8" x14ac:dyDescent="0.25">
      <c r="A2537" s="793"/>
      <c r="E2537" s="176"/>
      <c r="F2537" s="176"/>
      <c r="G2537" s="177"/>
      <c r="H2537" s="177"/>
    </row>
    <row r="2538" spans="1:8" x14ac:dyDescent="0.25">
      <c r="A2538" s="793"/>
      <c r="E2538" s="176"/>
      <c r="F2538" s="176"/>
      <c r="G2538" s="177"/>
      <c r="H2538" s="177"/>
    </row>
    <row r="2539" spans="1:8" x14ac:dyDescent="0.25">
      <c r="A2539" s="793"/>
      <c r="E2539" s="176"/>
      <c r="F2539" s="176"/>
      <c r="G2539" s="177"/>
      <c r="H2539" s="177"/>
    </row>
    <row r="2540" spans="1:8" x14ac:dyDescent="0.25">
      <c r="A2540" s="793"/>
      <c r="E2540" s="176"/>
      <c r="F2540" s="176"/>
      <c r="G2540" s="177"/>
      <c r="H2540" s="177"/>
    </row>
    <row r="2541" spans="1:8" x14ac:dyDescent="0.25">
      <c r="A2541" s="793"/>
      <c r="E2541" s="176"/>
      <c r="F2541" s="176"/>
      <c r="G2541" s="177"/>
      <c r="H2541" s="177"/>
    </row>
    <row r="2542" spans="1:8" x14ac:dyDescent="0.25">
      <c r="A2542" s="793"/>
      <c r="E2542" s="176"/>
      <c r="F2542" s="176"/>
      <c r="G2542" s="177"/>
      <c r="H2542" s="177"/>
    </row>
    <row r="2543" spans="1:8" x14ac:dyDescent="0.25">
      <c r="A2543" s="793"/>
      <c r="E2543" s="176"/>
      <c r="F2543" s="176"/>
      <c r="G2543" s="177"/>
      <c r="H2543" s="177"/>
    </row>
    <row r="2544" spans="1:8" x14ac:dyDescent="0.25">
      <c r="A2544" s="793"/>
      <c r="E2544" s="176"/>
      <c r="F2544" s="176"/>
      <c r="G2544" s="177"/>
      <c r="H2544" s="177"/>
    </row>
    <row r="2545" spans="1:8" x14ac:dyDescent="0.25">
      <c r="A2545" s="793"/>
      <c r="E2545" s="176"/>
      <c r="F2545" s="176"/>
      <c r="G2545" s="177"/>
      <c r="H2545" s="177"/>
    </row>
    <row r="2546" spans="1:8" x14ac:dyDescent="0.25">
      <c r="A2546" s="793"/>
      <c r="E2546" s="176"/>
      <c r="F2546" s="176"/>
      <c r="G2546" s="177"/>
      <c r="H2546" s="177"/>
    </row>
    <row r="2547" spans="1:8" x14ac:dyDescent="0.25">
      <c r="A2547" s="793"/>
      <c r="E2547" s="176"/>
      <c r="F2547" s="176"/>
      <c r="G2547" s="177"/>
      <c r="H2547" s="177"/>
    </row>
    <row r="2548" spans="1:8" x14ac:dyDescent="0.25">
      <c r="A2548" s="793"/>
      <c r="E2548" s="176"/>
      <c r="F2548" s="176"/>
      <c r="G2548" s="177"/>
      <c r="H2548" s="177"/>
    </row>
    <row r="2549" spans="1:8" x14ac:dyDescent="0.25">
      <c r="A2549" s="793"/>
      <c r="E2549" s="176"/>
      <c r="F2549" s="176"/>
      <c r="G2549" s="177"/>
      <c r="H2549" s="177"/>
    </row>
    <row r="2550" spans="1:8" x14ac:dyDescent="0.25">
      <c r="A2550" s="793"/>
      <c r="E2550" s="176"/>
      <c r="F2550" s="176"/>
      <c r="G2550" s="177"/>
      <c r="H2550" s="177"/>
    </row>
    <row r="2551" spans="1:8" x14ac:dyDescent="0.25">
      <c r="A2551" s="793"/>
      <c r="E2551" s="176"/>
      <c r="F2551" s="176"/>
      <c r="G2551" s="177"/>
      <c r="H2551" s="177"/>
    </row>
    <row r="2552" spans="1:8" x14ac:dyDescent="0.25">
      <c r="A2552" s="793"/>
      <c r="E2552" s="176"/>
      <c r="F2552" s="176"/>
      <c r="G2552" s="177"/>
      <c r="H2552" s="177"/>
    </row>
    <row r="2553" spans="1:8" x14ac:dyDescent="0.25">
      <c r="A2553" s="793"/>
      <c r="E2553" s="176"/>
      <c r="F2553" s="176"/>
      <c r="G2553" s="177"/>
      <c r="H2553" s="177"/>
    </row>
    <row r="2554" spans="1:8" x14ac:dyDescent="0.25">
      <c r="A2554" s="793"/>
      <c r="E2554" s="176"/>
      <c r="F2554" s="176"/>
      <c r="G2554" s="177"/>
      <c r="H2554" s="177"/>
    </row>
    <row r="2555" spans="1:8" x14ac:dyDescent="0.25">
      <c r="A2555" s="793"/>
      <c r="E2555" s="176"/>
      <c r="F2555" s="176"/>
      <c r="G2555" s="177"/>
      <c r="H2555" s="177"/>
    </row>
    <row r="2556" spans="1:8" x14ac:dyDescent="0.25">
      <c r="A2556" s="793"/>
      <c r="E2556" s="176"/>
      <c r="F2556" s="176"/>
      <c r="G2556" s="177"/>
      <c r="H2556" s="177"/>
    </row>
    <row r="2557" spans="1:8" x14ac:dyDescent="0.25">
      <c r="A2557" s="793"/>
      <c r="E2557" s="176"/>
      <c r="F2557" s="176"/>
      <c r="G2557" s="177"/>
      <c r="H2557" s="177"/>
    </row>
    <row r="2558" spans="1:8" x14ac:dyDescent="0.25">
      <c r="A2558" s="793"/>
      <c r="E2558" s="176"/>
      <c r="F2558" s="176"/>
      <c r="G2558" s="177"/>
      <c r="H2558" s="177"/>
    </row>
    <row r="2559" spans="1:8" x14ac:dyDescent="0.25">
      <c r="A2559" s="793"/>
      <c r="E2559" s="176"/>
      <c r="F2559" s="176"/>
      <c r="G2559" s="177"/>
      <c r="H2559" s="177"/>
    </row>
    <row r="2560" spans="1:8" x14ac:dyDescent="0.25">
      <c r="A2560" s="793"/>
      <c r="E2560" s="176"/>
      <c r="F2560" s="176"/>
      <c r="G2560" s="177"/>
      <c r="H2560" s="177"/>
    </row>
    <row r="2561" spans="1:8" x14ac:dyDescent="0.25">
      <c r="A2561" s="793"/>
      <c r="E2561" s="176"/>
      <c r="F2561" s="176"/>
      <c r="G2561" s="177"/>
      <c r="H2561" s="177"/>
    </row>
    <row r="2562" spans="1:8" x14ac:dyDescent="0.25">
      <c r="A2562" s="793"/>
      <c r="E2562" s="176"/>
      <c r="F2562" s="176"/>
      <c r="G2562" s="177"/>
      <c r="H2562" s="177"/>
    </row>
    <row r="2563" spans="1:8" x14ac:dyDescent="0.25">
      <c r="A2563" s="793"/>
      <c r="E2563" s="176"/>
      <c r="F2563" s="176"/>
      <c r="G2563" s="177"/>
      <c r="H2563" s="177"/>
    </row>
    <row r="2564" spans="1:8" x14ac:dyDescent="0.25">
      <c r="A2564" s="793"/>
      <c r="E2564" s="176"/>
      <c r="F2564" s="176"/>
      <c r="G2564" s="177"/>
      <c r="H2564" s="177"/>
    </row>
    <row r="2565" spans="1:8" x14ac:dyDescent="0.25">
      <c r="A2565" s="793"/>
      <c r="E2565" s="176"/>
      <c r="F2565" s="176"/>
      <c r="G2565" s="177"/>
      <c r="H2565" s="177"/>
    </row>
    <row r="2566" spans="1:8" x14ac:dyDescent="0.25">
      <c r="A2566" s="793"/>
      <c r="E2566" s="176"/>
      <c r="F2566" s="176"/>
      <c r="G2566" s="177"/>
      <c r="H2566" s="177"/>
    </row>
    <row r="2567" spans="1:8" x14ac:dyDescent="0.25">
      <c r="A2567" s="793"/>
      <c r="E2567" s="176"/>
      <c r="F2567" s="176"/>
      <c r="G2567" s="177"/>
      <c r="H2567" s="177"/>
    </row>
    <row r="2568" spans="1:8" x14ac:dyDescent="0.25">
      <c r="A2568" s="793"/>
      <c r="E2568" s="176"/>
      <c r="F2568" s="176"/>
      <c r="G2568" s="177"/>
      <c r="H2568" s="177"/>
    </row>
    <row r="2569" spans="1:8" x14ac:dyDescent="0.25">
      <c r="A2569" s="793"/>
      <c r="E2569" s="176"/>
      <c r="F2569" s="176"/>
      <c r="G2569" s="177"/>
      <c r="H2569" s="177"/>
    </row>
    <row r="2570" spans="1:8" x14ac:dyDescent="0.25">
      <c r="A2570" s="793"/>
      <c r="E2570" s="176"/>
      <c r="F2570" s="176"/>
      <c r="G2570" s="177"/>
      <c r="H2570" s="177"/>
    </row>
    <row r="2571" spans="1:8" x14ac:dyDescent="0.25">
      <c r="A2571" s="793"/>
      <c r="E2571" s="176"/>
      <c r="F2571" s="176"/>
      <c r="G2571" s="177"/>
      <c r="H2571" s="177"/>
    </row>
    <row r="2572" spans="1:8" x14ac:dyDescent="0.25">
      <c r="A2572" s="793"/>
      <c r="E2572" s="176"/>
      <c r="F2572" s="176"/>
      <c r="G2572" s="177"/>
      <c r="H2572" s="177"/>
    </row>
    <row r="2573" spans="1:8" x14ac:dyDescent="0.25">
      <c r="A2573" s="793"/>
      <c r="E2573" s="176"/>
      <c r="F2573" s="176"/>
      <c r="G2573" s="177"/>
      <c r="H2573" s="177"/>
    </row>
    <row r="2574" spans="1:8" x14ac:dyDescent="0.25">
      <c r="A2574" s="793"/>
      <c r="E2574" s="176"/>
      <c r="F2574" s="176"/>
      <c r="G2574" s="177"/>
      <c r="H2574" s="177"/>
    </row>
    <row r="2575" spans="1:8" x14ac:dyDescent="0.25">
      <c r="A2575" s="793"/>
      <c r="E2575" s="176"/>
      <c r="F2575" s="176"/>
      <c r="G2575" s="177"/>
      <c r="H2575" s="177"/>
    </row>
    <row r="2576" spans="1:8" x14ac:dyDescent="0.25">
      <c r="A2576" s="793"/>
      <c r="E2576" s="176"/>
      <c r="F2576" s="176"/>
      <c r="G2576" s="177"/>
      <c r="H2576" s="177"/>
    </row>
    <row r="2577" spans="1:8" x14ac:dyDescent="0.25">
      <c r="A2577" s="793"/>
      <c r="E2577" s="176"/>
      <c r="F2577" s="176"/>
      <c r="G2577" s="177"/>
      <c r="H2577" s="177"/>
    </row>
    <row r="2578" spans="1:8" x14ac:dyDescent="0.25">
      <c r="A2578" s="793"/>
      <c r="E2578" s="176"/>
      <c r="F2578" s="176"/>
      <c r="G2578" s="177"/>
      <c r="H2578" s="177"/>
    </row>
    <row r="2579" spans="1:8" x14ac:dyDescent="0.25">
      <c r="A2579" s="793"/>
      <c r="E2579" s="176"/>
      <c r="F2579" s="176"/>
      <c r="G2579" s="177"/>
      <c r="H2579" s="177"/>
    </row>
    <row r="2580" spans="1:8" x14ac:dyDescent="0.25">
      <c r="A2580" s="793"/>
      <c r="E2580" s="176"/>
      <c r="F2580" s="176"/>
      <c r="G2580" s="177"/>
      <c r="H2580" s="177"/>
    </row>
    <row r="2581" spans="1:8" x14ac:dyDescent="0.25">
      <c r="A2581" s="793"/>
      <c r="E2581" s="176"/>
      <c r="F2581" s="176"/>
      <c r="G2581" s="177"/>
      <c r="H2581" s="177"/>
    </row>
    <row r="2582" spans="1:8" x14ac:dyDescent="0.25">
      <c r="A2582" s="793"/>
      <c r="E2582" s="176"/>
      <c r="F2582" s="176"/>
      <c r="G2582" s="177"/>
      <c r="H2582" s="177"/>
    </row>
    <row r="2583" spans="1:8" x14ac:dyDescent="0.25">
      <c r="A2583" s="793"/>
      <c r="E2583" s="176"/>
      <c r="F2583" s="176"/>
      <c r="G2583" s="177"/>
      <c r="H2583" s="177"/>
    </row>
    <row r="2584" spans="1:8" x14ac:dyDescent="0.25">
      <c r="A2584" s="793"/>
      <c r="E2584" s="176"/>
      <c r="F2584" s="176"/>
      <c r="G2584" s="177"/>
      <c r="H2584" s="177"/>
    </row>
    <row r="2585" spans="1:8" x14ac:dyDescent="0.25">
      <c r="A2585" s="793"/>
      <c r="E2585" s="176"/>
      <c r="F2585" s="176"/>
      <c r="G2585" s="177"/>
      <c r="H2585" s="177"/>
    </row>
    <row r="2586" spans="1:8" x14ac:dyDescent="0.25">
      <c r="A2586" s="793"/>
      <c r="E2586" s="176"/>
      <c r="F2586" s="176"/>
      <c r="G2586" s="177"/>
      <c r="H2586" s="177"/>
    </row>
    <row r="2587" spans="1:8" x14ac:dyDescent="0.25">
      <c r="A2587" s="793"/>
      <c r="E2587" s="176"/>
      <c r="F2587" s="176"/>
      <c r="G2587" s="177"/>
      <c r="H2587" s="177"/>
    </row>
    <row r="2588" spans="1:8" x14ac:dyDescent="0.25">
      <c r="A2588" s="793"/>
      <c r="E2588" s="176"/>
      <c r="F2588" s="176"/>
      <c r="G2588" s="177"/>
      <c r="H2588" s="177"/>
    </row>
    <row r="2589" spans="1:8" x14ac:dyDescent="0.25">
      <c r="A2589" s="793"/>
      <c r="E2589" s="176"/>
      <c r="F2589" s="176"/>
      <c r="G2589" s="177"/>
      <c r="H2589" s="177"/>
    </row>
    <row r="2590" spans="1:8" x14ac:dyDescent="0.25">
      <c r="A2590" s="793"/>
      <c r="E2590" s="176"/>
      <c r="F2590" s="176"/>
      <c r="G2590" s="177"/>
      <c r="H2590" s="177"/>
    </row>
    <row r="2591" spans="1:8" x14ac:dyDescent="0.25">
      <c r="A2591" s="793"/>
      <c r="E2591" s="176"/>
      <c r="F2591" s="176"/>
      <c r="G2591" s="177"/>
      <c r="H2591" s="177"/>
    </row>
    <row r="2592" spans="1:8" x14ac:dyDescent="0.25">
      <c r="A2592" s="793"/>
      <c r="E2592" s="176"/>
      <c r="F2592" s="176"/>
      <c r="G2592" s="177"/>
      <c r="H2592" s="177"/>
    </row>
    <row r="2593" spans="1:8" x14ac:dyDescent="0.25">
      <c r="A2593" s="793"/>
      <c r="E2593" s="176"/>
      <c r="F2593" s="176"/>
      <c r="G2593" s="177"/>
      <c r="H2593" s="177"/>
    </row>
    <row r="2594" spans="1:8" x14ac:dyDescent="0.25">
      <c r="A2594" s="793"/>
      <c r="E2594" s="176"/>
      <c r="F2594" s="176"/>
      <c r="G2594" s="177"/>
      <c r="H2594" s="177"/>
    </row>
    <row r="2595" spans="1:8" x14ac:dyDescent="0.25">
      <c r="A2595" s="793"/>
      <c r="E2595" s="176"/>
      <c r="F2595" s="176"/>
      <c r="G2595" s="177"/>
      <c r="H2595" s="177"/>
    </row>
    <row r="2596" spans="1:8" x14ac:dyDescent="0.25">
      <c r="A2596" s="793"/>
      <c r="E2596" s="176"/>
      <c r="F2596" s="176"/>
      <c r="G2596" s="177"/>
      <c r="H2596" s="177"/>
    </row>
    <row r="2597" spans="1:8" x14ac:dyDescent="0.25">
      <c r="A2597" s="793"/>
      <c r="E2597" s="176"/>
      <c r="F2597" s="176"/>
      <c r="G2597" s="177"/>
      <c r="H2597" s="177"/>
    </row>
    <row r="2598" spans="1:8" x14ac:dyDescent="0.25">
      <c r="A2598" s="793"/>
      <c r="E2598" s="176"/>
      <c r="F2598" s="176"/>
      <c r="G2598" s="177"/>
      <c r="H2598" s="177"/>
    </row>
    <row r="2599" spans="1:8" x14ac:dyDescent="0.25">
      <c r="A2599" s="793"/>
      <c r="E2599" s="176"/>
      <c r="F2599" s="176"/>
      <c r="G2599" s="177"/>
      <c r="H2599" s="177"/>
    </row>
    <row r="2600" spans="1:8" x14ac:dyDescent="0.25">
      <c r="A2600" s="793"/>
      <c r="E2600" s="176"/>
      <c r="F2600" s="176"/>
      <c r="G2600" s="177"/>
      <c r="H2600" s="177"/>
    </row>
    <row r="2601" spans="1:8" x14ac:dyDescent="0.25">
      <c r="A2601" s="793"/>
      <c r="E2601" s="176"/>
      <c r="F2601" s="176"/>
      <c r="G2601" s="177"/>
      <c r="H2601" s="177"/>
    </row>
    <row r="2602" spans="1:8" x14ac:dyDescent="0.25">
      <c r="A2602" s="793"/>
      <c r="E2602" s="176"/>
      <c r="F2602" s="176"/>
      <c r="G2602" s="177"/>
      <c r="H2602" s="177"/>
    </row>
    <row r="2603" spans="1:8" x14ac:dyDescent="0.25">
      <c r="A2603" s="793"/>
      <c r="E2603" s="176"/>
      <c r="F2603" s="176"/>
      <c r="G2603" s="177"/>
      <c r="H2603" s="177"/>
    </row>
    <row r="2604" spans="1:8" x14ac:dyDescent="0.25">
      <c r="A2604" s="793"/>
      <c r="E2604" s="176"/>
      <c r="F2604" s="176"/>
      <c r="G2604" s="177"/>
      <c r="H2604" s="177"/>
    </row>
    <row r="2605" spans="1:8" x14ac:dyDescent="0.25">
      <c r="A2605" s="793"/>
      <c r="E2605" s="176"/>
      <c r="F2605" s="176"/>
      <c r="G2605" s="177"/>
      <c r="H2605" s="177"/>
    </row>
    <row r="2606" spans="1:8" x14ac:dyDescent="0.25">
      <c r="A2606" s="793"/>
      <c r="E2606" s="176"/>
      <c r="F2606" s="176"/>
      <c r="G2606" s="177"/>
      <c r="H2606" s="177"/>
    </row>
    <row r="2607" spans="1:8" x14ac:dyDescent="0.25">
      <c r="A2607" s="793"/>
      <c r="E2607" s="176"/>
      <c r="F2607" s="176"/>
      <c r="G2607" s="177"/>
      <c r="H2607" s="177"/>
    </row>
    <row r="2608" spans="1:8" x14ac:dyDescent="0.25">
      <c r="A2608" s="793"/>
      <c r="E2608" s="176"/>
      <c r="F2608" s="176"/>
      <c r="G2608" s="177"/>
      <c r="H2608" s="177"/>
    </row>
    <row r="2609" spans="1:8" x14ac:dyDescent="0.25">
      <c r="A2609" s="793"/>
      <c r="E2609" s="176"/>
      <c r="F2609" s="176"/>
      <c r="G2609" s="177"/>
      <c r="H2609" s="177"/>
    </row>
    <row r="2610" spans="1:8" x14ac:dyDescent="0.25">
      <c r="A2610" s="793"/>
      <c r="E2610" s="176"/>
      <c r="F2610" s="176"/>
      <c r="G2610" s="177"/>
      <c r="H2610" s="177"/>
    </row>
    <row r="2611" spans="1:8" x14ac:dyDescent="0.25">
      <c r="A2611" s="793"/>
      <c r="E2611" s="176"/>
      <c r="F2611" s="176"/>
      <c r="G2611" s="177"/>
      <c r="H2611" s="177"/>
    </row>
    <row r="2612" spans="1:8" x14ac:dyDescent="0.25">
      <c r="A2612" s="793"/>
      <c r="E2612" s="176"/>
      <c r="F2612" s="176"/>
      <c r="G2612" s="177"/>
      <c r="H2612" s="177"/>
    </row>
    <row r="2613" spans="1:8" x14ac:dyDescent="0.25">
      <c r="A2613" s="793"/>
      <c r="E2613" s="176"/>
      <c r="F2613" s="176"/>
      <c r="G2613" s="177"/>
      <c r="H2613" s="177"/>
    </row>
    <row r="2614" spans="1:8" x14ac:dyDescent="0.25">
      <c r="A2614" s="793"/>
      <c r="E2614" s="176"/>
      <c r="F2614" s="176"/>
      <c r="G2614" s="177"/>
      <c r="H2614" s="177"/>
    </row>
    <row r="2615" spans="1:8" x14ac:dyDescent="0.25">
      <c r="A2615" s="793"/>
      <c r="E2615" s="176"/>
      <c r="F2615" s="176"/>
      <c r="G2615" s="177"/>
      <c r="H2615" s="177"/>
    </row>
    <row r="2616" spans="1:8" x14ac:dyDescent="0.25">
      <c r="A2616" s="793"/>
      <c r="E2616" s="176"/>
      <c r="F2616" s="176"/>
      <c r="G2616" s="177"/>
      <c r="H2616" s="177"/>
    </row>
    <row r="2617" spans="1:8" x14ac:dyDescent="0.25">
      <c r="A2617" s="793"/>
      <c r="E2617" s="176"/>
      <c r="F2617" s="176"/>
      <c r="G2617" s="177"/>
      <c r="H2617" s="177"/>
    </row>
    <row r="2618" spans="1:8" x14ac:dyDescent="0.25">
      <c r="A2618" s="793"/>
      <c r="E2618" s="176"/>
      <c r="F2618" s="176"/>
      <c r="G2618" s="177"/>
      <c r="H2618" s="177"/>
    </row>
    <row r="2619" spans="1:8" x14ac:dyDescent="0.25">
      <c r="A2619" s="793"/>
      <c r="E2619" s="176"/>
      <c r="F2619" s="176"/>
      <c r="G2619" s="177"/>
      <c r="H2619" s="177"/>
    </row>
    <row r="2620" spans="1:8" x14ac:dyDescent="0.25">
      <c r="A2620" s="793"/>
      <c r="E2620" s="176"/>
      <c r="F2620" s="176"/>
      <c r="G2620" s="177"/>
      <c r="H2620" s="177"/>
    </row>
    <row r="2621" spans="1:8" x14ac:dyDescent="0.25">
      <c r="A2621" s="793"/>
      <c r="E2621" s="176"/>
      <c r="F2621" s="176"/>
      <c r="G2621" s="177"/>
      <c r="H2621" s="177"/>
    </row>
    <row r="2622" spans="1:8" x14ac:dyDescent="0.25">
      <c r="A2622" s="793"/>
      <c r="E2622" s="176"/>
      <c r="F2622" s="176"/>
      <c r="G2622" s="177"/>
      <c r="H2622" s="177"/>
    </row>
    <row r="2623" spans="1:8" x14ac:dyDescent="0.25">
      <c r="A2623" s="793"/>
      <c r="E2623" s="176"/>
      <c r="F2623" s="176"/>
      <c r="G2623" s="177"/>
      <c r="H2623" s="177"/>
    </row>
    <row r="2624" spans="1:8" x14ac:dyDescent="0.25">
      <c r="A2624" s="793"/>
      <c r="E2624" s="176"/>
      <c r="F2624" s="176"/>
      <c r="G2624" s="177"/>
      <c r="H2624" s="177"/>
    </row>
    <row r="2625" spans="1:8" x14ac:dyDescent="0.25">
      <c r="A2625" s="793"/>
      <c r="E2625" s="176"/>
      <c r="F2625" s="176"/>
      <c r="G2625" s="177"/>
      <c r="H2625" s="177"/>
    </row>
    <row r="2626" spans="1:8" x14ac:dyDescent="0.25">
      <c r="A2626" s="793"/>
      <c r="E2626" s="176"/>
      <c r="F2626" s="176"/>
      <c r="G2626" s="177"/>
      <c r="H2626" s="177"/>
    </row>
    <row r="2627" spans="1:8" x14ac:dyDescent="0.25">
      <c r="A2627" s="793"/>
      <c r="E2627" s="176"/>
      <c r="F2627" s="176"/>
      <c r="G2627" s="177"/>
      <c r="H2627" s="177"/>
    </row>
    <row r="2628" spans="1:8" x14ac:dyDescent="0.25">
      <c r="A2628" s="793"/>
      <c r="E2628" s="176"/>
      <c r="F2628" s="176"/>
      <c r="G2628" s="177"/>
      <c r="H2628" s="177"/>
    </row>
    <row r="2629" spans="1:8" x14ac:dyDescent="0.25">
      <c r="A2629" s="793"/>
      <c r="E2629" s="176"/>
      <c r="F2629" s="176"/>
      <c r="G2629" s="177"/>
      <c r="H2629" s="177"/>
    </row>
    <row r="2630" spans="1:8" x14ac:dyDescent="0.25">
      <c r="A2630" s="793"/>
      <c r="E2630" s="176"/>
      <c r="F2630" s="176"/>
      <c r="G2630" s="177"/>
      <c r="H2630" s="177"/>
    </row>
    <row r="2631" spans="1:8" x14ac:dyDescent="0.25">
      <c r="A2631" s="793"/>
      <c r="E2631" s="176"/>
      <c r="F2631" s="176"/>
      <c r="G2631" s="177"/>
      <c r="H2631" s="177"/>
    </row>
    <row r="2632" spans="1:8" x14ac:dyDescent="0.25">
      <c r="A2632" s="793"/>
      <c r="E2632" s="176"/>
      <c r="F2632" s="176"/>
      <c r="G2632" s="177"/>
      <c r="H2632" s="177"/>
    </row>
    <row r="2633" spans="1:8" x14ac:dyDescent="0.25">
      <c r="A2633" s="793"/>
      <c r="E2633" s="176"/>
      <c r="F2633" s="176"/>
      <c r="G2633" s="177"/>
      <c r="H2633" s="177"/>
    </row>
    <row r="2634" spans="1:8" x14ac:dyDescent="0.25">
      <c r="A2634" s="793"/>
      <c r="E2634" s="176"/>
      <c r="F2634" s="176"/>
      <c r="G2634" s="177"/>
      <c r="H2634" s="177"/>
    </row>
    <row r="2635" spans="1:8" x14ac:dyDescent="0.25">
      <c r="A2635" s="793"/>
      <c r="E2635" s="176"/>
      <c r="F2635" s="176"/>
      <c r="G2635" s="177"/>
      <c r="H2635" s="177"/>
    </row>
    <row r="2636" spans="1:8" x14ac:dyDescent="0.25">
      <c r="A2636" s="793"/>
      <c r="E2636" s="176"/>
      <c r="F2636" s="176"/>
      <c r="G2636" s="177"/>
      <c r="H2636" s="177"/>
    </row>
    <row r="2637" spans="1:8" x14ac:dyDescent="0.25">
      <c r="A2637" s="793"/>
      <c r="E2637" s="176"/>
      <c r="F2637" s="176"/>
      <c r="G2637" s="177"/>
      <c r="H2637" s="177"/>
    </row>
    <row r="2638" spans="1:8" x14ac:dyDescent="0.25">
      <c r="A2638" s="793"/>
      <c r="E2638" s="176"/>
      <c r="F2638" s="176"/>
      <c r="G2638" s="177"/>
      <c r="H2638" s="177"/>
    </row>
    <row r="2639" spans="1:8" x14ac:dyDescent="0.25">
      <c r="A2639" s="793"/>
      <c r="E2639" s="176"/>
      <c r="F2639" s="176"/>
      <c r="G2639" s="177"/>
      <c r="H2639" s="177"/>
    </row>
    <row r="2640" spans="1:8" x14ac:dyDescent="0.25">
      <c r="A2640" s="793"/>
      <c r="E2640" s="176"/>
      <c r="F2640" s="176"/>
      <c r="G2640" s="177"/>
      <c r="H2640" s="177"/>
    </row>
    <row r="2641" spans="1:8" x14ac:dyDescent="0.25">
      <c r="A2641" s="793"/>
      <c r="E2641" s="176"/>
      <c r="F2641" s="176"/>
      <c r="G2641" s="177"/>
      <c r="H2641" s="177"/>
    </row>
    <row r="2642" spans="1:8" x14ac:dyDescent="0.25">
      <c r="A2642" s="793"/>
      <c r="E2642" s="176"/>
      <c r="F2642" s="176"/>
      <c r="G2642" s="177"/>
      <c r="H2642" s="177"/>
    </row>
    <row r="2643" spans="1:8" x14ac:dyDescent="0.25">
      <c r="A2643" s="793"/>
      <c r="E2643" s="176"/>
      <c r="F2643" s="176"/>
      <c r="G2643" s="177"/>
      <c r="H2643" s="177"/>
    </row>
    <row r="2644" spans="1:8" x14ac:dyDescent="0.25">
      <c r="A2644" s="793"/>
      <c r="E2644" s="176"/>
      <c r="F2644" s="176"/>
      <c r="G2644" s="177"/>
      <c r="H2644" s="177"/>
    </row>
    <row r="2645" spans="1:8" x14ac:dyDescent="0.25">
      <c r="A2645" s="793"/>
      <c r="E2645" s="176"/>
      <c r="F2645" s="176"/>
      <c r="G2645" s="177"/>
      <c r="H2645" s="177"/>
    </row>
    <row r="2646" spans="1:8" x14ac:dyDescent="0.25">
      <c r="A2646" s="793"/>
      <c r="E2646" s="176"/>
      <c r="F2646" s="176"/>
      <c r="G2646" s="177"/>
      <c r="H2646" s="177"/>
    </row>
    <row r="2647" spans="1:8" x14ac:dyDescent="0.25">
      <c r="A2647" s="793"/>
      <c r="E2647" s="176"/>
      <c r="F2647" s="176"/>
      <c r="G2647" s="177"/>
      <c r="H2647" s="177"/>
    </row>
    <row r="2648" spans="1:8" x14ac:dyDescent="0.25">
      <c r="A2648" s="793"/>
      <c r="E2648" s="176"/>
      <c r="F2648" s="176"/>
      <c r="G2648" s="177"/>
      <c r="H2648" s="177"/>
    </row>
    <row r="2649" spans="1:8" x14ac:dyDescent="0.25">
      <c r="A2649" s="793"/>
      <c r="E2649" s="176"/>
      <c r="F2649" s="176"/>
      <c r="G2649" s="177"/>
      <c r="H2649" s="177"/>
    </row>
    <row r="2650" spans="1:8" x14ac:dyDescent="0.25">
      <c r="A2650" s="793"/>
      <c r="E2650" s="176"/>
      <c r="F2650" s="176"/>
      <c r="G2650" s="177"/>
      <c r="H2650" s="177"/>
    </row>
    <row r="2651" spans="1:8" x14ac:dyDescent="0.25">
      <c r="A2651" s="793"/>
      <c r="E2651" s="176"/>
      <c r="F2651" s="176"/>
      <c r="G2651" s="177"/>
      <c r="H2651" s="177"/>
    </row>
    <row r="2652" spans="1:8" x14ac:dyDescent="0.25">
      <c r="A2652" s="793"/>
      <c r="E2652" s="176"/>
      <c r="F2652" s="176"/>
      <c r="G2652" s="177"/>
      <c r="H2652" s="177"/>
    </row>
    <row r="2653" spans="1:8" x14ac:dyDescent="0.25">
      <c r="A2653" s="793"/>
      <c r="E2653" s="176"/>
      <c r="F2653" s="176"/>
      <c r="G2653" s="177"/>
      <c r="H2653" s="177"/>
    </row>
    <row r="2654" spans="1:8" x14ac:dyDescent="0.25">
      <c r="A2654" s="793"/>
      <c r="E2654" s="176"/>
      <c r="F2654" s="176"/>
      <c r="G2654" s="177"/>
      <c r="H2654" s="177"/>
    </row>
    <row r="2655" spans="1:8" x14ac:dyDescent="0.25">
      <c r="A2655" s="793"/>
      <c r="E2655" s="176"/>
      <c r="F2655" s="176"/>
      <c r="G2655" s="177"/>
      <c r="H2655" s="177"/>
    </row>
    <row r="2656" spans="1:8" x14ac:dyDescent="0.25">
      <c r="A2656" s="793"/>
      <c r="E2656" s="176"/>
      <c r="F2656" s="176"/>
      <c r="G2656" s="177"/>
      <c r="H2656" s="177"/>
    </row>
    <row r="2657" spans="1:8" x14ac:dyDescent="0.25">
      <c r="A2657" s="793"/>
      <c r="E2657" s="176"/>
      <c r="F2657" s="176"/>
      <c r="G2657" s="177"/>
      <c r="H2657" s="177"/>
    </row>
    <row r="2658" spans="1:8" x14ac:dyDescent="0.25">
      <c r="A2658" s="793"/>
      <c r="E2658" s="176"/>
      <c r="F2658" s="176"/>
      <c r="G2658" s="177"/>
      <c r="H2658" s="177"/>
    </row>
    <row r="2659" spans="1:8" x14ac:dyDescent="0.25">
      <c r="A2659" s="793"/>
      <c r="E2659" s="176"/>
      <c r="F2659" s="176"/>
      <c r="G2659" s="177"/>
      <c r="H2659" s="177"/>
    </row>
    <row r="2660" spans="1:8" x14ac:dyDescent="0.25">
      <c r="A2660" s="793"/>
      <c r="E2660" s="176"/>
      <c r="F2660" s="176"/>
      <c r="G2660" s="177"/>
      <c r="H2660" s="177"/>
    </row>
    <row r="2661" spans="1:8" x14ac:dyDescent="0.25">
      <c r="A2661" s="793"/>
      <c r="E2661" s="176"/>
      <c r="F2661" s="176"/>
      <c r="G2661" s="177"/>
      <c r="H2661" s="177"/>
    </row>
    <row r="2662" spans="1:8" x14ac:dyDescent="0.25">
      <c r="A2662" s="793"/>
      <c r="E2662" s="176"/>
      <c r="F2662" s="176"/>
      <c r="G2662" s="177"/>
      <c r="H2662" s="177"/>
    </row>
    <row r="2663" spans="1:8" x14ac:dyDescent="0.25">
      <c r="A2663" s="793"/>
      <c r="E2663" s="176"/>
      <c r="F2663" s="176"/>
      <c r="G2663" s="177"/>
      <c r="H2663" s="177"/>
    </row>
    <row r="2664" spans="1:8" x14ac:dyDescent="0.25">
      <c r="A2664" s="793"/>
      <c r="E2664" s="176"/>
      <c r="F2664" s="176"/>
      <c r="G2664" s="177"/>
      <c r="H2664" s="177"/>
    </row>
    <row r="2665" spans="1:8" x14ac:dyDescent="0.25">
      <c r="A2665" s="793"/>
      <c r="E2665" s="176"/>
      <c r="F2665" s="176"/>
      <c r="G2665" s="177"/>
      <c r="H2665" s="177"/>
    </row>
    <row r="2666" spans="1:8" x14ac:dyDescent="0.25">
      <c r="A2666" s="793"/>
      <c r="E2666" s="176"/>
      <c r="F2666" s="176"/>
      <c r="G2666" s="177"/>
      <c r="H2666" s="177"/>
    </row>
    <row r="2667" spans="1:8" x14ac:dyDescent="0.25">
      <c r="A2667" s="793"/>
      <c r="E2667" s="176"/>
      <c r="F2667" s="176"/>
      <c r="G2667" s="177"/>
      <c r="H2667" s="177"/>
    </row>
    <row r="2668" spans="1:8" x14ac:dyDescent="0.25">
      <c r="A2668" s="793"/>
      <c r="E2668" s="176"/>
      <c r="F2668" s="176"/>
      <c r="G2668" s="177"/>
      <c r="H2668" s="177"/>
    </row>
    <row r="2669" spans="1:8" x14ac:dyDescent="0.25">
      <c r="A2669" s="793"/>
      <c r="E2669" s="176"/>
      <c r="F2669" s="176"/>
      <c r="G2669" s="177"/>
      <c r="H2669" s="177"/>
    </row>
    <row r="2670" spans="1:8" x14ac:dyDescent="0.25">
      <c r="A2670" s="793"/>
      <c r="E2670" s="176"/>
      <c r="F2670" s="176"/>
      <c r="G2670" s="177"/>
      <c r="H2670" s="177"/>
    </row>
    <row r="2671" spans="1:8" x14ac:dyDescent="0.25">
      <c r="A2671" s="793"/>
      <c r="E2671" s="176"/>
      <c r="F2671" s="176"/>
      <c r="G2671" s="177"/>
      <c r="H2671" s="177"/>
    </row>
    <row r="2672" spans="1:8" x14ac:dyDescent="0.25">
      <c r="A2672" s="793"/>
      <c r="E2672" s="176"/>
      <c r="F2672" s="176"/>
      <c r="G2672" s="177"/>
      <c r="H2672" s="177"/>
    </row>
    <row r="2673" spans="1:8" x14ac:dyDescent="0.25">
      <c r="A2673" s="793"/>
      <c r="E2673" s="176"/>
      <c r="F2673" s="176"/>
      <c r="G2673" s="177"/>
      <c r="H2673" s="177"/>
    </row>
    <row r="2674" spans="1:8" x14ac:dyDescent="0.25">
      <c r="A2674" s="793"/>
      <c r="E2674" s="176"/>
      <c r="F2674" s="176"/>
      <c r="G2674" s="177"/>
      <c r="H2674" s="177"/>
    </row>
    <row r="2675" spans="1:8" x14ac:dyDescent="0.25">
      <c r="A2675" s="793"/>
      <c r="E2675" s="176"/>
      <c r="F2675" s="176"/>
      <c r="G2675" s="177"/>
      <c r="H2675" s="177"/>
    </row>
    <row r="2676" spans="1:8" x14ac:dyDescent="0.25">
      <c r="A2676" s="793"/>
      <c r="E2676" s="176"/>
      <c r="F2676" s="176"/>
      <c r="G2676" s="177"/>
      <c r="H2676" s="177"/>
    </row>
    <row r="2677" spans="1:8" x14ac:dyDescent="0.25">
      <c r="A2677" s="793"/>
      <c r="E2677" s="176"/>
      <c r="F2677" s="176"/>
      <c r="G2677" s="177"/>
      <c r="H2677" s="177"/>
    </row>
    <row r="2678" spans="1:8" x14ac:dyDescent="0.25">
      <c r="A2678" s="793"/>
      <c r="E2678" s="176"/>
      <c r="F2678" s="176"/>
      <c r="G2678" s="177"/>
      <c r="H2678" s="177"/>
    </row>
    <row r="2679" spans="1:8" x14ac:dyDescent="0.25">
      <c r="A2679" s="793"/>
      <c r="E2679" s="176"/>
      <c r="F2679" s="176"/>
      <c r="G2679" s="177"/>
      <c r="H2679" s="177"/>
    </row>
    <row r="2680" spans="1:8" x14ac:dyDescent="0.25">
      <c r="A2680" s="793"/>
      <c r="E2680" s="176"/>
      <c r="F2680" s="176"/>
      <c r="G2680" s="177"/>
      <c r="H2680" s="177"/>
    </row>
    <row r="2681" spans="1:8" x14ac:dyDescent="0.25">
      <c r="A2681" s="793"/>
      <c r="E2681" s="176"/>
      <c r="F2681" s="176"/>
      <c r="G2681" s="177"/>
      <c r="H2681" s="177"/>
    </row>
    <row r="2682" spans="1:8" x14ac:dyDescent="0.25">
      <c r="A2682" s="793"/>
      <c r="E2682" s="176"/>
      <c r="F2682" s="176"/>
      <c r="G2682" s="177"/>
      <c r="H2682" s="177"/>
    </row>
    <row r="2683" spans="1:8" x14ac:dyDescent="0.25">
      <c r="A2683" s="793"/>
      <c r="E2683" s="176"/>
      <c r="F2683" s="176"/>
      <c r="G2683" s="177"/>
      <c r="H2683" s="177"/>
    </row>
    <row r="2684" spans="1:8" x14ac:dyDescent="0.25">
      <c r="A2684" s="793"/>
      <c r="E2684" s="176"/>
      <c r="F2684" s="176"/>
      <c r="G2684" s="177"/>
      <c r="H2684" s="177"/>
    </row>
    <row r="2685" spans="1:8" x14ac:dyDescent="0.25">
      <c r="A2685" s="793"/>
      <c r="E2685" s="176"/>
      <c r="F2685" s="176"/>
      <c r="G2685" s="177"/>
      <c r="H2685" s="177"/>
    </row>
    <row r="2686" spans="1:8" x14ac:dyDescent="0.25">
      <c r="A2686" s="793"/>
      <c r="E2686" s="176"/>
      <c r="F2686" s="176"/>
      <c r="G2686" s="177"/>
      <c r="H2686" s="177"/>
    </row>
    <row r="2687" spans="1:8" x14ac:dyDescent="0.25">
      <c r="A2687" s="793"/>
      <c r="E2687" s="176"/>
      <c r="F2687" s="176"/>
      <c r="G2687" s="177"/>
      <c r="H2687" s="177"/>
    </row>
    <row r="2688" spans="1:8" x14ac:dyDescent="0.25">
      <c r="A2688" s="793"/>
      <c r="E2688" s="176"/>
      <c r="F2688" s="176"/>
      <c r="G2688" s="177"/>
      <c r="H2688" s="177"/>
    </row>
    <row r="2689" spans="1:8" x14ac:dyDescent="0.25">
      <c r="A2689" s="793"/>
      <c r="E2689" s="176"/>
      <c r="F2689" s="176"/>
      <c r="G2689" s="177"/>
      <c r="H2689" s="177"/>
    </row>
    <row r="2690" spans="1:8" x14ac:dyDescent="0.25">
      <c r="A2690" s="793"/>
      <c r="E2690" s="176"/>
      <c r="F2690" s="176"/>
      <c r="G2690" s="177"/>
      <c r="H2690" s="177"/>
    </row>
    <row r="2691" spans="1:8" x14ac:dyDescent="0.25">
      <c r="A2691" s="793"/>
      <c r="E2691" s="176"/>
      <c r="F2691" s="176"/>
      <c r="G2691" s="177"/>
      <c r="H2691" s="177"/>
    </row>
    <row r="2692" spans="1:8" x14ac:dyDescent="0.25">
      <c r="A2692" s="793"/>
      <c r="E2692" s="176"/>
      <c r="F2692" s="176"/>
      <c r="G2692" s="177"/>
      <c r="H2692" s="177"/>
    </row>
    <row r="2693" spans="1:8" x14ac:dyDescent="0.25">
      <c r="A2693" s="793"/>
      <c r="E2693" s="176"/>
      <c r="F2693" s="176"/>
      <c r="G2693" s="177"/>
      <c r="H2693" s="177"/>
    </row>
    <row r="2694" spans="1:8" x14ac:dyDescent="0.25">
      <c r="A2694" s="793"/>
      <c r="E2694" s="176"/>
      <c r="F2694" s="176"/>
      <c r="G2694" s="177"/>
      <c r="H2694" s="177"/>
    </row>
    <row r="2695" spans="1:8" x14ac:dyDescent="0.25">
      <c r="A2695" s="793"/>
      <c r="E2695" s="176"/>
      <c r="F2695" s="176"/>
      <c r="G2695" s="177"/>
      <c r="H2695" s="177"/>
    </row>
    <row r="2696" spans="1:8" x14ac:dyDescent="0.25">
      <c r="A2696" s="793"/>
      <c r="E2696" s="176"/>
      <c r="F2696" s="176"/>
      <c r="G2696" s="177"/>
      <c r="H2696" s="177"/>
    </row>
    <row r="2697" spans="1:8" x14ac:dyDescent="0.25">
      <c r="A2697" s="793"/>
      <c r="E2697" s="176"/>
      <c r="F2697" s="176"/>
      <c r="G2697" s="177"/>
      <c r="H2697" s="177"/>
    </row>
    <row r="2698" spans="1:8" x14ac:dyDescent="0.25">
      <c r="A2698" s="793"/>
      <c r="E2698" s="176"/>
      <c r="F2698" s="176"/>
      <c r="G2698" s="177"/>
      <c r="H2698" s="177"/>
    </row>
    <row r="2699" spans="1:8" x14ac:dyDescent="0.25">
      <c r="A2699" s="793"/>
      <c r="E2699" s="176"/>
      <c r="F2699" s="176"/>
      <c r="G2699" s="177"/>
      <c r="H2699" s="177"/>
    </row>
    <row r="2700" spans="1:8" x14ac:dyDescent="0.25">
      <c r="A2700" s="793"/>
      <c r="E2700" s="176"/>
      <c r="F2700" s="176"/>
      <c r="G2700" s="177"/>
      <c r="H2700" s="177"/>
    </row>
    <row r="2701" spans="1:8" x14ac:dyDescent="0.25">
      <c r="A2701" s="793"/>
      <c r="E2701" s="176"/>
      <c r="F2701" s="176"/>
      <c r="G2701" s="177"/>
      <c r="H2701" s="177"/>
    </row>
    <row r="2702" spans="1:8" x14ac:dyDescent="0.25">
      <c r="A2702" s="793"/>
      <c r="E2702" s="176"/>
      <c r="F2702" s="176"/>
      <c r="G2702" s="177"/>
      <c r="H2702" s="177"/>
    </row>
    <row r="2703" spans="1:8" x14ac:dyDescent="0.25">
      <c r="A2703" s="793"/>
      <c r="E2703" s="176"/>
      <c r="F2703" s="176"/>
      <c r="G2703" s="177"/>
      <c r="H2703" s="177"/>
    </row>
    <row r="2704" spans="1:8" x14ac:dyDescent="0.25">
      <c r="A2704" s="793"/>
      <c r="E2704" s="176"/>
      <c r="F2704" s="176"/>
      <c r="G2704" s="177"/>
      <c r="H2704" s="177"/>
    </row>
    <row r="2705" spans="1:8" x14ac:dyDescent="0.25">
      <c r="A2705" s="793"/>
      <c r="E2705" s="176"/>
      <c r="F2705" s="176"/>
      <c r="G2705" s="177"/>
      <c r="H2705" s="177"/>
    </row>
    <row r="2706" spans="1:8" x14ac:dyDescent="0.25">
      <c r="A2706" s="793"/>
      <c r="E2706" s="176"/>
      <c r="F2706" s="176"/>
      <c r="G2706" s="177"/>
      <c r="H2706" s="177"/>
    </row>
    <row r="2707" spans="1:8" x14ac:dyDescent="0.25">
      <c r="A2707" s="793"/>
      <c r="E2707" s="176"/>
      <c r="F2707" s="176"/>
      <c r="G2707" s="177"/>
      <c r="H2707" s="177"/>
    </row>
    <row r="2708" spans="1:8" x14ac:dyDescent="0.25">
      <c r="A2708" s="793"/>
      <c r="E2708" s="176"/>
      <c r="F2708" s="176"/>
      <c r="G2708" s="177"/>
      <c r="H2708" s="177"/>
    </row>
    <row r="2709" spans="1:8" x14ac:dyDescent="0.25">
      <c r="A2709" s="793"/>
      <c r="E2709" s="176"/>
      <c r="F2709" s="176"/>
      <c r="G2709" s="177"/>
      <c r="H2709" s="177"/>
    </row>
    <row r="2710" spans="1:8" x14ac:dyDescent="0.25">
      <c r="A2710" s="793"/>
      <c r="E2710" s="176"/>
      <c r="F2710" s="176"/>
      <c r="G2710" s="177"/>
      <c r="H2710" s="177"/>
    </row>
    <row r="2711" spans="1:8" x14ac:dyDescent="0.25">
      <c r="A2711" s="793"/>
      <c r="E2711" s="176"/>
      <c r="F2711" s="176"/>
      <c r="G2711" s="177"/>
      <c r="H2711" s="177"/>
    </row>
    <row r="2712" spans="1:8" x14ac:dyDescent="0.25">
      <c r="A2712" s="793"/>
      <c r="E2712" s="176"/>
      <c r="F2712" s="176"/>
      <c r="G2712" s="177"/>
      <c r="H2712" s="177"/>
    </row>
    <row r="2713" spans="1:8" x14ac:dyDescent="0.25">
      <c r="A2713" s="793"/>
      <c r="E2713" s="176"/>
      <c r="F2713" s="176"/>
      <c r="G2713" s="177"/>
      <c r="H2713" s="177"/>
    </row>
    <row r="2714" spans="1:8" x14ac:dyDescent="0.25">
      <c r="A2714" s="793"/>
      <c r="E2714" s="176"/>
      <c r="F2714" s="176"/>
      <c r="G2714" s="177"/>
      <c r="H2714" s="177"/>
    </row>
    <row r="2715" spans="1:8" x14ac:dyDescent="0.25">
      <c r="A2715" s="793"/>
      <c r="E2715" s="176"/>
      <c r="F2715" s="176"/>
      <c r="G2715" s="177"/>
      <c r="H2715" s="177"/>
    </row>
    <row r="2716" spans="1:8" x14ac:dyDescent="0.25">
      <c r="A2716" s="793"/>
      <c r="E2716" s="176"/>
      <c r="F2716" s="176"/>
      <c r="G2716" s="177"/>
      <c r="H2716" s="177"/>
    </row>
    <row r="2717" spans="1:8" x14ac:dyDescent="0.25">
      <c r="A2717" s="793"/>
      <c r="E2717" s="176"/>
      <c r="F2717" s="176"/>
      <c r="G2717" s="177"/>
      <c r="H2717" s="177"/>
    </row>
    <row r="2718" spans="1:8" x14ac:dyDescent="0.25">
      <c r="A2718" s="793"/>
      <c r="E2718" s="176"/>
      <c r="F2718" s="176"/>
      <c r="G2718" s="177"/>
      <c r="H2718" s="177"/>
    </row>
    <row r="2719" spans="1:8" x14ac:dyDescent="0.25">
      <c r="A2719" s="793"/>
      <c r="E2719" s="176"/>
      <c r="F2719" s="176"/>
      <c r="G2719" s="177"/>
      <c r="H2719" s="177"/>
    </row>
    <row r="2720" spans="1:8" x14ac:dyDescent="0.25">
      <c r="A2720" s="793"/>
      <c r="E2720" s="176"/>
      <c r="F2720" s="176"/>
      <c r="G2720" s="177"/>
      <c r="H2720" s="177"/>
    </row>
    <row r="2721" spans="1:8" x14ac:dyDescent="0.25">
      <c r="A2721" s="793"/>
      <c r="E2721" s="176"/>
      <c r="F2721" s="176"/>
      <c r="G2721" s="177"/>
      <c r="H2721" s="177"/>
    </row>
    <row r="2722" spans="1:8" x14ac:dyDescent="0.25">
      <c r="A2722" s="793"/>
      <c r="E2722" s="176"/>
      <c r="F2722" s="176"/>
      <c r="G2722" s="177"/>
      <c r="H2722" s="177"/>
    </row>
    <row r="2723" spans="1:8" x14ac:dyDescent="0.25">
      <c r="A2723" s="793"/>
      <c r="E2723" s="176"/>
      <c r="F2723" s="176"/>
      <c r="G2723" s="177"/>
      <c r="H2723" s="177"/>
    </row>
    <row r="2724" spans="1:8" x14ac:dyDescent="0.25">
      <c r="A2724" s="793"/>
      <c r="E2724" s="176"/>
      <c r="F2724" s="176"/>
      <c r="G2724" s="177"/>
      <c r="H2724" s="177"/>
    </row>
    <row r="2725" spans="1:8" x14ac:dyDescent="0.25">
      <c r="A2725" s="793"/>
      <c r="E2725" s="176"/>
      <c r="F2725" s="176"/>
      <c r="G2725" s="177"/>
      <c r="H2725" s="177"/>
    </row>
    <row r="2726" spans="1:8" x14ac:dyDescent="0.25">
      <c r="A2726" s="793"/>
      <c r="E2726" s="176"/>
      <c r="F2726" s="176"/>
      <c r="G2726" s="177"/>
      <c r="H2726" s="177"/>
    </row>
    <row r="2727" spans="1:8" x14ac:dyDescent="0.25">
      <c r="A2727" s="793"/>
      <c r="E2727" s="176"/>
      <c r="F2727" s="176"/>
      <c r="G2727" s="177"/>
      <c r="H2727" s="177"/>
    </row>
    <row r="2728" spans="1:8" x14ac:dyDescent="0.25">
      <c r="A2728" s="793"/>
      <c r="E2728" s="176"/>
      <c r="F2728" s="176"/>
      <c r="G2728" s="177"/>
      <c r="H2728" s="177"/>
    </row>
    <row r="2729" spans="1:8" x14ac:dyDescent="0.25">
      <c r="A2729" s="793"/>
      <c r="E2729" s="176"/>
      <c r="F2729" s="176"/>
      <c r="G2729" s="177"/>
      <c r="H2729" s="177"/>
    </row>
    <row r="2730" spans="1:8" x14ac:dyDescent="0.25">
      <c r="A2730" s="793"/>
      <c r="E2730" s="176"/>
      <c r="F2730" s="176"/>
      <c r="G2730" s="177"/>
      <c r="H2730" s="177"/>
    </row>
    <row r="2731" spans="1:8" x14ac:dyDescent="0.25">
      <c r="A2731" s="793"/>
      <c r="E2731" s="176"/>
      <c r="F2731" s="176"/>
      <c r="G2731" s="177"/>
      <c r="H2731" s="177"/>
    </row>
    <row r="2732" spans="1:8" x14ac:dyDescent="0.25">
      <c r="A2732" s="793"/>
      <c r="E2732" s="176"/>
      <c r="F2732" s="176"/>
      <c r="G2732" s="177"/>
      <c r="H2732" s="177"/>
    </row>
    <row r="2733" spans="1:8" x14ac:dyDescent="0.25">
      <c r="A2733" s="793"/>
      <c r="E2733" s="176"/>
      <c r="F2733" s="176"/>
      <c r="G2733" s="177"/>
      <c r="H2733" s="177"/>
    </row>
    <row r="2734" spans="1:8" x14ac:dyDescent="0.25">
      <c r="A2734" s="793"/>
      <c r="E2734" s="176"/>
      <c r="F2734" s="176"/>
      <c r="G2734" s="177"/>
      <c r="H2734" s="177"/>
    </row>
    <row r="2735" spans="1:8" x14ac:dyDescent="0.25">
      <c r="A2735" s="793"/>
      <c r="E2735" s="176"/>
      <c r="F2735" s="176"/>
      <c r="G2735" s="177"/>
      <c r="H2735" s="177"/>
    </row>
    <row r="2736" spans="1:8" x14ac:dyDescent="0.25">
      <c r="A2736" s="793"/>
      <c r="E2736" s="176"/>
      <c r="F2736" s="176"/>
      <c r="G2736" s="177"/>
      <c r="H2736" s="177"/>
    </row>
    <row r="2737" spans="1:8" x14ac:dyDescent="0.25">
      <c r="A2737" s="793"/>
      <c r="E2737" s="176"/>
      <c r="F2737" s="176"/>
      <c r="G2737" s="177"/>
      <c r="H2737" s="177"/>
    </row>
    <row r="2738" spans="1:8" x14ac:dyDescent="0.25">
      <c r="A2738" s="793"/>
      <c r="E2738" s="176"/>
      <c r="F2738" s="176"/>
      <c r="G2738" s="177"/>
      <c r="H2738" s="177"/>
    </row>
    <row r="2739" spans="1:8" x14ac:dyDescent="0.25">
      <c r="A2739" s="793"/>
      <c r="E2739" s="176"/>
      <c r="F2739" s="176"/>
      <c r="G2739" s="177"/>
      <c r="H2739" s="177"/>
    </row>
    <row r="2740" spans="1:8" x14ac:dyDescent="0.25">
      <c r="A2740" s="793"/>
      <c r="E2740" s="176"/>
      <c r="F2740" s="176"/>
      <c r="G2740" s="177"/>
      <c r="H2740" s="177"/>
    </row>
    <row r="2741" spans="1:8" x14ac:dyDescent="0.25">
      <c r="A2741" s="793"/>
      <c r="E2741" s="176"/>
      <c r="F2741" s="176"/>
      <c r="G2741" s="177"/>
      <c r="H2741" s="177"/>
    </row>
    <row r="2742" spans="1:8" x14ac:dyDescent="0.25">
      <c r="A2742" s="793"/>
      <c r="E2742" s="176"/>
      <c r="F2742" s="176"/>
      <c r="G2742" s="177"/>
      <c r="H2742" s="177"/>
    </row>
    <row r="2743" spans="1:8" x14ac:dyDescent="0.25">
      <c r="A2743" s="793"/>
      <c r="E2743" s="176"/>
      <c r="F2743" s="176"/>
      <c r="G2743" s="177"/>
      <c r="H2743" s="177"/>
    </row>
    <row r="2744" spans="1:8" x14ac:dyDescent="0.25">
      <c r="A2744" s="793"/>
      <c r="E2744" s="176"/>
      <c r="F2744" s="176"/>
      <c r="G2744" s="177"/>
      <c r="H2744" s="177"/>
    </row>
    <row r="2745" spans="1:8" x14ac:dyDescent="0.25">
      <c r="A2745" s="793"/>
      <c r="E2745" s="176"/>
      <c r="F2745" s="176"/>
      <c r="G2745" s="177"/>
      <c r="H2745" s="177"/>
    </row>
    <row r="2746" spans="1:8" x14ac:dyDescent="0.25">
      <c r="A2746" s="793"/>
      <c r="E2746" s="176"/>
      <c r="F2746" s="176"/>
      <c r="G2746" s="177"/>
      <c r="H2746" s="177"/>
    </row>
    <row r="2747" spans="1:8" x14ac:dyDescent="0.25">
      <c r="A2747" s="793"/>
      <c r="E2747" s="176"/>
      <c r="F2747" s="176"/>
      <c r="G2747" s="177"/>
      <c r="H2747" s="177"/>
    </row>
    <row r="2748" spans="1:8" x14ac:dyDescent="0.25">
      <c r="A2748" s="793"/>
      <c r="E2748" s="176"/>
      <c r="F2748" s="176"/>
      <c r="G2748" s="177"/>
      <c r="H2748" s="177"/>
    </row>
    <row r="2749" spans="1:8" x14ac:dyDescent="0.25">
      <c r="A2749" s="793"/>
      <c r="E2749" s="176"/>
      <c r="F2749" s="176"/>
      <c r="G2749" s="177"/>
      <c r="H2749" s="177"/>
    </row>
    <row r="2750" spans="1:8" x14ac:dyDescent="0.25">
      <c r="A2750" s="793"/>
      <c r="E2750" s="176"/>
      <c r="F2750" s="176"/>
      <c r="G2750" s="177"/>
      <c r="H2750" s="177"/>
    </row>
    <row r="2751" spans="1:8" x14ac:dyDescent="0.25">
      <c r="A2751" s="793"/>
      <c r="E2751" s="176"/>
      <c r="F2751" s="176"/>
      <c r="G2751" s="177"/>
      <c r="H2751" s="177"/>
    </row>
    <row r="2752" spans="1:8" x14ac:dyDescent="0.25">
      <c r="A2752" s="793"/>
      <c r="E2752" s="176"/>
      <c r="F2752" s="176"/>
      <c r="G2752" s="177"/>
      <c r="H2752" s="177"/>
    </row>
    <row r="2753" spans="1:8" x14ac:dyDescent="0.25">
      <c r="A2753" s="793"/>
      <c r="E2753" s="176"/>
      <c r="F2753" s="176"/>
      <c r="G2753" s="177"/>
      <c r="H2753" s="177"/>
    </row>
    <row r="2754" spans="1:8" x14ac:dyDescent="0.25">
      <c r="A2754" s="793"/>
      <c r="E2754" s="176"/>
      <c r="F2754" s="176"/>
      <c r="G2754" s="177"/>
      <c r="H2754" s="177"/>
    </row>
    <row r="2755" spans="1:8" x14ac:dyDescent="0.25">
      <c r="A2755" s="793"/>
      <c r="E2755" s="176"/>
      <c r="F2755" s="176"/>
      <c r="G2755" s="177"/>
      <c r="H2755" s="177"/>
    </row>
    <row r="2756" spans="1:8" x14ac:dyDescent="0.25">
      <c r="A2756" s="793"/>
      <c r="E2756" s="176"/>
      <c r="F2756" s="176"/>
      <c r="G2756" s="177"/>
      <c r="H2756" s="177"/>
    </row>
    <row r="2757" spans="1:8" x14ac:dyDescent="0.25">
      <c r="A2757" s="793"/>
      <c r="E2757" s="176"/>
      <c r="F2757" s="176"/>
      <c r="G2757" s="177"/>
      <c r="H2757" s="177"/>
    </row>
    <row r="2758" spans="1:8" x14ac:dyDescent="0.25">
      <c r="A2758" s="793"/>
      <c r="E2758" s="176"/>
      <c r="F2758" s="176"/>
      <c r="G2758" s="177"/>
      <c r="H2758" s="177"/>
    </row>
    <row r="2759" spans="1:8" x14ac:dyDescent="0.25">
      <c r="A2759" s="793"/>
      <c r="E2759" s="176"/>
      <c r="F2759" s="176"/>
      <c r="G2759" s="177"/>
      <c r="H2759" s="177"/>
    </row>
    <row r="2760" spans="1:8" x14ac:dyDescent="0.25">
      <c r="A2760" s="793"/>
      <c r="E2760" s="176"/>
      <c r="F2760" s="176"/>
      <c r="G2760" s="177"/>
      <c r="H2760" s="177"/>
    </row>
    <row r="2761" spans="1:8" x14ac:dyDescent="0.25">
      <c r="A2761" s="793"/>
      <c r="E2761" s="176"/>
      <c r="F2761" s="176"/>
      <c r="G2761" s="177"/>
      <c r="H2761" s="177"/>
    </row>
    <row r="2762" spans="1:8" x14ac:dyDescent="0.25">
      <c r="A2762" s="793"/>
      <c r="E2762" s="176"/>
      <c r="F2762" s="176"/>
      <c r="G2762" s="177"/>
      <c r="H2762" s="177"/>
    </row>
    <row r="2763" spans="1:8" x14ac:dyDescent="0.25">
      <c r="A2763" s="793"/>
      <c r="E2763" s="176"/>
      <c r="F2763" s="176"/>
      <c r="G2763" s="177"/>
      <c r="H2763" s="177"/>
    </row>
    <row r="2764" spans="1:8" x14ac:dyDescent="0.25">
      <c r="A2764" s="793"/>
      <c r="E2764" s="176"/>
      <c r="F2764" s="176"/>
      <c r="G2764" s="177"/>
      <c r="H2764" s="177"/>
    </row>
    <row r="2765" spans="1:8" x14ac:dyDescent="0.25">
      <c r="A2765" s="793"/>
      <c r="E2765" s="176"/>
      <c r="F2765" s="176"/>
      <c r="G2765" s="177"/>
      <c r="H2765" s="177"/>
    </row>
    <row r="2766" spans="1:8" x14ac:dyDescent="0.25">
      <c r="A2766" s="793"/>
      <c r="E2766" s="176"/>
      <c r="F2766" s="176"/>
      <c r="G2766" s="177"/>
      <c r="H2766" s="177"/>
    </row>
    <row r="2767" spans="1:8" x14ac:dyDescent="0.25">
      <c r="A2767" s="793"/>
      <c r="E2767" s="176"/>
      <c r="F2767" s="176"/>
      <c r="G2767" s="177"/>
      <c r="H2767" s="177"/>
    </row>
    <row r="2768" spans="1:8" x14ac:dyDescent="0.25">
      <c r="A2768" s="793"/>
      <c r="E2768" s="176"/>
      <c r="F2768" s="176"/>
      <c r="G2768" s="177"/>
      <c r="H2768" s="177"/>
    </row>
    <row r="2769" spans="1:8" x14ac:dyDescent="0.25">
      <c r="A2769" s="793"/>
      <c r="E2769" s="176"/>
      <c r="F2769" s="176"/>
      <c r="G2769" s="177"/>
      <c r="H2769" s="177"/>
    </row>
    <row r="2770" spans="1:8" x14ac:dyDescent="0.25">
      <c r="A2770" s="793"/>
      <c r="E2770" s="176"/>
      <c r="F2770" s="176"/>
      <c r="G2770" s="177"/>
      <c r="H2770" s="177"/>
    </row>
    <row r="2771" spans="1:8" x14ac:dyDescent="0.25">
      <c r="A2771" s="793"/>
      <c r="E2771" s="176"/>
      <c r="F2771" s="176"/>
      <c r="G2771" s="177"/>
      <c r="H2771" s="177"/>
    </row>
    <row r="2772" spans="1:8" x14ac:dyDescent="0.25">
      <c r="A2772" s="793"/>
      <c r="E2772" s="176"/>
      <c r="F2772" s="176"/>
      <c r="G2772" s="177"/>
      <c r="H2772" s="177"/>
    </row>
    <row r="2773" spans="1:8" x14ac:dyDescent="0.25">
      <c r="A2773" s="793"/>
      <c r="E2773" s="176"/>
      <c r="F2773" s="176"/>
      <c r="G2773" s="177"/>
      <c r="H2773" s="177"/>
    </row>
    <row r="2774" spans="1:8" x14ac:dyDescent="0.25">
      <c r="A2774" s="793"/>
      <c r="E2774" s="176"/>
      <c r="F2774" s="176"/>
      <c r="G2774" s="177"/>
      <c r="H2774" s="177"/>
    </row>
    <row r="2775" spans="1:8" x14ac:dyDescent="0.25">
      <c r="A2775" s="793"/>
      <c r="E2775" s="176"/>
      <c r="F2775" s="176"/>
      <c r="G2775" s="177"/>
      <c r="H2775" s="177"/>
    </row>
    <row r="2776" spans="1:8" x14ac:dyDescent="0.25">
      <c r="A2776" s="793"/>
      <c r="E2776" s="176"/>
      <c r="F2776" s="176"/>
      <c r="G2776" s="177"/>
      <c r="H2776" s="177"/>
    </row>
    <row r="2777" spans="1:8" x14ac:dyDescent="0.25">
      <c r="A2777" s="793"/>
      <c r="E2777" s="176"/>
      <c r="F2777" s="176"/>
      <c r="G2777" s="177"/>
      <c r="H2777" s="177"/>
    </row>
    <row r="2778" spans="1:8" x14ac:dyDescent="0.25">
      <c r="A2778" s="793"/>
      <c r="E2778" s="176"/>
      <c r="F2778" s="176"/>
      <c r="G2778" s="177"/>
      <c r="H2778" s="177"/>
    </row>
    <row r="2779" spans="1:8" x14ac:dyDescent="0.25">
      <c r="A2779" s="793"/>
      <c r="E2779" s="176"/>
      <c r="F2779" s="176"/>
      <c r="G2779" s="177"/>
      <c r="H2779" s="177"/>
    </row>
    <row r="2780" spans="1:8" x14ac:dyDescent="0.25">
      <c r="A2780" s="793"/>
      <c r="E2780" s="176"/>
      <c r="F2780" s="176"/>
      <c r="G2780" s="177"/>
      <c r="H2780" s="177"/>
    </row>
    <row r="2781" spans="1:8" x14ac:dyDescent="0.25">
      <c r="A2781" s="793"/>
      <c r="E2781" s="176"/>
      <c r="F2781" s="176"/>
      <c r="G2781" s="177"/>
      <c r="H2781" s="177"/>
    </row>
    <row r="2782" spans="1:8" x14ac:dyDescent="0.25">
      <c r="A2782" s="793"/>
      <c r="E2782" s="176"/>
      <c r="F2782" s="176"/>
      <c r="G2782" s="177"/>
      <c r="H2782" s="177"/>
    </row>
    <row r="2783" spans="1:8" x14ac:dyDescent="0.25">
      <c r="A2783" s="793"/>
      <c r="E2783" s="176"/>
      <c r="F2783" s="176"/>
      <c r="G2783" s="177"/>
      <c r="H2783" s="177"/>
    </row>
    <row r="2784" spans="1:8" x14ac:dyDescent="0.25">
      <c r="A2784" s="793"/>
      <c r="E2784" s="176"/>
      <c r="F2784" s="176"/>
      <c r="G2784" s="177"/>
      <c r="H2784" s="177"/>
    </row>
    <row r="2785" spans="1:8" x14ac:dyDescent="0.25">
      <c r="A2785" s="793"/>
      <c r="E2785" s="176"/>
      <c r="F2785" s="176"/>
      <c r="G2785" s="177"/>
      <c r="H2785" s="177"/>
    </row>
    <row r="2786" spans="1:8" x14ac:dyDescent="0.25">
      <c r="A2786" s="793"/>
      <c r="E2786" s="176"/>
      <c r="F2786" s="176"/>
      <c r="G2786" s="177"/>
      <c r="H2786" s="177"/>
    </row>
    <row r="2787" spans="1:8" x14ac:dyDescent="0.25">
      <c r="A2787" s="793"/>
      <c r="E2787" s="176"/>
      <c r="F2787" s="176"/>
      <c r="G2787" s="177"/>
      <c r="H2787" s="177"/>
    </row>
    <row r="2788" spans="1:8" x14ac:dyDescent="0.25">
      <c r="A2788" s="793"/>
      <c r="E2788" s="176"/>
      <c r="F2788" s="176"/>
      <c r="G2788" s="177"/>
      <c r="H2788" s="177"/>
    </row>
    <row r="2789" spans="1:8" x14ac:dyDescent="0.25">
      <c r="A2789" s="793"/>
      <c r="E2789" s="176"/>
      <c r="F2789" s="176"/>
      <c r="G2789" s="177"/>
      <c r="H2789" s="177"/>
    </row>
    <row r="2790" spans="1:8" x14ac:dyDescent="0.25">
      <c r="A2790" s="793"/>
      <c r="E2790" s="176"/>
      <c r="F2790" s="176"/>
      <c r="G2790" s="177"/>
      <c r="H2790" s="177"/>
    </row>
    <row r="2791" spans="1:8" x14ac:dyDescent="0.25">
      <c r="A2791" s="793"/>
      <c r="E2791" s="176"/>
      <c r="F2791" s="176"/>
      <c r="G2791" s="177"/>
      <c r="H2791" s="177"/>
    </row>
    <row r="2792" spans="1:8" x14ac:dyDescent="0.25">
      <c r="A2792" s="793"/>
      <c r="E2792" s="176"/>
      <c r="F2792" s="176"/>
      <c r="G2792" s="177"/>
      <c r="H2792" s="177"/>
    </row>
    <row r="2793" spans="1:8" x14ac:dyDescent="0.25">
      <c r="A2793" s="793"/>
      <c r="E2793" s="176"/>
      <c r="F2793" s="176"/>
      <c r="G2793" s="177"/>
      <c r="H2793" s="177"/>
    </row>
    <row r="2794" spans="1:8" x14ac:dyDescent="0.25">
      <c r="A2794" s="793"/>
      <c r="E2794" s="176"/>
      <c r="F2794" s="176"/>
      <c r="G2794" s="177"/>
      <c r="H2794" s="177"/>
    </row>
    <row r="2795" spans="1:8" x14ac:dyDescent="0.25">
      <c r="A2795" s="793"/>
      <c r="E2795" s="176"/>
      <c r="F2795" s="176"/>
      <c r="G2795" s="177"/>
      <c r="H2795" s="177"/>
    </row>
    <row r="2796" spans="1:8" x14ac:dyDescent="0.25">
      <c r="A2796" s="793"/>
      <c r="E2796" s="176"/>
      <c r="F2796" s="176"/>
      <c r="G2796" s="177"/>
      <c r="H2796" s="177"/>
    </row>
    <row r="2797" spans="1:8" x14ac:dyDescent="0.25">
      <c r="A2797" s="793"/>
      <c r="E2797" s="176"/>
      <c r="F2797" s="176"/>
      <c r="G2797" s="177"/>
      <c r="H2797" s="177"/>
    </row>
    <row r="2798" spans="1:8" x14ac:dyDescent="0.25">
      <c r="A2798" s="793"/>
      <c r="E2798" s="176"/>
      <c r="F2798" s="176"/>
      <c r="G2798" s="177"/>
      <c r="H2798" s="177"/>
    </row>
    <row r="2799" spans="1:8" x14ac:dyDescent="0.25">
      <c r="A2799" s="793"/>
      <c r="E2799" s="176"/>
      <c r="F2799" s="176"/>
      <c r="G2799" s="177"/>
      <c r="H2799" s="177"/>
    </row>
    <row r="2800" spans="1:8" x14ac:dyDescent="0.25">
      <c r="A2800" s="793"/>
      <c r="E2800" s="176"/>
      <c r="F2800" s="176"/>
      <c r="G2800" s="177"/>
      <c r="H2800" s="177"/>
    </row>
    <row r="2801" spans="1:8" x14ac:dyDescent="0.25">
      <c r="A2801" s="793"/>
      <c r="E2801" s="176"/>
      <c r="F2801" s="176"/>
      <c r="G2801" s="177"/>
      <c r="H2801" s="177"/>
    </row>
    <row r="2802" spans="1:8" x14ac:dyDescent="0.25">
      <c r="A2802" s="793"/>
      <c r="E2802" s="176"/>
      <c r="F2802" s="176"/>
      <c r="G2802" s="177"/>
      <c r="H2802" s="177"/>
    </row>
    <row r="2803" spans="1:8" x14ac:dyDescent="0.25">
      <c r="A2803" s="793"/>
      <c r="E2803" s="176"/>
      <c r="F2803" s="176"/>
      <c r="G2803" s="177"/>
      <c r="H2803" s="177"/>
    </row>
    <row r="2804" spans="1:8" x14ac:dyDescent="0.25">
      <c r="A2804" s="793"/>
      <c r="E2804" s="176"/>
      <c r="F2804" s="176"/>
      <c r="G2804" s="177"/>
      <c r="H2804" s="177"/>
    </row>
    <row r="2805" spans="1:8" x14ac:dyDescent="0.25">
      <c r="A2805" s="793"/>
      <c r="E2805" s="176"/>
      <c r="F2805" s="176"/>
      <c r="G2805" s="177"/>
      <c r="H2805" s="177"/>
    </row>
    <row r="2806" spans="1:8" x14ac:dyDescent="0.25">
      <c r="A2806" s="793"/>
      <c r="E2806" s="176"/>
      <c r="F2806" s="176"/>
      <c r="G2806" s="177"/>
      <c r="H2806" s="177"/>
    </row>
    <row r="2807" spans="1:8" x14ac:dyDescent="0.25">
      <c r="A2807" s="793"/>
      <c r="E2807" s="176"/>
      <c r="F2807" s="176"/>
      <c r="G2807" s="177"/>
      <c r="H2807" s="177"/>
    </row>
    <row r="2808" spans="1:8" x14ac:dyDescent="0.25">
      <c r="A2808" s="793"/>
      <c r="E2808" s="176"/>
      <c r="F2808" s="176"/>
      <c r="G2808" s="177"/>
      <c r="H2808" s="177"/>
    </row>
    <row r="2809" spans="1:8" x14ac:dyDescent="0.25">
      <c r="A2809" s="793"/>
      <c r="E2809" s="176"/>
      <c r="F2809" s="176"/>
      <c r="G2809" s="177"/>
      <c r="H2809" s="177"/>
    </row>
    <row r="2810" spans="1:8" x14ac:dyDescent="0.25">
      <c r="A2810" s="793"/>
      <c r="E2810" s="176"/>
      <c r="F2810" s="176"/>
      <c r="G2810" s="177"/>
      <c r="H2810" s="177"/>
    </row>
    <row r="2811" spans="1:8" x14ac:dyDescent="0.25">
      <c r="A2811" s="793"/>
      <c r="E2811" s="176"/>
      <c r="F2811" s="176"/>
      <c r="G2811" s="177"/>
      <c r="H2811" s="177"/>
    </row>
    <row r="2812" spans="1:8" x14ac:dyDescent="0.25">
      <c r="A2812" s="793"/>
      <c r="E2812" s="176"/>
      <c r="F2812" s="176"/>
      <c r="G2812" s="177"/>
      <c r="H2812" s="177"/>
    </row>
    <row r="2813" spans="1:8" x14ac:dyDescent="0.25">
      <c r="A2813" s="793"/>
      <c r="E2813" s="176"/>
      <c r="F2813" s="176"/>
      <c r="G2813" s="177"/>
      <c r="H2813" s="177"/>
    </row>
    <row r="2814" spans="1:8" x14ac:dyDescent="0.25">
      <c r="A2814" s="793"/>
      <c r="E2814" s="176"/>
      <c r="F2814" s="176"/>
      <c r="G2814" s="177"/>
      <c r="H2814" s="177"/>
    </row>
    <row r="2815" spans="1:8" x14ac:dyDescent="0.25">
      <c r="A2815" s="793"/>
      <c r="E2815" s="176"/>
      <c r="F2815" s="176"/>
      <c r="G2815" s="177"/>
      <c r="H2815" s="177"/>
    </row>
    <row r="2816" spans="1:8" x14ac:dyDescent="0.25">
      <c r="A2816" s="793"/>
      <c r="E2816" s="176"/>
      <c r="F2816" s="176"/>
      <c r="G2816" s="177"/>
      <c r="H2816" s="177"/>
    </row>
    <row r="2817" spans="1:8" x14ac:dyDescent="0.25">
      <c r="A2817" s="793"/>
      <c r="E2817" s="176"/>
      <c r="F2817" s="176"/>
      <c r="G2817" s="177"/>
      <c r="H2817" s="177"/>
    </row>
    <row r="2818" spans="1:8" x14ac:dyDescent="0.25">
      <c r="A2818" s="793"/>
      <c r="E2818" s="176"/>
      <c r="F2818" s="176"/>
      <c r="G2818" s="177"/>
      <c r="H2818" s="177"/>
    </row>
    <row r="2819" spans="1:8" x14ac:dyDescent="0.25">
      <c r="A2819" s="793"/>
      <c r="E2819" s="176"/>
      <c r="F2819" s="176"/>
      <c r="G2819" s="177"/>
      <c r="H2819" s="177"/>
    </row>
    <row r="2820" spans="1:8" x14ac:dyDescent="0.25">
      <c r="A2820" s="793"/>
      <c r="E2820" s="176"/>
      <c r="F2820" s="176"/>
      <c r="G2820" s="177"/>
      <c r="H2820" s="177"/>
    </row>
    <row r="2821" spans="1:8" x14ac:dyDescent="0.25">
      <c r="A2821" s="793"/>
      <c r="E2821" s="176"/>
      <c r="F2821" s="176"/>
      <c r="G2821" s="177"/>
      <c r="H2821" s="177"/>
    </row>
    <row r="2822" spans="1:8" x14ac:dyDescent="0.25">
      <c r="A2822" s="793"/>
      <c r="E2822" s="176"/>
      <c r="F2822" s="176"/>
      <c r="G2822" s="177"/>
      <c r="H2822" s="177"/>
    </row>
    <row r="2823" spans="1:8" x14ac:dyDescent="0.25">
      <c r="A2823" s="793"/>
      <c r="E2823" s="176"/>
      <c r="F2823" s="176"/>
      <c r="G2823" s="177"/>
      <c r="H2823" s="177"/>
    </row>
    <row r="2824" spans="1:8" x14ac:dyDescent="0.25">
      <c r="A2824" s="793"/>
      <c r="E2824" s="176"/>
      <c r="F2824" s="176"/>
      <c r="G2824" s="177"/>
      <c r="H2824" s="177"/>
    </row>
    <row r="2825" spans="1:8" x14ac:dyDescent="0.25">
      <c r="A2825" s="793"/>
      <c r="E2825" s="176"/>
      <c r="F2825" s="176"/>
      <c r="G2825" s="177"/>
      <c r="H2825" s="177"/>
    </row>
    <row r="2826" spans="1:8" x14ac:dyDescent="0.25">
      <c r="A2826" s="793"/>
      <c r="E2826" s="176"/>
      <c r="F2826" s="176"/>
      <c r="G2826" s="177"/>
      <c r="H2826" s="177"/>
    </row>
    <row r="2827" spans="1:8" x14ac:dyDescent="0.25">
      <c r="A2827" s="793"/>
      <c r="E2827" s="176"/>
      <c r="F2827" s="176"/>
      <c r="G2827" s="177"/>
      <c r="H2827" s="177"/>
    </row>
    <row r="2828" spans="1:8" x14ac:dyDescent="0.25">
      <c r="A2828" s="793"/>
      <c r="E2828" s="176"/>
      <c r="F2828" s="176"/>
      <c r="G2828" s="177"/>
      <c r="H2828" s="177"/>
    </row>
    <row r="2829" spans="1:8" x14ac:dyDescent="0.25">
      <c r="A2829" s="793"/>
      <c r="E2829" s="176"/>
      <c r="F2829" s="176"/>
      <c r="G2829" s="177"/>
      <c r="H2829" s="177"/>
    </row>
    <row r="2830" spans="1:8" x14ac:dyDescent="0.25">
      <c r="A2830" s="793"/>
      <c r="E2830" s="176"/>
      <c r="F2830" s="176"/>
      <c r="G2830" s="177"/>
      <c r="H2830" s="177"/>
    </row>
    <row r="2831" spans="1:8" x14ac:dyDescent="0.25">
      <c r="A2831" s="793"/>
      <c r="E2831" s="176"/>
      <c r="F2831" s="176"/>
      <c r="G2831" s="177"/>
      <c r="H2831" s="177"/>
    </row>
    <row r="2832" spans="1:8" x14ac:dyDescent="0.25">
      <c r="A2832" s="793"/>
      <c r="E2832" s="176"/>
      <c r="F2832" s="176"/>
      <c r="G2832" s="177"/>
      <c r="H2832" s="177"/>
    </row>
    <row r="2833" spans="1:8" x14ac:dyDescent="0.25">
      <c r="A2833" s="793"/>
      <c r="E2833" s="176"/>
      <c r="F2833" s="176"/>
      <c r="G2833" s="177"/>
      <c r="H2833" s="177"/>
    </row>
    <row r="2834" spans="1:8" x14ac:dyDescent="0.25">
      <c r="A2834" s="793"/>
      <c r="E2834" s="176"/>
      <c r="F2834" s="176"/>
      <c r="G2834" s="177"/>
      <c r="H2834" s="177"/>
    </row>
    <row r="2835" spans="1:8" x14ac:dyDescent="0.25">
      <c r="A2835" s="793"/>
      <c r="E2835" s="176"/>
      <c r="F2835" s="176"/>
      <c r="G2835" s="177"/>
      <c r="H2835" s="177"/>
    </row>
    <row r="2836" spans="1:8" x14ac:dyDescent="0.25">
      <c r="A2836" s="793"/>
      <c r="E2836" s="176"/>
      <c r="F2836" s="176"/>
      <c r="G2836" s="177"/>
      <c r="H2836" s="177"/>
    </row>
    <row r="2837" spans="1:8" x14ac:dyDescent="0.25">
      <c r="A2837" s="793"/>
      <c r="E2837" s="176"/>
      <c r="F2837" s="176"/>
      <c r="G2837" s="177"/>
      <c r="H2837" s="177"/>
    </row>
    <row r="2838" spans="1:8" x14ac:dyDescent="0.25">
      <c r="A2838" s="793"/>
      <c r="E2838" s="176"/>
      <c r="F2838" s="176"/>
      <c r="G2838" s="177"/>
      <c r="H2838" s="177"/>
    </row>
    <row r="2839" spans="1:8" x14ac:dyDescent="0.25">
      <c r="A2839" s="793"/>
      <c r="E2839" s="176"/>
      <c r="F2839" s="176"/>
      <c r="G2839" s="177"/>
      <c r="H2839" s="177"/>
    </row>
    <row r="2840" spans="1:8" x14ac:dyDescent="0.25">
      <c r="A2840" s="793"/>
      <c r="E2840" s="176"/>
      <c r="F2840" s="176"/>
      <c r="G2840" s="177"/>
      <c r="H2840" s="177"/>
    </row>
    <row r="2841" spans="1:8" x14ac:dyDescent="0.25">
      <c r="A2841" s="793"/>
      <c r="E2841" s="176"/>
      <c r="F2841" s="176"/>
      <c r="G2841" s="177"/>
      <c r="H2841" s="177"/>
    </row>
    <row r="2842" spans="1:8" x14ac:dyDescent="0.25">
      <c r="A2842" s="793"/>
      <c r="E2842" s="176"/>
      <c r="F2842" s="176"/>
      <c r="G2842" s="177"/>
      <c r="H2842" s="177"/>
    </row>
    <row r="2843" spans="1:8" x14ac:dyDescent="0.25">
      <c r="A2843" s="793"/>
      <c r="E2843" s="176"/>
      <c r="F2843" s="176"/>
      <c r="G2843" s="177"/>
      <c r="H2843" s="177"/>
    </row>
    <row r="2844" spans="1:8" x14ac:dyDescent="0.25">
      <c r="A2844" s="793"/>
      <c r="E2844" s="176"/>
      <c r="F2844" s="176"/>
      <c r="G2844" s="177"/>
      <c r="H2844" s="177"/>
    </row>
    <row r="2845" spans="1:8" x14ac:dyDescent="0.25">
      <c r="A2845" s="793"/>
      <c r="E2845" s="176"/>
      <c r="F2845" s="176"/>
      <c r="G2845" s="177"/>
      <c r="H2845" s="177"/>
    </row>
    <row r="2846" spans="1:8" x14ac:dyDescent="0.25">
      <c r="A2846" s="793"/>
      <c r="E2846" s="176"/>
      <c r="F2846" s="176"/>
      <c r="G2846" s="177"/>
      <c r="H2846" s="177"/>
    </row>
    <row r="2847" spans="1:8" x14ac:dyDescent="0.25">
      <c r="A2847" s="793"/>
      <c r="E2847" s="176"/>
      <c r="F2847" s="176"/>
      <c r="G2847" s="177"/>
      <c r="H2847" s="177"/>
    </row>
    <row r="2848" spans="1:8" x14ac:dyDescent="0.25">
      <c r="A2848" s="793"/>
      <c r="E2848" s="176"/>
      <c r="F2848" s="176"/>
      <c r="G2848" s="177"/>
      <c r="H2848" s="177"/>
    </row>
    <row r="2849" spans="1:8" x14ac:dyDescent="0.25">
      <c r="A2849" s="793"/>
      <c r="E2849" s="176"/>
      <c r="F2849" s="176"/>
      <c r="G2849" s="177"/>
      <c r="H2849" s="177"/>
    </row>
    <row r="2850" spans="1:8" x14ac:dyDescent="0.25">
      <c r="A2850" s="793"/>
      <c r="E2850" s="176"/>
      <c r="F2850" s="176"/>
      <c r="G2850" s="177"/>
      <c r="H2850" s="177"/>
    </row>
    <row r="2851" spans="1:8" x14ac:dyDescent="0.25">
      <c r="A2851" s="793"/>
      <c r="E2851" s="176"/>
      <c r="F2851" s="176"/>
      <c r="G2851" s="177"/>
      <c r="H2851" s="177"/>
    </row>
    <row r="2852" spans="1:8" x14ac:dyDescent="0.25">
      <c r="A2852" s="793"/>
      <c r="E2852" s="176"/>
      <c r="F2852" s="176"/>
      <c r="G2852" s="177"/>
      <c r="H2852" s="177"/>
    </row>
    <row r="2853" spans="1:8" x14ac:dyDescent="0.25">
      <c r="A2853" s="793"/>
      <c r="E2853" s="176"/>
      <c r="F2853" s="176"/>
      <c r="G2853" s="177"/>
      <c r="H2853" s="177"/>
    </row>
    <row r="2854" spans="1:8" x14ac:dyDescent="0.25">
      <c r="A2854" s="793"/>
      <c r="E2854" s="176"/>
      <c r="F2854" s="176"/>
      <c r="G2854" s="177"/>
      <c r="H2854" s="177"/>
    </row>
    <row r="2855" spans="1:8" x14ac:dyDescent="0.25">
      <c r="A2855" s="793"/>
      <c r="E2855" s="176"/>
      <c r="F2855" s="176"/>
      <c r="G2855" s="177"/>
      <c r="H2855" s="177"/>
    </row>
    <row r="2856" spans="1:8" x14ac:dyDescent="0.25">
      <c r="A2856" s="793"/>
      <c r="E2856" s="176"/>
      <c r="F2856" s="176"/>
      <c r="G2856" s="177"/>
      <c r="H2856" s="177"/>
    </row>
    <row r="2857" spans="1:8" x14ac:dyDescent="0.25">
      <c r="A2857" s="793"/>
      <c r="E2857" s="176"/>
      <c r="F2857" s="176"/>
      <c r="G2857" s="177"/>
      <c r="H2857" s="177"/>
    </row>
    <row r="2858" spans="1:8" x14ac:dyDescent="0.25">
      <c r="A2858" s="793"/>
      <c r="E2858" s="176"/>
      <c r="F2858" s="176"/>
      <c r="G2858" s="177"/>
      <c r="H2858" s="177"/>
    </row>
    <row r="2859" spans="1:8" x14ac:dyDescent="0.25">
      <c r="A2859" s="793"/>
      <c r="E2859" s="176"/>
      <c r="F2859" s="176"/>
      <c r="G2859" s="177"/>
      <c r="H2859" s="177"/>
    </row>
    <row r="2860" spans="1:8" x14ac:dyDescent="0.25">
      <c r="A2860" s="793"/>
      <c r="E2860" s="176"/>
      <c r="F2860" s="176"/>
      <c r="G2860" s="177"/>
      <c r="H2860" s="177"/>
    </row>
    <row r="2861" spans="1:8" x14ac:dyDescent="0.25">
      <c r="A2861" s="793"/>
      <c r="E2861" s="176"/>
      <c r="F2861" s="176"/>
      <c r="G2861" s="177"/>
      <c r="H2861" s="177"/>
    </row>
    <row r="2862" spans="1:8" x14ac:dyDescent="0.25">
      <c r="A2862" s="793"/>
      <c r="E2862" s="176"/>
      <c r="F2862" s="176"/>
      <c r="G2862" s="177"/>
      <c r="H2862" s="177"/>
    </row>
    <row r="2863" spans="1:8" x14ac:dyDescent="0.25">
      <c r="A2863" s="793"/>
      <c r="E2863" s="176"/>
      <c r="F2863" s="176"/>
      <c r="G2863" s="177"/>
      <c r="H2863" s="177"/>
    </row>
    <row r="2864" spans="1:8" x14ac:dyDescent="0.25">
      <c r="A2864" s="793"/>
      <c r="E2864" s="176"/>
      <c r="F2864" s="176"/>
      <c r="G2864" s="177"/>
      <c r="H2864" s="177"/>
    </row>
    <row r="2865" spans="1:8" x14ac:dyDescent="0.25">
      <c r="A2865" s="793"/>
      <c r="E2865" s="176"/>
      <c r="F2865" s="176"/>
      <c r="G2865" s="177"/>
      <c r="H2865" s="177"/>
    </row>
    <row r="2866" spans="1:8" x14ac:dyDescent="0.25">
      <c r="A2866" s="793"/>
      <c r="E2866" s="176"/>
      <c r="F2866" s="176"/>
      <c r="G2866" s="177"/>
      <c r="H2866" s="177"/>
    </row>
    <row r="2867" spans="1:8" x14ac:dyDescent="0.25">
      <c r="A2867" s="793"/>
      <c r="E2867" s="176"/>
      <c r="F2867" s="176"/>
      <c r="G2867" s="177"/>
      <c r="H2867" s="177"/>
    </row>
    <row r="2868" spans="1:8" x14ac:dyDescent="0.25">
      <c r="A2868" s="793"/>
      <c r="E2868" s="176"/>
      <c r="F2868" s="176"/>
      <c r="G2868" s="177"/>
      <c r="H2868" s="177"/>
    </row>
    <row r="2869" spans="1:8" x14ac:dyDescent="0.25">
      <c r="A2869" s="793"/>
      <c r="E2869" s="176"/>
      <c r="F2869" s="176"/>
      <c r="G2869" s="177"/>
      <c r="H2869" s="177"/>
    </row>
    <row r="2870" spans="1:8" x14ac:dyDescent="0.25">
      <c r="A2870" s="793"/>
      <c r="E2870" s="176"/>
      <c r="F2870" s="176"/>
      <c r="G2870" s="177"/>
      <c r="H2870" s="177"/>
    </row>
    <row r="2871" spans="1:8" x14ac:dyDescent="0.25">
      <c r="A2871" s="793"/>
      <c r="E2871" s="176"/>
      <c r="F2871" s="176"/>
      <c r="G2871" s="177"/>
      <c r="H2871" s="177"/>
    </row>
    <row r="2872" spans="1:8" x14ac:dyDescent="0.25">
      <c r="A2872" s="793"/>
      <c r="E2872" s="176"/>
      <c r="F2872" s="176"/>
      <c r="G2872" s="177"/>
      <c r="H2872" s="177"/>
    </row>
    <row r="2873" spans="1:8" x14ac:dyDescent="0.25">
      <c r="A2873" s="793"/>
      <c r="E2873" s="176"/>
      <c r="F2873" s="176"/>
      <c r="G2873" s="177"/>
      <c r="H2873" s="177"/>
    </row>
    <row r="2874" spans="1:8" x14ac:dyDescent="0.25">
      <c r="A2874" s="793"/>
      <c r="E2874" s="176"/>
      <c r="F2874" s="176"/>
      <c r="G2874" s="177"/>
      <c r="H2874" s="177"/>
    </row>
    <row r="2875" spans="1:8" x14ac:dyDescent="0.25">
      <c r="A2875" s="793"/>
      <c r="E2875" s="176"/>
      <c r="F2875" s="176"/>
      <c r="G2875" s="177"/>
      <c r="H2875" s="177"/>
    </row>
    <row r="2876" spans="1:8" x14ac:dyDescent="0.25">
      <c r="A2876" s="793"/>
      <c r="E2876" s="176"/>
      <c r="F2876" s="176"/>
      <c r="G2876" s="177"/>
      <c r="H2876" s="177"/>
    </row>
    <row r="2877" spans="1:8" x14ac:dyDescent="0.25">
      <c r="A2877" s="793"/>
      <c r="E2877" s="176"/>
      <c r="F2877" s="176"/>
      <c r="G2877" s="177"/>
      <c r="H2877" s="177"/>
    </row>
    <row r="2878" spans="1:8" x14ac:dyDescent="0.25">
      <c r="A2878" s="793"/>
      <c r="E2878" s="176"/>
      <c r="F2878" s="176"/>
      <c r="G2878" s="177"/>
      <c r="H2878" s="177"/>
    </row>
    <row r="2879" spans="1:8" x14ac:dyDescent="0.25">
      <c r="A2879" s="793"/>
      <c r="E2879" s="176"/>
      <c r="F2879" s="176"/>
      <c r="G2879" s="177"/>
      <c r="H2879" s="177"/>
    </row>
    <row r="2880" spans="1:8" x14ac:dyDescent="0.25">
      <c r="A2880" s="793"/>
      <c r="E2880" s="176"/>
      <c r="F2880" s="176"/>
      <c r="G2880" s="177"/>
      <c r="H2880" s="177"/>
    </row>
    <row r="2881" spans="1:8" x14ac:dyDescent="0.25">
      <c r="A2881" s="793"/>
      <c r="E2881" s="176"/>
      <c r="F2881" s="176"/>
      <c r="G2881" s="177"/>
      <c r="H2881" s="177"/>
    </row>
    <row r="2882" spans="1:8" x14ac:dyDescent="0.25">
      <c r="A2882" s="793"/>
      <c r="E2882" s="176"/>
      <c r="F2882" s="176"/>
      <c r="G2882" s="177"/>
      <c r="H2882" s="177"/>
    </row>
    <row r="2883" spans="1:8" x14ac:dyDescent="0.25">
      <c r="A2883" s="793"/>
      <c r="E2883" s="176"/>
      <c r="F2883" s="176"/>
      <c r="G2883" s="177"/>
      <c r="H2883" s="177"/>
    </row>
    <row r="2884" spans="1:8" x14ac:dyDescent="0.25">
      <c r="A2884" s="793"/>
      <c r="E2884" s="176"/>
      <c r="F2884" s="176"/>
      <c r="G2884" s="177"/>
      <c r="H2884" s="177"/>
    </row>
    <row r="2885" spans="1:8" x14ac:dyDescent="0.25">
      <c r="A2885" s="793"/>
      <c r="E2885" s="176"/>
      <c r="F2885" s="176"/>
      <c r="G2885" s="177"/>
      <c r="H2885" s="177"/>
    </row>
    <row r="2886" spans="1:8" x14ac:dyDescent="0.25">
      <c r="A2886" s="793"/>
      <c r="E2886" s="176"/>
      <c r="F2886" s="176"/>
      <c r="G2886" s="177"/>
      <c r="H2886" s="177"/>
    </row>
    <row r="2887" spans="1:8" x14ac:dyDescent="0.25">
      <c r="A2887" s="793"/>
      <c r="E2887" s="176"/>
      <c r="F2887" s="176"/>
      <c r="G2887" s="177"/>
      <c r="H2887" s="177"/>
    </row>
    <row r="2888" spans="1:8" x14ac:dyDescent="0.25">
      <c r="A2888" s="793"/>
      <c r="E2888" s="176"/>
      <c r="F2888" s="176"/>
      <c r="G2888" s="177"/>
      <c r="H2888" s="177"/>
    </row>
    <row r="2889" spans="1:8" x14ac:dyDescent="0.25">
      <c r="A2889" s="793"/>
      <c r="E2889" s="176"/>
      <c r="F2889" s="176"/>
      <c r="G2889" s="177"/>
      <c r="H2889" s="177"/>
    </row>
    <row r="2890" spans="1:8" x14ac:dyDescent="0.25">
      <c r="A2890" s="793"/>
      <c r="E2890" s="176"/>
      <c r="F2890" s="176"/>
      <c r="G2890" s="177"/>
      <c r="H2890" s="177"/>
    </row>
    <row r="2891" spans="1:8" x14ac:dyDescent="0.25">
      <c r="A2891" s="793"/>
      <c r="E2891" s="176"/>
      <c r="F2891" s="176"/>
      <c r="G2891" s="177"/>
      <c r="H2891" s="177"/>
    </row>
    <row r="2892" spans="1:8" x14ac:dyDescent="0.25">
      <c r="A2892" s="793"/>
      <c r="E2892" s="176"/>
      <c r="F2892" s="176"/>
      <c r="G2892" s="177"/>
      <c r="H2892" s="177"/>
    </row>
    <row r="2893" spans="1:8" x14ac:dyDescent="0.25">
      <c r="A2893" s="793"/>
      <c r="E2893" s="176"/>
      <c r="F2893" s="176"/>
      <c r="G2893" s="177"/>
      <c r="H2893" s="177"/>
    </row>
    <row r="2894" spans="1:8" x14ac:dyDescent="0.25">
      <c r="A2894" s="793"/>
      <c r="E2894" s="176"/>
      <c r="F2894" s="176"/>
      <c r="G2894" s="177"/>
      <c r="H2894" s="177"/>
    </row>
    <row r="2895" spans="1:8" x14ac:dyDescent="0.25">
      <c r="A2895" s="793"/>
      <c r="E2895" s="176"/>
      <c r="F2895" s="176"/>
      <c r="G2895" s="177"/>
      <c r="H2895" s="177"/>
    </row>
    <row r="2896" spans="1:8" x14ac:dyDescent="0.25">
      <c r="A2896" s="793"/>
      <c r="E2896" s="176"/>
      <c r="F2896" s="176"/>
      <c r="G2896" s="177"/>
      <c r="H2896" s="177"/>
    </row>
    <row r="2897" spans="1:8" x14ac:dyDescent="0.25">
      <c r="A2897" s="793"/>
      <c r="E2897" s="176"/>
      <c r="F2897" s="176"/>
      <c r="G2897" s="177"/>
      <c r="H2897" s="177"/>
    </row>
    <row r="2898" spans="1:8" x14ac:dyDescent="0.25">
      <c r="A2898" s="793"/>
      <c r="E2898" s="176"/>
      <c r="F2898" s="176"/>
      <c r="G2898" s="177"/>
      <c r="H2898" s="177"/>
    </row>
    <row r="2899" spans="1:8" x14ac:dyDescent="0.25">
      <c r="A2899" s="793"/>
      <c r="E2899" s="176"/>
      <c r="F2899" s="176"/>
      <c r="G2899" s="177"/>
      <c r="H2899" s="177"/>
    </row>
    <row r="2900" spans="1:8" x14ac:dyDescent="0.25">
      <c r="A2900" s="793"/>
      <c r="E2900" s="176"/>
      <c r="F2900" s="176"/>
      <c r="G2900" s="177"/>
      <c r="H2900" s="177"/>
    </row>
    <row r="2901" spans="1:8" x14ac:dyDescent="0.25">
      <c r="A2901" s="793"/>
      <c r="E2901" s="176"/>
      <c r="F2901" s="176"/>
      <c r="G2901" s="177"/>
      <c r="H2901" s="177"/>
    </row>
    <row r="2902" spans="1:8" x14ac:dyDescent="0.25">
      <c r="A2902" s="793"/>
      <c r="E2902" s="176"/>
      <c r="F2902" s="176"/>
      <c r="G2902" s="177"/>
      <c r="H2902" s="177"/>
    </row>
    <row r="2903" spans="1:8" x14ac:dyDescent="0.25">
      <c r="A2903" s="793"/>
      <c r="E2903" s="176"/>
      <c r="F2903" s="176"/>
      <c r="G2903" s="177"/>
      <c r="H2903" s="177"/>
    </row>
    <row r="2904" spans="1:8" x14ac:dyDescent="0.25">
      <c r="A2904" s="793"/>
      <c r="E2904" s="176"/>
      <c r="F2904" s="176"/>
      <c r="G2904" s="177"/>
      <c r="H2904" s="177"/>
    </row>
    <row r="2905" spans="1:8" x14ac:dyDescent="0.25">
      <c r="A2905" s="793"/>
      <c r="E2905" s="176"/>
      <c r="F2905" s="176"/>
      <c r="G2905" s="177"/>
      <c r="H2905" s="177"/>
    </row>
    <row r="2906" spans="1:8" x14ac:dyDescent="0.25">
      <c r="A2906" s="793"/>
      <c r="E2906" s="176"/>
      <c r="F2906" s="176"/>
      <c r="G2906" s="177"/>
      <c r="H2906" s="177"/>
    </row>
    <row r="2907" spans="1:8" x14ac:dyDescent="0.25">
      <c r="A2907" s="793"/>
      <c r="E2907" s="176"/>
      <c r="F2907" s="176"/>
      <c r="G2907" s="177"/>
      <c r="H2907" s="177"/>
    </row>
    <row r="2908" spans="1:8" x14ac:dyDescent="0.25">
      <c r="A2908" s="793"/>
      <c r="E2908" s="176"/>
      <c r="F2908" s="176"/>
      <c r="G2908" s="177"/>
      <c r="H2908" s="177"/>
    </row>
    <row r="2909" spans="1:8" x14ac:dyDescent="0.25">
      <c r="A2909" s="793"/>
      <c r="E2909" s="176"/>
      <c r="F2909" s="176"/>
      <c r="G2909" s="177"/>
      <c r="H2909" s="177"/>
    </row>
    <row r="2910" spans="1:8" x14ac:dyDescent="0.25">
      <c r="A2910" s="793"/>
      <c r="E2910" s="176"/>
      <c r="F2910" s="176"/>
      <c r="G2910" s="177"/>
      <c r="H2910" s="177"/>
    </row>
    <row r="2911" spans="1:8" x14ac:dyDescent="0.25">
      <c r="A2911" s="793"/>
      <c r="E2911" s="176"/>
      <c r="F2911" s="176"/>
      <c r="G2911" s="177"/>
      <c r="H2911" s="177"/>
    </row>
    <row r="2912" spans="1:8" x14ac:dyDescent="0.25">
      <c r="A2912" s="793"/>
      <c r="E2912" s="176"/>
      <c r="F2912" s="176"/>
      <c r="G2912" s="177"/>
      <c r="H2912" s="177"/>
    </row>
    <row r="2913" spans="1:8" x14ac:dyDescent="0.25">
      <c r="A2913" s="793"/>
      <c r="E2913" s="176"/>
      <c r="F2913" s="176"/>
      <c r="G2913" s="177"/>
      <c r="H2913" s="177"/>
    </row>
    <row r="2914" spans="1:8" x14ac:dyDescent="0.25">
      <c r="A2914" s="793"/>
      <c r="E2914" s="176"/>
      <c r="F2914" s="176"/>
      <c r="G2914" s="177"/>
      <c r="H2914" s="177"/>
    </row>
    <row r="2915" spans="1:8" x14ac:dyDescent="0.25">
      <c r="A2915" s="793"/>
      <c r="E2915" s="176"/>
      <c r="F2915" s="176"/>
      <c r="G2915" s="177"/>
      <c r="H2915" s="177"/>
    </row>
    <row r="2916" spans="1:8" x14ac:dyDescent="0.25">
      <c r="A2916" s="793"/>
      <c r="E2916" s="176"/>
      <c r="F2916" s="176"/>
      <c r="G2916" s="177"/>
      <c r="H2916" s="177"/>
    </row>
    <row r="2917" spans="1:8" x14ac:dyDescent="0.25">
      <c r="A2917" s="793"/>
      <c r="E2917" s="176"/>
      <c r="F2917" s="176"/>
      <c r="G2917" s="177"/>
      <c r="H2917" s="177"/>
    </row>
    <row r="2918" spans="1:8" x14ac:dyDescent="0.25">
      <c r="A2918" s="793"/>
      <c r="E2918" s="176"/>
      <c r="F2918" s="176"/>
      <c r="G2918" s="177"/>
      <c r="H2918" s="177"/>
    </row>
    <row r="2919" spans="1:8" x14ac:dyDescent="0.25">
      <c r="A2919" s="793"/>
      <c r="E2919" s="176"/>
      <c r="F2919" s="176"/>
      <c r="G2919" s="177"/>
      <c r="H2919" s="177"/>
    </row>
    <row r="2920" spans="1:8" x14ac:dyDescent="0.25">
      <c r="A2920" s="793"/>
      <c r="E2920" s="176"/>
      <c r="F2920" s="176"/>
      <c r="G2920" s="177"/>
      <c r="H2920" s="177"/>
    </row>
    <row r="2921" spans="1:8" x14ac:dyDescent="0.25">
      <c r="A2921" s="793"/>
      <c r="E2921" s="176"/>
      <c r="F2921" s="176"/>
      <c r="G2921" s="177"/>
      <c r="H2921" s="177"/>
    </row>
    <row r="2922" spans="1:8" x14ac:dyDescent="0.25">
      <c r="A2922" s="793"/>
      <c r="E2922" s="176"/>
      <c r="F2922" s="176"/>
      <c r="G2922" s="177"/>
      <c r="H2922" s="177"/>
    </row>
    <row r="2923" spans="1:8" x14ac:dyDescent="0.25">
      <c r="A2923" s="793"/>
      <c r="E2923" s="176"/>
      <c r="F2923" s="176"/>
      <c r="G2923" s="177"/>
      <c r="H2923" s="177"/>
    </row>
    <row r="2924" spans="1:8" x14ac:dyDescent="0.25">
      <c r="A2924" s="793"/>
      <c r="E2924" s="176"/>
      <c r="F2924" s="176"/>
      <c r="G2924" s="177"/>
      <c r="H2924" s="177"/>
    </row>
    <row r="2925" spans="1:8" x14ac:dyDescent="0.25">
      <c r="A2925" s="793"/>
      <c r="E2925" s="176"/>
      <c r="F2925" s="176"/>
      <c r="G2925" s="177"/>
      <c r="H2925" s="177"/>
    </row>
    <row r="2926" spans="1:8" x14ac:dyDescent="0.25">
      <c r="A2926" s="793"/>
      <c r="E2926" s="176"/>
      <c r="F2926" s="176"/>
      <c r="G2926" s="177"/>
      <c r="H2926" s="177"/>
    </row>
    <row r="2927" spans="1:8" x14ac:dyDescent="0.25">
      <c r="A2927" s="793"/>
      <c r="E2927" s="176"/>
      <c r="F2927" s="176"/>
      <c r="G2927" s="177"/>
      <c r="H2927" s="177"/>
    </row>
    <row r="2928" spans="1:8" x14ac:dyDescent="0.25">
      <c r="A2928" s="793"/>
      <c r="E2928" s="176"/>
      <c r="F2928" s="176"/>
      <c r="G2928" s="177"/>
      <c r="H2928" s="177"/>
    </row>
    <row r="2929" spans="1:8" x14ac:dyDescent="0.25">
      <c r="A2929" s="793"/>
      <c r="E2929" s="176"/>
      <c r="F2929" s="176"/>
      <c r="G2929" s="177"/>
      <c r="H2929" s="177"/>
    </row>
    <row r="2930" spans="1:8" x14ac:dyDescent="0.25">
      <c r="A2930" s="793"/>
      <c r="E2930" s="176"/>
      <c r="F2930" s="176"/>
      <c r="G2930" s="177"/>
      <c r="H2930" s="177"/>
    </row>
    <row r="2931" spans="1:8" x14ac:dyDescent="0.25">
      <c r="A2931" s="793"/>
      <c r="E2931" s="176"/>
      <c r="F2931" s="176"/>
      <c r="G2931" s="177"/>
      <c r="H2931" s="177"/>
    </row>
    <row r="2932" spans="1:8" x14ac:dyDescent="0.25">
      <c r="A2932" s="793"/>
      <c r="E2932" s="176"/>
      <c r="F2932" s="176"/>
      <c r="G2932" s="177"/>
      <c r="H2932" s="177"/>
    </row>
    <row r="2933" spans="1:8" x14ac:dyDescent="0.25">
      <c r="A2933" s="793"/>
      <c r="E2933" s="176"/>
      <c r="F2933" s="176"/>
      <c r="G2933" s="177"/>
      <c r="H2933" s="177"/>
    </row>
    <row r="2934" spans="1:8" x14ac:dyDescent="0.25">
      <c r="A2934" s="793"/>
      <c r="E2934" s="176"/>
      <c r="F2934" s="176"/>
      <c r="G2934" s="177"/>
      <c r="H2934" s="177"/>
    </row>
    <row r="2935" spans="1:8" x14ac:dyDescent="0.25">
      <c r="A2935" s="793"/>
      <c r="E2935" s="176"/>
      <c r="F2935" s="176"/>
      <c r="G2935" s="177"/>
      <c r="H2935" s="177"/>
    </row>
    <row r="2936" spans="1:8" x14ac:dyDescent="0.25">
      <c r="A2936" s="793"/>
      <c r="E2936" s="176"/>
      <c r="F2936" s="176"/>
      <c r="G2936" s="177"/>
      <c r="H2936" s="177"/>
    </row>
    <row r="2937" spans="1:8" x14ac:dyDescent="0.25">
      <c r="A2937" s="793"/>
      <c r="E2937" s="176"/>
      <c r="F2937" s="176"/>
      <c r="G2937" s="177"/>
      <c r="H2937" s="177"/>
    </row>
    <row r="2938" spans="1:8" x14ac:dyDescent="0.25">
      <c r="A2938" s="793"/>
      <c r="E2938" s="176"/>
      <c r="F2938" s="176"/>
      <c r="G2938" s="177"/>
      <c r="H2938" s="177"/>
    </row>
    <row r="2939" spans="1:8" x14ac:dyDescent="0.25">
      <c r="A2939" s="793"/>
      <c r="E2939" s="176"/>
      <c r="F2939" s="176"/>
      <c r="G2939" s="177"/>
      <c r="H2939" s="177"/>
    </row>
    <row r="2940" spans="1:8" x14ac:dyDescent="0.25">
      <c r="A2940" s="793"/>
      <c r="E2940" s="176"/>
      <c r="F2940" s="176"/>
      <c r="G2940" s="177"/>
      <c r="H2940" s="177"/>
    </row>
    <row r="2941" spans="1:8" x14ac:dyDescent="0.25">
      <c r="A2941" s="793"/>
      <c r="E2941" s="176"/>
      <c r="F2941" s="176"/>
      <c r="G2941" s="177"/>
      <c r="H2941" s="177"/>
    </row>
    <row r="2942" spans="1:8" x14ac:dyDescent="0.25">
      <c r="A2942" s="793"/>
      <c r="E2942" s="176"/>
      <c r="F2942" s="176"/>
      <c r="G2942" s="177"/>
      <c r="H2942" s="177"/>
    </row>
    <row r="2943" spans="1:8" x14ac:dyDescent="0.25">
      <c r="A2943" s="793"/>
      <c r="E2943" s="176"/>
      <c r="F2943" s="176"/>
      <c r="G2943" s="177"/>
      <c r="H2943" s="177"/>
    </row>
    <row r="2944" spans="1:8" x14ac:dyDescent="0.25">
      <c r="A2944" s="793"/>
      <c r="E2944" s="176"/>
      <c r="F2944" s="176"/>
      <c r="G2944" s="177"/>
      <c r="H2944" s="177"/>
    </row>
    <row r="2945" spans="1:8" x14ac:dyDescent="0.25">
      <c r="A2945" s="793"/>
      <c r="E2945" s="176"/>
      <c r="F2945" s="176"/>
      <c r="G2945" s="177"/>
      <c r="H2945" s="177"/>
    </row>
    <row r="2946" spans="1:8" x14ac:dyDescent="0.25">
      <c r="A2946" s="793"/>
      <c r="E2946" s="176"/>
      <c r="F2946" s="176"/>
      <c r="G2946" s="177"/>
      <c r="H2946" s="177"/>
    </row>
    <row r="2947" spans="1:8" x14ac:dyDescent="0.25">
      <c r="A2947" s="793"/>
      <c r="E2947" s="176"/>
      <c r="F2947" s="176"/>
      <c r="G2947" s="177"/>
      <c r="H2947" s="177"/>
    </row>
    <row r="2948" spans="1:8" x14ac:dyDescent="0.25">
      <c r="A2948" s="793"/>
      <c r="E2948" s="176"/>
      <c r="F2948" s="176"/>
      <c r="G2948" s="177"/>
      <c r="H2948" s="177"/>
    </row>
    <row r="2949" spans="1:8" x14ac:dyDescent="0.25">
      <c r="A2949" s="793"/>
      <c r="E2949" s="176"/>
      <c r="F2949" s="176"/>
      <c r="G2949" s="177"/>
      <c r="H2949" s="177"/>
    </row>
    <row r="2950" spans="1:8" x14ac:dyDescent="0.25">
      <c r="A2950" s="793"/>
      <c r="E2950" s="176"/>
      <c r="F2950" s="176"/>
      <c r="G2950" s="177"/>
      <c r="H2950" s="177"/>
    </row>
    <row r="2951" spans="1:8" x14ac:dyDescent="0.25">
      <c r="A2951" s="793"/>
      <c r="E2951" s="176"/>
      <c r="F2951" s="176"/>
      <c r="G2951" s="177"/>
      <c r="H2951" s="177"/>
    </row>
    <row r="2952" spans="1:8" x14ac:dyDescent="0.25">
      <c r="A2952" s="793"/>
      <c r="E2952" s="176"/>
      <c r="F2952" s="176"/>
      <c r="G2952" s="177"/>
      <c r="H2952" s="177"/>
    </row>
    <row r="2953" spans="1:8" x14ac:dyDescent="0.25">
      <c r="A2953" s="793"/>
      <c r="E2953" s="176"/>
      <c r="F2953" s="176"/>
      <c r="G2953" s="177"/>
      <c r="H2953" s="177"/>
    </row>
    <row r="2954" spans="1:8" x14ac:dyDescent="0.25">
      <c r="A2954" s="793"/>
      <c r="E2954" s="176"/>
      <c r="F2954" s="176"/>
      <c r="G2954" s="177"/>
      <c r="H2954" s="177"/>
    </row>
    <row r="2955" spans="1:8" x14ac:dyDescent="0.25">
      <c r="A2955" s="793"/>
      <c r="E2955" s="176"/>
      <c r="F2955" s="176"/>
      <c r="G2955" s="177"/>
      <c r="H2955" s="177"/>
    </row>
    <row r="2956" spans="1:8" x14ac:dyDescent="0.25">
      <c r="A2956" s="793"/>
      <c r="E2956" s="176"/>
      <c r="F2956" s="176"/>
      <c r="G2956" s="177"/>
      <c r="H2956" s="177"/>
    </row>
    <row r="2957" spans="1:8" x14ac:dyDescent="0.25">
      <c r="A2957" s="793"/>
      <c r="E2957" s="176"/>
      <c r="F2957" s="176"/>
      <c r="G2957" s="177"/>
      <c r="H2957" s="177"/>
    </row>
    <row r="2958" spans="1:8" x14ac:dyDescent="0.25">
      <c r="A2958" s="793"/>
      <c r="E2958" s="176"/>
      <c r="F2958" s="176"/>
      <c r="G2958" s="177"/>
      <c r="H2958" s="177"/>
    </row>
    <row r="2959" spans="1:8" x14ac:dyDescent="0.25">
      <c r="A2959" s="793"/>
      <c r="E2959" s="176"/>
      <c r="F2959" s="176"/>
      <c r="G2959" s="177"/>
      <c r="H2959" s="177"/>
    </row>
    <row r="2960" spans="1:8" x14ac:dyDescent="0.25">
      <c r="A2960" s="793"/>
      <c r="E2960" s="176"/>
      <c r="F2960" s="176"/>
      <c r="G2960" s="177"/>
      <c r="H2960" s="177"/>
    </row>
    <row r="2961" spans="1:8" x14ac:dyDescent="0.25">
      <c r="A2961" s="793"/>
      <c r="E2961" s="176"/>
      <c r="F2961" s="176"/>
      <c r="G2961" s="177"/>
      <c r="H2961" s="177"/>
    </row>
    <row r="2962" spans="1:8" x14ac:dyDescent="0.25">
      <c r="A2962" s="793"/>
      <c r="E2962" s="176"/>
      <c r="F2962" s="176"/>
      <c r="G2962" s="177"/>
      <c r="H2962" s="177"/>
    </row>
    <row r="2963" spans="1:8" x14ac:dyDescent="0.25">
      <c r="A2963" s="793"/>
      <c r="E2963" s="176"/>
      <c r="F2963" s="176"/>
      <c r="G2963" s="177"/>
      <c r="H2963" s="177"/>
    </row>
    <row r="2964" spans="1:8" x14ac:dyDescent="0.25">
      <c r="A2964" s="793"/>
      <c r="E2964" s="176"/>
      <c r="F2964" s="176"/>
      <c r="G2964" s="177"/>
      <c r="H2964" s="177"/>
    </row>
    <row r="2965" spans="1:8" x14ac:dyDescent="0.25">
      <c r="A2965" s="793"/>
      <c r="E2965" s="176"/>
      <c r="F2965" s="176"/>
      <c r="G2965" s="177"/>
      <c r="H2965" s="177"/>
    </row>
    <row r="2966" spans="1:8" x14ac:dyDescent="0.25">
      <c r="A2966" s="793"/>
      <c r="E2966" s="176"/>
      <c r="F2966" s="176"/>
      <c r="G2966" s="177"/>
      <c r="H2966" s="177"/>
    </row>
    <row r="2967" spans="1:8" x14ac:dyDescent="0.25">
      <c r="A2967" s="793"/>
      <c r="E2967" s="176"/>
      <c r="F2967" s="176"/>
      <c r="G2967" s="177"/>
      <c r="H2967" s="177"/>
    </row>
    <row r="2968" spans="1:8" x14ac:dyDescent="0.25">
      <c r="A2968" s="793"/>
      <c r="E2968" s="176"/>
      <c r="F2968" s="176"/>
      <c r="G2968" s="177"/>
      <c r="H2968" s="177"/>
    </row>
    <row r="2969" spans="1:8" x14ac:dyDescent="0.25">
      <c r="A2969" s="793"/>
      <c r="E2969" s="176"/>
      <c r="F2969" s="176"/>
      <c r="G2969" s="177"/>
      <c r="H2969" s="177"/>
    </row>
    <row r="2970" spans="1:8" x14ac:dyDescent="0.25">
      <c r="A2970" s="793"/>
      <c r="E2970" s="176"/>
      <c r="F2970" s="176"/>
      <c r="G2970" s="177"/>
      <c r="H2970" s="177"/>
    </row>
    <row r="2971" spans="1:8" x14ac:dyDescent="0.25">
      <c r="A2971" s="793"/>
      <c r="E2971" s="176"/>
      <c r="F2971" s="176"/>
      <c r="G2971" s="177"/>
      <c r="H2971" s="177"/>
    </row>
    <row r="2972" spans="1:8" x14ac:dyDescent="0.25">
      <c r="A2972" s="793"/>
      <c r="E2972" s="176"/>
      <c r="F2972" s="176"/>
      <c r="G2972" s="177"/>
      <c r="H2972" s="177"/>
    </row>
    <row r="2973" spans="1:8" x14ac:dyDescent="0.25">
      <c r="A2973" s="793"/>
      <c r="E2973" s="176"/>
      <c r="F2973" s="176"/>
      <c r="G2973" s="177"/>
      <c r="H2973" s="177"/>
    </row>
    <row r="2974" spans="1:8" x14ac:dyDescent="0.25">
      <c r="A2974" s="793"/>
      <c r="E2974" s="176"/>
      <c r="F2974" s="176"/>
      <c r="G2974" s="177"/>
      <c r="H2974" s="177"/>
    </row>
    <row r="2975" spans="1:8" x14ac:dyDescent="0.25">
      <c r="A2975" s="793"/>
      <c r="E2975" s="176"/>
      <c r="F2975" s="176"/>
      <c r="G2975" s="177"/>
      <c r="H2975" s="177"/>
    </row>
    <row r="2976" spans="1:8" x14ac:dyDescent="0.25">
      <c r="A2976" s="793"/>
      <c r="E2976" s="176"/>
      <c r="F2976" s="176"/>
      <c r="G2976" s="177"/>
      <c r="H2976" s="177"/>
    </row>
    <row r="2977" spans="1:8" x14ac:dyDescent="0.25">
      <c r="A2977" s="793"/>
      <c r="E2977" s="176"/>
      <c r="F2977" s="176"/>
      <c r="G2977" s="177"/>
      <c r="H2977" s="177"/>
    </row>
    <row r="2978" spans="1:8" x14ac:dyDescent="0.25">
      <c r="A2978" s="793"/>
      <c r="E2978" s="176"/>
      <c r="F2978" s="176"/>
      <c r="G2978" s="177"/>
      <c r="H2978" s="177"/>
    </row>
    <row r="2979" spans="1:8" x14ac:dyDescent="0.25">
      <c r="A2979" s="793"/>
      <c r="E2979" s="176"/>
      <c r="F2979" s="176"/>
      <c r="G2979" s="177"/>
      <c r="H2979" s="177"/>
    </row>
    <row r="2980" spans="1:8" x14ac:dyDescent="0.25">
      <c r="A2980" s="793"/>
      <c r="E2980" s="176"/>
      <c r="F2980" s="176"/>
      <c r="G2980" s="177"/>
      <c r="H2980" s="177"/>
    </row>
    <row r="2981" spans="1:8" x14ac:dyDescent="0.25">
      <c r="A2981" s="793"/>
      <c r="E2981" s="176"/>
      <c r="F2981" s="176"/>
      <c r="G2981" s="177"/>
      <c r="H2981" s="177"/>
    </row>
    <row r="2982" spans="1:8" x14ac:dyDescent="0.25">
      <c r="A2982" s="793"/>
      <c r="E2982" s="176"/>
      <c r="F2982" s="176"/>
      <c r="G2982" s="177"/>
      <c r="H2982" s="177"/>
    </row>
    <row r="2983" spans="1:8" x14ac:dyDescent="0.25">
      <c r="A2983" s="793"/>
      <c r="E2983" s="176"/>
      <c r="F2983" s="176"/>
      <c r="G2983" s="177"/>
      <c r="H2983" s="177"/>
    </row>
    <row r="2984" spans="1:8" x14ac:dyDescent="0.25">
      <c r="A2984" s="793"/>
      <c r="E2984" s="176"/>
      <c r="F2984" s="176"/>
      <c r="G2984" s="177"/>
      <c r="H2984" s="177"/>
    </row>
    <row r="2985" spans="1:8" x14ac:dyDescent="0.25">
      <c r="A2985" s="793"/>
      <c r="E2985" s="176"/>
      <c r="F2985" s="176"/>
      <c r="G2985" s="177"/>
      <c r="H2985" s="177"/>
    </row>
    <row r="2986" spans="1:8" x14ac:dyDescent="0.25">
      <c r="A2986" s="793"/>
      <c r="E2986" s="176"/>
      <c r="F2986" s="176"/>
      <c r="G2986" s="177"/>
      <c r="H2986" s="177"/>
    </row>
    <row r="2987" spans="1:8" x14ac:dyDescent="0.25">
      <c r="A2987" s="793"/>
      <c r="E2987" s="176"/>
      <c r="F2987" s="176"/>
      <c r="G2987" s="177"/>
      <c r="H2987" s="177"/>
    </row>
    <row r="2988" spans="1:8" x14ac:dyDescent="0.25">
      <c r="A2988" s="793"/>
      <c r="E2988" s="176"/>
      <c r="F2988" s="176"/>
      <c r="G2988" s="177"/>
      <c r="H2988" s="177"/>
    </row>
    <row r="2989" spans="1:8" x14ac:dyDescent="0.25">
      <c r="A2989" s="793"/>
      <c r="E2989" s="176"/>
      <c r="F2989" s="176"/>
      <c r="G2989" s="177"/>
      <c r="H2989" s="177"/>
    </row>
    <row r="2990" spans="1:8" x14ac:dyDescent="0.25">
      <c r="A2990" s="793"/>
      <c r="E2990" s="176"/>
      <c r="F2990" s="176"/>
      <c r="G2990" s="177"/>
      <c r="H2990" s="177"/>
    </row>
    <row r="2991" spans="1:8" x14ac:dyDescent="0.25">
      <c r="A2991" s="793"/>
      <c r="E2991" s="176"/>
      <c r="F2991" s="176"/>
      <c r="G2991" s="177"/>
      <c r="H2991" s="177"/>
    </row>
    <row r="2992" spans="1:8" x14ac:dyDescent="0.25">
      <c r="A2992" s="793"/>
      <c r="E2992" s="176"/>
      <c r="F2992" s="176"/>
      <c r="G2992" s="177"/>
      <c r="H2992" s="177"/>
    </row>
    <row r="2993" spans="1:8" x14ac:dyDescent="0.25">
      <c r="A2993" s="793"/>
      <c r="E2993" s="176"/>
      <c r="F2993" s="176"/>
      <c r="G2993" s="177"/>
      <c r="H2993" s="177"/>
    </row>
    <row r="2994" spans="1:8" x14ac:dyDescent="0.25">
      <c r="A2994" s="793"/>
      <c r="E2994" s="176"/>
      <c r="F2994" s="176"/>
      <c r="G2994" s="177"/>
      <c r="H2994" s="177"/>
    </row>
    <row r="2995" spans="1:8" x14ac:dyDescent="0.25">
      <c r="A2995" s="793"/>
      <c r="E2995" s="176"/>
      <c r="F2995" s="176"/>
      <c r="G2995" s="177"/>
      <c r="H2995" s="177"/>
    </row>
    <row r="2996" spans="1:8" x14ac:dyDescent="0.25">
      <c r="A2996" s="793"/>
      <c r="E2996" s="176"/>
      <c r="F2996" s="176"/>
      <c r="G2996" s="177"/>
      <c r="H2996" s="177"/>
    </row>
    <row r="2997" spans="1:8" x14ac:dyDescent="0.25">
      <c r="A2997" s="793"/>
      <c r="E2997" s="176"/>
      <c r="F2997" s="176"/>
      <c r="G2997" s="177"/>
      <c r="H2997" s="177"/>
    </row>
    <row r="2998" spans="1:8" x14ac:dyDescent="0.25">
      <c r="A2998" s="793"/>
      <c r="E2998" s="176"/>
      <c r="F2998" s="176"/>
      <c r="G2998" s="177"/>
      <c r="H2998" s="177"/>
    </row>
    <row r="2999" spans="1:8" x14ac:dyDescent="0.25">
      <c r="A2999" s="793"/>
      <c r="E2999" s="176"/>
      <c r="F2999" s="176"/>
      <c r="G2999" s="177"/>
      <c r="H2999" s="177"/>
    </row>
    <row r="3000" spans="1:8" x14ac:dyDescent="0.25">
      <c r="A3000" s="793"/>
      <c r="E3000" s="176"/>
      <c r="F3000" s="176"/>
      <c r="G3000" s="177"/>
      <c r="H3000" s="177"/>
    </row>
    <row r="3001" spans="1:8" x14ac:dyDescent="0.25">
      <c r="A3001" s="793"/>
      <c r="E3001" s="176"/>
      <c r="F3001" s="176"/>
      <c r="G3001" s="177"/>
      <c r="H3001" s="177"/>
    </row>
    <row r="3002" spans="1:8" x14ac:dyDescent="0.25">
      <c r="A3002" s="793"/>
      <c r="E3002" s="176"/>
      <c r="F3002" s="176"/>
      <c r="G3002" s="177"/>
      <c r="H3002" s="177"/>
    </row>
    <row r="3003" spans="1:8" x14ac:dyDescent="0.25">
      <c r="A3003" s="793"/>
      <c r="E3003" s="176"/>
      <c r="F3003" s="176"/>
      <c r="G3003" s="177"/>
      <c r="H3003" s="177"/>
    </row>
    <row r="3004" spans="1:8" x14ac:dyDescent="0.25">
      <c r="A3004" s="793"/>
      <c r="E3004" s="176"/>
      <c r="F3004" s="176"/>
      <c r="G3004" s="177"/>
      <c r="H3004" s="177"/>
    </row>
    <row r="3005" spans="1:8" x14ac:dyDescent="0.25">
      <c r="A3005" s="793"/>
      <c r="E3005" s="176"/>
      <c r="F3005" s="176"/>
      <c r="G3005" s="177"/>
      <c r="H3005" s="177"/>
    </row>
    <row r="3006" spans="1:8" x14ac:dyDescent="0.25">
      <c r="A3006" s="793"/>
      <c r="E3006" s="176"/>
      <c r="F3006" s="176"/>
      <c r="G3006" s="177"/>
      <c r="H3006" s="177"/>
    </row>
    <row r="3007" spans="1:8" x14ac:dyDescent="0.25">
      <c r="A3007" s="793"/>
      <c r="E3007" s="176"/>
      <c r="F3007" s="176"/>
      <c r="G3007" s="177"/>
      <c r="H3007" s="177"/>
    </row>
    <row r="3008" spans="1:8" x14ac:dyDescent="0.25">
      <c r="A3008" s="793"/>
      <c r="E3008" s="176"/>
      <c r="F3008" s="176"/>
      <c r="G3008" s="177"/>
      <c r="H3008" s="177"/>
    </row>
    <row r="3009" spans="1:8" x14ac:dyDescent="0.25">
      <c r="A3009" s="793"/>
      <c r="E3009" s="176"/>
      <c r="F3009" s="176"/>
      <c r="G3009" s="177"/>
      <c r="H3009" s="177"/>
    </row>
    <row r="3010" spans="1:8" x14ac:dyDescent="0.25">
      <c r="A3010" s="793"/>
      <c r="E3010" s="176"/>
      <c r="F3010" s="176"/>
      <c r="G3010" s="177"/>
      <c r="H3010" s="177"/>
    </row>
    <row r="3011" spans="1:8" x14ac:dyDescent="0.25">
      <c r="A3011" s="793"/>
      <c r="E3011" s="176"/>
      <c r="F3011" s="176"/>
      <c r="G3011" s="177"/>
      <c r="H3011" s="177"/>
    </row>
    <row r="3012" spans="1:8" x14ac:dyDescent="0.25">
      <c r="A3012" s="793"/>
      <c r="E3012" s="176"/>
      <c r="F3012" s="176"/>
      <c r="G3012" s="177"/>
      <c r="H3012" s="177"/>
    </row>
    <row r="3013" spans="1:8" x14ac:dyDescent="0.25">
      <c r="A3013" s="793"/>
      <c r="E3013" s="176"/>
      <c r="F3013" s="176"/>
      <c r="G3013" s="177"/>
      <c r="H3013" s="177"/>
    </row>
    <row r="3014" spans="1:8" x14ac:dyDescent="0.25">
      <c r="A3014" s="793"/>
      <c r="E3014" s="176"/>
      <c r="F3014" s="176"/>
      <c r="G3014" s="177"/>
      <c r="H3014" s="177"/>
    </row>
    <row r="3015" spans="1:8" x14ac:dyDescent="0.25">
      <c r="A3015" s="793"/>
      <c r="E3015" s="176"/>
      <c r="F3015" s="176"/>
      <c r="G3015" s="177"/>
      <c r="H3015" s="177"/>
    </row>
    <row r="3016" spans="1:8" x14ac:dyDescent="0.25">
      <c r="A3016" s="793"/>
      <c r="E3016" s="176"/>
      <c r="F3016" s="176"/>
      <c r="G3016" s="177"/>
      <c r="H3016" s="177"/>
    </row>
    <row r="3017" spans="1:8" x14ac:dyDescent="0.25">
      <c r="A3017" s="793"/>
      <c r="E3017" s="176"/>
      <c r="F3017" s="176"/>
      <c r="G3017" s="177"/>
      <c r="H3017" s="177"/>
    </row>
    <row r="3018" spans="1:8" x14ac:dyDescent="0.25">
      <c r="A3018" s="793"/>
      <c r="E3018" s="176"/>
      <c r="F3018" s="176"/>
      <c r="G3018" s="177"/>
      <c r="H3018" s="177"/>
    </row>
    <row r="3019" spans="1:8" x14ac:dyDescent="0.25">
      <c r="A3019" s="793"/>
      <c r="E3019" s="176"/>
      <c r="F3019" s="176"/>
      <c r="G3019" s="177"/>
      <c r="H3019" s="177"/>
    </row>
    <row r="3020" spans="1:8" x14ac:dyDescent="0.25">
      <c r="A3020" s="793"/>
      <c r="E3020" s="176"/>
      <c r="F3020" s="176"/>
      <c r="G3020" s="177"/>
      <c r="H3020" s="177"/>
    </row>
    <row r="3021" spans="1:8" x14ac:dyDescent="0.25">
      <c r="A3021" s="793"/>
      <c r="E3021" s="176"/>
      <c r="F3021" s="176"/>
      <c r="G3021" s="177"/>
      <c r="H3021" s="177"/>
    </row>
    <row r="3022" spans="1:8" x14ac:dyDescent="0.25">
      <c r="A3022" s="793"/>
      <c r="E3022" s="176"/>
      <c r="F3022" s="176"/>
      <c r="G3022" s="177"/>
      <c r="H3022" s="177"/>
    </row>
    <row r="3023" spans="1:8" x14ac:dyDescent="0.25">
      <c r="A3023" s="793"/>
      <c r="E3023" s="176"/>
      <c r="F3023" s="176"/>
      <c r="G3023" s="177"/>
      <c r="H3023" s="177"/>
    </row>
    <row r="3024" spans="1:8" x14ac:dyDescent="0.25">
      <c r="A3024" s="793"/>
      <c r="E3024" s="176"/>
      <c r="F3024" s="176"/>
      <c r="G3024" s="177"/>
      <c r="H3024" s="177"/>
    </row>
    <row r="3025" spans="1:8" x14ac:dyDescent="0.25">
      <c r="A3025" s="793"/>
      <c r="E3025" s="176"/>
      <c r="F3025" s="176"/>
      <c r="G3025" s="177"/>
      <c r="H3025" s="177"/>
    </row>
    <row r="3026" spans="1:8" x14ac:dyDescent="0.25">
      <c r="A3026" s="793"/>
      <c r="E3026" s="176"/>
      <c r="F3026" s="176"/>
      <c r="G3026" s="177"/>
      <c r="H3026" s="177"/>
    </row>
    <row r="3027" spans="1:8" x14ac:dyDescent="0.25">
      <c r="A3027" s="793"/>
      <c r="E3027" s="176"/>
      <c r="F3027" s="176"/>
      <c r="G3027" s="177"/>
      <c r="H3027" s="177"/>
    </row>
    <row r="3028" spans="1:8" x14ac:dyDescent="0.25">
      <c r="A3028" s="793"/>
      <c r="E3028" s="176"/>
      <c r="F3028" s="176"/>
      <c r="G3028" s="177"/>
      <c r="H3028" s="177"/>
    </row>
    <row r="3029" spans="1:8" x14ac:dyDescent="0.25">
      <c r="A3029" s="793"/>
      <c r="E3029" s="176"/>
      <c r="F3029" s="176"/>
      <c r="G3029" s="177"/>
      <c r="H3029" s="177"/>
    </row>
    <row r="3030" spans="1:8" x14ac:dyDescent="0.25">
      <c r="A3030" s="793"/>
      <c r="E3030" s="176"/>
      <c r="F3030" s="176"/>
      <c r="G3030" s="177"/>
      <c r="H3030" s="177"/>
    </row>
    <row r="3031" spans="1:8" x14ac:dyDescent="0.25">
      <c r="A3031" s="793"/>
      <c r="E3031" s="176"/>
      <c r="F3031" s="176"/>
      <c r="G3031" s="177"/>
      <c r="H3031" s="177"/>
    </row>
    <row r="3032" spans="1:8" x14ac:dyDescent="0.25">
      <c r="A3032" s="793"/>
      <c r="E3032" s="176"/>
      <c r="F3032" s="176"/>
      <c r="G3032" s="177"/>
      <c r="H3032" s="177"/>
    </row>
    <row r="3033" spans="1:8" x14ac:dyDescent="0.25">
      <c r="A3033" s="793"/>
      <c r="E3033" s="176"/>
      <c r="F3033" s="176"/>
      <c r="G3033" s="177"/>
      <c r="H3033" s="177"/>
    </row>
    <row r="3034" spans="1:8" x14ac:dyDescent="0.25">
      <c r="A3034" s="793"/>
      <c r="E3034" s="176"/>
      <c r="F3034" s="176"/>
      <c r="G3034" s="177"/>
      <c r="H3034" s="177"/>
    </row>
    <row r="3035" spans="1:8" x14ac:dyDescent="0.25">
      <c r="A3035" s="793"/>
      <c r="E3035" s="176"/>
      <c r="F3035" s="176"/>
      <c r="G3035" s="177"/>
      <c r="H3035" s="177"/>
    </row>
    <row r="3036" spans="1:8" x14ac:dyDescent="0.25">
      <c r="A3036" s="793"/>
      <c r="E3036" s="176"/>
      <c r="F3036" s="176"/>
      <c r="G3036" s="177"/>
      <c r="H3036" s="177"/>
    </row>
    <row r="3037" spans="1:8" x14ac:dyDescent="0.25">
      <c r="A3037" s="793"/>
      <c r="E3037" s="176"/>
      <c r="F3037" s="176"/>
      <c r="G3037" s="177"/>
      <c r="H3037" s="177"/>
    </row>
    <row r="3038" spans="1:8" x14ac:dyDescent="0.25">
      <c r="A3038" s="793"/>
      <c r="E3038" s="176"/>
      <c r="F3038" s="176"/>
      <c r="G3038" s="177"/>
      <c r="H3038" s="177"/>
    </row>
    <row r="3039" spans="1:8" x14ac:dyDescent="0.25">
      <c r="A3039" s="793"/>
      <c r="E3039" s="176"/>
      <c r="F3039" s="176"/>
      <c r="G3039" s="177"/>
      <c r="H3039" s="177"/>
    </row>
    <row r="3040" spans="1:8" x14ac:dyDescent="0.25">
      <c r="A3040" s="793"/>
      <c r="E3040" s="176"/>
      <c r="F3040" s="176"/>
      <c r="G3040" s="177"/>
      <c r="H3040" s="177"/>
    </row>
    <row r="3041" spans="1:8" x14ac:dyDescent="0.25">
      <c r="A3041" s="793"/>
      <c r="E3041" s="176"/>
      <c r="F3041" s="176"/>
      <c r="G3041" s="177"/>
      <c r="H3041" s="177"/>
    </row>
    <row r="3042" spans="1:8" x14ac:dyDescent="0.25">
      <c r="A3042" s="793"/>
      <c r="E3042" s="176"/>
      <c r="F3042" s="176"/>
      <c r="G3042" s="177"/>
      <c r="H3042" s="177"/>
    </row>
    <row r="3043" spans="1:8" x14ac:dyDescent="0.25">
      <c r="A3043" s="793"/>
      <c r="E3043" s="176"/>
      <c r="F3043" s="176"/>
      <c r="G3043" s="177"/>
      <c r="H3043" s="177"/>
    </row>
    <row r="3044" spans="1:8" x14ac:dyDescent="0.25">
      <c r="A3044" s="793"/>
      <c r="E3044" s="176"/>
      <c r="F3044" s="176"/>
      <c r="G3044" s="177"/>
      <c r="H3044" s="177"/>
    </row>
    <row r="3045" spans="1:8" x14ac:dyDescent="0.25">
      <c r="A3045" s="793"/>
      <c r="E3045" s="176"/>
      <c r="F3045" s="176"/>
      <c r="G3045" s="177"/>
      <c r="H3045" s="177"/>
    </row>
    <row r="3046" spans="1:8" x14ac:dyDescent="0.25">
      <c r="A3046" s="793"/>
      <c r="E3046" s="176"/>
      <c r="F3046" s="176"/>
      <c r="G3046" s="177"/>
      <c r="H3046" s="177"/>
    </row>
    <row r="3047" spans="1:8" x14ac:dyDescent="0.25">
      <c r="A3047" s="793"/>
      <c r="E3047" s="176"/>
      <c r="F3047" s="176"/>
      <c r="G3047" s="177"/>
      <c r="H3047" s="177"/>
    </row>
    <row r="3048" spans="1:8" x14ac:dyDescent="0.25">
      <c r="A3048" s="793"/>
      <c r="E3048" s="176"/>
      <c r="F3048" s="176"/>
      <c r="G3048" s="177"/>
      <c r="H3048" s="177"/>
    </row>
    <row r="3049" spans="1:8" x14ac:dyDescent="0.25">
      <c r="A3049" s="793"/>
      <c r="E3049" s="176"/>
      <c r="F3049" s="176"/>
      <c r="G3049" s="177"/>
      <c r="H3049" s="177"/>
    </row>
    <row r="3050" spans="1:8" x14ac:dyDescent="0.25">
      <c r="A3050" s="793"/>
      <c r="E3050" s="176"/>
      <c r="F3050" s="176"/>
      <c r="G3050" s="177"/>
      <c r="H3050" s="177"/>
    </row>
    <row r="3051" spans="1:8" x14ac:dyDescent="0.25">
      <c r="A3051" s="793"/>
      <c r="E3051" s="176"/>
      <c r="F3051" s="176"/>
      <c r="G3051" s="177"/>
      <c r="H3051" s="177"/>
    </row>
    <row r="3052" spans="1:8" x14ac:dyDescent="0.25">
      <c r="A3052" s="793"/>
      <c r="E3052" s="176"/>
      <c r="F3052" s="176"/>
      <c r="G3052" s="177"/>
      <c r="H3052" s="177"/>
    </row>
    <row r="3053" spans="1:8" x14ac:dyDescent="0.25">
      <c r="A3053" s="793"/>
      <c r="E3053" s="176"/>
      <c r="F3053" s="176"/>
      <c r="G3053" s="177"/>
      <c r="H3053" s="177"/>
    </row>
    <row r="3054" spans="1:8" x14ac:dyDescent="0.25">
      <c r="A3054" s="793"/>
      <c r="E3054" s="176"/>
      <c r="F3054" s="176"/>
      <c r="G3054" s="177"/>
      <c r="H3054" s="177"/>
    </row>
    <row r="3055" spans="1:8" x14ac:dyDescent="0.25">
      <c r="A3055" s="793"/>
      <c r="E3055" s="176"/>
      <c r="F3055" s="176"/>
      <c r="G3055" s="177"/>
      <c r="H3055" s="177"/>
    </row>
    <row r="3056" spans="1:8" x14ac:dyDescent="0.25">
      <c r="A3056" s="793"/>
      <c r="E3056" s="176"/>
      <c r="F3056" s="176"/>
      <c r="G3056" s="177"/>
      <c r="H3056" s="177"/>
    </row>
    <row r="3057" spans="1:8" x14ac:dyDescent="0.25">
      <c r="A3057" s="793"/>
      <c r="E3057" s="176"/>
      <c r="F3057" s="176"/>
      <c r="G3057" s="177"/>
      <c r="H3057" s="177"/>
    </row>
    <row r="3058" spans="1:8" x14ac:dyDescent="0.25">
      <c r="A3058" s="793"/>
      <c r="E3058" s="176"/>
      <c r="F3058" s="176"/>
      <c r="G3058" s="177"/>
      <c r="H3058" s="177"/>
    </row>
    <row r="3059" spans="1:8" x14ac:dyDescent="0.25">
      <c r="A3059" s="793"/>
      <c r="E3059" s="176"/>
      <c r="F3059" s="176"/>
      <c r="G3059" s="177"/>
      <c r="H3059" s="177"/>
    </row>
    <row r="3060" spans="1:8" x14ac:dyDescent="0.25">
      <c r="A3060" s="793"/>
      <c r="E3060" s="176"/>
      <c r="F3060" s="176"/>
      <c r="G3060" s="177"/>
      <c r="H3060" s="177"/>
    </row>
    <row r="3061" spans="1:8" x14ac:dyDescent="0.25">
      <c r="A3061" s="793"/>
      <c r="E3061" s="176"/>
      <c r="F3061" s="176"/>
      <c r="G3061" s="177"/>
      <c r="H3061" s="177"/>
    </row>
    <row r="3062" spans="1:8" x14ac:dyDescent="0.25">
      <c r="A3062" s="793"/>
      <c r="E3062" s="176"/>
      <c r="F3062" s="176"/>
      <c r="G3062" s="177"/>
      <c r="H3062" s="177"/>
    </row>
    <row r="3063" spans="1:8" x14ac:dyDescent="0.25">
      <c r="A3063" s="793"/>
      <c r="E3063" s="176"/>
      <c r="F3063" s="176"/>
      <c r="G3063" s="177"/>
      <c r="H3063" s="177"/>
    </row>
    <row r="3064" spans="1:8" x14ac:dyDescent="0.25">
      <c r="A3064" s="793"/>
      <c r="E3064" s="176"/>
      <c r="F3064" s="176"/>
      <c r="G3064" s="177"/>
      <c r="H3064" s="177"/>
    </row>
    <row r="3065" spans="1:8" x14ac:dyDescent="0.25">
      <c r="A3065" s="793"/>
      <c r="E3065" s="176"/>
      <c r="F3065" s="176"/>
      <c r="G3065" s="177"/>
      <c r="H3065" s="177"/>
    </row>
    <row r="3066" spans="1:8" x14ac:dyDescent="0.25">
      <c r="A3066" s="793"/>
      <c r="E3066" s="176"/>
      <c r="F3066" s="176"/>
      <c r="G3066" s="177"/>
      <c r="H3066" s="177"/>
    </row>
    <row r="3067" spans="1:8" x14ac:dyDescent="0.25">
      <c r="A3067" s="793"/>
      <c r="E3067" s="176"/>
      <c r="F3067" s="176"/>
      <c r="G3067" s="177"/>
      <c r="H3067" s="177"/>
    </row>
    <row r="3068" spans="1:8" x14ac:dyDescent="0.25">
      <c r="A3068" s="793"/>
      <c r="E3068" s="176"/>
      <c r="F3068" s="176"/>
      <c r="G3068" s="177"/>
      <c r="H3068" s="177"/>
    </row>
    <row r="3069" spans="1:8" x14ac:dyDescent="0.25">
      <c r="A3069" s="793"/>
      <c r="E3069" s="176"/>
      <c r="F3069" s="176"/>
      <c r="G3069" s="177"/>
      <c r="H3069" s="177"/>
    </row>
    <row r="3070" spans="1:8" x14ac:dyDescent="0.25">
      <c r="A3070" s="793"/>
      <c r="E3070" s="176"/>
      <c r="F3070" s="176"/>
      <c r="G3070" s="177"/>
      <c r="H3070" s="177"/>
    </row>
    <row r="3071" spans="1:8" x14ac:dyDescent="0.25">
      <c r="A3071" s="793"/>
      <c r="E3071" s="176"/>
      <c r="F3071" s="176"/>
      <c r="G3071" s="177"/>
      <c r="H3071" s="177"/>
    </row>
    <row r="3072" spans="1:8" x14ac:dyDescent="0.25">
      <c r="A3072" s="793"/>
      <c r="E3072" s="176"/>
      <c r="F3072" s="176"/>
      <c r="G3072" s="177"/>
      <c r="H3072" s="177"/>
    </row>
    <row r="3073" spans="1:8" x14ac:dyDescent="0.25">
      <c r="A3073" s="793"/>
      <c r="E3073" s="176"/>
      <c r="F3073" s="176"/>
      <c r="G3073" s="177"/>
      <c r="H3073" s="177"/>
    </row>
    <row r="3074" spans="1:8" x14ac:dyDescent="0.25">
      <c r="A3074" s="793"/>
      <c r="E3074" s="176"/>
      <c r="F3074" s="176"/>
      <c r="G3074" s="177"/>
      <c r="H3074" s="177"/>
    </row>
    <row r="3075" spans="1:8" x14ac:dyDescent="0.25">
      <c r="A3075" s="793"/>
      <c r="E3075" s="176"/>
      <c r="F3075" s="176"/>
      <c r="G3075" s="177"/>
      <c r="H3075" s="177"/>
    </row>
    <row r="3076" spans="1:8" x14ac:dyDescent="0.25">
      <c r="A3076" s="793"/>
      <c r="E3076" s="176"/>
      <c r="F3076" s="176"/>
      <c r="G3076" s="177"/>
      <c r="H3076" s="177"/>
    </row>
    <row r="3077" spans="1:8" x14ac:dyDescent="0.25">
      <c r="A3077" s="793"/>
      <c r="E3077" s="176"/>
      <c r="F3077" s="176"/>
      <c r="G3077" s="177"/>
      <c r="H3077" s="177"/>
    </row>
    <row r="3078" spans="1:8" x14ac:dyDescent="0.25">
      <c r="A3078" s="793"/>
      <c r="E3078" s="176"/>
      <c r="F3078" s="176"/>
      <c r="G3078" s="177"/>
      <c r="H3078" s="177"/>
    </row>
    <row r="3079" spans="1:8" x14ac:dyDescent="0.25">
      <c r="A3079" s="793"/>
      <c r="E3079" s="176"/>
      <c r="F3079" s="176"/>
      <c r="G3079" s="177"/>
      <c r="H3079" s="177"/>
    </row>
    <row r="3080" spans="1:8" x14ac:dyDescent="0.25">
      <c r="A3080" s="793"/>
      <c r="E3080" s="176"/>
      <c r="F3080" s="176"/>
      <c r="G3080" s="177"/>
      <c r="H3080" s="177"/>
    </row>
    <row r="3081" spans="1:8" x14ac:dyDescent="0.25">
      <c r="A3081" s="793"/>
      <c r="E3081" s="176"/>
      <c r="F3081" s="176"/>
      <c r="G3081" s="177"/>
      <c r="H3081" s="177"/>
    </row>
    <row r="3082" spans="1:8" x14ac:dyDescent="0.25">
      <c r="A3082" s="793"/>
      <c r="E3082" s="176"/>
      <c r="F3082" s="176"/>
      <c r="G3082" s="177"/>
      <c r="H3082" s="177"/>
    </row>
    <row r="3083" spans="1:8" x14ac:dyDescent="0.25">
      <c r="A3083" s="793"/>
      <c r="E3083" s="176"/>
      <c r="F3083" s="176"/>
      <c r="G3083" s="177"/>
      <c r="H3083" s="177"/>
    </row>
    <row r="3084" spans="1:8" x14ac:dyDescent="0.25">
      <c r="A3084" s="793"/>
      <c r="E3084" s="176"/>
      <c r="F3084" s="176"/>
      <c r="G3084" s="177"/>
      <c r="H3084" s="177"/>
    </row>
    <row r="3085" spans="1:8" x14ac:dyDescent="0.25">
      <c r="A3085" s="793"/>
      <c r="E3085" s="176"/>
      <c r="F3085" s="176"/>
      <c r="G3085" s="177"/>
      <c r="H3085" s="177"/>
    </row>
    <row r="3086" spans="1:8" x14ac:dyDescent="0.25">
      <c r="A3086" s="793"/>
      <c r="E3086" s="176"/>
      <c r="F3086" s="176"/>
      <c r="G3086" s="177"/>
      <c r="H3086" s="177"/>
    </row>
    <row r="3087" spans="1:8" x14ac:dyDescent="0.25">
      <c r="A3087" s="793"/>
      <c r="E3087" s="176"/>
      <c r="F3087" s="176"/>
      <c r="G3087" s="177"/>
      <c r="H3087" s="177"/>
    </row>
    <row r="3088" spans="1:8" x14ac:dyDescent="0.25">
      <c r="A3088" s="793"/>
      <c r="E3088" s="176"/>
      <c r="F3088" s="176"/>
      <c r="G3088" s="177"/>
      <c r="H3088" s="177"/>
    </row>
    <row r="3089" spans="1:8" x14ac:dyDescent="0.25">
      <c r="A3089" s="793"/>
      <c r="E3089" s="176"/>
      <c r="F3089" s="176"/>
      <c r="G3089" s="177"/>
      <c r="H3089" s="177"/>
    </row>
    <row r="3090" spans="1:8" x14ac:dyDescent="0.25">
      <c r="A3090" s="793"/>
      <c r="E3090" s="176"/>
      <c r="F3090" s="176"/>
      <c r="G3090" s="177"/>
      <c r="H3090" s="177"/>
    </row>
    <row r="3091" spans="1:8" x14ac:dyDescent="0.25">
      <c r="A3091" s="793"/>
      <c r="E3091" s="176"/>
      <c r="F3091" s="176"/>
      <c r="G3091" s="177"/>
      <c r="H3091" s="177"/>
    </row>
    <row r="3092" spans="1:8" x14ac:dyDescent="0.25">
      <c r="A3092" s="793"/>
      <c r="E3092" s="176"/>
      <c r="F3092" s="176"/>
      <c r="G3092" s="177"/>
      <c r="H3092" s="177"/>
    </row>
    <row r="3093" spans="1:8" x14ac:dyDescent="0.25">
      <c r="A3093" s="793"/>
      <c r="E3093" s="176"/>
      <c r="F3093" s="176"/>
      <c r="G3093" s="177"/>
      <c r="H3093" s="177"/>
    </row>
    <row r="3094" spans="1:8" x14ac:dyDescent="0.25">
      <c r="A3094" s="793"/>
      <c r="E3094" s="176"/>
      <c r="F3094" s="176"/>
      <c r="G3094" s="177"/>
      <c r="H3094" s="177"/>
    </row>
    <row r="3095" spans="1:8" x14ac:dyDescent="0.25">
      <c r="A3095" s="793"/>
      <c r="E3095" s="176"/>
      <c r="F3095" s="176"/>
      <c r="G3095" s="177"/>
      <c r="H3095" s="177"/>
    </row>
    <row r="3096" spans="1:8" x14ac:dyDescent="0.25">
      <c r="A3096" s="793"/>
      <c r="E3096" s="176"/>
      <c r="F3096" s="176"/>
      <c r="G3096" s="177"/>
      <c r="H3096" s="177"/>
    </row>
    <row r="3097" spans="1:8" x14ac:dyDescent="0.25">
      <c r="A3097" s="793"/>
      <c r="E3097" s="176"/>
      <c r="F3097" s="176"/>
      <c r="G3097" s="177"/>
      <c r="H3097" s="177"/>
    </row>
    <row r="3098" spans="1:8" x14ac:dyDescent="0.25">
      <c r="A3098" s="793"/>
      <c r="E3098" s="176"/>
      <c r="F3098" s="176"/>
      <c r="G3098" s="177"/>
      <c r="H3098" s="177"/>
    </row>
    <row r="3099" spans="1:8" x14ac:dyDescent="0.25">
      <c r="A3099" s="793"/>
      <c r="E3099" s="176"/>
      <c r="F3099" s="176"/>
      <c r="G3099" s="177"/>
      <c r="H3099" s="177"/>
    </row>
    <row r="3100" spans="1:8" x14ac:dyDescent="0.25">
      <c r="A3100" s="793"/>
      <c r="E3100" s="176"/>
      <c r="F3100" s="176"/>
      <c r="G3100" s="177"/>
      <c r="H3100" s="177"/>
    </row>
    <row r="3101" spans="1:8" x14ac:dyDescent="0.25">
      <c r="A3101" s="793"/>
      <c r="E3101" s="176"/>
      <c r="F3101" s="176"/>
      <c r="G3101" s="177"/>
      <c r="H3101" s="177"/>
    </row>
    <row r="3102" spans="1:8" x14ac:dyDescent="0.25">
      <c r="A3102" s="793"/>
      <c r="E3102" s="176"/>
      <c r="F3102" s="176"/>
      <c r="G3102" s="177"/>
      <c r="H3102" s="177"/>
    </row>
    <row r="3103" spans="1:8" x14ac:dyDescent="0.25">
      <c r="A3103" s="793"/>
      <c r="E3103" s="176"/>
      <c r="F3103" s="176"/>
      <c r="G3103" s="177"/>
      <c r="H3103" s="177"/>
    </row>
    <row r="3104" spans="1:8" x14ac:dyDescent="0.25">
      <c r="A3104" s="793"/>
      <c r="E3104" s="176"/>
      <c r="F3104" s="176"/>
      <c r="G3104" s="177"/>
      <c r="H3104" s="177"/>
    </row>
    <row r="3105" spans="1:8" x14ac:dyDescent="0.25">
      <c r="A3105" s="793"/>
      <c r="E3105" s="176"/>
      <c r="F3105" s="176"/>
      <c r="G3105" s="177"/>
      <c r="H3105" s="177"/>
    </row>
    <row r="3106" spans="1:8" x14ac:dyDescent="0.25">
      <c r="A3106" s="793"/>
      <c r="E3106" s="176"/>
      <c r="F3106" s="176"/>
      <c r="G3106" s="177"/>
      <c r="H3106" s="177"/>
    </row>
    <row r="3107" spans="1:8" x14ac:dyDescent="0.25">
      <c r="A3107" s="793"/>
      <c r="E3107" s="176"/>
      <c r="F3107" s="176"/>
      <c r="G3107" s="177"/>
      <c r="H3107" s="177"/>
    </row>
    <row r="3108" spans="1:8" x14ac:dyDescent="0.25">
      <c r="A3108" s="793"/>
      <c r="E3108" s="176"/>
      <c r="F3108" s="176"/>
      <c r="G3108" s="177"/>
      <c r="H3108" s="177"/>
    </row>
    <row r="3109" spans="1:8" x14ac:dyDescent="0.25">
      <c r="A3109" s="793"/>
      <c r="E3109" s="176"/>
      <c r="F3109" s="176"/>
      <c r="G3109" s="177"/>
      <c r="H3109" s="177"/>
    </row>
    <row r="3110" spans="1:8" x14ac:dyDescent="0.25">
      <c r="A3110" s="793"/>
      <c r="E3110" s="176"/>
      <c r="F3110" s="176"/>
      <c r="G3110" s="177"/>
      <c r="H3110" s="177"/>
    </row>
    <row r="3111" spans="1:8" x14ac:dyDescent="0.25">
      <c r="A3111" s="793"/>
      <c r="E3111" s="176"/>
      <c r="F3111" s="176"/>
      <c r="G3111" s="177"/>
      <c r="H3111" s="177"/>
    </row>
    <row r="3112" spans="1:8" x14ac:dyDescent="0.25">
      <c r="A3112" s="793"/>
      <c r="E3112" s="176"/>
      <c r="F3112" s="176"/>
      <c r="G3112" s="177"/>
      <c r="H3112" s="177"/>
    </row>
    <row r="3113" spans="1:8" x14ac:dyDescent="0.25">
      <c r="A3113" s="793"/>
      <c r="E3113" s="176"/>
      <c r="F3113" s="176"/>
      <c r="G3113" s="177"/>
      <c r="H3113" s="177"/>
    </row>
    <row r="3114" spans="1:8" x14ac:dyDescent="0.25">
      <c r="A3114" s="793"/>
      <c r="E3114" s="176"/>
      <c r="F3114" s="176"/>
      <c r="G3114" s="177"/>
      <c r="H3114" s="177"/>
    </row>
    <row r="3115" spans="1:8" x14ac:dyDescent="0.25">
      <c r="A3115" s="793"/>
      <c r="E3115" s="176"/>
      <c r="F3115" s="176"/>
      <c r="G3115" s="177"/>
      <c r="H3115" s="177"/>
    </row>
    <row r="3116" spans="1:8" x14ac:dyDescent="0.25">
      <c r="A3116" s="793"/>
      <c r="E3116" s="176"/>
      <c r="F3116" s="176"/>
      <c r="G3116" s="177"/>
      <c r="H3116" s="177"/>
    </row>
    <row r="3117" spans="1:8" x14ac:dyDescent="0.25">
      <c r="A3117" s="793"/>
      <c r="E3117" s="176"/>
      <c r="F3117" s="176"/>
      <c r="G3117" s="177"/>
      <c r="H3117" s="177"/>
    </row>
    <row r="3118" spans="1:8" x14ac:dyDescent="0.25">
      <c r="A3118" s="793"/>
      <c r="E3118" s="176"/>
      <c r="F3118" s="176"/>
      <c r="G3118" s="177"/>
      <c r="H3118" s="177"/>
    </row>
    <row r="3119" spans="1:8" x14ac:dyDescent="0.25">
      <c r="A3119" s="793"/>
      <c r="E3119" s="176"/>
      <c r="F3119" s="176"/>
      <c r="G3119" s="177"/>
      <c r="H3119" s="177"/>
    </row>
    <row r="3120" spans="1:8" x14ac:dyDescent="0.25">
      <c r="A3120" s="793"/>
      <c r="E3120" s="176"/>
      <c r="F3120" s="176"/>
      <c r="G3120" s="177"/>
      <c r="H3120" s="177"/>
    </row>
    <row r="3121" spans="1:8" x14ac:dyDescent="0.25">
      <c r="A3121" s="793"/>
      <c r="E3121" s="176"/>
      <c r="F3121" s="176"/>
      <c r="G3121" s="177"/>
      <c r="H3121" s="177"/>
    </row>
    <row r="3122" spans="1:8" x14ac:dyDescent="0.25">
      <c r="A3122" s="793"/>
      <c r="E3122" s="176"/>
      <c r="F3122" s="176"/>
      <c r="G3122" s="177"/>
      <c r="H3122" s="177"/>
    </row>
    <row r="3123" spans="1:8" x14ac:dyDescent="0.25">
      <c r="A3123" s="793"/>
      <c r="E3123" s="176"/>
      <c r="F3123" s="176"/>
      <c r="G3123" s="177"/>
      <c r="H3123" s="177"/>
    </row>
    <row r="3124" spans="1:8" x14ac:dyDescent="0.25">
      <c r="A3124" s="793"/>
      <c r="E3124" s="176"/>
      <c r="F3124" s="176"/>
      <c r="G3124" s="177"/>
      <c r="H3124" s="177"/>
    </row>
    <row r="3125" spans="1:8" x14ac:dyDescent="0.25">
      <c r="A3125" s="793"/>
      <c r="E3125" s="176"/>
      <c r="F3125" s="176"/>
      <c r="G3125" s="177"/>
      <c r="H3125" s="177"/>
    </row>
    <row r="3126" spans="1:8" x14ac:dyDescent="0.25">
      <c r="A3126" s="793"/>
      <c r="E3126" s="176"/>
      <c r="F3126" s="176"/>
      <c r="G3126" s="177"/>
      <c r="H3126" s="177"/>
    </row>
    <row r="3127" spans="1:8" x14ac:dyDescent="0.25">
      <c r="A3127" s="793"/>
      <c r="E3127" s="176"/>
      <c r="F3127" s="176"/>
      <c r="G3127" s="177"/>
      <c r="H3127" s="177"/>
    </row>
    <row r="3128" spans="1:8" x14ac:dyDescent="0.25">
      <c r="A3128" s="793"/>
      <c r="E3128" s="176"/>
      <c r="F3128" s="176"/>
      <c r="G3128" s="177"/>
      <c r="H3128" s="177"/>
    </row>
    <row r="3129" spans="1:8" x14ac:dyDescent="0.25">
      <c r="A3129" s="793"/>
      <c r="E3129" s="176"/>
      <c r="F3129" s="176"/>
      <c r="G3129" s="177"/>
      <c r="H3129" s="177"/>
    </row>
    <row r="3130" spans="1:8" x14ac:dyDescent="0.25">
      <c r="A3130" s="793"/>
      <c r="E3130" s="176"/>
      <c r="F3130" s="176"/>
      <c r="G3130" s="177"/>
      <c r="H3130" s="177"/>
    </row>
    <row r="3131" spans="1:8" x14ac:dyDescent="0.25">
      <c r="A3131" s="793"/>
      <c r="E3131" s="176"/>
      <c r="F3131" s="176"/>
      <c r="G3131" s="177"/>
      <c r="H3131" s="177"/>
    </row>
    <row r="3132" spans="1:8" x14ac:dyDescent="0.25">
      <c r="A3132" s="793"/>
      <c r="E3132" s="176"/>
      <c r="F3132" s="176"/>
      <c r="G3132" s="177"/>
      <c r="H3132" s="177"/>
    </row>
    <row r="3133" spans="1:8" x14ac:dyDescent="0.25">
      <c r="A3133" s="793"/>
      <c r="E3133" s="176"/>
      <c r="F3133" s="176"/>
      <c r="G3133" s="177"/>
      <c r="H3133" s="177"/>
    </row>
    <row r="3134" spans="1:8" x14ac:dyDescent="0.25">
      <c r="A3134" s="793"/>
      <c r="E3134" s="176"/>
      <c r="F3134" s="176"/>
      <c r="G3134" s="177"/>
      <c r="H3134" s="177"/>
    </row>
    <row r="3135" spans="1:8" x14ac:dyDescent="0.25">
      <c r="A3135" s="793"/>
      <c r="E3135" s="176"/>
      <c r="F3135" s="176"/>
      <c r="G3135" s="177"/>
      <c r="H3135" s="177"/>
    </row>
    <row r="3136" spans="1:8" x14ac:dyDescent="0.25">
      <c r="A3136" s="793"/>
      <c r="E3136" s="176"/>
      <c r="F3136" s="176"/>
      <c r="G3136" s="177"/>
      <c r="H3136" s="177"/>
    </row>
    <row r="3137" spans="1:8" x14ac:dyDescent="0.25">
      <c r="A3137" s="793"/>
      <c r="E3137" s="176"/>
      <c r="F3137" s="176"/>
      <c r="G3137" s="177"/>
      <c r="H3137" s="177"/>
    </row>
    <row r="3138" spans="1:8" x14ac:dyDescent="0.25">
      <c r="A3138" s="793"/>
      <c r="E3138" s="176"/>
      <c r="F3138" s="176"/>
      <c r="G3138" s="177"/>
      <c r="H3138" s="177"/>
    </row>
    <row r="3139" spans="1:8" x14ac:dyDescent="0.25">
      <c r="A3139" s="793"/>
      <c r="E3139" s="176"/>
      <c r="F3139" s="176"/>
      <c r="G3139" s="177"/>
      <c r="H3139" s="177"/>
    </row>
    <row r="3140" spans="1:8" x14ac:dyDescent="0.25">
      <c r="A3140" s="793"/>
      <c r="E3140" s="176"/>
      <c r="F3140" s="176"/>
      <c r="G3140" s="177"/>
      <c r="H3140" s="177"/>
    </row>
    <row r="3141" spans="1:8" x14ac:dyDescent="0.25">
      <c r="A3141" s="793"/>
      <c r="E3141" s="176"/>
      <c r="F3141" s="176"/>
      <c r="G3141" s="177"/>
      <c r="H3141" s="177"/>
    </row>
    <row r="3142" spans="1:8" x14ac:dyDescent="0.25">
      <c r="A3142" s="793"/>
      <c r="E3142" s="176"/>
      <c r="F3142" s="176"/>
      <c r="G3142" s="177"/>
      <c r="H3142" s="177"/>
    </row>
    <row r="3143" spans="1:8" x14ac:dyDescent="0.25">
      <c r="A3143" s="793"/>
      <c r="E3143" s="176"/>
      <c r="F3143" s="176"/>
      <c r="G3143" s="177"/>
      <c r="H3143" s="177"/>
    </row>
    <row r="3144" spans="1:8" x14ac:dyDescent="0.25">
      <c r="A3144" s="793"/>
      <c r="E3144" s="176"/>
      <c r="F3144" s="176"/>
      <c r="G3144" s="177"/>
      <c r="H3144" s="177"/>
    </row>
    <row r="3145" spans="1:8" x14ac:dyDescent="0.25">
      <c r="A3145" s="793"/>
      <c r="E3145" s="176"/>
      <c r="F3145" s="176"/>
      <c r="G3145" s="177"/>
      <c r="H3145" s="177"/>
    </row>
    <row r="3146" spans="1:8" x14ac:dyDescent="0.25">
      <c r="A3146" s="793"/>
      <c r="E3146" s="176"/>
      <c r="F3146" s="176"/>
      <c r="G3146" s="177"/>
      <c r="H3146" s="177"/>
    </row>
    <row r="3147" spans="1:8" x14ac:dyDescent="0.25">
      <c r="A3147" s="793"/>
      <c r="E3147" s="176"/>
      <c r="F3147" s="176"/>
      <c r="G3147" s="177"/>
      <c r="H3147" s="177"/>
    </row>
    <row r="3148" spans="1:8" x14ac:dyDescent="0.25">
      <c r="A3148" s="793"/>
      <c r="E3148" s="176"/>
      <c r="F3148" s="176"/>
      <c r="G3148" s="177"/>
      <c r="H3148" s="177"/>
    </row>
    <row r="3149" spans="1:8" x14ac:dyDescent="0.25">
      <c r="A3149" s="793"/>
      <c r="E3149" s="176"/>
      <c r="F3149" s="176"/>
      <c r="G3149" s="177"/>
      <c r="H3149" s="177"/>
    </row>
    <row r="3150" spans="1:8" x14ac:dyDescent="0.25">
      <c r="A3150" s="793"/>
      <c r="E3150" s="176"/>
      <c r="F3150" s="176"/>
      <c r="G3150" s="177"/>
      <c r="H3150" s="177"/>
    </row>
    <row r="3151" spans="1:8" x14ac:dyDescent="0.25">
      <c r="A3151" s="793"/>
      <c r="E3151" s="176"/>
      <c r="F3151" s="176"/>
      <c r="G3151" s="177"/>
      <c r="H3151" s="177"/>
    </row>
    <row r="3152" spans="1:8" x14ac:dyDescent="0.25">
      <c r="A3152" s="793"/>
      <c r="E3152" s="176"/>
      <c r="F3152" s="176"/>
      <c r="G3152" s="177"/>
      <c r="H3152" s="177"/>
    </row>
    <row r="3153" spans="1:8" x14ac:dyDescent="0.25">
      <c r="A3153" s="793"/>
      <c r="E3153" s="176"/>
      <c r="F3153" s="176"/>
      <c r="G3153" s="177"/>
      <c r="H3153" s="177"/>
    </row>
    <row r="3154" spans="1:8" x14ac:dyDescent="0.25">
      <c r="A3154" s="793"/>
      <c r="E3154" s="176"/>
      <c r="F3154" s="176"/>
      <c r="G3154" s="177"/>
      <c r="H3154" s="177"/>
    </row>
    <row r="3155" spans="1:8" x14ac:dyDescent="0.25">
      <c r="A3155" s="793"/>
      <c r="E3155" s="176"/>
      <c r="F3155" s="176"/>
      <c r="G3155" s="177"/>
      <c r="H3155" s="177"/>
    </row>
    <row r="3156" spans="1:8" x14ac:dyDescent="0.25">
      <c r="A3156" s="793"/>
      <c r="E3156" s="176"/>
      <c r="F3156" s="176"/>
      <c r="G3156" s="177"/>
      <c r="H3156" s="177"/>
    </row>
    <row r="3157" spans="1:8" x14ac:dyDescent="0.25">
      <c r="A3157" s="793"/>
      <c r="E3157" s="176"/>
      <c r="F3157" s="176"/>
      <c r="G3157" s="177"/>
      <c r="H3157" s="177"/>
    </row>
    <row r="3158" spans="1:8" x14ac:dyDescent="0.25">
      <c r="A3158" s="793"/>
      <c r="E3158" s="176"/>
      <c r="F3158" s="176"/>
      <c r="G3158" s="177"/>
      <c r="H3158" s="177"/>
    </row>
    <row r="3159" spans="1:8" x14ac:dyDescent="0.25">
      <c r="A3159" s="793"/>
      <c r="E3159" s="176"/>
      <c r="F3159" s="176"/>
      <c r="G3159" s="177"/>
      <c r="H3159" s="177"/>
    </row>
    <row r="3160" spans="1:8" x14ac:dyDescent="0.25">
      <c r="A3160" s="793"/>
      <c r="E3160" s="176"/>
      <c r="F3160" s="176"/>
      <c r="G3160" s="177"/>
      <c r="H3160" s="177"/>
    </row>
    <row r="3161" spans="1:8" x14ac:dyDescent="0.25">
      <c r="A3161" s="793"/>
      <c r="E3161" s="176"/>
      <c r="F3161" s="176"/>
      <c r="G3161" s="177"/>
      <c r="H3161" s="177"/>
    </row>
    <row r="3162" spans="1:8" x14ac:dyDescent="0.25">
      <c r="A3162" s="793"/>
      <c r="E3162" s="176"/>
      <c r="F3162" s="176"/>
      <c r="G3162" s="177"/>
      <c r="H3162" s="177"/>
    </row>
    <row r="3163" spans="1:8" x14ac:dyDescent="0.25">
      <c r="A3163" s="793"/>
      <c r="E3163" s="176"/>
      <c r="F3163" s="176"/>
      <c r="G3163" s="177"/>
      <c r="H3163" s="177"/>
    </row>
    <row r="3164" spans="1:8" x14ac:dyDescent="0.25">
      <c r="A3164" s="793"/>
      <c r="E3164" s="176"/>
      <c r="F3164" s="176"/>
      <c r="G3164" s="177"/>
      <c r="H3164" s="177"/>
    </row>
    <row r="3165" spans="1:8" x14ac:dyDescent="0.25">
      <c r="A3165" s="793"/>
      <c r="E3165" s="176"/>
      <c r="F3165" s="176"/>
      <c r="G3165" s="177"/>
      <c r="H3165" s="177"/>
    </row>
    <row r="3166" spans="1:8" x14ac:dyDescent="0.25">
      <c r="A3166" s="793"/>
      <c r="E3166" s="176"/>
      <c r="F3166" s="176"/>
      <c r="G3166" s="177"/>
      <c r="H3166" s="177"/>
    </row>
    <row r="3167" spans="1:8" x14ac:dyDescent="0.25">
      <c r="A3167" s="793"/>
      <c r="E3167" s="176"/>
      <c r="F3167" s="176"/>
      <c r="G3167" s="177"/>
      <c r="H3167" s="177"/>
    </row>
    <row r="3168" spans="1:8" x14ac:dyDescent="0.25">
      <c r="A3168" s="793"/>
      <c r="E3168" s="176"/>
      <c r="F3168" s="176"/>
      <c r="G3168" s="177"/>
      <c r="H3168" s="177"/>
    </row>
    <row r="3169" spans="1:8" x14ac:dyDescent="0.25">
      <c r="A3169" s="793"/>
      <c r="E3169" s="176"/>
      <c r="F3169" s="176"/>
      <c r="G3169" s="177"/>
      <c r="H3169" s="177"/>
    </row>
    <row r="3170" spans="1:8" x14ac:dyDescent="0.25">
      <c r="A3170" s="793"/>
      <c r="E3170" s="176"/>
      <c r="F3170" s="176"/>
      <c r="G3170" s="177"/>
      <c r="H3170" s="177"/>
    </row>
    <row r="3171" spans="1:8" x14ac:dyDescent="0.25">
      <c r="A3171" s="793"/>
      <c r="E3171" s="176"/>
      <c r="F3171" s="176"/>
      <c r="G3171" s="177"/>
      <c r="H3171" s="177"/>
    </row>
    <row r="3172" spans="1:8" x14ac:dyDescent="0.25">
      <c r="A3172" s="793"/>
      <c r="E3172" s="176"/>
      <c r="F3172" s="176"/>
      <c r="G3172" s="177"/>
      <c r="H3172" s="177"/>
    </row>
    <row r="3173" spans="1:8" x14ac:dyDescent="0.25">
      <c r="A3173" s="793"/>
      <c r="E3173" s="176"/>
      <c r="F3173" s="176"/>
      <c r="G3173" s="177"/>
      <c r="H3173" s="177"/>
    </row>
    <row r="3174" spans="1:8" x14ac:dyDescent="0.25">
      <c r="A3174" s="793"/>
      <c r="E3174" s="176"/>
      <c r="F3174" s="176"/>
      <c r="G3174" s="177"/>
      <c r="H3174" s="177"/>
    </row>
    <row r="3175" spans="1:8" x14ac:dyDescent="0.25">
      <c r="A3175" s="793"/>
      <c r="E3175" s="176"/>
      <c r="F3175" s="176"/>
      <c r="G3175" s="177"/>
      <c r="H3175" s="177"/>
    </row>
    <row r="3176" spans="1:8" x14ac:dyDescent="0.25">
      <c r="A3176" s="793"/>
      <c r="E3176" s="176"/>
      <c r="F3176" s="176"/>
      <c r="G3176" s="177"/>
      <c r="H3176" s="177"/>
    </row>
    <row r="3177" spans="1:8" x14ac:dyDescent="0.25">
      <c r="A3177" s="793"/>
      <c r="E3177" s="176"/>
      <c r="F3177" s="176"/>
      <c r="G3177" s="177"/>
      <c r="H3177" s="177"/>
    </row>
    <row r="3178" spans="1:8" x14ac:dyDescent="0.25">
      <c r="A3178" s="793"/>
      <c r="E3178" s="176"/>
      <c r="F3178" s="176"/>
      <c r="G3178" s="177"/>
      <c r="H3178" s="177"/>
    </row>
    <row r="3179" spans="1:8" x14ac:dyDescent="0.25">
      <c r="A3179" s="793"/>
      <c r="E3179" s="176"/>
      <c r="F3179" s="176"/>
      <c r="G3179" s="177"/>
      <c r="H3179" s="177"/>
    </row>
    <row r="3180" spans="1:8" x14ac:dyDescent="0.25">
      <c r="A3180" s="793"/>
      <c r="E3180" s="176"/>
      <c r="F3180" s="176"/>
      <c r="G3180" s="177"/>
      <c r="H3180" s="177"/>
    </row>
    <row r="3181" spans="1:8" x14ac:dyDescent="0.25">
      <c r="A3181" s="793"/>
      <c r="E3181" s="176"/>
      <c r="F3181" s="176"/>
      <c r="G3181" s="177"/>
      <c r="H3181" s="177"/>
    </row>
    <row r="3182" spans="1:8" x14ac:dyDescent="0.25">
      <c r="A3182" s="793"/>
      <c r="E3182" s="176"/>
      <c r="F3182" s="176"/>
      <c r="G3182" s="177"/>
      <c r="H3182" s="177"/>
    </row>
    <row r="3183" spans="1:8" x14ac:dyDescent="0.25">
      <c r="A3183" s="793"/>
      <c r="E3183" s="176"/>
      <c r="F3183" s="176"/>
      <c r="G3183" s="177"/>
      <c r="H3183" s="177"/>
    </row>
    <row r="3184" spans="1:8" x14ac:dyDescent="0.25">
      <c r="A3184" s="793"/>
      <c r="E3184" s="176"/>
      <c r="F3184" s="176"/>
      <c r="G3184" s="177"/>
      <c r="H3184" s="177"/>
    </row>
    <row r="3185" spans="1:8" x14ac:dyDescent="0.25">
      <c r="A3185" s="793"/>
      <c r="E3185" s="176"/>
      <c r="F3185" s="176"/>
      <c r="G3185" s="177"/>
      <c r="H3185" s="177"/>
    </row>
    <row r="3186" spans="1:8" x14ac:dyDescent="0.25">
      <c r="A3186" s="793"/>
      <c r="E3186" s="176"/>
      <c r="F3186" s="176"/>
      <c r="G3186" s="177"/>
      <c r="H3186" s="177"/>
    </row>
    <row r="3187" spans="1:8" x14ac:dyDescent="0.25">
      <c r="A3187" s="793"/>
      <c r="E3187" s="176"/>
      <c r="F3187" s="176"/>
      <c r="G3187" s="177"/>
      <c r="H3187" s="177"/>
    </row>
    <row r="3188" spans="1:8" x14ac:dyDescent="0.25">
      <c r="A3188" s="793"/>
      <c r="E3188" s="176"/>
      <c r="F3188" s="176"/>
      <c r="G3188" s="177"/>
      <c r="H3188" s="177"/>
    </row>
    <row r="3189" spans="1:8" x14ac:dyDescent="0.25">
      <c r="A3189" s="793"/>
      <c r="E3189" s="176"/>
      <c r="F3189" s="176"/>
      <c r="G3189" s="177"/>
      <c r="H3189" s="177"/>
    </row>
    <row r="3190" spans="1:8" x14ac:dyDescent="0.25">
      <c r="A3190" s="793"/>
      <c r="E3190" s="176"/>
      <c r="F3190" s="176"/>
      <c r="G3190" s="177"/>
      <c r="H3190" s="177"/>
    </row>
    <row r="3191" spans="1:8" x14ac:dyDescent="0.25">
      <c r="A3191" s="793"/>
      <c r="E3191" s="176"/>
      <c r="F3191" s="176"/>
      <c r="G3191" s="177"/>
      <c r="H3191" s="177"/>
    </row>
    <row r="3192" spans="1:8" x14ac:dyDescent="0.25">
      <c r="A3192" s="793"/>
      <c r="E3192" s="176"/>
      <c r="F3192" s="176"/>
      <c r="G3192" s="177"/>
      <c r="H3192" s="177"/>
    </row>
    <row r="3193" spans="1:8" x14ac:dyDescent="0.25">
      <c r="A3193" s="793"/>
      <c r="E3193" s="176"/>
      <c r="F3193" s="176"/>
      <c r="G3193" s="177"/>
      <c r="H3193" s="177"/>
    </row>
    <row r="3194" spans="1:8" x14ac:dyDescent="0.25">
      <c r="A3194" s="793"/>
      <c r="E3194" s="176"/>
      <c r="F3194" s="176"/>
      <c r="G3194" s="177"/>
      <c r="H3194" s="177"/>
    </row>
    <row r="3195" spans="1:8" x14ac:dyDescent="0.25">
      <c r="A3195" s="793"/>
      <c r="E3195" s="176"/>
      <c r="F3195" s="176"/>
      <c r="G3195" s="177"/>
      <c r="H3195" s="177"/>
    </row>
    <row r="3196" spans="1:8" x14ac:dyDescent="0.25">
      <c r="A3196" s="793"/>
      <c r="E3196" s="176"/>
      <c r="F3196" s="176"/>
      <c r="G3196" s="177"/>
      <c r="H3196" s="177"/>
    </row>
    <row r="3197" spans="1:8" x14ac:dyDescent="0.25">
      <c r="A3197" s="793"/>
      <c r="E3197" s="176"/>
      <c r="F3197" s="176"/>
      <c r="G3197" s="177"/>
      <c r="H3197" s="177"/>
    </row>
    <row r="3198" spans="1:8" x14ac:dyDescent="0.25">
      <c r="A3198" s="793"/>
      <c r="E3198" s="176"/>
      <c r="F3198" s="176"/>
      <c r="G3198" s="177"/>
      <c r="H3198" s="177"/>
    </row>
    <row r="3199" spans="1:8" x14ac:dyDescent="0.25">
      <c r="A3199" s="793"/>
      <c r="E3199" s="176"/>
      <c r="F3199" s="176"/>
      <c r="G3199" s="177"/>
      <c r="H3199" s="177"/>
    </row>
    <row r="3200" spans="1:8" x14ac:dyDescent="0.25">
      <c r="A3200" s="793"/>
      <c r="E3200" s="176"/>
      <c r="F3200" s="176"/>
      <c r="G3200" s="177"/>
      <c r="H3200" s="177"/>
    </row>
    <row r="3201" spans="1:8" x14ac:dyDescent="0.25">
      <c r="A3201" s="793"/>
      <c r="E3201" s="176"/>
      <c r="F3201" s="176"/>
      <c r="G3201" s="177"/>
      <c r="H3201" s="177"/>
    </row>
    <row r="3202" spans="1:8" x14ac:dyDescent="0.25">
      <c r="A3202" s="793"/>
      <c r="E3202" s="176"/>
      <c r="F3202" s="176"/>
      <c r="G3202" s="177"/>
      <c r="H3202" s="177"/>
    </row>
    <row r="3203" spans="1:8" x14ac:dyDescent="0.25">
      <c r="A3203" s="793"/>
      <c r="E3203" s="176"/>
      <c r="F3203" s="176"/>
      <c r="G3203" s="177"/>
      <c r="H3203" s="177"/>
    </row>
    <row r="3204" spans="1:8" x14ac:dyDescent="0.25">
      <c r="A3204" s="793"/>
      <c r="E3204" s="176"/>
      <c r="F3204" s="176"/>
      <c r="G3204" s="177"/>
      <c r="H3204" s="177"/>
    </row>
    <row r="3205" spans="1:8" x14ac:dyDescent="0.25">
      <c r="A3205" s="793"/>
      <c r="E3205" s="176"/>
      <c r="F3205" s="176"/>
      <c r="G3205" s="177"/>
      <c r="H3205" s="177"/>
    </row>
    <row r="3206" spans="1:8" x14ac:dyDescent="0.25">
      <c r="A3206" s="793"/>
      <c r="E3206" s="176"/>
      <c r="F3206" s="176"/>
      <c r="G3206" s="177"/>
      <c r="H3206" s="177"/>
    </row>
    <row r="3207" spans="1:8" x14ac:dyDescent="0.25">
      <c r="A3207" s="793"/>
      <c r="E3207" s="176"/>
      <c r="F3207" s="176"/>
      <c r="G3207" s="177"/>
      <c r="H3207" s="177"/>
    </row>
    <row r="3208" spans="1:8" x14ac:dyDescent="0.25">
      <c r="A3208" s="793"/>
      <c r="E3208" s="176"/>
      <c r="F3208" s="176"/>
      <c r="G3208" s="177"/>
      <c r="H3208" s="177"/>
    </row>
    <row r="3209" spans="1:8" x14ac:dyDescent="0.25">
      <c r="A3209" s="793"/>
      <c r="E3209" s="176"/>
      <c r="F3209" s="176"/>
      <c r="G3209" s="177"/>
      <c r="H3209" s="177"/>
    </row>
    <row r="3210" spans="1:8" x14ac:dyDescent="0.25">
      <c r="A3210" s="793"/>
      <c r="E3210" s="176"/>
      <c r="F3210" s="176"/>
      <c r="G3210" s="177"/>
      <c r="H3210" s="177"/>
    </row>
    <row r="3211" spans="1:8" x14ac:dyDescent="0.25">
      <c r="A3211" s="793"/>
      <c r="E3211" s="176"/>
      <c r="F3211" s="176"/>
      <c r="G3211" s="177"/>
      <c r="H3211" s="177"/>
    </row>
    <row r="3212" spans="1:8" x14ac:dyDescent="0.25">
      <c r="A3212" s="793"/>
      <c r="E3212" s="176"/>
      <c r="F3212" s="176"/>
      <c r="G3212" s="177"/>
      <c r="H3212" s="177"/>
    </row>
    <row r="3213" spans="1:8" x14ac:dyDescent="0.25">
      <c r="A3213" s="793"/>
      <c r="E3213" s="176"/>
      <c r="F3213" s="176"/>
      <c r="G3213" s="177"/>
      <c r="H3213" s="177"/>
    </row>
    <row r="3214" spans="1:8" x14ac:dyDescent="0.25">
      <c r="A3214" s="793"/>
      <c r="E3214" s="176"/>
      <c r="F3214" s="176"/>
      <c r="G3214" s="177"/>
      <c r="H3214" s="177"/>
    </row>
    <row r="3215" spans="1:8" x14ac:dyDescent="0.25">
      <c r="A3215" s="793"/>
      <c r="E3215" s="176"/>
      <c r="F3215" s="176"/>
      <c r="G3215" s="177"/>
      <c r="H3215" s="177"/>
    </row>
    <row r="3216" spans="1:8" x14ac:dyDescent="0.25">
      <c r="A3216" s="793"/>
      <c r="E3216" s="176"/>
      <c r="F3216" s="176"/>
      <c r="G3216" s="177"/>
      <c r="H3216" s="177"/>
    </row>
    <row r="3217" spans="1:8" x14ac:dyDescent="0.25">
      <c r="A3217" s="793"/>
      <c r="E3217" s="176"/>
      <c r="F3217" s="176"/>
      <c r="G3217" s="177"/>
      <c r="H3217" s="177"/>
    </row>
    <row r="3218" spans="1:8" x14ac:dyDescent="0.25">
      <c r="A3218" s="793"/>
      <c r="E3218" s="176"/>
      <c r="F3218" s="176"/>
      <c r="G3218" s="177"/>
      <c r="H3218" s="177"/>
    </row>
    <row r="3219" spans="1:8" x14ac:dyDescent="0.25">
      <c r="A3219" s="793"/>
      <c r="E3219" s="176"/>
      <c r="F3219" s="176"/>
      <c r="G3219" s="177"/>
      <c r="H3219" s="177"/>
    </row>
    <row r="3220" spans="1:8" x14ac:dyDescent="0.25">
      <c r="A3220" s="793"/>
      <c r="E3220" s="176"/>
      <c r="F3220" s="176"/>
      <c r="G3220" s="177"/>
      <c r="H3220" s="177"/>
    </row>
    <row r="3221" spans="1:8" x14ac:dyDescent="0.25">
      <c r="A3221" s="793"/>
      <c r="E3221" s="176"/>
      <c r="F3221" s="176"/>
      <c r="G3221" s="177"/>
      <c r="H3221" s="177"/>
    </row>
    <row r="3222" spans="1:8" x14ac:dyDescent="0.25">
      <c r="A3222" s="793"/>
      <c r="E3222" s="176"/>
      <c r="F3222" s="176"/>
      <c r="G3222" s="177"/>
      <c r="H3222" s="177"/>
    </row>
    <row r="3223" spans="1:8" x14ac:dyDescent="0.25">
      <c r="A3223" s="793"/>
      <c r="E3223" s="176"/>
      <c r="F3223" s="176"/>
      <c r="G3223" s="177"/>
      <c r="H3223" s="177"/>
    </row>
    <row r="3224" spans="1:8" x14ac:dyDescent="0.25">
      <c r="A3224" s="793"/>
      <c r="E3224" s="176"/>
      <c r="F3224" s="176"/>
      <c r="G3224" s="177"/>
      <c r="H3224" s="177"/>
    </row>
    <row r="3225" spans="1:8" x14ac:dyDescent="0.25">
      <c r="A3225" s="793"/>
      <c r="E3225" s="176"/>
      <c r="F3225" s="176"/>
      <c r="G3225" s="177"/>
      <c r="H3225" s="177"/>
    </row>
    <row r="3226" spans="1:8" x14ac:dyDescent="0.25">
      <c r="A3226" s="793"/>
      <c r="E3226" s="176"/>
      <c r="F3226" s="176"/>
      <c r="G3226" s="177"/>
      <c r="H3226" s="177"/>
    </row>
    <row r="3227" spans="1:8" x14ac:dyDescent="0.25">
      <c r="A3227" s="793"/>
      <c r="E3227" s="176"/>
      <c r="F3227" s="176"/>
      <c r="G3227" s="177"/>
      <c r="H3227" s="177"/>
    </row>
    <row r="3228" spans="1:8" x14ac:dyDescent="0.25">
      <c r="A3228" s="793"/>
      <c r="E3228" s="176"/>
      <c r="F3228" s="176"/>
      <c r="G3228" s="177"/>
      <c r="H3228" s="177"/>
    </row>
    <row r="3229" spans="1:8" x14ac:dyDescent="0.25">
      <c r="A3229" s="793"/>
      <c r="E3229" s="176"/>
      <c r="F3229" s="176"/>
      <c r="G3229" s="177"/>
      <c r="H3229" s="177"/>
    </row>
    <row r="3230" spans="1:8" x14ac:dyDescent="0.25">
      <c r="A3230" s="793"/>
      <c r="E3230" s="176"/>
      <c r="F3230" s="176"/>
      <c r="G3230" s="177"/>
      <c r="H3230" s="177"/>
    </row>
    <row r="3231" spans="1:8" x14ac:dyDescent="0.25">
      <c r="A3231" s="793"/>
      <c r="E3231" s="176"/>
      <c r="F3231" s="176"/>
      <c r="G3231" s="177"/>
      <c r="H3231" s="177"/>
    </row>
    <row r="3232" spans="1:8" x14ac:dyDescent="0.25">
      <c r="A3232" s="793"/>
      <c r="E3232" s="176"/>
      <c r="F3232" s="176"/>
      <c r="G3232" s="177"/>
      <c r="H3232" s="177"/>
    </row>
    <row r="3233" spans="1:8" x14ac:dyDescent="0.25">
      <c r="A3233" s="793"/>
      <c r="E3233" s="176"/>
      <c r="F3233" s="176"/>
      <c r="G3233" s="177"/>
      <c r="H3233" s="177"/>
    </row>
    <row r="3234" spans="1:8" x14ac:dyDescent="0.25">
      <c r="A3234" s="793"/>
      <c r="E3234" s="176"/>
      <c r="F3234" s="176"/>
      <c r="G3234" s="177"/>
      <c r="H3234" s="177"/>
    </row>
    <row r="3235" spans="1:8" x14ac:dyDescent="0.25">
      <c r="A3235" s="793"/>
      <c r="E3235" s="176"/>
      <c r="F3235" s="176"/>
      <c r="G3235" s="177"/>
      <c r="H3235" s="177"/>
    </row>
    <row r="3236" spans="1:8" x14ac:dyDescent="0.25">
      <c r="A3236" s="793"/>
      <c r="E3236" s="176"/>
      <c r="F3236" s="176"/>
      <c r="G3236" s="177"/>
      <c r="H3236" s="177"/>
    </row>
    <row r="3237" spans="1:8" x14ac:dyDescent="0.25">
      <c r="A3237" s="793"/>
      <c r="E3237" s="176"/>
      <c r="F3237" s="176"/>
      <c r="G3237" s="177"/>
      <c r="H3237" s="177"/>
    </row>
    <row r="3238" spans="1:8" x14ac:dyDescent="0.25">
      <c r="A3238" s="793"/>
      <c r="E3238" s="176"/>
      <c r="F3238" s="176"/>
      <c r="G3238" s="177"/>
      <c r="H3238" s="177"/>
    </row>
    <row r="3239" spans="1:8" x14ac:dyDescent="0.25">
      <c r="A3239" s="793"/>
      <c r="E3239" s="176"/>
      <c r="F3239" s="176"/>
      <c r="G3239" s="177"/>
      <c r="H3239" s="177"/>
    </row>
    <row r="3240" spans="1:8" x14ac:dyDescent="0.25">
      <c r="A3240" s="793"/>
      <c r="E3240" s="176"/>
      <c r="F3240" s="176"/>
      <c r="G3240" s="177"/>
      <c r="H3240" s="177"/>
    </row>
    <row r="3241" spans="1:8" x14ac:dyDescent="0.25">
      <c r="A3241" s="793"/>
      <c r="E3241" s="176"/>
      <c r="F3241" s="176"/>
      <c r="G3241" s="177"/>
      <c r="H3241" s="177"/>
    </row>
    <row r="3242" spans="1:8" x14ac:dyDescent="0.25">
      <c r="A3242" s="793"/>
      <c r="E3242" s="176"/>
      <c r="F3242" s="176"/>
      <c r="G3242" s="177"/>
      <c r="H3242" s="177"/>
    </row>
    <row r="3243" spans="1:8" x14ac:dyDescent="0.25">
      <c r="A3243" s="793"/>
      <c r="E3243" s="176"/>
      <c r="F3243" s="176"/>
      <c r="G3243" s="177"/>
      <c r="H3243" s="177"/>
    </row>
    <row r="3244" spans="1:8" x14ac:dyDescent="0.25">
      <c r="A3244" s="793"/>
      <c r="E3244" s="176"/>
      <c r="F3244" s="176"/>
      <c r="G3244" s="177"/>
      <c r="H3244" s="177"/>
    </row>
    <row r="3245" spans="1:8" x14ac:dyDescent="0.25">
      <c r="A3245" s="793"/>
      <c r="E3245" s="176"/>
      <c r="F3245" s="176"/>
      <c r="G3245" s="177"/>
      <c r="H3245" s="177"/>
    </row>
    <row r="3246" spans="1:8" x14ac:dyDescent="0.25">
      <c r="A3246" s="793"/>
      <c r="E3246" s="176"/>
      <c r="F3246" s="176"/>
      <c r="G3246" s="177"/>
      <c r="H3246" s="177"/>
    </row>
    <row r="3247" spans="1:8" x14ac:dyDescent="0.25">
      <c r="A3247" s="793"/>
      <c r="E3247" s="176"/>
      <c r="F3247" s="176"/>
      <c r="G3247" s="177"/>
      <c r="H3247" s="177"/>
    </row>
    <row r="3248" spans="1:8" x14ac:dyDescent="0.25">
      <c r="A3248" s="793"/>
      <c r="E3248" s="176"/>
      <c r="F3248" s="176"/>
      <c r="G3248" s="177"/>
      <c r="H3248" s="177"/>
    </row>
    <row r="3249" spans="1:8" x14ac:dyDescent="0.25">
      <c r="A3249" s="793"/>
      <c r="E3249" s="176"/>
      <c r="F3249" s="176"/>
      <c r="G3249" s="177"/>
      <c r="H3249" s="177"/>
    </row>
    <row r="3250" spans="1:8" x14ac:dyDescent="0.25">
      <c r="A3250" s="793"/>
      <c r="E3250" s="176"/>
      <c r="F3250" s="176"/>
      <c r="G3250" s="177"/>
      <c r="H3250" s="177"/>
    </row>
    <row r="3251" spans="1:8" x14ac:dyDescent="0.25">
      <c r="A3251" s="793"/>
      <c r="E3251" s="176"/>
      <c r="F3251" s="176"/>
      <c r="G3251" s="177"/>
      <c r="H3251" s="177"/>
    </row>
    <row r="3252" spans="1:8" x14ac:dyDescent="0.25">
      <c r="A3252" s="793"/>
      <c r="E3252" s="176"/>
      <c r="F3252" s="176"/>
      <c r="G3252" s="177"/>
      <c r="H3252" s="177"/>
    </row>
    <row r="3253" spans="1:8" x14ac:dyDescent="0.25">
      <c r="A3253" s="793"/>
      <c r="E3253" s="176"/>
      <c r="F3253" s="176"/>
      <c r="G3253" s="177"/>
      <c r="H3253" s="177"/>
    </row>
    <row r="3254" spans="1:8" x14ac:dyDescent="0.25">
      <c r="A3254" s="793"/>
      <c r="E3254" s="176"/>
      <c r="F3254" s="176"/>
      <c r="G3254" s="177"/>
      <c r="H3254" s="177"/>
    </row>
    <row r="3255" spans="1:8" x14ac:dyDescent="0.25">
      <c r="A3255" s="793"/>
      <c r="E3255" s="176"/>
      <c r="F3255" s="176"/>
      <c r="G3255" s="177"/>
      <c r="H3255" s="177"/>
    </row>
    <row r="3256" spans="1:8" x14ac:dyDescent="0.25">
      <c r="A3256" s="793"/>
      <c r="E3256" s="176"/>
      <c r="F3256" s="176"/>
      <c r="G3256" s="177"/>
      <c r="H3256" s="177"/>
    </row>
    <row r="3257" spans="1:8" x14ac:dyDescent="0.25">
      <c r="A3257" s="793"/>
      <c r="E3257" s="176"/>
      <c r="F3257" s="176"/>
      <c r="G3257" s="177"/>
      <c r="H3257" s="177"/>
    </row>
    <row r="3258" spans="1:8" x14ac:dyDescent="0.25">
      <c r="A3258" s="793"/>
      <c r="E3258" s="176"/>
      <c r="F3258" s="176"/>
      <c r="G3258" s="177"/>
      <c r="H3258" s="177"/>
    </row>
    <row r="3259" spans="1:8" x14ac:dyDescent="0.25">
      <c r="A3259" s="793"/>
      <c r="E3259" s="176"/>
      <c r="F3259" s="176"/>
      <c r="G3259" s="177"/>
      <c r="H3259" s="177"/>
    </row>
    <row r="3260" spans="1:8" x14ac:dyDescent="0.25">
      <c r="A3260" s="793"/>
      <c r="E3260" s="176"/>
      <c r="F3260" s="176"/>
      <c r="G3260" s="177"/>
      <c r="H3260" s="177"/>
    </row>
    <row r="3261" spans="1:8" x14ac:dyDescent="0.25">
      <c r="A3261" s="793"/>
      <c r="E3261" s="176"/>
      <c r="F3261" s="176"/>
      <c r="G3261" s="177"/>
      <c r="H3261" s="177"/>
    </row>
    <row r="3262" spans="1:8" x14ac:dyDescent="0.25">
      <c r="A3262" s="793"/>
      <c r="E3262" s="176"/>
      <c r="F3262" s="176"/>
      <c r="G3262" s="177"/>
      <c r="H3262" s="177"/>
    </row>
    <row r="3263" spans="1:8" x14ac:dyDescent="0.25">
      <c r="A3263" s="793"/>
      <c r="E3263" s="176"/>
      <c r="F3263" s="176"/>
      <c r="G3263" s="177"/>
      <c r="H3263" s="177"/>
    </row>
    <row r="3264" spans="1:8" x14ac:dyDescent="0.25">
      <c r="A3264" s="793"/>
      <c r="E3264" s="176"/>
      <c r="F3264" s="176"/>
      <c r="G3264" s="177"/>
      <c r="H3264" s="177"/>
    </row>
    <row r="3265" spans="1:8" x14ac:dyDescent="0.25">
      <c r="A3265" s="793"/>
      <c r="E3265" s="176"/>
      <c r="F3265" s="176"/>
      <c r="G3265" s="177"/>
      <c r="H3265" s="177"/>
    </row>
    <row r="3266" spans="1:8" x14ac:dyDescent="0.25">
      <c r="A3266" s="793"/>
      <c r="E3266" s="176"/>
      <c r="F3266" s="176"/>
      <c r="G3266" s="177"/>
      <c r="H3266" s="177"/>
    </row>
    <row r="3267" spans="1:8" x14ac:dyDescent="0.25">
      <c r="A3267" s="793"/>
      <c r="E3267" s="176"/>
      <c r="F3267" s="176"/>
      <c r="G3267" s="177"/>
      <c r="H3267" s="177"/>
    </row>
    <row r="3268" spans="1:8" x14ac:dyDescent="0.25">
      <c r="A3268" s="793"/>
      <c r="E3268" s="176"/>
      <c r="F3268" s="176"/>
      <c r="G3268" s="177"/>
      <c r="H3268" s="177"/>
    </row>
    <row r="3269" spans="1:8" x14ac:dyDescent="0.25">
      <c r="A3269" s="793"/>
      <c r="E3269" s="176"/>
      <c r="F3269" s="176"/>
      <c r="G3269" s="177"/>
      <c r="H3269" s="177"/>
    </row>
    <row r="3270" spans="1:8" x14ac:dyDescent="0.25">
      <c r="A3270" s="793"/>
      <c r="E3270" s="176"/>
      <c r="F3270" s="176"/>
      <c r="G3270" s="177"/>
      <c r="H3270" s="177"/>
    </row>
    <row r="3271" spans="1:8" x14ac:dyDescent="0.25">
      <c r="A3271" s="793"/>
      <c r="E3271" s="176"/>
      <c r="F3271" s="176"/>
      <c r="G3271" s="177"/>
      <c r="H3271" s="177"/>
    </row>
    <row r="3272" spans="1:8" x14ac:dyDescent="0.25">
      <c r="A3272" s="793"/>
      <c r="E3272" s="176"/>
      <c r="F3272" s="176"/>
      <c r="G3272" s="177"/>
      <c r="H3272" s="177"/>
    </row>
    <row r="3273" spans="1:8" x14ac:dyDescent="0.25">
      <c r="A3273" s="793"/>
      <c r="E3273" s="176"/>
      <c r="F3273" s="176"/>
      <c r="G3273" s="177"/>
      <c r="H3273" s="177"/>
    </row>
    <row r="3274" spans="1:8" x14ac:dyDescent="0.25">
      <c r="A3274" s="793"/>
      <c r="E3274" s="176"/>
      <c r="F3274" s="176"/>
      <c r="G3274" s="177"/>
      <c r="H3274" s="177"/>
    </row>
    <row r="3275" spans="1:8" x14ac:dyDescent="0.25">
      <c r="A3275" s="793"/>
      <c r="E3275" s="176"/>
      <c r="F3275" s="176"/>
      <c r="G3275" s="177"/>
      <c r="H3275" s="177"/>
    </row>
    <row r="3276" spans="1:8" x14ac:dyDescent="0.25">
      <c r="A3276" s="793"/>
      <c r="E3276" s="176"/>
      <c r="F3276" s="176"/>
      <c r="G3276" s="177"/>
      <c r="H3276" s="177"/>
    </row>
    <row r="3277" spans="1:8" x14ac:dyDescent="0.25">
      <c r="A3277" s="793"/>
      <c r="E3277" s="176"/>
      <c r="F3277" s="176"/>
      <c r="G3277" s="177"/>
      <c r="H3277" s="177"/>
    </row>
    <row r="3278" spans="1:8" x14ac:dyDescent="0.25">
      <c r="A3278" s="793"/>
      <c r="E3278" s="176"/>
      <c r="F3278" s="176"/>
      <c r="G3278" s="177"/>
      <c r="H3278" s="177"/>
    </row>
    <row r="3279" spans="1:8" x14ac:dyDescent="0.25">
      <c r="A3279" s="793"/>
      <c r="E3279" s="176"/>
      <c r="F3279" s="176"/>
      <c r="G3279" s="177"/>
      <c r="H3279" s="177"/>
    </row>
    <row r="3280" spans="1:8" x14ac:dyDescent="0.25">
      <c r="A3280" s="793"/>
      <c r="E3280" s="176"/>
      <c r="F3280" s="176"/>
      <c r="G3280" s="177"/>
      <c r="H3280" s="177"/>
    </row>
    <row r="3281" spans="1:8" x14ac:dyDescent="0.25">
      <c r="A3281" s="793"/>
      <c r="E3281" s="176"/>
      <c r="F3281" s="176"/>
      <c r="G3281" s="177"/>
      <c r="H3281" s="177"/>
    </row>
    <row r="3282" spans="1:8" x14ac:dyDescent="0.25">
      <c r="A3282" s="793"/>
      <c r="E3282" s="176"/>
      <c r="F3282" s="176"/>
      <c r="G3282" s="177"/>
      <c r="H3282" s="177"/>
    </row>
    <row r="3283" spans="1:8" x14ac:dyDescent="0.25">
      <c r="A3283" s="793"/>
      <c r="E3283" s="176"/>
      <c r="F3283" s="176"/>
      <c r="G3283" s="177"/>
      <c r="H3283" s="177"/>
    </row>
    <row r="3284" spans="1:8" x14ac:dyDescent="0.25">
      <c r="A3284" s="793"/>
      <c r="E3284" s="176"/>
      <c r="F3284" s="176"/>
      <c r="G3284" s="177"/>
      <c r="H3284" s="177"/>
    </row>
    <row r="3285" spans="1:8" x14ac:dyDescent="0.25">
      <c r="A3285" s="793"/>
      <c r="E3285" s="176"/>
      <c r="F3285" s="176"/>
      <c r="G3285" s="177"/>
      <c r="H3285" s="177"/>
    </row>
    <row r="3286" spans="1:8" x14ac:dyDescent="0.25">
      <c r="A3286" s="793"/>
      <c r="E3286" s="176"/>
      <c r="F3286" s="176"/>
      <c r="G3286" s="177"/>
      <c r="H3286" s="177"/>
    </row>
    <row r="3287" spans="1:8" x14ac:dyDescent="0.25">
      <c r="A3287" s="793"/>
      <c r="E3287" s="176"/>
      <c r="F3287" s="176"/>
      <c r="G3287" s="177"/>
      <c r="H3287" s="177"/>
    </row>
    <row r="3288" spans="1:8" x14ac:dyDescent="0.25">
      <c r="A3288" s="793"/>
      <c r="E3288" s="176"/>
      <c r="F3288" s="176"/>
      <c r="G3288" s="177"/>
      <c r="H3288" s="177"/>
    </row>
    <row r="3289" spans="1:8" x14ac:dyDescent="0.25">
      <c r="A3289" s="793"/>
      <c r="E3289" s="176"/>
      <c r="F3289" s="176"/>
      <c r="G3289" s="177"/>
      <c r="H3289" s="177"/>
    </row>
    <row r="3290" spans="1:8" x14ac:dyDescent="0.25">
      <c r="A3290" s="793"/>
      <c r="E3290" s="176"/>
      <c r="F3290" s="176"/>
      <c r="G3290" s="177"/>
      <c r="H3290" s="177"/>
    </row>
    <row r="3291" spans="1:8" x14ac:dyDescent="0.25">
      <c r="A3291" s="793"/>
      <c r="E3291" s="176"/>
      <c r="F3291" s="176"/>
      <c r="G3291" s="177"/>
      <c r="H3291" s="177"/>
    </row>
    <row r="3292" spans="1:8" x14ac:dyDescent="0.25">
      <c r="A3292" s="793"/>
      <c r="E3292" s="176"/>
      <c r="F3292" s="176"/>
      <c r="G3292" s="177"/>
      <c r="H3292" s="177"/>
    </row>
    <row r="3293" spans="1:8" x14ac:dyDescent="0.25">
      <c r="A3293" s="793"/>
      <c r="E3293" s="176"/>
      <c r="F3293" s="176"/>
      <c r="G3293" s="177"/>
      <c r="H3293" s="177"/>
    </row>
    <row r="3294" spans="1:8" x14ac:dyDescent="0.25">
      <c r="A3294" s="793"/>
      <c r="E3294" s="176"/>
      <c r="F3294" s="176"/>
      <c r="G3294" s="177"/>
      <c r="H3294" s="177"/>
    </row>
    <row r="3295" spans="1:8" x14ac:dyDescent="0.25">
      <c r="A3295" s="793"/>
      <c r="E3295" s="176"/>
      <c r="F3295" s="176"/>
      <c r="G3295" s="177"/>
      <c r="H3295" s="177"/>
    </row>
    <row r="3296" spans="1:8" x14ac:dyDescent="0.25">
      <c r="A3296" s="793"/>
      <c r="E3296" s="176"/>
      <c r="F3296" s="176"/>
      <c r="G3296" s="177"/>
      <c r="H3296" s="177"/>
    </row>
    <row r="3297" spans="1:8" x14ac:dyDescent="0.25">
      <c r="A3297" s="793"/>
      <c r="E3297" s="176"/>
      <c r="F3297" s="176"/>
      <c r="G3297" s="177"/>
      <c r="H3297" s="177"/>
    </row>
    <row r="3298" spans="1:8" x14ac:dyDescent="0.25">
      <c r="A3298" s="793"/>
      <c r="E3298" s="176"/>
      <c r="F3298" s="176"/>
      <c r="G3298" s="177"/>
      <c r="H3298" s="177"/>
    </row>
    <row r="3299" spans="1:8" x14ac:dyDescent="0.25">
      <c r="A3299" s="793"/>
      <c r="E3299" s="176"/>
      <c r="F3299" s="176"/>
      <c r="G3299" s="177"/>
      <c r="H3299" s="177"/>
    </row>
    <row r="3300" spans="1:8" x14ac:dyDescent="0.25">
      <c r="A3300" s="793"/>
      <c r="E3300" s="176"/>
      <c r="F3300" s="176"/>
      <c r="G3300" s="177"/>
      <c r="H3300" s="177"/>
    </row>
    <row r="3301" spans="1:8" x14ac:dyDescent="0.25">
      <c r="A3301" s="793"/>
      <c r="E3301" s="176"/>
      <c r="F3301" s="176"/>
      <c r="G3301" s="177"/>
      <c r="H3301" s="177"/>
    </row>
    <row r="3302" spans="1:8" x14ac:dyDescent="0.25">
      <c r="A3302" s="793"/>
      <c r="E3302" s="176"/>
      <c r="F3302" s="176"/>
      <c r="G3302" s="177"/>
      <c r="H3302" s="177"/>
    </row>
    <row r="3303" spans="1:8" x14ac:dyDescent="0.25">
      <c r="A3303" s="793"/>
      <c r="E3303" s="176"/>
      <c r="F3303" s="176"/>
      <c r="G3303" s="177"/>
      <c r="H3303" s="177"/>
    </row>
    <row r="3304" spans="1:8" x14ac:dyDescent="0.25">
      <c r="A3304" s="793"/>
      <c r="E3304" s="176"/>
      <c r="F3304" s="176"/>
      <c r="G3304" s="177"/>
      <c r="H3304" s="177"/>
    </row>
    <row r="3305" spans="1:8" x14ac:dyDescent="0.25">
      <c r="A3305" s="793"/>
      <c r="E3305" s="176"/>
      <c r="F3305" s="176"/>
      <c r="G3305" s="177"/>
      <c r="H3305" s="177"/>
    </row>
    <row r="3306" spans="1:8" x14ac:dyDescent="0.25">
      <c r="A3306" s="793"/>
      <c r="E3306" s="176"/>
      <c r="F3306" s="176"/>
      <c r="G3306" s="177"/>
      <c r="H3306" s="177"/>
    </row>
    <row r="3307" spans="1:8" x14ac:dyDescent="0.25">
      <c r="A3307" s="793"/>
      <c r="E3307" s="176"/>
      <c r="F3307" s="176"/>
      <c r="G3307" s="177"/>
      <c r="H3307" s="177"/>
    </row>
    <row r="3308" spans="1:8" x14ac:dyDescent="0.25">
      <c r="A3308" s="793"/>
      <c r="E3308" s="176"/>
      <c r="F3308" s="176"/>
      <c r="G3308" s="177"/>
      <c r="H3308" s="177"/>
    </row>
    <row r="3309" spans="1:8" x14ac:dyDescent="0.25">
      <c r="A3309" s="793"/>
      <c r="E3309" s="176"/>
      <c r="F3309" s="176"/>
      <c r="G3309" s="177"/>
      <c r="H3309" s="177"/>
    </row>
    <row r="3310" spans="1:8" x14ac:dyDescent="0.25">
      <c r="A3310" s="793"/>
      <c r="E3310" s="176"/>
      <c r="F3310" s="176"/>
      <c r="G3310" s="177"/>
      <c r="H3310" s="177"/>
    </row>
    <row r="3311" spans="1:8" x14ac:dyDescent="0.25">
      <c r="A3311" s="793"/>
      <c r="E3311" s="176"/>
      <c r="F3311" s="176"/>
      <c r="G3311" s="177"/>
      <c r="H3311" s="177"/>
    </row>
    <row r="3312" spans="1:8" x14ac:dyDescent="0.25">
      <c r="A3312" s="793"/>
      <c r="E3312" s="176"/>
      <c r="F3312" s="176"/>
      <c r="G3312" s="177"/>
      <c r="H3312" s="177"/>
    </row>
    <row r="3313" spans="1:8" x14ac:dyDescent="0.25">
      <c r="A3313" s="793"/>
      <c r="E3313" s="176"/>
      <c r="F3313" s="176"/>
      <c r="G3313" s="177"/>
      <c r="H3313" s="177"/>
    </row>
    <row r="3314" spans="1:8" x14ac:dyDescent="0.25">
      <c r="A3314" s="793"/>
      <c r="E3314" s="176"/>
      <c r="F3314" s="176"/>
      <c r="G3314" s="177"/>
      <c r="H3314" s="177"/>
    </row>
    <row r="3315" spans="1:8" x14ac:dyDescent="0.25">
      <c r="A3315" s="793"/>
      <c r="E3315" s="176"/>
      <c r="F3315" s="176"/>
      <c r="G3315" s="177"/>
      <c r="H3315" s="177"/>
    </row>
    <row r="3316" spans="1:8" x14ac:dyDescent="0.25">
      <c r="A3316" s="793"/>
      <c r="E3316" s="176"/>
      <c r="F3316" s="176"/>
      <c r="G3316" s="177"/>
      <c r="H3316" s="177"/>
    </row>
    <row r="3317" spans="1:8" x14ac:dyDescent="0.25">
      <c r="A3317" s="793"/>
      <c r="E3317" s="176"/>
      <c r="F3317" s="176"/>
      <c r="G3317" s="177"/>
      <c r="H3317" s="177"/>
    </row>
    <row r="3318" spans="1:8" x14ac:dyDescent="0.25">
      <c r="A3318" s="793"/>
      <c r="E3318" s="176"/>
      <c r="F3318" s="176"/>
      <c r="G3318" s="177"/>
      <c r="H3318" s="177"/>
    </row>
    <row r="3319" spans="1:8" x14ac:dyDescent="0.25">
      <c r="A3319" s="793"/>
      <c r="E3319" s="176"/>
      <c r="F3319" s="176"/>
      <c r="G3319" s="177"/>
      <c r="H3319" s="177"/>
    </row>
    <row r="3320" spans="1:8" x14ac:dyDescent="0.25">
      <c r="A3320" s="793"/>
      <c r="E3320" s="176"/>
      <c r="F3320" s="176"/>
      <c r="G3320" s="177"/>
      <c r="H3320" s="177"/>
    </row>
    <row r="3321" spans="1:8" x14ac:dyDescent="0.25">
      <c r="A3321" s="793"/>
      <c r="E3321" s="176"/>
      <c r="F3321" s="176"/>
      <c r="G3321" s="177"/>
      <c r="H3321" s="177"/>
    </row>
    <row r="3322" spans="1:8" x14ac:dyDescent="0.25">
      <c r="A3322" s="793"/>
      <c r="E3322" s="176"/>
      <c r="F3322" s="176"/>
      <c r="G3322" s="177"/>
      <c r="H3322" s="177"/>
    </row>
    <row r="3323" spans="1:8" x14ac:dyDescent="0.25">
      <c r="A3323" s="793"/>
      <c r="E3323" s="176"/>
      <c r="F3323" s="176"/>
      <c r="G3323" s="177"/>
      <c r="H3323" s="177"/>
    </row>
    <row r="3324" spans="1:8" x14ac:dyDescent="0.25">
      <c r="A3324" s="793"/>
      <c r="E3324" s="176"/>
      <c r="F3324" s="176"/>
      <c r="G3324" s="177"/>
      <c r="H3324" s="177"/>
    </row>
    <row r="3325" spans="1:8" x14ac:dyDescent="0.25">
      <c r="A3325" s="793"/>
      <c r="E3325" s="176"/>
      <c r="F3325" s="176"/>
      <c r="G3325" s="177"/>
      <c r="H3325" s="177"/>
    </row>
    <row r="3326" spans="1:8" x14ac:dyDescent="0.25">
      <c r="A3326" s="793"/>
      <c r="E3326" s="176"/>
      <c r="F3326" s="176"/>
      <c r="G3326" s="177"/>
      <c r="H3326" s="177"/>
    </row>
    <row r="3327" spans="1:8" x14ac:dyDescent="0.25">
      <c r="A3327" s="793"/>
      <c r="E3327" s="176"/>
      <c r="F3327" s="176"/>
      <c r="G3327" s="177"/>
      <c r="H3327" s="177"/>
    </row>
    <row r="3328" spans="1:8" x14ac:dyDescent="0.25">
      <c r="A3328" s="793"/>
      <c r="E3328" s="176"/>
      <c r="F3328" s="176"/>
      <c r="G3328" s="177"/>
      <c r="H3328" s="177"/>
    </row>
    <row r="3329" spans="1:8" x14ac:dyDescent="0.25">
      <c r="A3329" s="793"/>
      <c r="E3329" s="176"/>
      <c r="F3329" s="176"/>
      <c r="G3329" s="177"/>
      <c r="H3329" s="177"/>
    </row>
    <row r="3330" spans="1:8" x14ac:dyDescent="0.25">
      <c r="A3330" s="793"/>
      <c r="E3330" s="176"/>
      <c r="F3330" s="176"/>
      <c r="G3330" s="177"/>
      <c r="H3330" s="177"/>
    </row>
    <row r="3331" spans="1:8" x14ac:dyDescent="0.25">
      <c r="A3331" s="793"/>
      <c r="E3331" s="176"/>
      <c r="F3331" s="176"/>
      <c r="G3331" s="177"/>
      <c r="H3331" s="177"/>
    </row>
    <row r="3332" spans="1:8" x14ac:dyDescent="0.25">
      <c r="A3332" s="793"/>
      <c r="E3332" s="176"/>
      <c r="F3332" s="176"/>
      <c r="G3332" s="177"/>
      <c r="H3332" s="177"/>
    </row>
    <row r="3333" spans="1:8" x14ac:dyDescent="0.25">
      <c r="A3333" s="793"/>
      <c r="E3333" s="176"/>
      <c r="F3333" s="176"/>
      <c r="G3333" s="177"/>
      <c r="H3333" s="177"/>
    </row>
    <row r="3334" spans="1:8" x14ac:dyDescent="0.25">
      <c r="A3334" s="793"/>
      <c r="E3334" s="176"/>
      <c r="F3334" s="176"/>
      <c r="G3334" s="177"/>
      <c r="H3334" s="177"/>
    </row>
    <row r="3335" spans="1:8" x14ac:dyDescent="0.25">
      <c r="A3335" s="793"/>
      <c r="E3335" s="176"/>
      <c r="F3335" s="176"/>
      <c r="G3335" s="177"/>
      <c r="H3335" s="177"/>
    </row>
    <row r="3336" spans="1:8" x14ac:dyDescent="0.25">
      <c r="A3336" s="793"/>
      <c r="E3336" s="176"/>
      <c r="F3336" s="176"/>
      <c r="G3336" s="177"/>
      <c r="H3336" s="177"/>
    </row>
    <row r="3337" spans="1:8" x14ac:dyDescent="0.25">
      <c r="A3337" s="793"/>
      <c r="E3337" s="176"/>
      <c r="F3337" s="176"/>
      <c r="G3337" s="177"/>
      <c r="H3337" s="177"/>
    </row>
    <row r="3338" spans="1:8" x14ac:dyDescent="0.25">
      <c r="A3338" s="793"/>
      <c r="E3338" s="176"/>
      <c r="F3338" s="176"/>
      <c r="G3338" s="177"/>
      <c r="H3338" s="177"/>
    </row>
    <row r="3339" spans="1:8" x14ac:dyDescent="0.25">
      <c r="A3339" s="793"/>
      <c r="E3339" s="176"/>
      <c r="F3339" s="176"/>
      <c r="G3339" s="177"/>
      <c r="H3339" s="177"/>
    </row>
    <row r="3340" spans="1:8" x14ac:dyDescent="0.25">
      <c r="A3340" s="793"/>
      <c r="E3340" s="176"/>
      <c r="F3340" s="176"/>
      <c r="G3340" s="177"/>
      <c r="H3340" s="177"/>
    </row>
    <row r="3341" spans="1:8" x14ac:dyDescent="0.25">
      <c r="A3341" s="793"/>
      <c r="E3341" s="176"/>
      <c r="F3341" s="176"/>
      <c r="G3341" s="177"/>
      <c r="H3341" s="177"/>
    </row>
    <row r="3342" spans="1:8" x14ac:dyDescent="0.25">
      <c r="A3342" s="793"/>
      <c r="E3342" s="176"/>
      <c r="F3342" s="176"/>
      <c r="G3342" s="177"/>
      <c r="H3342" s="177"/>
    </row>
    <row r="3343" spans="1:8" x14ac:dyDescent="0.25">
      <c r="A3343" s="793"/>
      <c r="E3343" s="176"/>
      <c r="F3343" s="176"/>
      <c r="G3343" s="177"/>
      <c r="H3343" s="177"/>
    </row>
    <row r="3344" spans="1:8" x14ac:dyDescent="0.25">
      <c r="A3344" s="793"/>
      <c r="E3344" s="176"/>
      <c r="F3344" s="176"/>
      <c r="G3344" s="177"/>
      <c r="H3344" s="177"/>
    </row>
    <row r="3345" spans="1:8" x14ac:dyDescent="0.25">
      <c r="A3345" s="793"/>
      <c r="E3345" s="176"/>
      <c r="F3345" s="176"/>
      <c r="G3345" s="177"/>
      <c r="H3345" s="177"/>
    </row>
    <row r="3346" spans="1:8" x14ac:dyDescent="0.25">
      <c r="A3346" s="793"/>
      <c r="E3346" s="176"/>
      <c r="F3346" s="176"/>
      <c r="G3346" s="177"/>
      <c r="H3346" s="177"/>
    </row>
    <row r="3347" spans="1:8" x14ac:dyDescent="0.25">
      <c r="A3347" s="793"/>
      <c r="E3347" s="176"/>
      <c r="F3347" s="176"/>
      <c r="G3347" s="177"/>
      <c r="H3347" s="177"/>
    </row>
    <row r="3348" spans="1:8" x14ac:dyDescent="0.25">
      <c r="A3348" s="793"/>
      <c r="E3348" s="176"/>
      <c r="F3348" s="176"/>
      <c r="G3348" s="177"/>
      <c r="H3348" s="177"/>
    </row>
    <row r="3349" spans="1:8" x14ac:dyDescent="0.25">
      <c r="A3349" s="793"/>
      <c r="E3349" s="176"/>
      <c r="F3349" s="176"/>
      <c r="G3349" s="177"/>
      <c r="H3349" s="177"/>
    </row>
    <row r="3350" spans="1:8" x14ac:dyDescent="0.25">
      <c r="A3350" s="793"/>
      <c r="E3350" s="176"/>
      <c r="F3350" s="176"/>
      <c r="G3350" s="177"/>
      <c r="H3350" s="177"/>
    </row>
    <row r="3351" spans="1:8" x14ac:dyDescent="0.25">
      <c r="A3351" s="793"/>
      <c r="E3351" s="176"/>
      <c r="F3351" s="176"/>
      <c r="G3351" s="177"/>
      <c r="H3351" s="177"/>
    </row>
    <row r="3352" spans="1:8" x14ac:dyDescent="0.25">
      <c r="A3352" s="793"/>
      <c r="E3352" s="176"/>
      <c r="F3352" s="176"/>
      <c r="G3352" s="177"/>
      <c r="H3352" s="177"/>
    </row>
    <row r="3353" spans="1:8" x14ac:dyDescent="0.25">
      <c r="A3353" s="793"/>
      <c r="E3353" s="176"/>
      <c r="F3353" s="176"/>
      <c r="G3353" s="177"/>
      <c r="H3353" s="177"/>
    </row>
    <row r="3354" spans="1:8" x14ac:dyDescent="0.25">
      <c r="A3354" s="793"/>
      <c r="E3354" s="176"/>
      <c r="F3354" s="176"/>
      <c r="G3354" s="177"/>
      <c r="H3354" s="177"/>
    </row>
    <row r="3355" spans="1:8" x14ac:dyDescent="0.25">
      <c r="A3355" s="793"/>
      <c r="E3355" s="176"/>
      <c r="F3355" s="176"/>
      <c r="G3355" s="177"/>
      <c r="H3355" s="177"/>
    </row>
    <row r="3356" spans="1:8" x14ac:dyDescent="0.25">
      <c r="A3356" s="793"/>
      <c r="E3356" s="176"/>
      <c r="F3356" s="176"/>
      <c r="G3356" s="177"/>
      <c r="H3356" s="177"/>
    </row>
    <row r="3357" spans="1:8" x14ac:dyDescent="0.25">
      <c r="A3357" s="793"/>
      <c r="E3357" s="176"/>
      <c r="F3357" s="176"/>
      <c r="G3357" s="177"/>
      <c r="H3357" s="177"/>
    </row>
    <row r="3358" spans="1:8" x14ac:dyDescent="0.25">
      <c r="A3358" s="793"/>
      <c r="E3358" s="176"/>
      <c r="F3358" s="176"/>
      <c r="G3358" s="177"/>
      <c r="H3358" s="177"/>
    </row>
    <row r="3359" spans="1:8" x14ac:dyDescent="0.25">
      <c r="A3359" s="793"/>
      <c r="E3359" s="176"/>
      <c r="F3359" s="176"/>
      <c r="G3359" s="177"/>
      <c r="H3359" s="177"/>
    </row>
    <row r="3360" spans="1:8" x14ac:dyDescent="0.25">
      <c r="A3360" s="793"/>
      <c r="E3360" s="176"/>
      <c r="F3360" s="176"/>
      <c r="G3360" s="177"/>
      <c r="H3360" s="177"/>
    </row>
    <row r="3361" spans="1:8" x14ac:dyDescent="0.25">
      <c r="A3361" s="793"/>
      <c r="E3361" s="176"/>
      <c r="F3361" s="176"/>
      <c r="G3361" s="177"/>
      <c r="H3361" s="177"/>
    </row>
    <row r="3362" spans="1:8" x14ac:dyDescent="0.25">
      <c r="A3362" s="793"/>
      <c r="E3362" s="176"/>
      <c r="F3362" s="176"/>
      <c r="G3362" s="177"/>
      <c r="H3362" s="177"/>
    </row>
    <row r="3363" spans="1:8" x14ac:dyDescent="0.25">
      <c r="A3363" s="793"/>
      <c r="E3363" s="176"/>
      <c r="F3363" s="176"/>
      <c r="G3363" s="177"/>
      <c r="H3363" s="177"/>
    </row>
    <row r="3364" spans="1:8" x14ac:dyDescent="0.25">
      <c r="A3364" s="793"/>
      <c r="E3364" s="176"/>
      <c r="F3364" s="176"/>
      <c r="G3364" s="177"/>
      <c r="H3364" s="177"/>
    </row>
    <row r="3365" spans="1:8" x14ac:dyDescent="0.25">
      <c r="A3365" s="793"/>
      <c r="E3365" s="176"/>
      <c r="F3365" s="176"/>
      <c r="G3365" s="177"/>
      <c r="H3365" s="177"/>
    </row>
    <row r="3366" spans="1:8" x14ac:dyDescent="0.25">
      <c r="A3366" s="793"/>
      <c r="E3366" s="176"/>
      <c r="F3366" s="176"/>
      <c r="G3366" s="177"/>
      <c r="H3366" s="177"/>
    </row>
    <row r="3367" spans="1:8" x14ac:dyDescent="0.25">
      <c r="A3367" s="793"/>
      <c r="E3367" s="176"/>
      <c r="F3367" s="176"/>
      <c r="G3367" s="177"/>
      <c r="H3367" s="177"/>
    </row>
    <row r="3368" spans="1:8" x14ac:dyDescent="0.25">
      <c r="A3368" s="793"/>
      <c r="E3368" s="176"/>
      <c r="F3368" s="176"/>
      <c r="G3368" s="177"/>
      <c r="H3368" s="177"/>
    </row>
    <row r="3369" spans="1:8" x14ac:dyDescent="0.25">
      <c r="A3369" s="793"/>
      <c r="E3369" s="176"/>
      <c r="F3369" s="176"/>
      <c r="G3369" s="177"/>
      <c r="H3369" s="177"/>
    </row>
    <row r="3370" spans="1:8" x14ac:dyDescent="0.25">
      <c r="A3370" s="793"/>
      <c r="E3370" s="176"/>
      <c r="F3370" s="176"/>
      <c r="G3370" s="177"/>
      <c r="H3370" s="177"/>
    </row>
    <row r="3371" spans="1:8" x14ac:dyDescent="0.25">
      <c r="A3371" s="793"/>
      <c r="E3371" s="176"/>
      <c r="F3371" s="176"/>
      <c r="G3371" s="177"/>
      <c r="H3371" s="177"/>
    </row>
    <row r="3372" spans="1:8" x14ac:dyDescent="0.25">
      <c r="A3372" s="793"/>
      <c r="E3372" s="176"/>
      <c r="F3372" s="176"/>
      <c r="G3372" s="177"/>
      <c r="H3372" s="177"/>
    </row>
    <row r="3373" spans="1:8" x14ac:dyDescent="0.25">
      <c r="A3373" s="793"/>
      <c r="E3373" s="176"/>
      <c r="F3373" s="176"/>
      <c r="G3373" s="177"/>
      <c r="H3373" s="177"/>
    </row>
    <row r="3374" spans="1:8" x14ac:dyDescent="0.25">
      <c r="A3374" s="793"/>
      <c r="E3374" s="176"/>
      <c r="F3374" s="176"/>
      <c r="G3374" s="177"/>
      <c r="H3374" s="177"/>
    </row>
    <row r="3375" spans="1:8" x14ac:dyDescent="0.25">
      <c r="A3375" s="793"/>
      <c r="E3375" s="176"/>
      <c r="F3375" s="176"/>
      <c r="G3375" s="177"/>
      <c r="H3375" s="177"/>
    </row>
    <row r="3376" spans="1:8" x14ac:dyDescent="0.25">
      <c r="A3376" s="793"/>
      <c r="E3376" s="176"/>
      <c r="F3376" s="176"/>
      <c r="G3376" s="177"/>
      <c r="H3376" s="177"/>
    </row>
    <row r="3377" spans="1:8" x14ac:dyDescent="0.25">
      <c r="A3377" s="793"/>
      <c r="E3377" s="176"/>
      <c r="F3377" s="176"/>
      <c r="G3377" s="177"/>
      <c r="H3377" s="177"/>
    </row>
    <row r="3378" spans="1:8" x14ac:dyDescent="0.25">
      <c r="A3378" s="793"/>
      <c r="E3378" s="176"/>
      <c r="F3378" s="176"/>
      <c r="G3378" s="177"/>
      <c r="H3378" s="177"/>
    </row>
    <row r="3379" spans="1:8" x14ac:dyDescent="0.25">
      <c r="A3379" s="793"/>
      <c r="E3379" s="176"/>
      <c r="F3379" s="176"/>
      <c r="G3379" s="177"/>
      <c r="H3379" s="177"/>
    </row>
    <row r="3380" spans="1:8" x14ac:dyDescent="0.25">
      <c r="A3380" s="793"/>
      <c r="E3380" s="176"/>
      <c r="F3380" s="176"/>
      <c r="G3380" s="177"/>
      <c r="H3380" s="177"/>
    </row>
    <row r="3381" spans="1:8" x14ac:dyDescent="0.25">
      <c r="A3381" s="793"/>
      <c r="E3381" s="176"/>
      <c r="F3381" s="176"/>
      <c r="G3381" s="177"/>
      <c r="H3381" s="177"/>
    </row>
    <row r="3382" spans="1:8" x14ac:dyDescent="0.25">
      <c r="A3382" s="793"/>
      <c r="E3382" s="176"/>
      <c r="F3382" s="176"/>
      <c r="G3382" s="177"/>
      <c r="H3382" s="177"/>
    </row>
    <row r="3383" spans="1:8" x14ac:dyDescent="0.25">
      <c r="A3383" s="793"/>
      <c r="E3383" s="176"/>
      <c r="F3383" s="176"/>
      <c r="G3383" s="177"/>
      <c r="H3383" s="177"/>
    </row>
    <row r="3384" spans="1:8" x14ac:dyDescent="0.25">
      <c r="A3384" s="793"/>
      <c r="E3384" s="176"/>
      <c r="F3384" s="176"/>
      <c r="G3384" s="177"/>
      <c r="H3384" s="177"/>
    </row>
    <row r="3385" spans="1:8" x14ac:dyDescent="0.25">
      <c r="A3385" s="793"/>
      <c r="E3385" s="176"/>
      <c r="F3385" s="176"/>
      <c r="G3385" s="177"/>
      <c r="H3385" s="177"/>
    </row>
    <row r="3386" spans="1:8" x14ac:dyDescent="0.25">
      <c r="A3386" s="793"/>
      <c r="E3386" s="176"/>
      <c r="F3386" s="176"/>
      <c r="G3386" s="177"/>
      <c r="H3386" s="177"/>
    </row>
    <row r="3387" spans="1:8" x14ac:dyDescent="0.25">
      <c r="A3387" s="793"/>
      <c r="E3387" s="176"/>
      <c r="F3387" s="176"/>
      <c r="G3387" s="177"/>
      <c r="H3387" s="177"/>
    </row>
    <row r="3388" spans="1:8" x14ac:dyDescent="0.25">
      <c r="A3388" s="793"/>
      <c r="E3388" s="176"/>
      <c r="F3388" s="176"/>
      <c r="G3388" s="177"/>
      <c r="H3388" s="177"/>
    </row>
    <row r="3389" spans="1:8" x14ac:dyDescent="0.25">
      <c r="A3389" s="793"/>
      <c r="E3389" s="176"/>
      <c r="F3389" s="176"/>
      <c r="G3389" s="177"/>
      <c r="H3389" s="177"/>
    </row>
    <row r="3390" spans="1:8" x14ac:dyDescent="0.25">
      <c r="A3390" s="793"/>
      <c r="E3390" s="176"/>
      <c r="F3390" s="176"/>
      <c r="G3390" s="177"/>
      <c r="H3390" s="177"/>
    </row>
    <row r="3391" spans="1:8" x14ac:dyDescent="0.25">
      <c r="A3391" s="793"/>
      <c r="E3391" s="176"/>
      <c r="F3391" s="176"/>
      <c r="G3391" s="177"/>
      <c r="H3391" s="177"/>
    </row>
    <row r="3392" spans="1:8" x14ac:dyDescent="0.25">
      <c r="A3392" s="793"/>
      <c r="E3392" s="176"/>
      <c r="F3392" s="176"/>
      <c r="G3392" s="177"/>
      <c r="H3392" s="177"/>
    </row>
    <row r="3393" spans="1:8" x14ac:dyDescent="0.25">
      <c r="A3393" s="793"/>
      <c r="E3393" s="176"/>
      <c r="F3393" s="176"/>
      <c r="G3393" s="177"/>
      <c r="H3393" s="177"/>
    </row>
    <row r="3394" spans="1:8" x14ac:dyDescent="0.25">
      <c r="A3394" s="793"/>
      <c r="E3394" s="176"/>
      <c r="F3394" s="176"/>
      <c r="G3394" s="177"/>
      <c r="H3394" s="177"/>
    </row>
    <row r="3395" spans="1:8" x14ac:dyDescent="0.25">
      <c r="A3395" s="793"/>
      <c r="E3395" s="176"/>
      <c r="F3395" s="176"/>
      <c r="G3395" s="177"/>
      <c r="H3395" s="177"/>
    </row>
    <row r="3396" spans="1:8" x14ac:dyDescent="0.25">
      <c r="A3396" s="793"/>
      <c r="E3396" s="176"/>
      <c r="F3396" s="176"/>
      <c r="G3396" s="177"/>
      <c r="H3396" s="177"/>
    </row>
    <row r="3397" spans="1:8" x14ac:dyDescent="0.25">
      <c r="A3397" s="793"/>
      <c r="E3397" s="176"/>
      <c r="F3397" s="176"/>
      <c r="G3397" s="177"/>
      <c r="H3397" s="177"/>
    </row>
    <row r="3398" spans="1:8" x14ac:dyDescent="0.25">
      <c r="A3398" s="793"/>
      <c r="E3398" s="176"/>
      <c r="F3398" s="176"/>
      <c r="G3398" s="177"/>
      <c r="H3398" s="177"/>
    </row>
    <row r="3399" spans="1:8" x14ac:dyDescent="0.25">
      <c r="A3399" s="793"/>
      <c r="E3399" s="176"/>
      <c r="F3399" s="176"/>
      <c r="G3399" s="177"/>
      <c r="H3399" s="177"/>
    </row>
    <row r="3400" spans="1:8" x14ac:dyDescent="0.25">
      <c r="A3400" s="793"/>
      <c r="E3400" s="176"/>
      <c r="F3400" s="176"/>
      <c r="G3400" s="177"/>
      <c r="H3400" s="177"/>
    </row>
    <row r="3401" spans="1:8" x14ac:dyDescent="0.25">
      <c r="A3401" s="793"/>
      <c r="E3401" s="176"/>
      <c r="F3401" s="176"/>
      <c r="G3401" s="177"/>
      <c r="H3401" s="177"/>
    </row>
    <row r="3402" spans="1:8" x14ac:dyDescent="0.25">
      <c r="A3402" s="793"/>
      <c r="E3402" s="176"/>
      <c r="F3402" s="176"/>
      <c r="G3402" s="177"/>
      <c r="H3402" s="177"/>
    </row>
    <row r="3403" spans="1:8" x14ac:dyDescent="0.25">
      <c r="A3403" s="793"/>
      <c r="E3403" s="176"/>
      <c r="F3403" s="176"/>
      <c r="G3403" s="177"/>
      <c r="H3403" s="177"/>
    </row>
    <row r="3404" spans="1:8" x14ac:dyDescent="0.25">
      <c r="A3404" s="793"/>
      <c r="E3404" s="176"/>
      <c r="F3404" s="176"/>
      <c r="G3404" s="177"/>
      <c r="H3404" s="177"/>
    </row>
    <row r="3405" spans="1:8" x14ac:dyDescent="0.25">
      <c r="A3405" s="793"/>
      <c r="E3405" s="176"/>
      <c r="F3405" s="176"/>
      <c r="G3405" s="177"/>
      <c r="H3405" s="177"/>
    </row>
    <row r="3406" spans="1:8" x14ac:dyDescent="0.25">
      <c r="A3406" s="793"/>
      <c r="E3406" s="176"/>
      <c r="F3406" s="176"/>
      <c r="G3406" s="177"/>
      <c r="H3406" s="177"/>
    </row>
    <row r="3407" spans="1:8" x14ac:dyDescent="0.25">
      <c r="A3407" s="793"/>
      <c r="E3407" s="176"/>
      <c r="F3407" s="176"/>
      <c r="G3407" s="177"/>
      <c r="H3407" s="177"/>
    </row>
    <row r="3408" spans="1:8" x14ac:dyDescent="0.25">
      <c r="A3408" s="793"/>
      <c r="E3408" s="176"/>
      <c r="F3408" s="176"/>
      <c r="G3408" s="177"/>
      <c r="H3408" s="177"/>
    </row>
    <row r="3409" spans="1:8" x14ac:dyDescent="0.25">
      <c r="A3409" s="793"/>
      <c r="E3409" s="176"/>
      <c r="F3409" s="176"/>
      <c r="G3409" s="177"/>
      <c r="H3409" s="177"/>
    </row>
    <row r="3410" spans="1:8" x14ac:dyDescent="0.25">
      <c r="A3410" s="793"/>
      <c r="E3410" s="176"/>
      <c r="F3410" s="176"/>
      <c r="G3410" s="177"/>
      <c r="H3410" s="177"/>
    </row>
    <row r="3411" spans="1:8" x14ac:dyDescent="0.25">
      <c r="A3411" s="793"/>
      <c r="E3411" s="176"/>
      <c r="F3411" s="176"/>
      <c r="G3411" s="177"/>
      <c r="H3411" s="177"/>
    </row>
    <row r="3412" spans="1:8" x14ac:dyDescent="0.25">
      <c r="A3412" s="793"/>
      <c r="E3412" s="176"/>
      <c r="F3412" s="176"/>
      <c r="G3412" s="177"/>
      <c r="H3412" s="177"/>
    </row>
    <row r="3413" spans="1:8" x14ac:dyDescent="0.25">
      <c r="A3413" s="793"/>
      <c r="E3413" s="176"/>
      <c r="F3413" s="176"/>
      <c r="G3413" s="177"/>
      <c r="H3413" s="177"/>
    </row>
    <row r="3414" spans="1:8" x14ac:dyDescent="0.25">
      <c r="A3414" s="793"/>
      <c r="E3414" s="176"/>
      <c r="F3414" s="176"/>
      <c r="G3414" s="177"/>
      <c r="H3414" s="177"/>
    </row>
    <row r="3415" spans="1:8" x14ac:dyDescent="0.25">
      <c r="A3415" s="793"/>
      <c r="E3415" s="176"/>
      <c r="F3415" s="176"/>
      <c r="G3415" s="177"/>
      <c r="H3415" s="177"/>
    </row>
    <row r="3416" spans="1:8" x14ac:dyDescent="0.25">
      <c r="A3416" s="793"/>
      <c r="E3416" s="176"/>
      <c r="F3416" s="176"/>
      <c r="G3416" s="177"/>
      <c r="H3416" s="177"/>
    </row>
    <row r="3417" spans="1:8" x14ac:dyDescent="0.25">
      <c r="A3417" s="793"/>
      <c r="E3417" s="176"/>
      <c r="F3417" s="176"/>
      <c r="G3417" s="177"/>
      <c r="H3417" s="177"/>
    </row>
    <row r="3418" spans="1:8" x14ac:dyDescent="0.25">
      <c r="A3418" s="793"/>
      <c r="E3418" s="176"/>
      <c r="F3418" s="176"/>
      <c r="G3418" s="177"/>
      <c r="H3418" s="177"/>
    </row>
    <row r="3419" spans="1:8" x14ac:dyDescent="0.25">
      <c r="A3419" s="793"/>
      <c r="E3419" s="176"/>
      <c r="F3419" s="176"/>
      <c r="G3419" s="177"/>
      <c r="H3419" s="177"/>
    </row>
    <row r="3420" spans="1:8" x14ac:dyDescent="0.25">
      <c r="A3420" s="793"/>
      <c r="E3420" s="176"/>
      <c r="F3420" s="176"/>
      <c r="G3420" s="177"/>
      <c r="H3420" s="177"/>
    </row>
    <row r="3421" spans="1:8" x14ac:dyDescent="0.25">
      <c r="A3421" s="793"/>
      <c r="E3421" s="176"/>
      <c r="F3421" s="176"/>
      <c r="G3421" s="177"/>
      <c r="H3421" s="177"/>
    </row>
    <row r="3422" spans="1:8" x14ac:dyDescent="0.25">
      <c r="A3422" s="793"/>
      <c r="E3422" s="176"/>
      <c r="F3422" s="176"/>
      <c r="G3422" s="177"/>
      <c r="H3422" s="177"/>
    </row>
    <row r="3423" spans="1:8" x14ac:dyDescent="0.25">
      <c r="A3423" s="793"/>
      <c r="E3423" s="176"/>
      <c r="F3423" s="176"/>
      <c r="G3423" s="177"/>
      <c r="H3423" s="177"/>
    </row>
    <row r="3424" spans="1:8" x14ac:dyDescent="0.25">
      <c r="A3424" s="793"/>
      <c r="E3424" s="176"/>
      <c r="F3424" s="176"/>
      <c r="G3424" s="177"/>
      <c r="H3424" s="177"/>
    </row>
    <row r="3425" spans="1:8" x14ac:dyDescent="0.25">
      <c r="A3425" s="793"/>
      <c r="E3425" s="176"/>
      <c r="F3425" s="176"/>
      <c r="G3425" s="177"/>
      <c r="H3425" s="177"/>
    </row>
    <row r="3426" spans="1:8" x14ac:dyDescent="0.25">
      <c r="A3426" s="793"/>
      <c r="E3426" s="176"/>
      <c r="F3426" s="176"/>
      <c r="G3426" s="177"/>
      <c r="H3426" s="177"/>
    </row>
    <row r="3427" spans="1:8" x14ac:dyDescent="0.25">
      <c r="A3427" s="793"/>
      <c r="E3427" s="176"/>
      <c r="F3427" s="176"/>
      <c r="G3427" s="177"/>
      <c r="H3427" s="177"/>
    </row>
    <row r="3428" spans="1:8" x14ac:dyDescent="0.25">
      <c r="A3428" s="793"/>
      <c r="E3428" s="176"/>
      <c r="F3428" s="176"/>
      <c r="G3428" s="177"/>
      <c r="H3428" s="177"/>
    </row>
    <row r="3429" spans="1:8" x14ac:dyDescent="0.25">
      <c r="A3429" s="793"/>
      <c r="E3429" s="176"/>
      <c r="F3429" s="176"/>
      <c r="G3429" s="177"/>
      <c r="H3429" s="177"/>
    </row>
    <row r="3430" spans="1:8" x14ac:dyDescent="0.25">
      <c r="A3430" s="793"/>
      <c r="E3430" s="176"/>
      <c r="F3430" s="176"/>
      <c r="G3430" s="177"/>
      <c r="H3430" s="177"/>
    </row>
    <row r="3431" spans="1:8" x14ac:dyDescent="0.25">
      <c r="A3431" s="793"/>
      <c r="E3431" s="176"/>
      <c r="F3431" s="176"/>
      <c r="G3431" s="177"/>
      <c r="H3431" s="177"/>
    </row>
    <row r="3432" spans="1:8" x14ac:dyDescent="0.25">
      <c r="A3432" s="793"/>
      <c r="E3432" s="176"/>
      <c r="F3432" s="176"/>
      <c r="G3432" s="177"/>
      <c r="H3432" s="177"/>
    </row>
    <row r="3433" spans="1:8" x14ac:dyDescent="0.25">
      <c r="A3433" s="793"/>
      <c r="E3433" s="176"/>
      <c r="F3433" s="176"/>
      <c r="G3433" s="177"/>
      <c r="H3433" s="177"/>
    </row>
    <row r="3434" spans="1:8" x14ac:dyDescent="0.25">
      <c r="A3434" s="793"/>
      <c r="E3434" s="176"/>
      <c r="F3434" s="176"/>
      <c r="G3434" s="177"/>
      <c r="H3434" s="177"/>
    </row>
    <row r="3435" spans="1:8" x14ac:dyDescent="0.25">
      <c r="A3435" s="793"/>
      <c r="E3435" s="176"/>
      <c r="F3435" s="176"/>
      <c r="G3435" s="177"/>
      <c r="H3435" s="177"/>
    </row>
    <row r="3436" spans="1:8" x14ac:dyDescent="0.25">
      <c r="A3436" s="793"/>
      <c r="E3436" s="176"/>
      <c r="F3436" s="176"/>
      <c r="G3436" s="177"/>
      <c r="H3436" s="177"/>
    </row>
    <row r="3437" spans="1:8" x14ac:dyDescent="0.25">
      <c r="A3437" s="793"/>
      <c r="E3437" s="176"/>
      <c r="F3437" s="176"/>
      <c r="G3437" s="177"/>
      <c r="H3437" s="177"/>
    </row>
    <row r="3438" spans="1:8" x14ac:dyDescent="0.25">
      <c r="A3438" s="793"/>
      <c r="E3438" s="176"/>
      <c r="F3438" s="176"/>
      <c r="G3438" s="177"/>
      <c r="H3438" s="177"/>
    </row>
    <row r="3439" spans="1:8" x14ac:dyDescent="0.25">
      <c r="A3439" s="793"/>
      <c r="E3439" s="176"/>
      <c r="F3439" s="176"/>
      <c r="G3439" s="177"/>
      <c r="H3439" s="177"/>
    </row>
    <row r="3440" spans="1:8" x14ac:dyDescent="0.25">
      <c r="A3440" s="793"/>
      <c r="E3440" s="176"/>
      <c r="F3440" s="176"/>
      <c r="G3440" s="177"/>
      <c r="H3440" s="177"/>
    </row>
    <row r="3441" spans="1:8" x14ac:dyDescent="0.25">
      <c r="A3441" s="793"/>
      <c r="E3441" s="176"/>
      <c r="F3441" s="176"/>
      <c r="G3441" s="177"/>
      <c r="H3441" s="177"/>
    </row>
    <row r="3442" spans="1:8" x14ac:dyDescent="0.25">
      <c r="A3442" s="793"/>
      <c r="E3442" s="176"/>
      <c r="F3442" s="176"/>
      <c r="G3442" s="177"/>
      <c r="H3442" s="177"/>
    </row>
    <row r="3443" spans="1:8" x14ac:dyDescent="0.25">
      <c r="A3443" s="793"/>
      <c r="E3443" s="176"/>
      <c r="F3443" s="176"/>
      <c r="G3443" s="177"/>
      <c r="H3443" s="177"/>
    </row>
    <row r="3444" spans="1:8" x14ac:dyDescent="0.25">
      <c r="A3444" s="793"/>
      <c r="E3444" s="176"/>
      <c r="F3444" s="176"/>
      <c r="G3444" s="177"/>
      <c r="H3444" s="177"/>
    </row>
    <row r="3445" spans="1:8" x14ac:dyDescent="0.25">
      <c r="A3445" s="793"/>
      <c r="E3445" s="176"/>
      <c r="F3445" s="176"/>
      <c r="G3445" s="177"/>
      <c r="H3445" s="177"/>
    </row>
    <row r="3446" spans="1:8" x14ac:dyDescent="0.25">
      <c r="A3446" s="793"/>
      <c r="E3446" s="176"/>
      <c r="F3446" s="176"/>
      <c r="G3446" s="177"/>
      <c r="H3446" s="177"/>
    </row>
    <row r="3447" spans="1:8" x14ac:dyDescent="0.25">
      <c r="A3447" s="793"/>
      <c r="E3447" s="176"/>
      <c r="F3447" s="176"/>
      <c r="G3447" s="177"/>
      <c r="H3447" s="177"/>
    </row>
    <row r="3448" spans="1:8" x14ac:dyDescent="0.25">
      <c r="A3448" s="793"/>
      <c r="E3448" s="176"/>
      <c r="F3448" s="176"/>
      <c r="G3448" s="177"/>
      <c r="H3448" s="177"/>
    </row>
    <row r="3449" spans="1:8" x14ac:dyDescent="0.25">
      <c r="A3449" s="793"/>
      <c r="E3449" s="176"/>
      <c r="F3449" s="176"/>
      <c r="G3449" s="177"/>
      <c r="H3449" s="177"/>
    </row>
    <row r="3450" spans="1:8" x14ac:dyDescent="0.25">
      <c r="A3450" s="793"/>
      <c r="E3450" s="176"/>
      <c r="F3450" s="176"/>
      <c r="G3450" s="177"/>
      <c r="H3450" s="177"/>
    </row>
    <row r="3451" spans="1:8" x14ac:dyDescent="0.25">
      <c r="A3451" s="793"/>
      <c r="E3451" s="176"/>
      <c r="F3451" s="176"/>
      <c r="G3451" s="177"/>
      <c r="H3451" s="177"/>
    </row>
    <row r="3452" spans="1:8" x14ac:dyDescent="0.25">
      <c r="A3452" s="793"/>
      <c r="E3452" s="176"/>
      <c r="F3452" s="176"/>
      <c r="G3452" s="177"/>
      <c r="H3452" s="177"/>
    </row>
    <row r="3453" spans="1:8" x14ac:dyDescent="0.25">
      <c r="A3453" s="793"/>
      <c r="E3453" s="176"/>
      <c r="F3453" s="176"/>
      <c r="G3453" s="177"/>
      <c r="H3453" s="177"/>
    </row>
    <row r="3454" spans="1:8" x14ac:dyDescent="0.25">
      <c r="A3454" s="793"/>
      <c r="E3454" s="176"/>
      <c r="F3454" s="176"/>
      <c r="G3454" s="177"/>
      <c r="H3454" s="177"/>
    </row>
    <row r="3455" spans="1:8" x14ac:dyDescent="0.25">
      <c r="A3455" s="793"/>
      <c r="E3455" s="176"/>
      <c r="F3455" s="176"/>
      <c r="G3455" s="177"/>
      <c r="H3455" s="177"/>
    </row>
    <row r="3456" spans="1:8" x14ac:dyDescent="0.25">
      <c r="A3456" s="793"/>
      <c r="E3456" s="176"/>
      <c r="F3456" s="176"/>
      <c r="G3456" s="177"/>
      <c r="H3456" s="177"/>
    </row>
    <row r="3457" spans="1:8" x14ac:dyDescent="0.25">
      <c r="A3457" s="793"/>
      <c r="E3457" s="176"/>
      <c r="F3457" s="176"/>
      <c r="G3457" s="177"/>
      <c r="H3457" s="177"/>
    </row>
    <row r="3458" spans="1:8" x14ac:dyDescent="0.25">
      <c r="A3458" s="793"/>
      <c r="E3458" s="176"/>
      <c r="F3458" s="176"/>
      <c r="G3458" s="177"/>
      <c r="H3458" s="177"/>
    </row>
    <row r="3459" spans="1:8" x14ac:dyDescent="0.25">
      <c r="A3459" s="793"/>
      <c r="E3459" s="176"/>
      <c r="F3459" s="176"/>
      <c r="G3459" s="177"/>
      <c r="H3459" s="177"/>
    </row>
    <row r="3460" spans="1:8" x14ac:dyDescent="0.25">
      <c r="A3460" s="793"/>
      <c r="E3460" s="176"/>
      <c r="F3460" s="176"/>
      <c r="G3460" s="177"/>
      <c r="H3460" s="177"/>
    </row>
    <row r="3461" spans="1:8" x14ac:dyDescent="0.25">
      <c r="A3461" s="793"/>
      <c r="E3461" s="176"/>
      <c r="F3461" s="176"/>
      <c r="G3461" s="177"/>
      <c r="H3461" s="177"/>
    </row>
    <row r="3462" spans="1:8" x14ac:dyDescent="0.25">
      <c r="A3462" s="793"/>
      <c r="E3462" s="176"/>
      <c r="F3462" s="176"/>
      <c r="G3462" s="177"/>
      <c r="H3462" s="177"/>
    </row>
    <row r="3463" spans="1:8" x14ac:dyDescent="0.25">
      <c r="A3463" s="793"/>
      <c r="E3463" s="176"/>
      <c r="F3463" s="176"/>
      <c r="G3463" s="177"/>
      <c r="H3463" s="177"/>
    </row>
    <row r="3464" spans="1:8" x14ac:dyDescent="0.25">
      <c r="A3464" s="793"/>
      <c r="E3464" s="176"/>
      <c r="F3464" s="176"/>
      <c r="G3464" s="177"/>
      <c r="H3464" s="177"/>
    </row>
    <row r="3465" spans="1:8" x14ac:dyDescent="0.25">
      <c r="A3465" s="793"/>
      <c r="E3465" s="176"/>
      <c r="F3465" s="176"/>
      <c r="G3465" s="177"/>
      <c r="H3465" s="177"/>
    </row>
    <row r="3466" spans="1:8" x14ac:dyDescent="0.25">
      <c r="A3466" s="793"/>
      <c r="E3466" s="176"/>
      <c r="F3466" s="176"/>
      <c r="G3466" s="177"/>
      <c r="H3466" s="177"/>
    </row>
    <row r="3467" spans="1:8" x14ac:dyDescent="0.25">
      <c r="A3467" s="793"/>
      <c r="E3467" s="176"/>
      <c r="F3467" s="176"/>
      <c r="G3467" s="177"/>
      <c r="H3467" s="177"/>
    </row>
    <row r="3468" spans="1:8" x14ac:dyDescent="0.25">
      <c r="A3468" s="793"/>
      <c r="E3468" s="176"/>
      <c r="F3468" s="176"/>
      <c r="G3468" s="177"/>
      <c r="H3468" s="177"/>
    </row>
    <row r="3469" spans="1:8" x14ac:dyDescent="0.25">
      <c r="A3469" s="793"/>
      <c r="E3469" s="176"/>
      <c r="F3469" s="176"/>
      <c r="G3469" s="177"/>
      <c r="H3469" s="177"/>
    </row>
    <row r="3470" spans="1:8" x14ac:dyDescent="0.25">
      <c r="A3470" s="793"/>
      <c r="E3470" s="176"/>
      <c r="F3470" s="176"/>
      <c r="G3470" s="177"/>
      <c r="H3470" s="177"/>
    </row>
    <row r="3471" spans="1:8" x14ac:dyDescent="0.25">
      <c r="A3471" s="793"/>
      <c r="E3471" s="176"/>
      <c r="F3471" s="176"/>
      <c r="G3471" s="177"/>
      <c r="H3471" s="177"/>
    </row>
    <row r="3472" spans="1:8" x14ac:dyDescent="0.25">
      <c r="A3472" s="793"/>
      <c r="E3472" s="176"/>
      <c r="F3472" s="176"/>
      <c r="G3472" s="177"/>
      <c r="H3472" s="177"/>
    </row>
    <row r="3473" spans="1:8" x14ac:dyDescent="0.25">
      <c r="A3473" s="793"/>
      <c r="E3473" s="176"/>
      <c r="F3473" s="176"/>
      <c r="G3473" s="177"/>
      <c r="H3473" s="177"/>
    </row>
    <row r="3474" spans="1:8" x14ac:dyDescent="0.25">
      <c r="A3474" s="793"/>
      <c r="E3474" s="176"/>
      <c r="F3474" s="176"/>
      <c r="G3474" s="177"/>
      <c r="H3474" s="177"/>
    </row>
    <row r="3475" spans="1:8" x14ac:dyDescent="0.25">
      <c r="A3475" s="793"/>
      <c r="E3475" s="176"/>
      <c r="F3475" s="176"/>
      <c r="G3475" s="177"/>
      <c r="H3475" s="177"/>
    </row>
    <row r="3476" spans="1:8" x14ac:dyDescent="0.25">
      <c r="A3476" s="793"/>
      <c r="E3476" s="176"/>
      <c r="F3476" s="176"/>
      <c r="G3476" s="177"/>
      <c r="H3476" s="177"/>
    </row>
    <row r="3477" spans="1:8" x14ac:dyDescent="0.25">
      <c r="A3477" s="793"/>
      <c r="E3477" s="176"/>
      <c r="F3477" s="176"/>
      <c r="G3477" s="177"/>
      <c r="H3477" s="177"/>
    </row>
    <row r="3478" spans="1:8" x14ac:dyDescent="0.25">
      <c r="A3478" s="793"/>
      <c r="E3478" s="176"/>
      <c r="F3478" s="176"/>
      <c r="G3478" s="177"/>
      <c r="H3478" s="177"/>
    </row>
    <row r="3479" spans="1:8" x14ac:dyDescent="0.25">
      <c r="A3479" s="793"/>
      <c r="E3479" s="176"/>
      <c r="F3479" s="176"/>
      <c r="G3479" s="177"/>
      <c r="H3479" s="177"/>
    </row>
    <row r="3480" spans="1:8" x14ac:dyDescent="0.25">
      <c r="A3480" s="793"/>
      <c r="E3480" s="176"/>
      <c r="F3480" s="176"/>
      <c r="G3480" s="177"/>
      <c r="H3480" s="177"/>
    </row>
    <row r="3481" spans="1:8" x14ac:dyDescent="0.25">
      <c r="A3481" s="793"/>
      <c r="E3481" s="176"/>
      <c r="F3481" s="176"/>
      <c r="G3481" s="177"/>
      <c r="H3481" s="177"/>
    </row>
    <row r="3482" spans="1:8" x14ac:dyDescent="0.25">
      <c r="A3482" s="793"/>
      <c r="E3482" s="176"/>
      <c r="F3482" s="176"/>
      <c r="G3482" s="177"/>
      <c r="H3482" s="177"/>
    </row>
    <row r="3483" spans="1:8" x14ac:dyDescent="0.25">
      <c r="A3483" s="793"/>
      <c r="E3483" s="176"/>
      <c r="F3483" s="176"/>
      <c r="G3483" s="177"/>
      <c r="H3483" s="177"/>
    </row>
    <row r="3484" spans="1:8" x14ac:dyDescent="0.25">
      <c r="A3484" s="793"/>
      <c r="E3484" s="176"/>
      <c r="F3484" s="176"/>
      <c r="G3484" s="177"/>
      <c r="H3484" s="177"/>
    </row>
    <row r="3485" spans="1:8" x14ac:dyDescent="0.25">
      <c r="A3485" s="793"/>
      <c r="E3485" s="176"/>
      <c r="F3485" s="176"/>
      <c r="G3485" s="177"/>
      <c r="H3485" s="177"/>
    </row>
    <row r="3486" spans="1:8" x14ac:dyDescent="0.25">
      <c r="A3486" s="793"/>
      <c r="E3486" s="176"/>
      <c r="F3486" s="176"/>
      <c r="G3486" s="177"/>
      <c r="H3486" s="177"/>
    </row>
    <row r="3487" spans="1:8" x14ac:dyDescent="0.25">
      <c r="A3487" s="793"/>
      <c r="E3487" s="176"/>
      <c r="F3487" s="176"/>
      <c r="G3487" s="177"/>
      <c r="H3487" s="177"/>
    </row>
    <row r="3488" spans="1:8" x14ac:dyDescent="0.25">
      <c r="A3488" s="793"/>
      <c r="E3488" s="176"/>
      <c r="F3488" s="176"/>
      <c r="G3488" s="177"/>
      <c r="H3488" s="177"/>
    </row>
    <row r="3489" spans="1:8" x14ac:dyDescent="0.25">
      <c r="A3489" s="793"/>
      <c r="E3489" s="176"/>
      <c r="F3489" s="176"/>
      <c r="G3489" s="177"/>
      <c r="H3489" s="177"/>
    </row>
    <row r="3490" spans="1:8" x14ac:dyDescent="0.25">
      <c r="A3490" s="793"/>
      <c r="E3490" s="176"/>
      <c r="F3490" s="176"/>
      <c r="G3490" s="177"/>
      <c r="H3490" s="177"/>
    </row>
    <row r="3491" spans="1:8" x14ac:dyDescent="0.25">
      <c r="A3491" s="793"/>
      <c r="E3491" s="176"/>
      <c r="F3491" s="176"/>
      <c r="G3491" s="177"/>
      <c r="H3491" s="177"/>
    </row>
    <row r="3492" spans="1:8" x14ac:dyDescent="0.25">
      <c r="A3492" s="793"/>
      <c r="E3492" s="176"/>
      <c r="F3492" s="176"/>
      <c r="G3492" s="177"/>
      <c r="H3492" s="177"/>
    </row>
    <row r="3493" spans="1:8" x14ac:dyDescent="0.25">
      <c r="A3493" s="793"/>
      <c r="E3493" s="176"/>
      <c r="F3493" s="176"/>
      <c r="G3493" s="177"/>
      <c r="H3493" s="177"/>
    </row>
    <row r="3494" spans="1:8" x14ac:dyDescent="0.25">
      <c r="A3494" s="793"/>
      <c r="E3494" s="176"/>
      <c r="F3494" s="176"/>
      <c r="G3494" s="177"/>
      <c r="H3494" s="177"/>
    </row>
    <row r="3495" spans="1:8" x14ac:dyDescent="0.25">
      <c r="A3495" s="793"/>
      <c r="E3495" s="176"/>
      <c r="F3495" s="176"/>
      <c r="G3495" s="177"/>
      <c r="H3495" s="177"/>
    </row>
    <row r="3496" spans="1:8" x14ac:dyDescent="0.25">
      <c r="A3496" s="793"/>
      <c r="E3496" s="176"/>
      <c r="F3496" s="176"/>
      <c r="G3496" s="177"/>
      <c r="H3496" s="177"/>
    </row>
    <row r="3497" spans="1:8" x14ac:dyDescent="0.25">
      <c r="A3497" s="793"/>
      <c r="E3497" s="176"/>
      <c r="F3497" s="176"/>
      <c r="G3497" s="177"/>
      <c r="H3497" s="177"/>
    </row>
    <row r="3498" spans="1:8" x14ac:dyDescent="0.25">
      <c r="A3498" s="793"/>
      <c r="E3498" s="176"/>
      <c r="F3498" s="176"/>
      <c r="G3498" s="177"/>
      <c r="H3498" s="177"/>
    </row>
    <row r="3499" spans="1:8" x14ac:dyDescent="0.25">
      <c r="A3499" s="793"/>
      <c r="E3499" s="176"/>
      <c r="F3499" s="176"/>
      <c r="G3499" s="177"/>
      <c r="H3499" s="177"/>
    </row>
    <row r="3500" spans="1:8" x14ac:dyDescent="0.25">
      <c r="A3500" s="793"/>
      <c r="E3500" s="176"/>
      <c r="F3500" s="176"/>
      <c r="G3500" s="177"/>
      <c r="H3500" s="177"/>
    </row>
    <row r="3501" spans="1:8" x14ac:dyDescent="0.25">
      <c r="A3501" s="793"/>
      <c r="E3501" s="176"/>
      <c r="F3501" s="176"/>
      <c r="G3501" s="177"/>
      <c r="H3501" s="177"/>
    </row>
    <row r="3502" spans="1:8" x14ac:dyDescent="0.25">
      <c r="A3502" s="793"/>
      <c r="E3502" s="176"/>
      <c r="F3502" s="176"/>
      <c r="G3502" s="177"/>
      <c r="H3502" s="177"/>
    </row>
    <row r="3503" spans="1:8" x14ac:dyDescent="0.25">
      <c r="A3503" s="793"/>
      <c r="E3503" s="176"/>
      <c r="F3503" s="176"/>
      <c r="G3503" s="177"/>
      <c r="H3503" s="177"/>
    </row>
    <row r="3504" spans="1:8" x14ac:dyDescent="0.25">
      <c r="A3504" s="793"/>
      <c r="E3504" s="176"/>
      <c r="F3504" s="176"/>
      <c r="G3504" s="177"/>
      <c r="H3504" s="177"/>
    </row>
    <row r="3505" spans="1:8" x14ac:dyDescent="0.25">
      <c r="A3505" s="793"/>
      <c r="E3505" s="176"/>
      <c r="F3505" s="176"/>
      <c r="G3505" s="177"/>
      <c r="H3505" s="177"/>
    </row>
    <row r="3506" spans="1:8" x14ac:dyDescent="0.25">
      <c r="A3506" s="793"/>
      <c r="E3506" s="176"/>
      <c r="F3506" s="176"/>
      <c r="G3506" s="177"/>
      <c r="H3506" s="177"/>
    </row>
    <row r="3507" spans="1:8" x14ac:dyDescent="0.25">
      <c r="A3507" s="793"/>
      <c r="E3507" s="176"/>
      <c r="F3507" s="176"/>
      <c r="G3507" s="177"/>
      <c r="H3507" s="177"/>
    </row>
    <row r="3508" spans="1:8" x14ac:dyDescent="0.25">
      <c r="A3508" s="793"/>
      <c r="E3508" s="176"/>
      <c r="F3508" s="176"/>
      <c r="G3508" s="177"/>
      <c r="H3508" s="177"/>
    </row>
    <row r="3509" spans="1:8" x14ac:dyDescent="0.25">
      <c r="A3509" s="793"/>
      <c r="E3509" s="176"/>
      <c r="F3509" s="176"/>
      <c r="G3509" s="177"/>
      <c r="H3509" s="177"/>
    </row>
    <row r="3510" spans="1:8" x14ac:dyDescent="0.25">
      <c r="A3510" s="793"/>
      <c r="E3510" s="176"/>
      <c r="F3510" s="176"/>
      <c r="G3510" s="177"/>
      <c r="H3510" s="177"/>
    </row>
    <row r="3511" spans="1:8" x14ac:dyDescent="0.25">
      <c r="A3511" s="793"/>
      <c r="E3511" s="176"/>
      <c r="F3511" s="176"/>
      <c r="G3511" s="177"/>
      <c r="H3511" s="177"/>
    </row>
    <row r="3512" spans="1:8" x14ac:dyDescent="0.25">
      <c r="A3512" s="793"/>
      <c r="E3512" s="176"/>
      <c r="F3512" s="176"/>
      <c r="G3512" s="177"/>
      <c r="H3512" s="177"/>
    </row>
    <row r="3513" spans="1:8" x14ac:dyDescent="0.25">
      <c r="A3513" s="793"/>
      <c r="E3513" s="176"/>
      <c r="F3513" s="176"/>
      <c r="G3513" s="177"/>
      <c r="H3513" s="177"/>
    </row>
    <row r="3514" spans="1:8" x14ac:dyDescent="0.25">
      <c r="A3514" s="793"/>
      <c r="E3514" s="176"/>
      <c r="F3514" s="176"/>
      <c r="G3514" s="177"/>
      <c r="H3514" s="177"/>
    </row>
    <row r="3515" spans="1:8" x14ac:dyDescent="0.25">
      <c r="A3515" s="793"/>
      <c r="E3515" s="176"/>
      <c r="F3515" s="176"/>
      <c r="G3515" s="177"/>
      <c r="H3515" s="177"/>
    </row>
    <row r="3516" spans="1:8" x14ac:dyDescent="0.25">
      <c r="A3516" s="793"/>
      <c r="E3516" s="176"/>
      <c r="F3516" s="176"/>
      <c r="G3516" s="177"/>
      <c r="H3516" s="177"/>
    </row>
    <row r="3517" spans="1:8" x14ac:dyDescent="0.25">
      <c r="A3517" s="793"/>
      <c r="E3517" s="176"/>
      <c r="F3517" s="176"/>
      <c r="G3517" s="177"/>
      <c r="H3517" s="177"/>
    </row>
    <row r="3518" spans="1:8" x14ac:dyDescent="0.25">
      <c r="A3518" s="793"/>
      <c r="E3518" s="176"/>
      <c r="F3518" s="176"/>
      <c r="G3518" s="177"/>
      <c r="H3518" s="177"/>
    </row>
    <row r="3519" spans="1:8" x14ac:dyDescent="0.25">
      <c r="A3519" s="793"/>
      <c r="E3519" s="176"/>
      <c r="F3519" s="176"/>
      <c r="G3519" s="177"/>
      <c r="H3519" s="177"/>
    </row>
    <row r="3520" spans="1:8" x14ac:dyDescent="0.25">
      <c r="A3520" s="793"/>
      <c r="E3520" s="176"/>
      <c r="F3520" s="176"/>
      <c r="G3520" s="177"/>
      <c r="H3520" s="177"/>
    </row>
    <row r="3521" spans="1:8" x14ac:dyDescent="0.25">
      <c r="A3521" s="793"/>
      <c r="E3521" s="176"/>
      <c r="F3521" s="176"/>
      <c r="G3521" s="177"/>
      <c r="H3521" s="177"/>
    </row>
    <row r="3522" spans="1:8" x14ac:dyDescent="0.25">
      <c r="A3522" s="793"/>
      <c r="E3522" s="176"/>
      <c r="F3522" s="176"/>
      <c r="G3522" s="177"/>
      <c r="H3522" s="177"/>
    </row>
    <row r="3523" spans="1:8" x14ac:dyDescent="0.25">
      <c r="A3523" s="793"/>
      <c r="E3523" s="176"/>
      <c r="F3523" s="176"/>
      <c r="G3523" s="177"/>
      <c r="H3523" s="177"/>
    </row>
    <row r="3524" spans="1:8" x14ac:dyDescent="0.25">
      <c r="A3524" s="793"/>
      <c r="E3524" s="176"/>
      <c r="F3524" s="176"/>
      <c r="G3524" s="177"/>
      <c r="H3524" s="177"/>
    </row>
    <row r="3525" spans="1:8" x14ac:dyDescent="0.25">
      <c r="A3525" s="793"/>
      <c r="E3525" s="176"/>
      <c r="F3525" s="176"/>
      <c r="G3525" s="177"/>
      <c r="H3525" s="177"/>
    </row>
    <row r="3526" spans="1:8" x14ac:dyDescent="0.25">
      <c r="A3526" s="793"/>
      <c r="E3526" s="176"/>
      <c r="F3526" s="176"/>
      <c r="G3526" s="177"/>
      <c r="H3526" s="177"/>
    </row>
    <row r="3527" spans="1:8" x14ac:dyDescent="0.25">
      <c r="A3527" s="793"/>
      <c r="E3527" s="176"/>
      <c r="F3527" s="176"/>
      <c r="G3527" s="177"/>
      <c r="H3527" s="177"/>
    </row>
    <row r="3528" spans="1:8" x14ac:dyDescent="0.25">
      <c r="A3528" s="793"/>
      <c r="E3528" s="176"/>
      <c r="F3528" s="176"/>
      <c r="G3528" s="177"/>
      <c r="H3528" s="177"/>
    </row>
    <row r="3529" spans="1:8" x14ac:dyDescent="0.25">
      <c r="A3529" s="793"/>
      <c r="E3529" s="176"/>
      <c r="F3529" s="176"/>
      <c r="G3529" s="177"/>
      <c r="H3529" s="177"/>
    </row>
    <row r="3530" spans="1:8" x14ac:dyDescent="0.25">
      <c r="A3530" s="793"/>
      <c r="E3530" s="176"/>
      <c r="F3530" s="176"/>
      <c r="G3530" s="177"/>
      <c r="H3530" s="177"/>
    </row>
    <row r="3531" spans="1:8" x14ac:dyDescent="0.25">
      <c r="A3531" s="793"/>
      <c r="E3531" s="176"/>
      <c r="F3531" s="176"/>
      <c r="G3531" s="177"/>
      <c r="H3531" s="177"/>
    </row>
    <row r="3532" spans="1:8" x14ac:dyDescent="0.25">
      <c r="A3532" s="793"/>
      <c r="E3532" s="176"/>
      <c r="F3532" s="176"/>
      <c r="G3532" s="177"/>
      <c r="H3532" s="177"/>
    </row>
    <row r="3533" spans="1:8" x14ac:dyDescent="0.25">
      <c r="A3533" s="793"/>
      <c r="E3533" s="176"/>
      <c r="F3533" s="176"/>
      <c r="G3533" s="177"/>
      <c r="H3533" s="177"/>
    </row>
    <row r="3534" spans="1:8" x14ac:dyDescent="0.25">
      <c r="A3534" s="793"/>
      <c r="E3534" s="176"/>
      <c r="F3534" s="176"/>
      <c r="G3534" s="177"/>
      <c r="H3534" s="177"/>
    </row>
    <row r="3535" spans="1:8" x14ac:dyDescent="0.25">
      <c r="A3535" s="793"/>
      <c r="E3535" s="176"/>
      <c r="F3535" s="176"/>
      <c r="G3535" s="177"/>
      <c r="H3535" s="177"/>
    </row>
    <row r="3536" spans="1:8" x14ac:dyDescent="0.25">
      <c r="A3536" s="793"/>
      <c r="E3536" s="176"/>
      <c r="F3536" s="176"/>
      <c r="G3536" s="177"/>
      <c r="H3536" s="177"/>
    </row>
    <row r="3537" spans="1:8" x14ac:dyDescent="0.25">
      <c r="A3537" s="793"/>
      <c r="E3537" s="176"/>
      <c r="F3537" s="176"/>
      <c r="G3537" s="177"/>
      <c r="H3537" s="177"/>
    </row>
    <row r="3538" spans="1:8" x14ac:dyDescent="0.25">
      <c r="A3538" s="793"/>
      <c r="E3538" s="176"/>
      <c r="F3538" s="176"/>
      <c r="G3538" s="177"/>
      <c r="H3538" s="177"/>
    </row>
    <row r="3539" spans="1:8" x14ac:dyDescent="0.25">
      <c r="A3539" s="793"/>
      <c r="E3539" s="176"/>
      <c r="F3539" s="176"/>
      <c r="G3539" s="177"/>
      <c r="H3539" s="177"/>
    </row>
    <row r="3540" spans="1:8" x14ac:dyDescent="0.25">
      <c r="A3540" s="793"/>
      <c r="E3540" s="176"/>
      <c r="F3540" s="176"/>
      <c r="G3540" s="177"/>
      <c r="H3540" s="177"/>
    </row>
    <row r="3541" spans="1:8" x14ac:dyDescent="0.25">
      <c r="A3541" s="793"/>
      <c r="E3541" s="176"/>
      <c r="F3541" s="176"/>
      <c r="G3541" s="177"/>
      <c r="H3541" s="177"/>
    </row>
    <row r="3542" spans="1:8" x14ac:dyDescent="0.25">
      <c r="A3542" s="793"/>
      <c r="E3542" s="176"/>
      <c r="F3542" s="176"/>
      <c r="G3542" s="177"/>
      <c r="H3542" s="177"/>
    </row>
    <row r="3543" spans="1:8" x14ac:dyDescent="0.25">
      <c r="A3543" s="793"/>
      <c r="E3543" s="176"/>
      <c r="F3543" s="176"/>
      <c r="G3543" s="177"/>
      <c r="H3543" s="177"/>
    </row>
    <row r="3544" spans="1:8" x14ac:dyDescent="0.25">
      <c r="A3544" s="793"/>
      <c r="E3544" s="176"/>
      <c r="F3544" s="176"/>
      <c r="G3544" s="177"/>
      <c r="H3544" s="177"/>
    </row>
    <row r="3545" spans="1:8" x14ac:dyDescent="0.25">
      <c r="A3545" s="793"/>
      <c r="E3545" s="176"/>
      <c r="F3545" s="176"/>
      <c r="G3545" s="177"/>
      <c r="H3545" s="177"/>
    </row>
    <row r="3546" spans="1:8" x14ac:dyDescent="0.25">
      <c r="A3546" s="793"/>
      <c r="E3546" s="176"/>
      <c r="F3546" s="176"/>
      <c r="G3546" s="177"/>
      <c r="H3546" s="177"/>
    </row>
    <row r="3547" spans="1:8" x14ac:dyDescent="0.25">
      <c r="A3547" s="793"/>
      <c r="E3547" s="176"/>
      <c r="F3547" s="176"/>
      <c r="G3547" s="177"/>
      <c r="H3547" s="177"/>
    </row>
    <row r="3548" spans="1:8" x14ac:dyDescent="0.25">
      <c r="A3548" s="793"/>
      <c r="E3548" s="176"/>
      <c r="F3548" s="176"/>
      <c r="G3548" s="177"/>
      <c r="H3548" s="177"/>
    </row>
    <row r="3549" spans="1:8" x14ac:dyDescent="0.25">
      <c r="A3549" s="793"/>
      <c r="E3549" s="176"/>
      <c r="F3549" s="176"/>
      <c r="G3549" s="177"/>
      <c r="H3549" s="177"/>
    </row>
    <row r="3550" spans="1:8" x14ac:dyDescent="0.25">
      <c r="A3550" s="793"/>
      <c r="E3550" s="176"/>
      <c r="F3550" s="176"/>
      <c r="G3550" s="177"/>
      <c r="H3550" s="177"/>
    </row>
    <row r="3551" spans="1:8" x14ac:dyDescent="0.25">
      <c r="A3551" s="793"/>
      <c r="E3551" s="176"/>
      <c r="F3551" s="176"/>
      <c r="G3551" s="177"/>
      <c r="H3551" s="177"/>
    </row>
    <row r="3552" spans="1:8" x14ac:dyDescent="0.25">
      <c r="A3552" s="793"/>
      <c r="E3552" s="176"/>
      <c r="F3552" s="176"/>
      <c r="G3552" s="177"/>
      <c r="H3552" s="177"/>
    </row>
    <row r="3553" spans="1:8" x14ac:dyDescent="0.25">
      <c r="A3553" s="793"/>
      <c r="E3553" s="176"/>
      <c r="F3553" s="176"/>
      <c r="G3553" s="177"/>
      <c r="H3553" s="177"/>
    </row>
    <row r="3554" spans="1:8" x14ac:dyDescent="0.25">
      <c r="A3554" s="793"/>
      <c r="E3554" s="176"/>
      <c r="F3554" s="176"/>
      <c r="G3554" s="177"/>
      <c r="H3554" s="177"/>
    </row>
    <row r="3555" spans="1:8" x14ac:dyDescent="0.25">
      <c r="A3555" s="793"/>
      <c r="E3555" s="176"/>
      <c r="F3555" s="176"/>
      <c r="G3555" s="177"/>
      <c r="H3555" s="177"/>
    </row>
    <row r="3556" spans="1:8" x14ac:dyDescent="0.25">
      <c r="A3556" s="793"/>
      <c r="E3556" s="176"/>
      <c r="F3556" s="176"/>
      <c r="G3556" s="177"/>
      <c r="H3556" s="177"/>
    </row>
    <row r="3557" spans="1:8" x14ac:dyDescent="0.25">
      <c r="A3557" s="793"/>
      <c r="E3557" s="176"/>
      <c r="F3557" s="176"/>
      <c r="G3557" s="177"/>
      <c r="H3557" s="177"/>
    </row>
    <row r="3558" spans="1:8" x14ac:dyDescent="0.25">
      <c r="A3558" s="793"/>
      <c r="E3558" s="176"/>
      <c r="F3558" s="176"/>
      <c r="G3558" s="177"/>
      <c r="H3558" s="177"/>
    </row>
    <row r="3559" spans="1:8" x14ac:dyDescent="0.25">
      <c r="A3559" s="793"/>
      <c r="E3559" s="176"/>
      <c r="F3559" s="176"/>
      <c r="G3559" s="177"/>
      <c r="H3559" s="177"/>
    </row>
    <row r="3560" spans="1:8" x14ac:dyDescent="0.25">
      <c r="A3560" s="793"/>
      <c r="E3560" s="176"/>
      <c r="F3560" s="176"/>
      <c r="G3560" s="177"/>
      <c r="H3560" s="177"/>
    </row>
    <row r="3561" spans="1:8" x14ac:dyDescent="0.25">
      <c r="A3561" s="793"/>
      <c r="E3561" s="176"/>
      <c r="F3561" s="176"/>
      <c r="G3561" s="177"/>
      <c r="H3561" s="177"/>
    </row>
    <row r="3562" spans="1:8" x14ac:dyDescent="0.25">
      <c r="A3562" s="793"/>
      <c r="E3562" s="176"/>
      <c r="F3562" s="176"/>
      <c r="G3562" s="177"/>
      <c r="H3562" s="177"/>
    </row>
    <row r="3563" spans="1:8" x14ac:dyDescent="0.25">
      <c r="A3563" s="793"/>
      <c r="E3563" s="176"/>
      <c r="F3563" s="176"/>
      <c r="G3563" s="177"/>
      <c r="H3563" s="177"/>
    </row>
    <row r="3564" spans="1:8" x14ac:dyDescent="0.25">
      <c r="A3564" s="793"/>
      <c r="E3564" s="176"/>
      <c r="F3564" s="176"/>
      <c r="G3564" s="177"/>
      <c r="H3564" s="177"/>
    </row>
    <row r="3565" spans="1:8" x14ac:dyDescent="0.25">
      <c r="A3565" s="793"/>
      <c r="E3565" s="176"/>
      <c r="F3565" s="176"/>
      <c r="G3565" s="177"/>
      <c r="H3565" s="177"/>
    </row>
    <row r="3566" spans="1:8" x14ac:dyDescent="0.25">
      <c r="A3566" s="793"/>
      <c r="E3566" s="176"/>
      <c r="F3566" s="176"/>
      <c r="G3566" s="177"/>
      <c r="H3566" s="177"/>
    </row>
    <row r="3567" spans="1:8" x14ac:dyDescent="0.25">
      <c r="A3567" s="793"/>
      <c r="E3567" s="176"/>
      <c r="F3567" s="176"/>
      <c r="G3567" s="177"/>
      <c r="H3567" s="177"/>
    </row>
    <row r="3568" spans="1:8" x14ac:dyDescent="0.25">
      <c r="A3568" s="793"/>
      <c r="E3568" s="176"/>
      <c r="F3568" s="176"/>
      <c r="G3568" s="177"/>
      <c r="H3568" s="177"/>
    </row>
    <row r="3569" spans="1:8" x14ac:dyDescent="0.25">
      <c r="A3569" s="793"/>
      <c r="E3569" s="176"/>
      <c r="F3569" s="176"/>
      <c r="G3569" s="177"/>
      <c r="H3569" s="177"/>
    </row>
    <row r="3570" spans="1:8" x14ac:dyDescent="0.25">
      <c r="A3570" s="793"/>
      <c r="E3570" s="176"/>
      <c r="F3570" s="176"/>
      <c r="G3570" s="177"/>
      <c r="H3570" s="177"/>
    </row>
    <row r="3571" spans="1:8" x14ac:dyDescent="0.25">
      <c r="A3571" s="793"/>
      <c r="E3571" s="176"/>
      <c r="F3571" s="176"/>
      <c r="G3571" s="177"/>
      <c r="H3571" s="177"/>
    </row>
    <row r="3572" spans="1:8" x14ac:dyDescent="0.25">
      <c r="A3572" s="793"/>
      <c r="E3572" s="176"/>
      <c r="F3572" s="176"/>
      <c r="G3572" s="177"/>
      <c r="H3572" s="177"/>
    </row>
    <row r="3573" spans="1:8" x14ac:dyDescent="0.25">
      <c r="A3573" s="793"/>
      <c r="E3573" s="176"/>
      <c r="F3573" s="176"/>
      <c r="G3573" s="177"/>
      <c r="H3573" s="177"/>
    </row>
    <row r="3574" spans="1:8" x14ac:dyDescent="0.25">
      <c r="A3574" s="793"/>
      <c r="E3574" s="176"/>
      <c r="F3574" s="176"/>
      <c r="G3574" s="177"/>
      <c r="H3574" s="177"/>
    </row>
    <row r="3575" spans="1:8" x14ac:dyDescent="0.25">
      <c r="A3575" s="793"/>
      <c r="E3575" s="176"/>
      <c r="F3575" s="176"/>
      <c r="G3575" s="177"/>
      <c r="H3575" s="177"/>
    </row>
    <row r="3576" spans="1:8" x14ac:dyDescent="0.25">
      <c r="A3576" s="793"/>
      <c r="E3576" s="176"/>
      <c r="F3576" s="176"/>
      <c r="G3576" s="177"/>
      <c r="H3576" s="177"/>
    </row>
    <row r="3577" spans="1:8" x14ac:dyDescent="0.25">
      <c r="A3577" s="793"/>
      <c r="E3577" s="176"/>
      <c r="F3577" s="176"/>
      <c r="G3577" s="177"/>
      <c r="H3577" s="177"/>
    </row>
    <row r="3578" spans="1:8" x14ac:dyDescent="0.25">
      <c r="A3578" s="793"/>
      <c r="E3578" s="176"/>
      <c r="F3578" s="176"/>
      <c r="G3578" s="177"/>
      <c r="H3578" s="177"/>
    </row>
    <row r="3579" spans="1:8" x14ac:dyDescent="0.25">
      <c r="A3579" s="793"/>
      <c r="E3579" s="176"/>
      <c r="F3579" s="176"/>
      <c r="G3579" s="177"/>
      <c r="H3579" s="177"/>
    </row>
    <row r="3580" spans="1:8" x14ac:dyDescent="0.25">
      <c r="A3580" s="793"/>
      <c r="E3580" s="176"/>
      <c r="F3580" s="176"/>
      <c r="G3580" s="177"/>
      <c r="H3580" s="177"/>
    </row>
    <row r="3581" spans="1:8" x14ac:dyDescent="0.25">
      <c r="A3581" s="793"/>
      <c r="E3581" s="176"/>
      <c r="F3581" s="176"/>
      <c r="G3581" s="177"/>
      <c r="H3581" s="177"/>
    </row>
    <row r="3582" spans="1:8" x14ac:dyDescent="0.25">
      <c r="A3582" s="793"/>
      <c r="E3582" s="176"/>
      <c r="F3582" s="176"/>
      <c r="G3582" s="177"/>
      <c r="H3582" s="177"/>
    </row>
    <row r="3583" spans="1:8" x14ac:dyDescent="0.25">
      <c r="A3583" s="793"/>
      <c r="E3583" s="176"/>
      <c r="F3583" s="176"/>
      <c r="G3583" s="177"/>
      <c r="H3583" s="177"/>
    </row>
    <row r="3584" spans="1:8" x14ac:dyDescent="0.25">
      <c r="A3584" s="793"/>
      <c r="E3584" s="176"/>
      <c r="F3584" s="176"/>
      <c r="G3584" s="177"/>
      <c r="H3584" s="177"/>
    </row>
    <row r="3585" spans="1:8" x14ac:dyDescent="0.25">
      <c r="A3585" s="793"/>
      <c r="E3585" s="176"/>
      <c r="F3585" s="176"/>
      <c r="G3585" s="177"/>
      <c r="H3585" s="177"/>
    </row>
    <row r="3586" spans="1:8" x14ac:dyDescent="0.25">
      <c r="A3586" s="793"/>
      <c r="E3586" s="176"/>
      <c r="F3586" s="176"/>
      <c r="G3586" s="177"/>
      <c r="H3586" s="177"/>
    </row>
    <row r="3587" spans="1:8" x14ac:dyDescent="0.25">
      <c r="A3587" s="793"/>
      <c r="E3587" s="176"/>
      <c r="F3587" s="176"/>
      <c r="G3587" s="177"/>
      <c r="H3587" s="177"/>
    </row>
    <row r="3588" spans="1:8" x14ac:dyDescent="0.25">
      <c r="A3588" s="793"/>
      <c r="E3588" s="176"/>
      <c r="F3588" s="176"/>
      <c r="G3588" s="177"/>
      <c r="H3588" s="177"/>
    </row>
    <row r="3589" spans="1:8" x14ac:dyDescent="0.25">
      <c r="A3589" s="793"/>
      <c r="E3589" s="176"/>
      <c r="F3589" s="176"/>
      <c r="G3589" s="177"/>
      <c r="H3589" s="177"/>
    </row>
    <row r="3590" spans="1:8" x14ac:dyDescent="0.25">
      <c r="A3590" s="793"/>
      <c r="E3590" s="176"/>
      <c r="F3590" s="176"/>
      <c r="G3590" s="177"/>
      <c r="H3590" s="177"/>
    </row>
    <row r="3591" spans="1:8" x14ac:dyDescent="0.25">
      <c r="A3591" s="793"/>
      <c r="E3591" s="176"/>
      <c r="F3591" s="176"/>
      <c r="G3591" s="177"/>
      <c r="H3591" s="177"/>
    </row>
    <row r="3592" spans="1:8" x14ac:dyDescent="0.25">
      <c r="A3592" s="793"/>
      <c r="E3592" s="176"/>
      <c r="F3592" s="176"/>
      <c r="G3592" s="177"/>
      <c r="H3592" s="177"/>
    </row>
    <row r="3593" spans="1:8" x14ac:dyDescent="0.25">
      <c r="A3593" s="793"/>
      <c r="E3593" s="176"/>
      <c r="F3593" s="176"/>
      <c r="G3593" s="177"/>
      <c r="H3593" s="177"/>
    </row>
    <row r="3594" spans="1:8" x14ac:dyDescent="0.25">
      <c r="A3594" s="793"/>
      <c r="E3594" s="176"/>
      <c r="F3594" s="176"/>
      <c r="G3594" s="177"/>
      <c r="H3594" s="177"/>
    </row>
    <row r="3595" spans="1:8" x14ac:dyDescent="0.25">
      <c r="A3595" s="793"/>
      <c r="E3595" s="176"/>
      <c r="F3595" s="176"/>
      <c r="G3595" s="177"/>
      <c r="H3595" s="177"/>
    </row>
    <row r="3596" spans="1:8" x14ac:dyDescent="0.25">
      <c r="A3596" s="793"/>
      <c r="E3596" s="176"/>
      <c r="F3596" s="176"/>
      <c r="G3596" s="177"/>
      <c r="H3596" s="177"/>
    </row>
    <row r="3597" spans="1:8" x14ac:dyDescent="0.25">
      <c r="A3597" s="793"/>
      <c r="E3597" s="176"/>
      <c r="F3597" s="176"/>
      <c r="G3597" s="177"/>
      <c r="H3597" s="177"/>
    </row>
    <row r="3598" spans="1:8" x14ac:dyDescent="0.25">
      <c r="A3598" s="793"/>
      <c r="E3598" s="176"/>
      <c r="F3598" s="176"/>
      <c r="G3598" s="177"/>
      <c r="H3598" s="177"/>
    </row>
    <row r="3599" spans="1:8" x14ac:dyDescent="0.25">
      <c r="A3599" s="793"/>
      <c r="E3599" s="176"/>
      <c r="F3599" s="176"/>
      <c r="G3599" s="177"/>
      <c r="H3599" s="177"/>
    </row>
    <row r="3600" spans="1:8" x14ac:dyDescent="0.25">
      <c r="A3600" s="793"/>
      <c r="E3600" s="176"/>
      <c r="F3600" s="176"/>
      <c r="G3600" s="177"/>
      <c r="H3600" s="177"/>
    </row>
    <row r="3601" spans="1:8" x14ac:dyDescent="0.25">
      <c r="A3601" s="793"/>
      <c r="E3601" s="176"/>
      <c r="F3601" s="176"/>
      <c r="G3601" s="177"/>
      <c r="H3601" s="177"/>
    </row>
    <row r="3602" spans="1:8" x14ac:dyDescent="0.25">
      <c r="A3602" s="793"/>
      <c r="E3602" s="176"/>
      <c r="F3602" s="176"/>
      <c r="G3602" s="177"/>
      <c r="H3602" s="177"/>
    </row>
    <row r="3603" spans="1:8" x14ac:dyDescent="0.25">
      <c r="A3603" s="793"/>
      <c r="E3603" s="176"/>
      <c r="F3603" s="176"/>
      <c r="G3603" s="177"/>
      <c r="H3603" s="177"/>
    </row>
    <row r="3604" spans="1:8" x14ac:dyDescent="0.25">
      <c r="A3604" s="793"/>
      <c r="E3604" s="176"/>
      <c r="F3604" s="176"/>
      <c r="G3604" s="177"/>
      <c r="H3604" s="177"/>
    </row>
    <row r="3605" spans="1:8" x14ac:dyDescent="0.25">
      <c r="A3605" s="793"/>
      <c r="E3605" s="176"/>
      <c r="F3605" s="176"/>
      <c r="G3605" s="177"/>
      <c r="H3605" s="177"/>
    </row>
    <row r="3606" spans="1:8" x14ac:dyDescent="0.25">
      <c r="A3606" s="793"/>
      <c r="E3606" s="176"/>
      <c r="F3606" s="176"/>
      <c r="G3606" s="177"/>
      <c r="H3606" s="177"/>
    </row>
    <row r="3607" spans="1:8" x14ac:dyDescent="0.25">
      <c r="A3607" s="793"/>
      <c r="E3607" s="176"/>
      <c r="F3607" s="176"/>
      <c r="G3607" s="177"/>
      <c r="H3607" s="177"/>
    </row>
    <row r="3608" spans="1:8" x14ac:dyDescent="0.25">
      <c r="A3608" s="793"/>
      <c r="E3608" s="176"/>
      <c r="F3608" s="176"/>
      <c r="G3608" s="177"/>
      <c r="H3608" s="177"/>
    </row>
    <row r="3609" spans="1:8" x14ac:dyDescent="0.25">
      <c r="A3609" s="793"/>
      <c r="E3609" s="176"/>
      <c r="F3609" s="176"/>
      <c r="G3609" s="177"/>
      <c r="H3609" s="177"/>
    </row>
    <row r="3610" spans="1:8" x14ac:dyDescent="0.25">
      <c r="A3610" s="793"/>
      <c r="E3610" s="176"/>
      <c r="F3610" s="176"/>
      <c r="G3610" s="177"/>
      <c r="H3610" s="177"/>
    </row>
    <row r="3611" spans="1:8" x14ac:dyDescent="0.25">
      <c r="A3611" s="793"/>
      <c r="E3611" s="176"/>
      <c r="F3611" s="176"/>
      <c r="G3611" s="177"/>
      <c r="H3611" s="177"/>
    </row>
    <row r="3612" spans="1:8" x14ac:dyDescent="0.25">
      <c r="A3612" s="793"/>
      <c r="E3612" s="176"/>
      <c r="F3612" s="176"/>
      <c r="G3612" s="177"/>
      <c r="H3612" s="177"/>
    </row>
    <row r="3613" spans="1:8" x14ac:dyDescent="0.25">
      <c r="A3613" s="793"/>
      <c r="E3613" s="176"/>
      <c r="F3613" s="176"/>
      <c r="G3613" s="177"/>
      <c r="H3613" s="177"/>
    </row>
    <row r="3614" spans="1:8" x14ac:dyDescent="0.25">
      <c r="A3614" s="793"/>
      <c r="E3614" s="176"/>
      <c r="F3614" s="176"/>
      <c r="G3614" s="177"/>
      <c r="H3614" s="177"/>
    </row>
    <row r="3615" spans="1:8" x14ac:dyDescent="0.25">
      <c r="A3615" s="793"/>
      <c r="E3615" s="176"/>
      <c r="F3615" s="176"/>
      <c r="G3615" s="177"/>
      <c r="H3615" s="177"/>
    </row>
    <row r="3616" spans="1:8" x14ac:dyDescent="0.25">
      <c r="A3616" s="793"/>
      <c r="E3616" s="176"/>
      <c r="F3616" s="176"/>
      <c r="G3616" s="177"/>
      <c r="H3616" s="177"/>
    </row>
    <row r="3617" spans="1:8" x14ac:dyDescent="0.25">
      <c r="A3617" s="793"/>
      <c r="E3617" s="176"/>
      <c r="F3617" s="176"/>
      <c r="G3617" s="177"/>
      <c r="H3617" s="177"/>
    </row>
    <row r="3618" spans="1:8" x14ac:dyDescent="0.25">
      <c r="A3618" s="793"/>
      <c r="E3618" s="176"/>
      <c r="F3618" s="176"/>
      <c r="G3618" s="177"/>
      <c r="H3618" s="177"/>
    </row>
    <row r="3619" spans="1:8" x14ac:dyDescent="0.25">
      <c r="A3619" s="793"/>
      <c r="E3619" s="176"/>
      <c r="F3619" s="176"/>
      <c r="G3619" s="177"/>
      <c r="H3619" s="177"/>
    </row>
    <row r="3620" spans="1:8" x14ac:dyDescent="0.25">
      <c r="A3620" s="793"/>
      <c r="E3620" s="176"/>
      <c r="F3620" s="176"/>
      <c r="G3620" s="177"/>
      <c r="H3620" s="177"/>
    </row>
    <row r="3621" spans="1:8" x14ac:dyDescent="0.25">
      <c r="A3621" s="793"/>
      <c r="E3621" s="176"/>
      <c r="F3621" s="176"/>
      <c r="G3621" s="177"/>
      <c r="H3621" s="177"/>
    </row>
    <row r="3622" spans="1:8" x14ac:dyDescent="0.25">
      <c r="A3622" s="793"/>
      <c r="E3622" s="176"/>
      <c r="F3622" s="176"/>
      <c r="G3622" s="177"/>
      <c r="H3622" s="177"/>
    </row>
    <row r="3623" spans="1:8" x14ac:dyDescent="0.25">
      <c r="A3623" s="793"/>
      <c r="E3623" s="176"/>
      <c r="F3623" s="176"/>
      <c r="G3623" s="177"/>
      <c r="H3623" s="177"/>
    </row>
    <row r="3624" spans="1:8" x14ac:dyDescent="0.25">
      <c r="A3624" s="793"/>
      <c r="E3624" s="176"/>
      <c r="F3624" s="176"/>
      <c r="G3624" s="177"/>
      <c r="H3624" s="177"/>
    </row>
    <row r="3625" spans="1:8" x14ac:dyDescent="0.25">
      <c r="A3625" s="793"/>
      <c r="E3625" s="176"/>
      <c r="F3625" s="176"/>
      <c r="G3625" s="177"/>
      <c r="H3625" s="177"/>
    </row>
    <row r="3626" spans="1:8" x14ac:dyDescent="0.25">
      <c r="A3626" s="793"/>
      <c r="E3626" s="176"/>
      <c r="F3626" s="176"/>
      <c r="G3626" s="177"/>
      <c r="H3626" s="177"/>
    </row>
    <row r="3627" spans="1:8" x14ac:dyDescent="0.25">
      <c r="A3627" s="793"/>
      <c r="E3627" s="176"/>
      <c r="F3627" s="176"/>
      <c r="G3627" s="177"/>
      <c r="H3627" s="177"/>
    </row>
    <row r="3628" spans="1:8" x14ac:dyDescent="0.25">
      <c r="A3628" s="793"/>
      <c r="E3628" s="176"/>
      <c r="F3628" s="176"/>
      <c r="G3628" s="177"/>
      <c r="H3628" s="177"/>
    </row>
    <row r="3629" spans="1:8" x14ac:dyDescent="0.25">
      <c r="A3629" s="793"/>
      <c r="E3629" s="176"/>
      <c r="F3629" s="176"/>
      <c r="G3629" s="177"/>
      <c r="H3629" s="177"/>
    </row>
    <row r="3630" spans="1:8" x14ac:dyDescent="0.25">
      <c r="A3630" s="793"/>
      <c r="E3630" s="176"/>
      <c r="F3630" s="176"/>
      <c r="G3630" s="177"/>
      <c r="H3630" s="177"/>
    </row>
    <row r="3631" spans="1:8" x14ac:dyDescent="0.25">
      <c r="A3631" s="793"/>
      <c r="E3631" s="176"/>
      <c r="F3631" s="176"/>
      <c r="G3631" s="177"/>
      <c r="H3631" s="177"/>
    </row>
    <row r="3632" spans="1:8" x14ac:dyDescent="0.25">
      <c r="A3632" s="793"/>
      <c r="E3632" s="176"/>
      <c r="F3632" s="176"/>
      <c r="G3632" s="177"/>
      <c r="H3632" s="177"/>
    </row>
    <row r="3633" spans="1:8" x14ac:dyDescent="0.25">
      <c r="A3633" s="793"/>
      <c r="E3633" s="176"/>
      <c r="F3633" s="176"/>
      <c r="G3633" s="177"/>
      <c r="H3633" s="177"/>
    </row>
    <row r="3634" spans="1:8" x14ac:dyDescent="0.25">
      <c r="A3634" s="793"/>
      <c r="E3634" s="176"/>
      <c r="F3634" s="176"/>
      <c r="G3634" s="177"/>
      <c r="H3634" s="177"/>
    </row>
    <row r="3635" spans="1:8" x14ac:dyDescent="0.25">
      <c r="A3635" s="793"/>
      <c r="E3635" s="176"/>
      <c r="F3635" s="176"/>
      <c r="G3635" s="177"/>
      <c r="H3635" s="177"/>
    </row>
    <row r="3636" spans="1:8" x14ac:dyDescent="0.25">
      <c r="A3636" s="793"/>
      <c r="E3636" s="176"/>
      <c r="F3636" s="176"/>
      <c r="G3636" s="177"/>
      <c r="H3636" s="177"/>
    </row>
    <row r="3637" spans="1:8" x14ac:dyDescent="0.25">
      <c r="A3637" s="793"/>
      <c r="E3637" s="176"/>
      <c r="F3637" s="176"/>
      <c r="G3637" s="177"/>
      <c r="H3637" s="177"/>
    </row>
    <row r="3638" spans="1:8" x14ac:dyDescent="0.25">
      <c r="A3638" s="793"/>
      <c r="E3638" s="176"/>
      <c r="F3638" s="176"/>
      <c r="G3638" s="177"/>
      <c r="H3638" s="177"/>
    </row>
    <row r="3639" spans="1:8" x14ac:dyDescent="0.25">
      <c r="A3639" s="793"/>
      <c r="E3639" s="176"/>
      <c r="F3639" s="176"/>
      <c r="G3639" s="177"/>
      <c r="H3639" s="177"/>
    </row>
    <row r="3640" spans="1:8" x14ac:dyDescent="0.25">
      <c r="A3640" s="793"/>
      <c r="E3640" s="176"/>
      <c r="F3640" s="176"/>
      <c r="G3640" s="177"/>
      <c r="H3640" s="177"/>
    </row>
    <row r="3641" spans="1:8" x14ac:dyDescent="0.25">
      <c r="A3641" s="793"/>
      <c r="E3641" s="176"/>
      <c r="F3641" s="176"/>
      <c r="G3641" s="177"/>
      <c r="H3641" s="177"/>
    </row>
    <row r="3642" spans="1:8" x14ac:dyDescent="0.25">
      <c r="A3642" s="793"/>
      <c r="E3642" s="176"/>
      <c r="F3642" s="176"/>
      <c r="G3642" s="177"/>
      <c r="H3642" s="177"/>
    </row>
    <row r="3643" spans="1:8" x14ac:dyDescent="0.25">
      <c r="A3643" s="793"/>
      <c r="E3643" s="176"/>
      <c r="F3643" s="176"/>
      <c r="G3643" s="177"/>
      <c r="H3643" s="177"/>
    </row>
    <row r="3644" spans="1:8" x14ac:dyDescent="0.25">
      <c r="A3644" s="793"/>
      <c r="E3644" s="176"/>
      <c r="F3644" s="176"/>
      <c r="G3644" s="177"/>
      <c r="H3644" s="177"/>
    </row>
    <row r="3645" spans="1:8" x14ac:dyDescent="0.25">
      <c r="A3645" s="793"/>
      <c r="E3645" s="176"/>
      <c r="F3645" s="176"/>
      <c r="G3645" s="177"/>
      <c r="H3645" s="177"/>
    </row>
    <row r="3646" spans="1:8" x14ac:dyDescent="0.25">
      <c r="A3646" s="793"/>
      <c r="E3646" s="176"/>
      <c r="F3646" s="176"/>
      <c r="G3646" s="177"/>
      <c r="H3646" s="177"/>
    </row>
    <row r="3647" spans="1:8" x14ac:dyDescent="0.25">
      <c r="A3647" s="793"/>
      <c r="E3647" s="176"/>
      <c r="F3647" s="176"/>
      <c r="G3647" s="177"/>
      <c r="H3647" s="177"/>
    </row>
    <row r="3648" spans="1:8" x14ac:dyDescent="0.25">
      <c r="A3648" s="793"/>
      <c r="E3648" s="176"/>
      <c r="F3648" s="176"/>
      <c r="G3648" s="177"/>
      <c r="H3648" s="177"/>
    </row>
    <row r="3649" spans="1:8" x14ac:dyDescent="0.25">
      <c r="A3649" s="793"/>
      <c r="E3649" s="176"/>
      <c r="F3649" s="176"/>
      <c r="G3649" s="177"/>
      <c r="H3649" s="177"/>
    </row>
    <row r="3650" spans="1:8" x14ac:dyDescent="0.25">
      <c r="A3650" s="793"/>
      <c r="E3650" s="176"/>
      <c r="F3650" s="176"/>
      <c r="G3650" s="177"/>
      <c r="H3650" s="177"/>
    </row>
    <row r="3651" spans="1:8" x14ac:dyDescent="0.25">
      <c r="A3651" s="793"/>
      <c r="E3651" s="176"/>
      <c r="F3651" s="176"/>
      <c r="G3651" s="177"/>
      <c r="H3651" s="177"/>
    </row>
    <row r="3652" spans="1:8" x14ac:dyDescent="0.25">
      <c r="A3652" s="793"/>
      <c r="E3652" s="176"/>
      <c r="F3652" s="176"/>
      <c r="G3652" s="177"/>
      <c r="H3652" s="177"/>
    </row>
    <row r="3653" spans="1:8" x14ac:dyDescent="0.25">
      <c r="A3653" s="793"/>
      <c r="E3653" s="176"/>
      <c r="F3653" s="176"/>
      <c r="G3653" s="177"/>
      <c r="H3653" s="177"/>
    </row>
    <row r="3654" spans="1:8" x14ac:dyDescent="0.25">
      <c r="A3654" s="793"/>
      <c r="E3654" s="176"/>
      <c r="F3654" s="176"/>
      <c r="G3654" s="177"/>
      <c r="H3654" s="177"/>
    </row>
    <row r="3655" spans="1:8" x14ac:dyDescent="0.25">
      <c r="A3655" s="793"/>
      <c r="E3655" s="176"/>
      <c r="F3655" s="176"/>
      <c r="G3655" s="177"/>
      <c r="H3655" s="177"/>
    </row>
    <row r="3656" spans="1:8" x14ac:dyDescent="0.25">
      <c r="A3656" s="793"/>
      <c r="E3656" s="176"/>
      <c r="F3656" s="176"/>
      <c r="G3656" s="177"/>
      <c r="H3656" s="177"/>
    </row>
    <row r="3657" spans="1:8" x14ac:dyDescent="0.25">
      <c r="A3657" s="793"/>
      <c r="E3657" s="176"/>
      <c r="F3657" s="176"/>
      <c r="G3657" s="177"/>
      <c r="H3657" s="177"/>
    </row>
    <row r="3658" spans="1:8" x14ac:dyDescent="0.25">
      <c r="A3658" s="793"/>
      <c r="E3658" s="176"/>
      <c r="F3658" s="176"/>
      <c r="G3658" s="177"/>
      <c r="H3658" s="177"/>
    </row>
    <row r="3659" spans="1:8" x14ac:dyDescent="0.25">
      <c r="A3659" s="793"/>
      <c r="E3659" s="176"/>
      <c r="F3659" s="176"/>
      <c r="G3659" s="177"/>
      <c r="H3659" s="177"/>
    </row>
    <row r="3660" spans="1:8" x14ac:dyDescent="0.25">
      <c r="A3660" s="793"/>
      <c r="E3660" s="176"/>
      <c r="F3660" s="176"/>
      <c r="G3660" s="177"/>
      <c r="H3660" s="177"/>
    </row>
    <row r="3661" spans="1:8" x14ac:dyDescent="0.25">
      <c r="A3661" s="793"/>
      <c r="E3661" s="176"/>
      <c r="F3661" s="176"/>
      <c r="G3661" s="177"/>
      <c r="H3661" s="177"/>
    </row>
    <row r="3662" spans="1:8" x14ac:dyDescent="0.25">
      <c r="A3662" s="793"/>
      <c r="E3662" s="176"/>
      <c r="F3662" s="176"/>
      <c r="G3662" s="177"/>
      <c r="H3662" s="177"/>
    </row>
    <row r="3663" spans="1:8" x14ac:dyDescent="0.25">
      <c r="A3663" s="793"/>
      <c r="E3663" s="176"/>
      <c r="F3663" s="176"/>
      <c r="G3663" s="177"/>
      <c r="H3663" s="177"/>
    </row>
    <row r="3664" spans="1:8" x14ac:dyDescent="0.25">
      <c r="A3664" s="793"/>
      <c r="E3664" s="176"/>
      <c r="F3664" s="176"/>
      <c r="G3664" s="177"/>
      <c r="H3664" s="177"/>
    </row>
    <row r="3665" spans="1:8" x14ac:dyDescent="0.25">
      <c r="A3665" s="793"/>
      <c r="E3665" s="176"/>
      <c r="F3665" s="176"/>
      <c r="G3665" s="177"/>
      <c r="H3665" s="177"/>
    </row>
    <row r="3666" spans="1:8" x14ac:dyDescent="0.25">
      <c r="A3666" s="793"/>
      <c r="E3666" s="176"/>
      <c r="F3666" s="176"/>
      <c r="G3666" s="177"/>
      <c r="H3666" s="177"/>
    </row>
    <row r="3667" spans="1:8" x14ac:dyDescent="0.25">
      <c r="A3667" s="793"/>
      <c r="E3667" s="176"/>
      <c r="F3667" s="176"/>
      <c r="G3667" s="177"/>
      <c r="H3667" s="177"/>
    </row>
    <row r="3668" spans="1:8" x14ac:dyDescent="0.25">
      <c r="A3668" s="793"/>
      <c r="E3668" s="176"/>
      <c r="F3668" s="176"/>
      <c r="G3668" s="177"/>
      <c r="H3668" s="177"/>
    </row>
    <row r="3669" spans="1:8" x14ac:dyDescent="0.25">
      <c r="A3669" s="793"/>
      <c r="E3669" s="176"/>
      <c r="F3669" s="176"/>
      <c r="G3669" s="177"/>
      <c r="H3669" s="177"/>
    </row>
    <row r="3670" spans="1:8" x14ac:dyDescent="0.25">
      <c r="A3670" s="793"/>
      <c r="E3670" s="176"/>
      <c r="F3670" s="176"/>
      <c r="G3670" s="177"/>
      <c r="H3670" s="177"/>
    </row>
    <row r="3671" spans="1:8" x14ac:dyDescent="0.25">
      <c r="A3671" s="793"/>
      <c r="E3671" s="176"/>
      <c r="F3671" s="176"/>
      <c r="G3671" s="177"/>
      <c r="H3671" s="177"/>
    </row>
    <row r="3672" spans="1:8" x14ac:dyDescent="0.25">
      <c r="A3672" s="793"/>
      <c r="E3672" s="176"/>
      <c r="F3672" s="176"/>
      <c r="G3672" s="177"/>
      <c r="H3672" s="177"/>
    </row>
    <row r="3673" spans="1:8" x14ac:dyDescent="0.25">
      <c r="A3673" s="793"/>
      <c r="E3673" s="176"/>
      <c r="F3673" s="176"/>
      <c r="G3673" s="177"/>
      <c r="H3673" s="177"/>
    </row>
    <row r="3674" spans="1:8" x14ac:dyDescent="0.25">
      <c r="A3674" s="793"/>
      <c r="E3674" s="176"/>
      <c r="F3674" s="176"/>
      <c r="G3674" s="177"/>
      <c r="H3674" s="177"/>
    </row>
    <row r="3675" spans="1:8" x14ac:dyDescent="0.25">
      <c r="A3675" s="793"/>
      <c r="E3675" s="176"/>
      <c r="F3675" s="176"/>
      <c r="G3675" s="177"/>
      <c r="H3675" s="177"/>
    </row>
    <row r="3676" spans="1:8" x14ac:dyDescent="0.25">
      <c r="A3676" s="793"/>
      <c r="E3676" s="176"/>
      <c r="F3676" s="176"/>
      <c r="G3676" s="177"/>
      <c r="H3676" s="177"/>
    </row>
    <row r="3677" spans="1:8" x14ac:dyDescent="0.25">
      <c r="A3677" s="793"/>
      <c r="E3677" s="176"/>
      <c r="F3677" s="176"/>
      <c r="G3677" s="177"/>
      <c r="H3677" s="177"/>
    </row>
    <row r="3678" spans="1:8" x14ac:dyDescent="0.25">
      <c r="A3678" s="793"/>
      <c r="E3678" s="176"/>
      <c r="F3678" s="176"/>
      <c r="G3678" s="177"/>
      <c r="H3678" s="177"/>
    </row>
    <row r="3679" spans="1:8" x14ac:dyDescent="0.25">
      <c r="A3679" s="793"/>
      <c r="E3679" s="176"/>
      <c r="F3679" s="176"/>
      <c r="G3679" s="177"/>
      <c r="H3679" s="177"/>
    </row>
    <row r="3680" spans="1:8" x14ac:dyDescent="0.25">
      <c r="A3680" s="793"/>
      <c r="E3680" s="176"/>
      <c r="F3680" s="176"/>
      <c r="G3680" s="177"/>
      <c r="H3680" s="177"/>
    </row>
    <row r="3681" spans="1:8" x14ac:dyDescent="0.25">
      <c r="A3681" s="793"/>
      <c r="E3681" s="176"/>
      <c r="F3681" s="176"/>
      <c r="G3681" s="177"/>
      <c r="H3681" s="177"/>
    </row>
    <row r="3682" spans="1:8" x14ac:dyDescent="0.25">
      <c r="A3682" s="793"/>
      <c r="E3682" s="176"/>
      <c r="F3682" s="176"/>
      <c r="G3682" s="177"/>
      <c r="H3682" s="177"/>
    </row>
    <row r="3683" spans="1:8" x14ac:dyDescent="0.25">
      <c r="A3683" s="793"/>
      <c r="E3683" s="176"/>
      <c r="F3683" s="176"/>
      <c r="G3683" s="177"/>
      <c r="H3683" s="177"/>
    </row>
    <row r="3684" spans="1:8" x14ac:dyDescent="0.25">
      <c r="A3684" s="793"/>
      <c r="E3684" s="176"/>
      <c r="F3684" s="176"/>
      <c r="G3684" s="177"/>
      <c r="H3684" s="177"/>
    </row>
    <row r="3685" spans="1:8" x14ac:dyDescent="0.25">
      <c r="A3685" s="793"/>
      <c r="E3685" s="176"/>
      <c r="F3685" s="176"/>
      <c r="G3685" s="177"/>
      <c r="H3685" s="177"/>
    </row>
    <row r="3686" spans="1:8" x14ac:dyDescent="0.25">
      <c r="A3686" s="793"/>
      <c r="E3686" s="176"/>
      <c r="F3686" s="176"/>
      <c r="G3686" s="177"/>
      <c r="H3686" s="177"/>
    </row>
    <row r="3687" spans="1:8" x14ac:dyDescent="0.25">
      <c r="A3687" s="793"/>
      <c r="E3687" s="176"/>
      <c r="F3687" s="176"/>
      <c r="G3687" s="177"/>
      <c r="H3687" s="177"/>
    </row>
    <row r="3688" spans="1:8" x14ac:dyDescent="0.25">
      <c r="A3688" s="793"/>
      <c r="E3688" s="176"/>
      <c r="F3688" s="176"/>
      <c r="G3688" s="177"/>
      <c r="H3688" s="177"/>
    </row>
    <row r="3689" spans="1:8" x14ac:dyDescent="0.25">
      <c r="A3689" s="793"/>
      <c r="E3689" s="176"/>
      <c r="F3689" s="176"/>
      <c r="G3689" s="177"/>
      <c r="H3689" s="177"/>
    </row>
    <row r="3690" spans="1:8" x14ac:dyDescent="0.25">
      <c r="A3690" s="793"/>
      <c r="E3690" s="176"/>
      <c r="F3690" s="176"/>
      <c r="G3690" s="177"/>
      <c r="H3690" s="177"/>
    </row>
    <row r="3691" spans="1:8" x14ac:dyDescent="0.25">
      <c r="A3691" s="793"/>
      <c r="E3691" s="176"/>
      <c r="F3691" s="176"/>
      <c r="G3691" s="177"/>
      <c r="H3691" s="177"/>
    </row>
    <row r="3692" spans="1:8" x14ac:dyDescent="0.25">
      <c r="A3692" s="793"/>
      <c r="E3692" s="176"/>
      <c r="F3692" s="176"/>
      <c r="G3692" s="177"/>
      <c r="H3692" s="177"/>
    </row>
    <row r="3693" spans="1:8" x14ac:dyDescent="0.25">
      <c r="A3693" s="793"/>
      <c r="E3693" s="176"/>
      <c r="F3693" s="176"/>
      <c r="G3693" s="177"/>
      <c r="H3693" s="177"/>
    </row>
    <row r="3694" spans="1:8" x14ac:dyDescent="0.25">
      <c r="A3694" s="793"/>
      <c r="E3694" s="176"/>
      <c r="F3694" s="176"/>
      <c r="G3694" s="177"/>
      <c r="H3694" s="177"/>
    </row>
    <row r="3695" spans="1:8" x14ac:dyDescent="0.25">
      <c r="A3695" s="793"/>
      <c r="E3695" s="176"/>
      <c r="F3695" s="176"/>
      <c r="G3695" s="177"/>
      <c r="H3695" s="177"/>
    </row>
    <row r="3696" spans="1:8" x14ac:dyDescent="0.25">
      <c r="A3696" s="793"/>
      <c r="E3696" s="176"/>
      <c r="F3696" s="176"/>
      <c r="G3696" s="177"/>
      <c r="H3696" s="177"/>
    </row>
    <row r="3697" spans="1:8" x14ac:dyDescent="0.25">
      <c r="A3697" s="793"/>
      <c r="E3697" s="176"/>
      <c r="F3697" s="176"/>
      <c r="G3697" s="177"/>
      <c r="H3697" s="177"/>
    </row>
    <row r="3698" spans="1:8" x14ac:dyDescent="0.25">
      <c r="A3698" s="793"/>
      <c r="E3698" s="176"/>
      <c r="F3698" s="176"/>
      <c r="G3698" s="177"/>
      <c r="H3698" s="177"/>
    </row>
    <row r="3699" spans="1:8" x14ac:dyDescent="0.25">
      <c r="A3699" s="793"/>
      <c r="E3699" s="176"/>
      <c r="F3699" s="176"/>
      <c r="G3699" s="177"/>
      <c r="H3699" s="177"/>
    </row>
    <row r="3700" spans="1:8" x14ac:dyDescent="0.25">
      <c r="A3700" s="793"/>
      <c r="E3700" s="176"/>
      <c r="F3700" s="176"/>
      <c r="G3700" s="177"/>
      <c r="H3700" s="177"/>
    </row>
    <row r="3701" spans="1:8" x14ac:dyDescent="0.25">
      <c r="A3701" s="793"/>
      <c r="E3701" s="176"/>
      <c r="F3701" s="176"/>
      <c r="G3701" s="177"/>
      <c r="H3701" s="177"/>
    </row>
    <row r="3702" spans="1:8" x14ac:dyDescent="0.25">
      <c r="A3702" s="793"/>
      <c r="E3702" s="176"/>
      <c r="F3702" s="176"/>
      <c r="G3702" s="177"/>
      <c r="H3702" s="177"/>
    </row>
    <row r="3703" spans="1:8" x14ac:dyDescent="0.25">
      <c r="A3703" s="793"/>
      <c r="E3703" s="176"/>
      <c r="F3703" s="176"/>
      <c r="G3703" s="177"/>
      <c r="H3703" s="177"/>
    </row>
    <row r="3704" spans="1:8" x14ac:dyDescent="0.25">
      <c r="A3704" s="793"/>
      <c r="E3704" s="176"/>
      <c r="F3704" s="176"/>
      <c r="G3704" s="177"/>
      <c r="H3704" s="177"/>
    </row>
    <row r="3705" spans="1:8" x14ac:dyDescent="0.25">
      <c r="A3705" s="793"/>
      <c r="E3705" s="176"/>
      <c r="F3705" s="176"/>
      <c r="G3705" s="177"/>
      <c r="H3705" s="177"/>
    </row>
    <row r="3706" spans="1:8" x14ac:dyDescent="0.25">
      <c r="A3706" s="793"/>
      <c r="E3706" s="176"/>
      <c r="F3706" s="176"/>
      <c r="G3706" s="177"/>
      <c r="H3706" s="177"/>
    </row>
    <row r="3707" spans="1:8" x14ac:dyDescent="0.25">
      <c r="A3707" s="793"/>
      <c r="E3707" s="176"/>
      <c r="F3707" s="176"/>
      <c r="G3707" s="177"/>
      <c r="H3707" s="177"/>
    </row>
    <row r="3708" spans="1:8" x14ac:dyDescent="0.25">
      <c r="A3708" s="793"/>
      <c r="E3708" s="176"/>
      <c r="F3708" s="176"/>
      <c r="G3708" s="177"/>
      <c r="H3708" s="177"/>
    </row>
    <row r="3709" spans="1:8" x14ac:dyDescent="0.25">
      <c r="A3709" s="793"/>
      <c r="E3709" s="176"/>
      <c r="F3709" s="176"/>
      <c r="G3709" s="177"/>
      <c r="H3709" s="177"/>
    </row>
    <row r="3710" spans="1:8" x14ac:dyDescent="0.25">
      <c r="A3710" s="793"/>
      <c r="E3710" s="176"/>
      <c r="F3710" s="176"/>
      <c r="G3710" s="177"/>
      <c r="H3710" s="177"/>
    </row>
    <row r="3711" spans="1:8" x14ac:dyDescent="0.25">
      <c r="A3711" s="793"/>
      <c r="E3711" s="176"/>
      <c r="F3711" s="176"/>
      <c r="G3711" s="177"/>
      <c r="H3711" s="177"/>
    </row>
    <row r="3712" spans="1:8" x14ac:dyDescent="0.25">
      <c r="A3712" s="793"/>
      <c r="E3712" s="176"/>
      <c r="F3712" s="176"/>
      <c r="G3712" s="177"/>
      <c r="H3712" s="177"/>
    </row>
    <row r="3713" spans="1:8" x14ac:dyDescent="0.25">
      <c r="A3713" s="793"/>
      <c r="E3713" s="176"/>
      <c r="F3713" s="176"/>
      <c r="G3713" s="177"/>
      <c r="H3713" s="177"/>
    </row>
    <row r="3714" spans="1:8" x14ac:dyDescent="0.25">
      <c r="A3714" s="793"/>
      <c r="E3714" s="176"/>
      <c r="F3714" s="176"/>
      <c r="G3714" s="177"/>
      <c r="H3714" s="177"/>
    </row>
    <row r="3715" spans="1:8" x14ac:dyDescent="0.25">
      <c r="A3715" s="793"/>
      <c r="E3715" s="176"/>
      <c r="F3715" s="176"/>
      <c r="G3715" s="177"/>
      <c r="H3715" s="177"/>
    </row>
    <row r="3716" spans="1:8" x14ac:dyDescent="0.25">
      <c r="A3716" s="793"/>
      <c r="E3716" s="176"/>
      <c r="F3716" s="176"/>
      <c r="G3716" s="177"/>
      <c r="H3716" s="177"/>
    </row>
    <row r="3717" spans="1:8" x14ac:dyDescent="0.25">
      <c r="A3717" s="793"/>
      <c r="E3717" s="176"/>
      <c r="F3717" s="176"/>
      <c r="G3717" s="177"/>
      <c r="H3717" s="177"/>
    </row>
    <row r="3718" spans="1:8" x14ac:dyDescent="0.25">
      <c r="A3718" s="793"/>
      <c r="E3718" s="176"/>
      <c r="F3718" s="176"/>
      <c r="G3718" s="177"/>
      <c r="H3718" s="177"/>
    </row>
    <row r="3719" spans="1:8" x14ac:dyDescent="0.25">
      <c r="A3719" s="793"/>
      <c r="E3719" s="176"/>
      <c r="F3719" s="176"/>
      <c r="G3719" s="177"/>
      <c r="H3719" s="177"/>
    </row>
    <row r="3720" spans="1:8" x14ac:dyDescent="0.25">
      <c r="A3720" s="793"/>
      <c r="E3720" s="176"/>
      <c r="F3720" s="176"/>
      <c r="G3720" s="177"/>
      <c r="H3720" s="177"/>
    </row>
    <row r="3721" spans="1:8" x14ac:dyDescent="0.25">
      <c r="A3721" s="793"/>
      <c r="E3721" s="176"/>
      <c r="F3721" s="176"/>
      <c r="G3721" s="177"/>
      <c r="H3721" s="177"/>
    </row>
    <row r="3722" spans="1:8" x14ac:dyDescent="0.25">
      <c r="A3722" s="793"/>
      <c r="E3722" s="176"/>
      <c r="F3722" s="176"/>
      <c r="G3722" s="177"/>
      <c r="H3722" s="177"/>
    </row>
    <row r="3723" spans="1:8" x14ac:dyDescent="0.25">
      <c r="A3723" s="793"/>
      <c r="E3723" s="176"/>
      <c r="F3723" s="176"/>
      <c r="G3723" s="177"/>
      <c r="H3723" s="177"/>
    </row>
    <row r="3724" spans="1:8" x14ac:dyDescent="0.25">
      <c r="A3724" s="793"/>
      <c r="E3724" s="176"/>
      <c r="F3724" s="176"/>
      <c r="G3724" s="177"/>
      <c r="H3724" s="177"/>
    </row>
    <row r="3725" spans="1:8" x14ac:dyDescent="0.25">
      <c r="A3725" s="793"/>
      <c r="E3725" s="176"/>
      <c r="F3725" s="176"/>
      <c r="G3725" s="177"/>
      <c r="H3725" s="177"/>
    </row>
    <row r="3726" spans="1:8" x14ac:dyDescent="0.25">
      <c r="A3726" s="793"/>
      <c r="E3726" s="176"/>
      <c r="F3726" s="176"/>
      <c r="G3726" s="177"/>
      <c r="H3726" s="177"/>
    </row>
    <row r="3727" spans="1:8" x14ac:dyDescent="0.25">
      <c r="A3727" s="793"/>
      <c r="E3727" s="176"/>
      <c r="F3727" s="176"/>
      <c r="G3727" s="177"/>
      <c r="H3727" s="177"/>
    </row>
    <row r="3728" spans="1:8" x14ac:dyDescent="0.25">
      <c r="A3728" s="793"/>
      <c r="E3728" s="176"/>
      <c r="F3728" s="176"/>
      <c r="G3728" s="177"/>
      <c r="H3728" s="177"/>
    </row>
    <row r="3729" spans="1:8" x14ac:dyDescent="0.25">
      <c r="A3729" s="793"/>
      <c r="E3729" s="176"/>
      <c r="F3729" s="176"/>
      <c r="G3729" s="177"/>
      <c r="H3729" s="177"/>
    </row>
    <row r="3730" spans="1:8" x14ac:dyDescent="0.25">
      <c r="A3730" s="793"/>
      <c r="E3730" s="176"/>
      <c r="F3730" s="176"/>
      <c r="G3730" s="177"/>
      <c r="H3730" s="177"/>
    </row>
    <row r="3731" spans="1:8" x14ac:dyDescent="0.25">
      <c r="A3731" s="793"/>
      <c r="E3731" s="176"/>
      <c r="F3731" s="176"/>
      <c r="G3731" s="177"/>
      <c r="H3731" s="177"/>
    </row>
    <row r="3732" spans="1:8" x14ac:dyDescent="0.25">
      <c r="A3732" s="793"/>
      <c r="E3732" s="176"/>
      <c r="F3732" s="176"/>
      <c r="G3732" s="177"/>
      <c r="H3732" s="177"/>
    </row>
    <row r="3733" spans="1:8" x14ac:dyDescent="0.25">
      <c r="A3733" s="793"/>
      <c r="E3733" s="176"/>
      <c r="F3733" s="176"/>
      <c r="G3733" s="177"/>
      <c r="H3733" s="177"/>
    </row>
    <row r="3734" spans="1:8" x14ac:dyDescent="0.25">
      <c r="A3734" s="793"/>
      <c r="E3734" s="176"/>
      <c r="F3734" s="176"/>
      <c r="G3734" s="177"/>
      <c r="H3734" s="177"/>
    </row>
    <row r="3735" spans="1:8" x14ac:dyDescent="0.25">
      <c r="A3735" s="793"/>
      <c r="E3735" s="176"/>
      <c r="F3735" s="176"/>
      <c r="G3735" s="177"/>
      <c r="H3735" s="177"/>
    </row>
    <row r="3736" spans="1:8" x14ac:dyDescent="0.25">
      <c r="A3736" s="793"/>
      <c r="E3736" s="176"/>
      <c r="F3736" s="176"/>
      <c r="G3736" s="177"/>
      <c r="H3736" s="177"/>
    </row>
    <row r="3737" spans="1:8" x14ac:dyDescent="0.25">
      <c r="A3737" s="793"/>
      <c r="E3737" s="176"/>
      <c r="F3737" s="176"/>
      <c r="G3737" s="177"/>
      <c r="H3737" s="177"/>
    </row>
    <row r="3738" spans="1:8" x14ac:dyDescent="0.25">
      <c r="A3738" s="793"/>
      <c r="E3738" s="176"/>
      <c r="F3738" s="176"/>
      <c r="G3738" s="177"/>
      <c r="H3738" s="177"/>
    </row>
    <row r="3739" spans="1:8" x14ac:dyDescent="0.25">
      <c r="A3739" s="793"/>
      <c r="E3739" s="176"/>
      <c r="F3739" s="176"/>
      <c r="G3739" s="177"/>
      <c r="H3739" s="177"/>
    </row>
    <row r="3740" spans="1:8" x14ac:dyDescent="0.25">
      <c r="A3740" s="793"/>
      <c r="E3740" s="176"/>
      <c r="F3740" s="176"/>
      <c r="G3740" s="177"/>
      <c r="H3740" s="177"/>
    </row>
    <row r="3741" spans="1:8" x14ac:dyDescent="0.25">
      <c r="A3741" s="793"/>
      <c r="E3741" s="176"/>
      <c r="F3741" s="176"/>
      <c r="G3741" s="177"/>
      <c r="H3741" s="177"/>
    </row>
    <row r="3742" spans="1:8" x14ac:dyDescent="0.25">
      <c r="A3742" s="793"/>
      <c r="E3742" s="176"/>
      <c r="F3742" s="176"/>
      <c r="G3742" s="177"/>
      <c r="H3742" s="177"/>
    </row>
    <row r="3743" spans="1:8" x14ac:dyDescent="0.25">
      <c r="A3743" s="793"/>
      <c r="E3743" s="176"/>
      <c r="F3743" s="176"/>
      <c r="G3743" s="177"/>
      <c r="H3743" s="177"/>
    </row>
    <row r="3744" spans="1:8" x14ac:dyDescent="0.25">
      <c r="A3744" s="793"/>
      <c r="E3744" s="176"/>
      <c r="F3744" s="176"/>
      <c r="G3744" s="177"/>
      <c r="H3744" s="177"/>
    </row>
    <row r="3745" spans="1:8" x14ac:dyDescent="0.25">
      <c r="A3745" s="793"/>
      <c r="E3745" s="176"/>
      <c r="F3745" s="176"/>
      <c r="G3745" s="177"/>
      <c r="H3745" s="177"/>
    </row>
    <row r="3746" spans="1:8" x14ac:dyDescent="0.25">
      <c r="A3746" s="793"/>
      <c r="E3746" s="176"/>
      <c r="F3746" s="176"/>
      <c r="G3746" s="177"/>
      <c r="H3746" s="177"/>
    </row>
    <row r="3747" spans="1:8" x14ac:dyDescent="0.25">
      <c r="A3747" s="793"/>
      <c r="E3747" s="176"/>
      <c r="F3747" s="176"/>
      <c r="G3747" s="177"/>
      <c r="H3747" s="177"/>
    </row>
    <row r="3748" spans="1:8" x14ac:dyDescent="0.25">
      <c r="A3748" s="793"/>
      <c r="E3748" s="176"/>
      <c r="F3748" s="176"/>
      <c r="G3748" s="177"/>
      <c r="H3748" s="177"/>
    </row>
    <row r="3749" spans="1:8" x14ac:dyDescent="0.25">
      <c r="A3749" s="793"/>
      <c r="E3749" s="176"/>
      <c r="F3749" s="176"/>
      <c r="G3749" s="177"/>
      <c r="H3749" s="177"/>
    </row>
    <row r="3750" spans="1:8" x14ac:dyDescent="0.25">
      <c r="A3750" s="793"/>
      <c r="E3750" s="176"/>
      <c r="F3750" s="176"/>
      <c r="G3750" s="177"/>
      <c r="H3750" s="177"/>
    </row>
    <row r="3751" spans="1:8" x14ac:dyDescent="0.25">
      <c r="A3751" s="793"/>
      <c r="E3751" s="176"/>
      <c r="F3751" s="176"/>
      <c r="G3751" s="177"/>
      <c r="H3751" s="177"/>
    </row>
    <row r="3752" spans="1:8" x14ac:dyDescent="0.25">
      <c r="A3752" s="793"/>
      <c r="E3752" s="176"/>
      <c r="F3752" s="176"/>
      <c r="G3752" s="177"/>
      <c r="H3752" s="177"/>
    </row>
    <row r="3753" spans="1:8" x14ac:dyDescent="0.25">
      <c r="A3753" s="793"/>
      <c r="E3753" s="176"/>
      <c r="F3753" s="176"/>
      <c r="G3753" s="177"/>
      <c r="H3753" s="177"/>
    </row>
    <row r="3754" spans="1:8" x14ac:dyDescent="0.25">
      <c r="A3754" s="793"/>
      <c r="E3754" s="176"/>
      <c r="F3754" s="176"/>
      <c r="G3754" s="177"/>
      <c r="H3754" s="177"/>
    </row>
    <row r="3755" spans="1:8" x14ac:dyDescent="0.25">
      <c r="A3755" s="793"/>
      <c r="E3755" s="176"/>
      <c r="F3755" s="176"/>
      <c r="G3755" s="177"/>
      <c r="H3755" s="177"/>
    </row>
    <row r="3756" spans="1:8" x14ac:dyDescent="0.25">
      <c r="A3756" s="793"/>
      <c r="E3756" s="176"/>
      <c r="F3756" s="176"/>
      <c r="G3756" s="177"/>
      <c r="H3756" s="177"/>
    </row>
    <row r="3757" spans="1:8" x14ac:dyDescent="0.25">
      <c r="A3757" s="793"/>
      <c r="E3757" s="176"/>
      <c r="F3757" s="176"/>
      <c r="G3757" s="177"/>
      <c r="H3757" s="177"/>
    </row>
    <row r="3758" spans="1:8" x14ac:dyDescent="0.25">
      <c r="A3758" s="793"/>
      <c r="E3758" s="176"/>
      <c r="F3758" s="176"/>
      <c r="G3758" s="177"/>
      <c r="H3758" s="177"/>
    </row>
    <row r="3759" spans="1:8" x14ac:dyDescent="0.25">
      <c r="A3759" s="793"/>
      <c r="E3759" s="176"/>
      <c r="F3759" s="176"/>
      <c r="G3759" s="177"/>
      <c r="H3759" s="177"/>
    </row>
    <row r="3760" spans="1:8" x14ac:dyDescent="0.25">
      <c r="A3760" s="793"/>
      <c r="E3760" s="176"/>
      <c r="F3760" s="176"/>
      <c r="G3760" s="177"/>
      <c r="H3760" s="177"/>
    </row>
    <row r="3761" spans="1:8" x14ac:dyDescent="0.25">
      <c r="A3761" s="793"/>
      <c r="E3761" s="176"/>
      <c r="F3761" s="176"/>
      <c r="G3761" s="177"/>
      <c r="H3761" s="177"/>
    </row>
    <row r="3762" spans="1:8" x14ac:dyDescent="0.25">
      <c r="A3762" s="793"/>
      <c r="E3762" s="176"/>
      <c r="F3762" s="176"/>
      <c r="G3762" s="177"/>
      <c r="H3762" s="177"/>
    </row>
    <row r="3763" spans="1:8" x14ac:dyDescent="0.25">
      <c r="A3763" s="793"/>
      <c r="E3763" s="176"/>
      <c r="F3763" s="176"/>
      <c r="G3763" s="177"/>
      <c r="H3763" s="177"/>
    </row>
    <row r="3764" spans="1:8" x14ac:dyDescent="0.25">
      <c r="A3764" s="793"/>
      <c r="E3764" s="176"/>
      <c r="F3764" s="176"/>
      <c r="G3764" s="177"/>
      <c r="H3764" s="177"/>
    </row>
    <row r="3765" spans="1:8" x14ac:dyDescent="0.25">
      <c r="A3765" s="793"/>
      <c r="E3765" s="176"/>
      <c r="F3765" s="176"/>
      <c r="G3765" s="177"/>
      <c r="H3765" s="177"/>
    </row>
    <row r="3766" spans="1:8" x14ac:dyDescent="0.25">
      <c r="A3766" s="793"/>
      <c r="E3766" s="176"/>
      <c r="F3766" s="176"/>
      <c r="G3766" s="177"/>
      <c r="H3766" s="177"/>
    </row>
    <row r="3767" spans="1:8" x14ac:dyDescent="0.25">
      <c r="A3767" s="793"/>
      <c r="E3767" s="176"/>
      <c r="F3767" s="176"/>
      <c r="G3767" s="177"/>
      <c r="H3767" s="177"/>
    </row>
    <row r="3768" spans="1:8" x14ac:dyDescent="0.25">
      <c r="A3768" s="793"/>
      <c r="E3768" s="176"/>
      <c r="F3768" s="176"/>
      <c r="G3768" s="177"/>
      <c r="H3768" s="177"/>
    </row>
    <row r="3769" spans="1:8" x14ac:dyDescent="0.25">
      <c r="A3769" s="793"/>
      <c r="E3769" s="176"/>
      <c r="F3769" s="176"/>
      <c r="G3769" s="177"/>
      <c r="H3769" s="177"/>
    </row>
    <row r="3770" spans="1:8" x14ac:dyDescent="0.25">
      <c r="A3770" s="793"/>
      <c r="E3770" s="176"/>
      <c r="F3770" s="176"/>
      <c r="G3770" s="177"/>
      <c r="H3770" s="177"/>
    </row>
    <row r="3771" spans="1:8" x14ac:dyDescent="0.25">
      <c r="A3771" s="793"/>
      <c r="E3771" s="176"/>
      <c r="F3771" s="176"/>
      <c r="G3771" s="177"/>
      <c r="H3771" s="177"/>
    </row>
    <row r="3772" spans="1:8" x14ac:dyDescent="0.25">
      <c r="A3772" s="793"/>
      <c r="E3772" s="176"/>
      <c r="F3772" s="176"/>
      <c r="G3772" s="177"/>
      <c r="H3772" s="177"/>
    </row>
    <row r="3773" spans="1:8" x14ac:dyDescent="0.25">
      <c r="A3773" s="793"/>
      <c r="E3773" s="176"/>
      <c r="F3773" s="176"/>
      <c r="G3773" s="177"/>
      <c r="H3773" s="177"/>
    </row>
    <row r="3774" spans="1:8" x14ac:dyDescent="0.25">
      <c r="A3774" s="793"/>
      <c r="E3774" s="176"/>
      <c r="F3774" s="176"/>
      <c r="G3774" s="177"/>
      <c r="H3774" s="177"/>
    </row>
    <row r="3775" spans="1:8" x14ac:dyDescent="0.25">
      <c r="A3775" s="793"/>
      <c r="E3775" s="176"/>
      <c r="F3775" s="176"/>
      <c r="G3775" s="177"/>
      <c r="H3775" s="177"/>
    </row>
    <row r="3776" spans="1:8" x14ac:dyDescent="0.25">
      <c r="A3776" s="793"/>
      <c r="E3776" s="176"/>
      <c r="F3776" s="176"/>
      <c r="G3776" s="177"/>
      <c r="H3776" s="177"/>
    </row>
    <row r="3777" spans="1:8" x14ac:dyDescent="0.25">
      <c r="A3777" s="793"/>
      <c r="E3777" s="176"/>
      <c r="F3777" s="176"/>
      <c r="G3777" s="177"/>
      <c r="H3777" s="177"/>
    </row>
    <row r="3778" spans="1:8" x14ac:dyDescent="0.25">
      <c r="A3778" s="793"/>
      <c r="E3778" s="176"/>
      <c r="F3778" s="176"/>
      <c r="G3778" s="177"/>
      <c r="H3778" s="177"/>
    </row>
    <row r="3779" spans="1:8" x14ac:dyDescent="0.25">
      <c r="A3779" s="793"/>
      <c r="E3779" s="176"/>
      <c r="F3779" s="176"/>
      <c r="G3779" s="177"/>
      <c r="H3779" s="177"/>
    </row>
    <row r="3780" spans="1:8" x14ac:dyDescent="0.25">
      <c r="A3780" s="793"/>
      <c r="E3780" s="176"/>
      <c r="F3780" s="176"/>
      <c r="G3780" s="177"/>
      <c r="H3780" s="177"/>
    </row>
    <row r="3781" spans="1:8" x14ac:dyDescent="0.25">
      <c r="A3781" s="793"/>
      <c r="E3781" s="176"/>
      <c r="F3781" s="176"/>
      <c r="G3781" s="177"/>
      <c r="H3781" s="177"/>
    </row>
    <row r="3782" spans="1:8" x14ac:dyDescent="0.25">
      <c r="A3782" s="793"/>
      <c r="E3782" s="176"/>
      <c r="F3782" s="176"/>
      <c r="G3782" s="177"/>
      <c r="H3782" s="177"/>
    </row>
    <row r="3783" spans="1:8" x14ac:dyDescent="0.25">
      <c r="A3783" s="793"/>
      <c r="E3783" s="176"/>
      <c r="F3783" s="176"/>
      <c r="G3783" s="177"/>
      <c r="H3783" s="177"/>
    </row>
    <row r="3784" spans="1:8" x14ac:dyDescent="0.25">
      <c r="A3784" s="793"/>
      <c r="E3784" s="176"/>
      <c r="F3784" s="176"/>
      <c r="G3784" s="177"/>
      <c r="H3784" s="177"/>
    </row>
    <row r="3785" spans="1:8" x14ac:dyDescent="0.25">
      <c r="A3785" s="793"/>
      <c r="E3785" s="176"/>
      <c r="F3785" s="176"/>
      <c r="G3785" s="177"/>
      <c r="H3785" s="177"/>
    </row>
    <row r="3786" spans="1:8" x14ac:dyDescent="0.25">
      <c r="A3786" s="793"/>
      <c r="E3786" s="176"/>
      <c r="F3786" s="176"/>
      <c r="G3786" s="177"/>
      <c r="H3786" s="177"/>
    </row>
    <row r="3787" spans="1:8" x14ac:dyDescent="0.25">
      <c r="A3787" s="793"/>
      <c r="E3787" s="176"/>
      <c r="F3787" s="176"/>
      <c r="G3787" s="177"/>
      <c r="H3787" s="177"/>
    </row>
    <row r="3788" spans="1:8" x14ac:dyDescent="0.25">
      <c r="A3788" s="793"/>
      <c r="E3788" s="176"/>
      <c r="F3788" s="176"/>
      <c r="G3788" s="177"/>
      <c r="H3788" s="177"/>
    </row>
    <row r="3789" spans="1:8" x14ac:dyDescent="0.25">
      <c r="A3789" s="793"/>
      <c r="E3789" s="176"/>
      <c r="F3789" s="176"/>
      <c r="G3789" s="177"/>
      <c r="H3789" s="177"/>
    </row>
    <row r="3790" spans="1:8" x14ac:dyDescent="0.25">
      <c r="A3790" s="793"/>
      <c r="E3790" s="176"/>
      <c r="F3790" s="176"/>
      <c r="G3790" s="177"/>
      <c r="H3790" s="177"/>
    </row>
    <row r="3791" spans="1:8" x14ac:dyDescent="0.25">
      <c r="A3791" s="793"/>
      <c r="E3791" s="176"/>
      <c r="F3791" s="176"/>
      <c r="G3791" s="177"/>
      <c r="H3791" s="177"/>
    </row>
    <row r="3792" spans="1:8" x14ac:dyDescent="0.25">
      <c r="A3792" s="793"/>
      <c r="E3792" s="176"/>
      <c r="F3792" s="176"/>
      <c r="G3792" s="177"/>
      <c r="H3792" s="177"/>
    </row>
    <row r="3793" spans="1:8" x14ac:dyDescent="0.25">
      <c r="A3793" s="793"/>
      <c r="E3793" s="176"/>
      <c r="F3793" s="176"/>
      <c r="G3793" s="177"/>
      <c r="H3793" s="177"/>
    </row>
    <row r="3794" spans="1:8" x14ac:dyDescent="0.25">
      <c r="A3794" s="793"/>
      <c r="E3794" s="176"/>
      <c r="F3794" s="176"/>
      <c r="G3794" s="177"/>
      <c r="H3794" s="177"/>
    </row>
    <row r="3795" spans="1:8" x14ac:dyDescent="0.25">
      <c r="A3795" s="793"/>
      <c r="E3795" s="176"/>
      <c r="F3795" s="176"/>
      <c r="G3795" s="177"/>
      <c r="H3795" s="177"/>
    </row>
    <row r="3796" spans="1:8" x14ac:dyDescent="0.25">
      <c r="A3796" s="793"/>
      <c r="E3796" s="176"/>
      <c r="F3796" s="176"/>
      <c r="G3796" s="177"/>
      <c r="H3796" s="177"/>
    </row>
    <row r="3797" spans="1:8" x14ac:dyDescent="0.25">
      <c r="A3797" s="793"/>
      <c r="E3797" s="176"/>
      <c r="F3797" s="176"/>
      <c r="G3797" s="177"/>
      <c r="H3797" s="177"/>
    </row>
    <row r="3798" spans="1:8" x14ac:dyDescent="0.25">
      <c r="A3798" s="793"/>
      <c r="E3798" s="176"/>
      <c r="F3798" s="176"/>
      <c r="G3798" s="177"/>
      <c r="H3798" s="177"/>
    </row>
    <row r="3799" spans="1:8" x14ac:dyDescent="0.25">
      <c r="A3799" s="793"/>
      <c r="E3799" s="176"/>
      <c r="F3799" s="176"/>
      <c r="G3799" s="177"/>
      <c r="H3799" s="177"/>
    </row>
    <row r="3800" spans="1:8" x14ac:dyDescent="0.25">
      <c r="A3800" s="793"/>
      <c r="E3800" s="176"/>
      <c r="F3800" s="176"/>
      <c r="G3800" s="177"/>
      <c r="H3800" s="177"/>
    </row>
    <row r="3801" spans="1:8" x14ac:dyDescent="0.25">
      <c r="A3801" s="793"/>
      <c r="E3801" s="176"/>
      <c r="F3801" s="176"/>
      <c r="G3801" s="177"/>
      <c r="H3801" s="177"/>
    </row>
    <row r="3802" spans="1:8" x14ac:dyDescent="0.25">
      <c r="A3802" s="793"/>
      <c r="E3802" s="176"/>
      <c r="F3802" s="176"/>
      <c r="G3802" s="177"/>
      <c r="H3802" s="177"/>
    </row>
    <row r="3803" spans="1:8" x14ac:dyDescent="0.25">
      <c r="A3803" s="793"/>
      <c r="E3803" s="176"/>
      <c r="F3803" s="176"/>
      <c r="G3803" s="177"/>
      <c r="H3803" s="177"/>
    </row>
    <row r="3804" spans="1:8" x14ac:dyDescent="0.25">
      <c r="A3804" s="793"/>
      <c r="E3804" s="176"/>
      <c r="F3804" s="176"/>
      <c r="G3804" s="177"/>
      <c r="H3804" s="177"/>
    </row>
    <row r="3805" spans="1:8" x14ac:dyDescent="0.25">
      <c r="A3805" s="793"/>
      <c r="E3805" s="176"/>
      <c r="F3805" s="176"/>
      <c r="G3805" s="177"/>
      <c r="H3805" s="177"/>
    </row>
    <row r="3806" spans="1:8" x14ac:dyDescent="0.25">
      <c r="A3806" s="793"/>
      <c r="E3806" s="176"/>
      <c r="F3806" s="176"/>
      <c r="G3806" s="177"/>
      <c r="H3806" s="177"/>
    </row>
    <row r="3807" spans="1:8" x14ac:dyDescent="0.25">
      <c r="A3807" s="793"/>
      <c r="E3807" s="176"/>
      <c r="F3807" s="176"/>
      <c r="G3807" s="177"/>
      <c r="H3807" s="177"/>
    </row>
    <row r="3808" spans="1:8" x14ac:dyDescent="0.25">
      <c r="A3808" s="793"/>
      <c r="E3808" s="176"/>
      <c r="F3808" s="176"/>
      <c r="G3808" s="177"/>
      <c r="H3808" s="177"/>
    </row>
    <row r="3809" spans="1:8" x14ac:dyDescent="0.25">
      <c r="A3809" s="793"/>
      <c r="E3809" s="176"/>
      <c r="F3809" s="176"/>
      <c r="G3809" s="177"/>
      <c r="H3809" s="177"/>
    </row>
    <row r="3810" spans="1:8" x14ac:dyDescent="0.25">
      <c r="A3810" s="793"/>
      <c r="E3810" s="176"/>
      <c r="F3810" s="176"/>
      <c r="G3810" s="177"/>
      <c r="H3810" s="177"/>
    </row>
    <row r="3811" spans="1:8" x14ac:dyDescent="0.25">
      <c r="A3811" s="793"/>
      <c r="E3811" s="176"/>
      <c r="F3811" s="176"/>
      <c r="G3811" s="177"/>
      <c r="H3811" s="177"/>
    </row>
    <row r="3812" spans="1:8" x14ac:dyDescent="0.25">
      <c r="A3812" s="793"/>
      <c r="E3812" s="176"/>
      <c r="F3812" s="176"/>
      <c r="G3812" s="177"/>
      <c r="H3812" s="177"/>
    </row>
    <row r="3813" spans="1:8" x14ac:dyDescent="0.25">
      <c r="A3813" s="793"/>
      <c r="E3813" s="176"/>
      <c r="F3813" s="176"/>
      <c r="G3813" s="177"/>
      <c r="H3813" s="177"/>
    </row>
    <row r="3814" spans="1:8" x14ac:dyDescent="0.25">
      <c r="A3814" s="793"/>
      <c r="E3814" s="176"/>
      <c r="F3814" s="176"/>
      <c r="G3814" s="177"/>
      <c r="H3814" s="177"/>
    </row>
    <row r="3815" spans="1:8" x14ac:dyDescent="0.25">
      <c r="A3815" s="793"/>
      <c r="E3815" s="176"/>
      <c r="F3815" s="176"/>
      <c r="G3815" s="177"/>
      <c r="H3815" s="177"/>
    </row>
    <row r="3816" spans="1:8" x14ac:dyDescent="0.25">
      <c r="A3816" s="793"/>
      <c r="E3816" s="176"/>
      <c r="F3816" s="176"/>
      <c r="G3816" s="177"/>
      <c r="H3816" s="177"/>
    </row>
    <row r="3817" spans="1:8" x14ac:dyDescent="0.25">
      <c r="A3817" s="793"/>
      <c r="E3817" s="176"/>
      <c r="F3817" s="176"/>
      <c r="G3817" s="177"/>
      <c r="H3817" s="177"/>
    </row>
    <row r="3818" spans="1:8" x14ac:dyDescent="0.25">
      <c r="A3818" s="793"/>
      <c r="E3818" s="176"/>
      <c r="F3818" s="176"/>
      <c r="G3818" s="177"/>
      <c r="H3818" s="177"/>
    </row>
    <row r="3819" spans="1:8" x14ac:dyDescent="0.25">
      <c r="A3819" s="793"/>
      <c r="E3819" s="176"/>
      <c r="F3819" s="176"/>
      <c r="G3819" s="177"/>
      <c r="H3819" s="177"/>
    </row>
    <row r="3820" spans="1:8" x14ac:dyDescent="0.25">
      <c r="A3820" s="793"/>
      <c r="E3820" s="176"/>
      <c r="F3820" s="176"/>
      <c r="G3820" s="177"/>
      <c r="H3820" s="177"/>
    </row>
    <row r="3821" spans="1:8" x14ac:dyDescent="0.25">
      <c r="A3821" s="793"/>
      <c r="E3821" s="176"/>
      <c r="F3821" s="176"/>
      <c r="G3821" s="177"/>
      <c r="H3821" s="177"/>
    </row>
    <row r="3822" spans="1:8" x14ac:dyDescent="0.25">
      <c r="A3822" s="793"/>
      <c r="E3822" s="176"/>
      <c r="F3822" s="176"/>
      <c r="G3822" s="177"/>
      <c r="H3822" s="177"/>
    </row>
    <row r="3823" spans="1:8" x14ac:dyDescent="0.25">
      <c r="A3823" s="793"/>
      <c r="E3823" s="176"/>
      <c r="F3823" s="176"/>
      <c r="G3823" s="177"/>
      <c r="H3823" s="177"/>
    </row>
    <row r="3824" spans="1:8" x14ac:dyDescent="0.25">
      <c r="A3824" s="793"/>
      <c r="E3824" s="176"/>
      <c r="F3824" s="176"/>
      <c r="G3824" s="177"/>
      <c r="H3824" s="177"/>
    </row>
    <row r="3825" spans="1:8" x14ac:dyDescent="0.25">
      <c r="A3825" s="793"/>
      <c r="E3825" s="176"/>
      <c r="F3825" s="176"/>
      <c r="G3825" s="177"/>
      <c r="H3825" s="177"/>
    </row>
    <row r="3826" spans="1:8" x14ac:dyDescent="0.25">
      <c r="A3826" s="793"/>
      <c r="E3826" s="176"/>
      <c r="F3826" s="176"/>
      <c r="G3826" s="177"/>
      <c r="H3826" s="177"/>
    </row>
    <row r="3827" spans="1:8" x14ac:dyDescent="0.25">
      <c r="A3827" s="793"/>
      <c r="E3827" s="176"/>
      <c r="F3827" s="176"/>
      <c r="G3827" s="177"/>
      <c r="H3827" s="177"/>
    </row>
    <row r="3828" spans="1:8" x14ac:dyDescent="0.25">
      <c r="A3828" s="793"/>
      <c r="E3828" s="176"/>
      <c r="F3828" s="176"/>
      <c r="G3828" s="177"/>
      <c r="H3828" s="177"/>
    </row>
    <row r="3829" spans="1:8" x14ac:dyDescent="0.25">
      <c r="A3829" s="793"/>
      <c r="E3829" s="176"/>
      <c r="F3829" s="176"/>
      <c r="G3829" s="177"/>
      <c r="H3829" s="177"/>
    </row>
    <row r="3830" spans="1:8" x14ac:dyDescent="0.25">
      <c r="A3830" s="793"/>
      <c r="E3830" s="176"/>
      <c r="F3830" s="176"/>
      <c r="G3830" s="177"/>
      <c r="H3830" s="177"/>
    </row>
    <row r="3831" spans="1:8" x14ac:dyDescent="0.25">
      <c r="A3831" s="793"/>
      <c r="E3831" s="176"/>
      <c r="F3831" s="176"/>
      <c r="G3831" s="177"/>
      <c r="H3831" s="177"/>
    </row>
    <row r="3832" spans="1:8" x14ac:dyDescent="0.25">
      <c r="A3832" s="793"/>
      <c r="E3832" s="176"/>
      <c r="F3832" s="176"/>
      <c r="G3832" s="177"/>
      <c r="H3832" s="177"/>
    </row>
    <row r="3833" spans="1:8" x14ac:dyDescent="0.25">
      <c r="A3833" s="793"/>
      <c r="E3833" s="176"/>
      <c r="F3833" s="176"/>
      <c r="G3833" s="177"/>
      <c r="H3833" s="177"/>
    </row>
    <row r="3834" spans="1:8" x14ac:dyDescent="0.25">
      <c r="A3834" s="793"/>
      <c r="E3834" s="176"/>
      <c r="F3834" s="176"/>
      <c r="G3834" s="177"/>
      <c r="H3834" s="177"/>
    </row>
    <row r="3835" spans="1:8" x14ac:dyDescent="0.25">
      <c r="A3835" s="793"/>
      <c r="E3835" s="176"/>
      <c r="F3835" s="176"/>
      <c r="G3835" s="177"/>
      <c r="H3835" s="177"/>
    </row>
    <row r="3836" spans="1:8" x14ac:dyDescent="0.25">
      <c r="A3836" s="793"/>
      <c r="E3836" s="176"/>
      <c r="F3836" s="176"/>
      <c r="G3836" s="177"/>
      <c r="H3836" s="177"/>
    </row>
    <row r="3837" spans="1:8" x14ac:dyDescent="0.25">
      <c r="A3837" s="793"/>
      <c r="E3837" s="176"/>
      <c r="F3837" s="176"/>
      <c r="G3837" s="177"/>
      <c r="H3837" s="177"/>
    </row>
    <row r="3838" spans="1:8" x14ac:dyDescent="0.25">
      <c r="A3838" s="793"/>
      <c r="E3838" s="176"/>
      <c r="F3838" s="176"/>
      <c r="G3838" s="177"/>
      <c r="H3838" s="177"/>
    </row>
    <row r="3839" spans="1:8" x14ac:dyDescent="0.25">
      <c r="A3839" s="793"/>
      <c r="E3839" s="176"/>
      <c r="F3839" s="176"/>
      <c r="G3839" s="177"/>
      <c r="H3839" s="177"/>
    </row>
    <row r="3840" spans="1:8" x14ac:dyDescent="0.25">
      <c r="A3840" s="793"/>
      <c r="E3840" s="176"/>
      <c r="F3840" s="176"/>
      <c r="G3840" s="177"/>
      <c r="H3840" s="177"/>
    </row>
    <row r="3841" spans="1:8" x14ac:dyDescent="0.25">
      <c r="A3841" s="793"/>
      <c r="E3841" s="176"/>
      <c r="F3841" s="176"/>
      <c r="G3841" s="177"/>
      <c r="H3841" s="177"/>
    </row>
    <row r="3842" spans="1:8" x14ac:dyDescent="0.25">
      <c r="A3842" s="793"/>
      <c r="E3842" s="176"/>
      <c r="F3842" s="176"/>
      <c r="G3842" s="177"/>
      <c r="H3842" s="177"/>
    </row>
    <row r="3843" spans="1:8" x14ac:dyDescent="0.25">
      <c r="A3843" s="793"/>
      <c r="E3843" s="176"/>
      <c r="F3843" s="176"/>
      <c r="G3843" s="177"/>
      <c r="H3843" s="177"/>
    </row>
    <row r="3844" spans="1:8" x14ac:dyDescent="0.25">
      <c r="A3844" s="793"/>
      <c r="E3844" s="176"/>
      <c r="F3844" s="176"/>
      <c r="G3844" s="177"/>
      <c r="H3844" s="177"/>
    </row>
    <row r="3845" spans="1:8" x14ac:dyDescent="0.25">
      <c r="A3845" s="793"/>
      <c r="E3845" s="176"/>
      <c r="F3845" s="176"/>
      <c r="G3845" s="177"/>
      <c r="H3845" s="177"/>
    </row>
    <row r="3846" spans="1:8" x14ac:dyDescent="0.25">
      <c r="A3846" s="793"/>
      <c r="E3846" s="176"/>
      <c r="F3846" s="176"/>
      <c r="G3846" s="177"/>
      <c r="H3846" s="177"/>
    </row>
    <row r="3847" spans="1:8" x14ac:dyDescent="0.25">
      <c r="A3847" s="793"/>
      <c r="E3847" s="176"/>
      <c r="F3847" s="176"/>
      <c r="G3847" s="177"/>
      <c r="H3847" s="177"/>
    </row>
    <row r="3848" spans="1:8" x14ac:dyDescent="0.25">
      <c r="A3848" s="793"/>
      <c r="E3848" s="176"/>
      <c r="F3848" s="176"/>
      <c r="G3848" s="177"/>
      <c r="H3848" s="177"/>
    </row>
    <row r="3849" spans="1:8" x14ac:dyDescent="0.25">
      <c r="A3849" s="793"/>
      <c r="E3849" s="176"/>
      <c r="F3849" s="176"/>
      <c r="G3849" s="177"/>
      <c r="H3849" s="177"/>
    </row>
    <row r="3850" spans="1:8" x14ac:dyDescent="0.25">
      <c r="A3850" s="793"/>
      <c r="E3850" s="176"/>
      <c r="F3850" s="176"/>
      <c r="G3850" s="177"/>
      <c r="H3850" s="177"/>
    </row>
    <row r="3851" spans="1:8" x14ac:dyDescent="0.25">
      <c r="A3851" s="793"/>
      <c r="E3851" s="176"/>
      <c r="F3851" s="176"/>
      <c r="G3851" s="177"/>
      <c r="H3851" s="177"/>
    </row>
    <row r="3852" spans="1:8" x14ac:dyDescent="0.25">
      <c r="A3852" s="793"/>
      <c r="E3852" s="176"/>
      <c r="F3852" s="176"/>
      <c r="G3852" s="177"/>
      <c r="H3852" s="177"/>
    </row>
    <row r="3853" spans="1:8" x14ac:dyDescent="0.25">
      <c r="A3853" s="793"/>
      <c r="E3853" s="176"/>
      <c r="F3853" s="176"/>
      <c r="G3853" s="177"/>
      <c r="H3853" s="177"/>
    </row>
    <row r="3854" spans="1:8" x14ac:dyDescent="0.25">
      <c r="A3854" s="793"/>
      <c r="E3854" s="176"/>
      <c r="F3854" s="176"/>
      <c r="G3854" s="177"/>
      <c r="H3854" s="177"/>
    </row>
    <row r="3855" spans="1:8" x14ac:dyDescent="0.25">
      <c r="A3855" s="793"/>
      <c r="E3855" s="176"/>
      <c r="F3855" s="176"/>
      <c r="G3855" s="177"/>
      <c r="H3855" s="177"/>
    </row>
    <row r="3856" spans="1:8" x14ac:dyDescent="0.25">
      <c r="A3856" s="793"/>
      <c r="E3856" s="176"/>
      <c r="F3856" s="176"/>
      <c r="G3856" s="177"/>
      <c r="H3856" s="177"/>
    </row>
    <row r="3857" spans="1:8" x14ac:dyDescent="0.25">
      <c r="A3857" s="793"/>
      <c r="E3857" s="176"/>
      <c r="F3857" s="176"/>
      <c r="G3857" s="177"/>
      <c r="H3857" s="177"/>
    </row>
    <row r="3858" spans="1:8" x14ac:dyDescent="0.25">
      <c r="A3858" s="793"/>
      <c r="E3858" s="176"/>
      <c r="F3858" s="176"/>
      <c r="G3858" s="177"/>
      <c r="H3858" s="177"/>
    </row>
    <row r="3859" spans="1:8" x14ac:dyDescent="0.25">
      <c r="A3859" s="793"/>
      <c r="E3859" s="176"/>
      <c r="F3859" s="176"/>
      <c r="G3859" s="177"/>
      <c r="H3859" s="177"/>
    </row>
    <row r="3860" spans="1:8" x14ac:dyDescent="0.25">
      <c r="A3860" s="793"/>
      <c r="E3860" s="176"/>
      <c r="F3860" s="176"/>
      <c r="G3860" s="177"/>
      <c r="H3860" s="177"/>
    </row>
    <row r="3861" spans="1:8" x14ac:dyDescent="0.25">
      <c r="A3861" s="793"/>
      <c r="E3861" s="176"/>
      <c r="F3861" s="176"/>
      <c r="G3861" s="177"/>
      <c r="H3861" s="177"/>
    </row>
    <row r="3862" spans="1:8" x14ac:dyDescent="0.25">
      <c r="A3862" s="793"/>
      <c r="E3862" s="176"/>
      <c r="F3862" s="176"/>
      <c r="G3862" s="177"/>
      <c r="H3862" s="177"/>
    </row>
    <row r="3863" spans="1:8" x14ac:dyDescent="0.25">
      <c r="A3863" s="793"/>
      <c r="E3863" s="176"/>
      <c r="F3863" s="176"/>
      <c r="G3863" s="177"/>
      <c r="H3863" s="177"/>
    </row>
    <row r="3864" spans="1:8" x14ac:dyDescent="0.25">
      <c r="A3864" s="793"/>
      <c r="E3864" s="176"/>
      <c r="F3864" s="176"/>
      <c r="G3864" s="177"/>
      <c r="H3864" s="177"/>
    </row>
    <row r="3865" spans="1:8" x14ac:dyDescent="0.25">
      <c r="A3865" s="793"/>
      <c r="E3865" s="176"/>
      <c r="F3865" s="176"/>
      <c r="G3865" s="177"/>
      <c r="H3865" s="177"/>
    </row>
    <row r="3866" spans="1:8" x14ac:dyDescent="0.25">
      <c r="A3866" s="793"/>
      <c r="E3866" s="176"/>
      <c r="F3866" s="176"/>
      <c r="G3866" s="177"/>
      <c r="H3866" s="177"/>
    </row>
    <row r="3867" spans="1:8" x14ac:dyDescent="0.25">
      <c r="A3867" s="793"/>
      <c r="E3867" s="176"/>
      <c r="F3867" s="176"/>
      <c r="G3867" s="177"/>
      <c r="H3867" s="177"/>
    </row>
    <row r="3868" spans="1:8" x14ac:dyDescent="0.25">
      <c r="A3868" s="793"/>
      <c r="E3868" s="176"/>
      <c r="F3868" s="176"/>
      <c r="G3868" s="177"/>
      <c r="H3868" s="177"/>
    </row>
    <row r="3869" spans="1:8" x14ac:dyDescent="0.25">
      <c r="A3869" s="793"/>
      <c r="E3869" s="176"/>
      <c r="F3869" s="176"/>
      <c r="G3869" s="177"/>
      <c r="H3869" s="177"/>
    </row>
    <row r="3870" spans="1:8" x14ac:dyDescent="0.25">
      <c r="A3870" s="793"/>
      <c r="E3870" s="176"/>
      <c r="F3870" s="176"/>
      <c r="G3870" s="177"/>
      <c r="H3870" s="177"/>
    </row>
    <row r="3871" spans="1:8" x14ac:dyDescent="0.25">
      <c r="A3871" s="793"/>
      <c r="E3871" s="176"/>
      <c r="F3871" s="176"/>
      <c r="G3871" s="177"/>
      <c r="H3871" s="177"/>
    </row>
    <row r="3872" spans="1:8" x14ac:dyDescent="0.25">
      <c r="A3872" s="793"/>
      <c r="E3872" s="176"/>
      <c r="F3872" s="176"/>
      <c r="G3872" s="177"/>
      <c r="H3872" s="177"/>
    </row>
    <row r="3873" spans="1:8" x14ac:dyDescent="0.25">
      <c r="A3873" s="793"/>
      <c r="E3873" s="176"/>
      <c r="F3873" s="176"/>
      <c r="G3873" s="177"/>
      <c r="H3873" s="177"/>
    </row>
    <row r="3874" spans="1:8" x14ac:dyDescent="0.25">
      <c r="A3874" s="793"/>
      <c r="E3874" s="176"/>
      <c r="F3874" s="176"/>
      <c r="G3874" s="177"/>
      <c r="H3874" s="177"/>
    </row>
    <row r="3875" spans="1:8" x14ac:dyDescent="0.25">
      <c r="A3875" s="793"/>
      <c r="E3875" s="176"/>
      <c r="F3875" s="176"/>
      <c r="G3875" s="177"/>
      <c r="H3875" s="177"/>
    </row>
    <row r="3876" spans="1:8" x14ac:dyDescent="0.25">
      <c r="A3876" s="793"/>
      <c r="E3876" s="176"/>
      <c r="F3876" s="176"/>
      <c r="G3876" s="177"/>
      <c r="H3876" s="177"/>
    </row>
    <row r="3877" spans="1:8" x14ac:dyDescent="0.25">
      <c r="A3877" s="793"/>
      <c r="E3877" s="176"/>
      <c r="F3877" s="176"/>
      <c r="G3877" s="177"/>
      <c r="H3877" s="177"/>
    </row>
    <row r="3878" spans="1:8" x14ac:dyDescent="0.25">
      <c r="A3878" s="793"/>
      <c r="E3878" s="176"/>
      <c r="F3878" s="176"/>
      <c r="G3878" s="177"/>
      <c r="H3878" s="177"/>
    </row>
    <row r="3879" spans="1:8" x14ac:dyDescent="0.25">
      <c r="A3879" s="793"/>
      <c r="E3879" s="176"/>
      <c r="F3879" s="176"/>
      <c r="G3879" s="177"/>
      <c r="H3879" s="177"/>
    </row>
    <row r="3880" spans="1:8" x14ac:dyDescent="0.25">
      <c r="A3880" s="793"/>
      <c r="E3880" s="176"/>
      <c r="F3880" s="176"/>
      <c r="G3880" s="177"/>
      <c r="H3880" s="177"/>
    </row>
    <row r="3881" spans="1:8" x14ac:dyDescent="0.25">
      <c r="A3881" s="793"/>
      <c r="E3881" s="176"/>
      <c r="F3881" s="176"/>
      <c r="G3881" s="177"/>
      <c r="H3881" s="177"/>
    </row>
    <row r="3882" spans="1:8" x14ac:dyDescent="0.25">
      <c r="A3882" s="793"/>
      <c r="E3882" s="176"/>
      <c r="F3882" s="176"/>
      <c r="G3882" s="177"/>
      <c r="H3882" s="177"/>
    </row>
    <row r="3883" spans="1:8" x14ac:dyDescent="0.25">
      <c r="A3883" s="793"/>
      <c r="E3883" s="176"/>
      <c r="F3883" s="176"/>
      <c r="G3883" s="177"/>
      <c r="H3883" s="177"/>
    </row>
    <row r="3884" spans="1:8" x14ac:dyDescent="0.25">
      <c r="A3884" s="793"/>
      <c r="E3884" s="176"/>
      <c r="F3884" s="176"/>
      <c r="G3884" s="177"/>
      <c r="H3884" s="177"/>
    </row>
    <row r="3885" spans="1:8" x14ac:dyDescent="0.25">
      <c r="A3885" s="793"/>
      <c r="E3885" s="176"/>
      <c r="F3885" s="176"/>
      <c r="G3885" s="177"/>
      <c r="H3885" s="177"/>
    </row>
    <row r="3886" spans="1:8" x14ac:dyDescent="0.25">
      <c r="A3886" s="793"/>
      <c r="E3886" s="176"/>
      <c r="F3886" s="176"/>
      <c r="G3886" s="177"/>
      <c r="H3886" s="177"/>
    </row>
    <row r="3887" spans="1:8" x14ac:dyDescent="0.25">
      <c r="A3887" s="793"/>
      <c r="E3887" s="176"/>
      <c r="F3887" s="176"/>
      <c r="G3887" s="177"/>
      <c r="H3887" s="177"/>
    </row>
    <row r="3888" spans="1:8" x14ac:dyDescent="0.25">
      <c r="A3888" s="793"/>
      <c r="E3888" s="176"/>
      <c r="F3888" s="176"/>
      <c r="G3888" s="177"/>
      <c r="H3888" s="177"/>
    </row>
    <row r="3889" spans="1:8" x14ac:dyDescent="0.25">
      <c r="A3889" s="793"/>
      <c r="E3889" s="176"/>
      <c r="F3889" s="176"/>
      <c r="G3889" s="177"/>
      <c r="H3889" s="177"/>
    </row>
    <row r="3890" spans="1:8" x14ac:dyDescent="0.25">
      <c r="A3890" s="793"/>
      <c r="E3890" s="176"/>
      <c r="F3890" s="176"/>
      <c r="G3890" s="177"/>
      <c r="H3890" s="177"/>
    </row>
    <row r="3891" spans="1:8" x14ac:dyDescent="0.25">
      <c r="A3891" s="793"/>
      <c r="E3891" s="176"/>
      <c r="F3891" s="176"/>
      <c r="G3891" s="177"/>
      <c r="H3891" s="177"/>
    </row>
    <row r="3892" spans="1:8" x14ac:dyDescent="0.25">
      <c r="A3892" s="793"/>
      <c r="E3892" s="176"/>
      <c r="F3892" s="176"/>
      <c r="G3892" s="177"/>
      <c r="H3892" s="177"/>
    </row>
    <row r="3893" spans="1:8" x14ac:dyDescent="0.25">
      <c r="A3893" s="793"/>
      <c r="E3893" s="176"/>
      <c r="F3893" s="176"/>
      <c r="G3893" s="177"/>
      <c r="H3893" s="177"/>
    </row>
    <row r="3894" spans="1:8" x14ac:dyDescent="0.25">
      <c r="A3894" s="793"/>
      <c r="E3894" s="176"/>
      <c r="F3894" s="176"/>
      <c r="G3894" s="177"/>
      <c r="H3894" s="177"/>
    </row>
    <row r="3895" spans="1:8" x14ac:dyDescent="0.25">
      <c r="A3895" s="793"/>
      <c r="E3895" s="176"/>
      <c r="F3895" s="176"/>
      <c r="G3895" s="177"/>
      <c r="H3895" s="177"/>
    </row>
    <row r="3896" spans="1:8" x14ac:dyDescent="0.25">
      <c r="A3896" s="793"/>
      <c r="E3896" s="176"/>
      <c r="F3896" s="176"/>
      <c r="G3896" s="177"/>
      <c r="H3896" s="177"/>
    </row>
    <row r="3897" spans="1:8" x14ac:dyDescent="0.25">
      <c r="A3897" s="793"/>
      <c r="E3897" s="176"/>
      <c r="F3897" s="176"/>
      <c r="G3897" s="177"/>
      <c r="H3897" s="177"/>
    </row>
    <row r="3898" spans="1:8" x14ac:dyDescent="0.25">
      <c r="A3898" s="793"/>
      <c r="E3898" s="176"/>
      <c r="F3898" s="176"/>
      <c r="G3898" s="177"/>
      <c r="H3898" s="177"/>
    </row>
    <row r="3899" spans="1:8" x14ac:dyDescent="0.25">
      <c r="A3899" s="793"/>
      <c r="E3899" s="176"/>
      <c r="F3899" s="176"/>
      <c r="G3899" s="177"/>
      <c r="H3899" s="177"/>
    </row>
    <row r="3900" spans="1:8" x14ac:dyDescent="0.25">
      <c r="A3900" s="793"/>
      <c r="E3900" s="176"/>
      <c r="F3900" s="176"/>
      <c r="G3900" s="177"/>
      <c r="H3900" s="177"/>
    </row>
    <row r="3901" spans="1:8" x14ac:dyDescent="0.25">
      <c r="A3901" s="793"/>
      <c r="E3901" s="176"/>
      <c r="F3901" s="176"/>
      <c r="G3901" s="177"/>
      <c r="H3901" s="177"/>
    </row>
    <row r="3902" spans="1:8" x14ac:dyDescent="0.25">
      <c r="A3902" s="793"/>
      <c r="E3902" s="176"/>
      <c r="F3902" s="176"/>
      <c r="G3902" s="177"/>
      <c r="H3902" s="177"/>
    </row>
    <row r="3903" spans="1:8" x14ac:dyDescent="0.25">
      <c r="A3903" s="793"/>
      <c r="E3903" s="176"/>
      <c r="F3903" s="176"/>
      <c r="G3903" s="177"/>
      <c r="H3903" s="177"/>
    </row>
    <row r="3904" spans="1:8" x14ac:dyDescent="0.25">
      <c r="A3904" s="793"/>
      <c r="E3904" s="176"/>
      <c r="F3904" s="176"/>
      <c r="G3904" s="177"/>
      <c r="H3904" s="177"/>
    </row>
    <row r="3905" spans="1:8" x14ac:dyDescent="0.25">
      <c r="A3905" s="793"/>
      <c r="E3905" s="176"/>
      <c r="F3905" s="176"/>
      <c r="G3905" s="177"/>
      <c r="H3905" s="177"/>
    </row>
    <row r="3906" spans="1:8" x14ac:dyDescent="0.25">
      <c r="A3906" s="793"/>
      <c r="E3906" s="176"/>
      <c r="F3906" s="176"/>
      <c r="G3906" s="177"/>
      <c r="H3906" s="177"/>
    </row>
    <row r="3907" spans="1:8" x14ac:dyDescent="0.25">
      <c r="A3907" s="793"/>
      <c r="E3907" s="176"/>
      <c r="F3907" s="176"/>
      <c r="G3907" s="177"/>
      <c r="H3907" s="177"/>
    </row>
    <row r="3908" spans="1:8" x14ac:dyDescent="0.25">
      <c r="A3908" s="793"/>
      <c r="E3908" s="176"/>
      <c r="F3908" s="176"/>
      <c r="G3908" s="177"/>
      <c r="H3908" s="177"/>
    </row>
    <row r="3909" spans="1:8" x14ac:dyDescent="0.25">
      <c r="A3909" s="793"/>
      <c r="E3909" s="176"/>
      <c r="F3909" s="176"/>
      <c r="G3909" s="177"/>
      <c r="H3909" s="177"/>
    </row>
    <row r="3910" spans="1:8" x14ac:dyDescent="0.25">
      <c r="A3910" s="793"/>
      <c r="E3910" s="176"/>
      <c r="F3910" s="176"/>
      <c r="G3910" s="177"/>
      <c r="H3910" s="177"/>
    </row>
    <row r="3911" spans="1:8" x14ac:dyDescent="0.25">
      <c r="A3911" s="793"/>
      <c r="E3911" s="176"/>
      <c r="F3911" s="176"/>
      <c r="G3911" s="177"/>
      <c r="H3911" s="177"/>
    </row>
    <row r="3912" spans="1:8" x14ac:dyDescent="0.25">
      <c r="A3912" s="793"/>
      <c r="E3912" s="176"/>
      <c r="F3912" s="176"/>
      <c r="G3912" s="177"/>
      <c r="H3912" s="177"/>
    </row>
    <row r="3913" spans="1:8" x14ac:dyDescent="0.25">
      <c r="A3913" s="793"/>
      <c r="E3913" s="176"/>
      <c r="F3913" s="176"/>
      <c r="G3913" s="177"/>
      <c r="H3913" s="177"/>
    </row>
    <row r="3914" spans="1:8" x14ac:dyDescent="0.25">
      <c r="A3914" s="793"/>
      <c r="E3914" s="176"/>
      <c r="F3914" s="176"/>
      <c r="G3914" s="177"/>
      <c r="H3914" s="177"/>
    </row>
    <row r="3915" spans="1:8" x14ac:dyDescent="0.25">
      <c r="A3915" s="793"/>
      <c r="E3915" s="176"/>
      <c r="F3915" s="176"/>
      <c r="G3915" s="177"/>
      <c r="H3915" s="177"/>
    </row>
    <row r="3916" spans="1:8" x14ac:dyDescent="0.25">
      <c r="A3916" s="793"/>
      <c r="E3916" s="176"/>
      <c r="F3916" s="176"/>
      <c r="G3916" s="177"/>
      <c r="H3916" s="177"/>
    </row>
    <row r="3917" spans="1:8" x14ac:dyDescent="0.25">
      <c r="A3917" s="793"/>
      <c r="E3917" s="176"/>
      <c r="F3917" s="176"/>
      <c r="G3917" s="177"/>
      <c r="H3917" s="177"/>
    </row>
    <row r="3918" spans="1:8" x14ac:dyDescent="0.25">
      <c r="A3918" s="793"/>
      <c r="E3918" s="176"/>
      <c r="F3918" s="176"/>
      <c r="G3918" s="177"/>
      <c r="H3918" s="177"/>
    </row>
    <row r="3919" spans="1:8" x14ac:dyDescent="0.25">
      <c r="A3919" s="793"/>
      <c r="E3919" s="176"/>
      <c r="F3919" s="176"/>
      <c r="G3919" s="177"/>
      <c r="H3919" s="177"/>
    </row>
    <row r="3920" spans="1:8" x14ac:dyDescent="0.25">
      <c r="A3920" s="793"/>
      <c r="E3920" s="176"/>
      <c r="F3920" s="176"/>
      <c r="G3920" s="177"/>
      <c r="H3920" s="177"/>
    </row>
    <row r="3921" spans="1:8" x14ac:dyDescent="0.25">
      <c r="A3921" s="793"/>
      <c r="E3921" s="176"/>
      <c r="F3921" s="176"/>
      <c r="G3921" s="177"/>
      <c r="H3921" s="177"/>
    </row>
    <row r="3922" spans="1:8" x14ac:dyDescent="0.25">
      <c r="A3922" s="793"/>
      <c r="E3922" s="176"/>
      <c r="F3922" s="176"/>
      <c r="G3922" s="177"/>
      <c r="H3922" s="177"/>
    </row>
    <row r="3923" spans="1:8" x14ac:dyDescent="0.25">
      <c r="A3923" s="793"/>
      <c r="E3923" s="176"/>
      <c r="F3923" s="176"/>
      <c r="G3923" s="177"/>
      <c r="H3923" s="177"/>
    </row>
    <row r="3924" spans="1:8" x14ac:dyDescent="0.25">
      <c r="A3924" s="793"/>
      <c r="E3924" s="176"/>
      <c r="F3924" s="176"/>
      <c r="G3924" s="177"/>
      <c r="H3924" s="177"/>
    </row>
    <row r="3925" spans="1:8" x14ac:dyDescent="0.25">
      <c r="A3925" s="793"/>
      <c r="E3925" s="176"/>
      <c r="F3925" s="176"/>
      <c r="G3925" s="177"/>
      <c r="H3925" s="177"/>
    </row>
    <row r="3926" spans="1:8" x14ac:dyDescent="0.25">
      <c r="A3926" s="793"/>
      <c r="E3926" s="176"/>
      <c r="F3926" s="176"/>
      <c r="G3926" s="177"/>
      <c r="H3926" s="177"/>
    </row>
    <row r="3927" spans="1:8" x14ac:dyDescent="0.25">
      <c r="A3927" s="793"/>
      <c r="E3927" s="176"/>
      <c r="F3927" s="176"/>
      <c r="G3927" s="177"/>
      <c r="H3927" s="177"/>
    </row>
    <row r="3928" spans="1:8" x14ac:dyDescent="0.25">
      <c r="A3928" s="793"/>
      <c r="E3928" s="176"/>
      <c r="F3928" s="176"/>
      <c r="G3928" s="177"/>
      <c r="H3928" s="177"/>
    </row>
    <row r="3929" spans="1:8" x14ac:dyDescent="0.25">
      <c r="A3929" s="793"/>
      <c r="E3929" s="176"/>
      <c r="F3929" s="176"/>
      <c r="G3929" s="177"/>
      <c r="H3929" s="177"/>
    </row>
    <row r="3930" spans="1:8" x14ac:dyDescent="0.25">
      <c r="A3930" s="793"/>
      <c r="E3930" s="176"/>
      <c r="F3930" s="176"/>
      <c r="G3930" s="177"/>
      <c r="H3930" s="177"/>
    </row>
    <row r="3931" spans="1:8" x14ac:dyDescent="0.25">
      <c r="A3931" s="793"/>
      <c r="E3931" s="176"/>
      <c r="F3931" s="176"/>
      <c r="G3931" s="177"/>
      <c r="H3931" s="177"/>
    </row>
    <row r="3932" spans="1:8" x14ac:dyDescent="0.25">
      <c r="A3932" s="793"/>
      <c r="E3932" s="176"/>
      <c r="F3932" s="176"/>
      <c r="G3932" s="177"/>
      <c r="H3932" s="177"/>
    </row>
    <row r="3933" spans="1:8" x14ac:dyDescent="0.25">
      <c r="A3933" s="793"/>
      <c r="E3933" s="176"/>
      <c r="F3933" s="176"/>
      <c r="G3933" s="177"/>
      <c r="H3933" s="177"/>
    </row>
    <row r="3934" spans="1:8" x14ac:dyDescent="0.25">
      <c r="A3934" s="793"/>
      <c r="E3934" s="176"/>
      <c r="F3934" s="176"/>
      <c r="G3934" s="177"/>
      <c r="H3934" s="177"/>
    </row>
    <row r="3935" spans="1:8" x14ac:dyDescent="0.25">
      <c r="A3935" s="793"/>
      <c r="E3935" s="176"/>
      <c r="F3935" s="176"/>
      <c r="G3935" s="177"/>
      <c r="H3935" s="177"/>
    </row>
    <row r="3936" spans="1:8" x14ac:dyDescent="0.25">
      <c r="A3936" s="793"/>
      <c r="E3936" s="176"/>
      <c r="F3936" s="176"/>
      <c r="G3936" s="177"/>
      <c r="H3936" s="177"/>
    </row>
    <row r="3937" spans="1:8" x14ac:dyDescent="0.25">
      <c r="A3937" s="793"/>
      <c r="E3937" s="176"/>
      <c r="F3937" s="176"/>
      <c r="G3937" s="177"/>
      <c r="H3937" s="177"/>
    </row>
    <row r="3938" spans="1:8" x14ac:dyDescent="0.25">
      <c r="A3938" s="793"/>
      <c r="E3938" s="176"/>
      <c r="F3938" s="176"/>
      <c r="G3938" s="177"/>
      <c r="H3938" s="177"/>
    </row>
    <row r="3939" spans="1:8" x14ac:dyDescent="0.25">
      <c r="A3939" s="793"/>
      <c r="E3939" s="176"/>
      <c r="F3939" s="176"/>
      <c r="G3939" s="177"/>
      <c r="H3939" s="177"/>
    </row>
    <row r="3940" spans="1:8" x14ac:dyDescent="0.25">
      <c r="A3940" s="793"/>
      <c r="E3940" s="176"/>
      <c r="F3940" s="176"/>
      <c r="G3940" s="177"/>
      <c r="H3940" s="177"/>
    </row>
    <row r="3941" spans="1:8" x14ac:dyDescent="0.25">
      <c r="A3941" s="793"/>
      <c r="E3941" s="176"/>
      <c r="F3941" s="176"/>
      <c r="G3941" s="177"/>
      <c r="H3941" s="177"/>
    </row>
    <row r="3942" spans="1:8" x14ac:dyDescent="0.25">
      <c r="A3942" s="793"/>
      <c r="E3942" s="176"/>
      <c r="F3942" s="176"/>
      <c r="G3942" s="177"/>
      <c r="H3942" s="177"/>
    </row>
    <row r="3943" spans="1:8" x14ac:dyDescent="0.25">
      <c r="A3943" s="793"/>
      <c r="E3943" s="176"/>
      <c r="F3943" s="176"/>
      <c r="G3943" s="177"/>
      <c r="H3943" s="177"/>
    </row>
    <row r="3944" spans="1:8" x14ac:dyDescent="0.25">
      <c r="A3944" s="793"/>
      <c r="E3944" s="176"/>
      <c r="F3944" s="176"/>
      <c r="G3944" s="177"/>
      <c r="H3944" s="177"/>
    </row>
    <row r="3945" spans="1:8" x14ac:dyDescent="0.25">
      <c r="A3945" s="793"/>
      <c r="E3945" s="176"/>
      <c r="F3945" s="176"/>
      <c r="G3945" s="177"/>
      <c r="H3945" s="177"/>
    </row>
    <row r="3946" spans="1:8" x14ac:dyDescent="0.25">
      <c r="A3946" s="793"/>
      <c r="E3946" s="176"/>
      <c r="F3946" s="176"/>
      <c r="G3946" s="177"/>
      <c r="H3946" s="177"/>
    </row>
    <row r="3947" spans="1:8" x14ac:dyDescent="0.25">
      <c r="A3947" s="793"/>
      <c r="E3947" s="176"/>
      <c r="F3947" s="176"/>
      <c r="G3947" s="177"/>
      <c r="H3947" s="177"/>
    </row>
    <row r="3948" spans="1:8" x14ac:dyDescent="0.25">
      <c r="A3948" s="793"/>
      <c r="E3948" s="176"/>
      <c r="F3948" s="176"/>
      <c r="G3948" s="177"/>
      <c r="H3948" s="177"/>
    </row>
    <row r="3949" spans="1:8" x14ac:dyDescent="0.25">
      <c r="A3949" s="793"/>
      <c r="E3949" s="176"/>
      <c r="F3949" s="176"/>
      <c r="G3949" s="177"/>
      <c r="H3949" s="177"/>
    </row>
    <row r="3950" spans="1:8" x14ac:dyDescent="0.25">
      <c r="A3950" s="793"/>
      <c r="E3950" s="176"/>
      <c r="F3950" s="176"/>
      <c r="G3950" s="177"/>
      <c r="H3950" s="177"/>
    </row>
    <row r="3951" spans="1:8" x14ac:dyDescent="0.25">
      <c r="A3951" s="793"/>
      <c r="E3951" s="176"/>
      <c r="F3951" s="176"/>
      <c r="G3951" s="177"/>
      <c r="H3951" s="177"/>
    </row>
    <row r="3952" spans="1:8" x14ac:dyDescent="0.25">
      <c r="A3952" s="793"/>
      <c r="E3952" s="176"/>
      <c r="F3952" s="176"/>
      <c r="G3952" s="177"/>
      <c r="H3952" s="177"/>
    </row>
    <row r="3953" spans="1:8" x14ac:dyDescent="0.25">
      <c r="A3953" s="793"/>
      <c r="E3953" s="176"/>
      <c r="F3953" s="176"/>
      <c r="G3953" s="177"/>
      <c r="H3953" s="177"/>
    </row>
    <row r="3954" spans="1:8" x14ac:dyDescent="0.25">
      <c r="A3954" s="793"/>
      <c r="E3954" s="176"/>
      <c r="F3954" s="176"/>
      <c r="G3954" s="177"/>
      <c r="H3954" s="177"/>
    </row>
    <row r="3955" spans="1:8" x14ac:dyDescent="0.25">
      <c r="A3955" s="793"/>
      <c r="E3955" s="176"/>
      <c r="F3955" s="176"/>
      <c r="G3955" s="177"/>
      <c r="H3955" s="177"/>
    </row>
    <row r="3956" spans="1:8" x14ac:dyDescent="0.25">
      <c r="A3956" s="793"/>
      <c r="E3956" s="176"/>
      <c r="F3956" s="176"/>
      <c r="G3956" s="177"/>
      <c r="H3956" s="177"/>
    </row>
    <row r="3957" spans="1:8" x14ac:dyDescent="0.25">
      <c r="A3957" s="793"/>
      <c r="E3957" s="176"/>
      <c r="F3957" s="176"/>
      <c r="G3957" s="177"/>
      <c r="H3957" s="177"/>
    </row>
    <row r="3958" spans="1:8" x14ac:dyDescent="0.25">
      <c r="A3958" s="793"/>
      <c r="E3958" s="176"/>
      <c r="F3958" s="176"/>
      <c r="G3958" s="177"/>
      <c r="H3958" s="177"/>
    </row>
    <row r="3959" spans="1:8" x14ac:dyDescent="0.25">
      <c r="A3959" s="793"/>
      <c r="E3959" s="176"/>
      <c r="F3959" s="176"/>
      <c r="G3959" s="177"/>
      <c r="H3959" s="177"/>
    </row>
    <row r="3960" spans="1:8" x14ac:dyDescent="0.25">
      <c r="A3960" s="793"/>
      <c r="E3960" s="176"/>
      <c r="F3960" s="176"/>
      <c r="G3960" s="177"/>
      <c r="H3960" s="177"/>
    </row>
    <row r="3961" spans="1:8" x14ac:dyDescent="0.25">
      <c r="A3961" s="793"/>
      <c r="E3961" s="176"/>
      <c r="F3961" s="176"/>
      <c r="G3961" s="177"/>
      <c r="H3961" s="177"/>
    </row>
    <row r="3962" spans="1:8" x14ac:dyDescent="0.25">
      <c r="A3962" s="793"/>
      <c r="E3962" s="176"/>
      <c r="F3962" s="176"/>
      <c r="G3962" s="177"/>
      <c r="H3962" s="177"/>
    </row>
    <row r="3963" spans="1:8" x14ac:dyDescent="0.25">
      <c r="A3963" s="793"/>
      <c r="E3963" s="176"/>
      <c r="F3963" s="176"/>
      <c r="G3963" s="177"/>
      <c r="H3963" s="177"/>
    </row>
    <row r="3964" spans="1:8" x14ac:dyDescent="0.25">
      <c r="A3964" s="793"/>
      <c r="E3964" s="176"/>
      <c r="F3964" s="176"/>
      <c r="G3964" s="177"/>
      <c r="H3964" s="177"/>
    </row>
    <row r="3965" spans="1:8" x14ac:dyDescent="0.25">
      <c r="A3965" s="793"/>
      <c r="E3965" s="176"/>
      <c r="F3965" s="176"/>
      <c r="G3965" s="177"/>
      <c r="H3965" s="177"/>
    </row>
    <row r="3966" spans="1:8" x14ac:dyDescent="0.25">
      <c r="A3966" s="793"/>
      <c r="E3966" s="176"/>
      <c r="F3966" s="176"/>
      <c r="G3966" s="177"/>
      <c r="H3966" s="177"/>
    </row>
    <row r="3967" spans="1:8" x14ac:dyDescent="0.25">
      <c r="A3967" s="793"/>
      <c r="E3967" s="176"/>
      <c r="F3967" s="176"/>
      <c r="G3967" s="177"/>
      <c r="H3967" s="177"/>
    </row>
    <row r="3968" spans="1:8" x14ac:dyDescent="0.25">
      <c r="A3968" s="793"/>
      <c r="E3968" s="176"/>
      <c r="F3968" s="176"/>
      <c r="G3968" s="177"/>
      <c r="H3968" s="177"/>
    </row>
    <row r="3969" spans="1:8" x14ac:dyDescent="0.25">
      <c r="A3969" s="793"/>
      <c r="E3969" s="176"/>
      <c r="F3969" s="176"/>
      <c r="G3969" s="177"/>
      <c r="H3969" s="177"/>
    </row>
    <row r="3970" spans="1:8" x14ac:dyDescent="0.25">
      <c r="A3970" s="793"/>
      <c r="E3970" s="176"/>
      <c r="F3970" s="176"/>
      <c r="G3970" s="177"/>
      <c r="H3970" s="177"/>
    </row>
    <row r="3971" spans="1:8" x14ac:dyDescent="0.25">
      <c r="A3971" s="793"/>
      <c r="E3971" s="176"/>
      <c r="F3971" s="176"/>
      <c r="G3971" s="177"/>
      <c r="H3971" s="177"/>
    </row>
    <row r="3972" spans="1:8" x14ac:dyDescent="0.25">
      <c r="A3972" s="793"/>
      <c r="E3972" s="176"/>
      <c r="F3972" s="176"/>
      <c r="G3972" s="177"/>
      <c r="H3972" s="177"/>
    </row>
    <row r="3973" spans="1:8" x14ac:dyDescent="0.25">
      <c r="A3973" s="793"/>
      <c r="E3973" s="176"/>
      <c r="F3973" s="176"/>
      <c r="G3973" s="177"/>
      <c r="H3973" s="177"/>
    </row>
    <row r="3974" spans="1:8" x14ac:dyDescent="0.25">
      <c r="A3974" s="793"/>
      <c r="E3974" s="176"/>
      <c r="F3974" s="176"/>
      <c r="G3974" s="177"/>
      <c r="H3974" s="177"/>
    </row>
    <row r="3975" spans="1:8" x14ac:dyDescent="0.25">
      <c r="A3975" s="793"/>
      <c r="E3975" s="176"/>
      <c r="F3975" s="176"/>
      <c r="G3975" s="177"/>
      <c r="H3975" s="177"/>
    </row>
    <row r="3976" spans="1:8" x14ac:dyDescent="0.25">
      <c r="A3976" s="793"/>
      <c r="E3976" s="176"/>
      <c r="F3976" s="176"/>
      <c r="G3976" s="177"/>
      <c r="H3976" s="177"/>
    </row>
    <row r="3977" spans="1:8" x14ac:dyDescent="0.25">
      <c r="A3977" s="793"/>
      <c r="E3977" s="176"/>
      <c r="F3977" s="176"/>
      <c r="G3977" s="177"/>
      <c r="H3977" s="177"/>
    </row>
    <row r="3978" spans="1:8" x14ac:dyDescent="0.25">
      <c r="A3978" s="793"/>
      <c r="E3978" s="176"/>
      <c r="F3978" s="176"/>
      <c r="G3978" s="177"/>
      <c r="H3978" s="177"/>
    </row>
    <row r="3979" spans="1:8" x14ac:dyDescent="0.25">
      <c r="A3979" s="793"/>
      <c r="E3979" s="176"/>
      <c r="F3979" s="176"/>
      <c r="G3979" s="177"/>
      <c r="H3979" s="177"/>
    </row>
    <row r="3980" spans="1:8" x14ac:dyDescent="0.25">
      <c r="A3980" s="793"/>
      <c r="E3980" s="176"/>
      <c r="F3980" s="176"/>
      <c r="G3980" s="177"/>
      <c r="H3980" s="177"/>
    </row>
    <row r="3981" spans="1:8" x14ac:dyDescent="0.25">
      <c r="A3981" s="793"/>
      <c r="E3981" s="176"/>
      <c r="F3981" s="176"/>
      <c r="G3981" s="177"/>
      <c r="H3981" s="177"/>
    </row>
    <row r="3982" spans="1:8" x14ac:dyDescent="0.25">
      <c r="A3982" s="793"/>
      <c r="E3982" s="176"/>
      <c r="F3982" s="176"/>
      <c r="G3982" s="177"/>
      <c r="H3982" s="177"/>
    </row>
    <row r="3983" spans="1:8" x14ac:dyDescent="0.25">
      <c r="A3983" s="793"/>
      <c r="E3983" s="176"/>
      <c r="F3983" s="176"/>
      <c r="G3983" s="177"/>
      <c r="H3983" s="177"/>
    </row>
    <row r="3984" spans="1:8" x14ac:dyDescent="0.25">
      <c r="A3984" s="793"/>
      <c r="E3984" s="176"/>
      <c r="F3984" s="176"/>
      <c r="G3984" s="177"/>
      <c r="H3984" s="177"/>
    </row>
    <row r="3985" spans="1:8" x14ac:dyDescent="0.25">
      <c r="A3985" s="793"/>
      <c r="E3985" s="176"/>
      <c r="F3985" s="176"/>
      <c r="G3985" s="177"/>
      <c r="H3985" s="177"/>
    </row>
    <row r="3986" spans="1:8" x14ac:dyDescent="0.25">
      <c r="A3986" s="793"/>
      <c r="E3986" s="176"/>
      <c r="F3986" s="176"/>
      <c r="G3986" s="177"/>
      <c r="H3986" s="177"/>
    </row>
    <row r="3987" spans="1:8" x14ac:dyDescent="0.25">
      <c r="A3987" s="793"/>
      <c r="E3987" s="176"/>
      <c r="F3987" s="176"/>
      <c r="G3987" s="177"/>
      <c r="H3987" s="177"/>
    </row>
    <row r="3988" spans="1:8" x14ac:dyDescent="0.25">
      <c r="A3988" s="793"/>
      <c r="E3988" s="176"/>
      <c r="F3988" s="176"/>
      <c r="G3988" s="177"/>
      <c r="H3988" s="177"/>
    </row>
    <row r="3989" spans="1:8" x14ac:dyDescent="0.25">
      <c r="A3989" s="793"/>
      <c r="E3989" s="176"/>
      <c r="F3989" s="176"/>
      <c r="G3989" s="177"/>
      <c r="H3989" s="177"/>
    </row>
    <row r="3990" spans="1:8" x14ac:dyDescent="0.25">
      <c r="A3990" s="793"/>
      <c r="E3990" s="176"/>
      <c r="F3990" s="176"/>
      <c r="G3990" s="177"/>
      <c r="H3990" s="177"/>
    </row>
    <row r="3991" spans="1:8" x14ac:dyDescent="0.25">
      <c r="A3991" s="793"/>
      <c r="E3991" s="176"/>
      <c r="F3991" s="176"/>
      <c r="G3991" s="177"/>
      <c r="H3991" s="177"/>
    </row>
    <row r="3992" spans="1:8" x14ac:dyDescent="0.25">
      <c r="A3992" s="793"/>
      <c r="E3992" s="176"/>
      <c r="F3992" s="176"/>
      <c r="G3992" s="177"/>
      <c r="H3992" s="177"/>
    </row>
    <row r="3993" spans="1:8" x14ac:dyDescent="0.25">
      <c r="A3993" s="793"/>
      <c r="E3993" s="176"/>
      <c r="F3993" s="176"/>
      <c r="G3993" s="177"/>
      <c r="H3993" s="177"/>
    </row>
    <row r="3994" spans="1:8" x14ac:dyDescent="0.25">
      <c r="A3994" s="793"/>
      <c r="E3994" s="176"/>
      <c r="F3994" s="176"/>
      <c r="G3994" s="177"/>
      <c r="H3994" s="177"/>
    </row>
    <row r="3995" spans="1:8" x14ac:dyDescent="0.25">
      <c r="A3995" s="793"/>
      <c r="E3995" s="176"/>
      <c r="F3995" s="176"/>
      <c r="G3995" s="177"/>
      <c r="H3995" s="177"/>
    </row>
    <row r="3996" spans="1:8" x14ac:dyDescent="0.25">
      <c r="A3996" s="793"/>
      <c r="E3996" s="176"/>
      <c r="F3996" s="176"/>
      <c r="G3996" s="177"/>
      <c r="H3996" s="177"/>
    </row>
    <row r="3997" spans="1:8" x14ac:dyDescent="0.25">
      <c r="A3997" s="793"/>
      <c r="E3997" s="176"/>
      <c r="F3997" s="176"/>
      <c r="G3997" s="177"/>
      <c r="H3997" s="177"/>
    </row>
    <row r="3998" spans="1:8" x14ac:dyDescent="0.25">
      <c r="A3998" s="793"/>
      <c r="E3998" s="176"/>
      <c r="F3998" s="176"/>
      <c r="G3998" s="177"/>
      <c r="H3998" s="177"/>
    </row>
    <row r="3999" spans="1:8" x14ac:dyDescent="0.25">
      <c r="A3999" s="793"/>
      <c r="E3999" s="176"/>
      <c r="F3999" s="176"/>
      <c r="G3999" s="177"/>
      <c r="H3999" s="177"/>
    </row>
    <row r="4000" spans="1:8" x14ac:dyDescent="0.25">
      <c r="A4000" s="793"/>
      <c r="E4000" s="176"/>
      <c r="F4000" s="176"/>
      <c r="G4000" s="177"/>
      <c r="H4000" s="177"/>
    </row>
    <row r="4001" spans="1:8" x14ac:dyDescent="0.25">
      <c r="A4001" s="793"/>
      <c r="E4001" s="176"/>
      <c r="F4001" s="176"/>
      <c r="G4001" s="177"/>
      <c r="H4001" s="177"/>
    </row>
    <row r="4002" spans="1:8" x14ac:dyDescent="0.25">
      <c r="A4002" s="793"/>
      <c r="E4002" s="176"/>
      <c r="F4002" s="176"/>
      <c r="G4002" s="177"/>
      <c r="H4002" s="177"/>
    </row>
    <row r="4003" spans="1:8" x14ac:dyDescent="0.25">
      <c r="A4003" s="793"/>
      <c r="E4003" s="176"/>
      <c r="F4003" s="176"/>
      <c r="G4003" s="177"/>
      <c r="H4003" s="177"/>
    </row>
    <row r="4004" spans="1:8" x14ac:dyDescent="0.25">
      <c r="A4004" s="793"/>
      <c r="E4004" s="176"/>
      <c r="F4004" s="176"/>
      <c r="G4004" s="177"/>
      <c r="H4004" s="177"/>
    </row>
    <row r="4005" spans="1:8" x14ac:dyDescent="0.25">
      <c r="A4005" s="793"/>
      <c r="E4005" s="176"/>
      <c r="F4005" s="176"/>
      <c r="G4005" s="177"/>
      <c r="H4005" s="177"/>
    </row>
    <row r="4006" spans="1:8" x14ac:dyDescent="0.25">
      <c r="A4006" s="793"/>
      <c r="E4006" s="176"/>
      <c r="F4006" s="176"/>
      <c r="G4006" s="177"/>
      <c r="H4006" s="177"/>
    </row>
    <row r="4007" spans="1:8" x14ac:dyDescent="0.25">
      <c r="A4007" s="793"/>
      <c r="E4007" s="176"/>
      <c r="F4007" s="176"/>
      <c r="G4007" s="177"/>
      <c r="H4007" s="177"/>
    </row>
    <row r="4008" spans="1:8" x14ac:dyDescent="0.25">
      <c r="A4008" s="793"/>
      <c r="E4008" s="176"/>
      <c r="F4008" s="176"/>
      <c r="G4008" s="177"/>
      <c r="H4008" s="177"/>
    </row>
    <row r="4009" spans="1:8" x14ac:dyDescent="0.25">
      <c r="A4009" s="793"/>
      <c r="E4009" s="176"/>
      <c r="F4009" s="176"/>
      <c r="G4009" s="177"/>
      <c r="H4009" s="177"/>
    </row>
    <row r="4010" spans="1:8" x14ac:dyDescent="0.25">
      <c r="A4010" s="793"/>
      <c r="E4010" s="176"/>
      <c r="F4010" s="176"/>
      <c r="G4010" s="177"/>
      <c r="H4010" s="177"/>
    </row>
    <row r="4011" spans="1:8" x14ac:dyDescent="0.25">
      <c r="A4011" s="793"/>
      <c r="E4011" s="176"/>
      <c r="F4011" s="176"/>
      <c r="G4011" s="177"/>
      <c r="H4011" s="177"/>
    </row>
    <row r="4012" spans="1:8" x14ac:dyDescent="0.25">
      <c r="A4012" s="793"/>
      <c r="E4012" s="176"/>
      <c r="F4012" s="176"/>
      <c r="G4012" s="177"/>
      <c r="H4012" s="177"/>
    </row>
    <row r="4013" spans="1:8" x14ac:dyDescent="0.25">
      <c r="A4013" s="793"/>
      <c r="E4013" s="176"/>
      <c r="F4013" s="176"/>
      <c r="G4013" s="177"/>
      <c r="H4013" s="177"/>
    </row>
    <row r="4014" spans="1:8" x14ac:dyDescent="0.25">
      <c r="A4014" s="793"/>
      <c r="E4014" s="176"/>
      <c r="F4014" s="176"/>
      <c r="G4014" s="177"/>
      <c r="H4014" s="177"/>
    </row>
    <row r="4015" spans="1:8" x14ac:dyDescent="0.25">
      <c r="A4015" s="793"/>
      <c r="E4015" s="176"/>
      <c r="F4015" s="176"/>
      <c r="G4015" s="177"/>
      <c r="H4015" s="177"/>
    </row>
    <row r="4016" spans="1:8" x14ac:dyDescent="0.25">
      <c r="A4016" s="793"/>
      <c r="E4016" s="176"/>
      <c r="F4016" s="176"/>
      <c r="G4016" s="177"/>
      <c r="H4016" s="177"/>
    </row>
    <row r="4017" spans="1:8" x14ac:dyDescent="0.25">
      <c r="A4017" s="793"/>
      <c r="E4017" s="176"/>
      <c r="F4017" s="176"/>
      <c r="G4017" s="177"/>
      <c r="H4017" s="177"/>
    </row>
    <row r="4018" spans="1:8" x14ac:dyDescent="0.25">
      <c r="A4018" s="793"/>
      <c r="E4018" s="176"/>
      <c r="F4018" s="176"/>
      <c r="G4018" s="177"/>
      <c r="H4018" s="177"/>
    </row>
    <row r="4019" spans="1:8" x14ac:dyDescent="0.25">
      <c r="A4019" s="793"/>
      <c r="E4019" s="176"/>
      <c r="F4019" s="176"/>
      <c r="G4019" s="177"/>
      <c r="H4019" s="177"/>
    </row>
    <row r="4020" spans="1:8" x14ac:dyDescent="0.25">
      <c r="A4020" s="793"/>
      <c r="E4020" s="176"/>
      <c r="F4020" s="176"/>
      <c r="G4020" s="177"/>
      <c r="H4020" s="177"/>
    </row>
    <row r="4021" spans="1:8" x14ac:dyDescent="0.25">
      <c r="A4021" s="793"/>
      <c r="E4021" s="176"/>
      <c r="F4021" s="176"/>
      <c r="G4021" s="177"/>
      <c r="H4021" s="177"/>
    </row>
    <row r="4022" spans="1:8" x14ac:dyDescent="0.25">
      <c r="A4022" s="793"/>
      <c r="E4022" s="176"/>
      <c r="F4022" s="176"/>
      <c r="G4022" s="177"/>
      <c r="H4022" s="177"/>
    </row>
    <row r="4023" spans="1:8" x14ac:dyDescent="0.25">
      <c r="A4023" s="793"/>
      <c r="E4023" s="176"/>
      <c r="F4023" s="176"/>
      <c r="G4023" s="177"/>
      <c r="H4023" s="177"/>
    </row>
    <row r="4024" spans="1:8" x14ac:dyDescent="0.25">
      <c r="A4024" s="793"/>
      <c r="E4024" s="176"/>
      <c r="F4024" s="176"/>
      <c r="G4024" s="177"/>
      <c r="H4024" s="177"/>
    </row>
    <row r="4025" spans="1:8" x14ac:dyDescent="0.25">
      <c r="A4025" s="793"/>
      <c r="E4025" s="176"/>
      <c r="F4025" s="176"/>
      <c r="G4025" s="177"/>
      <c r="H4025" s="177"/>
    </row>
    <row r="4026" spans="1:8" x14ac:dyDescent="0.25">
      <c r="A4026" s="793"/>
      <c r="E4026" s="176"/>
      <c r="F4026" s="176"/>
      <c r="G4026" s="177"/>
      <c r="H4026" s="177"/>
    </row>
    <row r="4027" spans="1:8" x14ac:dyDescent="0.25">
      <c r="A4027" s="793"/>
      <c r="E4027" s="176"/>
      <c r="F4027" s="176"/>
      <c r="G4027" s="177"/>
      <c r="H4027" s="177"/>
    </row>
    <row r="4028" spans="1:8" x14ac:dyDescent="0.25">
      <c r="A4028" s="793"/>
      <c r="E4028" s="176"/>
      <c r="F4028" s="176"/>
      <c r="G4028" s="177"/>
      <c r="H4028" s="177"/>
    </row>
    <row r="4029" spans="1:8" x14ac:dyDescent="0.25">
      <c r="A4029" s="793"/>
      <c r="E4029" s="176"/>
      <c r="F4029" s="176"/>
      <c r="G4029" s="177"/>
      <c r="H4029" s="177"/>
    </row>
    <row r="4030" spans="1:8" x14ac:dyDescent="0.25">
      <c r="A4030" s="793"/>
      <c r="E4030" s="176"/>
      <c r="F4030" s="176"/>
      <c r="G4030" s="177"/>
      <c r="H4030" s="177"/>
    </row>
    <row r="4031" spans="1:8" x14ac:dyDescent="0.25">
      <c r="A4031" s="793"/>
      <c r="E4031" s="176"/>
      <c r="F4031" s="176"/>
      <c r="G4031" s="177"/>
      <c r="H4031" s="177"/>
    </row>
    <row r="4032" spans="1:8" x14ac:dyDescent="0.25">
      <c r="A4032" s="793"/>
      <c r="E4032" s="176"/>
      <c r="F4032" s="176"/>
      <c r="G4032" s="177"/>
      <c r="H4032" s="177"/>
    </row>
    <row r="4033" spans="1:8" x14ac:dyDescent="0.25">
      <c r="A4033" s="793"/>
      <c r="E4033" s="176"/>
      <c r="F4033" s="176"/>
      <c r="G4033" s="177"/>
      <c r="H4033" s="177"/>
    </row>
    <row r="4034" spans="1:8" x14ac:dyDescent="0.25">
      <c r="A4034" s="793"/>
      <c r="E4034" s="176"/>
      <c r="F4034" s="176"/>
      <c r="G4034" s="177"/>
      <c r="H4034" s="177"/>
    </row>
    <row r="4035" spans="1:8" x14ac:dyDescent="0.25">
      <c r="A4035" s="793"/>
      <c r="E4035" s="176"/>
      <c r="F4035" s="176"/>
      <c r="G4035" s="177"/>
      <c r="H4035" s="177"/>
    </row>
    <row r="4036" spans="1:8" x14ac:dyDescent="0.25">
      <c r="A4036" s="793"/>
      <c r="E4036" s="176"/>
      <c r="F4036" s="176"/>
      <c r="G4036" s="177"/>
      <c r="H4036" s="177"/>
    </row>
    <row r="4037" spans="1:8" x14ac:dyDescent="0.25">
      <c r="A4037" s="793"/>
      <c r="E4037" s="176"/>
      <c r="F4037" s="176"/>
      <c r="G4037" s="177"/>
      <c r="H4037" s="177"/>
    </row>
    <row r="4038" spans="1:8" x14ac:dyDescent="0.25">
      <c r="A4038" s="793"/>
      <c r="E4038" s="176"/>
      <c r="F4038" s="176"/>
      <c r="G4038" s="177"/>
      <c r="H4038" s="177"/>
    </row>
    <row r="4039" spans="1:8" x14ac:dyDescent="0.25">
      <c r="A4039" s="793"/>
      <c r="E4039" s="176"/>
      <c r="F4039" s="176"/>
      <c r="G4039" s="177"/>
      <c r="H4039" s="177"/>
    </row>
    <row r="4040" spans="1:8" x14ac:dyDescent="0.25">
      <c r="A4040" s="793"/>
      <c r="E4040" s="176"/>
      <c r="F4040" s="176"/>
      <c r="G4040" s="177"/>
      <c r="H4040" s="177"/>
    </row>
    <row r="4041" spans="1:8" x14ac:dyDescent="0.25">
      <c r="A4041" s="793"/>
      <c r="E4041" s="176"/>
      <c r="F4041" s="176"/>
      <c r="G4041" s="177"/>
      <c r="H4041" s="177"/>
    </row>
    <row r="4042" spans="1:8" x14ac:dyDescent="0.25">
      <c r="A4042" s="793"/>
      <c r="E4042" s="176"/>
      <c r="F4042" s="176"/>
      <c r="G4042" s="177"/>
      <c r="H4042" s="177"/>
    </row>
    <row r="4043" spans="1:8" x14ac:dyDescent="0.25">
      <c r="A4043" s="793"/>
      <c r="E4043" s="176"/>
      <c r="F4043" s="176"/>
      <c r="G4043" s="177"/>
      <c r="H4043" s="177"/>
    </row>
    <row r="4044" spans="1:8" x14ac:dyDescent="0.25">
      <c r="A4044" s="793"/>
      <c r="E4044" s="176"/>
      <c r="F4044" s="176"/>
      <c r="G4044" s="177"/>
      <c r="H4044" s="177"/>
    </row>
    <row r="4045" spans="1:8" x14ac:dyDescent="0.25">
      <c r="A4045" s="793"/>
      <c r="E4045" s="176"/>
      <c r="F4045" s="176"/>
      <c r="G4045" s="177"/>
      <c r="H4045" s="177"/>
    </row>
    <row r="4046" spans="1:8" x14ac:dyDescent="0.25">
      <c r="A4046" s="793"/>
      <c r="E4046" s="176"/>
      <c r="F4046" s="176"/>
      <c r="G4046" s="177"/>
      <c r="H4046" s="177"/>
    </row>
    <row r="4047" spans="1:8" x14ac:dyDescent="0.25">
      <c r="A4047" s="793"/>
      <c r="E4047" s="176"/>
      <c r="F4047" s="176"/>
      <c r="G4047" s="177"/>
      <c r="H4047" s="177"/>
    </row>
    <row r="4048" spans="1:8" x14ac:dyDescent="0.25">
      <c r="A4048" s="793"/>
      <c r="E4048" s="176"/>
      <c r="F4048" s="176"/>
      <c r="G4048" s="177"/>
      <c r="H4048" s="177"/>
    </row>
    <row r="4049" spans="1:8" x14ac:dyDescent="0.25">
      <c r="A4049" s="793"/>
      <c r="E4049" s="176"/>
      <c r="F4049" s="176"/>
      <c r="G4049" s="177"/>
      <c r="H4049" s="177"/>
    </row>
    <row r="4050" spans="1:8" x14ac:dyDescent="0.25">
      <c r="A4050" s="793"/>
      <c r="E4050" s="176"/>
      <c r="F4050" s="176"/>
      <c r="G4050" s="177"/>
      <c r="H4050" s="177"/>
    </row>
    <row r="4051" spans="1:8" x14ac:dyDescent="0.25">
      <c r="A4051" s="793"/>
      <c r="E4051" s="176"/>
      <c r="F4051" s="176"/>
      <c r="G4051" s="177"/>
      <c r="H4051" s="177"/>
    </row>
    <row r="4052" spans="1:8" x14ac:dyDescent="0.25">
      <c r="A4052" s="793"/>
      <c r="E4052" s="176"/>
      <c r="F4052" s="176"/>
      <c r="G4052" s="177"/>
      <c r="H4052" s="177"/>
    </row>
    <row r="4053" spans="1:8" x14ac:dyDescent="0.25">
      <c r="A4053" s="793"/>
      <c r="E4053" s="176"/>
      <c r="F4053" s="176"/>
      <c r="G4053" s="177"/>
      <c r="H4053" s="177"/>
    </row>
    <row r="4054" spans="1:8" x14ac:dyDescent="0.25">
      <c r="A4054" s="793"/>
      <c r="E4054" s="176"/>
      <c r="F4054" s="176"/>
      <c r="G4054" s="177"/>
      <c r="H4054" s="177"/>
    </row>
    <row r="4055" spans="1:8" x14ac:dyDescent="0.25">
      <c r="A4055" s="793"/>
      <c r="E4055" s="176"/>
      <c r="F4055" s="176"/>
      <c r="G4055" s="177"/>
      <c r="H4055" s="177"/>
    </row>
    <row r="4056" spans="1:8" x14ac:dyDescent="0.25">
      <c r="A4056" s="793"/>
      <c r="E4056" s="176"/>
      <c r="F4056" s="176"/>
      <c r="G4056" s="177"/>
      <c r="H4056" s="177"/>
    </row>
    <row r="4057" spans="1:8" x14ac:dyDescent="0.25">
      <c r="A4057" s="793"/>
      <c r="E4057" s="176"/>
      <c r="F4057" s="176"/>
      <c r="G4057" s="177"/>
      <c r="H4057" s="177"/>
    </row>
    <row r="4058" spans="1:8" x14ac:dyDescent="0.25">
      <c r="A4058" s="793"/>
      <c r="E4058" s="176"/>
      <c r="F4058" s="176"/>
      <c r="G4058" s="177"/>
      <c r="H4058" s="177"/>
    </row>
    <row r="4059" spans="1:8" x14ac:dyDescent="0.25">
      <c r="A4059" s="793"/>
      <c r="E4059" s="176"/>
      <c r="F4059" s="176"/>
      <c r="G4059" s="177"/>
      <c r="H4059" s="177"/>
    </row>
    <row r="4060" spans="1:8" x14ac:dyDescent="0.25">
      <c r="A4060" s="793"/>
      <c r="E4060" s="176"/>
      <c r="F4060" s="176"/>
      <c r="G4060" s="177"/>
      <c r="H4060" s="177"/>
    </row>
    <row r="4061" spans="1:8" x14ac:dyDescent="0.25">
      <c r="A4061" s="793"/>
      <c r="E4061" s="176"/>
      <c r="F4061" s="176"/>
      <c r="G4061" s="177"/>
      <c r="H4061" s="177"/>
    </row>
    <row r="4062" spans="1:8" x14ac:dyDescent="0.25">
      <c r="A4062" s="793"/>
      <c r="E4062" s="176"/>
      <c r="F4062" s="176"/>
      <c r="G4062" s="177"/>
      <c r="H4062" s="177"/>
    </row>
    <row r="4063" spans="1:8" x14ac:dyDescent="0.25">
      <c r="A4063" s="793"/>
      <c r="E4063" s="176"/>
      <c r="F4063" s="176"/>
      <c r="G4063" s="177"/>
      <c r="H4063" s="177"/>
    </row>
    <row r="4064" spans="1:8" x14ac:dyDescent="0.25">
      <c r="A4064" s="793"/>
      <c r="E4064" s="176"/>
      <c r="F4064" s="176"/>
      <c r="G4064" s="177"/>
      <c r="H4064" s="177"/>
    </row>
    <row r="4065" spans="1:8" x14ac:dyDescent="0.25">
      <c r="A4065" s="793"/>
      <c r="E4065" s="176"/>
      <c r="F4065" s="176"/>
      <c r="G4065" s="177"/>
      <c r="H4065" s="177"/>
    </row>
    <row r="4066" spans="1:8" x14ac:dyDescent="0.25">
      <c r="A4066" s="793"/>
      <c r="E4066" s="176"/>
      <c r="F4066" s="176"/>
      <c r="G4066" s="177"/>
      <c r="H4066" s="177"/>
    </row>
    <row r="4067" spans="1:8" x14ac:dyDescent="0.25">
      <c r="A4067" s="793"/>
      <c r="E4067" s="176"/>
      <c r="F4067" s="176"/>
      <c r="G4067" s="177"/>
      <c r="H4067" s="177"/>
    </row>
    <row r="4068" spans="1:8" x14ac:dyDescent="0.25">
      <c r="A4068" s="793"/>
      <c r="E4068" s="176"/>
      <c r="F4068" s="176"/>
      <c r="G4068" s="177"/>
      <c r="H4068" s="177"/>
    </row>
    <row r="4069" spans="1:8" x14ac:dyDescent="0.25">
      <c r="A4069" s="793"/>
      <c r="E4069" s="176"/>
      <c r="F4069" s="176"/>
      <c r="G4069" s="177"/>
      <c r="H4069" s="177"/>
    </row>
    <row r="4070" spans="1:8" x14ac:dyDescent="0.25">
      <c r="A4070" s="793"/>
      <c r="E4070" s="176"/>
      <c r="F4070" s="176"/>
      <c r="G4070" s="177"/>
      <c r="H4070" s="177"/>
    </row>
    <row r="4071" spans="1:8" x14ac:dyDescent="0.25">
      <c r="A4071" s="793"/>
      <c r="E4071" s="176"/>
      <c r="F4071" s="176"/>
      <c r="G4071" s="177"/>
      <c r="H4071" s="177"/>
    </row>
    <row r="4072" spans="1:8" x14ac:dyDescent="0.25">
      <c r="A4072" s="793"/>
      <c r="E4072" s="176"/>
      <c r="F4072" s="176"/>
      <c r="G4072" s="177"/>
      <c r="H4072" s="177"/>
    </row>
    <row r="4073" spans="1:8" x14ac:dyDescent="0.25">
      <c r="A4073" s="793"/>
      <c r="E4073" s="176"/>
      <c r="F4073" s="176"/>
      <c r="G4073" s="177"/>
      <c r="H4073" s="177"/>
    </row>
    <row r="4074" spans="1:8" x14ac:dyDescent="0.25">
      <c r="A4074" s="793"/>
      <c r="E4074" s="176"/>
      <c r="F4074" s="176"/>
      <c r="G4074" s="177"/>
      <c r="H4074" s="177"/>
    </row>
    <row r="4075" spans="1:8" x14ac:dyDescent="0.25">
      <c r="A4075" s="793"/>
      <c r="E4075" s="176"/>
      <c r="F4075" s="176"/>
      <c r="G4075" s="177"/>
      <c r="H4075" s="177"/>
    </row>
    <row r="4076" spans="1:8" x14ac:dyDescent="0.25">
      <c r="A4076" s="793"/>
      <c r="E4076" s="176"/>
      <c r="F4076" s="176"/>
      <c r="G4076" s="177"/>
      <c r="H4076" s="177"/>
    </row>
    <row r="4077" spans="1:8" x14ac:dyDescent="0.25">
      <c r="A4077" s="793"/>
      <c r="E4077" s="176"/>
      <c r="F4077" s="176"/>
      <c r="G4077" s="177"/>
      <c r="H4077" s="177"/>
    </row>
    <row r="4078" spans="1:8" x14ac:dyDescent="0.25">
      <c r="A4078" s="793"/>
      <c r="E4078" s="176"/>
      <c r="F4078" s="176"/>
      <c r="G4078" s="177"/>
      <c r="H4078" s="177"/>
    </row>
    <row r="4079" spans="1:8" x14ac:dyDescent="0.25">
      <c r="A4079" s="793"/>
      <c r="E4079" s="176"/>
      <c r="F4079" s="176"/>
      <c r="G4079" s="177"/>
      <c r="H4079" s="177"/>
    </row>
    <row r="4080" spans="1:8" x14ac:dyDescent="0.25">
      <c r="A4080" s="793"/>
      <c r="E4080" s="176"/>
      <c r="F4080" s="176"/>
      <c r="G4080" s="177"/>
      <c r="H4080" s="177"/>
    </row>
    <row r="4081" spans="1:8" x14ac:dyDescent="0.25">
      <c r="A4081" s="793"/>
      <c r="E4081" s="176"/>
      <c r="F4081" s="176"/>
      <c r="G4081" s="177"/>
      <c r="H4081" s="177"/>
    </row>
    <row r="4082" spans="1:8" x14ac:dyDescent="0.25">
      <c r="A4082" s="793"/>
      <c r="E4082" s="176"/>
      <c r="F4082" s="176"/>
      <c r="G4082" s="177"/>
      <c r="H4082" s="177"/>
    </row>
    <row r="4083" spans="1:8" x14ac:dyDescent="0.25">
      <c r="A4083" s="793"/>
      <c r="E4083" s="176"/>
      <c r="F4083" s="176"/>
      <c r="G4083" s="177"/>
      <c r="H4083" s="177"/>
    </row>
    <row r="4084" spans="1:8" x14ac:dyDescent="0.25">
      <c r="A4084" s="793"/>
      <c r="E4084" s="176"/>
      <c r="F4084" s="176"/>
      <c r="G4084" s="177"/>
      <c r="H4084" s="177"/>
    </row>
    <row r="4085" spans="1:8" x14ac:dyDescent="0.25">
      <c r="A4085" s="793"/>
      <c r="E4085" s="176"/>
      <c r="F4085" s="176"/>
      <c r="G4085" s="177"/>
      <c r="H4085" s="177"/>
    </row>
    <row r="4086" spans="1:8" x14ac:dyDescent="0.25">
      <c r="A4086" s="793"/>
      <c r="E4086" s="176"/>
      <c r="F4086" s="176"/>
      <c r="G4086" s="177"/>
      <c r="H4086" s="177"/>
    </row>
    <row r="4087" spans="1:8" x14ac:dyDescent="0.25">
      <c r="A4087" s="793"/>
      <c r="E4087" s="176"/>
      <c r="F4087" s="176"/>
      <c r="G4087" s="177"/>
      <c r="H4087" s="177"/>
    </row>
    <row r="4088" spans="1:8" x14ac:dyDescent="0.25">
      <c r="A4088" s="793"/>
      <c r="E4088" s="176"/>
      <c r="F4088" s="176"/>
      <c r="G4088" s="177"/>
      <c r="H4088" s="177"/>
    </row>
    <row r="4089" spans="1:8" x14ac:dyDescent="0.25">
      <c r="A4089" s="793"/>
      <c r="E4089" s="176"/>
      <c r="F4089" s="176"/>
      <c r="G4089" s="177"/>
      <c r="H4089" s="177"/>
    </row>
    <row r="4090" spans="1:8" x14ac:dyDescent="0.25">
      <c r="A4090" s="793"/>
      <c r="E4090" s="176"/>
      <c r="F4090" s="176"/>
      <c r="G4090" s="177"/>
      <c r="H4090" s="177"/>
    </row>
    <row r="4091" spans="1:8" x14ac:dyDescent="0.25">
      <c r="A4091" s="793"/>
      <c r="E4091" s="176"/>
      <c r="F4091" s="176"/>
      <c r="G4091" s="177"/>
      <c r="H4091" s="177"/>
    </row>
    <row r="4092" spans="1:8" x14ac:dyDescent="0.25">
      <c r="A4092" s="793"/>
      <c r="E4092" s="176"/>
      <c r="F4092" s="176"/>
      <c r="G4092" s="177"/>
      <c r="H4092" s="177"/>
    </row>
    <row r="4093" spans="1:8" x14ac:dyDescent="0.25">
      <c r="A4093" s="793"/>
      <c r="E4093" s="176"/>
      <c r="F4093" s="176"/>
      <c r="G4093" s="177"/>
      <c r="H4093" s="177"/>
    </row>
    <row r="4094" spans="1:8" x14ac:dyDescent="0.25">
      <c r="A4094" s="793"/>
      <c r="E4094" s="176"/>
      <c r="F4094" s="176"/>
      <c r="G4094" s="177"/>
      <c r="H4094" s="177"/>
    </row>
    <row r="4095" spans="1:8" x14ac:dyDescent="0.25">
      <c r="A4095" s="793"/>
      <c r="E4095" s="176"/>
      <c r="F4095" s="176"/>
      <c r="G4095" s="177"/>
      <c r="H4095" s="177"/>
    </row>
    <row r="4096" spans="1:8" x14ac:dyDescent="0.25">
      <c r="A4096" s="793"/>
      <c r="E4096" s="176"/>
      <c r="F4096" s="176"/>
      <c r="G4096" s="177"/>
      <c r="H4096" s="177"/>
    </row>
    <row r="4097" spans="1:8" x14ac:dyDescent="0.25">
      <c r="A4097" s="793"/>
      <c r="E4097" s="176"/>
      <c r="F4097" s="176"/>
      <c r="G4097" s="177"/>
      <c r="H4097" s="177"/>
    </row>
    <row r="4098" spans="1:8" x14ac:dyDescent="0.25">
      <c r="A4098" s="793"/>
      <c r="E4098" s="176"/>
      <c r="F4098" s="176"/>
      <c r="G4098" s="177"/>
      <c r="H4098" s="177"/>
    </row>
    <row r="4099" spans="1:8" x14ac:dyDescent="0.25">
      <c r="A4099" s="793"/>
      <c r="E4099" s="176"/>
      <c r="F4099" s="176"/>
      <c r="G4099" s="177"/>
      <c r="H4099" s="177"/>
    </row>
    <row r="4100" spans="1:8" x14ac:dyDescent="0.25">
      <c r="A4100" s="793"/>
      <c r="E4100" s="176"/>
      <c r="F4100" s="176"/>
      <c r="G4100" s="177"/>
      <c r="H4100" s="177"/>
    </row>
    <row r="4101" spans="1:8" x14ac:dyDescent="0.25">
      <c r="A4101" s="793"/>
      <c r="E4101" s="176"/>
      <c r="F4101" s="176"/>
      <c r="G4101" s="177"/>
      <c r="H4101" s="177"/>
    </row>
    <row r="4102" spans="1:8" x14ac:dyDescent="0.25">
      <c r="A4102" s="793"/>
      <c r="E4102" s="176"/>
      <c r="F4102" s="176"/>
      <c r="G4102" s="177"/>
      <c r="H4102" s="177"/>
    </row>
    <row r="4103" spans="1:8" x14ac:dyDescent="0.25">
      <c r="A4103" s="793"/>
      <c r="E4103" s="176"/>
      <c r="F4103" s="176"/>
      <c r="G4103" s="177"/>
      <c r="H4103" s="177"/>
    </row>
    <row r="4104" spans="1:8" x14ac:dyDescent="0.25">
      <c r="A4104" s="793"/>
      <c r="E4104" s="176"/>
      <c r="F4104" s="176"/>
      <c r="G4104" s="177"/>
      <c r="H4104" s="177"/>
    </row>
    <row r="4105" spans="1:8" x14ac:dyDescent="0.25">
      <c r="A4105" s="793"/>
      <c r="E4105" s="176"/>
      <c r="F4105" s="176"/>
      <c r="G4105" s="177"/>
      <c r="H4105" s="177"/>
    </row>
    <row r="4106" spans="1:8" x14ac:dyDescent="0.25">
      <c r="A4106" s="793"/>
      <c r="E4106" s="176"/>
      <c r="F4106" s="176"/>
      <c r="G4106" s="177"/>
      <c r="H4106" s="177"/>
    </row>
    <row r="4107" spans="1:8" x14ac:dyDescent="0.25">
      <c r="A4107" s="793"/>
      <c r="E4107" s="176"/>
      <c r="F4107" s="176"/>
      <c r="G4107" s="177"/>
      <c r="H4107" s="177"/>
    </row>
    <row r="4108" spans="1:8" x14ac:dyDescent="0.25">
      <c r="A4108" s="793"/>
      <c r="E4108" s="176"/>
      <c r="F4108" s="176"/>
      <c r="G4108" s="177"/>
      <c r="H4108" s="177"/>
    </row>
    <row r="4109" spans="1:8" x14ac:dyDescent="0.25">
      <c r="A4109" s="793"/>
      <c r="E4109" s="176"/>
      <c r="F4109" s="176"/>
      <c r="G4109" s="177"/>
      <c r="H4109" s="177"/>
    </row>
    <row r="4110" spans="1:8" x14ac:dyDescent="0.25">
      <c r="A4110" s="793"/>
      <c r="E4110" s="176"/>
      <c r="F4110" s="176"/>
      <c r="G4110" s="177"/>
      <c r="H4110" s="177"/>
    </row>
    <row r="4111" spans="1:8" x14ac:dyDescent="0.25">
      <c r="A4111" s="793"/>
      <c r="E4111" s="176"/>
      <c r="F4111" s="176"/>
      <c r="G4111" s="177"/>
      <c r="H4111" s="177"/>
    </row>
    <row r="4112" spans="1:8" x14ac:dyDescent="0.25">
      <c r="A4112" s="793"/>
      <c r="E4112" s="176"/>
      <c r="F4112" s="176"/>
      <c r="G4112" s="177"/>
      <c r="H4112" s="177"/>
    </row>
    <row r="4113" spans="1:8" x14ac:dyDescent="0.25">
      <c r="A4113" s="793"/>
      <c r="E4113" s="176"/>
      <c r="F4113" s="176"/>
      <c r="G4113" s="177"/>
      <c r="H4113" s="177"/>
    </row>
    <row r="4114" spans="1:8" x14ac:dyDescent="0.25">
      <c r="A4114" s="793"/>
      <c r="E4114" s="176"/>
      <c r="F4114" s="176"/>
      <c r="G4114" s="177"/>
      <c r="H4114" s="177"/>
    </row>
    <row r="4115" spans="1:8" x14ac:dyDescent="0.25">
      <c r="A4115" s="793"/>
      <c r="E4115" s="176"/>
      <c r="F4115" s="176"/>
      <c r="G4115" s="177"/>
      <c r="H4115" s="177"/>
    </row>
    <row r="4116" spans="1:8" x14ac:dyDescent="0.25">
      <c r="A4116" s="793"/>
      <c r="E4116" s="176"/>
      <c r="F4116" s="176"/>
      <c r="G4116" s="177"/>
      <c r="H4116" s="177"/>
    </row>
    <row r="4117" spans="1:8" x14ac:dyDescent="0.25">
      <c r="A4117" s="793"/>
      <c r="E4117" s="176"/>
      <c r="F4117" s="176"/>
      <c r="G4117" s="177"/>
      <c r="H4117" s="177"/>
    </row>
    <row r="4118" spans="1:8" x14ac:dyDescent="0.25">
      <c r="A4118" s="793"/>
      <c r="E4118" s="176"/>
      <c r="F4118" s="176"/>
      <c r="G4118" s="177"/>
      <c r="H4118" s="177"/>
    </row>
    <row r="4119" spans="1:8" x14ac:dyDescent="0.25">
      <c r="A4119" s="793"/>
      <c r="E4119" s="176"/>
      <c r="F4119" s="176"/>
      <c r="G4119" s="177"/>
      <c r="H4119" s="177"/>
    </row>
    <row r="4120" spans="1:8" x14ac:dyDescent="0.25">
      <c r="A4120" s="793"/>
      <c r="E4120" s="176"/>
      <c r="F4120" s="176"/>
      <c r="G4120" s="177"/>
      <c r="H4120" s="177"/>
    </row>
    <row r="4121" spans="1:8" x14ac:dyDescent="0.25">
      <c r="A4121" s="793"/>
      <c r="E4121" s="176"/>
      <c r="F4121" s="176"/>
      <c r="G4121" s="177"/>
      <c r="H4121" s="177"/>
    </row>
    <row r="4122" spans="1:8" x14ac:dyDescent="0.25">
      <c r="A4122" s="793"/>
      <c r="E4122" s="176"/>
      <c r="F4122" s="176"/>
      <c r="G4122" s="177"/>
      <c r="H4122" s="177"/>
    </row>
    <row r="4123" spans="1:8" x14ac:dyDescent="0.25">
      <c r="A4123" s="793"/>
      <c r="E4123" s="176"/>
      <c r="F4123" s="176"/>
      <c r="G4123" s="177"/>
      <c r="H4123" s="177"/>
    </row>
    <row r="4124" spans="1:8" x14ac:dyDescent="0.25">
      <c r="A4124" s="793"/>
      <c r="E4124" s="176"/>
      <c r="F4124" s="176"/>
      <c r="G4124" s="177"/>
      <c r="H4124" s="177"/>
    </row>
    <row r="4125" spans="1:8" x14ac:dyDescent="0.25">
      <c r="A4125" s="793"/>
      <c r="E4125" s="176"/>
      <c r="F4125" s="176"/>
      <c r="G4125" s="177"/>
      <c r="H4125" s="177"/>
    </row>
    <row r="4126" spans="1:8" x14ac:dyDescent="0.25">
      <c r="A4126" s="793"/>
      <c r="E4126" s="176"/>
      <c r="F4126" s="176"/>
      <c r="G4126" s="177"/>
      <c r="H4126" s="177"/>
    </row>
    <row r="4127" spans="1:8" x14ac:dyDescent="0.25">
      <c r="A4127" s="793"/>
      <c r="E4127" s="176"/>
      <c r="F4127" s="176"/>
      <c r="G4127" s="177"/>
      <c r="H4127" s="177"/>
    </row>
    <row r="4128" spans="1:8" x14ac:dyDescent="0.25">
      <c r="A4128" s="793"/>
      <c r="E4128" s="176"/>
      <c r="F4128" s="176"/>
      <c r="G4128" s="177"/>
      <c r="H4128" s="177"/>
    </row>
    <row r="4129" spans="1:8" x14ac:dyDescent="0.25">
      <c r="A4129" s="793"/>
      <c r="E4129" s="176"/>
      <c r="F4129" s="176"/>
      <c r="G4129" s="177"/>
      <c r="H4129" s="177"/>
    </row>
    <row r="4130" spans="1:8" x14ac:dyDescent="0.25">
      <c r="A4130" s="793"/>
      <c r="E4130" s="176"/>
      <c r="F4130" s="176"/>
      <c r="G4130" s="177"/>
      <c r="H4130" s="177"/>
    </row>
    <row r="4131" spans="1:8" x14ac:dyDescent="0.25">
      <c r="A4131" s="793"/>
      <c r="E4131" s="176"/>
      <c r="F4131" s="176"/>
      <c r="G4131" s="177"/>
      <c r="H4131" s="177"/>
    </row>
    <row r="4132" spans="1:8" x14ac:dyDescent="0.25">
      <c r="A4132" s="793"/>
      <c r="E4132" s="176"/>
      <c r="F4132" s="176"/>
      <c r="G4132" s="177"/>
      <c r="H4132" s="177"/>
    </row>
    <row r="4133" spans="1:8" x14ac:dyDescent="0.25">
      <c r="A4133" s="793"/>
      <c r="E4133" s="176"/>
      <c r="F4133" s="176"/>
      <c r="G4133" s="177"/>
      <c r="H4133" s="177"/>
    </row>
    <row r="4134" spans="1:8" x14ac:dyDescent="0.25">
      <c r="A4134" s="793"/>
      <c r="E4134" s="176"/>
      <c r="F4134" s="176"/>
      <c r="G4134" s="177"/>
      <c r="H4134" s="177"/>
    </row>
    <row r="4135" spans="1:8" x14ac:dyDescent="0.25">
      <c r="A4135" s="793"/>
      <c r="E4135" s="176"/>
      <c r="F4135" s="176"/>
      <c r="G4135" s="177"/>
      <c r="H4135" s="177"/>
    </row>
    <row r="4136" spans="1:8" x14ac:dyDescent="0.25">
      <c r="A4136" s="793"/>
      <c r="E4136" s="176"/>
      <c r="F4136" s="176"/>
      <c r="G4136" s="177"/>
      <c r="H4136" s="177"/>
    </row>
    <row r="4137" spans="1:8" x14ac:dyDescent="0.25">
      <c r="A4137" s="793"/>
      <c r="E4137" s="176"/>
      <c r="F4137" s="176"/>
      <c r="G4137" s="177"/>
      <c r="H4137" s="177"/>
    </row>
    <row r="4138" spans="1:8" x14ac:dyDescent="0.25">
      <c r="A4138" s="793"/>
      <c r="E4138" s="176"/>
      <c r="F4138" s="176"/>
      <c r="G4138" s="177"/>
      <c r="H4138" s="177"/>
    </row>
    <row r="4139" spans="1:8" x14ac:dyDescent="0.25">
      <c r="A4139" s="793"/>
      <c r="E4139" s="176"/>
      <c r="F4139" s="176"/>
      <c r="G4139" s="177"/>
      <c r="H4139" s="177"/>
    </row>
    <row r="4140" spans="1:8" x14ac:dyDescent="0.25">
      <c r="A4140" s="793"/>
      <c r="E4140" s="176"/>
      <c r="F4140" s="176"/>
      <c r="G4140" s="177"/>
      <c r="H4140" s="177"/>
    </row>
    <row r="4141" spans="1:8" x14ac:dyDescent="0.25">
      <c r="A4141" s="793"/>
      <c r="E4141" s="176"/>
      <c r="F4141" s="176"/>
      <c r="G4141" s="177"/>
      <c r="H4141" s="177"/>
    </row>
    <row r="4142" spans="1:8" x14ac:dyDescent="0.25">
      <c r="A4142" s="793"/>
      <c r="E4142" s="176"/>
      <c r="F4142" s="176"/>
      <c r="G4142" s="177"/>
      <c r="H4142" s="177"/>
    </row>
    <row r="4143" spans="1:8" x14ac:dyDescent="0.25">
      <c r="A4143" s="793"/>
      <c r="E4143" s="176"/>
      <c r="F4143" s="176"/>
      <c r="G4143" s="177"/>
      <c r="H4143" s="177"/>
    </row>
    <row r="4144" spans="1:8" x14ac:dyDescent="0.25">
      <c r="A4144" s="793"/>
      <c r="E4144" s="176"/>
      <c r="F4144" s="176"/>
      <c r="G4144" s="177"/>
      <c r="H4144" s="177"/>
    </row>
    <row r="4145" spans="1:8" x14ac:dyDescent="0.25">
      <c r="A4145" s="793"/>
      <c r="E4145" s="176"/>
      <c r="F4145" s="176"/>
      <c r="G4145" s="177"/>
      <c r="H4145" s="177"/>
    </row>
    <row r="4146" spans="1:8" x14ac:dyDescent="0.25">
      <c r="A4146" s="793"/>
      <c r="E4146" s="176"/>
      <c r="F4146" s="176"/>
      <c r="G4146" s="177"/>
      <c r="H4146" s="177"/>
    </row>
    <row r="4147" spans="1:8" x14ac:dyDescent="0.25">
      <c r="A4147" s="793"/>
      <c r="E4147" s="176"/>
      <c r="F4147" s="176"/>
      <c r="G4147" s="177"/>
      <c r="H4147" s="177"/>
    </row>
    <row r="4148" spans="1:8" x14ac:dyDescent="0.25">
      <c r="A4148" s="793"/>
      <c r="E4148" s="176"/>
      <c r="F4148" s="176"/>
      <c r="G4148" s="177"/>
      <c r="H4148" s="177"/>
    </row>
    <row r="4149" spans="1:8" x14ac:dyDescent="0.25">
      <c r="A4149" s="793"/>
      <c r="E4149" s="176"/>
      <c r="F4149" s="176"/>
      <c r="G4149" s="177"/>
      <c r="H4149" s="177"/>
    </row>
    <row r="4150" spans="1:8" x14ac:dyDescent="0.25">
      <c r="A4150" s="793"/>
      <c r="E4150" s="176"/>
      <c r="F4150" s="176"/>
      <c r="G4150" s="177"/>
      <c r="H4150" s="177"/>
    </row>
    <row r="4151" spans="1:8" x14ac:dyDescent="0.25">
      <c r="A4151" s="793"/>
      <c r="E4151" s="176"/>
      <c r="F4151" s="176"/>
      <c r="G4151" s="177"/>
      <c r="H4151" s="177"/>
    </row>
    <row r="4152" spans="1:8" x14ac:dyDescent="0.25">
      <c r="A4152" s="793"/>
      <c r="E4152" s="176"/>
      <c r="F4152" s="176"/>
      <c r="G4152" s="177"/>
      <c r="H4152" s="177"/>
    </row>
    <row r="4153" spans="1:8" x14ac:dyDescent="0.25">
      <c r="A4153" s="793"/>
      <c r="E4153" s="176"/>
      <c r="F4153" s="176"/>
      <c r="G4153" s="177"/>
      <c r="H4153" s="177"/>
    </row>
    <row r="4154" spans="1:8" x14ac:dyDescent="0.25">
      <c r="A4154" s="793"/>
      <c r="E4154" s="176"/>
      <c r="F4154" s="176"/>
      <c r="G4154" s="177"/>
      <c r="H4154" s="177"/>
    </row>
    <row r="4155" spans="1:8" x14ac:dyDescent="0.25">
      <c r="A4155" s="793"/>
      <c r="E4155" s="176"/>
      <c r="F4155" s="176"/>
      <c r="G4155" s="177"/>
      <c r="H4155" s="177"/>
    </row>
    <row r="4156" spans="1:8" x14ac:dyDescent="0.25">
      <c r="A4156" s="793"/>
      <c r="E4156" s="176"/>
      <c r="F4156" s="176"/>
      <c r="G4156" s="177"/>
      <c r="H4156" s="177"/>
    </row>
    <row r="4157" spans="1:8" x14ac:dyDescent="0.25">
      <c r="A4157" s="793"/>
      <c r="E4157" s="176"/>
      <c r="F4157" s="176"/>
      <c r="G4157" s="177"/>
      <c r="H4157" s="177"/>
    </row>
    <row r="4158" spans="1:8" x14ac:dyDescent="0.25">
      <c r="A4158" s="793"/>
      <c r="E4158" s="176"/>
      <c r="F4158" s="176"/>
      <c r="G4158" s="177"/>
      <c r="H4158" s="177"/>
    </row>
    <row r="4159" spans="1:8" x14ac:dyDescent="0.25">
      <c r="A4159" s="793"/>
      <c r="E4159" s="176"/>
      <c r="F4159" s="176"/>
      <c r="G4159" s="177"/>
      <c r="H4159" s="177"/>
    </row>
    <row r="4160" spans="1:8" x14ac:dyDescent="0.25">
      <c r="A4160" s="793"/>
      <c r="E4160" s="176"/>
      <c r="F4160" s="176"/>
      <c r="G4160" s="177"/>
      <c r="H4160" s="177"/>
    </row>
    <row r="4161" spans="1:8" x14ac:dyDescent="0.25">
      <c r="A4161" s="793"/>
      <c r="E4161" s="176"/>
      <c r="F4161" s="176"/>
      <c r="G4161" s="177"/>
      <c r="H4161" s="177"/>
    </row>
    <row r="4162" spans="1:8" x14ac:dyDescent="0.25">
      <c r="A4162" s="793"/>
      <c r="E4162" s="176"/>
      <c r="F4162" s="176"/>
      <c r="G4162" s="177"/>
      <c r="H4162" s="177"/>
    </row>
    <row r="4163" spans="1:8" x14ac:dyDescent="0.25">
      <c r="A4163" s="793"/>
      <c r="E4163" s="176"/>
      <c r="F4163" s="176"/>
      <c r="G4163" s="177"/>
      <c r="H4163" s="177"/>
    </row>
    <row r="4164" spans="1:8" x14ac:dyDescent="0.25">
      <c r="A4164" s="793"/>
      <c r="E4164" s="176"/>
      <c r="F4164" s="176"/>
      <c r="G4164" s="177"/>
      <c r="H4164" s="177"/>
    </row>
    <row r="4165" spans="1:8" x14ac:dyDescent="0.25">
      <c r="A4165" s="793"/>
      <c r="E4165" s="176"/>
      <c r="F4165" s="176"/>
      <c r="G4165" s="177"/>
      <c r="H4165" s="177"/>
    </row>
    <row r="4166" spans="1:8" x14ac:dyDescent="0.25">
      <c r="A4166" s="793"/>
      <c r="E4166" s="176"/>
      <c r="F4166" s="176"/>
      <c r="G4166" s="177"/>
      <c r="H4166" s="177"/>
    </row>
    <row r="4167" spans="1:8" x14ac:dyDescent="0.25">
      <c r="A4167" s="793"/>
      <c r="E4167" s="176"/>
      <c r="F4167" s="176"/>
      <c r="G4167" s="177"/>
      <c r="H4167" s="177"/>
    </row>
    <row r="4168" spans="1:8" x14ac:dyDescent="0.25">
      <c r="A4168" s="793"/>
      <c r="E4168" s="176"/>
      <c r="F4168" s="176"/>
      <c r="G4168" s="177"/>
      <c r="H4168" s="177"/>
    </row>
    <row r="4169" spans="1:8" x14ac:dyDescent="0.25">
      <c r="A4169" s="793"/>
      <c r="E4169" s="176"/>
      <c r="F4169" s="176"/>
      <c r="G4169" s="177"/>
      <c r="H4169" s="177"/>
    </row>
    <row r="4170" spans="1:8" x14ac:dyDescent="0.25">
      <c r="A4170" s="793"/>
      <c r="E4170" s="176"/>
      <c r="F4170" s="176"/>
      <c r="G4170" s="177"/>
      <c r="H4170" s="177"/>
    </row>
    <row r="4171" spans="1:8" x14ac:dyDescent="0.25">
      <c r="A4171" s="793"/>
      <c r="E4171" s="176"/>
      <c r="F4171" s="176"/>
      <c r="G4171" s="177"/>
      <c r="H4171" s="177"/>
    </row>
    <row r="4172" spans="1:8" x14ac:dyDescent="0.25">
      <c r="A4172" s="793"/>
      <c r="E4172" s="176"/>
      <c r="F4172" s="176"/>
      <c r="G4172" s="177"/>
      <c r="H4172" s="177"/>
    </row>
    <row r="4173" spans="1:8" x14ac:dyDescent="0.25">
      <c r="A4173" s="793"/>
      <c r="E4173" s="176"/>
      <c r="F4173" s="176"/>
      <c r="G4173" s="177"/>
      <c r="H4173" s="177"/>
    </row>
    <row r="4174" spans="1:8" x14ac:dyDescent="0.25">
      <c r="A4174" s="793"/>
      <c r="E4174" s="176"/>
      <c r="F4174" s="176"/>
      <c r="G4174" s="177"/>
      <c r="H4174" s="177"/>
    </row>
    <row r="4175" spans="1:8" x14ac:dyDescent="0.25">
      <c r="A4175" s="793"/>
      <c r="E4175" s="176"/>
      <c r="F4175" s="176"/>
      <c r="G4175" s="177"/>
      <c r="H4175" s="177"/>
    </row>
    <row r="4176" spans="1:8" x14ac:dyDescent="0.25">
      <c r="A4176" s="793"/>
      <c r="E4176" s="176"/>
      <c r="F4176" s="176"/>
      <c r="G4176" s="177"/>
      <c r="H4176" s="177"/>
    </row>
    <row r="4177" spans="1:8" x14ac:dyDescent="0.25">
      <c r="A4177" s="793"/>
      <c r="E4177" s="176"/>
      <c r="F4177" s="176"/>
      <c r="G4177" s="177"/>
      <c r="H4177" s="177"/>
    </row>
    <row r="4178" spans="1:8" x14ac:dyDescent="0.25">
      <c r="A4178" s="793"/>
      <c r="E4178" s="176"/>
      <c r="F4178" s="176"/>
      <c r="G4178" s="177"/>
      <c r="H4178" s="177"/>
    </row>
    <row r="4179" spans="1:8" x14ac:dyDescent="0.25">
      <c r="A4179" s="793"/>
      <c r="E4179" s="176"/>
      <c r="F4179" s="176"/>
      <c r="G4179" s="177"/>
      <c r="H4179" s="177"/>
    </row>
    <row r="4180" spans="1:8" x14ac:dyDescent="0.25">
      <c r="A4180" s="793"/>
      <c r="E4180" s="176"/>
      <c r="F4180" s="176"/>
      <c r="G4180" s="177"/>
      <c r="H4180" s="177"/>
    </row>
    <row r="4181" spans="1:8" x14ac:dyDescent="0.25">
      <c r="A4181" s="793"/>
      <c r="E4181" s="176"/>
      <c r="F4181" s="176"/>
      <c r="G4181" s="177"/>
      <c r="H4181" s="177"/>
    </row>
    <row r="4182" spans="1:8" x14ac:dyDescent="0.25">
      <c r="A4182" s="793"/>
      <c r="E4182" s="176"/>
      <c r="F4182" s="176"/>
      <c r="G4182" s="177"/>
      <c r="H4182" s="177"/>
    </row>
    <row r="4183" spans="1:8" x14ac:dyDescent="0.25">
      <c r="A4183" s="793"/>
      <c r="E4183" s="176"/>
      <c r="F4183" s="176"/>
      <c r="G4183" s="177"/>
      <c r="H4183" s="177"/>
    </row>
    <row r="4184" spans="1:8" x14ac:dyDescent="0.25">
      <c r="A4184" s="793"/>
      <c r="E4184" s="176"/>
      <c r="F4184" s="176"/>
      <c r="G4184" s="177"/>
      <c r="H4184" s="177"/>
    </row>
    <row r="4185" spans="1:8" x14ac:dyDescent="0.25">
      <c r="A4185" s="793"/>
      <c r="E4185" s="176"/>
      <c r="F4185" s="176"/>
      <c r="G4185" s="177"/>
      <c r="H4185" s="177"/>
    </row>
    <row r="4186" spans="1:8" x14ac:dyDescent="0.25">
      <c r="A4186" s="793"/>
      <c r="E4186" s="176"/>
      <c r="F4186" s="176"/>
      <c r="G4186" s="177"/>
      <c r="H4186" s="177"/>
    </row>
    <row r="4187" spans="1:8" x14ac:dyDescent="0.25">
      <c r="A4187" s="793"/>
      <c r="E4187" s="176"/>
      <c r="F4187" s="176"/>
      <c r="G4187" s="177"/>
      <c r="H4187" s="177"/>
    </row>
    <row r="4188" spans="1:8" x14ac:dyDescent="0.25">
      <c r="A4188" s="793"/>
      <c r="E4188" s="176"/>
      <c r="F4188" s="176"/>
      <c r="G4188" s="177"/>
      <c r="H4188" s="177"/>
    </row>
    <row r="4189" spans="1:8" x14ac:dyDescent="0.25">
      <c r="A4189" s="793"/>
      <c r="E4189" s="176"/>
      <c r="F4189" s="176"/>
      <c r="G4189" s="177"/>
      <c r="H4189" s="177"/>
    </row>
    <row r="4190" spans="1:8" x14ac:dyDescent="0.25">
      <c r="A4190" s="793"/>
      <c r="E4190" s="176"/>
      <c r="F4190" s="176"/>
      <c r="G4190" s="177"/>
      <c r="H4190" s="177"/>
    </row>
    <row r="4191" spans="1:8" x14ac:dyDescent="0.25">
      <c r="A4191" s="793"/>
      <c r="E4191" s="176"/>
      <c r="F4191" s="176"/>
      <c r="G4191" s="177"/>
      <c r="H4191" s="177"/>
    </row>
    <row r="4192" spans="1:8" x14ac:dyDescent="0.25">
      <c r="A4192" s="793"/>
      <c r="E4192" s="176"/>
      <c r="F4192" s="176"/>
      <c r="G4192" s="177"/>
      <c r="H4192" s="177"/>
    </row>
    <row r="4193" spans="1:8" x14ac:dyDescent="0.25">
      <c r="A4193" s="793"/>
      <c r="E4193" s="176"/>
      <c r="F4193" s="176"/>
      <c r="G4193" s="177"/>
      <c r="H4193" s="177"/>
    </row>
    <row r="4194" spans="1:8" x14ac:dyDescent="0.25">
      <c r="A4194" s="793"/>
      <c r="E4194" s="176"/>
      <c r="F4194" s="176"/>
      <c r="G4194" s="177"/>
      <c r="H4194" s="177"/>
    </row>
    <row r="4195" spans="1:8" x14ac:dyDescent="0.25">
      <c r="A4195" s="793"/>
      <c r="E4195" s="176"/>
      <c r="F4195" s="176"/>
      <c r="G4195" s="177"/>
      <c r="H4195" s="177"/>
    </row>
    <row r="4196" spans="1:8" x14ac:dyDescent="0.25">
      <c r="A4196" s="793"/>
      <c r="E4196" s="176"/>
      <c r="F4196" s="176"/>
      <c r="G4196" s="177"/>
      <c r="H4196" s="177"/>
    </row>
    <row r="4197" spans="1:8" x14ac:dyDescent="0.25">
      <c r="A4197" s="793"/>
      <c r="E4197" s="176"/>
      <c r="F4197" s="176"/>
      <c r="G4197" s="177"/>
      <c r="H4197" s="177"/>
    </row>
    <row r="4198" spans="1:8" x14ac:dyDescent="0.25">
      <c r="A4198" s="793"/>
      <c r="E4198" s="176"/>
      <c r="F4198" s="176"/>
      <c r="G4198" s="177"/>
      <c r="H4198" s="177"/>
    </row>
    <row r="4199" spans="1:8" x14ac:dyDescent="0.25">
      <c r="A4199" s="793"/>
      <c r="E4199" s="176"/>
      <c r="F4199" s="176"/>
      <c r="G4199" s="177"/>
      <c r="H4199" s="177"/>
    </row>
    <row r="4200" spans="1:8" x14ac:dyDescent="0.25">
      <c r="A4200" s="793"/>
      <c r="E4200" s="176"/>
      <c r="F4200" s="176"/>
      <c r="G4200" s="177"/>
      <c r="H4200" s="177"/>
    </row>
    <row r="4201" spans="1:8" x14ac:dyDescent="0.25">
      <c r="A4201" s="793"/>
      <c r="E4201" s="176"/>
      <c r="F4201" s="176"/>
      <c r="G4201" s="177"/>
      <c r="H4201" s="177"/>
    </row>
    <row r="4202" spans="1:8" x14ac:dyDescent="0.25">
      <c r="A4202" s="793"/>
      <c r="E4202" s="176"/>
      <c r="F4202" s="176"/>
      <c r="G4202" s="177"/>
      <c r="H4202" s="177"/>
    </row>
    <row r="4203" spans="1:8" x14ac:dyDescent="0.25">
      <c r="A4203" s="793"/>
      <c r="E4203" s="176"/>
      <c r="F4203" s="176"/>
      <c r="G4203" s="177"/>
      <c r="H4203" s="177"/>
    </row>
    <row r="4204" spans="1:8" x14ac:dyDescent="0.25">
      <c r="A4204" s="793"/>
      <c r="E4204" s="176"/>
      <c r="F4204" s="176"/>
      <c r="G4204" s="177"/>
      <c r="H4204" s="177"/>
    </row>
    <row r="4205" spans="1:8" x14ac:dyDescent="0.25">
      <c r="A4205" s="793"/>
      <c r="E4205" s="176"/>
      <c r="F4205" s="176"/>
      <c r="G4205" s="177"/>
      <c r="H4205" s="177"/>
    </row>
    <row r="4206" spans="1:8" x14ac:dyDescent="0.25">
      <c r="A4206" s="793"/>
      <c r="E4206" s="176"/>
      <c r="F4206" s="176"/>
      <c r="G4206" s="177"/>
      <c r="H4206" s="177"/>
    </row>
    <row r="4207" spans="1:8" x14ac:dyDescent="0.25">
      <c r="A4207" s="793"/>
      <c r="E4207" s="176"/>
      <c r="F4207" s="176"/>
      <c r="G4207" s="177"/>
      <c r="H4207" s="177"/>
    </row>
    <row r="4208" spans="1:8" x14ac:dyDescent="0.25">
      <c r="A4208" s="793"/>
      <c r="E4208" s="176"/>
      <c r="F4208" s="176"/>
      <c r="G4208" s="177"/>
      <c r="H4208" s="177"/>
    </row>
    <row r="4209" spans="1:8" x14ac:dyDescent="0.25">
      <c r="A4209" s="793"/>
      <c r="E4209" s="176"/>
      <c r="F4209" s="176"/>
      <c r="G4209" s="177"/>
      <c r="H4209" s="177"/>
    </row>
    <row r="4210" spans="1:8" x14ac:dyDescent="0.25">
      <c r="A4210" s="793"/>
      <c r="E4210" s="176"/>
      <c r="F4210" s="176"/>
      <c r="G4210" s="177"/>
      <c r="H4210" s="177"/>
    </row>
    <row r="4211" spans="1:8" x14ac:dyDescent="0.25">
      <c r="A4211" s="793"/>
      <c r="E4211" s="176"/>
      <c r="F4211" s="176"/>
      <c r="G4211" s="177"/>
      <c r="H4211" s="177"/>
    </row>
    <row r="4212" spans="1:8" x14ac:dyDescent="0.25">
      <c r="A4212" s="793"/>
      <c r="E4212" s="176"/>
      <c r="F4212" s="176"/>
      <c r="G4212" s="177"/>
      <c r="H4212" s="177"/>
    </row>
    <row r="4213" spans="1:8" x14ac:dyDescent="0.25">
      <c r="A4213" s="793"/>
      <c r="E4213" s="176"/>
      <c r="F4213" s="176"/>
      <c r="G4213" s="177"/>
      <c r="H4213" s="177"/>
    </row>
    <row r="4214" spans="1:8" x14ac:dyDescent="0.25">
      <c r="A4214" s="793"/>
      <c r="E4214" s="176"/>
      <c r="F4214" s="176"/>
      <c r="G4214" s="177"/>
      <c r="H4214" s="177"/>
    </row>
    <row r="4215" spans="1:8" x14ac:dyDescent="0.25">
      <c r="A4215" s="793"/>
      <c r="E4215" s="176"/>
      <c r="F4215" s="176"/>
      <c r="G4215" s="177"/>
      <c r="H4215" s="177"/>
    </row>
    <row r="4216" spans="1:8" x14ac:dyDescent="0.25">
      <c r="A4216" s="793"/>
      <c r="E4216" s="176"/>
      <c r="F4216" s="176"/>
      <c r="G4216" s="177"/>
      <c r="H4216" s="177"/>
    </row>
    <row r="4217" spans="1:8" x14ac:dyDescent="0.25">
      <c r="A4217" s="793"/>
      <c r="E4217" s="176"/>
      <c r="F4217" s="176"/>
      <c r="G4217" s="177"/>
      <c r="H4217" s="177"/>
    </row>
    <row r="4218" spans="1:8" x14ac:dyDescent="0.25">
      <c r="A4218" s="793"/>
      <c r="E4218" s="176"/>
      <c r="F4218" s="176"/>
      <c r="G4218" s="177"/>
      <c r="H4218" s="177"/>
    </row>
    <row r="4219" spans="1:8" x14ac:dyDescent="0.25">
      <c r="A4219" s="793"/>
      <c r="E4219" s="176"/>
      <c r="F4219" s="176"/>
      <c r="G4219" s="177"/>
      <c r="H4219" s="177"/>
    </row>
    <row r="4220" spans="1:8" x14ac:dyDescent="0.25">
      <c r="A4220" s="793"/>
      <c r="E4220" s="176"/>
      <c r="F4220" s="176"/>
      <c r="G4220" s="177"/>
      <c r="H4220" s="177"/>
    </row>
    <row r="4221" spans="1:8" x14ac:dyDescent="0.25">
      <c r="A4221" s="793"/>
      <c r="E4221" s="176"/>
      <c r="F4221" s="176"/>
      <c r="G4221" s="177"/>
      <c r="H4221" s="177"/>
    </row>
    <row r="4222" spans="1:8" x14ac:dyDescent="0.25">
      <c r="A4222" s="793"/>
      <c r="E4222" s="176"/>
      <c r="F4222" s="176"/>
      <c r="G4222" s="177"/>
      <c r="H4222" s="177"/>
    </row>
    <row r="4223" spans="1:8" x14ac:dyDescent="0.25">
      <c r="A4223" s="793"/>
      <c r="E4223" s="176"/>
      <c r="F4223" s="176"/>
      <c r="G4223" s="177"/>
      <c r="H4223" s="177"/>
    </row>
    <row r="4224" spans="1:8" x14ac:dyDescent="0.25">
      <c r="A4224" s="793"/>
      <c r="E4224" s="176"/>
      <c r="F4224" s="176"/>
      <c r="G4224" s="177"/>
      <c r="H4224" s="177"/>
    </row>
    <row r="4225" spans="1:8" x14ac:dyDescent="0.25">
      <c r="A4225" s="793"/>
      <c r="E4225" s="176"/>
      <c r="F4225" s="176"/>
      <c r="G4225" s="177"/>
      <c r="H4225" s="177"/>
    </row>
    <row r="4226" spans="1:8" x14ac:dyDescent="0.25">
      <c r="A4226" s="793"/>
      <c r="E4226" s="176"/>
      <c r="F4226" s="176"/>
      <c r="G4226" s="177"/>
      <c r="H4226" s="177"/>
    </row>
    <row r="4227" spans="1:8" x14ac:dyDescent="0.25">
      <c r="A4227" s="793"/>
      <c r="E4227" s="176"/>
      <c r="F4227" s="176"/>
      <c r="G4227" s="177"/>
      <c r="H4227" s="177"/>
    </row>
    <row r="4228" spans="1:8" x14ac:dyDescent="0.25">
      <c r="A4228" s="793"/>
      <c r="E4228" s="176"/>
      <c r="F4228" s="176"/>
      <c r="G4228" s="177"/>
      <c r="H4228" s="177"/>
    </row>
    <row r="4229" spans="1:8" x14ac:dyDescent="0.25">
      <c r="A4229" s="793"/>
      <c r="E4229" s="176"/>
      <c r="F4229" s="176"/>
      <c r="G4229" s="177"/>
      <c r="H4229" s="177"/>
    </row>
    <row r="4230" spans="1:8" x14ac:dyDescent="0.25">
      <c r="A4230" s="793"/>
      <c r="E4230" s="176"/>
      <c r="F4230" s="176"/>
      <c r="G4230" s="177"/>
      <c r="H4230" s="177"/>
    </row>
    <row r="4231" spans="1:8" x14ac:dyDescent="0.25">
      <c r="A4231" s="793"/>
      <c r="E4231" s="176"/>
      <c r="F4231" s="176"/>
      <c r="G4231" s="177"/>
      <c r="H4231" s="177"/>
    </row>
    <row r="4232" spans="1:8" x14ac:dyDescent="0.25">
      <c r="A4232" s="793"/>
      <c r="E4232" s="176"/>
      <c r="F4232" s="176"/>
      <c r="G4232" s="177"/>
      <c r="H4232" s="177"/>
    </row>
    <row r="4233" spans="1:8" x14ac:dyDescent="0.25">
      <c r="A4233" s="793"/>
      <c r="E4233" s="176"/>
      <c r="F4233" s="176"/>
      <c r="G4233" s="177"/>
      <c r="H4233" s="177"/>
    </row>
    <row r="4234" spans="1:8" x14ac:dyDescent="0.25">
      <c r="A4234" s="793"/>
      <c r="E4234" s="176"/>
      <c r="F4234" s="176"/>
      <c r="G4234" s="177"/>
      <c r="H4234" s="177"/>
    </row>
    <row r="4235" spans="1:8" x14ac:dyDescent="0.25">
      <c r="A4235" s="793"/>
      <c r="E4235" s="176"/>
      <c r="F4235" s="176"/>
      <c r="G4235" s="177"/>
      <c r="H4235" s="177"/>
    </row>
    <row r="4236" spans="1:8" x14ac:dyDescent="0.25">
      <c r="A4236" s="793"/>
      <c r="E4236" s="176"/>
      <c r="F4236" s="176"/>
      <c r="G4236" s="177"/>
      <c r="H4236" s="177"/>
    </row>
    <row r="4237" spans="1:8" x14ac:dyDescent="0.25">
      <c r="A4237" s="793"/>
      <c r="E4237" s="176"/>
      <c r="F4237" s="176"/>
      <c r="G4237" s="177"/>
      <c r="H4237" s="177"/>
    </row>
    <row r="4238" spans="1:8" x14ac:dyDescent="0.25">
      <c r="A4238" s="793"/>
      <c r="E4238" s="176"/>
      <c r="F4238" s="176"/>
      <c r="G4238" s="177"/>
      <c r="H4238" s="177"/>
    </row>
    <row r="4239" spans="1:8" x14ac:dyDescent="0.25">
      <c r="A4239" s="793"/>
      <c r="E4239" s="176"/>
      <c r="F4239" s="176"/>
      <c r="G4239" s="177"/>
      <c r="H4239" s="177"/>
    </row>
    <row r="4240" spans="1:8" x14ac:dyDescent="0.25">
      <c r="A4240" s="793"/>
      <c r="E4240" s="176"/>
      <c r="F4240" s="176"/>
      <c r="G4240" s="177"/>
      <c r="H4240" s="177"/>
    </row>
    <row r="4241" spans="1:8" x14ac:dyDescent="0.25">
      <c r="A4241" s="793"/>
      <c r="E4241" s="176"/>
      <c r="F4241" s="176"/>
      <c r="G4241" s="177"/>
      <c r="H4241" s="177"/>
    </row>
    <row r="4242" spans="1:8" x14ac:dyDescent="0.25">
      <c r="A4242" s="793"/>
      <c r="E4242" s="176"/>
      <c r="F4242" s="176"/>
      <c r="G4242" s="177"/>
      <c r="H4242" s="177"/>
    </row>
    <row r="4243" spans="1:8" x14ac:dyDescent="0.25">
      <c r="A4243" s="793"/>
      <c r="E4243" s="176"/>
      <c r="F4243" s="176"/>
      <c r="G4243" s="177"/>
      <c r="H4243" s="177"/>
    </row>
    <row r="4244" spans="1:8" x14ac:dyDescent="0.25">
      <c r="A4244" s="793"/>
      <c r="E4244" s="176"/>
      <c r="F4244" s="176"/>
      <c r="G4244" s="177"/>
      <c r="H4244" s="177"/>
    </row>
    <row r="4245" spans="1:8" x14ac:dyDescent="0.25">
      <c r="A4245" s="793"/>
      <c r="E4245" s="176"/>
      <c r="F4245" s="176"/>
      <c r="G4245" s="177"/>
      <c r="H4245" s="177"/>
    </row>
    <row r="4246" spans="1:8" x14ac:dyDescent="0.25">
      <c r="A4246" s="793"/>
      <c r="E4246" s="176"/>
      <c r="F4246" s="176"/>
      <c r="G4246" s="177"/>
      <c r="H4246" s="177"/>
    </row>
    <row r="4247" spans="1:8" x14ac:dyDescent="0.25">
      <c r="A4247" s="793"/>
      <c r="E4247" s="176"/>
      <c r="F4247" s="176"/>
      <c r="G4247" s="177"/>
      <c r="H4247" s="177"/>
    </row>
    <row r="4248" spans="1:8" x14ac:dyDescent="0.25">
      <c r="A4248" s="793"/>
      <c r="E4248" s="176"/>
      <c r="F4248" s="176"/>
      <c r="G4248" s="177"/>
      <c r="H4248" s="177"/>
    </row>
    <row r="4249" spans="1:8" x14ac:dyDescent="0.25">
      <c r="A4249" s="793"/>
      <c r="E4249" s="176"/>
      <c r="F4249" s="176"/>
      <c r="G4249" s="177"/>
      <c r="H4249" s="177"/>
    </row>
    <row r="4250" spans="1:8" x14ac:dyDescent="0.25">
      <c r="A4250" s="793"/>
      <c r="E4250" s="176"/>
      <c r="F4250" s="176"/>
      <c r="G4250" s="177"/>
      <c r="H4250" s="177"/>
    </row>
    <row r="4251" spans="1:8" x14ac:dyDescent="0.25">
      <c r="A4251" s="793"/>
      <c r="E4251" s="176"/>
      <c r="F4251" s="176"/>
      <c r="G4251" s="177"/>
      <c r="H4251" s="177"/>
    </row>
    <row r="4252" spans="1:8" x14ac:dyDescent="0.25">
      <c r="A4252" s="793"/>
      <c r="E4252" s="176"/>
      <c r="F4252" s="176"/>
      <c r="G4252" s="177"/>
      <c r="H4252" s="177"/>
    </row>
    <row r="4253" spans="1:8" x14ac:dyDescent="0.25">
      <c r="A4253" s="793"/>
      <c r="E4253" s="176"/>
      <c r="F4253" s="176"/>
      <c r="G4253" s="177"/>
      <c r="H4253" s="177"/>
    </row>
    <row r="4254" spans="1:8" x14ac:dyDescent="0.25">
      <c r="A4254" s="793"/>
      <c r="E4254" s="176"/>
      <c r="F4254" s="176"/>
      <c r="G4254" s="177"/>
      <c r="H4254" s="177"/>
    </row>
    <row r="4255" spans="1:8" x14ac:dyDescent="0.25">
      <c r="A4255" s="793"/>
      <c r="E4255" s="176"/>
      <c r="F4255" s="176"/>
      <c r="G4255" s="177"/>
      <c r="H4255" s="177"/>
    </row>
    <row r="4256" spans="1:8" x14ac:dyDescent="0.25">
      <c r="A4256" s="793"/>
      <c r="E4256" s="176"/>
      <c r="F4256" s="176"/>
      <c r="G4256" s="177"/>
      <c r="H4256" s="177"/>
    </row>
    <row r="4257" spans="1:8" x14ac:dyDescent="0.25">
      <c r="A4257" s="793"/>
      <c r="E4257" s="176"/>
      <c r="F4257" s="176"/>
      <c r="G4257" s="177"/>
      <c r="H4257" s="177"/>
    </row>
    <row r="4258" spans="1:8" x14ac:dyDescent="0.25">
      <c r="A4258" s="793"/>
      <c r="E4258" s="176"/>
      <c r="F4258" s="176"/>
      <c r="G4258" s="177"/>
      <c r="H4258" s="177"/>
    </row>
    <row r="4259" spans="1:8" x14ac:dyDescent="0.25">
      <c r="A4259" s="793"/>
      <c r="E4259" s="176"/>
      <c r="F4259" s="176"/>
      <c r="G4259" s="177"/>
      <c r="H4259" s="177"/>
    </row>
    <row r="4260" spans="1:8" x14ac:dyDescent="0.25">
      <c r="A4260" s="793"/>
      <c r="E4260" s="176"/>
      <c r="F4260" s="176"/>
      <c r="G4260" s="177"/>
      <c r="H4260" s="177"/>
    </row>
    <row r="4261" spans="1:8" x14ac:dyDescent="0.25">
      <c r="A4261" s="793"/>
      <c r="E4261" s="176"/>
      <c r="F4261" s="176"/>
      <c r="G4261" s="177"/>
      <c r="H4261" s="177"/>
    </row>
    <row r="4262" spans="1:8" x14ac:dyDescent="0.25">
      <c r="A4262" s="793"/>
      <c r="E4262" s="176"/>
      <c r="F4262" s="176"/>
      <c r="G4262" s="177"/>
      <c r="H4262" s="177"/>
    </row>
    <row r="4263" spans="1:8" x14ac:dyDescent="0.25">
      <c r="A4263" s="793"/>
      <c r="E4263" s="176"/>
      <c r="F4263" s="176"/>
      <c r="G4263" s="177"/>
      <c r="H4263" s="177"/>
    </row>
    <row r="4264" spans="1:8" x14ac:dyDescent="0.25">
      <c r="A4264" s="793"/>
      <c r="E4264" s="176"/>
      <c r="F4264" s="176"/>
      <c r="G4264" s="177"/>
      <c r="H4264" s="177"/>
    </row>
    <row r="4265" spans="1:8" x14ac:dyDescent="0.25">
      <c r="A4265" s="793"/>
      <c r="E4265" s="176"/>
      <c r="F4265" s="176"/>
      <c r="G4265" s="177"/>
      <c r="H4265" s="177"/>
    </row>
    <row r="4266" spans="1:8" x14ac:dyDescent="0.25">
      <c r="A4266" s="793"/>
      <c r="E4266" s="176"/>
      <c r="F4266" s="176"/>
      <c r="G4266" s="177"/>
      <c r="H4266" s="177"/>
    </row>
    <row r="4267" spans="1:8" x14ac:dyDescent="0.25">
      <c r="A4267" s="793"/>
      <c r="E4267" s="176"/>
      <c r="F4267" s="176"/>
      <c r="G4267" s="177"/>
      <c r="H4267" s="177"/>
    </row>
    <row r="4268" spans="1:8" x14ac:dyDescent="0.25">
      <c r="A4268" s="793"/>
      <c r="E4268" s="176"/>
      <c r="F4268" s="176"/>
      <c r="G4268" s="177"/>
      <c r="H4268" s="177"/>
    </row>
    <row r="4269" spans="1:8" x14ac:dyDescent="0.25">
      <c r="A4269" s="793"/>
      <c r="E4269" s="176"/>
      <c r="F4269" s="176"/>
      <c r="G4269" s="177"/>
      <c r="H4269" s="177"/>
    </row>
    <row r="4270" spans="1:8" x14ac:dyDescent="0.25">
      <c r="A4270" s="793"/>
      <c r="E4270" s="176"/>
      <c r="F4270" s="176"/>
      <c r="G4270" s="177"/>
      <c r="H4270" s="177"/>
    </row>
    <row r="4271" spans="1:8" x14ac:dyDescent="0.25">
      <c r="A4271" s="793"/>
      <c r="E4271" s="176"/>
      <c r="F4271" s="176"/>
      <c r="G4271" s="177"/>
      <c r="H4271" s="177"/>
    </row>
    <row r="4272" spans="1:8" x14ac:dyDescent="0.25">
      <c r="A4272" s="793"/>
      <c r="E4272" s="176"/>
      <c r="F4272" s="176"/>
      <c r="G4272" s="177"/>
      <c r="H4272" s="177"/>
    </row>
    <row r="4273" spans="1:8" x14ac:dyDescent="0.25">
      <c r="A4273" s="793"/>
      <c r="E4273" s="176"/>
      <c r="F4273" s="176"/>
      <c r="G4273" s="177"/>
      <c r="H4273" s="177"/>
    </row>
    <row r="4274" spans="1:8" x14ac:dyDescent="0.25">
      <c r="A4274" s="793"/>
      <c r="E4274" s="176"/>
      <c r="F4274" s="176"/>
      <c r="G4274" s="177"/>
      <c r="H4274" s="177"/>
    </row>
    <row r="4275" spans="1:8" x14ac:dyDescent="0.25">
      <c r="A4275" s="793"/>
      <c r="E4275" s="176"/>
      <c r="F4275" s="176"/>
      <c r="G4275" s="177"/>
      <c r="H4275" s="177"/>
    </row>
    <row r="4276" spans="1:8" x14ac:dyDescent="0.25">
      <c r="A4276" s="793"/>
      <c r="E4276" s="176"/>
      <c r="F4276" s="176"/>
      <c r="G4276" s="177"/>
      <c r="H4276" s="177"/>
    </row>
    <row r="4277" spans="1:8" x14ac:dyDescent="0.25">
      <c r="A4277" s="793"/>
      <c r="E4277" s="176"/>
      <c r="F4277" s="176"/>
      <c r="G4277" s="177"/>
      <c r="H4277" s="177"/>
    </row>
    <row r="4278" spans="1:8" x14ac:dyDescent="0.25">
      <c r="A4278" s="793"/>
      <c r="E4278" s="176"/>
      <c r="F4278" s="176"/>
      <c r="G4278" s="177"/>
      <c r="H4278" s="177"/>
    </row>
    <row r="4279" spans="1:8" x14ac:dyDescent="0.25">
      <c r="A4279" s="793"/>
      <c r="E4279" s="176"/>
      <c r="F4279" s="176"/>
      <c r="G4279" s="177"/>
      <c r="H4279" s="177"/>
    </row>
    <row r="4280" spans="1:8" x14ac:dyDescent="0.25">
      <c r="A4280" s="793"/>
      <c r="E4280" s="176"/>
      <c r="F4280" s="176"/>
      <c r="G4280" s="177"/>
      <c r="H4280" s="177"/>
    </row>
    <row r="4281" spans="1:8" x14ac:dyDescent="0.25">
      <c r="A4281" s="793"/>
      <c r="E4281" s="176"/>
      <c r="F4281" s="176"/>
      <c r="G4281" s="177"/>
      <c r="H4281" s="177"/>
    </row>
    <row r="4282" spans="1:8" x14ac:dyDescent="0.25">
      <c r="A4282" s="793"/>
      <c r="E4282" s="176"/>
      <c r="F4282" s="176"/>
      <c r="G4282" s="177"/>
      <c r="H4282" s="177"/>
    </row>
    <row r="4283" spans="1:8" x14ac:dyDescent="0.25">
      <c r="A4283" s="793"/>
      <c r="E4283" s="176"/>
      <c r="F4283" s="176"/>
      <c r="G4283" s="177"/>
      <c r="H4283" s="177"/>
    </row>
    <row r="4284" spans="1:8" x14ac:dyDescent="0.25">
      <c r="A4284" s="793"/>
      <c r="E4284" s="176"/>
      <c r="F4284" s="176"/>
      <c r="G4284" s="177"/>
      <c r="H4284" s="177"/>
    </row>
    <row r="4285" spans="1:8" x14ac:dyDescent="0.25">
      <c r="A4285" s="793"/>
      <c r="E4285" s="176"/>
      <c r="F4285" s="176"/>
      <c r="G4285" s="177"/>
      <c r="H4285" s="177"/>
    </row>
    <row r="4286" spans="1:8" x14ac:dyDescent="0.25">
      <c r="A4286" s="793"/>
      <c r="E4286" s="176"/>
      <c r="F4286" s="176"/>
      <c r="G4286" s="177"/>
      <c r="H4286" s="177"/>
    </row>
    <row r="4287" spans="1:8" x14ac:dyDescent="0.25">
      <c r="A4287" s="793"/>
      <c r="E4287" s="176"/>
      <c r="F4287" s="176"/>
      <c r="G4287" s="177"/>
      <c r="H4287" s="177"/>
    </row>
    <row r="4288" spans="1:8" x14ac:dyDescent="0.25">
      <c r="A4288" s="793"/>
      <c r="E4288" s="176"/>
      <c r="F4288" s="176"/>
      <c r="G4288" s="177"/>
      <c r="H4288" s="177"/>
    </row>
    <row r="4289" spans="1:8" x14ac:dyDescent="0.25">
      <c r="A4289" s="793"/>
      <c r="E4289" s="176"/>
      <c r="F4289" s="176"/>
      <c r="G4289" s="177"/>
      <c r="H4289" s="177"/>
    </row>
    <row r="4290" spans="1:8" x14ac:dyDescent="0.25">
      <c r="A4290" s="793"/>
      <c r="E4290" s="176"/>
      <c r="F4290" s="176"/>
      <c r="G4290" s="177"/>
      <c r="H4290" s="177"/>
    </row>
    <row r="4291" spans="1:8" x14ac:dyDescent="0.25">
      <c r="A4291" s="793"/>
      <c r="E4291" s="176"/>
      <c r="F4291" s="176"/>
      <c r="G4291" s="177"/>
      <c r="H4291" s="177"/>
    </row>
    <row r="4292" spans="1:8" x14ac:dyDescent="0.25">
      <c r="A4292" s="793"/>
      <c r="E4292" s="176"/>
      <c r="F4292" s="176"/>
      <c r="G4292" s="177"/>
      <c r="H4292" s="177"/>
    </row>
    <row r="4293" spans="1:8" x14ac:dyDescent="0.25">
      <c r="A4293" s="793"/>
      <c r="E4293" s="176"/>
      <c r="F4293" s="176"/>
      <c r="G4293" s="177"/>
      <c r="H4293" s="177"/>
    </row>
    <row r="4294" spans="1:8" x14ac:dyDescent="0.25">
      <c r="A4294" s="793"/>
      <c r="E4294" s="176"/>
      <c r="F4294" s="176"/>
      <c r="G4294" s="177"/>
      <c r="H4294" s="177"/>
    </row>
    <row r="4295" spans="1:8" x14ac:dyDescent="0.25">
      <c r="A4295" s="793"/>
      <c r="E4295" s="176"/>
      <c r="F4295" s="176"/>
      <c r="G4295" s="177"/>
      <c r="H4295" s="177"/>
    </row>
    <row r="4296" spans="1:8" x14ac:dyDescent="0.25">
      <c r="A4296" s="793"/>
      <c r="E4296" s="176"/>
      <c r="F4296" s="176"/>
      <c r="G4296" s="177"/>
      <c r="H4296" s="177"/>
    </row>
    <row r="4297" spans="1:8" x14ac:dyDescent="0.25">
      <c r="A4297" s="793"/>
      <c r="E4297" s="176"/>
      <c r="F4297" s="176"/>
      <c r="G4297" s="177"/>
      <c r="H4297" s="177"/>
    </row>
    <row r="4298" spans="1:8" x14ac:dyDescent="0.25">
      <c r="A4298" s="793"/>
      <c r="E4298" s="176"/>
      <c r="F4298" s="176"/>
      <c r="G4298" s="177"/>
      <c r="H4298" s="177"/>
    </row>
    <row r="4299" spans="1:8" x14ac:dyDescent="0.25">
      <c r="A4299" s="793"/>
      <c r="E4299" s="176"/>
      <c r="F4299" s="176"/>
      <c r="G4299" s="177"/>
      <c r="H4299" s="177"/>
    </row>
    <row r="4300" spans="1:8" x14ac:dyDescent="0.25">
      <c r="A4300" s="793"/>
      <c r="E4300" s="176"/>
      <c r="F4300" s="176"/>
      <c r="G4300" s="177"/>
      <c r="H4300" s="177"/>
    </row>
    <row r="4301" spans="1:8" x14ac:dyDescent="0.25">
      <c r="A4301" s="793"/>
      <c r="E4301" s="176"/>
      <c r="F4301" s="176"/>
      <c r="G4301" s="177"/>
      <c r="H4301" s="177"/>
    </row>
    <row r="4302" spans="1:8" x14ac:dyDescent="0.25">
      <c r="A4302" s="793"/>
      <c r="E4302" s="176"/>
      <c r="F4302" s="176"/>
      <c r="G4302" s="177"/>
      <c r="H4302" s="177"/>
    </row>
    <row r="4303" spans="1:8" x14ac:dyDescent="0.25">
      <c r="A4303" s="793"/>
      <c r="E4303" s="176"/>
      <c r="F4303" s="176"/>
      <c r="G4303" s="177"/>
      <c r="H4303" s="177"/>
    </row>
    <row r="4304" spans="1:8" x14ac:dyDescent="0.25">
      <c r="A4304" s="793"/>
      <c r="E4304" s="176"/>
      <c r="F4304" s="176"/>
      <c r="G4304" s="177"/>
      <c r="H4304" s="177"/>
    </row>
    <row r="4305" spans="1:8" x14ac:dyDescent="0.25">
      <c r="A4305" s="793"/>
      <c r="E4305" s="176"/>
      <c r="F4305" s="176"/>
      <c r="G4305" s="177"/>
      <c r="H4305" s="177"/>
    </row>
    <row r="4306" spans="1:8" x14ac:dyDescent="0.25">
      <c r="A4306" s="793"/>
      <c r="E4306" s="176"/>
      <c r="F4306" s="176"/>
      <c r="G4306" s="177"/>
      <c r="H4306" s="177"/>
    </row>
    <row r="4307" spans="1:8" x14ac:dyDescent="0.25">
      <c r="A4307" s="793"/>
      <c r="E4307" s="176"/>
      <c r="F4307" s="176"/>
      <c r="G4307" s="177"/>
      <c r="H4307" s="177"/>
    </row>
    <row r="4308" spans="1:8" x14ac:dyDescent="0.25">
      <c r="A4308" s="793"/>
      <c r="E4308" s="176"/>
      <c r="F4308" s="176"/>
      <c r="G4308" s="177"/>
      <c r="H4308" s="177"/>
    </row>
    <row r="4309" spans="1:8" x14ac:dyDescent="0.25">
      <c r="A4309" s="793"/>
      <c r="E4309" s="176"/>
      <c r="F4309" s="176"/>
      <c r="G4309" s="177"/>
      <c r="H4309" s="177"/>
    </row>
    <row r="4310" spans="1:8" x14ac:dyDescent="0.25">
      <c r="A4310" s="793"/>
      <c r="E4310" s="176"/>
      <c r="F4310" s="176"/>
      <c r="G4310" s="177"/>
      <c r="H4310" s="177"/>
    </row>
    <row r="4311" spans="1:8" x14ac:dyDescent="0.25">
      <c r="A4311" s="793"/>
      <c r="E4311" s="176"/>
      <c r="F4311" s="176"/>
      <c r="G4311" s="177"/>
      <c r="H4311" s="177"/>
    </row>
    <row r="4312" spans="1:8" x14ac:dyDescent="0.25">
      <c r="A4312" s="793"/>
      <c r="E4312" s="176"/>
      <c r="F4312" s="176"/>
      <c r="G4312" s="177"/>
      <c r="H4312" s="177"/>
    </row>
    <row r="4313" spans="1:8" x14ac:dyDescent="0.25">
      <c r="A4313" s="793"/>
      <c r="E4313" s="176"/>
      <c r="F4313" s="176"/>
      <c r="G4313" s="177"/>
      <c r="H4313" s="177"/>
    </row>
    <row r="4314" spans="1:8" x14ac:dyDescent="0.25">
      <c r="A4314" s="793"/>
      <c r="E4314" s="176"/>
      <c r="F4314" s="176"/>
      <c r="G4314" s="177"/>
      <c r="H4314" s="177"/>
    </row>
    <row r="4315" spans="1:8" x14ac:dyDescent="0.25">
      <c r="A4315" s="793"/>
      <c r="E4315" s="176"/>
      <c r="F4315" s="176"/>
      <c r="G4315" s="177"/>
      <c r="H4315" s="177"/>
    </row>
    <row r="4316" spans="1:8" x14ac:dyDescent="0.25">
      <c r="A4316" s="793"/>
      <c r="E4316" s="176"/>
      <c r="F4316" s="176"/>
      <c r="G4316" s="177"/>
      <c r="H4316" s="177"/>
    </row>
    <row r="4317" spans="1:8" x14ac:dyDescent="0.25">
      <c r="A4317" s="793"/>
      <c r="E4317" s="176"/>
      <c r="F4317" s="176"/>
      <c r="G4317" s="177"/>
      <c r="H4317" s="177"/>
    </row>
    <row r="4318" spans="1:8" x14ac:dyDescent="0.25">
      <c r="A4318" s="793"/>
      <c r="E4318" s="176"/>
      <c r="F4318" s="176"/>
      <c r="G4318" s="177"/>
      <c r="H4318" s="177"/>
    </row>
    <row r="4319" spans="1:8" x14ac:dyDescent="0.25">
      <c r="A4319" s="793"/>
      <c r="E4319" s="176"/>
      <c r="F4319" s="176"/>
      <c r="G4319" s="177"/>
      <c r="H4319" s="177"/>
    </row>
    <row r="4320" spans="1:8" x14ac:dyDescent="0.25">
      <c r="A4320" s="793"/>
      <c r="E4320" s="176"/>
      <c r="F4320" s="176"/>
      <c r="G4320" s="177"/>
      <c r="H4320" s="177"/>
    </row>
    <row r="4321" spans="1:8" x14ac:dyDescent="0.25">
      <c r="A4321" s="793"/>
      <c r="E4321" s="176"/>
      <c r="F4321" s="176"/>
      <c r="G4321" s="177"/>
      <c r="H4321" s="177"/>
    </row>
    <row r="4322" spans="1:8" x14ac:dyDescent="0.25">
      <c r="A4322" s="793"/>
      <c r="E4322" s="176"/>
      <c r="F4322" s="176"/>
      <c r="G4322" s="177"/>
      <c r="H4322" s="177"/>
    </row>
    <row r="4323" spans="1:8" x14ac:dyDescent="0.25">
      <c r="A4323" s="793"/>
      <c r="E4323" s="176"/>
      <c r="F4323" s="176"/>
      <c r="G4323" s="177"/>
      <c r="H4323" s="177"/>
    </row>
    <row r="4324" spans="1:8" x14ac:dyDescent="0.25">
      <c r="A4324" s="793"/>
      <c r="E4324" s="176"/>
      <c r="F4324" s="176"/>
      <c r="G4324" s="177"/>
      <c r="H4324" s="177"/>
    </row>
    <row r="4325" spans="1:8" x14ac:dyDescent="0.25">
      <c r="A4325" s="793"/>
      <c r="E4325" s="176"/>
      <c r="F4325" s="176"/>
      <c r="G4325" s="177"/>
      <c r="H4325" s="177"/>
    </row>
    <row r="4326" spans="1:8" x14ac:dyDescent="0.25">
      <c r="A4326" s="793"/>
      <c r="E4326" s="176"/>
      <c r="F4326" s="176"/>
      <c r="G4326" s="177"/>
      <c r="H4326" s="177"/>
    </row>
    <row r="4327" spans="1:8" x14ac:dyDescent="0.25">
      <c r="A4327" s="793"/>
      <c r="E4327" s="176"/>
      <c r="F4327" s="176"/>
      <c r="G4327" s="177"/>
      <c r="H4327" s="177"/>
    </row>
    <row r="4328" spans="1:8" x14ac:dyDescent="0.25">
      <c r="A4328" s="793"/>
      <c r="E4328" s="176"/>
      <c r="F4328" s="176"/>
      <c r="G4328" s="177"/>
      <c r="H4328" s="177"/>
    </row>
    <row r="4329" spans="1:8" x14ac:dyDescent="0.25">
      <c r="A4329" s="793"/>
      <c r="E4329" s="176"/>
      <c r="F4329" s="176"/>
      <c r="G4329" s="177"/>
      <c r="H4329" s="177"/>
    </row>
    <row r="4330" spans="1:8" x14ac:dyDescent="0.25">
      <c r="A4330" s="793"/>
      <c r="E4330" s="176"/>
      <c r="F4330" s="176"/>
      <c r="G4330" s="177"/>
      <c r="H4330" s="177"/>
    </row>
    <row r="4331" spans="1:8" x14ac:dyDescent="0.25">
      <c r="A4331" s="793"/>
      <c r="E4331" s="176"/>
      <c r="F4331" s="176"/>
      <c r="G4331" s="177"/>
      <c r="H4331" s="177"/>
    </row>
    <row r="4332" spans="1:8" x14ac:dyDescent="0.25">
      <c r="A4332" s="793"/>
      <c r="E4332" s="176"/>
      <c r="F4332" s="176"/>
      <c r="G4332" s="177"/>
      <c r="H4332" s="177"/>
    </row>
    <row r="4333" spans="1:8" x14ac:dyDescent="0.25">
      <c r="A4333" s="793"/>
      <c r="E4333" s="176"/>
      <c r="F4333" s="176"/>
      <c r="G4333" s="177"/>
      <c r="H4333" s="177"/>
    </row>
    <row r="4334" spans="1:8" x14ac:dyDescent="0.25">
      <c r="A4334" s="793"/>
      <c r="E4334" s="176"/>
      <c r="F4334" s="176"/>
      <c r="G4334" s="177"/>
      <c r="H4334" s="177"/>
    </row>
    <row r="4335" spans="1:8" x14ac:dyDescent="0.25">
      <c r="A4335" s="793"/>
      <c r="E4335" s="176"/>
      <c r="F4335" s="176"/>
      <c r="G4335" s="177"/>
      <c r="H4335" s="177"/>
    </row>
    <row r="4336" spans="1:8" x14ac:dyDescent="0.25">
      <c r="A4336" s="793"/>
      <c r="E4336" s="176"/>
      <c r="F4336" s="176"/>
      <c r="G4336" s="177"/>
      <c r="H4336" s="177"/>
    </row>
    <row r="4337" spans="1:8" x14ac:dyDescent="0.25">
      <c r="A4337" s="793"/>
      <c r="E4337" s="176"/>
      <c r="F4337" s="176"/>
      <c r="G4337" s="177"/>
      <c r="H4337" s="177"/>
    </row>
    <row r="4338" spans="1:8" x14ac:dyDescent="0.25">
      <c r="A4338" s="793"/>
      <c r="E4338" s="176"/>
      <c r="F4338" s="176"/>
      <c r="G4338" s="177"/>
      <c r="H4338" s="177"/>
    </row>
    <row r="4339" spans="1:8" x14ac:dyDescent="0.25">
      <c r="A4339" s="793"/>
      <c r="E4339" s="176"/>
      <c r="F4339" s="176"/>
      <c r="G4339" s="177"/>
      <c r="H4339" s="177"/>
    </row>
    <row r="4340" spans="1:8" x14ac:dyDescent="0.25">
      <c r="A4340" s="793"/>
      <c r="E4340" s="176"/>
      <c r="F4340" s="176"/>
      <c r="G4340" s="177"/>
      <c r="H4340" s="177"/>
    </row>
    <row r="4341" spans="1:8" x14ac:dyDescent="0.25">
      <c r="A4341" s="793"/>
      <c r="E4341" s="176"/>
      <c r="F4341" s="176"/>
      <c r="G4341" s="177"/>
      <c r="H4341" s="177"/>
    </row>
    <row r="4342" spans="1:8" x14ac:dyDescent="0.25">
      <c r="A4342" s="793"/>
      <c r="E4342" s="176"/>
      <c r="F4342" s="176"/>
      <c r="G4342" s="177"/>
      <c r="H4342" s="177"/>
    </row>
    <row r="4343" spans="1:8" x14ac:dyDescent="0.25">
      <c r="A4343" s="793"/>
      <c r="E4343" s="176"/>
      <c r="F4343" s="176"/>
      <c r="G4343" s="177"/>
      <c r="H4343" s="177"/>
    </row>
    <row r="4344" spans="1:8" x14ac:dyDescent="0.25">
      <c r="A4344" s="793"/>
      <c r="E4344" s="176"/>
      <c r="F4344" s="176"/>
      <c r="G4344" s="177"/>
      <c r="H4344" s="177"/>
    </row>
    <row r="4345" spans="1:8" x14ac:dyDescent="0.25">
      <c r="A4345" s="793"/>
      <c r="E4345" s="176"/>
      <c r="F4345" s="176"/>
      <c r="G4345" s="177"/>
      <c r="H4345" s="177"/>
    </row>
    <row r="4346" spans="1:8" x14ac:dyDescent="0.25">
      <c r="A4346" s="793"/>
      <c r="E4346" s="176"/>
      <c r="F4346" s="176"/>
      <c r="G4346" s="177"/>
      <c r="H4346" s="177"/>
    </row>
    <row r="4347" spans="1:8" x14ac:dyDescent="0.25">
      <c r="A4347" s="793"/>
      <c r="E4347" s="176"/>
      <c r="F4347" s="176"/>
      <c r="G4347" s="177"/>
      <c r="H4347" s="177"/>
    </row>
    <row r="4348" spans="1:8" x14ac:dyDescent="0.25">
      <c r="A4348" s="793"/>
      <c r="E4348" s="176"/>
      <c r="F4348" s="176"/>
      <c r="G4348" s="177"/>
      <c r="H4348" s="177"/>
    </row>
    <row r="4349" spans="1:8" x14ac:dyDescent="0.25">
      <c r="A4349" s="793"/>
      <c r="E4349" s="176"/>
      <c r="F4349" s="176"/>
      <c r="G4349" s="177"/>
      <c r="H4349" s="177"/>
    </row>
    <row r="4350" spans="1:8" x14ac:dyDescent="0.25">
      <c r="A4350" s="793"/>
      <c r="E4350" s="176"/>
      <c r="F4350" s="176"/>
      <c r="G4350" s="177"/>
      <c r="H4350" s="177"/>
    </row>
    <row r="4351" spans="1:8" x14ac:dyDescent="0.25">
      <c r="A4351" s="793"/>
      <c r="E4351" s="176"/>
      <c r="F4351" s="176"/>
      <c r="G4351" s="177"/>
      <c r="H4351" s="177"/>
    </row>
    <row r="4352" spans="1:8" x14ac:dyDescent="0.25">
      <c r="A4352" s="793"/>
      <c r="E4352" s="176"/>
      <c r="F4352" s="176"/>
      <c r="G4352" s="177"/>
      <c r="H4352" s="177"/>
    </row>
    <row r="4353" spans="1:8" x14ac:dyDescent="0.25">
      <c r="A4353" s="793"/>
      <c r="E4353" s="176"/>
      <c r="F4353" s="176"/>
      <c r="G4353" s="177"/>
      <c r="H4353" s="177"/>
    </row>
    <row r="4354" spans="1:8" x14ac:dyDescent="0.25">
      <c r="A4354" s="793"/>
      <c r="E4354" s="176"/>
      <c r="F4354" s="176"/>
      <c r="G4354" s="177"/>
      <c r="H4354" s="177"/>
    </row>
    <row r="4355" spans="1:8" x14ac:dyDescent="0.25">
      <c r="A4355" s="793"/>
      <c r="E4355" s="176"/>
      <c r="F4355" s="176"/>
      <c r="G4355" s="177"/>
      <c r="H4355" s="177"/>
    </row>
    <row r="4356" spans="1:8" x14ac:dyDescent="0.25">
      <c r="A4356" s="793"/>
      <c r="E4356" s="176"/>
      <c r="F4356" s="176"/>
      <c r="G4356" s="177"/>
      <c r="H4356" s="177"/>
    </row>
    <row r="4357" spans="1:8" x14ac:dyDescent="0.25">
      <c r="A4357" s="793"/>
      <c r="E4357" s="176"/>
      <c r="F4357" s="176"/>
      <c r="G4357" s="177"/>
      <c r="H4357" s="177"/>
    </row>
    <row r="4358" spans="1:8" x14ac:dyDescent="0.25">
      <c r="A4358" s="793"/>
      <c r="E4358" s="176"/>
      <c r="F4358" s="176"/>
      <c r="G4358" s="177"/>
      <c r="H4358" s="177"/>
    </row>
    <row r="4359" spans="1:8" x14ac:dyDescent="0.25">
      <c r="A4359" s="793"/>
      <c r="E4359" s="176"/>
      <c r="F4359" s="176"/>
      <c r="G4359" s="177"/>
      <c r="H4359" s="177"/>
    </row>
    <row r="4360" spans="1:8" x14ac:dyDescent="0.25">
      <c r="A4360" s="793"/>
      <c r="E4360" s="176"/>
      <c r="F4360" s="176"/>
      <c r="G4360" s="177"/>
      <c r="H4360" s="177"/>
    </row>
    <row r="4361" spans="1:8" x14ac:dyDescent="0.25">
      <c r="A4361" s="793"/>
      <c r="E4361" s="176"/>
      <c r="F4361" s="176"/>
      <c r="G4361" s="177"/>
      <c r="H4361" s="177"/>
    </row>
    <row r="4362" spans="1:8" x14ac:dyDescent="0.25">
      <c r="A4362" s="793"/>
      <c r="E4362" s="176"/>
      <c r="F4362" s="176"/>
      <c r="G4362" s="177"/>
      <c r="H4362" s="177"/>
    </row>
    <row r="4363" spans="1:8" x14ac:dyDescent="0.25">
      <c r="A4363" s="793"/>
      <c r="E4363" s="176"/>
      <c r="F4363" s="176"/>
      <c r="G4363" s="177"/>
      <c r="H4363" s="177"/>
    </row>
    <row r="4364" spans="1:8" x14ac:dyDescent="0.25">
      <c r="A4364" s="793"/>
      <c r="E4364" s="176"/>
      <c r="F4364" s="176"/>
      <c r="G4364" s="177"/>
      <c r="H4364" s="177"/>
    </row>
    <row r="4365" spans="1:8" x14ac:dyDescent="0.25">
      <c r="A4365" s="793"/>
      <c r="E4365" s="176"/>
      <c r="F4365" s="176"/>
      <c r="G4365" s="177"/>
      <c r="H4365" s="177"/>
    </row>
    <row r="4366" spans="1:8" x14ac:dyDescent="0.25">
      <c r="A4366" s="793"/>
      <c r="E4366" s="176"/>
      <c r="F4366" s="176"/>
      <c r="G4366" s="177"/>
      <c r="H4366" s="177"/>
    </row>
    <row r="4367" spans="1:8" x14ac:dyDescent="0.25">
      <c r="A4367" s="793"/>
      <c r="E4367" s="176"/>
      <c r="F4367" s="176"/>
      <c r="G4367" s="177"/>
      <c r="H4367" s="177"/>
    </row>
    <row r="4368" spans="1:8" x14ac:dyDescent="0.25">
      <c r="A4368" s="793"/>
      <c r="E4368" s="176"/>
      <c r="F4368" s="176"/>
      <c r="G4368" s="177"/>
      <c r="H4368" s="177"/>
    </row>
    <row r="4369" spans="1:8" x14ac:dyDescent="0.25">
      <c r="A4369" s="793"/>
      <c r="E4369" s="176"/>
      <c r="F4369" s="176"/>
      <c r="G4369" s="177"/>
      <c r="H4369" s="177"/>
    </row>
    <row r="4370" spans="1:8" x14ac:dyDescent="0.25">
      <c r="A4370" s="793"/>
      <c r="E4370" s="176"/>
      <c r="F4370" s="176"/>
      <c r="G4370" s="177"/>
      <c r="H4370" s="177"/>
    </row>
    <row r="4371" spans="1:8" x14ac:dyDescent="0.25">
      <c r="A4371" s="793"/>
      <c r="E4371" s="176"/>
      <c r="F4371" s="176"/>
      <c r="G4371" s="177"/>
      <c r="H4371" s="177"/>
    </row>
    <row r="4372" spans="1:8" x14ac:dyDescent="0.25">
      <c r="A4372" s="793"/>
      <c r="E4372" s="176"/>
      <c r="F4372" s="176"/>
      <c r="G4372" s="177"/>
      <c r="H4372" s="177"/>
    </row>
    <row r="4373" spans="1:8" x14ac:dyDescent="0.25">
      <c r="A4373" s="793"/>
      <c r="E4373" s="176"/>
      <c r="F4373" s="176"/>
      <c r="G4373" s="177"/>
      <c r="H4373" s="177"/>
    </row>
    <row r="4374" spans="1:8" x14ac:dyDescent="0.25">
      <c r="A4374" s="793"/>
      <c r="E4374" s="176"/>
      <c r="F4374" s="176"/>
      <c r="G4374" s="177"/>
      <c r="H4374" s="177"/>
    </row>
    <row r="4375" spans="1:8" x14ac:dyDescent="0.25">
      <c r="A4375" s="793"/>
      <c r="E4375" s="176"/>
      <c r="F4375" s="176"/>
      <c r="G4375" s="177"/>
      <c r="H4375" s="177"/>
    </row>
    <row r="4376" spans="1:8" x14ac:dyDescent="0.25">
      <c r="A4376" s="793"/>
      <c r="E4376" s="176"/>
      <c r="F4376" s="176"/>
      <c r="G4376" s="177"/>
      <c r="H4376" s="177"/>
    </row>
    <row r="4377" spans="1:8" x14ac:dyDescent="0.25">
      <c r="A4377" s="793"/>
      <c r="E4377" s="176"/>
      <c r="F4377" s="176"/>
      <c r="G4377" s="177"/>
      <c r="H4377" s="177"/>
    </row>
    <row r="4378" spans="1:8" x14ac:dyDescent="0.25">
      <c r="A4378" s="793"/>
      <c r="E4378" s="176"/>
      <c r="F4378" s="176"/>
      <c r="G4378" s="177"/>
      <c r="H4378" s="177"/>
    </row>
    <row r="4379" spans="1:8" x14ac:dyDescent="0.25">
      <c r="A4379" s="793"/>
      <c r="E4379" s="176"/>
      <c r="F4379" s="176"/>
      <c r="G4379" s="177"/>
      <c r="H4379" s="177"/>
    </row>
    <row r="4380" spans="1:8" x14ac:dyDescent="0.25">
      <c r="A4380" s="793"/>
      <c r="E4380" s="176"/>
      <c r="F4380" s="176"/>
      <c r="G4380" s="177"/>
      <c r="H4380" s="177"/>
    </row>
    <row r="4381" spans="1:8" x14ac:dyDescent="0.25">
      <c r="A4381" s="793"/>
      <c r="E4381" s="176"/>
      <c r="F4381" s="176"/>
      <c r="G4381" s="177"/>
      <c r="H4381" s="177"/>
    </row>
    <row r="4382" spans="1:8" x14ac:dyDescent="0.25">
      <c r="A4382" s="793"/>
      <c r="E4382" s="176"/>
      <c r="F4382" s="176"/>
      <c r="G4382" s="177"/>
      <c r="H4382" s="177"/>
    </row>
    <row r="4383" spans="1:8" x14ac:dyDescent="0.25">
      <c r="A4383" s="793"/>
      <c r="E4383" s="176"/>
      <c r="F4383" s="176"/>
      <c r="G4383" s="177"/>
      <c r="H4383" s="177"/>
    </row>
    <row r="4384" spans="1:8" x14ac:dyDescent="0.25">
      <c r="A4384" s="793"/>
      <c r="E4384" s="176"/>
      <c r="F4384" s="176"/>
      <c r="G4384" s="177"/>
      <c r="H4384" s="177"/>
    </row>
    <row r="4385" spans="1:8" x14ac:dyDescent="0.25">
      <c r="A4385" s="793"/>
      <c r="E4385" s="176"/>
      <c r="F4385" s="176"/>
      <c r="G4385" s="177"/>
      <c r="H4385" s="177"/>
    </row>
    <row r="4386" spans="1:8" x14ac:dyDescent="0.25">
      <c r="A4386" s="793"/>
      <c r="E4386" s="176"/>
      <c r="F4386" s="176"/>
      <c r="G4386" s="177"/>
      <c r="H4386" s="177"/>
    </row>
    <row r="4387" spans="1:8" x14ac:dyDescent="0.25">
      <c r="A4387" s="793"/>
      <c r="E4387" s="176"/>
      <c r="F4387" s="176"/>
      <c r="G4387" s="177"/>
      <c r="H4387" s="177"/>
    </row>
    <row r="4388" spans="1:8" x14ac:dyDescent="0.25">
      <c r="A4388" s="793"/>
      <c r="E4388" s="176"/>
      <c r="F4388" s="176"/>
      <c r="G4388" s="177"/>
      <c r="H4388" s="177"/>
    </row>
    <row r="4389" spans="1:8" x14ac:dyDescent="0.25">
      <c r="A4389" s="793"/>
      <c r="E4389" s="176"/>
      <c r="F4389" s="176"/>
      <c r="G4389" s="177"/>
      <c r="H4389" s="177"/>
    </row>
    <row r="4390" spans="1:8" x14ac:dyDescent="0.25">
      <c r="A4390" s="793"/>
      <c r="E4390" s="176"/>
      <c r="F4390" s="176"/>
      <c r="G4390" s="177"/>
      <c r="H4390" s="177"/>
    </row>
    <row r="4391" spans="1:8" x14ac:dyDescent="0.25">
      <c r="A4391" s="793"/>
      <c r="E4391" s="176"/>
      <c r="F4391" s="176"/>
      <c r="G4391" s="177"/>
      <c r="H4391" s="177"/>
    </row>
    <row r="4392" spans="1:8" x14ac:dyDescent="0.25">
      <c r="A4392" s="793"/>
      <c r="E4392" s="176"/>
      <c r="F4392" s="176"/>
      <c r="G4392" s="177"/>
      <c r="H4392" s="177"/>
    </row>
    <row r="4393" spans="1:8" x14ac:dyDescent="0.25">
      <c r="A4393" s="793"/>
      <c r="E4393" s="176"/>
      <c r="F4393" s="176"/>
      <c r="G4393" s="177"/>
      <c r="H4393" s="177"/>
    </row>
    <row r="4394" spans="1:8" x14ac:dyDescent="0.25">
      <c r="A4394" s="793"/>
      <c r="E4394" s="176"/>
      <c r="F4394" s="176"/>
      <c r="G4394" s="177"/>
      <c r="H4394" s="177"/>
    </row>
    <row r="4395" spans="1:8" x14ac:dyDescent="0.25">
      <c r="A4395" s="793"/>
      <c r="E4395" s="176"/>
      <c r="F4395" s="176"/>
      <c r="G4395" s="177"/>
      <c r="H4395" s="177"/>
    </row>
    <row r="4396" spans="1:8" x14ac:dyDescent="0.25">
      <c r="A4396" s="793"/>
      <c r="E4396" s="176"/>
      <c r="F4396" s="176"/>
      <c r="G4396" s="177"/>
      <c r="H4396" s="177"/>
    </row>
    <row r="4397" spans="1:8" x14ac:dyDescent="0.25">
      <c r="A4397" s="793"/>
      <c r="E4397" s="176"/>
      <c r="F4397" s="176"/>
      <c r="G4397" s="177"/>
      <c r="H4397" s="177"/>
    </row>
    <row r="4398" spans="1:8" x14ac:dyDescent="0.25">
      <c r="A4398" s="793"/>
      <c r="E4398" s="176"/>
      <c r="F4398" s="176"/>
      <c r="G4398" s="177"/>
      <c r="H4398" s="177"/>
    </row>
    <row r="4399" spans="1:8" x14ac:dyDescent="0.25">
      <c r="A4399" s="793"/>
      <c r="E4399" s="176"/>
      <c r="F4399" s="176"/>
      <c r="G4399" s="177"/>
      <c r="H4399" s="177"/>
    </row>
    <row r="4400" spans="1:8" x14ac:dyDescent="0.25">
      <c r="A4400" s="793"/>
      <c r="E4400" s="176"/>
      <c r="F4400" s="176"/>
      <c r="G4400" s="177"/>
      <c r="H4400" s="177"/>
    </row>
    <row r="4401" spans="1:8" x14ac:dyDescent="0.25">
      <c r="A4401" s="793"/>
      <c r="E4401" s="176"/>
      <c r="F4401" s="176"/>
      <c r="G4401" s="177"/>
      <c r="H4401" s="177"/>
    </row>
    <row r="4402" spans="1:8" x14ac:dyDescent="0.25">
      <c r="A4402" s="793"/>
      <c r="E4402" s="176"/>
      <c r="F4402" s="176"/>
      <c r="G4402" s="177"/>
      <c r="H4402" s="177"/>
    </row>
    <row r="4403" spans="1:8" x14ac:dyDescent="0.25">
      <c r="A4403" s="793"/>
      <c r="E4403" s="176"/>
      <c r="F4403" s="176"/>
      <c r="G4403" s="177"/>
      <c r="H4403" s="177"/>
    </row>
    <row r="4404" spans="1:8" x14ac:dyDescent="0.25">
      <c r="A4404" s="793"/>
      <c r="E4404" s="176"/>
      <c r="F4404" s="176"/>
      <c r="G4404" s="177"/>
      <c r="H4404" s="177"/>
    </row>
    <row r="4405" spans="1:8" x14ac:dyDescent="0.25">
      <c r="A4405" s="793"/>
      <c r="E4405" s="176"/>
      <c r="F4405" s="176"/>
      <c r="G4405" s="177"/>
      <c r="H4405" s="177"/>
    </row>
    <row r="4406" spans="1:8" x14ac:dyDescent="0.25">
      <c r="A4406" s="793"/>
      <c r="E4406" s="176"/>
      <c r="F4406" s="176"/>
      <c r="G4406" s="177"/>
      <c r="H4406" s="177"/>
    </row>
    <row r="4407" spans="1:8" x14ac:dyDescent="0.25">
      <c r="A4407" s="793"/>
      <c r="E4407" s="176"/>
      <c r="F4407" s="176"/>
      <c r="G4407" s="177"/>
      <c r="H4407" s="177"/>
    </row>
    <row r="4408" spans="1:8" x14ac:dyDescent="0.25">
      <c r="A4408" s="793"/>
      <c r="E4408" s="176"/>
      <c r="F4408" s="176"/>
      <c r="G4408" s="177"/>
      <c r="H4408" s="177"/>
    </row>
    <row r="4409" spans="1:8" x14ac:dyDescent="0.25">
      <c r="A4409" s="793"/>
      <c r="E4409" s="176"/>
      <c r="F4409" s="176"/>
      <c r="G4409" s="177"/>
      <c r="H4409" s="177"/>
    </row>
    <row r="4410" spans="1:8" x14ac:dyDescent="0.25">
      <c r="A4410" s="793"/>
      <c r="E4410" s="176"/>
      <c r="F4410" s="176"/>
      <c r="G4410" s="177"/>
      <c r="H4410" s="177"/>
    </row>
    <row r="4411" spans="1:8" x14ac:dyDescent="0.25">
      <c r="A4411" s="793"/>
      <c r="E4411" s="176"/>
      <c r="F4411" s="176"/>
      <c r="G4411" s="177"/>
      <c r="H4411" s="177"/>
    </row>
    <row r="4412" spans="1:8" x14ac:dyDescent="0.25">
      <c r="A4412" s="793"/>
      <c r="E4412" s="176"/>
      <c r="F4412" s="176"/>
      <c r="G4412" s="177"/>
      <c r="H4412" s="177"/>
    </row>
    <row r="4413" spans="1:8" x14ac:dyDescent="0.25">
      <c r="A4413" s="793"/>
      <c r="E4413" s="176"/>
      <c r="F4413" s="176"/>
      <c r="G4413" s="177"/>
      <c r="H4413" s="177"/>
    </row>
    <row r="4414" spans="1:8" x14ac:dyDescent="0.25">
      <c r="A4414" s="793"/>
      <c r="E4414" s="176"/>
      <c r="F4414" s="176"/>
      <c r="G4414" s="177"/>
      <c r="H4414" s="177"/>
    </row>
    <row r="4415" spans="1:8" x14ac:dyDescent="0.25">
      <c r="A4415" s="793"/>
      <c r="E4415" s="176"/>
      <c r="F4415" s="176"/>
      <c r="G4415" s="177"/>
      <c r="H4415" s="177"/>
    </row>
    <row r="4416" spans="1:8" x14ac:dyDescent="0.25">
      <c r="A4416" s="793"/>
      <c r="E4416" s="176"/>
      <c r="F4416" s="176"/>
      <c r="G4416" s="177"/>
      <c r="H4416" s="177"/>
    </row>
    <row r="4417" spans="1:8" x14ac:dyDescent="0.25">
      <c r="A4417" s="793"/>
      <c r="E4417" s="176"/>
      <c r="F4417" s="176"/>
      <c r="G4417" s="177"/>
      <c r="H4417" s="177"/>
    </row>
    <row r="4418" spans="1:8" x14ac:dyDescent="0.25">
      <c r="A4418" s="793"/>
      <c r="E4418" s="176"/>
      <c r="F4418" s="176"/>
      <c r="G4418" s="177"/>
      <c r="H4418" s="177"/>
    </row>
    <row r="4419" spans="1:8" x14ac:dyDescent="0.25">
      <c r="A4419" s="793"/>
      <c r="E4419" s="176"/>
      <c r="F4419" s="176"/>
      <c r="G4419" s="177"/>
      <c r="H4419" s="177"/>
    </row>
    <row r="4420" spans="1:8" x14ac:dyDescent="0.25">
      <c r="A4420" s="793"/>
      <c r="E4420" s="176"/>
      <c r="F4420" s="176"/>
      <c r="G4420" s="177"/>
      <c r="H4420" s="177"/>
    </row>
    <row r="4421" spans="1:8" x14ac:dyDescent="0.25">
      <c r="A4421" s="793"/>
      <c r="E4421" s="176"/>
      <c r="F4421" s="176"/>
      <c r="G4421" s="177"/>
      <c r="H4421" s="177"/>
    </row>
    <row r="4422" spans="1:8" x14ac:dyDescent="0.25">
      <c r="A4422" s="793"/>
      <c r="E4422" s="176"/>
      <c r="F4422" s="176"/>
      <c r="G4422" s="177"/>
      <c r="H4422" s="177"/>
    </row>
    <row r="4423" spans="1:8" x14ac:dyDescent="0.25">
      <c r="A4423" s="793"/>
      <c r="E4423" s="176"/>
      <c r="F4423" s="176"/>
      <c r="G4423" s="177"/>
      <c r="H4423" s="177"/>
    </row>
    <row r="4424" spans="1:8" x14ac:dyDescent="0.25">
      <c r="A4424" s="793"/>
      <c r="E4424" s="176"/>
      <c r="F4424" s="176"/>
      <c r="G4424" s="177"/>
      <c r="H4424" s="177"/>
    </row>
    <row r="4425" spans="1:8" x14ac:dyDescent="0.25">
      <c r="A4425" s="793"/>
      <c r="E4425" s="176"/>
      <c r="F4425" s="176"/>
      <c r="G4425" s="177"/>
      <c r="H4425" s="177"/>
    </row>
    <row r="4426" spans="1:8" x14ac:dyDescent="0.25">
      <c r="A4426" s="793"/>
      <c r="E4426" s="176"/>
      <c r="F4426" s="176"/>
      <c r="G4426" s="177"/>
      <c r="H4426" s="177"/>
    </row>
    <row r="4427" spans="1:8" x14ac:dyDescent="0.25">
      <c r="A4427" s="793"/>
      <c r="E4427" s="176"/>
      <c r="F4427" s="176"/>
      <c r="G4427" s="177"/>
      <c r="H4427" s="177"/>
    </row>
    <row r="4428" spans="1:8" x14ac:dyDescent="0.25">
      <c r="A4428" s="793"/>
      <c r="E4428" s="176"/>
      <c r="F4428" s="176"/>
      <c r="G4428" s="177"/>
      <c r="H4428" s="177"/>
    </row>
    <row r="4429" spans="1:8" x14ac:dyDescent="0.25">
      <c r="A4429" s="793"/>
      <c r="E4429" s="176"/>
      <c r="F4429" s="176"/>
      <c r="G4429" s="177"/>
      <c r="H4429" s="177"/>
    </row>
    <row r="4430" spans="1:8" x14ac:dyDescent="0.25">
      <c r="A4430" s="793"/>
      <c r="E4430" s="176"/>
      <c r="F4430" s="176"/>
      <c r="G4430" s="177"/>
      <c r="H4430" s="177"/>
    </row>
    <row r="4431" spans="1:8" x14ac:dyDescent="0.25">
      <c r="A4431" s="793"/>
      <c r="E4431" s="176"/>
      <c r="F4431" s="176"/>
      <c r="G4431" s="177"/>
      <c r="H4431" s="177"/>
    </row>
    <row r="4432" spans="1:8" x14ac:dyDescent="0.25">
      <c r="A4432" s="793"/>
      <c r="E4432" s="176"/>
      <c r="F4432" s="176"/>
      <c r="G4432" s="177"/>
      <c r="H4432" s="177"/>
    </row>
    <row r="4433" spans="1:8" x14ac:dyDescent="0.25">
      <c r="A4433" s="793"/>
      <c r="E4433" s="176"/>
      <c r="F4433" s="176"/>
      <c r="G4433" s="177"/>
      <c r="H4433" s="177"/>
    </row>
    <row r="4434" spans="1:8" x14ac:dyDescent="0.25">
      <c r="A4434" s="793"/>
      <c r="E4434" s="176"/>
      <c r="F4434" s="176"/>
      <c r="G4434" s="177"/>
      <c r="H4434" s="177"/>
    </row>
    <row r="4435" spans="1:8" x14ac:dyDescent="0.25">
      <c r="A4435" s="793"/>
      <c r="E4435" s="176"/>
      <c r="F4435" s="176"/>
      <c r="G4435" s="177"/>
      <c r="H4435" s="177"/>
    </row>
    <row r="4436" spans="1:8" x14ac:dyDescent="0.25">
      <c r="A4436" s="793"/>
      <c r="E4436" s="176"/>
      <c r="F4436" s="176"/>
      <c r="G4436" s="177"/>
      <c r="H4436" s="177"/>
    </row>
    <row r="4437" spans="1:8" x14ac:dyDescent="0.25">
      <c r="A4437" s="793"/>
      <c r="E4437" s="176"/>
      <c r="F4437" s="176"/>
      <c r="G4437" s="177"/>
      <c r="H4437" s="177"/>
    </row>
    <row r="4438" spans="1:8" x14ac:dyDescent="0.25">
      <c r="A4438" s="793"/>
      <c r="E4438" s="176"/>
      <c r="F4438" s="176"/>
      <c r="G4438" s="177"/>
      <c r="H4438" s="177"/>
    </row>
    <row r="4439" spans="1:8" x14ac:dyDescent="0.25">
      <c r="A4439" s="793"/>
      <c r="E4439" s="176"/>
      <c r="F4439" s="176"/>
      <c r="G4439" s="177"/>
      <c r="H4439" s="177"/>
    </row>
    <row r="4440" spans="1:8" x14ac:dyDescent="0.25">
      <c r="A4440" s="793"/>
      <c r="E4440" s="176"/>
      <c r="F4440" s="176"/>
      <c r="G4440" s="177"/>
      <c r="H4440" s="177"/>
    </row>
    <row r="4441" spans="1:8" x14ac:dyDescent="0.25">
      <c r="A4441" s="793"/>
      <c r="E4441" s="176"/>
      <c r="F4441" s="176"/>
      <c r="G4441" s="177"/>
      <c r="H4441" s="177"/>
    </row>
    <row r="4442" spans="1:8" x14ac:dyDescent="0.25">
      <c r="A4442" s="793"/>
      <c r="E4442" s="176"/>
      <c r="F4442" s="176"/>
      <c r="G4442" s="177"/>
      <c r="H4442" s="177"/>
    </row>
    <row r="4443" spans="1:8" x14ac:dyDescent="0.25">
      <c r="A4443" s="793"/>
      <c r="E4443" s="176"/>
      <c r="F4443" s="176"/>
      <c r="G4443" s="177"/>
      <c r="H4443" s="177"/>
    </row>
    <row r="4444" spans="1:8" x14ac:dyDescent="0.25">
      <c r="A4444" s="793"/>
      <c r="E4444" s="176"/>
      <c r="F4444" s="176"/>
      <c r="G4444" s="177"/>
      <c r="H4444" s="177"/>
    </row>
    <row r="4445" spans="1:8" x14ac:dyDescent="0.25">
      <c r="A4445" s="793"/>
      <c r="E4445" s="176"/>
      <c r="F4445" s="176"/>
      <c r="G4445" s="177"/>
      <c r="H4445" s="177"/>
    </row>
    <row r="4446" spans="1:8" x14ac:dyDescent="0.25">
      <c r="A4446" s="793"/>
      <c r="E4446" s="176"/>
      <c r="F4446" s="176"/>
      <c r="G4446" s="177"/>
      <c r="H4446" s="177"/>
    </row>
    <row r="4447" spans="1:8" x14ac:dyDescent="0.25">
      <c r="A4447" s="793"/>
      <c r="E4447" s="176"/>
      <c r="F4447" s="176"/>
      <c r="G4447" s="177"/>
      <c r="H4447" s="177"/>
    </row>
    <row r="4448" spans="1:8" x14ac:dyDescent="0.25">
      <c r="A4448" s="793"/>
      <c r="E4448" s="176"/>
      <c r="F4448" s="176"/>
      <c r="G4448" s="177"/>
      <c r="H4448" s="177"/>
    </row>
    <row r="4449" spans="1:8" x14ac:dyDescent="0.25">
      <c r="A4449" s="793"/>
      <c r="E4449" s="176"/>
      <c r="F4449" s="176"/>
      <c r="G4449" s="177"/>
      <c r="H4449" s="177"/>
    </row>
    <row r="4450" spans="1:8" x14ac:dyDescent="0.25">
      <c r="A4450" s="793"/>
      <c r="E4450" s="176"/>
      <c r="F4450" s="176"/>
      <c r="G4450" s="177"/>
      <c r="H4450" s="177"/>
    </row>
    <row r="4451" spans="1:8" x14ac:dyDescent="0.25">
      <c r="A4451" s="793"/>
      <c r="E4451" s="176"/>
      <c r="F4451" s="176"/>
      <c r="G4451" s="177"/>
      <c r="H4451" s="177"/>
    </row>
    <row r="4452" spans="1:8" x14ac:dyDescent="0.25">
      <c r="A4452" s="793"/>
      <c r="E4452" s="176"/>
      <c r="F4452" s="176"/>
      <c r="G4452" s="177"/>
      <c r="H4452" s="177"/>
    </row>
    <row r="4453" spans="1:8" x14ac:dyDescent="0.25">
      <c r="A4453" s="793"/>
      <c r="E4453" s="176"/>
      <c r="F4453" s="176"/>
      <c r="G4453" s="177"/>
      <c r="H4453" s="177"/>
    </row>
    <row r="4454" spans="1:8" x14ac:dyDescent="0.25">
      <c r="A4454" s="793"/>
      <c r="E4454" s="176"/>
      <c r="F4454" s="176"/>
      <c r="G4454" s="177"/>
      <c r="H4454" s="177"/>
    </row>
    <row r="4455" spans="1:8" x14ac:dyDescent="0.25">
      <c r="A4455" s="793"/>
      <c r="E4455" s="176"/>
      <c r="F4455" s="176"/>
      <c r="G4455" s="177"/>
      <c r="H4455" s="177"/>
    </row>
    <row r="4456" spans="1:8" x14ac:dyDescent="0.25">
      <c r="A4456" s="793"/>
      <c r="E4456" s="176"/>
      <c r="F4456" s="176"/>
      <c r="G4456" s="177"/>
      <c r="H4456" s="177"/>
    </row>
    <row r="4457" spans="1:8" x14ac:dyDescent="0.25">
      <c r="A4457" s="793"/>
      <c r="E4457" s="176"/>
      <c r="F4457" s="176"/>
      <c r="G4457" s="177"/>
      <c r="H4457" s="177"/>
    </row>
    <row r="4458" spans="1:8" x14ac:dyDescent="0.25">
      <c r="A4458" s="793"/>
      <c r="E4458" s="176"/>
      <c r="F4458" s="176"/>
      <c r="G4458" s="177"/>
      <c r="H4458" s="177"/>
    </row>
    <row r="4459" spans="1:8" x14ac:dyDescent="0.25">
      <c r="A4459" s="793"/>
      <c r="E4459" s="176"/>
      <c r="F4459" s="176"/>
      <c r="G4459" s="177"/>
      <c r="H4459" s="177"/>
    </row>
    <row r="4460" spans="1:8" x14ac:dyDescent="0.25">
      <c r="A4460" s="793"/>
      <c r="E4460" s="176"/>
      <c r="F4460" s="176"/>
      <c r="G4460" s="177"/>
      <c r="H4460" s="177"/>
    </row>
    <row r="4461" spans="1:8" x14ac:dyDescent="0.25">
      <c r="A4461" s="793"/>
      <c r="E4461" s="176"/>
      <c r="F4461" s="176"/>
      <c r="G4461" s="177"/>
      <c r="H4461" s="177"/>
    </row>
    <row r="4462" spans="1:8" x14ac:dyDescent="0.25">
      <c r="A4462" s="793"/>
      <c r="E4462" s="176"/>
      <c r="F4462" s="176"/>
      <c r="G4462" s="177"/>
      <c r="H4462" s="177"/>
    </row>
    <row r="4463" spans="1:8" x14ac:dyDescent="0.25">
      <c r="A4463" s="793"/>
      <c r="E4463" s="176"/>
      <c r="F4463" s="176"/>
      <c r="G4463" s="177"/>
      <c r="H4463" s="177"/>
    </row>
    <row r="4464" spans="1:8" x14ac:dyDescent="0.25">
      <c r="A4464" s="793"/>
      <c r="E4464" s="176"/>
      <c r="F4464" s="176"/>
      <c r="G4464" s="177"/>
      <c r="H4464" s="177"/>
    </row>
    <row r="4465" spans="1:8" x14ac:dyDescent="0.25">
      <c r="A4465" s="793"/>
      <c r="E4465" s="176"/>
      <c r="F4465" s="176"/>
      <c r="G4465" s="177"/>
      <c r="H4465" s="177"/>
    </row>
    <row r="4466" spans="1:8" x14ac:dyDescent="0.25">
      <c r="A4466" s="793"/>
      <c r="E4466" s="176"/>
      <c r="F4466" s="176"/>
      <c r="G4466" s="177"/>
      <c r="H4466" s="177"/>
    </row>
    <row r="4467" spans="1:8" x14ac:dyDescent="0.25">
      <c r="A4467" s="793"/>
      <c r="E4467" s="176"/>
      <c r="F4467" s="176"/>
      <c r="G4467" s="177"/>
      <c r="H4467" s="177"/>
    </row>
    <row r="4468" spans="1:8" x14ac:dyDescent="0.25">
      <c r="A4468" s="793"/>
      <c r="E4468" s="176"/>
      <c r="F4468" s="176"/>
      <c r="G4468" s="177"/>
      <c r="H4468" s="177"/>
    </row>
    <row r="4469" spans="1:8" x14ac:dyDescent="0.25">
      <c r="A4469" s="793"/>
      <c r="E4469" s="176"/>
      <c r="F4469" s="176"/>
      <c r="G4469" s="177"/>
      <c r="H4469" s="177"/>
    </row>
    <row r="4470" spans="1:8" x14ac:dyDescent="0.25">
      <c r="A4470" s="793"/>
      <c r="E4470" s="176"/>
      <c r="F4470" s="176"/>
      <c r="G4470" s="177"/>
      <c r="H4470" s="177"/>
    </row>
    <row r="4471" spans="1:8" x14ac:dyDescent="0.25">
      <c r="A4471" s="793"/>
      <c r="E4471" s="176"/>
      <c r="F4471" s="176"/>
      <c r="G4471" s="177"/>
      <c r="H4471" s="177"/>
    </row>
    <row r="4472" spans="1:8" x14ac:dyDescent="0.25">
      <c r="A4472" s="793"/>
      <c r="E4472" s="176"/>
      <c r="F4472" s="176"/>
      <c r="G4472" s="177"/>
      <c r="H4472" s="177"/>
    </row>
    <row r="4473" spans="1:8" x14ac:dyDescent="0.25">
      <c r="A4473" s="793"/>
      <c r="E4473" s="176"/>
      <c r="F4473" s="176"/>
      <c r="G4473" s="177"/>
      <c r="H4473" s="177"/>
    </row>
    <row r="4474" spans="1:8" x14ac:dyDescent="0.25">
      <c r="A4474" s="793"/>
      <c r="E4474" s="176"/>
      <c r="F4474" s="176"/>
      <c r="G4474" s="177"/>
      <c r="H4474" s="177"/>
    </row>
    <row r="4475" spans="1:8" x14ac:dyDescent="0.25">
      <c r="A4475" s="793"/>
      <c r="E4475" s="176"/>
      <c r="F4475" s="176"/>
      <c r="G4475" s="177"/>
      <c r="H4475" s="177"/>
    </row>
    <row r="4476" spans="1:8" x14ac:dyDescent="0.25">
      <c r="A4476" s="793"/>
      <c r="E4476" s="176"/>
      <c r="F4476" s="176"/>
      <c r="G4476" s="177"/>
      <c r="H4476" s="177"/>
    </row>
    <row r="4477" spans="1:8" x14ac:dyDescent="0.25">
      <c r="A4477" s="793"/>
      <c r="E4477" s="176"/>
      <c r="F4477" s="176"/>
      <c r="G4477" s="177"/>
      <c r="H4477" s="177"/>
    </row>
    <row r="4478" spans="1:8" x14ac:dyDescent="0.25">
      <c r="A4478" s="793"/>
      <c r="E4478" s="176"/>
      <c r="F4478" s="176"/>
      <c r="G4478" s="177"/>
      <c r="H4478" s="177"/>
    </row>
    <row r="4479" spans="1:8" x14ac:dyDescent="0.25">
      <c r="A4479" s="793"/>
      <c r="E4479" s="176"/>
      <c r="F4479" s="176"/>
      <c r="G4479" s="177"/>
      <c r="H4479" s="177"/>
    </row>
    <row r="4480" spans="1:8" x14ac:dyDescent="0.25">
      <c r="A4480" s="793"/>
      <c r="E4480" s="176"/>
      <c r="F4480" s="176"/>
      <c r="G4480" s="177"/>
      <c r="H4480" s="177"/>
    </row>
    <row r="4481" spans="1:8" x14ac:dyDescent="0.25">
      <c r="A4481" s="793"/>
      <c r="E4481" s="176"/>
      <c r="F4481" s="176"/>
      <c r="G4481" s="177"/>
      <c r="H4481" s="177"/>
    </row>
    <row r="4482" spans="1:8" x14ac:dyDescent="0.25">
      <c r="A4482" s="793"/>
      <c r="E4482" s="176"/>
      <c r="F4482" s="176"/>
      <c r="G4482" s="177"/>
      <c r="H4482" s="177"/>
    </row>
    <row r="4483" spans="1:8" x14ac:dyDescent="0.25">
      <c r="A4483" s="793"/>
      <c r="E4483" s="176"/>
      <c r="F4483" s="176"/>
      <c r="G4483" s="177"/>
      <c r="H4483" s="177"/>
    </row>
    <row r="4484" spans="1:8" x14ac:dyDescent="0.25">
      <c r="A4484" s="793"/>
      <c r="E4484" s="176"/>
      <c r="F4484" s="176"/>
      <c r="G4484" s="177"/>
      <c r="H4484" s="177"/>
    </row>
    <row r="4485" spans="1:8" x14ac:dyDescent="0.25">
      <c r="A4485" s="793"/>
      <c r="E4485" s="176"/>
      <c r="F4485" s="176"/>
      <c r="G4485" s="177"/>
      <c r="H4485" s="177"/>
    </row>
    <row r="4486" spans="1:8" x14ac:dyDescent="0.25">
      <c r="A4486" s="793"/>
      <c r="E4486" s="176"/>
      <c r="F4486" s="176"/>
      <c r="G4486" s="177"/>
      <c r="H4486" s="177"/>
    </row>
    <row r="4487" spans="1:8" x14ac:dyDescent="0.25">
      <c r="A4487" s="793"/>
      <c r="E4487" s="176"/>
      <c r="F4487" s="176"/>
      <c r="G4487" s="177"/>
      <c r="H4487" s="177"/>
    </row>
    <row r="4488" spans="1:8" x14ac:dyDescent="0.25">
      <c r="A4488" s="793"/>
      <c r="E4488" s="176"/>
      <c r="F4488" s="176"/>
      <c r="G4488" s="177"/>
      <c r="H4488" s="177"/>
    </row>
    <row r="4489" spans="1:8" x14ac:dyDescent="0.25">
      <c r="A4489" s="793"/>
      <c r="E4489" s="176"/>
      <c r="F4489" s="176"/>
      <c r="G4489" s="177"/>
      <c r="H4489" s="177"/>
    </row>
    <row r="4490" spans="1:8" x14ac:dyDescent="0.25">
      <c r="A4490" s="793"/>
      <c r="E4490" s="176"/>
      <c r="F4490" s="176"/>
      <c r="G4490" s="177"/>
      <c r="H4490" s="177"/>
    </row>
    <row r="4491" spans="1:8" x14ac:dyDescent="0.25">
      <c r="A4491" s="793"/>
      <c r="E4491" s="176"/>
      <c r="F4491" s="176"/>
      <c r="G4491" s="177"/>
      <c r="H4491" s="177"/>
    </row>
    <row r="4492" spans="1:8" x14ac:dyDescent="0.25">
      <c r="A4492" s="793"/>
      <c r="E4492" s="176"/>
      <c r="F4492" s="176"/>
      <c r="G4492" s="177"/>
      <c r="H4492" s="177"/>
    </row>
    <row r="4493" spans="1:8" x14ac:dyDescent="0.25">
      <c r="A4493" s="793"/>
      <c r="E4493" s="176"/>
      <c r="F4493" s="176"/>
      <c r="G4493" s="177"/>
      <c r="H4493" s="177"/>
    </row>
    <row r="4494" spans="1:8" x14ac:dyDescent="0.25">
      <c r="A4494" s="793"/>
      <c r="E4494" s="176"/>
      <c r="F4494" s="176"/>
      <c r="G4494" s="177"/>
      <c r="H4494" s="177"/>
    </row>
    <row r="4495" spans="1:8" x14ac:dyDescent="0.25">
      <c r="A4495" s="793"/>
      <c r="E4495" s="176"/>
      <c r="F4495" s="176"/>
      <c r="G4495" s="177"/>
      <c r="H4495" s="177"/>
    </row>
    <row r="4496" spans="1:8" x14ac:dyDescent="0.25">
      <c r="A4496" s="793"/>
      <c r="E4496" s="176"/>
      <c r="F4496" s="176"/>
      <c r="G4496" s="177"/>
      <c r="H4496" s="177"/>
    </row>
    <row r="4497" spans="1:8" x14ac:dyDescent="0.25">
      <c r="A4497" s="793"/>
      <c r="E4497" s="176"/>
      <c r="F4497" s="176"/>
      <c r="G4497" s="177"/>
      <c r="H4497" s="177"/>
    </row>
    <row r="4498" spans="1:8" x14ac:dyDescent="0.25">
      <c r="A4498" s="793"/>
      <c r="E4498" s="176"/>
      <c r="F4498" s="176"/>
      <c r="G4498" s="177"/>
      <c r="H4498" s="177"/>
    </row>
    <row r="4499" spans="1:8" x14ac:dyDescent="0.25">
      <c r="A4499" s="793"/>
      <c r="E4499" s="176"/>
      <c r="F4499" s="176"/>
      <c r="G4499" s="177"/>
      <c r="H4499" s="177"/>
    </row>
    <row r="4500" spans="1:8" x14ac:dyDescent="0.25">
      <c r="A4500" s="793"/>
      <c r="E4500" s="176"/>
      <c r="F4500" s="176"/>
      <c r="G4500" s="177"/>
      <c r="H4500" s="177"/>
    </row>
    <row r="4501" spans="1:8" x14ac:dyDescent="0.25">
      <c r="A4501" s="793"/>
      <c r="E4501" s="176"/>
      <c r="F4501" s="176"/>
      <c r="G4501" s="177"/>
      <c r="H4501" s="177"/>
    </row>
    <row r="4502" spans="1:8" x14ac:dyDescent="0.25">
      <c r="A4502" s="793"/>
      <c r="E4502" s="176"/>
      <c r="F4502" s="176"/>
      <c r="G4502" s="177"/>
      <c r="H4502" s="177"/>
    </row>
    <row r="4503" spans="1:8" x14ac:dyDescent="0.25">
      <c r="A4503" s="793"/>
      <c r="E4503" s="176"/>
      <c r="F4503" s="176"/>
      <c r="G4503" s="177"/>
      <c r="H4503" s="177"/>
    </row>
    <row r="4504" spans="1:8" x14ac:dyDescent="0.25">
      <c r="A4504" s="793"/>
      <c r="E4504" s="176"/>
      <c r="F4504" s="176"/>
      <c r="G4504" s="177"/>
      <c r="H4504" s="177"/>
    </row>
    <row r="4505" spans="1:8" x14ac:dyDescent="0.25">
      <c r="A4505" s="793"/>
      <c r="E4505" s="176"/>
      <c r="F4505" s="176"/>
      <c r="G4505" s="177"/>
      <c r="H4505" s="177"/>
    </row>
    <row r="4506" spans="1:8" x14ac:dyDescent="0.25">
      <c r="A4506" s="793"/>
      <c r="E4506" s="176"/>
      <c r="F4506" s="176"/>
      <c r="G4506" s="177"/>
      <c r="H4506" s="177"/>
    </row>
    <row r="4507" spans="1:8" x14ac:dyDescent="0.25">
      <c r="A4507" s="793"/>
      <c r="E4507" s="176"/>
      <c r="F4507" s="176"/>
      <c r="G4507" s="177"/>
      <c r="H4507" s="177"/>
    </row>
    <row r="4508" spans="1:8" x14ac:dyDescent="0.25">
      <c r="A4508" s="793"/>
      <c r="E4508" s="176"/>
      <c r="F4508" s="176"/>
      <c r="G4508" s="177"/>
      <c r="H4508" s="177"/>
    </row>
    <row r="4509" spans="1:8" x14ac:dyDescent="0.25">
      <c r="A4509" s="793"/>
      <c r="E4509" s="176"/>
      <c r="F4509" s="176"/>
      <c r="G4509" s="177"/>
      <c r="H4509" s="177"/>
    </row>
    <row r="4510" spans="1:8" x14ac:dyDescent="0.25">
      <c r="A4510" s="793"/>
      <c r="E4510" s="176"/>
      <c r="F4510" s="176"/>
      <c r="G4510" s="177"/>
      <c r="H4510" s="177"/>
    </row>
    <row r="4511" spans="1:8" x14ac:dyDescent="0.25">
      <c r="A4511" s="793"/>
      <c r="E4511" s="176"/>
      <c r="F4511" s="176"/>
      <c r="G4511" s="177"/>
      <c r="H4511" s="177"/>
    </row>
    <row r="4512" spans="1:8" x14ac:dyDescent="0.25">
      <c r="A4512" s="793"/>
      <c r="E4512" s="176"/>
      <c r="F4512" s="176"/>
      <c r="G4512" s="177"/>
      <c r="H4512" s="177"/>
    </row>
    <row r="4513" spans="1:8" x14ac:dyDescent="0.25">
      <c r="A4513" s="793"/>
      <c r="E4513" s="176"/>
      <c r="F4513" s="176"/>
      <c r="G4513" s="177"/>
      <c r="H4513" s="177"/>
    </row>
    <row r="4514" spans="1:8" x14ac:dyDescent="0.25">
      <c r="A4514" s="793"/>
      <c r="E4514" s="176"/>
      <c r="F4514" s="176"/>
      <c r="G4514" s="177"/>
      <c r="H4514" s="177"/>
    </row>
    <row r="4515" spans="1:8" x14ac:dyDescent="0.25">
      <c r="A4515" s="793"/>
      <c r="E4515" s="176"/>
      <c r="F4515" s="176"/>
      <c r="G4515" s="177"/>
      <c r="H4515" s="177"/>
    </row>
    <row r="4516" spans="1:8" x14ac:dyDescent="0.25">
      <c r="A4516" s="793"/>
      <c r="E4516" s="176"/>
      <c r="F4516" s="176"/>
      <c r="G4516" s="177"/>
      <c r="H4516" s="177"/>
    </row>
    <row r="4517" spans="1:8" x14ac:dyDescent="0.25">
      <c r="A4517" s="793"/>
      <c r="E4517" s="176"/>
      <c r="F4517" s="176"/>
      <c r="G4517" s="177"/>
      <c r="H4517" s="177"/>
    </row>
    <row r="4518" spans="1:8" x14ac:dyDescent="0.25">
      <c r="A4518" s="793"/>
      <c r="E4518" s="176"/>
      <c r="F4518" s="176"/>
      <c r="G4518" s="177"/>
      <c r="H4518" s="177"/>
    </row>
    <row r="4519" spans="1:8" x14ac:dyDescent="0.25">
      <c r="A4519" s="793"/>
      <c r="E4519" s="176"/>
      <c r="F4519" s="176"/>
      <c r="G4519" s="177"/>
      <c r="H4519" s="177"/>
    </row>
    <row r="4520" spans="1:8" x14ac:dyDescent="0.25">
      <c r="A4520" s="793"/>
      <c r="E4520" s="176"/>
      <c r="F4520" s="176"/>
      <c r="G4520" s="177"/>
      <c r="H4520" s="177"/>
    </row>
    <row r="4521" spans="1:8" x14ac:dyDescent="0.25">
      <c r="A4521" s="793"/>
      <c r="E4521" s="176"/>
      <c r="F4521" s="176"/>
      <c r="G4521" s="177"/>
      <c r="H4521" s="177"/>
    </row>
    <row r="4522" spans="1:8" x14ac:dyDescent="0.25">
      <c r="A4522" s="793"/>
      <c r="E4522" s="176"/>
      <c r="F4522" s="176"/>
      <c r="G4522" s="177"/>
      <c r="H4522" s="177"/>
    </row>
    <row r="4523" spans="1:8" x14ac:dyDescent="0.25">
      <c r="A4523" s="793"/>
      <c r="E4523" s="176"/>
      <c r="F4523" s="176"/>
      <c r="G4523" s="177"/>
      <c r="H4523" s="177"/>
    </row>
    <row r="4524" spans="1:8" x14ac:dyDescent="0.25">
      <c r="A4524" s="793"/>
      <c r="E4524" s="176"/>
      <c r="F4524" s="176"/>
      <c r="G4524" s="177"/>
      <c r="H4524" s="177"/>
    </row>
    <row r="4525" spans="1:8" x14ac:dyDescent="0.25">
      <c r="A4525" s="793"/>
      <c r="E4525" s="176"/>
      <c r="F4525" s="176"/>
      <c r="G4525" s="177"/>
      <c r="H4525" s="177"/>
    </row>
    <row r="4526" spans="1:8" x14ac:dyDescent="0.25">
      <c r="A4526" s="793"/>
      <c r="E4526" s="176"/>
      <c r="F4526" s="176"/>
      <c r="G4526" s="177"/>
      <c r="H4526" s="177"/>
    </row>
    <row r="4527" spans="1:8" x14ac:dyDescent="0.25">
      <c r="A4527" s="793"/>
      <c r="E4527" s="176"/>
      <c r="F4527" s="176"/>
      <c r="G4527" s="177"/>
      <c r="H4527" s="177"/>
    </row>
    <row r="4528" spans="1:8" x14ac:dyDescent="0.25">
      <c r="A4528" s="793"/>
      <c r="E4528" s="176"/>
      <c r="F4528" s="176"/>
      <c r="G4528" s="177"/>
      <c r="H4528" s="177"/>
    </row>
    <row r="4529" spans="1:8" x14ac:dyDescent="0.25">
      <c r="A4529" s="793"/>
      <c r="E4529" s="176"/>
      <c r="F4529" s="176"/>
      <c r="G4529" s="177"/>
      <c r="H4529" s="177"/>
    </row>
    <row r="4530" spans="1:8" x14ac:dyDescent="0.25">
      <c r="A4530" s="793"/>
      <c r="E4530" s="176"/>
      <c r="F4530" s="176"/>
      <c r="G4530" s="177"/>
      <c r="H4530" s="177"/>
    </row>
    <row r="4531" spans="1:8" x14ac:dyDescent="0.25">
      <c r="A4531" s="793"/>
      <c r="E4531" s="176"/>
      <c r="F4531" s="176"/>
      <c r="G4531" s="177"/>
      <c r="H4531" s="177"/>
    </row>
    <row r="4532" spans="1:8" x14ac:dyDescent="0.25">
      <c r="A4532" s="793"/>
      <c r="E4532" s="176"/>
      <c r="F4532" s="176"/>
      <c r="G4532" s="177"/>
      <c r="H4532" s="177"/>
    </row>
    <row r="4533" spans="1:8" x14ac:dyDescent="0.25">
      <c r="A4533" s="793"/>
      <c r="E4533" s="176"/>
      <c r="F4533" s="176"/>
      <c r="G4533" s="177"/>
      <c r="H4533" s="177"/>
    </row>
    <row r="4534" spans="1:8" x14ac:dyDescent="0.25">
      <c r="A4534" s="793"/>
      <c r="E4534" s="176"/>
      <c r="F4534" s="176"/>
      <c r="G4534" s="177"/>
      <c r="H4534" s="177"/>
    </row>
    <row r="4535" spans="1:8" x14ac:dyDescent="0.25">
      <c r="A4535" s="793"/>
      <c r="E4535" s="176"/>
      <c r="F4535" s="176"/>
      <c r="G4535" s="177"/>
      <c r="H4535" s="177"/>
    </row>
    <row r="4536" spans="1:8" x14ac:dyDescent="0.25">
      <c r="A4536" s="793"/>
      <c r="E4536" s="176"/>
      <c r="F4536" s="176"/>
      <c r="G4536" s="177"/>
      <c r="H4536" s="177"/>
    </row>
    <row r="4537" spans="1:8" x14ac:dyDescent="0.25">
      <c r="A4537" s="793"/>
      <c r="E4537" s="176"/>
      <c r="F4537" s="176"/>
      <c r="G4537" s="177"/>
      <c r="H4537" s="177"/>
    </row>
    <row r="4538" spans="1:8" x14ac:dyDescent="0.25">
      <c r="A4538" s="793"/>
      <c r="E4538" s="176"/>
      <c r="F4538" s="176"/>
      <c r="G4538" s="177"/>
      <c r="H4538" s="177"/>
    </row>
    <row r="4539" spans="1:8" x14ac:dyDescent="0.25">
      <c r="A4539" s="793"/>
      <c r="E4539" s="176"/>
      <c r="F4539" s="176"/>
      <c r="G4539" s="177"/>
      <c r="H4539" s="177"/>
    </row>
    <row r="4540" spans="1:8" x14ac:dyDescent="0.25">
      <c r="A4540" s="793"/>
      <c r="E4540" s="176"/>
      <c r="F4540" s="176"/>
      <c r="G4540" s="177"/>
      <c r="H4540" s="177"/>
    </row>
    <row r="4541" spans="1:8" x14ac:dyDescent="0.25">
      <c r="A4541" s="793"/>
      <c r="E4541" s="176"/>
      <c r="F4541" s="176"/>
      <c r="G4541" s="177"/>
      <c r="H4541" s="177"/>
    </row>
    <row r="4542" spans="1:8" x14ac:dyDescent="0.25">
      <c r="A4542" s="793"/>
      <c r="E4542" s="176"/>
      <c r="F4542" s="176"/>
      <c r="G4542" s="177"/>
      <c r="H4542" s="177"/>
    </row>
    <row r="4543" spans="1:8" x14ac:dyDescent="0.25">
      <c r="A4543" s="793"/>
      <c r="E4543" s="176"/>
      <c r="F4543" s="176"/>
      <c r="G4543" s="177"/>
      <c r="H4543" s="177"/>
    </row>
    <row r="4544" spans="1:8" x14ac:dyDescent="0.25">
      <c r="A4544" s="793"/>
      <c r="E4544" s="176"/>
      <c r="F4544" s="176"/>
      <c r="G4544" s="177"/>
      <c r="H4544" s="177"/>
    </row>
    <row r="4545" spans="1:8" x14ac:dyDescent="0.25">
      <c r="A4545" s="793"/>
      <c r="E4545" s="176"/>
      <c r="F4545" s="176"/>
      <c r="G4545" s="177"/>
      <c r="H4545" s="177"/>
    </row>
    <row r="4546" spans="1:8" x14ac:dyDescent="0.25">
      <c r="A4546" s="793"/>
      <c r="E4546" s="176"/>
      <c r="F4546" s="176"/>
      <c r="G4546" s="177"/>
      <c r="H4546" s="177"/>
    </row>
    <row r="4547" spans="1:8" x14ac:dyDescent="0.25">
      <c r="A4547" s="793"/>
      <c r="E4547" s="176"/>
      <c r="F4547" s="176"/>
      <c r="G4547" s="177"/>
      <c r="H4547" s="177"/>
    </row>
    <row r="4548" spans="1:8" x14ac:dyDescent="0.25">
      <c r="A4548" s="793"/>
      <c r="E4548" s="176"/>
      <c r="F4548" s="176"/>
      <c r="G4548" s="177"/>
      <c r="H4548" s="177"/>
    </row>
    <row r="4549" spans="1:8" x14ac:dyDescent="0.25">
      <c r="A4549" s="793"/>
      <c r="E4549" s="176"/>
      <c r="F4549" s="176"/>
      <c r="G4549" s="177"/>
      <c r="H4549" s="177"/>
    </row>
    <row r="4550" spans="1:8" x14ac:dyDescent="0.25">
      <c r="A4550" s="793"/>
      <c r="E4550" s="176"/>
      <c r="F4550" s="176"/>
      <c r="G4550" s="177"/>
      <c r="H4550" s="177"/>
    </row>
    <row r="4551" spans="1:8" x14ac:dyDescent="0.25">
      <c r="A4551" s="793"/>
      <c r="E4551" s="176"/>
      <c r="F4551" s="176"/>
      <c r="G4551" s="177"/>
      <c r="H4551" s="177"/>
    </row>
    <row r="4552" spans="1:8" x14ac:dyDescent="0.25">
      <c r="A4552" s="793"/>
      <c r="E4552" s="176"/>
      <c r="F4552" s="176"/>
      <c r="G4552" s="177"/>
      <c r="H4552" s="177"/>
    </row>
    <row r="4553" spans="1:8" x14ac:dyDescent="0.25">
      <c r="A4553" s="793"/>
      <c r="E4553" s="176"/>
      <c r="F4553" s="176"/>
      <c r="G4553" s="177"/>
      <c r="H4553" s="177"/>
    </row>
    <row r="4554" spans="1:8" x14ac:dyDescent="0.25">
      <c r="A4554" s="793"/>
      <c r="E4554" s="176"/>
      <c r="F4554" s="176"/>
      <c r="G4554" s="177"/>
      <c r="H4554" s="177"/>
    </row>
    <row r="4555" spans="1:8" x14ac:dyDescent="0.25">
      <c r="A4555" s="793"/>
      <c r="E4555" s="176"/>
      <c r="F4555" s="176"/>
      <c r="G4555" s="177"/>
      <c r="H4555" s="177"/>
    </row>
    <row r="4556" spans="1:8" x14ac:dyDescent="0.25">
      <c r="A4556" s="793"/>
      <c r="E4556" s="176"/>
      <c r="F4556" s="176"/>
      <c r="G4556" s="177"/>
      <c r="H4556" s="177"/>
    </row>
    <row r="4557" spans="1:8" x14ac:dyDescent="0.25">
      <c r="A4557" s="793"/>
      <c r="E4557" s="176"/>
      <c r="F4557" s="176"/>
      <c r="G4557" s="177"/>
      <c r="H4557" s="177"/>
    </row>
    <row r="4558" spans="1:8" x14ac:dyDescent="0.25">
      <c r="A4558" s="793"/>
      <c r="E4558" s="176"/>
      <c r="F4558" s="176"/>
      <c r="G4558" s="177"/>
      <c r="H4558" s="177"/>
    </row>
    <row r="4559" spans="1:8" x14ac:dyDescent="0.25">
      <c r="A4559" s="793"/>
      <c r="E4559" s="176"/>
      <c r="F4559" s="176"/>
      <c r="G4559" s="177"/>
      <c r="H4559" s="177"/>
    </row>
    <row r="4560" spans="1:8" x14ac:dyDescent="0.25">
      <c r="A4560" s="793"/>
      <c r="E4560" s="176"/>
      <c r="F4560" s="176"/>
      <c r="G4560" s="177"/>
      <c r="H4560" s="177"/>
    </row>
    <row r="4561" spans="1:8" x14ac:dyDescent="0.25">
      <c r="A4561" s="793"/>
      <c r="E4561" s="176"/>
      <c r="F4561" s="176"/>
      <c r="G4561" s="177"/>
      <c r="H4561" s="177"/>
    </row>
    <row r="4562" spans="1:8" x14ac:dyDescent="0.25">
      <c r="A4562" s="793"/>
      <c r="E4562" s="176"/>
      <c r="F4562" s="176"/>
      <c r="G4562" s="177"/>
      <c r="H4562" s="177"/>
    </row>
    <row r="4563" spans="1:8" x14ac:dyDescent="0.25">
      <c r="A4563" s="793"/>
      <c r="E4563" s="176"/>
      <c r="F4563" s="176"/>
      <c r="G4563" s="177"/>
      <c r="H4563" s="177"/>
    </row>
    <row r="4564" spans="1:8" x14ac:dyDescent="0.25">
      <c r="A4564" s="793"/>
      <c r="E4564" s="176"/>
      <c r="F4564" s="176"/>
      <c r="G4564" s="177"/>
      <c r="H4564" s="177"/>
    </row>
    <row r="4565" spans="1:8" x14ac:dyDescent="0.25">
      <c r="A4565" s="793"/>
      <c r="E4565" s="176"/>
      <c r="F4565" s="176"/>
      <c r="G4565" s="177"/>
      <c r="H4565" s="177"/>
    </row>
    <row r="4566" spans="1:8" x14ac:dyDescent="0.25">
      <c r="A4566" s="793"/>
      <c r="E4566" s="176"/>
      <c r="F4566" s="176"/>
      <c r="G4566" s="177"/>
      <c r="H4566" s="177"/>
    </row>
    <row r="4567" spans="1:8" x14ac:dyDescent="0.25">
      <c r="A4567" s="793"/>
      <c r="E4567" s="176"/>
      <c r="F4567" s="176"/>
      <c r="G4567" s="177"/>
      <c r="H4567" s="177"/>
    </row>
    <row r="4568" spans="1:8" x14ac:dyDescent="0.25">
      <c r="A4568" s="793"/>
      <c r="E4568" s="176"/>
      <c r="F4568" s="176"/>
      <c r="G4568" s="177"/>
      <c r="H4568" s="177"/>
    </row>
    <row r="4569" spans="1:8" x14ac:dyDescent="0.25">
      <c r="A4569" s="793"/>
      <c r="E4569" s="176"/>
      <c r="F4569" s="176"/>
      <c r="G4569" s="177"/>
      <c r="H4569" s="177"/>
    </row>
    <row r="4570" spans="1:8" x14ac:dyDescent="0.25">
      <c r="A4570" s="793"/>
      <c r="E4570" s="176"/>
      <c r="F4570" s="176"/>
      <c r="G4570" s="177"/>
      <c r="H4570" s="177"/>
    </row>
    <row r="4571" spans="1:8" x14ac:dyDescent="0.25">
      <c r="A4571" s="793"/>
      <c r="E4571" s="176"/>
      <c r="F4571" s="176"/>
      <c r="G4571" s="177"/>
      <c r="H4571" s="177"/>
    </row>
    <row r="4572" spans="1:8" x14ac:dyDescent="0.25">
      <c r="A4572" s="793"/>
      <c r="E4572" s="176"/>
      <c r="F4572" s="176"/>
      <c r="G4572" s="177"/>
      <c r="H4572" s="177"/>
    </row>
    <row r="4573" spans="1:8" x14ac:dyDescent="0.25">
      <c r="A4573" s="793"/>
      <c r="E4573" s="176"/>
      <c r="F4573" s="176"/>
      <c r="G4573" s="177"/>
      <c r="H4573" s="177"/>
    </row>
    <row r="4574" spans="1:8" x14ac:dyDescent="0.25">
      <c r="A4574" s="793"/>
      <c r="E4574" s="176"/>
      <c r="F4574" s="176"/>
      <c r="G4574" s="177"/>
      <c r="H4574" s="177"/>
    </row>
    <row r="4575" spans="1:8" x14ac:dyDescent="0.25">
      <c r="A4575" s="793"/>
      <c r="E4575" s="176"/>
      <c r="F4575" s="176"/>
      <c r="G4575" s="177"/>
      <c r="H4575" s="177"/>
    </row>
    <row r="4576" spans="1:8" x14ac:dyDescent="0.25">
      <c r="A4576" s="793"/>
      <c r="E4576" s="176"/>
      <c r="F4576" s="176"/>
      <c r="G4576" s="177"/>
      <c r="H4576" s="177"/>
    </row>
    <row r="4577" spans="1:8" x14ac:dyDescent="0.25">
      <c r="A4577" s="793"/>
      <c r="E4577" s="176"/>
      <c r="F4577" s="176"/>
      <c r="G4577" s="177"/>
      <c r="H4577" s="177"/>
    </row>
    <row r="4578" spans="1:8" x14ac:dyDescent="0.25">
      <c r="A4578" s="793"/>
      <c r="E4578" s="176"/>
      <c r="F4578" s="176"/>
      <c r="G4578" s="177"/>
      <c r="H4578" s="177"/>
    </row>
    <row r="4579" spans="1:8" x14ac:dyDescent="0.25">
      <c r="A4579" s="793"/>
      <c r="E4579" s="176"/>
      <c r="F4579" s="176"/>
      <c r="G4579" s="177"/>
      <c r="H4579" s="177"/>
    </row>
    <row r="4580" spans="1:8" x14ac:dyDescent="0.25">
      <c r="A4580" s="793"/>
      <c r="E4580" s="176"/>
      <c r="F4580" s="176"/>
      <c r="G4580" s="177"/>
      <c r="H4580" s="177"/>
    </row>
    <row r="4581" spans="1:8" x14ac:dyDescent="0.25">
      <c r="A4581" s="793"/>
      <c r="E4581" s="176"/>
      <c r="F4581" s="176"/>
      <c r="G4581" s="177"/>
      <c r="H4581" s="177"/>
    </row>
    <row r="4582" spans="1:8" x14ac:dyDescent="0.25">
      <c r="A4582" s="793"/>
      <c r="E4582" s="176"/>
      <c r="F4582" s="176"/>
      <c r="G4582" s="177"/>
      <c r="H4582" s="177"/>
    </row>
    <row r="4583" spans="1:8" x14ac:dyDescent="0.25">
      <c r="A4583" s="793"/>
      <c r="E4583" s="176"/>
      <c r="F4583" s="176"/>
      <c r="G4583" s="177"/>
      <c r="H4583" s="177"/>
    </row>
    <row r="4584" spans="1:8" x14ac:dyDescent="0.25">
      <c r="A4584" s="793"/>
      <c r="E4584" s="176"/>
      <c r="F4584" s="176"/>
      <c r="G4584" s="177"/>
      <c r="H4584" s="177"/>
    </row>
    <row r="4585" spans="1:8" x14ac:dyDescent="0.25">
      <c r="A4585" s="793"/>
      <c r="E4585" s="176"/>
      <c r="F4585" s="176"/>
      <c r="G4585" s="177"/>
      <c r="H4585" s="177"/>
    </row>
    <row r="4586" spans="1:8" x14ac:dyDescent="0.25">
      <c r="A4586" s="793"/>
      <c r="E4586" s="176"/>
      <c r="F4586" s="176"/>
      <c r="G4586" s="177"/>
      <c r="H4586" s="177"/>
    </row>
    <row r="4587" spans="1:8" x14ac:dyDescent="0.25">
      <c r="A4587" s="793"/>
      <c r="E4587" s="176"/>
      <c r="F4587" s="176"/>
      <c r="G4587" s="177"/>
      <c r="H4587" s="177"/>
    </row>
    <row r="4588" spans="1:8" x14ac:dyDescent="0.25">
      <c r="A4588" s="793"/>
      <c r="E4588" s="176"/>
      <c r="F4588" s="176"/>
      <c r="G4588" s="177"/>
      <c r="H4588" s="177"/>
    </row>
    <row r="4589" spans="1:8" x14ac:dyDescent="0.25">
      <c r="A4589" s="793"/>
      <c r="E4589" s="176"/>
      <c r="F4589" s="176"/>
      <c r="G4589" s="177"/>
      <c r="H4589" s="177"/>
    </row>
    <row r="4590" spans="1:8" x14ac:dyDescent="0.25">
      <c r="A4590" s="793"/>
      <c r="E4590" s="176"/>
      <c r="F4590" s="176"/>
      <c r="G4590" s="177"/>
      <c r="H4590" s="177"/>
    </row>
    <row r="4591" spans="1:8" x14ac:dyDescent="0.25">
      <c r="A4591" s="793"/>
      <c r="E4591" s="176"/>
      <c r="F4591" s="176"/>
      <c r="G4591" s="177"/>
      <c r="H4591" s="177"/>
    </row>
    <row r="4592" spans="1:8" x14ac:dyDescent="0.25">
      <c r="A4592" s="793"/>
      <c r="E4592" s="176"/>
      <c r="F4592" s="176"/>
      <c r="G4592" s="177"/>
      <c r="H4592" s="177"/>
    </row>
    <row r="4593" spans="1:8" x14ac:dyDescent="0.25">
      <c r="A4593" s="793"/>
      <c r="E4593" s="176"/>
      <c r="F4593" s="176"/>
      <c r="G4593" s="177"/>
      <c r="H4593" s="177"/>
    </row>
    <row r="4594" spans="1:8" x14ac:dyDescent="0.25">
      <c r="A4594" s="793"/>
      <c r="E4594" s="176"/>
      <c r="F4594" s="176"/>
      <c r="G4594" s="177"/>
      <c r="H4594" s="177"/>
    </row>
    <row r="4595" spans="1:8" x14ac:dyDescent="0.25">
      <c r="A4595" s="793"/>
      <c r="E4595" s="176"/>
      <c r="F4595" s="176"/>
      <c r="G4595" s="177"/>
      <c r="H4595" s="177"/>
    </row>
    <row r="4596" spans="1:8" x14ac:dyDescent="0.25">
      <c r="A4596" s="793"/>
      <c r="E4596" s="176"/>
      <c r="F4596" s="176"/>
      <c r="G4596" s="177"/>
      <c r="H4596" s="177"/>
    </row>
    <row r="4597" spans="1:8" x14ac:dyDescent="0.25">
      <c r="A4597" s="793"/>
      <c r="E4597" s="176"/>
      <c r="F4597" s="176"/>
      <c r="G4597" s="177"/>
      <c r="H4597" s="177"/>
    </row>
    <row r="4598" spans="1:8" x14ac:dyDescent="0.25">
      <c r="A4598" s="793"/>
      <c r="E4598" s="176"/>
      <c r="F4598" s="176"/>
      <c r="G4598" s="177"/>
      <c r="H4598" s="177"/>
    </row>
    <row r="4599" spans="1:8" x14ac:dyDescent="0.25">
      <c r="A4599" s="793"/>
      <c r="E4599" s="176"/>
      <c r="F4599" s="176"/>
      <c r="G4599" s="177"/>
      <c r="H4599" s="177"/>
    </row>
    <row r="4600" spans="1:8" x14ac:dyDescent="0.25">
      <c r="A4600" s="793"/>
      <c r="E4600" s="176"/>
      <c r="F4600" s="176"/>
      <c r="G4600" s="177"/>
      <c r="H4600" s="177"/>
    </row>
    <row r="4601" spans="1:8" x14ac:dyDescent="0.25">
      <c r="A4601" s="793"/>
      <c r="E4601" s="176"/>
      <c r="F4601" s="176"/>
      <c r="G4601" s="177"/>
      <c r="H4601" s="177"/>
    </row>
    <row r="4602" spans="1:8" x14ac:dyDescent="0.25">
      <c r="A4602" s="793"/>
      <c r="E4602" s="176"/>
      <c r="F4602" s="176"/>
      <c r="G4602" s="177"/>
      <c r="H4602" s="177"/>
    </row>
    <row r="4603" spans="1:8" x14ac:dyDescent="0.25">
      <c r="A4603" s="793"/>
      <c r="E4603" s="176"/>
      <c r="F4603" s="176"/>
      <c r="G4603" s="177"/>
      <c r="H4603" s="177"/>
    </row>
    <row r="4604" spans="1:8" x14ac:dyDescent="0.25">
      <c r="A4604" s="793"/>
      <c r="E4604" s="176"/>
      <c r="F4604" s="176"/>
      <c r="G4604" s="177"/>
      <c r="H4604" s="177"/>
    </row>
    <row r="4605" spans="1:8" x14ac:dyDescent="0.25">
      <c r="A4605" s="793"/>
      <c r="E4605" s="176"/>
      <c r="F4605" s="176"/>
      <c r="G4605" s="177"/>
      <c r="H4605" s="177"/>
    </row>
    <row r="4606" spans="1:8" x14ac:dyDescent="0.25">
      <c r="A4606" s="793"/>
      <c r="E4606" s="176"/>
      <c r="F4606" s="176"/>
      <c r="G4606" s="177"/>
      <c r="H4606" s="177"/>
    </row>
    <row r="4607" spans="1:8" x14ac:dyDescent="0.25">
      <c r="A4607" s="793"/>
      <c r="E4607" s="176"/>
      <c r="F4607" s="176"/>
      <c r="G4607" s="177"/>
      <c r="H4607" s="177"/>
    </row>
    <row r="4608" spans="1:8" x14ac:dyDescent="0.25">
      <c r="A4608" s="793"/>
      <c r="E4608" s="176"/>
      <c r="F4608" s="176"/>
      <c r="G4608" s="177"/>
      <c r="H4608" s="177"/>
    </row>
    <row r="4609" spans="1:8" x14ac:dyDescent="0.25">
      <c r="A4609" s="793"/>
      <c r="E4609" s="176"/>
      <c r="F4609" s="176"/>
      <c r="G4609" s="177"/>
      <c r="H4609" s="177"/>
    </row>
    <row r="4610" spans="1:8" x14ac:dyDescent="0.25">
      <c r="A4610" s="793"/>
      <c r="E4610" s="176"/>
      <c r="F4610" s="176"/>
      <c r="G4610" s="177"/>
      <c r="H4610" s="177"/>
    </row>
    <row r="4611" spans="1:8" x14ac:dyDescent="0.25">
      <c r="A4611" s="793"/>
      <c r="E4611" s="176"/>
      <c r="F4611" s="176"/>
      <c r="G4611" s="177"/>
      <c r="H4611" s="177"/>
    </row>
    <row r="4612" spans="1:8" x14ac:dyDescent="0.25">
      <c r="A4612" s="793"/>
      <c r="E4612" s="176"/>
      <c r="F4612" s="176"/>
      <c r="G4612" s="177"/>
      <c r="H4612" s="177"/>
    </row>
    <row r="4613" spans="1:8" x14ac:dyDescent="0.25">
      <c r="A4613" s="793"/>
      <c r="E4613" s="176"/>
      <c r="F4613" s="176"/>
      <c r="G4613" s="177"/>
      <c r="H4613" s="177"/>
    </row>
    <row r="4614" spans="1:8" x14ac:dyDescent="0.25">
      <c r="A4614" s="793"/>
      <c r="E4614" s="176"/>
      <c r="F4614" s="176"/>
      <c r="G4614" s="177"/>
      <c r="H4614" s="177"/>
    </row>
    <row r="4615" spans="1:8" x14ac:dyDescent="0.25">
      <c r="A4615" s="793"/>
      <c r="E4615" s="176"/>
      <c r="F4615" s="176"/>
      <c r="G4615" s="177"/>
      <c r="H4615" s="177"/>
    </row>
    <row r="4616" spans="1:8" x14ac:dyDescent="0.25">
      <c r="A4616" s="793"/>
      <c r="E4616" s="176"/>
      <c r="F4616" s="176"/>
      <c r="G4616" s="177"/>
      <c r="H4616" s="177"/>
    </row>
    <row r="4617" spans="1:8" x14ac:dyDescent="0.25">
      <c r="A4617" s="793"/>
      <c r="E4617" s="176"/>
      <c r="F4617" s="176"/>
      <c r="G4617" s="177"/>
      <c r="H4617" s="177"/>
    </row>
    <row r="4618" spans="1:8" x14ac:dyDescent="0.25">
      <c r="A4618" s="793"/>
      <c r="E4618" s="176"/>
      <c r="F4618" s="176"/>
      <c r="G4618" s="177"/>
      <c r="H4618" s="177"/>
    </row>
    <row r="4619" spans="1:8" x14ac:dyDescent="0.25">
      <c r="A4619" s="793"/>
      <c r="E4619" s="176"/>
      <c r="F4619" s="176"/>
      <c r="G4619" s="177"/>
      <c r="H4619" s="177"/>
    </row>
    <row r="4620" spans="1:8" x14ac:dyDescent="0.25">
      <c r="A4620" s="793"/>
      <c r="E4620" s="176"/>
      <c r="F4620" s="176"/>
      <c r="G4620" s="177"/>
      <c r="H4620" s="177"/>
    </row>
    <row r="4621" spans="1:8" x14ac:dyDescent="0.25">
      <c r="A4621" s="793"/>
      <c r="E4621" s="176"/>
      <c r="F4621" s="176"/>
      <c r="G4621" s="177"/>
      <c r="H4621" s="177"/>
    </row>
    <row r="4622" spans="1:8" x14ac:dyDescent="0.25">
      <c r="A4622" s="793"/>
      <c r="E4622" s="176"/>
      <c r="F4622" s="176"/>
      <c r="G4622" s="177"/>
      <c r="H4622" s="177"/>
    </row>
    <row r="4623" spans="1:8" x14ac:dyDescent="0.25">
      <c r="A4623" s="793"/>
      <c r="E4623" s="176"/>
      <c r="F4623" s="176"/>
      <c r="G4623" s="177"/>
      <c r="H4623" s="177"/>
    </row>
    <row r="4624" spans="1:8" x14ac:dyDescent="0.25">
      <c r="A4624" s="793"/>
      <c r="E4624" s="176"/>
      <c r="F4624" s="176"/>
      <c r="G4624" s="177"/>
      <c r="H4624" s="177"/>
    </row>
    <row r="4625" spans="1:8" x14ac:dyDescent="0.25">
      <c r="A4625" s="793"/>
      <c r="E4625" s="176"/>
      <c r="F4625" s="176"/>
      <c r="G4625" s="177"/>
      <c r="H4625" s="177"/>
    </row>
    <row r="4626" spans="1:8" x14ac:dyDescent="0.25">
      <c r="A4626" s="793"/>
      <c r="E4626" s="176"/>
      <c r="F4626" s="176"/>
      <c r="G4626" s="177"/>
      <c r="H4626" s="177"/>
    </row>
    <row r="4627" spans="1:8" x14ac:dyDescent="0.25">
      <c r="A4627" s="793"/>
      <c r="E4627" s="176"/>
      <c r="F4627" s="176"/>
      <c r="G4627" s="177"/>
      <c r="H4627" s="177"/>
    </row>
    <row r="4628" spans="1:8" x14ac:dyDescent="0.25">
      <c r="A4628" s="793"/>
      <c r="E4628" s="176"/>
      <c r="F4628" s="176"/>
      <c r="G4628" s="177"/>
      <c r="H4628" s="177"/>
    </row>
    <row r="4629" spans="1:8" x14ac:dyDescent="0.25">
      <c r="A4629" s="793"/>
      <c r="E4629" s="176"/>
      <c r="F4629" s="176"/>
      <c r="G4629" s="177"/>
      <c r="H4629" s="177"/>
    </row>
    <row r="4630" spans="1:8" x14ac:dyDescent="0.25">
      <c r="A4630" s="793"/>
      <c r="E4630" s="176"/>
      <c r="F4630" s="176"/>
      <c r="G4630" s="177"/>
      <c r="H4630" s="177"/>
    </row>
    <row r="4631" spans="1:8" x14ac:dyDescent="0.25">
      <c r="A4631" s="793"/>
      <c r="E4631" s="176"/>
      <c r="F4631" s="176"/>
      <c r="G4631" s="177"/>
      <c r="H4631" s="177"/>
    </row>
    <row r="4632" spans="1:8" x14ac:dyDescent="0.25">
      <c r="A4632" s="793"/>
      <c r="E4632" s="176"/>
      <c r="F4632" s="176"/>
      <c r="G4632" s="177"/>
      <c r="H4632" s="177"/>
    </row>
    <row r="4633" spans="1:8" x14ac:dyDescent="0.25">
      <c r="A4633" s="793"/>
      <c r="E4633" s="176"/>
      <c r="F4633" s="176"/>
      <c r="G4633" s="177"/>
      <c r="H4633" s="177"/>
    </row>
    <row r="4634" spans="1:8" x14ac:dyDescent="0.25">
      <c r="A4634" s="793"/>
      <c r="E4634" s="176"/>
      <c r="F4634" s="176"/>
      <c r="G4634" s="177"/>
      <c r="H4634" s="177"/>
    </row>
    <row r="4635" spans="1:8" x14ac:dyDescent="0.25">
      <c r="A4635" s="793"/>
      <c r="E4635" s="176"/>
      <c r="F4635" s="176"/>
      <c r="G4635" s="177"/>
      <c r="H4635" s="177"/>
    </row>
    <row r="4636" spans="1:8" x14ac:dyDescent="0.25">
      <c r="A4636" s="793"/>
      <c r="E4636" s="176"/>
      <c r="F4636" s="176"/>
      <c r="G4636" s="177"/>
      <c r="H4636" s="177"/>
    </row>
    <row r="4637" spans="1:8" x14ac:dyDescent="0.25">
      <c r="A4637" s="793"/>
      <c r="E4637" s="176"/>
      <c r="F4637" s="176"/>
      <c r="G4637" s="177"/>
      <c r="H4637" s="177"/>
    </row>
    <row r="4638" spans="1:8" x14ac:dyDescent="0.25">
      <c r="A4638" s="793"/>
      <c r="E4638" s="176"/>
      <c r="F4638" s="176"/>
      <c r="G4638" s="177"/>
      <c r="H4638" s="177"/>
    </row>
    <row r="4639" spans="1:8" x14ac:dyDescent="0.25">
      <c r="A4639" s="793"/>
      <c r="E4639" s="176"/>
      <c r="F4639" s="176"/>
      <c r="G4639" s="177"/>
      <c r="H4639" s="177"/>
    </row>
    <row r="4640" spans="1:8" x14ac:dyDescent="0.25">
      <c r="A4640" s="793"/>
      <c r="E4640" s="176"/>
      <c r="F4640" s="176"/>
      <c r="G4640" s="177"/>
      <c r="H4640" s="177"/>
    </row>
    <row r="4641" spans="1:8" x14ac:dyDescent="0.25">
      <c r="A4641" s="793"/>
      <c r="E4641" s="176"/>
      <c r="F4641" s="176"/>
      <c r="G4641" s="177"/>
      <c r="H4641" s="177"/>
    </row>
    <row r="4642" spans="1:8" x14ac:dyDescent="0.25">
      <c r="A4642" s="793"/>
      <c r="E4642" s="176"/>
      <c r="F4642" s="176"/>
      <c r="G4642" s="177"/>
      <c r="H4642" s="177"/>
    </row>
    <row r="4643" spans="1:8" x14ac:dyDescent="0.25">
      <c r="A4643" s="793"/>
      <c r="E4643" s="176"/>
      <c r="F4643" s="176"/>
      <c r="G4643" s="177"/>
      <c r="H4643" s="177"/>
    </row>
    <row r="4644" spans="1:8" x14ac:dyDescent="0.25">
      <c r="A4644" s="793"/>
      <c r="E4644" s="176"/>
      <c r="F4644" s="176"/>
      <c r="G4644" s="177"/>
      <c r="H4644" s="177"/>
    </row>
    <row r="4645" spans="1:8" x14ac:dyDescent="0.25">
      <c r="A4645" s="793"/>
      <c r="E4645" s="176"/>
      <c r="F4645" s="176"/>
      <c r="G4645" s="177"/>
      <c r="H4645" s="177"/>
    </row>
    <row r="4646" spans="1:8" x14ac:dyDescent="0.25">
      <c r="A4646" s="793"/>
      <c r="E4646" s="176"/>
      <c r="F4646" s="176"/>
      <c r="G4646" s="177"/>
      <c r="H4646" s="177"/>
    </row>
    <row r="4647" spans="1:8" x14ac:dyDescent="0.25">
      <c r="A4647" s="793"/>
      <c r="E4647" s="176"/>
      <c r="F4647" s="176"/>
      <c r="G4647" s="177"/>
      <c r="H4647" s="177"/>
    </row>
    <row r="4648" spans="1:8" x14ac:dyDescent="0.25">
      <c r="A4648" s="793"/>
      <c r="E4648" s="176"/>
      <c r="F4648" s="176"/>
      <c r="G4648" s="177"/>
      <c r="H4648" s="177"/>
    </row>
    <row r="4649" spans="1:8" x14ac:dyDescent="0.25">
      <c r="A4649" s="793"/>
      <c r="E4649" s="176"/>
      <c r="F4649" s="176"/>
      <c r="G4649" s="177"/>
      <c r="H4649" s="177"/>
    </row>
    <row r="4650" spans="1:8" x14ac:dyDescent="0.25">
      <c r="A4650" s="793"/>
      <c r="E4650" s="176"/>
      <c r="F4650" s="176"/>
      <c r="G4650" s="177"/>
      <c r="H4650" s="177"/>
    </row>
    <row r="4651" spans="1:8" x14ac:dyDescent="0.25">
      <c r="A4651" s="793"/>
      <c r="E4651" s="176"/>
      <c r="F4651" s="176"/>
      <c r="G4651" s="177"/>
      <c r="H4651" s="177"/>
    </row>
    <row r="4652" spans="1:8" x14ac:dyDescent="0.25">
      <c r="A4652" s="793"/>
      <c r="E4652" s="176"/>
      <c r="F4652" s="176"/>
      <c r="G4652" s="177"/>
      <c r="H4652" s="177"/>
    </row>
    <row r="4653" spans="1:8" x14ac:dyDescent="0.25">
      <c r="A4653" s="793"/>
      <c r="E4653" s="176"/>
      <c r="F4653" s="176"/>
      <c r="G4653" s="177"/>
      <c r="H4653" s="177"/>
    </row>
    <row r="4654" spans="1:8" x14ac:dyDescent="0.25">
      <c r="A4654" s="793"/>
      <c r="E4654" s="176"/>
      <c r="F4654" s="176"/>
      <c r="G4654" s="177"/>
      <c r="H4654" s="177"/>
    </row>
    <row r="4655" spans="1:8" x14ac:dyDescent="0.25">
      <c r="A4655" s="793"/>
      <c r="E4655" s="176"/>
      <c r="F4655" s="176"/>
      <c r="G4655" s="177"/>
      <c r="H4655" s="177"/>
    </row>
    <row r="4656" spans="1:8" x14ac:dyDescent="0.25">
      <c r="A4656" s="793"/>
      <c r="E4656" s="176"/>
      <c r="F4656" s="176"/>
      <c r="G4656" s="177"/>
      <c r="H4656" s="177"/>
    </row>
    <row r="4657" spans="1:8" x14ac:dyDescent="0.25">
      <c r="A4657" s="793"/>
      <c r="E4657" s="176"/>
      <c r="F4657" s="176"/>
      <c r="G4657" s="177"/>
      <c r="H4657" s="177"/>
    </row>
    <row r="4658" spans="1:8" x14ac:dyDescent="0.25">
      <c r="A4658" s="793"/>
      <c r="E4658" s="176"/>
      <c r="F4658" s="176"/>
      <c r="G4658" s="177"/>
      <c r="H4658" s="177"/>
    </row>
    <row r="4659" spans="1:8" x14ac:dyDescent="0.25">
      <c r="A4659" s="793"/>
      <c r="E4659" s="176"/>
      <c r="F4659" s="176"/>
      <c r="G4659" s="177"/>
      <c r="H4659" s="177"/>
    </row>
    <row r="4660" spans="1:8" x14ac:dyDescent="0.25">
      <c r="A4660" s="793"/>
      <c r="E4660" s="176"/>
      <c r="F4660" s="176"/>
      <c r="G4660" s="177"/>
      <c r="H4660" s="177"/>
    </row>
    <row r="4661" spans="1:8" x14ac:dyDescent="0.25">
      <c r="A4661" s="793"/>
      <c r="E4661" s="176"/>
      <c r="F4661" s="176"/>
      <c r="G4661" s="177"/>
      <c r="H4661" s="177"/>
    </row>
    <row r="4662" spans="1:8" x14ac:dyDescent="0.25">
      <c r="A4662" s="793"/>
      <c r="E4662" s="176"/>
      <c r="F4662" s="176"/>
      <c r="G4662" s="177"/>
      <c r="H4662" s="177"/>
    </row>
    <row r="4663" spans="1:8" x14ac:dyDescent="0.25">
      <c r="A4663" s="793"/>
      <c r="E4663" s="176"/>
      <c r="F4663" s="176"/>
      <c r="G4663" s="177"/>
      <c r="H4663" s="177"/>
    </row>
    <row r="4664" spans="1:8" x14ac:dyDescent="0.25">
      <c r="A4664" s="793"/>
      <c r="E4664" s="176"/>
      <c r="F4664" s="176"/>
      <c r="G4664" s="177"/>
      <c r="H4664" s="177"/>
    </row>
    <row r="4665" spans="1:8" x14ac:dyDescent="0.25">
      <c r="A4665" s="793"/>
      <c r="E4665" s="176"/>
      <c r="F4665" s="176"/>
      <c r="G4665" s="177"/>
      <c r="H4665" s="177"/>
    </row>
    <row r="4666" spans="1:8" x14ac:dyDescent="0.25">
      <c r="A4666" s="793"/>
      <c r="E4666" s="176"/>
      <c r="F4666" s="176"/>
      <c r="G4666" s="177"/>
      <c r="H4666" s="177"/>
    </row>
    <row r="4667" spans="1:8" x14ac:dyDescent="0.25">
      <c r="A4667" s="793"/>
      <c r="E4667" s="176"/>
      <c r="F4667" s="176"/>
      <c r="G4667" s="177"/>
      <c r="H4667" s="177"/>
    </row>
    <row r="4668" spans="1:8" x14ac:dyDescent="0.25">
      <c r="A4668" s="793"/>
      <c r="E4668" s="176"/>
      <c r="F4668" s="176"/>
      <c r="G4668" s="177"/>
      <c r="H4668" s="177"/>
    </row>
    <row r="4669" spans="1:8" x14ac:dyDescent="0.25">
      <c r="A4669" s="793"/>
      <c r="E4669" s="176"/>
      <c r="F4669" s="176"/>
      <c r="G4669" s="177"/>
      <c r="H4669" s="177"/>
    </row>
    <row r="4670" spans="1:8" x14ac:dyDescent="0.25">
      <c r="A4670" s="793"/>
      <c r="E4670" s="176"/>
      <c r="F4670" s="176"/>
      <c r="G4670" s="177"/>
      <c r="H4670" s="177"/>
    </row>
    <row r="4671" spans="1:8" x14ac:dyDescent="0.25">
      <c r="A4671" s="793"/>
      <c r="E4671" s="176"/>
      <c r="F4671" s="176"/>
      <c r="G4671" s="177"/>
      <c r="H4671" s="177"/>
    </row>
    <row r="4672" spans="1:8" x14ac:dyDescent="0.25">
      <c r="A4672" s="793"/>
      <c r="E4672" s="176"/>
      <c r="F4672" s="176"/>
      <c r="G4672" s="177"/>
      <c r="H4672" s="177"/>
    </row>
    <row r="4673" spans="1:8" x14ac:dyDescent="0.25">
      <c r="A4673" s="793"/>
      <c r="E4673" s="176"/>
      <c r="F4673" s="176"/>
      <c r="G4673" s="177"/>
      <c r="H4673" s="177"/>
    </row>
    <row r="4674" spans="1:8" x14ac:dyDescent="0.25">
      <c r="A4674" s="793"/>
      <c r="E4674" s="176"/>
      <c r="F4674" s="176"/>
      <c r="G4674" s="177"/>
      <c r="H4674" s="177"/>
    </row>
    <row r="4675" spans="1:8" x14ac:dyDescent="0.25">
      <c r="A4675" s="793"/>
      <c r="E4675" s="176"/>
      <c r="F4675" s="176"/>
      <c r="G4675" s="177"/>
      <c r="H4675" s="177"/>
    </row>
    <row r="4676" spans="1:8" x14ac:dyDescent="0.25">
      <c r="A4676" s="793"/>
      <c r="E4676" s="176"/>
      <c r="F4676" s="176"/>
      <c r="G4676" s="177"/>
      <c r="H4676" s="177"/>
    </row>
    <row r="4677" spans="1:8" x14ac:dyDescent="0.25">
      <c r="A4677" s="793"/>
      <c r="E4677" s="176"/>
      <c r="F4677" s="176"/>
      <c r="G4677" s="177"/>
      <c r="H4677" s="177"/>
    </row>
    <row r="4678" spans="1:8" x14ac:dyDescent="0.25">
      <c r="A4678" s="793"/>
      <c r="E4678" s="176"/>
      <c r="F4678" s="176"/>
      <c r="G4678" s="177"/>
      <c r="H4678" s="177"/>
    </row>
    <row r="4679" spans="1:8" x14ac:dyDescent="0.25">
      <c r="A4679" s="793"/>
      <c r="E4679" s="176"/>
      <c r="F4679" s="176"/>
      <c r="G4679" s="177"/>
      <c r="H4679" s="177"/>
    </row>
    <row r="4680" spans="1:8" x14ac:dyDescent="0.25">
      <c r="A4680" s="793"/>
      <c r="E4680" s="176"/>
      <c r="F4680" s="176"/>
      <c r="G4680" s="177"/>
      <c r="H4680" s="177"/>
    </row>
    <row r="4681" spans="1:8" x14ac:dyDescent="0.25">
      <c r="A4681" s="793"/>
      <c r="E4681" s="176"/>
      <c r="F4681" s="176"/>
      <c r="G4681" s="177"/>
      <c r="H4681" s="177"/>
    </row>
    <row r="4682" spans="1:8" x14ac:dyDescent="0.25">
      <c r="A4682" s="793"/>
      <c r="E4682" s="176"/>
      <c r="F4682" s="176"/>
      <c r="G4682" s="177"/>
      <c r="H4682" s="177"/>
    </row>
    <row r="4683" spans="1:8" x14ac:dyDescent="0.25">
      <c r="A4683" s="793"/>
      <c r="E4683" s="176"/>
      <c r="F4683" s="176"/>
      <c r="G4683" s="177"/>
      <c r="H4683" s="177"/>
    </row>
    <row r="4684" spans="1:8" x14ac:dyDescent="0.25">
      <c r="A4684" s="793"/>
      <c r="E4684" s="176"/>
      <c r="F4684" s="176"/>
      <c r="G4684" s="177"/>
      <c r="H4684" s="177"/>
    </row>
    <row r="4685" spans="1:8" x14ac:dyDescent="0.25">
      <c r="A4685" s="793"/>
      <c r="E4685" s="176"/>
      <c r="F4685" s="176"/>
      <c r="G4685" s="177"/>
      <c r="H4685" s="177"/>
    </row>
    <row r="4686" spans="1:8" x14ac:dyDescent="0.25">
      <c r="A4686" s="793"/>
      <c r="E4686" s="176"/>
      <c r="F4686" s="176"/>
      <c r="G4686" s="177"/>
      <c r="H4686" s="177"/>
    </row>
    <row r="4687" spans="1:8" x14ac:dyDescent="0.25">
      <c r="A4687" s="793"/>
      <c r="E4687" s="176"/>
      <c r="F4687" s="176"/>
      <c r="G4687" s="177"/>
      <c r="H4687" s="177"/>
    </row>
    <row r="4688" spans="1:8" x14ac:dyDescent="0.25">
      <c r="A4688" s="793"/>
      <c r="E4688" s="176"/>
      <c r="F4688" s="176"/>
      <c r="G4688" s="177"/>
      <c r="H4688" s="177"/>
    </row>
    <row r="4689" spans="1:8" x14ac:dyDescent="0.25">
      <c r="A4689" s="793"/>
      <c r="E4689" s="176"/>
      <c r="F4689" s="176"/>
      <c r="G4689" s="177"/>
      <c r="H4689" s="177"/>
    </row>
    <row r="4690" spans="1:8" x14ac:dyDescent="0.25">
      <c r="A4690" s="793"/>
      <c r="E4690" s="176"/>
      <c r="F4690" s="176"/>
      <c r="G4690" s="177"/>
      <c r="H4690" s="177"/>
    </row>
    <row r="4691" spans="1:8" x14ac:dyDescent="0.25">
      <c r="A4691" s="793"/>
      <c r="E4691" s="176"/>
      <c r="F4691" s="176"/>
      <c r="G4691" s="177"/>
      <c r="H4691" s="177"/>
    </row>
    <row r="4692" spans="1:8" x14ac:dyDescent="0.25">
      <c r="A4692" s="793"/>
      <c r="E4692" s="176"/>
      <c r="F4692" s="176"/>
      <c r="G4692" s="177"/>
      <c r="H4692" s="177"/>
    </row>
    <row r="4693" spans="1:8" x14ac:dyDescent="0.25">
      <c r="A4693" s="793"/>
      <c r="E4693" s="176"/>
      <c r="F4693" s="176"/>
      <c r="G4693" s="177"/>
      <c r="H4693" s="177"/>
    </row>
    <row r="4694" spans="1:8" x14ac:dyDescent="0.25">
      <c r="A4694" s="793"/>
      <c r="E4694" s="176"/>
      <c r="F4694" s="176"/>
      <c r="G4694" s="177"/>
      <c r="H4694" s="177"/>
    </row>
    <row r="4695" spans="1:8" x14ac:dyDescent="0.25">
      <c r="A4695" s="793"/>
      <c r="E4695" s="176"/>
      <c r="F4695" s="176"/>
      <c r="G4695" s="177"/>
      <c r="H4695" s="177"/>
    </row>
    <row r="4696" spans="1:8" x14ac:dyDescent="0.25">
      <c r="A4696" s="793"/>
      <c r="E4696" s="176"/>
      <c r="F4696" s="176"/>
      <c r="G4696" s="177"/>
      <c r="H4696" s="177"/>
    </row>
    <row r="4697" spans="1:8" x14ac:dyDescent="0.25">
      <c r="A4697" s="793"/>
      <c r="E4697" s="176"/>
      <c r="F4697" s="176"/>
      <c r="G4697" s="177"/>
      <c r="H4697" s="177"/>
    </row>
    <row r="4698" spans="1:8" x14ac:dyDescent="0.25">
      <c r="A4698" s="793"/>
      <c r="E4698" s="176"/>
      <c r="F4698" s="176"/>
      <c r="G4698" s="177"/>
      <c r="H4698" s="177"/>
    </row>
    <row r="4699" spans="1:8" x14ac:dyDescent="0.25">
      <c r="A4699" s="793"/>
      <c r="E4699" s="176"/>
      <c r="F4699" s="176"/>
      <c r="G4699" s="177"/>
      <c r="H4699" s="177"/>
    </row>
    <row r="4700" spans="1:8" x14ac:dyDescent="0.25">
      <c r="A4700" s="793"/>
      <c r="E4700" s="176"/>
      <c r="F4700" s="176"/>
      <c r="G4700" s="177"/>
      <c r="H4700" s="177"/>
    </row>
    <row r="4701" spans="1:8" x14ac:dyDescent="0.25">
      <c r="A4701" s="793"/>
      <c r="E4701" s="176"/>
      <c r="F4701" s="176"/>
      <c r="G4701" s="177"/>
      <c r="H4701" s="177"/>
    </row>
    <row r="4702" spans="1:8" x14ac:dyDescent="0.25">
      <c r="A4702" s="793"/>
      <c r="E4702" s="176"/>
      <c r="F4702" s="176"/>
      <c r="G4702" s="177"/>
      <c r="H4702" s="177"/>
    </row>
    <row r="4703" spans="1:8" x14ac:dyDescent="0.25">
      <c r="A4703" s="793"/>
      <c r="E4703" s="176"/>
      <c r="F4703" s="176"/>
      <c r="G4703" s="177"/>
      <c r="H4703" s="177"/>
    </row>
    <row r="4704" spans="1:8" x14ac:dyDescent="0.25">
      <c r="A4704" s="793"/>
      <c r="E4704" s="176"/>
      <c r="F4704" s="176"/>
      <c r="G4704" s="177"/>
      <c r="H4704" s="177"/>
    </row>
    <row r="4705" spans="1:8" x14ac:dyDescent="0.25">
      <c r="A4705" s="793"/>
      <c r="E4705" s="176"/>
      <c r="F4705" s="176"/>
      <c r="G4705" s="177"/>
      <c r="H4705" s="177"/>
    </row>
    <row r="4706" spans="1:8" x14ac:dyDescent="0.25">
      <c r="A4706" s="793"/>
      <c r="E4706" s="176"/>
      <c r="F4706" s="176"/>
      <c r="G4706" s="177"/>
      <c r="H4706" s="177"/>
    </row>
    <row r="4707" spans="1:8" x14ac:dyDescent="0.25">
      <c r="A4707" s="793"/>
      <c r="E4707" s="176"/>
      <c r="F4707" s="176"/>
      <c r="G4707" s="177"/>
      <c r="H4707" s="177"/>
    </row>
    <row r="4708" spans="1:8" x14ac:dyDescent="0.25">
      <c r="A4708" s="793"/>
      <c r="E4708" s="176"/>
      <c r="F4708" s="176"/>
      <c r="G4708" s="177"/>
      <c r="H4708" s="177"/>
    </row>
    <row r="4709" spans="1:8" x14ac:dyDescent="0.25">
      <c r="A4709" s="793"/>
      <c r="E4709" s="176"/>
      <c r="F4709" s="176"/>
      <c r="G4709" s="177"/>
      <c r="H4709" s="177"/>
    </row>
    <row r="4710" spans="1:8" x14ac:dyDescent="0.25">
      <c r="A4710" s="793"/>
      <c r="E4710" s="176"/>
      <c r="F4710" s="176"/>
      <c r="G4710" s="177"/>
      <c r="H4710" s="177"/>
    </row>
    <row r="4711" spans="1:8" x14ac:dyDescent="0.25">
      <c r="A4711" s="793"/>
      <c r="E4711" s="176"/>
      <c r="F4711" s="176"/>
      <c r="G4711" s="177"/>
      <c r="H4711" s="177"/>
    </row>
    <row r="4712" spans="1:8" x14ac:dyDescent="0.25">
      <c r="A4712" s="793"/>
      <c r="E4712" s="176"/>
      <c r="F4712" s="176"/>
      <c r="G4712" s="177"/>
      <c r="H4712" s="177"/>
    </row>
    <row r="4713" spans="1:8" x14ac:dyDescent="0.25">
      <c r="A4713" s="793"/>
      <c r="E4713" s="176"/>
      <c r="F4713" s="176"/>
      <c r="G4713" s="177"/>
      <c r="H4713" s="177"/>
    </row>
    <row r="4714" spans="1:8" x14ac:dyDescent="0.25">
      <c r="A4714" s="793"/>
      <c r="E4714" s="176"/>
      <c r="F4714" s="176"/>
      <c r="G4714" s="177"/>
      <c r="H4714" s="177"/>
    </row>
    <row r="4715" spans="1:8" x14ac:dyDescent="0.25">
      <c r="A4715" s="793"/>
      <c r="E4715" s="176"/>
      <c r="F4715" s="176"/>
      <c r="G4715" s="177"/>
      <c r="H4715" s="177"/>
    </row>
    <row r="4716" spans="1:8" x14ac:dyDescent="0.25">
      <c r="A4716" s="793"/>
      <c r="E4716" s="176"/>
      <c r="F4716" s="176"/>
      <c r="G4716" s="177"/>
      <c r="H4716" s="177"/>
    </row>
    <row r="4717" spans="1:8" x14ac:dyDescent="0.25">
      <c r="A4717" s="793"/>
      <c r="E4717" s="176"/>
      <c r="F4717" s="176"/>
      <c r="G4717" s="177"/>
      <c r="H4717" s="177"/>
    </row>
    <row r="4718" spans="1:8" x14ac:dyDescent="0.25">
      <c r="A4718" s="793"/>
      <c r="E4718" s="176"/>
      <c r="F4718" s="176"/>
      <c r="G4718" s="177"/>
      <c r="H4718" s="177"/>
    </row>
    <row r="4719" spans="1:8" x14ac:dyDescent="0.25">
      <c r="A4719" s="793"/>
      <c r="E4719" s="176"/>
      <c r="F4719" s="176"/>
      <c r="G4719" s="177"/>
      <c r="H4719" s="177"/>
    </row>
    <row r="4720" spans="1:8" x14ac:dyDescent="0.25">
      <c r="A4720" s="793"/>
      <c r="E4720" s="176"/>
      <c r="F4720" s="176"/>
      <c r="G4720" s="177"/>
      <c r="H4720" s="177"/>
    </row>
    <row r="4721" spans="1:8" x14ac:dyDescent="0.25">
      <c r="A4721" s="793"/>
      <c r="E4721" s="176"/>
      <c r="F4721" s="176"/>
      <c r="G4721" s="177"/>
      <c r="H4721" s="177"/>
    </row>
    <row r="4722" spans="1:8" x14ac:dyDescent="0.25">
      <c r="A4722" s="793"/>
      <c r="E4722" s="176"/>
      <c r="F4722" s="176"/>
      <c r="G4722" s="177"/>
      <c r="H4722" s="177"/>
    </row>
    <row r="4723" spans="1:8" x14ac:dyDescent="0.25">
      <c r="A4723" s="793"/>
      <c r="E4723" s="176"/>
      <c r="F4723" s="176"/>
      <c r="G4723" s="177"/>
      <c r="H4723" s="177"/>
    </row>
    <row r="4724" spans="1:8" x14ac:dyDescent="0.25">
      <c r="A4724" s="793"/>
      <c r="E4724" s="176"/>
      <c r="F4724" s="176"/>
      <c r="G4724" s="177"/>
      <c r="H4724" s="177"/>
    </row>
    <row r="4725" spans="1:8" x14ac:dyDescent="0.25">
      <c r="A4725" s="793"/>
      <c r="E4725" s="176"/>
      <c r="F4725" s="176"/>
      <c r="G4725" s="177"/>
      <c r="H4725" s="177"/>
    </row>
    <row r="4726" spans="1:8" x14ac:dyDescent="0.25">
      <c r="A4726" s="793"/>
      <c r="E4726" s="176"/>
      <c r="F4726" s="176"/>
      <c r="G4726" s="177"/>
      <c r="H4726" s="177"/>
    </row>
    <row r="4727" spans="1:8" x14ac:dyDescent="0.25">
      <c r="A4727" s="793"/>
      <c r="E4727" s="176"/>
      <c r="F4727" s="176"/>
      <c r="G4727" s="177"/>
      <c r="H4727" s="177"/>
    </row>
    <row r="4728" spans="1:8" x14ac:dyDescent="0.25">
      <c r="A4728" s="793"/>
      <c r="E4728" s="176"/>
      <c r="F4728" s="176"/>
      <c r="G4728" s="177"/>
      <c r="H4728" s="177"/>
    </row>
    <row r="4729" spans="1:8" x14ac:dyDescent="0.25">
      <c r="A4729" s="793"/>
      <c r="E4729" s="176"/>
      <c r="F4729" s="176"/>
      <c r="G4729" s="177"/>
      <c r="H4729" s="177"/>
    </row>
    <row r="4730" spans="1:8" x14ac:dyDescent="0.25">
      <c r="A4730" s="793"/>
      <c r="E4730" s="176"/>
      <c r="F4730" s="176"/>
      <c r="G4730" s="177"/>
      <c r="H4730" s="177"/>
    </row>
    <row r="4731" spans="1:8" x14ac:dyDescent="0.25">
      <c r="A4731" s="793"/>
      <c r="E4731" s="176"/>
      <c r="F4731" s="176"/>
      <c r="G4731" s="177"/>
      <c r="H4731" s="177"/>
    </row>
    <row r="4732" spans="1:8" x14ac:dyDescent="0.25">
      <c r="A4732" s="793"/>
      <c r="E4732" s="176"/>
      <c r="F4732" s="176"/>
      <c r="G4732" s="177"/>
      <c r="H4732" s="177"/>
    </row>
    <row r="4733" spans="1:8" x14ac:dyDescent="0.25">
      <c r="A4733" s="793"/>
      <c r="E4733" s="176"/>
      <c r="F4733" s="176"/>
      <c r="G4733" s="177"/>
      <c r="H4733" s="177"/>
    </row>
    <row r="4734" spans="1:8" x14ac:dyDescent="0.25">
      <c r="A4734" s="793"/>
      <c r="E4734" s="176"/>
      <c r="F4734" s="176"/>
      <c r="G4734" s="177"/>
      <c r="H4734" s="177"/>
    </row>
    <row r="4735" spans="1:8" x14ac:dyDescent="0.25">
      <c r="A4735" s="793"/>
      <c r="E4735" s="176"/>
      <c r="F4735" s="176"/>
      <c r="G4735" s="177"/>
      <c r="H4735" s="177"/>
    </row>
    <row r="4736" spans="1:8" x14ac:dyDescent="0.25">
      <c r="A4736" s="793"/>
      <c r="E4736" s="176"/>
      <c r="F4736" s="176"/>
      <c r="G4736" s="177"/>
      <c r="H4736" s="177"/>
    </row>
    <row r="4737" spans="1:8" x14ac:dyDescent="0.25">
      <c r="A4737" s="793"/>
      <c r="E4737" s="176"/>
      <c r="F4737" s="176"/>
      <c r="G4737" s="177"/>
      <c r="H4737" s="177"/>
    </row>
    <row r="4738" spans="1:8" x14ac:dyDescent="0.25">
      <c r="A4738" s="793"/>
      <c r="E4738" s="176"/>
      <c r="F4738" s="176"/>
      <c r="G4738" s="177"/>
      <c r="H4738" s="177"/>
    </row>
    <row r="4739" spans="1:8" x14ac:dyDescent="0.25">
      <c r="A4739" s="793"/>
      <c r="E4739" s="176"/>
      <c r="F4739" s="176"/>
      <c r="G4739" s="177"/>
      <c r="H4739" s="177"/>
    </row>
    <row r="4740" spans="1:8" x14ac:dyDescent="0.25">
      <c r="A4740" s="793"/>
      <c r="E4740" s="176"/>
      <c r="F4740" s="176"/>
      <c r="G4740" s="177"/>
      <c r="H4740" s="177"/>
    </row>
    <row r="4741" spans="1:8" x14ac:dyDescent="0.25">
      <c r="A4741" s="793"/>
      <c r="E4741" s="176"/>
      <c r="F4741" s="176"/>
      <c r="G4741" s="177"/>
      <c r="H4741" s="177"/>
    </row>
    <row r="4742" spans="1:8" x14ac:dyDescent="0.25">
      <c r="A4742" s="793"/>
      <c r="E4742" s="176"/>
      <c r="F4742" s="176"/>
      <c r="G4742" s="177"/>
      <c r="H4742" s="177"/>
    </row>
    <row r="4743" spans="1:8" x14ac:dyDescent="0.25">
      <c r="A4743" s="793"/>
      <c r="E4743" s="176"/>
      <c r="F4743" s="176"/>
      <c r="G4743" s="177"/>
      <c r="H4743" s="177"/>
    </row>
    <row r="4744" spans="1:8" x14ac:dyDescent="0.25">
      <c r="A4744" s="793"/>
      <c r="E4744" s="176"/>
      <c r="F4744" s="176"/>
      <c r="G4744" s="177"/>
      <c r="H4744" s="177"/>
    </row>
    <row r="4745" spans="1:8" x14ac:dyDescent="0.25">
      <c r="A4745" s="793"/>
      <c r="E4745" s="176"/>
      <c r="F4745" s="176"/>
      <c r="G4745" s="177"/>
      <c r="H4745" s="177"/>
    </row>
    <row r="4746" spans="1:8" x14ac:dyDescent="0.25">
      <c r="A4746" s="793"/>
      <c r="E4746" s="176"/>
      <c r="F4746" s="176"/>
      <c r="G4746" s="177"/>
      <c r="H4746" s="177"/>
    </row>
    <row r="4747" spans="1:8" x14ac:dyDescent="0.25">
      <c r="A4747" s="793"/>
      <c r="E4747" s="176"/>
      <c r="F4747" s="176"/>
      <c r="G4747" s="177"/>
      <c r="H4747" s="177"/>
    </row>
    <row r="4748" spans="1:8" x14ac:dyDescent="0.25">
      <c r="A4748" s="793"/>
      <c r="E4748" s="176"/>
      <c r="F4748" s="176"/>
      <c r="G4748" s="177"/>
      <c r="H4748" s="177"/>
    </row>
    <row r="4749" spans="1:8" x14ac:dyDescent="0.25">
      <c r="A4749" s="793"/>
      <c r="E4749" s="176"/>
      <c r="F4749" s="176"/>
      <c r="G4749" s="177"/>
      <c r="H4749" s="177"/>
    </row>
    <row r="4750" spans="1:8" x14ac:dyDescent="0.25">
      <c r="A4750" s="793"/>
      <c r="E4750" s="176"/>
      <c r="F4750" s="176"/>
      <c r="G4750" s="177"/>
      <c r="H4750" s="177"/>
    </row>
    <row r="4751" spans="1:8" x14ac:dyDescent="0.25">
      <c r="A4751" s="793"/>
      <c r="E4751" s="176"/>
      <c r="F4751" s="176"/>
      <c r="G4751" s="177"/>
      <c r="H4751" s="177"/>
    </row>
    <row r="4752" spans="1:8" x14ac:dyDescent="0.25">
      <c r="A4752" s="793"/>
      <c r="E4752" s="176"/>
      <c r="F4752" s="176"/>
      <c r="G4752" s="177"/>
      <c r="H4752" s="177"/>
    </row>
    <row r="4753" spans="1:8" x14ac:dyDescent="0.25">
      <c r="A4753" s="793"/>
      <c r="E4753" s="176"/>
      <c r="F4753" s="176"/>
      <c r="G4753" s="177"/>
      <c r="H4753" s="177"/>
    </row>
    <row r="4754" spans="1:8" x14ac:dyDescent="0.25">
      <c r="A4754" s="793"/>
      <c r="E4754" s="176"/>
      <c r="F4754" s="176"/>
      <c r="G4754" s="177"/>
      <c r="H4754" s="177"/>
    </row>
    <row r="4755" spans="1:8" x14ac:dyDescent="0.25">
      <c r="A4755" s="793"/>
      <c r="E4755" s="176"/>
      <c r="F4755" s="176"/>
      <c r="G4755" s="177"/>
      <c r="H4755" s="177"/>
    </row>
    <row r="4756" spans="1:8" x14ac:dyDescent="0.25">
      <c r="A4756" s="793"/>
      <c r="E4756" s="176"/>
      <c r="F4756" s="176"/>
      <c r="G4756" s="177"/>
      <c r="H4756" s="177"/>
    </row>
    <row r="4757" spans="1:8" x14ac:dyDescent="0.25">
      <c r="A4757" s="793"/>
      <c r="E4757" s="176"/>
      <c r="F4757" s="176"/>
      <c r="G4757" s="177"/>
      <c r="H4757" s="177"/>
    </row>
    <row r="4758" spans="1:8" x14ac:dyDescent="0.25">
      <c r="A4758" s="793"/>
      <c r="E4758" s="176"/>
      <c r="F4758" s="176"/>
      <c r="G4758" s="177"/>
      <c r="H4758" s="177"/>
    </row>
    <row r="4759" spans="1:8" x14ac:dyDescent="0.25">
      <c r="A4759" s="793"/>
      <c r="E4759" s="176"/>
      <c r="F4759" s="176"/>
      <c r="G4759" s="177"/>
      <c r="H4759" s="177"/>
    </row>
    <row r="4760" spans="1:8" x14ac:dyDescent="0.25">
      <c r="A4760" s="793"/>
      <c r="E4760" s="176"/>
      <c r="F4760" s="176"/>
      <c r="G4760" s="177"/>
      <c r="H4760" s="177"/>
    </row>
    <row r="4761" spans="1:8" x14ac:dyDescent="0.25">
      <c r="A4761" s="793"/>
      <c r="E4761" s="176"/>
      <c r="F4761" s="176"/>
      <c r="G4761" s="177"/>
      <c r="H4761" s="177"/>
    </row>
    <row r="4762" spans="1:8" x14ac:dyDescent="0.25">
      <c r="A4762" s="793"/>
      <c r="E4762" s="176"/>
      <c r="F4762" s="176"/>
      <c r="G4762" s="177"/>
      <c r="H4762" s="177"/>
    </row>
    <row r="4763" spans="1:8" x14ac:dyDescent="0.25">
      <c r="A4763" s="793"/>
      <c r="E4763" s="176"/>
      <c r="F4763" s="176"/>
      <c r="G4763" s="177"/>
      <c r="H4763" s="177"/>
    </row>
    <row r="4764" spans="1:8" x14ac:dyDescent="0.25">
      <c r="A4764" s="793"/>
      <c r="E4764" s="176"/>
      <c r="F4764" s="176"/>
      <c r="G4764" s="177"/>
      <c r="H4764" s="177"/>
    </row>
    <row r="4765" spans="1:8" x14ac:dyDescent="0.25">
      <c r="A4765" s="793"/>
      <c r="E4765" s="176"/>
      <c r="F4765" s="176"/>
      <c r="G4765" s="177"/>
      <c r="H4765" s="177"/>
    </row>
    <row r="4766" spans="1:8" x14ac:dyDescent="0.25">
      <c r="A4766" s="793"/>
      <c r="E4766" s="176"/>
      <c r="F4766" s="176"/>
      <c r="G4766" s="177"/>
      <c r="H4766" s="177"/>
    </row>
    <row r="4767" spans="1:8" x14ac:dyDescent="0.25">
      <c r="A4767" s="793"/>
      <c r="E4767" s="176"/>
      <c r="F4767" s="176"/>
      <c r="G4767" s="177"/>
      <c r="H4767" s="177"/>
    </row>
    <row r="4768" spans="1:8" x14ac:dyDescent="0.25">
      <c r="A4768" s="793"/>
      <c r="E4768" s="176"/>
      <c r="F4768" s="176"/>
      <c r="G4768" s="177"/>
      <c r="H4768" s="177"/>
    </row>
    <row r="4769" spans="1:8" x14ac:dyDescent="0.25">
      <c r="A4769" s="793"/>
      <c r="E4769" s="176"/>
      <c r="F4769" s="176"/>
      <c r="G4769" s="177"/>
      <c r="H4769" s="177"/>
    </row>
    <row r="4770" spans="1:8" x14ac:dyDescent="0.25">
      <c r="A4770" s="793"/>
      <c r="E4770" s="176"/>
      <c r="F4770" s="176"/>
      <c r="G4770" s="177"/>
      <c r="H4770" s="177"/>
    </row>
    <row r="4771" spans="1:8" x14ac:dyDescent="0.25">
      <c r="A4771" s="793"/>
      <c r="E4771" s="176"/>
      <c r="F4771" s="176"/>
      <c r="G4771" s="177"/>
      <c r="H4771" s="177"/>
    </row>
    <row r="4772" spans="1:8" x14ac:dyDescent="0.25">
      <c r="A4772" s="793"/>
      <c r="E4772" s="176"/>
      <c r="F4772" s="176"/>
      <c r="G4772" s="177"/>
      <c r="H4772" s="177"/>
    </row>
    <row r="4773" spans="1:8" x14ac:dyDescent="0.25">
      <c r="A4773" s="793"/>
      <c r="E4773" s="176"/>
      <c r="F4773" s="176"/>
      <c r="G4773" s="177"/>
      <c r="H4773" s="177"/>
    </row>
    <row r="4774" spans="1:8" x14ac:dyDescent="0.25">
      <c r="A4774" s="793"/>
      <c r="E4774" s="176"/>
      <c r="F4774" s="176"/>
      <c r="G4774" s="177"/>
      <c r="H4774" s="177"/>
    </row>
    <row r="4775" spans="1:8" x14ac:dyDescent="0.25">
      <c r="A4775" s="793"/>
      <c r="E4775" s="176"/>
      <c r="F4775" s="176"/>
      <c r="G4775" s="177"/>
      <c r="H4775" s="177"/>
    </row>
    <row r="4776" spans="1:8" x14ac:dyDescent="0.25">
      <c r="A4776" s="793"/>
      <c r="E4776" s="176"/>
      <c r="F4776" s="176"/>
      <c r="G4776" s="177"/>
      <c r="H4776" s="177"/>
    </row>
    <row r="4777" spans="1:8" x14ac:dyDescent="0.25">
      <c r="A4777" s="793"/>
      <c r="E4777" s="176"/>
      <c r="F4777" s="176"/>
      <c r="G4777" s="177"/>
      <c r="H4777" s="177"/>
    </row>
    <row r="4778" spans="1:8" x14ac:dyDescent="0.25">
      <c r="A4778" s="793"/>
      <c r="E4778" s="176"/>
      <c r="F4778" s="176"/>
      <c r="G4778" s="177"/>
      <c r="H4778" s="177"/>
    </row>
    <row r="4779" spans="1:8" x14ac:dyDescent="0.25">
      <c r="A4779" s="793"/>
      <c r="E4779" s="176"/>
      <c r="F4779" s="176"/>
      <c r="G4779" s="177"/>
      <c r="H4779" s="177"/>
    </row>
    <row r="4780" spans="1:8" x14ac:dyDescent="0.25">
      <c r="A4780" s="793"/>
      <c r="E4780" s="176"/>
      <c r="F4780" s="176"/>
      <c r="G4780" s="177"/>
      <c r="H4780" s="177"/>
    </row>
    <row r="4781" spans="1:8" x14ac:dyDescent="0.25">
      <c r="A4781" s="793"/>
      <c r="E4781" s="176"/>
      <c r="F4781" s="176"/>
      <c r="G4781" s="177"/>
      <c r="H4781" s="177"/>
    </row>
    <row r="4782" spans="1:8" x14ac:dyDescent="0.25">
      <c r="A4782" s="793"/>
      <c r="E4782" s="176"/>
      <c r="F4782" s="176"/>
      <c r="G4782" s="177"/>
      <c r="H4782" s="177"/>
    </row>
    <row r="4783" spans="1:8" x14ac:dyDescent="0.25">
      <c r="A4783" s="793"/>
      <c r="E4783" s="176"/>
      <c r="F4783" s="176"/>
      <c r="G4783" s="177"/>
      <c r="H4783" s="177"/>
    </row>
    <row r="4784" spans="1:8" x14ac:dyDescent="0.25">
      <c r="A4784" s="793"/>
      <c r="E4784" s="176"/>
      <c r="F4784" s="176"/>
      <c r="G4784" s="177"/>
      <c r="H4784" s="177"/>
    </row>
    <row r="4785" spans="1:8" x14ac:dyDescent="0.25">
      <c r="A4785" s="793"/>
      <c r="E4785" s="176"/>
      <c r="F4785" s="176"/>
      <c r="G4785" s="177"/>
      <c r="H4785" s="177"/>
    </row>
    <row r="4786" spans="1:8" x14ac:dyDescent="0.25">
      <c r="A4786" s="793"/>
      <c r="E4786" s="176"/>
      <c r="F4786" s="176"/>
      <c r="G4786" s="177"/>
      <c r="H4786" s="177"/>
    </row>
    <row r="4787" spans="1:8" x14ac:dyDescent="0.25">
      <c r="A4787" s="793"/>
      <c r="E4787" s="176"/>
      <c r="F4787" s="176"/>
      <c r="G4787" s="177"/>
      <c r="H4787" s="177"/>
    </row>
    <row r="4788" spans="1:8" x14ac:dyDescent="0.25">
      <c r="A4788" s="793"/>
      <c r="E4788" s="176"/>
      <c r="F4788" s="176"/>
      <c r="G4788" s="177"/>
      <c r="H4788" s="177"/>
    </row>
    <row r="4789" spans="1:8" x14ac:dyDescent="0.25">
      <c r="A4789" s="793"/>
      <c r="E4789" s="176"/>
      <c r="F4789" s="176"/>
      <c r="G4789" s="177"/>
      <c r="H4789" s="177"/>
    </row>
    <row r="4790" spans="1:8" x14ac:dyDescent="0.25">
      <c r="A4790" s="793"/>
      <c r="E4790" s="176"/>
      <c r="F4790" s="176"/>
      <c r="G4790" s="177"/>
      <c r="H4790" s="177"/>
    </row>
    <row r="4791" spans="1:8" x14ac:dyDescent="0.25">
      <c r="A4791" s="793"/>
      <c r="E4791" s="176"/>
      <c r="F4791" s="176"/>
      <c r="G4791" s="177"/>
      <c r="H4791" s="177"/>
    </row>
    <row r="4792" spans="1:8" x14ac:dyDescent="0.25">
      <c r="A4792" s="793"/>
      <c r="E4792" s="176"/>
      <c r="F4792" s="176"/>
      <c r="G4792" s="177"/>
      <c r="H4792" s="177"/>
    </row>
    <row r="4793" spans="1:8" x14ac:dyDescent="0.25">
      <c r="A4793" s="793"/>
      <c r="E4793" s="176"/>
      <c r="F4793" s="176"/>
      <c r="G4793" s="177"/>
      <c r="H4793" s="177"/>
    </row>
    <row r="4794" spans="1:8" x14ac:dyDescent="0.25">
      <c r="A4794" s="793"/>
      <c r="E4794" s="176"/>
      <c r="F4794" s="176"/>
      <c r="G4794" s="177"/>
      <c r="H4794" s="177"/>
    </row>
    <row r="4795" spans="1:8" x14ac:dyDescent="0.25">
      <c r="A4795" s="793"/>
      <c r="E4795" s="176"/>
      <c r="F4795" s="176"/>
      <c r="G4795" s="177"/>
      <c r="H4795" s="177"/>
    </row>
    <row r="4796" spans="1:8" x14ac:dyDescent="0.25">
      <c r="A4796" s="793"/>
      <c r="E4796" s="176"/>
      <c r="F4796" s="176"/>
      <c r="G4796" s="177"/>
      <c r="H4796" s="177"/>
    </row>
    <row r="4797" spans="1:8" x14ac:dyDescent="0.25">
      <c r="A4797" s="793"/>
      <c r="E4797" s="176"/>
      <c r="F4797" s="176"/>
      <c r="G4797" s="177"/>
      <c r="H4797" s="177"/>
    </row>
    <row r="4798" spans="1:8" x14ac:dyDescent="0.25">
      <c r="A4798" s="793"/>
      <c r="E4798" s="176"/>
      <c r="F4798" s="176"/>
      <c r="G4798" s="177"/>
      <c r="H4798" s="177"/>
    </row>
    <row r="4799" spans="1:8" x14ac:dyDescent="0.25">
      <c r="A4799" s="793"/>
      <c r="E4799" s="176"/>
      <c r="F4799" s="176"/>
      <c r="G4799" s="177"/>
      <c r="H4799" s="177"/>
    </row>
    <row r="4800" spans="1:8" x14ac:dyDescent="0.25">
      <c r="A4800" s="793"/>
      <c r="E4800" s="176"/>
      <c r="F4800" s="176"/>
      <c r="G4800" s="177"/>
      <c r="H4800" s="177"/>
    </row>
    <row r="4801" spans="1:8" x14ac:dyDescent="0.25">
      <c r="A4801" s="793"/>
      <c r="E4801" s="176"/>
      <c r="F4801" s="176"/>
      <c r="G4801" s="177"/>
      <c r="H4801" s="177"/>
    </row>
    <row r="4802" spans="1:8" x14ac:dyDescent="0.25">
      <c r="A4802" s="793"/>
      <c r="E4802" s="176"/>
      <c r="F4802" s="176"/>
      <c r="G4802" s="177"/>
      <c r="H4802" s="177"/>
    </row>
    <row r="4803" spans="1:8" x14ac:dyDescent="0.25">
      <c r="A4803" s="793"/>
      <c r="E4803" s="176"/>
      <c r="F4803" s="176"/>
      <c r="G4803" s="177"/>
      <c r="H4803" s="177"/>
    </row>
    <row r="4804" spans="1:8" x14ac:dyDescent="0.25">
      <c r="A4804" s="793"/>
      <c r="E4804" s="176"/>
      <c r="F4804" s="176"/>
      <c r="G4804" s="177"/>
      <c r="H4804" s="177"/>
    </row>
    <row r="4805" spans="1:8" x14ac:dyDescent="0.25">
      <c r="A4805" s="793"/>
      <c r="E4805" s="176"/>
      <c r="F4805" s="176"/>
      <c r="G4805" s="177"/>
      <c r="H4805" s="177"/>
    </row>
    <row r="4806" spans="1:8" x14ac:dyDescent="0.25">
      <c r="A4806" s="793"/>
      <c r="E4806" s="176"/>
      <c r="F4806" s="176"/>
      <c r="G4806" s="177"/>
      <c r="H4806" s="177"/>
    </row>
    <row r="4807" spans="1:8" x14ac:dyDescent="0.25">
      <c r="A4807" s="793"/>
      <c r="E4807" s="176"/>
      <c r="F4807" s="176"/>
      <c r="G4807" s="177"/>
      <c r="H4807" s="177"/>
    </row>
    <row r="4808" spans="1:8" x14ac:dyDescent="0.25">
      <c r="A4808" s="793"/>
      <c r="E4808" s="176"/>
      <c r="F4808" s="176"/>
      <c r="G4808" s="177"/>
      <c r="H4808" s="177"/>
    </row>
    <row r="4809" spans="1:8" x14ac:dyDescent="0.25">
      <c r="A4809" s="793"/>
      <c r="E4809" s="176"/>
      <c r="F4809" s="176"/>
      <c r="G4809" s="177"/>
      <c r="H4809" s="177"/>
    </row>
    <row r="4810" spans="1:8" x14ac:dyDescent="0.25">
      <c r="A4810" s="793"/>
      <c r="E4810" s="176"/>
      <c r="F4810" s="176"/>
      <c r="G4810" s="177"/>
      <c r="H4810" s="177"/>
    </row>
    <row r="4811" spans="1:8" x14ac:dyDescent="0.25">
      <c r="A4811" s="793"/>
      <c r="E4811" s="176"/>
      <c r="F4811" s="176"/>
      <c r="G4811" s="177"/>
      <c r="H4811" s="177"/>
    </row>
    <row r="4812" spans="1:8" x14ac:dyDescent="0.25">
      <c r="A4812" s="793"/>
      <c r="E4812" s="176"/>
      <c r="F4812" s="176"/>
      <c r="G4812" s="177"/>
      <c r="H4812" s="177"/>
    </row>
    <row r="4813" spans="1:8" x14ac:dyDescent="0.25">
      <c r="A4813" s="793"/>
      <c r="E4813" s="176"/>
      <c r="F4813" s="176"/>
      <c r="G4813" s="177"/>
      <c r="H4813" s="177"/>
    </row>
    <row r="4814" spans="1:8" x14ac:dyDescent="0.25">
      <c r="A4814" s="793"/>
      <c r="E4814" s="176"/>
      <c r="F4814" s="176"/>
      <c r="G4814" s="177"/>
      <c r="H4814" s="177"/>
    </row>
    <row r="4815" spans="1:8" x14ac:dyDescent="0.25">
      <c r="A4815" s="793"/>
      <c r="E4815" s="176"/>
      <c r="F4815" s="176"/>
      <c r="G4815" s="177"/>
      <c r="H4815" s="177"/>
    </row>
    <row r="4816" spans="1:8" x14ac:dyDescent="0.25">
      <c r="A4816" s="793"/>
      <c r="E4816" s="176"/>
      <c r="F4816" s="176"/>
      <c r="G4816" s="177"/>
      <c r="H4816" s="177"/>
    </row>
    <row r="4817" spans="1:8" x14ac:dyDescent="0.25">
      <c r="A4817" s="793"/>
      <c r="E4817" s="176"/>
      <c r="F4817" s="176"/>
      <c r="G4817" s="177"/>
      <c r="H4817" s="177"/>
    </row>
    <row r="4818" spans="1:8" x14ac:dyDescent="0.25">
      <c r="A4818" s="793"/>
      <c r="E4818" s="176"/>
      <c r="F4818" s="176"/>
      <c r="G4818" s="177"/>
      <c r="H4818" s="177"/>
    </row>
    <row r="4819" spans="1:8" x14ac:dyDescent="0.25">
      <c r="A4819" s="793"/>
      <c r="E4819" s="176"/>
      <c r="F4819" s="176"/>
      <c r="G4819" s="177"/>
      <c r="H4819" s="177"/>
    </row>
    <row r="4820" spans="1:8" x14ac:dyDescent="0.25">
      <c r="A4820" s="793"/>
      <c r="E4820" s="176"/>
      <c r="F4820" s="176"/>
      <c r="G4820" s="177"/>
      <c r="H4820" s="177"/>
    </row>
    <row r="4821" spans="1:8" x14ac:dyDescent="0.25">
      <c r="A4821" s="793"/>
      <c r="E4821" s="176"/>
      <c r="F4821" s="176"/>
      <c r="G4821" s="177"/>
      <c r="H4821" s="177"/>
    </row>
    <row r="4822" spans="1:8" x14ac:dyDescent="0.25">
      <c r="A4822" s="793"/>
      <c r="E4822" s="176"/>
      <c r="F4822" s="176"/>
      <c r="G4822" s="177"/>
      <c r="H4822" s="177"/>
    </row>
    <row r="4823" spans="1:8" x14ac:dyDescent="0.25">
      <c r="A4823" s="793"/>
      <c r="E4823" s="176"/>
      <c r="F4823" s="176"/>
      <c r="G4823" s="177"/>
      <c r="H4823" s="177"/>
    </row>
    <row r="4824" spans="1:8" x14ac:dyDescent="0.25">
      <c r="A4824" s="793"/>
      <c r="E4824" s="176"/>
      <c r="F4824" s="176"/>
      <c r="G4824" s="177"/>
      <c r="H4824" s="177"/>
    </row>
    <row r="4825" spans="1:8" x14ac:dyDescent="0.25">
      <c r="A4825" s="793"/>
      <c r="E4825" s="176"/>
      <c r="F4825" s="176"/>
      <c r="G4825" s="177"/>
      <c r="H4825" s="177"/>
    </row>
    <row r="4826" spans="1:8" x14ac:dyDescent="0.25">
      <c r="A4826" s="793"/>
      <c r="E4826" s="176"/>
      <c r="F4826" s="176"/>
      <c r="G4826" s="177"/>
      <c r="H4826" s="177"/>
    </row>
    <row r="4827" spans="1:8" x14ac:dyDescent="0.25">
      <c r="A4827" s="793"/>
      <c r="E4827" s="176"/>
      <c r="F4827" s="176"/>
      <c r="G4827" s="177"/>
      <c r="H4827" s="177"/>
    </row>
    <row r="4828" spans="1:8" x14ac:dyDescent="0.25">
      <c r="A4828" s="793"/>
      <c r="E4828" s="176"/>
      <c r="F4828" s="176"/>
      <c r="G4828" s="177"/>
      <c r="H4828" s="177"/>
    </row>
    <row r="4829" spans="1:8" x14ac:dyDescent="0.25">
      <c r="A4829" s="793"/>
      <c r="E4829" s="176"/>
      <c r="F4829" s="176"/>
      <c r="G4829" s="177"/>
      <c r="H4829" s="177"/>
    </row>
    <row r="4830" spans="1:8" x14ac:dyDescent="0.25">
      <c r="A4830" s="793"/>
      <c r="E4830" s="176"/>
      <c r="F4830" s="176"/>
      <c r="G4830" s="177"/>
      <c r="H4830" s="177"/>
    </row>
    <row r="4831" spans="1:8" x14ac:dyDescent="0.25">
      <c r="A4831" s="793"/>
      <c r="E4831" s="176"/>
      <c r="F4831" s="176"/>
      <c r="G4831" s="177"/>
      <c r="H4831" s="177"/>
    </row>
    <row r="4832" spans="1:8" x14ac:dyDescent="0.25">
      <c r="A4832" s="793"/>
      <c r="E4832" s="176"/>
      <c r="F4832" s="176"/>
      <c r="G4832" s="177"/>
      <c r="H4832" s="177"/>
    </row>
    <row r="4833" spans="1:8" x14ac:dyDescent="0.25">
      <c r="A4833" s="793"/>
      <c r="E4833" s="176"/>
      <c r="F4833" s="176"/>
      <c r="G4833" s="177"/>
      <c r="H4833" s="177"/>
    </row>
    <row r="4834" spans="1:8" x14ac:dyDescent="0.25">
      <c r="A4834" s="793"/>
      <c r="E4834" s="176"/>
      <c r="F4834" s="176"/>
      <c r="G4834" s="177"/>
      <c r="H4834" s="177"/>
    </row>
    <row r="4835" spans="1:8" x14ac:dyDescent="0.25">
      <c r="A4835" s="793"/>
      <c r="E4835" s="176"/>
      <c r="F4835" s="176"/>
      <c r="G4835" s="177"/>
      <c r="H4835" s="177"/>
    </row>
    <row r="4836" spans="1:8" x14ac:dyDescent="0.25">
      <c r="A4836" s="793"/>
      <c r="E4836" s="176"/>
      <c r="F4836" s="176"/>
      <c r="G4836" s="177"/>
      <c r="H4836" s="177"/>
    </row>
    <row r="4837" spans="1:8" x14ac:dyDescent="0.25">
      <c r="A4837" s="793"/>
      <c r="E4837" s="176"/>
      <c r="F4837" s="176"/>
      <c r="G4837" s="177"/>
      <c r="H4837" s="177"/>
    </row>
    <row r="4838" spans="1:8" x14ac:dyDescent="0.25">
      <c r="A4838" s="793"/>
      <c r="E4838" s="176"/>
      <c r="F4838" s="176"/>
      <c r="G4838" s="177"/>
      <c r="H4838" s="177"/>
    </row>
    <row r="4839" spans="1:8" x14ac:dyDescent="0.25">
      <c r="A4839" s="793"/>
      <c r="E4839" s="176"/>
      <c r="F4839" s="176"/>
      <c r="G4839" s="177"/>
      <c r="H4839" s="177"/>
    </row>
    <row r="4840" spans="1:8" x14ac:dyDescent="0.25">
      <c r="A4840" s="793"/>
      <c r="E4840" s="176"/>
      <c r="F4840" s="176"/>
      <c r="G4840" s="177"/>
      <c r="H4840" s="177"/>
    </row>
    <row r="4841" spans="1:8" x14ac:dyDescent="0.25">
      <c r="A4841" s="793"/>
      <c r="E4841" s="176"/>
      <c r="F4841" s="176"/>
      <c r="G4841" s="177"/>
      <c r="H4841" s="177"/>
    </row>
    <row r="4842" spans="1:8" x14ac:dyDescent="0.25">
      <c r="A4842" s="793"/>
      <c r="E4842" s="176"/>
      <c r="F4842" s="176"/>
      <c r="G4842" s="177"/>
      <c r="H4842" s="177"/>
    </row>
    <row r="4843" spans="1:8" x14ac:dyDescent="0.25">
      <c r="A4843" s="793"/>
      <c r="E4843" s="176"/>
      <c r="F4843" s="176"/>
      <c r="G4843" s="177"/>
      <c r="H4843" s="177"/>
    </row>
    <row r="4844" spans="1:8" x14ac:dyDescent="0.25">
      <c r="A4844" s="793"/>
      <c r="E4844" s="176"/>
      <c r="F4844" s="176"/>
      <c r="G4844" s="177"/>
      <c r="H4844" s="177"/>
    </row>
    <row r="4845" spans="1:8" x14ac:dyDescent="0.25">
      <c r="A4845" s="793"/>
      <c r="E4845" s="176"/>
      <c r="F4845" s="176"/>
      <c r="G4845" s="177"/>
      <c r="H4845" s="177"/>
    </row>
    <row r="4846" spans="1:8" x14ac:dyDescent="0.25">
      <c r="A4846" s="793"/>
      <c r="E4846" s="176"/>
      <c r="F4846" s="176"/>
      <c r="G4846" s="177"/>
      <c r="H4846" s="177"/>
    </row>
    <row r="4847" spans="1:8" x14ac:dyDescent="0.25">
      <c r="A4847" s="793"/>
      <c r="E4847" s="176"/>
      <c r="F4847" s="176"/>
      <c r="G4847" s="177"/>
      <c r="H4847" s="177"/>
    </row>
    <row r="4848" spans="1:8" x14ac:dyDescent="0.25">
      <c r="A4848" s="793"/>
      <c r="E4848" s="176"/>
      <c r="F4848" s="176"/>
      <c r="G4848" s="177"/>
      <c r="H4848" s="177"/>
    </row>
    <row r="4849" spans="1:8" x14ac:dyDescent="0.25">
      <c r="A4849" s="793"/>
      <c r="E4849" s="176"/>
      <c r="F4849" s="176"/>
      <c r="G4849" s="177"/>
      <c r="H4849" s="177"/>
    </row>
    <row r="4850" spans="1:8" x14ac:dyDescent="0.25">
      <c r="A4850" s="793"/>
      <c r="E4850" s="176"/>
      <c r="F4850" s="176"/>
      <c r="G4850" s="177"/>
      <c r="H4850" s="177"/>
    </row>
    <row r="4851" spans="1:8" x14ac:dyDescent="0.25">
      <c r="A4851" s="793"/>
      <c r="E4851" s="176"/>
      <c r="F4851" s="176"/>
      <c r="G4851" s="177"/>
      <c r="H4851" s="177"/>
    </row>
    <row r="4852" spans="1:8" x14ac:dyDescent="0.25">
      <c r="A4852" s="793"/>
      <c r="E4852" s="176"/>
      <c r="F4852" s="176"/>
      <c r="G4852" s="177"/>
      <c r="H4852" s="177"/>
    </row>
    <row r="4853" spans="1:8" x14ac:dyDescent="0.25">
      <c r="A4853" s="793"/>
      <c r="E4853" s="176"/>
      <c r="F4853" s="176"/>
      <c r="G4853" s="177"/>
      <c r="H4853" s="177"/>
    </row>
    <row r="4854" spans="1:8" x14ac:dyDescent="0.25">
      <c r="A4854" s="793"/>
      <c r="E4854" s="176"/>
      <c r="F4854" s="176"/>
      <c r="G4854" s="177"/>
      <c r="H4854" s="177"/>
    </row>
    <row r="4855" spans="1:8" x14ac:dyDescent="0.25">
      <c r="A4855" s="793"/>
      <c r="E4855" s="176"/>
      <c r="F4855" s="176"/>
      <c r="G4855" s="177"/>
      <c r="H4855" s="177"/>
    </row>
    <row r="4856" spans="1:8" x14ac:dyDescent="0.25">
      <c r="A4856" s="793"/>
      <c r="E4856" s="176"/>
      <c r="F4856" s="176"/>
      <c r="G4856" s="177"/>
      <c r="H4856" s="177"/>
    </row>
    <row r="4857" spans="1:8" x14ac:dyDescent="0.25">
      <c r="A4857" s="793"/>
      <c r="E4857" s="176"/>
      <c r="F4857" s="176"/>
      <c r="G4857" s="177"/>
      <c r="H4857" s="177"/>
    </row>
    <row r="4858" spans="1:8" x14ac:dyDescent="0.25">
      <c r="A4858" s="793"/>
      <c r="E4858" s="176"/>
      <c r="F4858" s="176"/>
      <c r="G4858" s="177"/>
      <c r="H4858" s="177"/>
    </row>
    <row r="4859" spans="1:8" x14ac:dyDescent="0.25">
      <c r="A4859" s="793"/>
      <c r="E4859" s="176"/>
      <c r="F4859" s="176"/>
      <c r="G4859" s="177"/>
      <c r="H4859" s="177"/>
    </row>
    <row r="4860" spans="1:8" x14ac:dyDescent="0.25">
      <c r="A4860" s="793"/>
      <c r="E4860" s="176"/>
      <c r="F4860" s="176"/>
      <c r="G4860" s="177"/>
      <c r="H4860" s="177"/>
    </row>
    <row r="4861" spans="1:8" x14ac:dyDescent="0.25">
      <c r="A4861" s="793"/>
      <c r="E4861" s="176"/>
      <c r="F4861" s="176"/>
      <c r="G4861" s="177"/>
      <c r="H4861" s="177"/>
    </row>
    <row r="4862" spans="1:8" x14ac:dyDescent="0.25">
      <c r="A4862" s="793"/>
      <c r="E4862" s="176"/>
      <c r="F4862" s="176"/>
      <c r="G4862" s="177"/>
      <c r="H4862" s="177"/>
    </row>
    <row r="4863" spans="1:8" x14ac:dyDescent="0.25">
      <c r="A4863" s="793"/>
      <c r="E4863" s="176"/>
      <c r="F4863" s="176"/>
      <c r="G4863" s="177"/>
      <c r="H4863" s="177"/>
    </row>
    <row r="4864" spans="1:8" x14ac:dyDescent="0.25">
      <c r="A4864" s="793"/>
      <c r="E4864" s="176"/>
      <c r="F4864" s="176"/>
      <c r="G4864" s="177"/>
      <c r="H4864" s="177"/>
    </row>
    <row r="4865" spans="1:8" x14ac:dyDescent="0.25">
      <c r="A4865" s="793"/>
      <c r="E4865" s="176"/>
      <c r="F4865" s="176"/>
      <c r="G4865" s="177"/>
      <c r="H4865" s="177"/>
    </row>
    <row r="4866" spans="1:8" x14ac:dyDescent="0.25">
      <c r="A4866" s="793"/>
      <c r="E4866" s="176"/>
      <c r="F4866" s="176"/>
      <c r="G4866" s="177"/>
      <c r="H4866" s="177"/>
    </row>
    <row r="4867" spans="1:8" x14ac:dyDescent="0.25">
      <c r="A4867" s="793"/>
      <c r="E4867" s="176"/>
      <c r="F4867" s="176"/>
      <c r="G4867" s="177"/>
      <c r="H4867" s="177"/>
    </row>
    <row r="4868" spans="1:8" x14ac:dyDescent="0.25">
      <c r="A4868" s="793"/>
      <c r="E4868" s="176"/>
      <c r="F4868" s="176"/>
      <c r="G4868" s="177"/>
      <c r="H4868" s="177"/>
    </row>
    <row r="4869" spans="1:8" x14ac:dyDescent="0.25">
      <c r="A4869" s="793"/>
      <c r="E4869" s="176"/>
      <c r="F4869" s="176"/>
      <c r="G4869" s="177"/>
      <c r="H4869" s="177"/>
    </row>
    <row r="4870" spans="1:8" x14ac:dyDescent="0.25">
      <c r="A4870" s="793"/>
      <c r="E4870" s="176"/>
      <c r="F4870" s="176"/>
      <c r="G4870" s="177"/>
      <c r="H4870" s="177"/>
    </row>
    <row r="4871" spans="1:8" x14ac:dyDescent="0.25">
      <c r="A4871" s="793"/>
      <c r="E4871" s="176"/>
      <c r="F4871" s="176"/>
      <c r="G4871" s="177"/>
      <c r="H4871" s="177"/>
    </row>
    <row r="4872" spans="1:8" x14ac:dyDescent="0.25">
      <c r="A4872" s="793"/>
      <c r="E4872" s="176"/>
      <c r="F4872" s="176"/>
      <c r="G4872" s="177"/>
      <c r="H4872" s="177"/>
    </row>
    <row r="4873" spans="1:8" x14ac:dyDescent="0.25">
      <c r="A4873" s="793"/>
      <c r="E4873" s="176"/>
      <c r="F4873" s="176"/>
      <c r="G4873" s="177"/>
      <c r="H4873" s="177"/>
    </row>
    <row r="4874" spans="1:8" x14ac:dyDescent="0.25">
      <c r="A4874" s="793"/>
      <c r="E4874" s="176"/>
      <c r="F4874" s="176"/>
      <c r="G4874" s="177"/>
      <c r="H4874" s="177"/>
    </row>
    <row r="4875" spans="1:8" x14ac:dyDescent="0.25">
      <c r="A4875" s="793"/>
      <c r="E4875" s="176"/>
      <c r="F4875" s="176"/>
      <c r="G4875" s="177"/>
      <c r="H4875" s="177"/>
    </row>
    <row r="4876" spans="1:8" x14ac:dyDescent="0.25">
      <c r="A4876" s="793"/>
      <c r="E4876" s="176"/>
      <c r="F4876" s="176"/>
      <c r="G4876" s="177"/>
      <c r="H4876" s="177"/>
    </row>
    <row r="4877" spans="1:8" x14ac:dyDescent="0.25">
      <c r="A4877" s="793"/>
      <c r="E4877" s="176"/>
      <c r="F4877" s="176"/>
      <c r="G4877" s="177"/>
      <c r="H4877" s="177"/>
    </row>
    <row r="4878" spans="1:8" x14ac:dyDescent="0.25">
      <c r="A4878" s="793"/>
      <c r="E4878" s="176"/>
      <c r="F4878" s="176"/>
      <c r="G4878" s="177"/>
      <c r="H4878" s="177"/>
    </row>
    <row r="4879" spans="1:8" x14ac:dyDescent="0.25">
      <c r="A4879" s="793"/>
      <c r="E4879" s="176"/>
      <c r="F4879" s="176"/>
      <c r="G4879" s="177"/>
      <c r="H4879" s="177"/>
    </row>
    <row r="4880" spans="1:8" x14ac:dyDescent="0.25">
      <c r="A4880" s="793"/>
      <c r="E4880" s="176"/>
      <c r="F4880" s="176"/>
      <c r="G4880" s="177"/>
      <c r="H4880" s="177"/>
    </row>
    <row r="4881" spans="1:8" x14ac:dyDescent="0.25">
      <c r="A4881" s="793"/>
      <c r="E4881" s="176"/>
      <c r="F4881" s="176"/>
      <c r="G4881" s="177"/>
      <c r="H4881" s="177"/>
    </row>
    <row r="4882" spans="1:8" x14ac:dyDescent="0.25">
      <c r="A4882" s="793"/>
      <c r="E4882" s="176"/>
      <c r="F4882" s="176"/>
      <c r="G4882" s="177"/>
      <c r="H4882" s="177"/>
    </row>
    <row r="4883" spans="1:8" x14ac:dyDescent="0.25">
      <c r="A4883" s="793"/>
      <c r="E4883" s="176"/>
      <c r="F4883" s="176"/>
      <c r="G4883" s="177"/>
      <c r="H4883" s="177"/>
    </row>
    <row r="4884" spans="1:8" x14ac:dyDescent="0.25">
      <c r="A4884" s="793"/>
      <c r="E4884" s="176"/>
      <c r="F4884" s="176"/>
      <c r="G4884" s="177"/>
      <c r="H4884" s="177"/>
    </row>
    <row r="4885" spans="1:8" x14ac:dyDescent="0.25">
      <c r="A4885" s="793"/>
      <c r="E4885" s="176"/>
      <c r="F4885" s="176"/>
      <c r="G4885" s="177"/>
      <c r="H4885" s="177"/>
    </row>
    <row r="4886" spans="1:8" x14ac:dyDescent="0.25">
      <c r="A4886" s="793"/>
      <c r="E4886" s="176"/>
      <c r="F4886" s="176"/>
      <c r="G4886" s="177"/>
      <c r="H4886" s="177"/>
    </row>
    <row r="4887" spans="1:8" x14ac:dyDescent="0.25">
      <c r="A4887" s="793"/>
      <c r="E4887" s="176"/>
      <c r="F4887" s="176"/>
      <c r="G4887" s="177"/>
      <c r="H4887" s="177"/>
    </row>
    <row r="4888" spans="1:8" x14ac:dyDescent="0.25">
      <c r="A4888" s="793"/>
      <c r="E4888" s="176"/>
      <c r="F4888" s="176"/>
      <c r="G4888" s="177"/>
      <c r="H4888" s="177"/>
    </row>
    <row r="4889" spans="1:8" x14ac:dyDescent="0.25">
      <c r="A4889" s="793"/>
      <c r="E4889" s="176"/>
      <c r="F4889" s="176"/>
      <c r="G4889" s="177"/>
      <c r="H4889" s="177"/>
    </row>
    <row r="4890" spans="1:8" x14ac:dyDescent="0.25">
      <c r="A4890" s="793"/>
      <c r="E4890" s="176"/>
      <c r="F4890" s="176"/>
      <c r="G4890" s="177"/>
      <c r="H4890" s="177"/>
    </row>
    <row r="4891" spans="1:8" x14ac:dyDescent="0.25">
      <c r="A4891" s="793"/>
      <c r="E4891" s="176"/>
      <c r="F4891" s="176"/>
      <c r="G4891" s="177"/>
      <c r="H4891" s="177"/>
    </row>
    <row r="4892" spans="1:8" x14ac:dyDescent="0.25">
      <c r="A4892" s="793"/>
      <c r="E4892" s="176"/>
      <c r="F4892" s="176"/>
      <c r="G4892" s="177"/>
      <c r="H4892" s="177"/>
    </row>
    <row r="4893" spans="1:8" x14ac:dyDescent="0.25">
      <c r="A4893" s="793"/>
      <c r="E4893" s="176"/>
      <c r="F4893" s="176"/>
      <c r="G4893" s="177"/>
      <c r="H4893" s="177"/>
    </row>
    <row r="4894" spans="1:8" x14ac:dyDescent="0.25">
      <c r="A4894" s="793"/>
      <c r="E4894" s="176"/>
      <c r="F4894" s="176"/>
      <c r="G4894" s="177"/>
      <c r="H4894" s="177"/>
    </row>
    <row r="4895" spans="1:8" x14ac:dyDescent="0.25">
      <c r="A4895" s="793"/>
      <c r="E4895" s="176"/>
      <c r="F4895" s="176"/>
      <c r="G4895" s="177"/>
      <c r="H4895" s="177"/>
    </row>
    <row r="4896" spans="1:8" x14ac:dyDescent="0.25">
      <c r="A4896" s="793"/>
      <c r="E4896" s="176"/>
      <c r="F4896" s="176"/>
      <c r="G4896" s="177"/>
      <c r="H4896" s="177"/>
    </row>
    <row r="4897" spans="1:8" x14ac:dyDescent="0.25">
      <c r="A4897" s="793"/>
      <c r="E4897" s="176"/>
      <c r="F4897" s="176"/>
      <c r="G4897" s="177"/>
      <c r="H4897" s="177"/>
    </row>
    <row r="4898" spans="1:8" x14ac:dyDescent="0.25">
      <c r="A4898" s="793"/>
      <c r="E4898" s="176"/>
      <c r="F4898" s="176"/>
      <c r="G4898" s="177"/>
      <c r="H4898" s="177"/>
    </row>
    <row r="4899" spans="1:8" x14ac:dyDescent="0.25">
      <c r="A4899" s="793"/>
      <c r="E4899" s="176"/>
      <c r="F4899" s="176"/>
      <c r="G4899" s="177"/>
      <c r="H4899" s="177"/>
    </row>
    <row r="4900" spans="1:8" x14ac:dyDescent="0.25">
      <c r="A4900" s="793"/>
      <c r="E4900" s="176"/>
      <c r="F4900" s="176"/>
      <c r="G4900" s="177"/>
      <c r="H4900" s="177"/>
    </row>
    <row r="4901" spans="1:8" x14ac:dyDescent="0.25">
      <c r="A4901" s="793"/>
      <c r="E4901" s="176"/>
      <c r="F4901" s="176"/>
      <c r="G4901" s="177"/>
      <c r="H4901" s="177"/>
    </row>
    <row r="4902" spans="1:8" x14ac:dyDescent="0.25">
      <c r="A4902" s="793"/>
      <c r="E4902" s="176"/>
      <c r="F4902" s="176"/>
      <c r="G4902" s="177"/>
      <c r="H4902" s="177"/>
    </row>
    <row r="4903" spans="1:8" x14ac:dyDescent="0.25">
      <c r="A4903" s="793"/>
      <c r="E4903" s="176"/>
      <c r="F4903" s="176"/>
      <c r="G4903" s="177"/>
      <c r="H4903" s="177"/>
    </row>
    <row r="4904" spans="1:8" x14ac:dyDescent="0.25">
      <c r="A4904" s="793"/>
      <c r="E4904" s="176"/>
      <c r="F4904" s="176"/>
      <c r="G4904" s="177"/>
      <c r="H4904" s="177"/>
    </row>
    <row r="4905" spans="1:8" x14ac:dyDescent="0.25">
      <c r="A4905" s="793"/>
      <c r="E4905" s="176"/>
      <c r="F4905" s="176"/>
      <c r="G4905" s="177"/>
      <c r="H4905" s="177"/>
    </row>
    <row r="4906" spans="1:8" x14ac:dyDescent="0.25">
      <c r="A4906" s="793"/>
      <c r="E4906" s="176"/>
      <c r="F4906" s="176"/>
      <c r="G4906" s="177"/>
      <c r="H4906" s="177"/>
    </row>
    <row r="4907" spans="1:8" x14ac:dyDescent="0.25">
      <c r="A4907" s="793"/>
      <c r="E4907" s="176"/>
      <c r="F4907" s="176"/>
      <c r="G4907" s="177"/>
      <c r="H4907" s="177"/>
    </row>
    <row r="4908" spans="1:8" x14ac:dyDescent="0.25">
      <c r="A4908" s="793"/>
      <c r="E4908" s="176"/>
      <c r="F4908" s="176"/>
      <c r="G4908" s="177"/>
      <c r="H4908" s="177"/>
    </row>
    <row r="4909" spans="1:8" x14ac:dyDescent="0.25">
      <c r="A4909" s="793"/>
      <c r="E4909" s="176"/>
      <c r="F4909" s="176"/>
      <c r="G4909" s="177"/>
      <c r="H4909" s="177"/>
    </row>
    <row r="4910" spans="1:8" x14ac:dyDescent="0.25">
      <c r="A4910" s="793"/>
      <c r="E4910" s="176"/>
      <c r="F4910" s="176"/>
      <c r="G4910" s="177"/>
      <c r="H4910" s="177"/>
    </row>
    <row r="4911" spans="1:8" x14ac:dyDescent="0.25">
      <c r="A4911" s="793"/>
      <c r="E4911" s="176"/>
      <c r="F4911" s="176"/>
      <c r="G4911" s="177"/>
      <c r="H4911" s="177"/>
    </row>
    <row r="4912" spans="1:8" x14ac:dyDescent="0.25">
      <c r="A4912" s="793"/>
      <c r="E4912" s="176"/>
      <c r="F4912" s="176"/>
      <c r="G4912" s="177"/>
      <c r="H4912" s="177"/>
    </row>
    <row r="4913" spans="1:8" x14ac:dyDescent="0.25">
      <c r="A4913" s="793"/>
      <c r="E4913" s="176"/>
      <c r="F4913" s="176"/>
      <c r="G4913" s="177"/>
      <c r="H4913" s="177"/>
    </row>
    <row r="4914" spans="1:8" x14ac:dyDescent="0.25">
      <c r="A4914" s="793"/>
      <c r="E4914" s="176"/>
      <c r="F4914" s="176"/>
      <c r="G4914" s="177"/>
      <c r="H4914" s="177"/>
    </row>
    <row r="4915" spans="1:8" x14ac:dyDescent="0.25">
      <c r="A4915" s="793"/>
      <c r="E4915" s="176"/>
      <c r="F4915" s="176"/>
      <c r="G4915" s="177"/>
      <c r="H4915" s="177"/>
    </row>
    <row r="4916" spans="1:8" x14ac:dyDescent="0.25">
      <c r="A4916" s="793"/>
      <c r="E4916" s="176"/>
      <c r="F4916" s="176"/>
      <c r="G4916" s="177"/>
      <c r="H4916" s="177"/>
    </row>
    <row r="4917" spans="1:8" x14ac:dyDescent="0.25">
      <c r="A4917" s="793"/>
      <c r="E4917" s="176"/>
      <c r="F4917" s="176"/>
      <c r="G4917" s="177"/>
      <c r="H4917" s="177"/>
    </row>
    <row r="4918" spans="1:8" x14ac:dyDescent="0.25">
      <c r="A4918" s="793"/>
      <c r="E4918" s="176"/>
      <c r="F4918" s="176"/>
      <c r="G4918" s="177"/>
      <c r="H4918" s="177"/>
    </row>
    <row r="4919" spans="1:8" x14ac:dyDescent="0.25">
      <c r="A4919" s="793"/>
      <c r="E4919" s="176"/>
      <c r="F4919" s="176"/>
      <c r="G4919" s="177"/>
      <c r="H4919" s="177"/>
    </row>
    <row r="4920" spans="1:8" x14ac:dyDescent="0.25">
      <c r="A4920" s="793"/>
      <c r="E4920" s="176"/>
      <c r="F4920" s="176"/>
      <c r="G4920" s="177"/>
      <c r="H4920" s="177"/>
    </row>
    <row r="4921" spans="1:8" x14ac:dyDescent="0.25">
      <c r="A4921" s="793"/>
      <c r="E4921" s="176"/>
      <c r="F4921" s="176"/>
      <c r="G4921" s="177"/>
      <c r="H4921" s="177"/>
    </row>
    <row r="4922" spans="1:8" x14ac:dyDescent="0.25">
      <c r="A4922" s="793"/>
      <c r="E4922" s="176"/>
      <c r="F4922" s="176"/>
      <c r="G4922" s="177"/>
      <c r="H4922" s="177"/>
    </row>
    <row r="4923" spans="1:8" x14ac:dyDescent="0.25">
      <c r="A4923" s="793"/>
      <c r="E4923" s="176"/>
      <c r="F4923" s="176"/>
      <c r="G4923" s="177"/>
      <c r="H4923" s="177"/>
    </row>
    <row r="4924" spans="1:8" x14ac:dyDescent="0.25">
      <c r="A4924" s="793"/>
      <c r="E4924" s="176"/>
      <c r="F4924" s="176"/>
      <c r="G4924" s="177"/>
      <c r="H4924" s="177"/>
    </row>
    <row r="4925" spans="1:8" x14ac:dyDescent="0.25">
      <c r="A4925" s="793"/>
      <c r="E4925" s="176"/>
      <c r="F4925" s="176"/>
      <c r="G4925" s="177"/>
      <c r="H4925" s="177"/>
    </row>
    <row r="4926" spans="1:8" x14ac:dyDescent="0.25">
      <c r="A4926" s="793"/>
      <c r="E4926" s="176"/>
      <c r="F4926" s="176"/>
      <c r="G4926" s="177"/>
      <c r="H4926" s="177"/>
    </row>
    <row r="4927" spans="1:8" x14ac:dyDescent="0.25">
      <c r="A4927" s="793"/>
      <c r="E4927" s="176"/>
      <c r="F4927" s="176"/>
      <c r="G4927" s="177"/>
      <c r="H4927" s="177"/>
    </row>
    <row r="4928" spans="1:8" x14ac:dyDescent="0.25">
      <c r="A4928" s="793"/>
      <c r="E4928" s="176"/>
      <c r="F4928" s="176"/>
      <c r="G4928" s="177"/>
      <c r="H4928" s="177"/>
    </row>
    <row r="4929" spans="1:8" x14ac:dyDescent="0.25">
      <c r="A4929" s="793"/>
      <c r="E4929" s="176"/>
      <c r="F4929" s="176"/>
      <c r="G4929" s="177"/>
      <c r="H4929" s="177"/>
    </row>
    <row r="4930" spans="1:8" x14ac:dyDescent="0.25">
      <c r="A4930" s="793"/>
      <c r="E4930" s="176"/>
      <c r="F4930" s="176"/>
      <c r="G4930" s="177"/>
      <c r="H4930" s="177"/>
    </row>
    <row r="4931" spans="1:8" x14ac:dyDescent="0.25">
      <c r="A4931" s="793"/>
      <c r="E4931" s="176"/>
      <c r="F4931" s="176"/>
      <c r="G4931" s="177"/>
      <c r="H4931" s="177"/>
    </row>
    <row r="4932" spans="1:8" x14ac:dyDescent="0.25">
      <c r="A4932" s="793"/>
      <c r="E4932" s="176"/>
      <c r="F4932" s="176"/>
      <c r="G4932" s="177"/>
      <c r="H4932" s="177"/>
    </row>
    <row r="4933" spans="1:8" x14ac:dyDescent="0.25">
      <c r="A4933" s="793"/>
      <c r="E4933" s="176"/>
      <c r="F4933" s="176"/>
      <c r="G4933" s="177"/>
      <c r="H4933" s="177"/>
    </row>
    <row r="4934" spans="1:8" x14ac:dyDescent="0.25">
      <c r="A4934" s="793"/>
      <c r="E4934" s="176"/>
      <c r="F4934" s="176"/>
      <c r="G4934" s="177"/>
      <c r="H4934" s="177"/>
    </row>
    <row r="4935" spans="1:8" x14ac:dyDescent="0.25">
      <c r="A4935" s="793"/>
      <c r="E4935" s="176"/>
      <c r="F4935" s="176"/>
      <c r="G4935" s="177"/>
      <c r="H4935" s="177"/>
    </row>
    <row r="4936" spans="1:8" x14ac:dyDescent="0.25">
      <c r="A4936" s="793"/>
      <c r="E4936" s="176"/>
      <c r="F4936" s="176"/>
      <c r="G4936" s="177"/>
      <c r="H4936" s="177"/>
    </row>
    <row r="4937" spans="1:8" x14ac:dyDescent="0.25">
      <c r="A4937" s="793"/>
      <c r="E4937" s="176"/>
      <c r="F4937" s="176"/>
      <c r="G4937" s="177"/>
      <c r="H4937" s="177"/>
    </row>
    <row r="4938" spans="1:8" x14ac:dyDescent="0.25">
      <c r="A4938" s="793"/>
      <c r="E4938" s="176"/>
      <c r="F4938" s="176"/>
      <c r="G4938" s="177"/>
      <c r="H4938" s="177"/>
    </row>
    <row r="4939" spans="1:8" x14ac:dyDescent="0.25">
      <c r="A4939" s="793"/>
      <c r="E4939" s="176"/>
      <c r="F4939" s="176"/>
      <c r="G4939" s="177"/>
      <c r="H4939" s="177"/>
    </row>
    <row r="4940" spans="1:8" x14ac:dyDescent="0.25">
      <c r="A4940" s="793"/>
      <c r="E4940" s="176"/>
      <c r="F4940" s="176"/>
      <c r="G4940" s="177"/>
      <c r="H4940" s="177"/>
    </row>
    <row r="4941" spans="1:8" x14ac:dyDescent="0.25">
      <c r="A4941" s="793"/>
      <c r="E4941" s="176"/>
      <c r="F4941" s="176"/>
      <c r="G4941" s="177"/>
      <c r="H4941" s="177"/>
    </row>
    <row r="4942" spans="1:8" x14ac:dyDescent="0.25">
      <c r="A4942" s="793"/>
      <c r="E4942" s="176"/>
      <c r="F4942" s="176"/>
      <c r="G4942" s="177"/>
      <c r="H4942" s="177"/>
    </row>
    <row r="4943" spans="1:8" x14ac:dyDescent="0.25">
      <c r="A4943" s="793"/>
      <c r="E4943" s="176"/>
      <c r="F4943" s="176"/>
      <c r="G4943" s="177"/>
      <c r="H4943" s="177"/>
    </row>
    <row r="4944" spans="1:8" x14ac:dyDescent="0.25">
      <c r="A4944" s="793"/>
      <c r="E4944" s="176"/>
      <c r="F4944" s="176"/>
      <c r="G4944" s="177"/>
      <c r="H4944" s="177"/>
    </row>
    <row r="4945" spans="1:8" x14ac:dyDescent="0.25">
      <c r="A4945" s="793"/>
      <c r="E4945" s="176"/>
      <c r="F4945" s="176"/>
      <c r="G4945" s="177"/>
      <c r="H4945" s="177"/>
    </row>
    <row r="4946" spans="1:8" x14ac:dyDescent="0.25">
      <c r="A4946" s="793"/>
      <c r="E4946" s="176"/>
      <c r="F4946" s="176"/>
      <c r="G4946" s="177"/>
      <c r="H4946" s="177"/>
    </row>
    <row r="4947" spans="1:8" x14ac:dyDescent="0.25">
      <c r="A4947" s="793"/>
      <c r="E4947" s="176"/>
      <c r="F4947" s="176"/>
      <c r="G4947" s="177"/>
      <c r="H4947" s="177"/>
    </row>
    <row r="4948" spans="1:8" x14ac:dyDescent="0.25">
      <c r="A4948" s="793"/>
      <c r="E4948" s="176"/>
      <c r="F4948" s="176"/>
      <c r="G4948" s="177"/>
      <c r="H4948" s="177"/>
    </row>
    <row r="4949" spans="1:8" x14ac:dyDescent="0.25">
      <c r="A4949" s="793"/>
      <c r="E4949" s="176"/>
      <c r="F4949" s="176"/>
      <c r="G4949" s="177"/>
      <c r="H4949" s="177"/>
    </row>
    <row r="4950" spans="1:8" x14ac:dyDescent="0.25">
      <c r="A4950" s="793"/>
      <c r="E4950" s="176"/>
      <c r="F4950" s="176"/>
      <c r="G4950" s="177"/>
      <c r="H4950" s="177"/>
    </row>
    <row r="4951" spans="1:8" x14ac:dyDescent="0.25">
      <c r="A4951" s="793"/>
      <c r="E4951" s="176"/>
      <c r="F4951" s="176"/>
      <c r="G4951" s="177"/>
      <c r="H4951" s="177"/>
    </row>
    <row r="4952" spans="1:8" x14ac:dyDescent="0.25">
      <c r="A4952" s="793"/>
      <c r="E4952" s="176"/>
      <c r="F4952" s="176"/>
      <c r="G4952" s="177"/>
      <c r="H4952" s="177"/>
    </row>
    <row r="4953" spans="1:8" x14ac:dyDescent="0.25">
      <c r="A4953" s="793"/>
      <c r="E4953" s="176"/>
      <c r="F4953" s="176"/>
      <c r="G4953" s="177"/>
      <c r="H4953" s="177"/>
    </row>
    <row r="4954" spans="1:8" x14ac:dyDescent="0.25">
      <c r="A4954" s="793"/>
      <c r="E4954" s="176"/>
      <c r="F4954" s="176"/>
      <c r="G4954" s="177"/>
      <c r="H4954" s="177"/>
    </row>
    <row r="4955" spans="1:8" x14ac:dyDescent="0.25">
      <c r="A4955" s="793"/>
      <c r="E4955" s="176"/>
      <c r="F4955" s="176"/>
      <c r="G4955" s="177"/>
      <c r="H4955" s="177"/>
    </row>
    <row r="4956" spans="1:8" x14ac:dyDescent="0.25">
      <c r="A4956" s="793"/>
      <c r="E4956" s="176"/>
      <c r="F4956" s="176"/>
      <c r="G4956" s="177"/>
      <c r="H4956" s="177"/>
    </row>
    <row r="4957" spans="1:8" x14ac:dyDescent="0.25">
      <c r="A4957" s="793"/>
      <c r="E4957" s="176"/>
      <c r="F4957" s="176"/>
      <c r="G4957" s="177"/>
      <c r="H4957" s="177"/>
    </row>
    <row r="4958" spans="1:8" x14ac:dyDescent="0.25">
      <c r="A4958" s="793"/>
      <c r="E4958" s="176"/>
      <c r="F4958" s="176"/>
      <c r="G4958" s="177"/>
      <c r="H4958" s="177"/>
    </row>
    <row r="4959" spans="1:8" x14ac:dyDescent="0.25">
      <c r="A4959" s="793"/>
      <c r="E4959" s="176"/>
      <c r="F4959" s="176"/>
      <c r="G4959" s="177"/>
      <c r="H4959" s="177"/>
    </row>
    <row r="4960" spans="1:8" x14ac:dyDescent="0.25">
      <c r="A4960" s="793"/>
      <c r="E4960" s="176"/>
      <c r="F4960" s="176"/>
      <c r="G4960" s="177"/>
      <c r="H4960" s="177"/>
    </row>
    <row r="4961" spans="1:8" x14ac:dyDescent="0.25">
      <c r="A4961" s="793"/>
      <c r="E4961" s="176"/>
      <c r="F4961" s="176"/>
      <c r="G4961" s="177"/>
      <c r="H4961" s="177"/>
    </row>
    <row r="4962" spans="1:8" x14ac:dyDescent="0.25">
      <c r="A4962" s="793"/>
      <c r="E4962" s="176"/>
      <c r="F4962" s="176"/>
      <c r="G4962" s="177"/>
      <c r="H4962" s="177"/>
    </row>
    <row r="4963" spans="1:8" x14ac:dyDescent="0.25">
      <c r="A4963" s="793"/>
      <c r="E4963" s="176"/>
      <c r="F4963" s="176"/>
      <c r="G4963" s="177"/>
      <c r="H4963" s="177"/>
    </row>
    <row r="4964" spans="1:8" x14ac:dyDescent="0.25">
      <c r="A4964" s="793"/>
      <c r="E4964" s="176"/>
      <c r="F4964" s="176"/>
      <c r="G4964" s="177"/>
      <c r="H4964" s="177"/>
    </row>
    <row r="4965" spans="1:8" x14ac:dyDescent="0.25">
      <c r="A4965" s="793"/>
      <c r="E4965" s="176"/>
      <c r="F4965" s="176"/>
      <c r="G4965" s="177"/>
      <c r="H4965" s="177"/>
    </row>
    <row r="4966" spans="1:8" x14ac:dyDescent="0.25">
      <c r="A4966" s="793"/>
      <c r="E4966" s="176"/>
      <c r="F4966" s="176"/>
      <c r="G4966" s="177"/>
      <c r="H4966" s="177"/>
    </row>
    <row r="4967" spans="1:8" x14ac:dyDescent="0.25">
      <c r="A4967" s="793"/>
      <c r="E4967" s="176"/>
      <c r="F4967" s="176"/>
      <c r="G4967" s="177"/>
      <c r="H4967" s="177"/>
    </row>
    <row r="4968" spans="1:8" x14ac:dyDescent="0.25">
      <c r="A4968" s="793"/>
      <c r="E4968" s="176"/>
      <c r="F4968" s="176"/>
      <c r="G4968" s="177"/>
      <c r="H4968" s="177"/>
    </row>
    <row r="4969" spans="1:8" x14ac:dyDescent="0.25">
      <c r="A4969" s="793"/>
      <c r="E4969" s="176"/>
      <c r="F4969" s="176"/>
      <c r="G4969" s="177"/>
      <c r="H4969" s="177"/>
    </row>
    <row r="4970" spans="1:8" x14ac:dyDescent="0.25">
      <c r="A4970" s="793"/>
      <c r="E4970" s="176"/>
      <c r="F4970" s="176"/>
      <c r="G4970" s="177"/>
      <c r="H4970" s="177"/>
    </row>
    <row r="4971" spans="1:8" x14ac:dyDescent="0.25">
      <c r="A4971" s="793"/>
      <c r="E4971" s="176"/>
      <c r="F4971" s="176"/>
      <c r="G4971" s="177"/>
      <c r="H4971" s="177"/>
    </row>
    <row r="4972" spans="1:8" x14ac:dyDescent="0.25">
      <c r="A4972" s="793"/>
      <c r="E4972" s="176"/>
      <c r="F4972" s="176"/>
      <c r="G4972" s="177"/>
      <c r="H4972" s="177"/>
    </row>
    <row r="4973" spans="1:8" x14ac:dyDescent="0.25">
      <c r="A4973" s="793"/>
      <c r="E4973" s="176"/>
      <c r="F4973" s="176"/>
      <c r="G4973" s="177"/>
      <c r="H4973" s="177"/>
    </row>
    <row r="4974" spans="1:8" x14ac:dyDescent="0.25">
      <c r="A4974" s="793"/>
      <c r="E4974" s="176"/>
      <c r="F4974" s="176"/>
      <c r="G4974" s="177"/>
      <c r="H4974" s="177"/>
    </row>
    <row r="4975" spans="1:8" x14ac:dyDescent="0.25">
      <c r="A4975" s="793"/>
      <c r="E4975" s="176"/>
      <c r="F4975" s="176"/>
      <c r="G4975" s="177"/>
      <c r="H4975" s="177"/>
    </row>
    <row r="4976" spans="1:8" x14ac:dyDescent="0.25">
      <c r="A4976" s="793"/>
      <c r="E4976" s="176"/>
      <c r="F4976" s="176"/>
      <c r="G4976" s="177"/>
      <c r="H4976" s="177"/>
    </row>
    <row r="4977" spans="1:8" x14ac:dyDescent="0.25">
      <c r="A4977" s="793"/>
      <c r="E4977" s="176"/>
      <c r="F4977" s="176"/>
      <c r="G4977" s="177"/>
      <c r="H4977" s="177"/>
    </row>
    <row r="4978" spans="1:8" x14ac:dyDescent="0.25">
      <c r="A4978" s="793"/>
      <c r="E4978" s="176"/>
      <c r="F4978" s="176"/>
      <c r="G4978" s="177"/>
      <c r="H4978" s="177"/>
    </row>
    <row r="4979" spans="1:8" x14ac:dyDescent="0.25">
      <c r="A4979" s="793"/>
      <c r="E4979" s="176"/>
      <c r="F4979" s="176"/>
      <c r="G4979" s="177"/>
      <c r="H4979" s="177"/>
    </row>
    <row r="4980" spans="1:8" x14ac:dyDescent="0.25">
      <c r="A4980" s="793"/>
      <c r="E4980" s="176"/>
      <c r="F4980" s="176"/>
      <c r="G4980" s="177"/>
      <c r="H4980" s="177"/>
    </row>
    <row r="4981" spans="1:8" x14ac:dyDescent="0.25">
      <c r="A4981" s="793"/>
      <c r="E4981" s="176"/>
      <c r="F4981" s="176"/>
      <c r="G4981" s="177"/>
      <c r="H4981" s="177"/>
    </row>
    <row r="4982" spans="1:8" x14ac:dyDescent="0.25">
      <c r="A4982" s="793"/>
      <c r="E4982" s="176"/>
      <c r="F4982" s="176"/>
      <c r="G4982" s="177"/>
      <c r="H4982" s="177"/>
    </row>
    <row r="4983" spans="1:8" x14ac:dyDescent="0.25">
      <c r="A4983" s="793"/>
      <c r="E4983" s="176"/>
      <c r="F4983" s="176"/>
      <c r="G4983" s="177"/>
      <c r="H4983" s="177"/>
    </row>
    <row r="4984" spans="1:8" x14ac:dyDescent="0.25">
      <c r="A4984" s="793"/>
      <c r="E4984" s="176"/>
      <c r="F4984" s="176"/>
      <c r="G4984" s="177"/>
      <c r="H4984" s="177"/>
    </row>
    <row r="4985" spans="1:8" x14ac:dyDescent="0.25">
      <c r="A4985" s="793"/>
      <c r="E4985" s="176"/>
      <c r="F4985" s="176"/>
      <c r="G4985" s="177"/>
      <c r="H4985" s="177"/>
    </row>
    <row r="4986" spans="1:8" x14ac:dyDescent="0.25">
      <c r="A4986" s="793"/>
      <c r="E4986" s="176"/>
      <c r="F4986" s="176"/>
      <c r="G4986" s="177"/>
      <c r="H4986" s="177"/>
    </row>
    <row r="4987" spans="1:8" x14ac:dyDescent="0.25">
      <c r="A4987" s="793"/>
      <c r="E4987" s="176"/>
      <c r="F4987" s="176"/>
      <c r="G4987" s="177"/>
      <c r="H4987" s="177"/>
    </row>
    <row r="4988" spans="1:8" x14ac:dyDescent="0.25">
      <c r="A4988" s="793"/>
      <c r="E4988" s="176"/>
      <c r="F4988" s="176"/>
      <c r="G4988" s="177"/>
      <c r="H4988" s="177"/>
    </row>
    <row r="4989" spans="1:8" x14ac:dyDescent="0.25">
      <c r="A4989" s="793"/>
      <c r="E4989" s="176"/>
      <c r="F4989" s="176"/>
      <c r="G4989" s="177"/>
      <c r="H4989" s="177"/>
    </row>
    <row r="4990" spans="1:8" x14ac:dyDescent="0.25">
      <c r="A4990" s="793"/>
      <c r="E4990" s="176"/>
      <c r="F4990" s="176"/>
      <c r="G4990" s="177"/>
      <c r="H4990" s="177"/>
    </row>
    <row r="4991" spans="1:8" x14ac:dyDescent="0.25">
      <c r="A4991" s="793"/>
      <c r="E4991" s="176"/>
      <c r="F4991" s="176"/>
      <c r="G4991" s="177"/>
      <c r="H4991" s="177"/>
    </row>
    <row r="4992" spans="1:8" x14ac:dyDescent="0.25">
      <c r="A4992" s="793"/>
      <c r="E4992" s="176"/>
      <c r="F4992" s="176"/>
      <c r="G4992" s="177"/>
      <c r="H4992" s="177"/>
    </row>
    <row r="4993" spans="1:8" x14ac:dyDescent="0.25">
      <c r="A4993" s="793"/>
      <c r="E4993" s="176"/>
      <c r="F4993" s="176"/>
      <c r="G4993" s="177"/>
      <c r="H4993" s="177"/>
    </row>
    <row r="4994" spans="1:8" x14ac:dyDescent="0.25">
      <c r="A4994" s="793"/>
      <c r="E4994" s="176"/>
      <c r="F4994" s="176"/>
      <c r="G4994" s="177"/>
      <c r="H4994" s="177"/>
    </row>
    <row r="4995" spans="1:8" x14ac:dyDescent="0.25">
      <c r="A4995" s="793"/>
      <c r="E4995" s="176"/>
      <c r="F4995" s="176"/>
      <c r="G4995" s="177"/>
      <c r="H4995" s="177"/>
    </row>
    <row r="4996" spans="1:8" x14ac:dyDescent="0.25">
      <c r="A4996" s="793"/>
      <c r="E4996" s="176"/>
      <c r="F4996" s="176"/>
      <c r="G4996" s="177"/>
      <c r="H4996" s="177"/>
    </row>
    <row r="4997" spans="1:8" x14ac:dyDescent="0.25">
      <c r="A4997" s="793"/>
      <c r="E4997" s="176"/>
      <c r="F4997" s="176"/>
      <c r="G4997" s="177"/>
      <c r="H4997" s="177"/>
    </row>
    <row r="4998" spans="1:8" x14ac:dyDescent="0.25">
      <c r="A4998" s="793"/>
      <c r="E4998" s="176"/>
      <c r="F4998" s="176"/>
      <c r="G4998" s="177"/>
      <c r="H4998" s="177"/>
    </row>
    <row r="4999" spans="1:8" x14ac:dyDescent="0.25">
      <c r="A4999" s="793"/>
      <c r="E4999" s="176"/>
      <c r="F4999" s="176"/>
      <c r="G4999" s="177"/>
      <c r="H4999" s="177"/>
    </row>
    <row r="5000" spans="1:8" x14ac:dyDescent="0.25">
      <c r="A5000" s="793"/>
      <c r="E5000" s="176"/>
      <c r="F5000" s="176"/>
      <c r="G5000" s="177"/>
      <c r="H5000" s="177"/>
    </row>
    <row r="5001" spans="1:8" x14ac:dyDescent="0.25">
      <c r="A5001" s="793"/>
      <c r="E5001" s="176"/>
      <c r="F5001" s="176"/>
      <c r="G5001" s="177"/>
      <c r="H5001" s="177"/>
    </row>
    <row r="5002" spans="1:8" x14ac:dyDescent="0.25">
      <c r="A5002" s="793"/>
      <c r="E5002" s="176"/>
      <c r="F5002" s="176"/>
      <c r="G5002" s="177"/>
      <c r="H5002" s="177"/>
    </row>
    <row r="5003" spans="1:8" x14ac:dyDescent="0.25">
      <c r="A5003" s="793"/>
      <c r="E5003" s="176"/>
      <c r="F5003" s="176"/>
      <c r="G5003" s="177"/>
      <c r="H5003" s="177"/>
    </row>
    <row r="5004" spans="1:8" x14ac:dyDescent="0.25">
      <c r="A5004" s="793"/>
      <c r="E5004" s="176"/>
      <c r="F5004" s="176"/>
      <c r="G5004" s="177"/>
      <c r="H5004" s="177"/>
    </row>
    <row r="5005" spans="1:8" x14ac:dyDescent="0.25">
      <c r="A5005" s="793"/>
      <c r="E5005" s="176"/>
      <c r="F5005" s="176"/>
      <c r="G5005" s="177"/>
      <c r="H5005" s="177"/>
    </row>
    <row r="5006" spans="1:8" x14ac:dyDescent="0.25">
      <c r="A5006" s="793"/>
      <c r="E5006" s="176"/>
      <c r="F5006" s="176"/>
      <c r="G5006" s="177"/>
      <c r="H5006" s="177"/>
    </row>
    <row r="5007" spans="1:8" x14ac:dyDescent="0.25">
      <c r="A5007" s="793"/>
      <c r="E5007" s="176"/>
      <c r="F5007" s="176"/>
      <c r="G5007" s="177"/>
      <c r="H5007" s="177"/>
    </row>
    <row r="5008" spans="1:8" x14ac:dyDescent="0.25">
      <c r="A5008" s="793"/>
      <c r="E5008" s="176"/>
      <c r="F5008" s="176"/>
      <c r="G5008" s="177"/>
      <c r="H5008" s="177"/>
    </row>
    <row r="5009" spans="1:8" x14ac:dyDescent="0.25">
      <c r="A5009" s="793"/>
      <c r="E5009" s="176"/>
      <c r="F5009" s="176"/>
      <c r="G5009" s="177"/>
      <c r="H5009" s="177"/>
    </row>
    <row r="5010" spans="1:8" x14ac:dyDescent="0.25">
      <c r="A5010" s="793"/>
      <c r="E5010" s="176"/>
      <c r="F5010" s="176"/>
      <c r="G5010" s="177"/>
      <c r="H5010" s="177"/>
    </row>
    <row r="5011" spans="1:8" x14ac:dyDescent="0.25">
      <c r="A5011" s="793"/>
      <c r="E5011" s="176"/>
      <c r="F5011" s="176"/>
      <c r="G5011" s="177"/>
      <c r="H5011" s="177"/>
    </row>
    <row r="5012" spans="1:8" x14ac:dyDescent="0.25">
      <c r="A5012" s="793"/>
      <c r="E5012" s="176"/>
      <c r="F5012" s="176"/>
      <c r="G5012" s="177"/>
      <c r="H5012" s="177"/>
    </row>
    <row r="5013" spans="1:8" x14ac:dyDescent="0.25">
      <c r="A5013" s="793"/>
      <c r="E5013" s="176"/>
      <c r="F5013" s="176"/>
      <c r="G5013" s="177"/>
      <c r="H5013" s="177"/>
    </row>
    <row r="5014" spans="1:8" x14ac:dyDescent="0.25">
      <c r="A5014" s="793"/>
      <c r="E5014" s="176"/>
      <c r="F5014" s="176"/>
      <c r="G5014" s="177"/>
      <c r="H5014" s="177"/>
    </row>
    <row r="5015" spans="1:8" x14ac:dyDescent="0.25">
      <c r="A5015" s="793"/>
      <c r="E5015" s="176"/>
      <c r="F5015" s="176"/>
      <c r="G5015" s="177"/>
      <c r="H5015" s="177"/>
    </row>
    <row r="5016" spans="1:8" x14ac:dyDescent="0.25">
      <c r="A5016" s="793"/>
      <c r="E5016" s="176"/>
      <c r="F5016" s="176"/>
      <c r="G5016" s="177"/>
      <c r="H5016" s="177"/>
    </row>
    <row r="5017" spans="1:8" x14ac:dyDescent="0.25">
      <c r="A5017" s="793"/>
      <c r="E5017" s="176"/>
      <c r="F5017" s="176"/>
      <c r="G5017" s="177"/>
      <c r="H5017" s="177"/>
    </row>
    <row r="5018" spans="1:8" x14ac:dyDescent="0.25">
      <c r="A5018" s="793"/>
      <c r="E5018" s="176"/>
      <c r="F5018" s="176"/>
      <c r="G5018" s="177"/>
      <c r="H5018" s="177"/>
    </row>
    <row r="5019" spans="1:8" x14ac:dyDescent="0.25">
      <c r="A5019" s="793"/>
      <c r="E5019" s="176"/>
      <c r="F5019" s="176"/>
      <c r="G5019" s="177"/>
      <c r="H5019" s="177"/>
    </row>
    <row r="5020" spans="1:8" x14ac:dyDescent="0.25">
      <c r="A5020" s="793"/>
      <c r="E5020" s="176"/>
      <c r="F5020" s="176"/>
      <c r="G5020" s="177"/>
      <c r="H5020" s="177"/>
    </row>
    <row r="5021" spans="1:8" x14ac:dyDescent="0.25">
      <c r="A5021" s="793"/>
      <c r="E5021" s="176"/>
      <c r="F5021" s="176"/>
      <c r="G5021" s="177"/>
      <c r="H5021" s="177"/>
    </row>
    <row r="5022" spans="1:8" x14ac:dyDescent="0.25">
      <c r="A5022" s="793"/>
      <c r="E5022" s="176"/>
      <c r="F5022" s="176"/>
      <c r="G5022" s="177"/>
      <c r="H5022" s="177"/>
    </row>
    <row r="5023" spans="1:8" x14ac:dyDescent="0.25">
      <c r="A5023" s="793"/>
      <c r="E5023" s="176"/>
      <c r="F5023" s="176"/>
      <c r="G5023" s="177"/>
      <c r="H5023" s="177"/>
    </row>
    <row r="5024" spans="1:8" x14ac:dyDescent="0.25">
      <c r="A5024" s="793"/>
      <c r="E5024" s="176"/>
      <c r="F5024" s="176"/>
      <c r="G5024" s="177"/>
      <c r="H5024" s="177"/>
    </row>
    <row r="5025" spans="1:8" x14ac:dyDescent="0.25">
      <c r="A5025" s="793"/>
      <c r="E5025" s="176"/>
      <c r="F5025" s="176"/>
      <c r="G5025" s="177"/>
      <c r="H5025" s="177"/>
    </row>
    <row r="5026" spans="1:8" x14ac:dyDescent="0.25">
      <c r="A5026" s="793"/>
      <c r="E5026" s="176"/>
      <c r="F5026" s="176"/>
      <c r="G5026" s="177"/>
      <c r="H5026" s="177"/>
    </row>
    <row r="5027" spans="1:8" x14ac:dyDescent="0.25">
      <c r="A5027" s="793"/>
      <c r="E5027" s="176"/>
      <c r="F5027" s="176"/>
      <c r="G5027" s="177"/>
      <c r="H5027" s="177"/>
    </row>
    <row r="5028" spans="1:8" x14ac:dyDescent="0.25">
      <c r="A5028" s="793"/>
      <c r="E5028" s="176"/>
      <c r="F5028" s="176"/>
      <c r="G5028" s="177"/>
      <c r="H5028" s="177"/>
    </row>
    <row r="5029" spans="1:8" x14ac:dyDescent="0.25">
      <c r="A5029" s="793"/>
      <c r="E5029" s="176"/>
      <c r="F5029" s="176"/>
      <c r="G5029" s="177"/>
      <c r="H5029" s="177"/>
    </row>
    <row r="5030" spans="1:8" x14ac:dyDescent="0.25">
      <c r="A5030" s="793"/>
      <c r="E5030" s="176"/>
      <c r="F5030" s="176"/>
      <c r="G5030" s="177"/>
      <c r="H5030" s="177"/>
    </row>
    <row r="5031" spans="1:8" x14ac:dyDescent="0.25">
      <c r="A5031" s="793"/>
      <c r="E5031" s="176"/>
      <c r="F5031" s="176"/>
      <c r="G5031" s="177"/>
      <c r="H5031" s="177"/>
    </row>
    <row r="5032" spans="1:8" x14ac:dyDescent="0.25">
      <c r="A5032" s="793"/>
      <c r="E5032" s="176"/>
      <c r="F5032" s="176"/>
      <c r="G5032" s="177"/>
      <c r="H5032" s="177"/>
    </row>
    <row r="5033" spans="1:8" x14ac:dyDescent="0.25">
      <c r="A5033" s="793"/>
      <c r="E5033" s="176"/>
      <c r="F5033" s="176"/>
      <c r="G5033" s="177"/>
      <c r="H5033" s="177"/>
    </row>
    <row r="5034" spans="1:8" x14ac:dyDescent="0.25">
      <c r="A5034" s="793"/>
      <c r="E5034" s="176"/>
      <c r="F5034" s="176"/>
      <c r="G5034" s="177"/>
      <c r="H5034" s="177"/>
    </row>
    <row r="5035" spans="1:8" x14ac:dyDescent="0.25">
      <c r="A5035" s="793"/>
      <c r="E5035" s="176"/>
      <c r="F5035" s="176"/>
      <c r="G5035" s="177"/>
      <c r="H5035" s="177"/>
    </row>
    <row r="5036" spans="1:8" x14ac:dyDescent="0.25">
      <c r="A5036" s="793"/>
      <c r="E5036" s="176"/>
      <c r="F5036" s="176"/>
      <c r="G5036" s="177"/>
      <c r="H5036" s="177"/>
    </row>
    <row r="5037" spans="1:8" x14ac:dyDescent="0.25">
      <c r="A5037" s="793"/>
      <c r="E5037" s="176"/>
      <c r="F5037" s="176"/>
      <c r="G5037" s="177"/>
      <c r="H5037" s="177"/>
    </row>
    <row r="5038" spans="1:8" x14ac:dyDescent="0.25">
      <c r="A5038" s="793"/>
      <c r="E5038" s="176"/>
      <c r="F5038" s="176"/>
      <c r="G5038" s="177"/>
      <c r="H5038" s="177"/>
    </row>
    <row r="5039" spans="1:8" x14ac:dyDescent="0.25">
      <c r="A5039" s="793"/>
      <c r="E5039" s="176"/>
      <c r="F5039" s="176"/>
      <c r="G5039" s="177"/>
      <c r="H5039" s="177"/>
    </row>
    <row r="5040" spans="1:8" x14ac:dyDescent="0.25">
      <c r="A5040" s="793"/>
      <c r="E5040" s="176"/>
      <c r="F5040" s="176"/>
      <c r="G5040" s="177"/>
      <c r="H5040" s="177"/>
    </row>
    <row r="5041" spans="1:8" x14ac:dyDescent="0.25">
      <c r="A5041" s="793"/>
      <c r="E5041" s="176"/>
      <c r="F5041" s="176"/>
      <c r="G5041" s="177"/>
      <c r="H5041" s="177"/>
    </row>
    <row r="5042" spans="1:8" x14ac:dyDescent="0.25">
      <c r="A5042" s="793"/>
      <c r="E5042" s="176"/>
      <c r="F5042" s="176"/>
      <c r="G5042" s="177"/>
      <c r="H5042" s="177"/>
    </row>
    <row r="5043" spans="1:8" x14ac:dyDescent="0.25">
      <c r="A5043" s="793"/>
      <c r="E5043" s="176"/>
      <c r="F5043" s="176"/>
      <c r="G5043" s="177"/>
      <c r="H5043" s="177"/>
    </row>
    <row r="5044" spans="1:8" x14ac:dyDescent="0.25">
      <c r="A5044" s="793"/>
      <c r="E5044" s="176"/>
      <c r="F5044" s="176"/>
      <c r="G5044" s="177"/>
      <c r="H5044" s="177"/>
    </row>
    <row r="5045" spans="1:8" x14ac:dyDescent="0.25">
      <c r="A5045" s="793"/>
      <c r="E5045" s="176"/>
      <c r="F5045" s="176"/>
      <c r="G5045" s="177"/>
      <c r="H5045" s="177"/>
    </row>
    <row r="5046" spans="1:8" x14ac:dyDescent="0.25">
      <c r="A5046" s="793"/>
      <c r="E5046" s="176"/>
      <c r="F5046" s="176"/>
      <c r="G5046" s="177"/>
      <c r="H5046" s="177"/>
    </row>
    <row r="5047" spans="1:8" x14ac:dyDescent="0.25">
      <c r="A5047" s="793"/>
      <c r="E5047" s="176"/>
      <c r="F5047" s="176"/>
      <c r="G5047" s="177"/>
      <c r="H5047" s="177"/>
    </row>
    <row r="5048" spans="1:8" x14ac:dyDescent="0.25">
      <c r="A5048" s="793"/>
      <c r="E5048" s="176"/>
      <c r="F5048" s="176"/>
      <c r="G5048" s="177"/>
      <c r="H5048" s="177"/>
    </row>
    <row r="5049" spans="1:8" x14ac:dyDescent="0.25">
      <c r="A5049" s="793"/>
      <c r="E5049" s="176"/>
      <c r="F5049" s="176"/>
      <c r="G5049" s="177"/>
      <c r="H5049" s="177"/>
    </row>
    <row r="5050" spans="1:8" x14ac:dyDescent="0.25">
      <c r="A5050" s="793"/>
      <c r="E5050" s="176"/>
      <c r="F5050" s="176"/>
      <c r="G5050" s="177"/>
      <c r="H5050" s="177"/>
    </row>
    <row r="5051" spans="1:8" x14ac:dyDescent="0.25">
      <c r="A5051" s="793"/>
      <c r="E5051" s="176"/>
      <c r="F5051" s="176"/>
      <c r="G5051" s="177"/>
      <c r="H5051" s="177"/>
    </row>
    <row r="5052" spans="1:8" x14ac:dyDescent="0.25">
      <c r="A5052" s="793"/>
      <c r="E5052" s="176"/>
      <c r="F5052" s="176"/>
      <c r="G5052" s="177"/>
      <c r="H5052" s="177"/>
    </row>
    <row r="5053" spans="1:8" x14ac:dyDescent="0.25">
      <c r="A5053" s="793"/>
      <c r="E5053" s="176"/>
      <c r="F5053" s="176"/>
      <c r="G5053" s="177"/>
      <c r="H5053" s="177"/>
    </row>
    <row r="5054" spans="1:8" x14ac:dyDescent="0.25">
      <c r="A5054" s="793"/>
      <c r="E5054" s="176"/>
      <c r="F5054" s="176"/>
      <c r="G5054" s="177"/>
      <c r="H5054" s="177"/>
    </row>
    <row r="5055" spans="1:8" x14ac:dyDescent="0.25">
      <c r="A5055" s="793"/>
      <c r="E5055" s="176"/>
      <c r="F5055" s="176"/>
      <c r="G5055" s="177"/>
      <c r="H5055" s="177"/>
    </row>
    <row r="5056" spans="1:8" x14ac:dyDescent="0.25">
      <c r="A5056" s="793"/>
      <c r="E5056" s="176"/>
      <c r="F5056" s="176"/>
      <c r="G5056" s="177"/>
      <c r="H5056" s="177"/>
    </row>
    <row r="5057" spans="1:8" x14ac:dyDescent="0.25">
      <c r="A5057" s="793"/>
      <c r="E5057" s="176"/>
      <c r="F5057" s="176"/>
      <c r="G5057" s="177"/>
      <c r="H5057" s="177"/>
    </row>
    <row r="5058" spans="1:8" x14ac:dyDescent="0.25">
      <c r="A5058" s="793"/>
      <c r="E5058" s="176"/>
      <c r="F5058" s="176"/>
      <c r="G5058" s="177"/>
      <c r="H5058" s="177"/>
    </row>
    <row r="5059" spans="1:8" x14ac:dyDescent="0.25">
      <c r="A5059" s="793"/>
      <c r="E5059" s="176"/>
      <c r="F5059" s="176"/>
      <c r="G5059" s="177"/>
      <c r="H5059" s="177"/>
    </row>
    <row r="5060" spans="1:8" x14ac:dyDescent="0.25">
      <c r="A5060" s="793"/>
      <c r="E5060" s="176"/>
      <c r="F5060" s="176"/>
      <c r="G5060" s="177"/>
      <c r="H5060" s="177"/>
    </row>
    <row r="5061" spans="1:8" x14ac:dyDescent="0.25">
      <c r="A5061" s="793"/>
      <c r="E5061" s="176"/>
      <c r="F5061" s="176"/>
      <c r="G5061" s="177"/>
      <c r="H5061" s="177"/>
    </row>
    <row r="5062" spans="1:8" x14ac:dyDescent="0.25">
      <c r="A5062" s="793"/>
      <c r="E5062" s="176"/>
      <c r="F5062" s="176"/>
      <c r="G5062" s="177"/>
      <c r="H5062" s="177"/>
    </row>
    <row r="5063" spans="1:8" x14ac:dyDescent="0.25">
      <c r="A5063" s="793"/>
      <c r="E5063" s="176"/>
      <c r="F5063" s="176"/>
      <c r="G5063" s="177"/>
      <c r="H5063" s="177"/>
    </row>
    <row r="5064" spans="1:8" x14ac:dyDescent="0.25">
      <c r="A5064" s="793"/>
      <c r="E5064" s="176"/>
      <c r="F5064" s="176"/>
      <c r="G5064" s="177"/>
      <c r="H5064" s="177"/>
    </row>
    <row r="5065" spans="1:8" x14ac:dyDescent="0.25">
      <c r="A5065" s="793"/>
      <c r="E5065" s="176"/>
      <c r="F5065" s="176"/>
      <c r="G5065" s="177"/>
      <c r="H5065" s="177"/>
    </row>
    <row r="5066" spans="1:8" x14ac:dyDescent="0.25">
      <c r="A5066" s="793"/>
      <c r="E5066" s="176"/>
      <c r="F5066" s="176"/>
      <c r="G5066" s="177"/>
      <c r="H5066" s="177"/>
    </row>
    <row r="5067" spans="1:8" x14ac:dyDescent="0.25">
      <c r="A5067" s="793"/>
      <c r="E5067" s="176"/>
      <c r="F5067" s="176"/>
      <c r="G5067" s="177"/>
      <c r="H5067" s="177"/>
    </row>
    <row r="5068" spans="1:8" x14ac:dyDescent="0.25">
      <c r="A5068" s="793"/>
      <c r="E5068" s="176"/>
      <c r="F5068" s="176"/>
      <c r="G5068" s="177"/>
      <c r="H5068" s="177"/>
    </row>
    <row r="5069" spans="1:8" x14ac:dyDescent="0.25">
      <c r="A5069" s="793"/>
      <c r="E5069" s="176"/>
      <c r="F5069" s="176"/>
      <c r="G5069" s="177"/>
      <c r="H5069" s="177"/>
    </row>
    <row r="5070" spans="1:8" x14ac:dyDescent="0.25">
      <c r="A5070" s="793"/>
      <c r="E5070" s="176"/>
      <c r="F5070" s="176"/>
      <c r="G5070" s="177"/>
      <c r="H5070" s="177"/>
    </row>
    <row r="5071" spans="1:8" x14ac:dyDescent="0.25">
      <c r="A5071" s="793"/>
      <c r="E5071" s="176"/>
      <c r="F5071" s="176"/>
      <c r="G5071" s="177"/>
      <c r="H5071" s="177"/>
    </row>
    <row r="5072" spans="1:8" x14ac:dyDescent="0.25">
      <c r="A5072" s="793"/>
      <c r="E5072" s="176"/>
      <c r="F5072" s="176"/>
      <c r="G5072" s="177"/>
      <c r="H5072" s="177"/>
    </row>
    <row r="5073" spans="1:8" x14ac:dyDescent="0.25">
      <c r="A5073" s="793"/>
      <c r="E5073" s="176"/>
      <c r="F5073" s="176"/>
      <c r="G5073" s="177"/>
      <c r="H5073" s="177"/>
    </row>
    <row r="5074" spans="1:8" x14ac:dyDescent="0.25">
      <c r="A5074" s="793"/>
      <c r="E5074" s="176"/>
      <c r="F5074" s="176"/>
      <c r="G5074" s="177"/>
      <c r="H5074" s="177"/>
    </row>
    <row r="5075" spans="1:8" x14ac:dyDescent="0.25">
      <c r="A5075" s="793"/>
      <c r="E5075" s="176"/>
      <c r="F5075" s="176"/>
      <c r="G5075" s="177"/>
      <c r="H5075" s="177"/>
    </row>
    <row r="5076" spans="1:8" x14ac:dyDescent="0.25">
      <c r="A5076" s="793"/>
      <c r="E5076" s="176"/>
      <c r="F5076" s="176"/>
      <c r="G5076" s="177"/>
      <c r="H5076" s="177"/>
    </row>
    <row r="5077" spans="1:8" x14ac:dyDescent="0.25">
      <c r="A5077" s="793"/>
      <c r="E5077" s="176"/>
      <c r="F5077" s="176"/>
      <c r="G5077" s="177"/>
      <c r="H5077" s="177"/>
    </row>
    <row r="5078" spans="1:8" x14ac:dyDescent="0.25">
      <c r="A5078" s="793"/>
      <c r="E5078" s="176"/>
      <c r="F5078" s="176"/>
      <c r="G5078" s="177"/>
      <c r="H5078" s="177"/>
    </row>
    <row r="5079" spans="1:8" x14ac:dyDescent="0.25">
      <c r="A5079" s="793"/>
      <c r="E5079" s="176"/>
      <c r="F5079" s="176"/>
      <c r="G5079" s="177"/>
      <c r="H5079" s="177"/>
    </row>
    <row r="5080" spans="1:8" x14ac:dyDescent="0.25">
      <c r="A5080" s="793"/>
      <c r="E5080" s="176"/>
      <c r="F5080" s="176"/>
      <c r="G5080" s="177"/>
      <c r="H5080" s="177"/>
    </row>
    <row r="5081" spans="1:8" x14ac:dyDescent="0.25">
      <c r="A5081" s="793"/>
      <c r="E5081" s="176"/>
      <c r="F5081" s="176"/>
      <c r="G5081" s="177"/>
      <c r="H5081" s="177"/>
    </row>
    <row r="5082" spans="1:8" x14ac:dyDescent="0.25">
      <c r="A5082" s="793"/>
      <c r="E5082" s="176"/>
      <c r="F5082" s="176"/>
      <c r="G5082" s="177"/>
      <c r="H5082" s="177"/>
    </row>
    <row r="5083" spans="1:8" x14ac:dyDescent="0.25">
      <c r="A5083" s="793"/>
      <c r="E5083" s="176"/>
      <c r="F5083" s="176"/>
      <c r="G5083" s="177"/>
      <c r="H5083" s="177"/>
    </row>
    <row r="5084" spans="1:8" x14ac:dyDescent="0.25">
      <c r="A5084" s="793"/>
      <c r="E5084" s="176"/>
      <c r="F5084" s="176"/>
      <c r="G5084" s="177"/>
      <c r="H5084" s="177"/>
    </row>
    <row r="5085" spans="1:8" x14ac:dyDescent="0.25">
      <c r="A5085" s="793"/>
      <c r="E5085" s="176"/>
      <c r="F5085" s="176"/>
      <c r="G5085" s="177"/>
      <c r="H5085" s="177"/>
    </row>
    <row r="5086" spans="1:8" x14ac:dyDescent="0.25">
      <c r="A5086" s="793"/>
      <c r="E5086" s="176"/>
      <c r="F5086" s="176"/>
      <c r="G5086" s="177"/>
      <c r="H5086" s="177"/>
    </row>
    <row r="5087" spans="1:8" x14ac:dyDescent="0.25">
      <c r="A5087" s="793"/>
      <c r="E5087" s="176"/>
      <c r="F5087" s="176"/>
      <c r="G5087" s="177"/>
      <c r="H5087" s="177"/>
    </row>
    <row r="5088" spans="1:8" x14ac:dyDescent="0.25">
      <c r="A5088" s="793"/>
      <c r="E5088" s="176"/>
      <c r="F5088" s="176"/>
      <c r="G5088" s="177"/>
      <c r="H5088" s="177"/>
    </row>
    <row r="5089" spans="1:8" x14ac:dyDescent="0.25">
      <c r="A5089" s="793"/>
      <c r="E5089" s="176"/>
      <c r="F5089" s="176"/>
      <c r="G5089" s="177"/>
      <c r="H5089" s="177"/>
    </row>
    <row r="5090" spans="1:8" x14ac:dyDescent="0.25">
      <c r="A5090" s="793"/>
      <c r="E5090" s="176"/>
      <c r="F5090" s="176"/>
      <c r="G5090" s="177"/>
      <c r="H5090" s="177"/>
    </row>
    <row r="5091" spans="1:8" x14ac:dyDescent="0.25">
      <c r="A5091" s="793"/>
      <c r="E5091" s="176"/>
      <c r="F5091" s="176"/>
      <c r="G5091" s="177"/>
      <c r="H5091" s="177"/>
    </row>
    <row r="5092" spans="1:8" x14ac:dyDescent="0.25">
      <c r="A5092" s="793"/>
      <c r="E5092" s="176"/>
      <c r="F5092" s="176"/>
      <c r="G5092" s="177"/>
      <c r="H5092" s="177"/>
    </row>
    <row r="5093" spans="1:8" x14ac:dyDescent="0.25">
      <c r="A5093" s="793"/>
      <c r="E5093" s="176"/>
      <c r="F5093" s="176"/>
      <c r="G5093" s="177"/>
      <c r="H5093" s="177"/>
    </row>
    <row r="5094" spans="1:8" x14ac:dyDescent="0.25">
      <c r="A5094" s="793"/>
      <c r="E5094" s="176"/>
      <c r="F5094" s="176"/>
      <c r="G5094" s="177"/>
      <c r="H5094" s="177"/>
    </row>
    <row r="5095" spans="1:8" x14ac:dyDescent="0.25">
      <c r="A5095" s="793"/>
      <c r="E5095" s="176"/>
      <c r="F5095" s="176"/>
      <c r="G5095" s="177"/>
      <c r="H5095" s="177"/>
    </row>
    <row r="5096" spans="1:8" x14ac:dyDescent="0.25">
      <c r="A5096" s="793"/>
      <c r="E5096" s="176"/>
      <c r="F5096" s="176"/>
      <c r="G5096" s="177"/>
      <c r="H5096" s="177"/>
    </row>
    <row r="5097" spans="1:8" x14ac:dyDescent="0.25">
      <c r="A5097" s="793"/>
      <c r="E5097" s="176"/>
      <c r="F5097" s="176"/>
      <c r="G5097" s="177"/>
      <c r="H5097" s="177"/>
    </row>
    <row r="5098" spans="1:8" x14ac:dyDescent="0.25">
      <c r="A5098" s="793"/>
      <c r="E5098" s="176"/>
      <c r="F5098" s="176"/>
      <c r="G5098" s="177"/>
      <c r="H5098" s="177"/>
    </row>
    <row r="5099" spans="1:8" x14ac:dyDescent="0.25">
      <c r="A5099" s="793"/>
      <c r="E5099" s="176"/>
      <c r="F5099" s="176"/>
      <c r="G5099" s="177"/>
      <c r="H5099" s="177"/>
    </row>
    <row r="5100" spans="1:8" x14ac:dyDescent="0.25">
      <c r="A5100" s="793"/>
      <c r="E5100" s="176"/>
      <c r="F5100" s="176"/>
      <c r="G5100" s="177"/>
      <c r="H5100" s="177"/>
    </row>
    <row r="5101" spans="1:8" x14ac:dyDescent="0.25">
      <c r="A5101" s="793"/>
      <c r="E5101" s="176"/>
      <c r="F5101" s="176"/>
      <c r="G5101" s="177"/>
      <c r="H5101" s="177"/>
    </row>
    <row r="5102" spans="1:8" x14ac:dyDescent="0.25">
      <c r="A5102" s="793"/>
      <c r="E5102" s="176"/>
      <c r="F5102" s="176"/>
      <c r="G5102" s="177"/>
      <c r="H5102" s="177"/>
    </row>
    <row r="5103" spans="1:8" x14ac:dyDescent="0.25">
      <c r="A5103" s="793"/>
      <c r="E5103" s="176"/>
      <c r="F5103" s="176"/>
      <c r="G5103" s="177"/>
      <c r="H5103" s="177"/>
    </row>
    <row r="5104" spans="1:8" x14ac:dyDescent="0.25">
      <c r="A5104" s="793"/>
      <c r="E5104" s="176"/>
      <c r="F5104" s="176"/>
      <c r="G5104" s="177"/>
      <c r="H5104" s="177"/>
    </row>
    <row r="5105" spans="1:8" x14ac:dyDescent="0.25">
      <c r="A5105" s="793"/>
      <c r="E5105" s="176"/>
      <c r="F5105" s="176"/>
      <c r="G5105" s="177"/>
      <c r="H5105" s="177"/>
    </row>
    <row r="5106" spans="1:8" x14ac:dyDescent="0.25">
      <c r="A5106" s="793"/>
      <c r="E5106" s="176"/>
      <c r="F5106" s="176"/>
      <c r="G5106" s="177"/>
      <c r="H5106" s="177"/>
    </row>
    <row r="5107" spans="1:8" x14ac:dyDescent="0.25">
      <c r="A5107" s="793"/>
      <c r="E5107" s="176"/>
      <c r="F5107" s="176"/>
      <c r="G5107" s="177"/>
      <c r="H5107" s="177"/>
    </row>
    <row r="5108" spans="1:8" x14ac:dyDescent="0.25">
      <c r="A5108" s="793"/>
      <c r="E5108" s="176"/>
      <c r="F5108" s="176"/>
      <c r="G5108" s="177"/>
      <c r="H5108" s="177"/>
    </row>
    <row r="5109" spans="1:8" x14ac:dyDescent="0.25">
      <c r="A5109" s="793"/>
      <c r="E5109" s="176"/>
      <c r="F5109" s="176"/>
      <c r="G5109" s="177"/>
      <c r="H5109" s="177"/>
    </row>
    <row r="5110" spans="1:8" x14ac:dyDescent="0.25">
      <c r="A5110" s="793"/>
      <c r="E5110" s="176"/>
      <c r="F5110" s="176"/>
      <c r="G5110" s="177"/>
      <c r="H5110" s="177"/>
    </row>
    <row r="5111" spans="1:8" x14ac:dyDescent="0.25">
      <c r="A5111" s="793"/>
      <c r="E5111" s="176"/>
      <c r="F5111" s="176"/>
      <c r="G5111" s="177"/>
      <c r="H5111" s="177"/>
    </row>
    <row r="5112" spans="1:8" x14ac:dyDescent="0.25">
      <c r="A5112" s="793"/>
      <c r="E5112" s="176"/>
      <c r="F5112" s="176"/>
      <c r="G5112" s="177"/>
      <c r="H5112" s="177"/>
    </row>
    <row r="5113" spans="1:8" x14ac:dyDescent="0.25">
      <c r="A5113" s="793"/>
      <c r="E5113" s="176"/>
      <c r="F5113" s="176"/>
      <c r="G5113" s="177"/>
      <c r="H5113" s="177"/>
    </row>
    <row r="5114" spans="1:8" x14ac:dyDescent="0.25">
      <c r="A5114" s="793"/>
      <c r="E5114" s="176"/>
      <c r="F5114" s="176"/>
      <c r="G5114" s="177"/>
      <c r="H5114" s="177"/>
    </row>
    <row r="5115" spans="1:8" x14ac:dyDescent="0.25">
      <c r="A5115" s="793"/>
      <c r="E5115" s="176"/>
      <c r="F5115" s="176"/>
      <c r="G5115" s="177"/>
      <c r="H5115" s="177"/>
    </row>
    <row r="5116" spans="1:8" x14ac:dyDescent="0.25">
      <c r="A5116" s="793"/>
      <c r="E5116" s="176"/>
      <c r="F5116" s="176"/>
      <c r="G5116" s="177"/>
      <c r="H5116" s="177"/>
    </row>
    <row r="5117" spans="1:8" x14ac:dyDescent="0.25">
      <c r="A5117" s="793"/>
      <c r="E5117" s="176"/>
      <c r="F5117" s="176"/>
      <c r="G5117" s="177"/>
      <c r="H5117" s="177"/>
    </row>
    <row r="5118" spans="1:8" x14ac:dyDescent="0.25">
      <c r="A5118" s="793"/>
      <c r="E5118" s="176"/>
      <c r="F5118" s="176"/>
      <c r="G5118" s="177"/>
      <c r="H5118" s="177"/>
    </row>
    <row r="5119" spans="1:8" x14ac:dyDescent="0.25">
      <c r="A5119" s="793"/>
      <c r="E5119" s="176"/>
      <c r="F5119" s="176"/>
      <c r="G5119" s="177"/>
      <c r="H5119" s="177"/>
    </row>
    <row r="5120" spans="1:8" x14ac:dyDescent="0.25">
      <c r="A5120" s="793"/>
      <c r="E5120" s="176"/>
      <c r="F5120" s="176"/>
      <c r="G5120" s="177"/>
      <c r="H5120" s="177"/>
    </row>
    <row r="5121" spans="1:8" x14ac:dyDescent="0.25">
      <c r="A5121" s="793"/>
      <c r="E5121" s="176"/>
      <c r="F5121" s="176"/>
      <c r="G5121" s="177"/>
      <c r="H5121" s="177"/>
    </row>
    <row r="5122" spans="1:8" x14ac:dyDescent="0.25">
      <c r="A5122" s="793"/>
      <c r="E5122" s="176"/>
      <c r="F5122" s="176"/>
      <c r="G5122" s="177"/>
      <c r="H5122" s="177"/>
    </row>
    <row r="5123" spans="1:8" x14ac:dyDescent="0.25">
      <c r="A5123" s="793"/>
      <c r="E5123" s="176"/>
      <c r="F5123" s="176"/>
      <c r="G5123" s="177"/>
      <c r="H5123" s="177"/>
    </row>
    <row r="5124" spans="1:8" x14ac:dyDescent="0.25">
      <c r="A5124" s="793"/>
      <c r="E5124" s="176"/>
      <c r="F5124" s="176"/>
      <c r="G5124" s="177"/>
      <c r="H5124" s="177"/>
    </row>
    <row r="5125" spans="1:8" x14ac:dyDescent="0.25">
      <c r="A5125" s="793"/>
      <c r="E5125" s="176"/>
      <c r="F5125" s="176"/>
      <c r="G5125" s="177"/>
      <c r="H5125" s="177"/>
    </row>
    <row r="5126" spans="1:8" x14ac:dyDescent="0.25">
      <c r="A5126" s="793"/>
      <c r="E5126" s="176"/>
      <c r="F5126" s="176"/>
      <c r="G5126" s="177"/>
      <c r="H5126" s="177"/>
    </row>
    <row r="5127" spans="1:8" x14ac:dyDescent="0.25">
      <c r="A5127" s="793"/>
      <c r="E5127" s="176"/>
      <c r="F5127" s="176"/>
      <c r="G5127" s="177"/>
      <c r="H5127" s="177"/>
    </row>
    <row r="5128" spans="1:8" x14ac:dyDescent="0.25">
      <c r="A5128" s="793"/>
      <c r="E5128" s="176"/>
      <c r="F5128" s="176"/>
      <c r="G5128" s="177"/>
      <c r="H5128" s="177"/>
    </row>
    <row r="5129" spans="1:8" x14ac:dyDescent="0.25">
      <c r="A5129" s="793"/>
      <c r="E5129" s="176"/>
      <c r="F5129" s="176"/>
      <c r="G5129" s="177"/>
      <c r="H5129" s="177"/>
    </row>
    <row r="5130" spans="1:8" x14ac:dyDescent="0.25">
      <c r="A5130" s="793"/>
      <c r="E5130" s="176"/>
      <c r="F5130" s="176"/>
      <c r="G5130" s="177"/>
      <c r="H5130" s="177"/>
    </row>
    <row r="5131" spans="1:8" x14ac:dyDescent="0.25">
      <c r="A5131" s="793"/>
      <c r="E5131" s="176"/>
      <c r="F5131" s="176"/>
      <c r="G5131" s="177"/>
      <c r="H5131" s="177"/>
    </row>
    <row r="5132" spans="1:8" x14ac:dyDescent="0.25">
      <c r="A5132" s="793"/>
      <c r="E5132" s="176"/>
      <c r="F5132" s="176"/>
      <c r="G5132" s="177"/>
      <c r="H5132" s="177"/>
    </row>
    <row r="5133" spans="1:8" x14ac:dyDescent="0.25">
      <c r="A5133" s="793"/>
      <c r="E5133" s="176"/>
      <c r="F5133" s="176"/>
      <c r="G5133" s="177"/>
      <c r="H5133" s="177"/>
    </row>
    <row r="5134" spans="1:8" x14ac:dyDescent="0.25">
      <c r="A5134" s="793"/>
      <c r="E5134" s="176"/>
      <c r="F5134" s="176"/>
      <c r="G5134" s="177"/>
      <c r="H5134" s="177"/>
    </row>
    <row r="5135" spans="1:8" x14ac:dyDescent="0.25">
      <c r="A5135" s="793"/>
      <c r="E5135" s="176"/>
      <c r="F5135" s="176"/>
      <c r="G5135" s="177"/>
      <c r="H5135" s="177"/>
    </row>
    <row r="5136" spans="1:8" x14ac:dyDescent="0.25">
      <c r="A5136" s="793"/>
      <c r="E5136" s="176"/>
      <c r="F5136" s="176"/>
      <c r="G5136" s="177"/>
      <c r="H5136" s="177"/>
    </row>
    <row r="5137" spans="1:8" x14ac:dyDescent="0.25">
      <c r="A5137" s="793"/>
      <c r="E5137" s="176"/>
      <c r="F5137" s="176"/>
      <c r="G5137" s="177"/>
      <c r="H5137" s="177"/>
    </row>
    <row r="5138" spans="1:8" x14ac:dyDescent="0.25">
      <c r="A5138" s="793"/>
      <c r="E5138" s="176"/>
      <c r="F5138" s="176"/>
      <c r="G5138" s="177"/>
      <c r="H5138" s="177"/>
    </row>
    <row r="5139" spans="1:8" x14ac:dyDescent="0.25">
      <c r="A5139" s="793"/>
      <c r="E5139" s="176"/>
      <c r="F5139" s="176"/>
      <c r="G5139" s="177"/>
      <c r="H5139" s="177"/>
    </row>
    <row r="5140" spans="1:8" x14ac:dyDescent="0.25">
      <c r="A5140" s="793"/>
      <c r="E5140" s="176"/>
      <c r="F5140" s="176"/>
      <c r="G5140" s="177"/>
      <c r="H5140" s="177"/>
    </row>
    <row r="5141" spans="1:8" x14ac:dyDescent="0.25">
      <c r="A5141" s="793"/>
      <c r="E5141" s="176"/>
      <c r="F5141" s="176"/>
      <c r="G5141" s="177"/>
      <c r="H5141" s="177"/>
    </row>
    <row r="5142" spans="1:8" x14ac:dyDescent="0.25">
      <c r="A5142" s="793"/>
      <c r="E5142" s="176"/>
      <c r="F5142" s="176"/>
      <c r="G5142" s="177"/>
      <c r="H5142" s="177"/>
    </row>
    <row r="5143" spans="1:8" x14ac:dyDescent="0.25">
      <c r="A5143" s="793"/>
      <c r="E5143" s="176"/>
      <c r="F5143" s="176"/>
      <c r="G5143" s="177"/>
      <c r="H5143" s="177"/>
    </row>
    <row r="5144" spans="1:8" x14ac:dyDescent="0.25">
      <c r="A5144" s="793"/>
      <c r="E5144" s="176"/>
      <c r="F5144" s="176"/>
      <c r="G5144" s="177"/>
      <c r="H5144" s="177"/>
    </row>
    <row r="5145" spans="1:8" x14ac:dyDescent="0.25">
      <c r="A5145" s="793"/>
      <c r="E5145" s="176"/>
      <c r="F5145" s="176"/>
      <c r="G5145" s="177"/>
      <c r="H5145" s="177"/>
    </row>
    <row r="5146" spans="1:8" x14ac:dyDescent="0.25">
      <c r="A5146" s="793"/>
      <c r="E5146" s="176"/>
      <c r="F5146" s="176"/>
      <c r="G5146" s="177"/>
      <c r="H5146" s="177"/>
    </row>
    <row r="5147" spans="1:8" x14ac:dyDescent="0.25">
      <c r="A5147" s="793"/>
      <c r="E5147" s="176"/>
      <c r="F5147" s="176"/>
      <c r="G5147" s="177"/>
      <c r="H5147" s="177"/>
    </row>
    <row r="5148" spans="1:8" x14ac:dyDescent="0.25">
      <c r="A5148" s="793"/>
      <c r="E5148" s="176"/>
      <c r="F5148" s="176"/>
      <c r="G5148" s="177"/>
      <c r="H5148" s="177"/>
    </row>
    <row r="5149" spans="1:8" x14ac:dyDescent="0.25">
      <c r="A5149" s="793"/>
      <c r="E5149" s="176"/>
      <c r="F5149" s="176"/>
      <c r="G5149" s="177"/>
      <c r="H5149" s="177"/>
    </row>
    <row r="5150" spans="1:8" x14ac:dyDescent="0.25">
      <c r="A5150" s="793"/>
      <c r="E5150" s="176"/>
      <c r="F5150" s="176"/>
      <c r="G5150" s="177"/>
      <c r="H5150" s="177"/>
    </row>
    <row r="5151" spans="1:8" x14ac:dyDescent="0.25">
      <c r="A5151" s="793"/>
      <c r="E5151" s="176"/>
      <c r="F5151" s="176"/>
      <c r="G5151" s="177"/>
      <c r="H5151" s="177"/>
    </row>
    <row r="5152" spans="1:8" x14ac:dyDescent="0.25">
      <c r="A5152" s="793"/>
      <c r="E5152" s="176"/>
      <c r="F5152" s="176"/>
      <c r="G5152" s="177"/>
      <c r="H5152" s="177"/>
    </row>
    <row r="5153" spans="1:8" x14ac:dyDescent="0.25">
      <c r="A5153" s="793"/>
      <c r="E5153" s="176"/>
      <c r="F5153" s="176"/>
      <c r="G5153" s="177"/>
      <c r="H5153" s="177"/>
    </row>
    <row r="5154" spans="1:8" x14ac:dyDescent="0.25">
      <c r="A5154" s="793"/>
      <c r="E5154" s="176"/>
      <c r="F5154" s="176"/>
      <c r="G5154" s="177"/>
      <c r="H5154" s="177"/>
    </row>
    <row r="5155" spans="1:8" x14ac:dyDescent="0.25">
      <c r="A5155" s="793"/>
      <c r="E5155" s="176"/>
      <c r="F5155" s="176"/>
      <c r="G5155" s="177"/>
      <c r="H5155" s="177"/>
    </row>
    <row r="5156" spans="1:8" x14ac:dyDescent="0.25">
      <c r="A5156" s="793"/>
      <c r="E5156" s="176"/>
      <c r="F5156" s="176"/>
      <c r="G5156" s="177"/>
      <c r="H5156" s="177"/>
    </row>
    <row r="5157" spans="1:8" x14ac:dyDescent="0.25">
      <c r="A5157" s="793"/>
      <c r="E5157" s="176"/>
      <c r="F5157" s="176"/>
      <c r="G5157" s="177"/>
      <c r="H5157" s="177"/>
    </row>
    <row r="5158" spans="1:8" x14ac:dyDescent="0.25">
      <c r="A5158" s="793"/>
      <c r="E5158" s="176"/>
      <c r="F5158" s="176"/>
      <c r="G5158" s="177"/>
      <c r="H5158" s="177"/>
    </row>
    <row r="5159" spans="1:8" x14ac:dyDescent="0.25">
      <c r="A5159" s="793"/>
      <c r="E5159" s="176"/>
      <c r="F5159" s="176"/>
      <c r="G5159" s="177"/>
      <c r="H5159" s="177"/>
    </row>
    <row r="5160" spans="1:8" x14ac:dyDescent="0.25">
      <c r="A5160" s="793"/>
      <c r="E5160" s="176"/>
      <c r="F5160" s="176"/>
      <c r="G5160" s="177"/>
      <c r="H5160" s="177"/>
    </row>
    <row r="5161" spans="1:8" x14ac:dyDescent="0.25">
      <c r="A5161" s="793"/>
      <c r="E5161" s="176"/>
      <c r="F5161" s="176"/>
      <c r="G5161" s="177"/>
      <c r="H5161" s="177"/>
    </row>
    <row r="5162" spans="1:8" x14ac:dyDescent="0.25">
      <c r="A5162" s="793"/>
      <c r="E5162" s="176"/>
      <c r="F5162" s="176"/>
      <c r="G5162" s="177"/>
      <c r="H5162" s="177"/>
    </row>
    <row r="5163" spans="1:8" x14ac:dyDescent="0.25">
      <c r="A5163" s="793"/>
      <c r="E5163" s="176"/>
      <c r="F5163" s="176"/>
      <c r="G5163" s="177"/>
      <c r="H5163" s="177"/>
    </row>
    <row r="5164" spans="1:8" x14ac:dyDescent="0.25">
      <c r="A5164" s="793"/>
      <c r="E5164" s="176"/>
      <c r="F5164" s="176"/>
      <c r="G5164" s="177"/>
      <c r="H5164" s="177"/>
    </row>
    <row r="5165" spans="1:8" x14ac:dyDescent="0.25">
      <c r="A5165" s="793"/>
      <c r="E5165" s="176"/>
      <c r="F5165" s="176"/>
      <c r="G5165" s="177"/>
      <c r="H5165" s="177"/>
    </row>
    <row r="5166" spans="1:8" x14ac:dyDescent="0.25">
      <c r="A5166" s="793"/>
      <c r="E5166" s="176"/>
      <c r="F5166" s="176"/>
      <c r="G5166" s="177"/>
      <c r="H5166" s="177"/>
    </row>
    <row r="5167" spans="1:8" x14ac:dyDescent="0.25">
      <c r="A5167" s="793"/>
      <c r="E5167" s="176"/>
      <c r="F5167" s="176"/>
      <c r="G5167" s="177"/>
      <c r="H5167" s="177"/>
    </row>
    <row r="5168" spans="1:8" x14ac:dyDescent="0.25">
      <c r="A5168" s="793"/>
      <c r="E5168" s="176"/>
      <c r="F5168" s="176"/>
      <c r="G5168" s="177"/>
      <c r="H5168" s="177"/>
    </row>
    <row r="5169" spans="1:8" x14ac:dyDescent="0.25">
      <c r="A5169" s="793"/>
      <c r="E5169" s="176"/>
      <c r="F5169" s="176"/>
      <c r="G5169" s="177"/>
      <c r="H5169" s="177"/>
    </row>
    <row r="5170" spans="1:8" x14ac:dyDescent="0.25">
      <c r="A5170" s="793"/>
      <c r="E5170" s="176"/>
      <c r="F5170" s="176"/>
      <c r="G5170" s="177"/>
      <c r="H5170" s="177"/>
    </row>
    <row r="5171" spans="1:8" x14ac:dyDescent="0.25">
      <c r="A5171" s="793"/>
      <c r="E5171" s="176"/>
      <c r="F5171" s="176"/>
      <c r="G5171" s="177"/>
      <c r="H5171" s="177"/>
    </row>
    <row r="5172" spans="1:8" x14ac:dyDescent="0.25">
      <c r="A5172" s="793"/>
      <c r="E5172" s="176"/>
      <c r="F5172" s="176"/>
      <c r="G5172" s="177"/>
      <c r="H5172" s="177"/>
    </row>
    <row r="5173" spans="1:8" x14ac:dyDescent="0.25">
      <c r="A5173" s="793"/>
      <c r="E5173" s="176"/>
      <c r="F5173" s="176"/>
      <c r="G5173" s="177"/>
      <c r="H5173" s="177"/>
    </row>
    <row r="5174" spans="1:8" x14ac:dyDescent="0.25">
      <c r="A5174" s="793"/>
      <c r="E5174" s="176"/>
      <c r="F5174" s="176"/>
      <c r="G5174" s="177"/>
      <c r="H5174" s="177"/>
    </row>
    <row r="5175" spans="1:8" x14ac:dyDescent="0.25">
      <c r="A5175" s="793"/>
      <c r="E5175" s="176"/>
      <c r="F5175" s="176"/>
      <c r="G5175" s="177"/>
      <c r="H5175" s="177"/>
    </row>
    <row r="5176" spans="1:8" x14ac:dyDescent="0.25">
      <c r="A5176" s="793"/>
      <c r="E5176" s="176"/>
      <c r="F5176" s="176"/>
      <c r="G5176" s="177"/>
      <c r="H5176" s="177"/>
    </row>
    <row r="5177" spans="1:8" x14ac:dyDescent="0.25">
      <c r="A5177" s="793"/>
      <c r="E5177" s="176"/>
      <c r="F5177" s="176"/>
      <c r="G5177" s="177"/>
      <c r="H5177" s="177"/>
    </row>
    <row r="5178" spans="1:8" x14ac:dyDescent="0.25">
      <c r="A5178" s="793"/>
      <c r="E5178" s="176"/>
      <c r="F5178" s="176"/>
      <c r="G5178" s="177"/>
      <c r="H5178" s="177"/>
    </row>
    <row r="5179" spans="1:8" x14ac:dyDescent="0.25">
      <c r="A5179" s="793"/>
      <c r="E5179" s="176"/>
      <c r="F5179" s="176"/>
      <c r="G5179" s="177"/>
      <c r="H5179" s="177"/>
    </row>
    <row r="5180" spans="1:8" x14ac:dyDescent="0.25">
      <c r="A5180" s="793"/>
      <c r="E5180" s="176"/>
      <c r="F5180" s="176"/>
      <c r="G5180" s="177"/>
      <c r="H5180" s="177"/>
    </row>
    <row r="5181" spans="1:8" x14ac:dyDescent="0.25">
      <c r="A5181" s="793"/>
      <c r="E5181" s="176"/>
      <c r="F5181" s="176"/>
      <c r="G5181" s="177"/>
      <c r="H5181" s="177"/>
    </row>
    <row r="5182" spans="1:8" x14ac:dyDescent="0.25">
      <c r="A5182" s="793"/>
      <c r="E5182" s="176"/>
      <c r="F5182" s="176"/>
      <c r="G5182" s="177"/>
      <c r="H5182" s="177"/>
    </row>
    <row r="5183" spans="1:8" x14ac:dyDescent="0.25">
      <c r="A5183" s="793"/>
      <c r="E5183" s="176"/>
      <c r="F5183" s="176"/>
      <c r="G5183" s="177"/>
      <c r="H5183" s="177"/>
    </row>
    <row r="5184" spans="1:8" x14ac:dyDescent="0.25">
      <c r="A5184" s="793"/>
      <c r="E5184" s="176"/>
      <c r="F5184" s="176"/>
      <c r="G5184" s="177"/>
      <c r="H5184" s="177"/>
    </row>
    <row r="5185" spans="1:8" x14ac:dyDescent="0.25">
      <c r="A5185" s="793"/>
      <c r="E5185" s="176"/>
      <c r="F5185" s="176"/>
      <c r="G5185" s="177"/>
      <c r="H5185" s="177"/>
    </row>
    <row r="5186" spans="1:8" x14ac:dyDescent="0.25">
      <c r="A5186" s="793"/>
      <c r="E5186" s="176"/>
      <c r="F5186" s="176"/>
      <c r="G5186" s="177"/>
      <c r="H5186" s="177"/>
    </row>
    <row r="5187" spans="1:8" x14ac:dyDescent="0.25">
      <c r="A5187" s="793"/>
      <c r="E5187" s="176"/>
      <c r="F5187" s="176"/>
      <c r="G5187" s="177"/>
      <c r="H5187" s="177"/>
    </row>
    <row r="5188" spans="1:8" x14ac:dyDescent="0.25">
      <c r="A5188" s="793"/>
      <c r="E5188" s="176"/>
      <c r="F5188" s="176"/>
      <c r="G5188" s="177"/>
      <c r="H5188" s="177"/>
    </row>
    <row r="5189" spans="1:8" x14ac:dyDescent="0.25">
      <c r="A5189" s="793"/>
      <c r="E5189" s="176"/>
      <c r="F5189" s="176"/>
      <c r="G5189" s="177"/>
      <c r="H5189" s="177"/>
    </row>
    <row r="5190" spans="1:8" x14ac:dyDescent="0.25">
      <c r="A5190" s="793"/>
      <c r="E5190" s="176"/>
      <c r="F5190" s="176"/>
      <c r="G5190" s="177"/>
      <c r="H5190" s="177"/>
    </row>
    <row r="5191" spans="1:8" x14ac:dyDescent="0.25">
      <c r="A5191" s="793"/>
      <c r="E5191" s="176"/>
      <c r="F5191" s="176"/>
      <c r="G5191" s="177"/>
      <c r="H5191" s="177"/>
    </row>
    <row r="5192" spans="1:8" x14ac:dyDescent="0.25">
      <c r="A5192" s="793"/>
      <c r="E5192" s="176"/>
      <c r="F5192" s="176"/>
      <c r="G5192" s="177"/>
      <c r="H5192" s="177"/>
    </row>
    <row r="5193" spans="1:8" x14ac:dyDescent="0.25">
      <c r="A5193" s="793"/>
      <c r="E5193" s="176"/>
      <c r="F5193" s="176"/>
      <c r="G5193" s="177"/>
      <c r="H5193" s="177"/>
    </row>
    <row r="5194" spans="1:8" x14ac:dyDescent="0.25">
      <c r="A5194" s="793"/>
      <c r="E5194" s="176"/>
      <c r="F5194" s="176"/>
      <c r="G5194" s="177"/>
      <c r="H5194" s="177"/>
    </row>
    <row r="5195" spans="1:8" x14ac:dyDescent="0.25">
      <c r="A5195" s="793"/>
      <c r="E5195" s="176"/>
      <c r="F5195" s="176"/>
      <c r="G5195" s="177"/>
      <c r="H5195" s="177"/>
    </row>
    <row r="5196" spans="1:8" x14ac:dyDescent="0.25">
      <c r="A5196" s="793"/>
      <c r="E5196" s="176"/>
      <c r="F5196" s="176"/>
      <c r="G5196" s="177"/>
      <c r="H5196" s="177"/>
    </row>
    <row r="5197" spans="1:8" x14ac:dyDescent="0.25">
      <c r="A5197" s="793"/>
      <c r="E5197" s="176"/>
      <c r="F5197" s="176"/>
      <c r="G5197" s="177"/>
      <c r="H5197" s="177"/>
    </row>
    <row r="5198" spans="1:8" x14ac:dyDescent="0.25">
      <c r="A5198" s="793"/>
      <c r="E5198" s="176"/>
      <c r="F5198" s="176"/>
      <c r="G5198" s="177"/>
      <c r="H5198" s="177"/>
    </row>
    <row r="5199" spans="1:8" x14ac:dyDescent="0.25">
      <c r="A5199" s="793"/>
      <c r="E5199" s="176"/>
      <c r="F5199" s="176"/>
      <c r="G5199" s="177"/>
      <c r="H5199" s="177"/>
    </row>
    <row r="5200" spans="1:8" x14ac:dyDescent="0.25">
      <c r="A5200" s="793"/>
      <c r="E5200" s="176"/>
      <c r="F5200" s="176"/>
      <c r="G5200" s="177"/>
      <c r="H5200" s="177"/>
    </row>
    <row r="5201" spans="1:8" x14ac:dyDescent="0.25">
      <c r="A5201" s="793"/>
      <c r="E5201" s="176"/>
      <c r="F5201" s="176"/>
      <c r="G5201" s="177"/>
      <c r="H5201" s="177"/>
    </row>
    <row r="5202" spans="1:8" x14ac:dyDescent="0.25">
      <c r="A5202" s="793"/>
      <c r="E5202" s="176"/>
      <c r="F5202" s="176"/>
      <c r="G5202" s="177"/>
      <c r="H5202" s="177"/>
    </row>
    <row r="5203" spans="1:8" x14ac:dyDescent="0.25">
      <c r="A5203" s="793"/>
      <c r="E5203" s="176"/>
      <c r="F5203" s="176"/>
      <c r="G5203" s="177"/>
      <c r="H5203" s="177"/>
    </row>
    <row r="5204" spans="1:8" x14ac:dyDescent="0.25">
      <c r="A5204" s="793"/>
      <c r="E5204" s="176"/>
      <c r="F5204" s="176"/>
      <c r="G5204" s="177"/>
      <c r="H5204" s="177"/>
    </row>
    <row r="5205" spans="1:8" x14ac:dyDescent="0.25">
      <c r="A5205" s="793"/>
      <c r="E5205" s="176"/>
      <c r="F5205" s="176"/>
      <c r="G5205" s="177"/>
      <c r="H5205" s="177"/>
    </row>
    <row r="5206" spans="1:8" x14ac:dyDescent="0.25">
      <c r="A5206" s="793"/>
      <c r="E5206" s="176"/>
      <c r="F5206" s="176"/>
      <c r="G5206" s="177"/>
      <c r="H5206" s="177"/>
    </row>
    <row r="5207" spans="1:8" x14ac:dyDescent="0.25">
      <c r="A5207" s="793"/>
      <c r="E5207" s="176"/>
      <c r="F5207" s="176"/>
      <c r="G5207" s="177"/>
      <c r="H5207" s="177"/>
    </row>
    <row r="5208" spans="1:8" x14ac:dyDescent="0.25">
      <c r="A5208" s="793"/>
      <c r="E5208" s="176"/>
      <c r="F5208" s="176"/>
      <c r="G5208" s="177"/>
      <c r="H5208" s="177"/>
    </row>
    <row r="5209" spans="1:8" x14ac:dyDescent="0.25">
      <c r="A5209" s="793"/>
      <c r="E5209" s="176"/>
      <c r="F5209" s="176"/>
      <c r="G5209" s="177"/>
      <c r="H5209" s="177"/>
    </row>
    <row r="5210" spans="1:8" x14ac:dyDescent="0.25">
      <c r="A5210" s="793"/>
      <c r="E5210" s="176"/>
      <c r="F5210" s="176"/>
      <c r="G5210" s="177"/>
      <c r="H5210" s="177"/>
    </row>
    <row r="5211" spans="1:8" x14ac:dyDescent="0.25">
      <c r="A5211" s="793"/>
      <c r="E5211" s="176"/>
      <c r="F5211" s="176"/>
      <c r="G5211" s="177"/>
      <c r="H5211" s="177"/>
    </row>
    <row r="5212" spans="1:8" x14ac:dyDescent="0.25">
      <c r="A5212" s="793"/>
      <c r="E5212" s="176"/>
      <c r="F5212" s="176"/>
      <c r="G5212" s="177"/>
      <c r="H5212" s="177"/>
    </row>
    <row r="5213" spans="1:8" x14ac:dyDescent="0.25">
      <c r="A5213" s="793"/>
      <c r="E5213" s="176"/>
      <c r="F5213" s="176"/>
      <c r="G5213" s="177"/>
      <c r="H5213" s="177"/>
    </row>
    <row r="5214" spans="1:8" x14ac:dyDescent="0.25">
      <c r="A5214" s="793"/>
      <c r="E5214" s="176"/>
      <c r="F5214" s="176"/>
      <c r="G5214" s="177"/>
      <c r="H5214" s="177"/>
    </row>
    <row r="5215" spans="1:8" x14ac:dyDescent="0.25">
      <c r="A5215" s="793"/>
      <c r="E5215" s="176"/>
      <c r="F5215" s="176"/>
      <c r="G5215" s="177"/>
      <c r="H5215" s="177"/>
    </row>
    <row r="5216" spans="1:8" x14ac:dyDescent="0.25">
      <c r="A5216" s="793"/>
      <c r="E5216" s="176"/>
      <c r="F5216" s="176"/>
      <c r="G5216" s="177"/>
      <c r="H5216" s="177"/>
    </row>
    <row r="5217" spans="1:8" x14ac:dyDescent="0.25">
      <c r="A5217" s="793"/>
      <c r="E5217" s="176"/>
      <c r="F5217" s="176"/>
      <c r="G5217" s="177"/>
      <c r="H5217" s="177"/>
    </row>
    <row r="5218" spans="1:8" x14ac:dyDescent="0.25">
      <c r="A5218" s="793"/>
      <c r="E5218" s="176"/>
      <c r="F5218" s="176"/>
      <c r="G5218" s="177"/>
      <c r="H5218" s="177"/>
    </row>
    <row r="5219" spans="1:8" x14ac:dyDescent="0.25">
      <c r="A5219" s="793"/>
      <c r="E5219" s="176"/>
      <c r="F5219" s="176"/>
      <c r="G5219" s="177"/>
      <c r="H5219" s="177"/>
    </row>
    <row r="5220" spans="1:8" x14ac:dyDescent="0.25">
      <c r="A5220" s="793"/>
      <c r="E5220" s="176"/>
      <c r="F5220" s="176"/>
      <c r="G5220" s="177"/>
      <c r="H5220" s="177"/>
    </row>
    <row r="5221" spans="1:8" x14ac:dyDescent="0.25">
      <c r="A5221" s="793"/>
      <c r="E5221" s="176"/>
      <c r="F5221" s="176"/>
      <c r="G5221" s="177"/>
      <c r="H5221" s="177"/>
    </row>
    <row r="5222" spans="1:8" x14ac:dyDescent="0.25">
      <c r="A5222" s="793"/>
      <c r="E5222" s="176"/>
      <c r="F5222" s="176"/>
      <c r="G5222" s="177"/>
      <c r="H5222" s="177"/>
    </row>
    <row r="5223" spans="1:8" x14ac:dyDescent="0.25">
      <c r="A5223" s="793"/>
      <c r="E5223" s="176"/>
      <c r="F5223" s="176"/>
      <c r="G5223" s="177"/>
      <c r="H5223" s="177"/>
    </row>
    <row r="5224" spans="1:8" x14ac:dyDescent="0.25">
      <c r="A5224" s="793"/>
      <c r="E5224" s="176"/>
      <c r="F5224" s="176"/>
      <c r="G5224" s="177"/>
      <c r="H5224" s="177"/>
    </row>
    <row r="5225" spans="1:8" x14ac:dyDescent="0.25">
      <c r="A5225" s="793"/>
      <c r="E5225" s="176"/>
      <c r="F5225" s="176"/>
      <c r="G5225" s="177"/>
      <c r="H5225" s="177"/>
    </row>
    <row r="5226" spans="1:8" x14ac:dyDescent="0.25">
      <c r="A5226" s="793"/>
      <c r="E5226" s="176"/>
      <c r="F5226" s="176"/>
      <c r="G5226" s="177"/>
      <c r="H5226" s="177"/>
    </row>
    <row r="5227" spans="1:8" x14ac:dyDescent="0.25">
      <c r="A5227" s="793"/>
      <c r="E5227" s="176"/>
      <c r="F5227" s="176"/>
      <c r="G5227" s="177"/>
      <c r="H5227" s="177"/>
    </row>
    <row r="5228" spans="1:8" x14ac:dyDescent="0.25">
      <c r="A5228" s="793"/>
      <c r="E5228" s="176"/>
      <c r="F5228" s="176"/>
      <c r="G5228" s="177"/>
      <c r="H5228" s="177"/>
    </row>
    <row r="5229" spans="1:8" x14ac:dyDescent="0.25">
      <c r="A5229" s="793"/>
      <c r="E5229" s="176"/>
      <c r="F5229" s="176"/>
      <c r="G5229" s="177"/>
      <c r="H5229" s="177"/>
    </row>
    <row r="5230" spans="1:8" x14ac:dyDescent="0.25">
      <c r="A5230" s="793"/>
      <c r="E5230" s="176"/>
      <c r="F5230" s="176"/>
      <c r="G5230" s="177"/>
      <c r="H5230" s="177"/>
    </row>
    <row r="5231" spans="1:8" x14ac:dyDescent="0.25">
      <c r="A5231" s="793"/>
      <c r="E5231" s="176"/>
      <c r="F5231" s="176"/>
      <c r="G5231" s="177"/>
      <c r="H5231" s="177"/>
    </row>
    <row r="5232" spans="1:8" x14ac:dyDescent="0.25">
      <c r="A5232" s="793"/>
      <c r="E5232" s="176"/>
      <c r="F5232" s="176"/>
      <c r="G5232" s="177"/>
      <c r="H5232" s="177"/>
    </row>
    <row r="5233" spans="1:8" x14ac:dyDescent="0.25">
      <c r="A5233" s="793"/>
      <c r="E5233" s="176"/>
      <c r="F5233" s="176"/>
      <c r="G5233" s="177"/>
      <c r="H5233" s="177"/>
    </row>
    <row r="5234" spans="1:8" x14ac:dyDescent="0.25">
      <c r="A5234" s="793"/>
      <c r="E5234" s="176"/>
      <c r="F5234" s="176"/>
      <c r="G5234" s="177"/>
      <c r="H5234" s="177"/>
    </row>
    <row r="5235" spans="1:8" x14ac:dyDescent="0.25">
      <c r="A5235" s="793"/>
      <c r="E5235" s="176"/>
      <c r="F5235" s="176"/>
      <c r="G5235" s="177"/>
      <c r="H5235" s="177"/>
    </row>
    <row r="5236" spans="1:8" x14ac:dyDescent="0.25">
      <c r="A5236" s="793"/>
      <c r="E5236" s="176"/>
      <c r="F5236" s="176"/>
      <c r="G5236" s="177"/>
      <c r="H5236" s="177"/>
    </row>
    <row r="5237" spans="1:8" x14ac:dyDescent="0.25">
      <c r="A5237" s="793"/>
      <c r="E5237" s="176"/>
      <c r="F5237" s="176"/>
      <c r="G5237" s="177"/>
      <c r="H5237" s="177"/>
    </row>
    <row r="5238" spans="1:8" x14ac:dyDescent="0.25">
      <c r="A5238" s="793"/>
      <c r="E5238" s="176"/>
      <c r="F5238" s="176"/>
      <c r="G5238" s="177"/>
      <c r="H5238" s="177"/>
    </row>
    <row r="5239" spans="1:8" x14ac:dyDescent="0.25">
      <c r="A5239" s="793"/>
      <c r="E5239" s="176"/>
      <c r="F5239" s="176"/>
      <c r="G5239" s="177"/>
      <c r="H5239" s="177"/>
    </row>
    <row r="5240" spans="1:8" x14ac:dyDescent="0.25">
      <c r="A5240" s="793"/>
      <c r="E5240" s="176"/>
      <c r="F5240" s="176"/>
      <c r="G5240" s="177"/>
      <c r="H5240" s="177"/>
    </row>
    <row r="5241" spans="1:8" x14ac:dyDescent="0.25">
      <c r="A5241" s="793"/>
      <c r="E5241" s="176"/>
      <c r="F5241" s="176"/>
      <c r="G5241" s="177"/>
      <c r="H5241" s="177"/>
    </row>
    <row r="5242" spans="1:8" x14ac:dyDescent="0.25">
      <c r="A5242" s="793"/>
      <c r="E5242" s="176"/>
      <c r="F5242" s="176"/>
      <c r="G5242" s="177"/>
      <c r="H5242" s="177"/>
    </row>
    <row r="5243" spans="1:8" x14ac:dyDescent="0.25">
      <c r="A5243" s="793"/>
      <c r="E5243" s="176"/>
      <c r="F5243" s="176"/>
      <c r="G5243" s="177"/>
      <c r="H5243" s="177"/>
    </row>
    <row r="5244" spans="1:8" x14ac:dyDescent="0.25">
      <c r="A5244" s="793"/>
      <c r="E5244" s="176"/>
      <c r="F5244" s="176"/>
      <c r="G5244" s="177"/>
      <c r="H5244" s="177"/>
    </row>
    <row r="5245" spans="1:8" x14ac:dyDescent="0.25">
      <c r="A5245" s="793"/>
      <c r="E5245" s="176"/>
      <c r="F5245" s="176"/>
      <c r="G5245" s="177"/>
      <c r="H5245" s="177"/>
    </row>
    <row r="5246" spans="1:8" x14ac:dyDescent="0.25">
      <c r="A5246" s="793"/>
      <c r="E5246" s="176"/>
      <c r="F5246" s="176"/>
      <c r="G5246" s="177"/>
      <c r="H5246" s="177"/>
    </row>
    <row r="5247" spans="1:8" x14ac:dyDescent="0.25">
      <c r="A5247" s="793"/>
      <c r="E5247" s="176"/>
      <c r="F5247" s="176"/>
      <c r="G5247" s="177"/>
      <c r="H5247" s="177"/>
    </row>
    <row r="5248" spans="1:8" x14ac:dyDescent="0.25">
      <c r="A5248" s="793"/>
      <c r="E5248" s="176"/>
      <c r="F5248" s="176"/>
      <c r="G5248" s="177"/>
      <c r="H5248" s="177"/>
    </row>
    <row r="5249" spans="1:8" x14ac:dyDescent="0.25">
      <c r="A5249" s="793"/>
      <c r="E5249" s="176"/>
      <c r="F5249" s="176"/>
      <c r="G5249" s="177"/>
      <c r="H5249" s="177"/>
    </row>
    <row r="5250" spans="1:8" x14ac:dyDescent="0.25">
      <c r="A5250" s="793"/>
      <c r="E5250" s="176"/>
      <c r="F5250" s="176"/>
      <c r="G5250" s="177"/>
      <c r="H5250" s="177"/>
    </row>
    <row r="5251" spans="1:8" x14ac:dyDescent="0.25">
      <c r="A5251" s="793"/>
      <c r="E5251" s="176"/>
      <c r="F5251" s="176"/>
      <c r="G5251" s="177"/>
      <c r="H5251" s="177"/>
    </row>
    <row r="5252" spans="1:8" x14ac:dyDescent="0.25">
      <c r="A5252" s="793"/>
      <c r="E5252" s="176"/>
      <c r="F5252" s="176"/>
      <c r="G5252" s="177"/>
      <c r="H5252" s="177"/>
    </row>
    <row r="5253" spans="1:8" x14ac:dyDescent="0.25">
      <c r="A5253" s="793"/>
      <c r="E5253" s="176"/>
      <c r="F5253" s="176"/>
      <c r="G5253" s="177"/>
      <c r="H5253" s="177"/>
    </row>
    <row r="5254" spans="1:8" x14ac:dyDescent="0.25">
      <c r="A5254" s="793"/>
      <c r="E5254" s="176"/>
      <c r="F5254" s="176"/>
      <c r="G5254" s="177"/>
      <c r="H5254" s="177"/>
    </row>
    <row r="5255" spans="1:8" x14ac:dyDescent="0.25">
      <c r="A5255" s="793"/>
      <c r="E5255" s="176"/>
      <c r="F5255" s="176"/>
      <c r="G5255" s="177"/>
      <c r="H5255" s="177"/>
    </row>
    <row r="5256" spans="1:8" x14ac:dyDescent="0.25">
      <c r="A5256" s="793"/>
      <c r="E5256" s="176"/>
      <c r="F5256" s="176"/>
      <c r="G5256" s="177"/>
      <c r="H5256" s="177"/>
    </row>
    <row r="5257" spans="1:8" x14ac:dyDescent="0.25">
      <c r="A5257" s="793"/>
      <c r="E5257" s="176"/>
      <c r="F5257" s="176"/>
      <c r="G5257" s="177"/>
      <c r="H5257" s="177"/>
    </row>
    <row r="5258" spans="1:8" x14ac:dyDescent="0.25">
      <c r="A5258" s="793"/>
      <c r="E5258" s="176"/>
      <c r="F5258" s="176"/>
      <c r="G5258" s="177"/>
      <c r="H5258" s="177"/>
    </row>
    <row r="5259" spans="1:8" x14ac:dyDescent="0.25">
      <c r="A5259" s="793"/>
      <c r="E5259" s="176"/>
      <c r="F5259" s="176"/>
      <c r="G5259" s="177"/>
      <c r="H5259" s="177"/>
    </row>
    <row r="5260" spans="1:8" x14ac:dyDescent="0.25">
      <c r="A5260" s="793"/>
      <c r="E5260" s="176"/>
      <c r="F5260" s="176"/>
      <c r="G5260" s="177"/>
      <c r="H5260" s="177"/>
    </row>
    <row r="5261" spans="1:8" x14ac:dyDescent="0.25">
      <c r="A5261" s="793"/>
      <c r="E5261" s="176"/>
      <c r="F5261" s="176"/>
      <c r="G5261" s="177"/>
      <c r="H5261" s="177"/>
    </row>
    <row r="5262" spans="1:8" x14ac:dyDescent="0.25">
      <c r="A5262" s="793"/>
      <c r="E5262" s="176"/>
      <c r="F5262" s="176"/>
      <c r="G5262" s="177"/>
      <c r="H5262" s="177"/>
    </row>
    <row r="5263" spans="1:8" x14ac:dyDescent="0.25">
      <c r="A5263" s="793"/>
      <c r="E5263" s="176"/>
      <c r="F5263" s="176"/>
      <c r="G5263" s="177"/>
      <c r="H5263" s="177"/>
    </row>
    <row r="5264" spans="1:8" x14ac:dyDescent="0.25">
      <c r="A5264" s="793"/>
      <c r="E5264" s="176"/>
      <c r="F5264" s="176"/>
      <c r="G5264" s="177"/>
      <c r="H5264" s="177"/>
    </row>
    <row r="5265" spans="1:8" x14ac:dyDescent="0.25">
      <c r="A5265" s="793"/>
      <c r="E5265" s="176"/>
      <c r="F5265" s="176"/>
      <c r="G5265" s="177"/>
      <c r="H5265" s="177"/>
    </row>
    <row r="5266" spans="1:8" x14ac:dyDescent="0.25">
      <c r="A5266" s="793"/>
      <c r="E5266" s="176"/>
      <c r="F5266" s="176"/>
      <c r="G5266" s="177"/>
      <c r="H5266" s="177"/>
    </row>
    <row r="5267" spans="1:8" x14ac:dyDescent="0.25">
      <c r="A5267" s="793"/>
      <c r="E5267" s="176"/>
      <c r="F5267" s="176"/>
      <c r="G5267" s="177"/>
      <c r="H5267" s="177"/>
    </row>
    <row r="5268" spans="1:8" x14ac:dyDescent="0.25">
      <c r="A5268" s="793"/>
      <c r="E5268" s="176"/>
      <c r="F5268" s="176"/>
      <c r="G5268" s="177"/>
      <c r="H5268" s="177"/>
    </row>
    <row r="5269" spans="1:8" x14ac:dyDescent="0.25">
      <c r="A5269" s="793"/>
      <c r="E5269" s="176"/>
      <c r="F5269" s="176"/>
      <c r="G5269" s="177"/>
      <c r="H5269" s="177"/>
    </row>
    <row r="5270" spans="1:8" x14ac:dyDescent="0.25">
      <c r="A5270" s="793"/>
      <c r="E5270" s="176"/>
      <c r="F5270" s="176"/>
      <c r="G5270" s="177"/>
      <c r="H5270" s="177"/>
    </row>
    <row r="5271" spans="1:8" x14ac:dyDescent="0.25">
      <c r="A5271" s="793"/>
      <c r="E5271" s="176"/>
      <c r="F5271" s="176"/>
      <c r="G5271" s="177"/>
      <c r="H5271" s="177"/>
    </row>
    <row r="5272" spans="1:8" x14ac:dyDescent="0.25">
      <c r="A5272" s="793"/>
      <c r="E5272" s="176"/>
      <c r="F5272" s="176"/>
      <c r="G5272" s="177"/>
      <c r="H5272" s="177"/>
    </row>
    <row r="5273" spans="1:8" x14ac:dyDescent="0.25">
      <c r="A5273" s="793"/>
      <c r="E5273" s="176"/>
      <c r="F5273" s="176"/>
      <c r="G5273" s="177"/>
      <c r="H5273" s="177"/>
    </row>
    <row r="5274" spans="1:8" x14ac:dyDescent="0.25">
      <c r="A5274" s="793"/>
      <c r="E5274" s="176"/>
      <c r="F5274" s="176"/>
      <c r="G5274" s="177"/>
      <c r="H5274" s="177"/>
    </row>
    <row r="5275" spans="1:8" x14ac:dyDescent="0.25">
      <c r="A5275" s="793"/>
      <c r="E5275" s="176"/>
      <c r="F5275" s="176"/>
      <c r="G5275" s="177"/>
      <c r="H5275" s="177"/>
    </row>
    <row r="5276" spans="1:8" x14ac:dyDescent="0.25">
      <c r="A5276" s="793"/>
      <c r="E5276" s="176"/>
      <c r="F5276" s="176"/>
      <c r="G5276" s="177"/>
      <c r="H5276" s="177"/>
    </row>
    <row r="5277" spans="1:8" x14ac:dyDescent="0.25">
      <c r="A5277" s="793"/>
      <c r="E5277" s="176"/>
      <c r="F5277" s="176"/>
      <c r="G5277" s="177"/>
      <c r="H5277" s="177"/>
    </row>
    <row r="5278" spans="1:8" x14ac:dyDescent="0.25">
      <c r="A5278" s="793"/>
      <c r="E5278" s="176"/>
      <c r="F5278" s="176"/>
      <c r="G5278" s="177"/>
      <c r="H5278" s="177"/>
    </row>
    <row r="5279" spans="1:8" x14ac:dyDescent="0.25">
      <c r="A5279" s="793"/>
      <c r="E5279" s="176"/>
      <c r="F5279" s="176"/>
      <c r="G5279" s="177"/>
      <c r="H5279" s="177"/>
    </row>
    <row r="5280" spans="1:8" x14ac:dyDescent="0.25">
      <c r="A5280" s="793"/>
      <c r="E5280" s="176"/>
      <c r="F5280" s="176"/>
      <c r="G5280" s="177"/>
      <c r="H5280" s="177"/>
    </row>
    <row r="5281" spans="1:8" x14ac:dyDescent="0.25">
      <c r="A5281" s="793"/>
      <c r="E5281" s="176"/>
      <c r="F5281" s="176"/>
      <c r="G5281" s="177"/>
      <c r="H5281" s="177"/>
    </row>
    <row r="5282" spans="1:8" x14ac:dyDescent="0.25">
      <c r="A5282" s="793"/>
      <c r="E5282" s="176"/>
      <c r="F5282" s="176"/>
      <c r="G5282" s="177"/>
      <c r="H5282" s="177"/>
    </row>
    <row r="5283" spans="1:8" x14ac:dyDescent="0.25">
      <c r="A5283" s="793"/>
      <c r="E5283" s="176"/>
      <c r="F5283" s="176"/>
      <c r="G5283" s="177"/>
      <c r="H5283" s="177"/>
    </row>
    <row r="5284" spans="1:8" x14ac:dyDescent="0.25">
      <c r="A5284" s="793"/>
      <c r="E5284" s="176"/>
      <c r="F5284" s="176"/>
      <c r="G5284" s="177"/>
      <c r="H5284" s="177"/>
    </row>
    <row r="5285" spans="1:8" x14ac:dyDescent="0.25">
      <c r="A5285" s="793"/>
      <c r="E5285" s="176"/>
      <c r="F5285" s="176"/>
      <c r="G5285" s="177"/>
      <c r="H5285" s="177"/>
    </row>
    <row r="5286" spans="1:8" x14ac:dyDescent="0.25">
      <c r="A5286" s="793"/>
      <c r="E5286" s="176"/>
      <c r="F5286" s="176"/>
      <c r="G5286" s="177"/>
      <c r="H5286" s="177"/>
    </row>
    <row r="5287" spans="1:8" x14ac:dyDescent="0.25">
      <c r="A5287" s="793"/>
      <c r="E5287" s="176"/>
      <c r="F5287" s="176"/>
      <c r="G5287" s="177"/>
      <c r="H5287" s="177"/>
    </row>
    <row r="5288" spans="1:8" x14ac:dyDescent="0.25">
      <c r="A5288" s="793"/>
      <c r="E5288" s="176"/>
      <c r="F5288" s="176"/>
      <c r="G5288" s="177"/>
      <c r="H5288" s="177"/>
    </row>
    <row r="5289" spans="1:8" x14ac:dyDescent="0.25">
      <c r="A5289" s="793"/>
      <c r="E5289" s="176"/>
      <c r="F5289" s="176"/>
      <c r="G5289" s="177"/>
      <c r="H5289" s="177"/>
    </row>
    <row r="5290" spans="1:8" x14ac:dyDescent="0.25">
      <c r="A5290" s="793"/>
      <c r="E5290" s="176"/>
      <c r="F5290" s="176"/>
      <c r="G5290" s="177"/>
      <c r="H5290" s="177"/>
    </row>
    <row r="5291" spans="1:8" x14ac:dyDescent="0.25">
      <c r="A5291" s="793"/>
      <c r="E5291" s="176"/>
      <c r="F5291" s="176"/>
      <c r="G5291" s="177"/>
      <c r="H5291" s="177"/>
    </row>
    <row r="5292" spans="1:8" x14ac:dyDescent="0.25">
      <c r="A5292" s="793"/>
      <c r="E5292" s="176"/>
      <c r="F5292" s="176"/>
      <c r="G5292" s="177"/>
      <c r="H5292" s="177"/>
    </row>
    <row r="5293" spans="1:8" x14ac:dyDescent="0.25">
      <c r="A5293" s="793"/>
      <c r="E5293" s="176"/>
      <c r="F5293" s="176"/>
      <c r="G5293" s="177"/>
      <c r="H5293" s="177"/>
    </row>
    <row r="5294" spans="1:8" x14ac:dyDescent="0.25">
      <c r="A5294" s="793"/>
      <c r="E5294" s="176"/>
      <c r="F5294" s="176"/>
      <c r="G5294" s="177"/>
      <c r="H5294" s="177"/>
    </row>
    <row r="5295" spans="1:8" x14ac:dyDescent="0.25">
      <c r="A5295" s="793"/>
      <c r="E5295" s="176"/>
      <c r="F5295" s="176"/>
      <c r="G5295" s="177"/>
      <c r="H5295" s="177"/>
    </row>
    <row r="5296" spans="1:8" x14ac:dyDescent="0.25">
      <c r="A5296" s="793"/>
      <c r="E5296" s="176"/>
      <c r="F5296" s="176"/>
      <c r="G5296" s="177"/>
      <c r="H5296" s="177"/>
    </row>
    <row r="5297" spans="1:8" x14ac:dyDescent="0.25">
      <c r="A5297" s="793"/>
      <c r="E5297" s="176"/>
      <c r="F5297" s="176"/>
      <c r="G5297" s="177"/>
      <c r="H5297" s="177"/>
    </row>
    <row r="5298" spans="1:8" x14ac:dyDescent="0.25">
      <c r="A5298" s="793"/>
      <c r="E5298" s="176"/>
      <c r="F5298" s="176"/>
      <c r="G5298" s="177"/>
      <c r="H5298" s="177"/>
    </row>
    <row r="5299" spans="1:8" x14ac:dyDescent="0.25">
      <c r="A5299" s="793"/>
      <c r="E5299" s="176"/>
      <c r="F5299" s="176"/>
      <c r="G5299" s="177"/>
      <c r="H5299" s="177"/>
    </row>
    <row r="5300" spans="1:8" x14ac:dyDescent="0.25">
      <c r="A5300" s="793"/>
      <c r="E5300" s="176"/>
      <c r="F5300" s="176"/>
      <c r="G5300" s="177"/>
      <c r="H5300" s="177"/>
    </row>
    <row r="5301" spans="1:8" x14ac:dyDescent="0.25">
      <c r="A5301" s="793"/>
      <c r="E5301" s="176"/>
      <c r="F5301" s="176"/>
      <c r="G5301" s="177"/>
      <c r="H5301" s="177"/>
    </row>
    <row r="5302" spans="1:8" x14ac:dyDescent="0.25">
      <c r="A5302" s="793"/>
      <c r="E5302" s="176"/>
      <c r="F5302" s="176"/>
      <c r="G5302" s="177"/>
      <c r="H5302" s="177"/>
    </row>
    <row r="5303" spans="1:8" x14ac:dyDescent="0.25">
      <c r="A5303" s="793"/>
      <c r="E5303" s="176"/>
      <c r="F5303" s="176"/>
      <c r="G5303" s="177"/>
      <c r="H5303" s="177"/>
    </row>
    <row r="5304" spans="1:8" x14ac:dyDescent="0.25">
      <c r="A5304" s="793"/>
      <c r="E5304" s="176"/>
      <c r="F5304" s="176"/>
      <c r="G5304" s="177"/>
      <c r="H5304" s="177"/>
    </row>
    <row r="5305" spans="1:8" x14ac:dyDescent="0.25">
      <c r="A5305" s="793"/>
      <c r="E5305" s="176"/>
      <c r="F5305" s="176"/>
      <c r="G5305" s="177"/>
      <c r="H5305" s="177"/>
    </row>
    <row r="5306" spans="1:8" x14ac:dyDescent="0.25">
      <c r="A5306" s="793"/>
      <c r="E5306" s="176"/>
      <c r="F5306" s="176"/>
      <c r="G5306" s="177"/>
      <c r="H5306" s="177"/>
    </row>
    <row r="5307" spans="1:8" x14ac:dyDescent="0.25">
      <c r="A5307" s="793"/>
      <c r="E5307" s="176"/>
      <c r="F5307" s="176"/>
      <c r="G5307" s="177"/>
      <c r="H5307" s="177"/>
    </row>
    <row r="5308" spans="1:8" x14ac:dyDescent="0.25">
      <c r="A5308" s="793"/>
      <c r="E5308" s="176"/>
      <c r="F5308" s="176"/>
      <c r="G5308" s="177"/>
      <c r="H5308" s="177"/>
    </row>
    <row r="5309" spans="1:8" x14ac:dyDescent="0.25">
      <c r="A5309" s="793"/>
      <c r="E5309" s="176"/>
      <c r="F5309" s="176"/>
      <c r="G5309" s="177"/>
      <c r="H5309" s="177"/>
    </row>
    <row r="5310" spans="1:8" x14ac:dyDescent="0.25">
      <c r="A5310" s="793"/>
      <c r="E5310" s="176"/>
      <c r="F5310" s="176"/>
      <c r="G5310" s="177"/>
      <c r="H5310" s="177"/>
    </row>
    <row r="5311" spans="1:8" x14ac:dyDescent="0.25">
      <c r="A5311" s="793"/>
      <c r="E5311" s="176"/>
      <c r="F5311" s="176"/>
      <c r="G5311" s="177"/>
      <c r="H5311" s="177"/>
    </row>
    <row r="5312" spans="1:8" x14ac:dyDescent="0.25">
      <c r="A5312" s="793"/>
      <c r="E5312" s="176"/>
      <c r="F5312" s="176"/>
      <c r="G5312" s="177"/>
      <c r="H5312" s="177"/>
    </row>
    <row r="5313" spans="1:8" x14ac:dyDescent="0.25">
      <c r="A5313" s="793"/>
      <c r="E5313" s="176"/>
      <c r="F5313" s="176"/>
      <c r="G5313" s="177"/>
      <c r="H5313" s="177"/>
    </row>
    <row r="5314" spans="1:8" x14ac:dyDescent="0.25">
      <c r="A5314" s="793"/>
      <c r="E5314" s="176"/>
      <c r="F5314" s="176"/>
      <c r="G5314" s="177"/>
      <c r="H5314" s="177"/>
    </row>
    <row r="5315" spans="1:8" x14ac:dyDescent="0.25">
      <c r="A5315" s="793"/>
      <c r="E5315" s="176"/>
      <c r="F5315" s="176"/>
      <c r="G5315" s="177"/>
      <c r="H5315" s="177"/>
    </row>
    <row r="5316" spans="1:8" x14ac:dyDescent="0.25">
      <c r="A5316" s="793"/>
      <c r="E5316" s="176"/>
      <c r="F5316" s="176"/>
      <c r="G5316" s="177"/>
      <c r="H5316" s="177"/>
    </row>
    <row r="5317" spans="1:8" x14ac:dyDescent="0.25">
      <c r="A5317" s="793"/>
      <c r="E5317" s="176"/>
      <c r="F5317" s="176"/>
      <c r="G5317" s="177"/>
      <c r="H5317" s="177"/>
    </row>
    <row r="5318" spans="1:8" x14ac:dyDescent="0.25">
      <c r="A5318" s="793"/>
      <c r="E5318" s="176"/>
      <c r="F5318" s="176"/>
      <c r="G5318" s="177"/>
      <c r="H5318" s="177"/>
    </row>
    <row r="5319" spans="1:8" x14ac:dyDescent="0.25">
      <c r="A5319" s="793"/>
      <c r="E5319" s="176"/>
      <c r="F5319" s="176"/>
      <c r="G5319" s="177"/>
      <c r="H5319" s="177"/>
    </row>
    <row r="5320" spans="1:8" x14ac:dyDescent="0.25">
      <c r="A5320" s="793"/>
      <c r="E5320" s="176"/>
      <c r="F5320" s="176"/>
      <c r="G5320" s="177"/>
      <c r="H5320" s="177"/>
    </row>
    <row r="5321" spans="1:8" x14ac:dyDescent="0.25">
      <c r="A5321" s="793"/>
      <c r="E5321" s="176"/>
      <c r="F5321" s="176"/>
      <c r="G5321" s="177"/>
      <c r="H5321" s="177"/>
    </row>
    <row r="5322" spans="1:8" x14ac:dyDescent="0.25">
      <c r="A5322" s="793"/>
      <c r="E5322" s="176"/>
      <c r="F5322" s="176"/>
      <c r="G5322" s="177"/>
      <c r="H5322" s="177"/>
    </row>
    <row r="5323" spans="1:8" x14ac:dyDescent="0.25">
      <c r="A5323" s="793"/>
      <c r="E5323" s="176"/>
      <c r="F5323" s="176"/>
      <c r="G5323" s="177"/>
      <c r="H5323" s="177"/>
    </row>
    <row r="5324" spans="1:8" x14ac:dyDescent="0.25">
      <c r="A5324" s="793"/>
      <c r="E5324" s="176"/>
      <c r="F5324" s="176"/>
      <c r="G5324" s="177"/>
      <c r="H5324" s="177"/>
    </row>
    <row r="5325" spans="1:8" x14ac:dyDescent="0.25">
      <c r="A5325" s="793"/>
      <c r="E5325" s="176"/>
      <c r="F5325" s="176"/>
      <c r="G5325" s="177"/>
      <c r="H5325" s="177"/>
    </row>
    <row r="5326" spans="1:8" x14ac:dyDescent="0.25">
      <c r="A5326" s="793"/>
      <c r="E5326" s="176"/>
      <c r="F5326" s="176"/>
      <c r="G5326" s="177"/>
      <c r="H5326" s="177"/>
    </row>
    <row r="5327" spans="1:8" x14ac:dyDescent="0.25">
      <c r="A5327" s="793"/>
      <c r="E5327" s="176"/>
      <c r="F5327" s="176"/>
      <c r="G5327" s="177"/>
      <c r="H5327" s="177"/>
    </row>
    <row r="5328" spans="1:8" x14ac:dyDescent="0.25">
      <c r="A5328" s="793"/>
      <c r="E5328" s="176"/>
      <c r="F5328" s="176"/>
      <c r="G5328" s="177"/>
      <c r="H5328" s="177"/>
    </row>
    <row r="5329" spans="1:8" x14ac:dyDescent="0.25">
      <c r="A5329" s="793"/>
      <c r="E5329" s="176"/>
      <c r="F5329" s="176"/>
      <c r="G5329" s="177"/>
      <c r="H5329" s="177"/>
    </row>
    <row r="5330" spans="1:8" x14ac:dyDescent="0.25">
      <c r="A5330" s="793"/>
      <c r="E5330" s="176"/>
      <c r="F5330" s="176"/>
      <c r="G5330" s="177"/>
      <c r="H5330" s="177"/>
    </row>
    <row r="5331" spans="1:8" x14ac:dyDescent="0.25">
      <c r="A5331" s="793"/>
      <c r="E5331" s="176"/>
      <c r="F5331" s="176"/>
      <c r="G5331" s="177"/>
      <c r="H5331" s="177"/>
    </row>
    <row r="5332" spans="1:8" x14ac:dyDescent="0.25">
      <c r="A5332" s="793"/>
      <c r="E5332" s="176"/>
      <c r="F5332" s="176"/>
      <c r="G5332" s="177"/>
      <c r="H5332" s="177"/>
    </row>
    <row r="5333" spans="1:8" x14ac:dyDescent="0.25">
      <c r="A5333" s="793"/>
      <c r="E5333" s="176"/>
      <c r="F5333" s="176"/>
      <c r="G5333" s="177"/>
      <c r="H5333" s="177"/>
    </row>
    <row r="5334" spans="1:8" x14ac:dyDescent="0.25">
      <c r="A5334" s="793"/>
      <c r="E5334" s="176"/>
      <c r="F5334" s="176"/>
      <c r="G5334" s="177"/>
      <c r="H5334" s="177"/>
    </row>
    <row r="5335" spans="1:8" x14ac:dyDescent="0.25">
      <c r="A5335" s="793"/>
      <c r="E5335" s="176"/>
      <c r="F5335" s="176"/>
      <c r="G5335" s="177"/>
      <c r="H5335" s="177"/>
    </row>
    <row r="5336" spans="1:8" x14ac:dyDescent="0.25">
      <c r="A5336" s="793"/>
      <c r="E5336" s="176"/>
      <c r="F5336" s="176"/>
      <c r="G5336" s="177"/>
      <c r="H5336" s="177"/>
    </row>
    <row r="5337" spans="1:8" x14ac:dyDescent="0.25">
      <c r="A5337" s="793"/>
      <c r="E5337" s="176"/>
      <c r="F5337" s="176"/>
      <c r="G5337" s="177"/>
      <c r="H5337" s="177"/>
    </row>
    <row r="5338" spans="1:8" x14ac:dyDescent="0.25">
      <c r="A5338" s="793"/>
      <c r="E5338" s="176"/>
      <c r="F5338" s="176"/>
      <c r="G5338" s="177"/>
      <c r="H5338" s="177"/>
    </row>
    <row r="5339" spans="1:8" x14ac:dyDescent="0.25">
      <c r="A5339" s="793"/>
      <c r="E5339" s="176"/>
      <c r="F5339" s="176"/>
      <c r="G5339" s="177"/>
      <c r="H5339" s="177"/>
    </row>
    <row r="5340" spans="1:8" x14ac:dyDescent="0.25">
      <c r="A5340" s="793"/>
      <c r="E5340" s="176"/>
      <c r="F5340" s="176"/>
      <c r="G5340" s="177"/>
      <c r="H5340" s="177"/>
    </row>
    <row r="5341" spans="1:8" x14ac:dyDescent="0.25">
      <c r="A5341" s="793"/>
      <c r="E5341" s="176"/>
      <c r="F5341" s="176"/>
      <c r="G5341" s="177"/>
      <c r="H5341" s="177"/>
    </row>
    <row r="5342" spans="1:8" x14ac:dyDescent="0.25">
      <c r="A5342" s="793"/>
      <c r="E5342" s="176"/>
      <c r="F5342" s="176"/>
      <c r="G5342" s="177"/>
      <c r="H5342" s="177"/>
    </row>
    <row r="5343" spans="1:8" x14ac:dyDescent="0.25">
      <c r="A5343" s="793"/>
      <c r="E5343" s="176"/>
      <c r="F5343" s="176"/>
      <c r="G5343" s="177"/>
      <c r="H5343" s="177"/>
    </row>
    <row r="5344" spans="1:8" x14ac:dyDescent="0.25">
      <c r="A5344" s="793"/>
      <c r="E5344" s="176"/>
      <c r="F5344" s="176"/>
      <c r="G5344" s="177"/>
      <c r="H5344" s="177"/>
    </row>
    <row r="5345" spans="1:8" x14ac:dyDescent="0.25">
      <c r="A5345" s="793"/>
      <c r="E5345" s="176"/>
      <c r="F5345" s="176"/>
      <c r="G5345" s="177"/>
      <c r="H5345" s="177"/>
    </row>
    <row r="5346" spans="1:8" x14ac:dyDescent="0.25">
      <c r="A5346" s="793"/>
      <c r="E5346" s="176"/>
      <c r="F5346" s="176"/>
      <c r="G5346" s="177"/>
      <c r="H5346" s="177"/>
    </row>
    <row r="5347" spans="1:8" x14ac:dyDescent="0.25">
      <c r="A5347" s="793"/>
      <c r="E5347" s="176"/>
      <c r="F5347" s="176"/>
      <c r="G5347" s="177"/>
      <c r="H5347" s="177"/>
    </row>
    <row r="5348" spans="1:8" x14ac:dyDescent="0.25">
      <c r="A5348" s="793"/>
      <c r="E5348" s="176"/>
      <c r="F5348" s="176"/>
      <c r="G5348" s="177"/>
      <c r="H5348" s="177"/>
    </row>
    <row r="5349" spans="1:8" x14ac:dyDescent="0.25">
      <c r="A5349" s="793"/>
      <c r="E5349" s="176"/>
      <c r="F5349" s="176"/>
      <c r="G5349" s="177"/>
      <c r="H5349" s="177"/>
    </row>
    <row r="5350" spans="1:8" x14ac:dyDescent="0.25">
      <c r="A5350" s="793"/>
      <c r="E5350" s="176"/>
      <c r="F5350" s="176"/>
      <c r="G5350" s="177"/>
      <c r="H5350" s="177"/>
    </row>
    <row r="5351" spans="1:8" x14ac:dyDescent="0.25">
      <c r="A5351" s="793"/>
      <c r="E5351" s="176"/>
      <c r="F5351" s="176"/>
      <c r="G5351" s="177"/>
      <c r="H5351" s="177"/>
    </row>
    <row r="5352" spans="1:8" x14ac:dyDescent="0.25">
      <c r="A5352" s="793"/>
      <c r="E5352" s="176"/>
      <c r="F5352" s="176"/>
      <c r="G5352" s="177"/>
      <c r="H5352" s="177"/>
    </row>
    <row r="5353" spans="1:8" x14ac:dyDescent="0.25">
      <c r="A5353" s="793"/>
      <c r="E5353" s="176"/>
      <c r="F5353" s="176"/>
      <c r="G5353" s="177"/>
      <c r="H5353" s="177"/>
    </row>
    <row r="5354" spans="1:8" x14ac:dyDescent="0.25">
      <c r="A5354" s="793"/>
      <c r="E5354" s="176"/>
      <c r="F5354" s="176"/>
      <c r="G5354" s="177"/>
      <c r="H5354" s="177"/>
    </row>
    <row r="5355" spans="1:8" x14ac:dyDescent="0.25">
      <c r="A5355" s="793"/>
      <c r="E5355" s="176"/>
      <c r="F5355" s="176"/>
      <c r="G5355" s="177"/>
      <c r="H5355" s="177"/>
    </row>
    <row r="5356" spans="1:8" x14ac:dyDescent="0.25">
      <c r="A5356" s="793"/>
      <c r="E5356" s="176"/>
      <c r="F5356" s="176"/>
      <c r="G5356" s="177"/>
      <c r="H5356" s="177"/>
    </row>
    <row r="5357" spans="1:8" x14ac:dyDescent="0.25">
      <c r="A5357" s="793"/>
      <c r="E5357" s="176"/>
      <c r="F5357" s="176"/>
      <c r="G5357" s="177"/>
      <c r="H5357" s="177"/>
    </row>
    <row r="5358" spans="1:8" x14ac:dyDescent="0.25">
      <c r="A5358" s="793"/>
      <c r="E5358" s="176"/>
      <c r="F5358" s="176"/>
      <c r="G5358" s="177"/>
      <c r="H5358" s="177"/>
    </row>
    <row r="5359" spans="1:8" x14ac:dyDescent="0.25">
      <c r="A5359" s="793"/>
      <c r="E5359" s="176"/>
      <c r="F5359" s="176"/>
      <c r="G5359" s="177"/>
      <c r="H5359" s="177"/>
    </row>
    <row r="5360" spans="1:8" x14ac:dyDescent="0.25">
      <c r="A5360" s="793"/>
      <c r="E5360" s="176"/>
      <c r="F5360" s="176"/>
      <c r="G5360" s="177"/>
      <c r="H5360" s="177"/>
    </row>
    <row r="5361" spans="1:8" x14ac:dyDescent="0.25">
      <c r="A5361" s="793"/>
      <c r="E5361" s="176"/>
      <c r="F5361" s="176"/>
      <c r="G5361" s="177"/>
      <c r="H5361" s="177"/>
    </row>
    <row r="5362" spans="1:8" x14ac:dyDescent="0.25">
      <c r="A5362" s="793"/>
      <c r="E5362" s="176"/>
      <c r="F5362" s="176"/>
      <c r="G5362" s="177"/>
      <c r="H5362" s="177"/>
    </row>
    <row r="5363" spans="1:8" x14ac:dyDescent="0.25">
      <c r="A5363" s="793"/>
      <c r="E5363" s="176"/>
      <c r="F5363" s="176"/>
      <c r="G5363" s="177"/>
      <c r="H5363" s="177"/>
    </row>
    <row r="5364" spans="1:8" x14ac:dyDescent="0.25">
      <c r="A5364" s="793"/>
      <c r="E5364" s="176"/>
      <c r="F5364" s="176"/>
      <c r="G5364" s="177"/>
      <c r="H5364" s="177"/>
    </row>
    <row r="5365" spans="1:8" x14ac:dyDescent="0.25">
      <c r="A5365" s="793"/>
      <c r="E5365" s="176"/>
      <c r="F5365" s="176"/>
      <c r="G5365" s="177"/>
      <c r="H5365" s="177"/>
    </row>
    <row r="5366" spans="1:8" x14ac:dyDescent="0.25">
      <c r="A5366" s="793"/>
      <c r="E5366" s="176"/>
      <c r="F5366" s="176"/>
      <c r="G5366" s="177"/>
      <c r="H5366" s="177"/>
    </row>
    <row r="5367" spans="1:8" x14ac:dyDescent="0.25">
      <c r="A5367" s="793"/>
      <c r="E5367" s="176"/>
      <c r="F5367" s="176"/>
      <c r="G5367" s="177"/>
      <c r="H5367" s="177"/>
    </row>
    <row r="5368" spans="1:8" x14ac:dyDescent="0.25">
      <c r="A5368" s="793"/>
      <c r="E5368" s="176"/>
      <c r="F5368" s="176"/>
      <c r="G5368" s="177"/>
      <c r="H5368" s="177"/>
    </row>
    <row r="5369" spans="1:8" x14ac:dyDescent="0.25">
      <c r="A5369" s="793"/>
      <c r="E5369" s="176"/>
      <c r="F5369" s="176"/>
      <c r="G5369" s="177"/>
      <c r="H5369" s="177"/>
    </row>
    <row r="5370" spans="1:8" x14ac:dyDescent="0.25">
      <c r="A5370" s="793"/>
      <c r="E5370" s="176"/>
      <c r="F5370" s="176"/>
      <c r="G5370" s="177"/>
      <c r="H5370" s="177"/>
    </row>
    <row r="5371" spans="1:8" x14ac:dyDescent="0.25">
      <c r="A5371" s="793"/>
      <c r="E5371" s="176"/>
      <c r="F5371" s="176"/>
      <c r="G5371" s="177"/>
      <c r="H5371" s="177"/>
    </row>
    <row r="5372" spans="1:8" x14ac:dyDescent="0.25">
      <c r="A5372" s="793"/>
      <c r="E5372" s="176"/>
      <c r="F5372" s="176"/>
      <c r="G5372" s="177"/>
      <c r="H5372" s="177"/>
    </row>
    <row r="5373" spans="1:8" x14ac:dyDescent="0.25">
      <c r="A5373" s="793"/>
      <c r="E5373" s="176"/>
      <c r="F5373" s="176"/>
      <c r="G5373" s="177"/>
      <c r="H5373" s="177"/>
    </row>
    <row r="5374" spans="1:8" x14ac:dyDescent="0.25">
      <c r="A5374" s="793"/>
      <c r="E5374" s="176"/>
      <c r="F5374" s="176"/>
      <c r="G5374" s="177"/>
      <c r="H5374" s="177"/>
    </row>
    <row r="5375" spans="1:8" x14ac:dyDescent="0.25">
      <c r="A5375" s="793"/>
      <c r="E5375" s="176"/>
      <c r="F5375" s="176"/>
      <c r="G5375" s="177"/>
      <c r="H5375" s="177"/>
    </row>
    <row r="5376" spans="1:8" x14ac:dyDescent="0.25">
      <c r="A5376" s="793"/>
      <c r="E5376" s="176"/>
      <c r="F5376" s="176"/>
      <c r="G5376" s="177"/>
      <c r="H5376" s="177"/>
    </row>
    <row r="5377" spans="1:8" x14ac:dyDescent="0.25">
      <c r="A5377" s="793"/>
      <c r="E5377" s="176"/>
      <c r="F5377" s="176"/>
      <c r="G5377" s="177"/>
      <c r="H5377" s="177"/>
    </row>
    <row r="5378" spans="1:8" x14ac:dyDescent="0.25">
      <c r="A5378" s="793"/>
      <c r="E5378" s="176"/>
      <c r="F5378" s="176"/>
      <c r="G5378" s="177"/>
      <c r="H5378" s="177"/>
    </row>
    <row r="5379" spans="1:8" x14ac:dyDescent="0.25">
      <c r="A5379" s="793"/>
      <c r="E5379" s="176"/>
      <c r="F5379" s="176"/>
      <c r="G5379" s="177"/>
      <c r="H5379" s="177"/>
    </row>
    <row r="5380" spans="1:8" x14ac:dyDescent="0.25">
      <c r="A5380" s="793"/>
      <c r="E5380" s="176"/>
      <c r="F5380" s="176"/>
      <c r="G5380" s="177"/>
      <c r="H5380" s="177"/>
    </row>
    <row r="5381" spans="1:8" x14ac:dyDescent="0.25">
      <c r="A5381" s="793"/>
      <c r="E5381" s="176"/>
      <c r="F5381" s="176"/>
      <c r="G5381" s="177"/>
      <c r="H5381" s="177"/>
    </row>
    <row r="5382" spans="1:8" x14ac:dyDescent="0.25">
      <c r="A5382" s="793"/>
      <c r="E5382" s="176"/>
      <c r="F5382" s="176"/>
      <c r="G5382" s="177"/>
      <c r="H5382" s="177"/>
    </row>
    <row r="5383" spans="1:8" x14ac:dyDescent="0.25">
      <c r="A5383" s="793"/>
      <c r="E5383" s="176"/>
      <c r="F5383" s="176"/>
      <c r="G5383" s="177"/>
      <c r="H5383" s="177"/>
    </row>
    <row r="5384" spans="1:8" x14ac:dyDescent="0.25">
      <c r="A5384" s="793"/>
      <c r="E5384" s="176"/>
      <c r="F5384" s="176"/>
      <c r="G5384" s="177"/>
      <c r="H5384" s="177"/>
    </row>
    <row r="5385" spans="1:8" x14ac:dyDescent="0.25">
      <c r="A5385" s="793"/>
      <c r="E5385" s="176"/>
      <c r="F5385" s="176"/>
      <c r="G5385" s="177"/>
      <c r="H5385" s="177"/>
    </row>
    <row r="5386" spans="1:8" x14ac:dyDescent="0.25">
      <c r="A5386" s="793"/>
      <c r="E5386" s="176"/>
      <c r="F5386" s="176"/>
      <c r="G5386" s="177"/>
      <c r="H5386" s="177"/>
    </row>
    <row r="5387" spans="1:8" x14ac:dyDescent="0.25">
      <c r="A5387" s="793"/>
      <c r="E5387" s="176"/>
      <c r="F5387" s="176"/>
      <c r="G5387" s="177"/>
      <c r="H5387" s="177"/>
    </row>
    <row r="5388" spans="1:8" x14ac:dyDescent="0.25">
      <c r="A5388" s="793"/>
      <c r="E5388" s="176"/>
      <c r="F5388" s="176"/>
      <c r="G5388" s="177"/>
      <c r="H5388" s="177"/>
    </row>
    <row r="5389" spans="1:8" x14ac:dyDescent="0.25">
      <c r="A5389" s="793"/>
      <c r="E5389" s="176"/>
      <c r="F5389" s="176"/>
      <c r="G5389" s="177"/>
      <c r="H5389" s="177"/>
    </row>
    <row r="5390" spans="1:8" x14ac:dyDescent="0.25">
      <c r="A5390" s="793"/>
      <c r="E5390" s="176"/>
      <c r="F5390" s="176"/>
      <c r="G5390" s="177"/>
      <c r="H5390" s="177"/>
    </row>
    <row r="5391" spans="1:8" x14ac:dyDescent="0.25">
      <c r="A5391" s="793"/>
      <c r="E5391" s="176"/>
      <c r="F5391" s="176"/>
      <c r="G5391" s="177"/>
      <c r="H5391" s="177"/>
    </row>
    <row r="5392" spans="1:8" x14ac:dyDescent="0.25">
      <c r="A5392" s="793"/>
      <c r="E5392" s="176"/>
      <c r="F5392" s="176"/>
      <c r="G5392" s="177"/>
      <c r="H5392" s="177"/>
    </row>
    <row r="5393" spans="1:8" x14ac:dyDescent="0.25">
      <c r="A5393" s="793"/>
      <c r="E5393" s="176"/>
      <c r="F5393" s="176"/>
      <c r="G5393" s="177"/>
      <c r="H5393" s="177"/>
    </row>
    <row r="5394" spans="1:8" x14ac:dyDescent="0.25">
      <c r="A5394" s="793"/>
      <c r="E5394" s="176"/>
      <c r="F5394" s="176"/>
      <c r="G5394" s="177"/>
      <c r="H5394" s="177"/>
    </row>
    <row r="5395" spans="1:8" x14ac:dyDescent="0.25">
      <c r="A5395" s="793"/>
      <c r="E5395" s="176"/>
      <c r="F5395" s="176"/>
      <c r="G5395" s="177"/>
      <c r="H5395" s="177"/>
    </row>
    <row r="5396" spans="1:8" x14ac:dyDescent="0.25">
      <c r="A5396" s="793"/>
      <c r="E5396" s="176"/>
      <c r="F5396" s="176"/>
      <c r="G5396" s="177"/>
      <c r="H5396" s="177"/>
    </row>
    <row r="5397" spans="1:8" x14ac:dyDescent="0.25">
      <c r="A5397" s="793"/>
      <c r="E5397" s="176"/>
      <c r="F5397" s="176"/>
      <c r="G5397" s="177"/>
      <c r="H5397" s="177"/>
    </row>
    <row r="5398" spans="1:8" x14ac:dyDescent="0.25">
      <c r="A5398" s="793"/>
      <c r="E5398" s="176"/>
      <c r="F5398" s="176"/>
      <c r="G5398" s="177"/>
      <c r="H5398" s="177"/>
    </row>
    <row r="5399" spans="1:8" x14ac:dyDescent="0.25">
      <c r="A5399" s="793"/>
      <c r="E5399" s="176"/>
      <c r="F5399" s="176"/>
      <c r="G5399" s="177"/>
      <c r="H5399" s="177"/>
    </row>
    <row r="5400" spans="1:8" x14ac:dyDescent="0.25">
      <c r="A5400" s="793"/>
      <c r="E5400" s="176"/>
      <c r="F5400" s="176"/>
      <c r="G5400" s="177"/>
      <c r="H5400" s="177"/>
    </row>
    <row r="5401" spans="1:8" x14ac:dyDescent="0.25">
      <c r="A5401" s="793"/>
      <c r="E5401" s="176"/>
      <c r="F5401" s="176"/>
      <c r="G5401" s="177"/>
      <c r="H5401" s="177"/>
    </row>
    <row r="5402" spans="1:8" x14ac:dyDescent="0.25">
      <c r="A5402" s="793"/>
      <c r="E5402" s="176"/>
      <c r="F5402" s="176"/>
      <c r="G5402" s="177"/>
      <c r="H5402" s="177"/>
    </row>
    <row r="5403" spans="1:8" x14ac:dyDescent="0.25">
      <c r="A5403" s="793"/>
      <c r="E5403" s="176"/>
      <c r="F5403" s="176"/>
      <c r="G5403" s="177"/>
      <c r="H5403" s="177"/>
    </row>
    <row r="5404" spans="1:8" x14ac:dyDescent="0.25">
      <c r="A5404" s="793"/>
      <c r="E5404" s="176"/>
      <c r="F5404" s="176"/>
      <c r="G5404" s="177"/>
      <c r="H5404" s="177"/>
    </row>
    <row r="5405" spans="1:8" x14ac:dyDescent="0.25">
      <c r="A5405" s="793"/>
      <c r="E5405" s="176"/>
      <c r="F5405" s="176"/>
      <c r="G5405" s="177"/>
      <c r="H5405" s="177"/>
    </row>
    <row r="5406" spans="1:8" x14ac:dyDescent="0.25">
      <c r="A5406" s="793"/>
      <c r="E5406" s="176"/>
      <c r="F5406" s="176"/>
      <c r="G5406" s="177"/>
      <c r="H5406" s="177"/>
    </row>
    <row r="5407" spans="1:8" x14ac:dyDescent="0.25">
      <c r="A5407" s="793"/>
      <c r="E5407" s="176"/>
      <c r="F5407" s="176"/>
      <c r="G5407" s="177"/>
      <c r="H5407" s="177"/>
    </row>
    <row r="5408" spans="1:8" x14ac:dyDescent="0.25">
      <c r="A5408" s="793"/>
      <c r="E5408" s="176"/>
      <c r="F5408" s="176"/>
      <c r="G5408" s="177"/>
      <c r="H5408" s="177"/>
    </row>
    <row r="5409" spans="1:8" x14ac:dyDescent="0.25">
      <c r="A5409" s="793"/>
      <c r="E5409" s="176"/>
      <c r="F5409" s="176"/>
      <c r="G5409" s="177"/>
      <c r="H5409" s="177"/>
    </row>
    <row r="5410" spans="1:8" x14ac:dyDescent="0.25">
      <c r="A5410" s="793"/>
      <c r="E5410" s="176"/>
      <c r="F5410" s="176"/>
      <c r="G5410" s="177"/>
      <c r="H5410" s="177"/>
    </row>
    <row r="5411" spans="1:8" x14ac:dyDescent="0.25">
      <c r="A5411" s="793"/>
      <c r="E5411" s="176"/>
      <c r="F5411" s="176"/>
      <c r="G5411" s="177"/>
      <c r="H5411" s="177"/>
    </row>
    <row r="5412" spans="1:8" x14ac:dyDescent="0.25">
      <c r="A5412" s="793"/>
      <c r="E5412" s="176"/>
      <c r="F5412" s="176"/>
      <c r="G5412" s="177"/>
      <c r="H5412" s="177"/>
    </row>
    <row r="5413" spans="1:8" x14ac:dyDescent="0.25">
      <c r="A5413" s="793"/>
      <c r="E5413" s="176"/>
      <c r="F5413" s="176"/>
      <c r="G5413" s="177"/>
      <c r="H5413" s="177"/>
    </row>
    <row r="5414" spans="1:8" x14ac:dyDescent="0.25">
      <c r="A5414" s="793"/>
      <c r="E5414" s="176"/>
      <c r="F5414" s="176"/>
      <c r="G5414" s="177"/>
      <c r="H5414" s="177"/>
    </row>
    <row r="5415" spans="1:8" x14ac:dyDescent="0.25">
      <c r="A5415" s="793"/>
      <c r="E5415" s="176"/>
      <c r="F5415" s="176"/>
      <c r="G5415" s="177"/>
      <c r="H5415" s="177"/>
    </row>
    <row r="5416" spans="1:8" x14ac:dyDescent="0.25">
      <c r="A5416" s="793"/>
      <c r="E5416" s="176"/>
      <c r="F5416" s="176"/>
      <c r="G5416" s="177"/>
      <c r="H5416" s="177"/>
    </row>
    <row r="5417" spans="1:8" x14ac:dyDescent="0.25">
      <c r="A5417" s="793"/>
      <c r="E5417" s="176"/>
      <c r="F5417" s="176"/>
      <c r="G5417" s="177"/>
      <c r="H5417" s="177"/>
    </row>
    <row r="5418" spans="1:8" x14ac:dyDescent="0.25">
      <c r="A5418" s="793"/>
      <c r="E5418" s="176"/>
      <c r="F5418" s="176"/>
      <c r="G5418" s="177"/>
      <c r="H5418" s="177"/>
    </row>
    <row r="5419" spans="1:8" x14ac:dyDescent="0.25">
      <c r="A5419" s="793"/>
      <c r="E5419" s="176"/>
      <c r="F5419" s="176"/>
      <c r="G5419" s="177"/>
      <c r="H5419" s="177"/>
    </row>
    <row r="5420" spans="1:8" x14ac:dyDescent="0.25">
      <c r="A5420" s="793"/>
      <c r="E5420" s="176"/>
      <c r="F5420" s="176"/>
      <c r="G5420" s="177"/>
      <c r="H5420" s="177"/>
    </row>
    <row r="5421" spans="1:8" x14ac:dyDescent="0.25">
      <c r="A5421" s="793"/>
      <c r="E5421" s="176"/>
      <c r="F5421" s="176"/>
      <c r="G5421" s="177"/>
      <c r="H5421" s="177"/>
    </row>
    <row r="5422" spans="1:8" x14ac:dyDescent="0.25">
      <c r="A5422" s="793"/>
      <c r="E5422" s="176"/>
      <c r="F5422" s="176"/>
      <c r="G5422" s="177"/>
      <c r="H5422" s="177"/>
    </row>
    <row r="5423" spans="1:8" x14ac:dyDescent="0.25">
      <c r="A5423" s="793"/>
      <c r="E5423" s="176"/>
      <c r="F5423" s="176"/>
      <c r="G5423" s="177"/>
      <c r="H5423" s="177"/>
    </row>
    <row r="5424" spans="1:8" x14ac:dyDescent="0.25">
      <c r="A5424" s="793"/>
      <c r="E5424" s="176"/>
      <c r="F5424" s="176"/>
      <c r="G5424" s="177"/>
      <c r="H5424" s="177"/>
    </row>
    <row r="5425" spans="1:8" x14ac:dyDescent="0.25">
      <c r="A5425" s="793"/>
      <c r="E5425" s="176"/>
      <c r="F5425" s="176"/>
      <c r="G5425" s="177"/>
      <c r="H5425" s="177"/>
    </row>
    <row r="5426" spans="1:8" x14ac:dyDescent="0.25">
      <c r="A5426" s="793"/>
      <c r="E5426" s="176"/>
      <c r="F5426" s="176"/>
      <c r="G5426" s="177"/>
      <c r="H5426" s="177"/>
    </row>
    <row r="5427" spans="1:8" x14ac:dyDescent="0.25">
      <c r="A5427" s="793"/>
      <c r="E5427" s="176"/>
      <c r="F5427" s="176"/>
      <c r="G5427" s="177"/>
      <c r="H5427" s="177"/>
    </row>
    <row r="5428" spans="1:8" x14ac:dyDescent="0.25">
      <c r="A5428" s="793"/>
      <c r="E5428" s="176"/>
      <c r="F5428" s="176"/>
      <c r="G5428" s="177"/>
      <c r="H5428" s="177"/>
    </row>
    <row r="5429" spans="1:8" x14ac:dyDescent="0.25">
      <c r="A5429" s="793"/>
      <c r="E5429" s="176"/>
      <c r="F5429" s="176"/>
      <c r="G5429" s="177"/>
      <c r="H5429" s="177"/>
    </row>
    <row r="5430" spans="1:8" x14ac:dyDescent="0.25">
      <c r="A5430" s="793"/>
      <c r="E5430" s="176"/>
      <c r="F5430" s="176"/>
      <c r="G5430" s="177"/>
      <c r="H5430" s="177"/>
    </row>
    <row r="5431" spans="1:8" x14ac:dyDescent="0.25">
      <c r="A5431" s="793"/>
      <c r="E5431" s="176"/>
      <c r="F5431" s="176"/>
      <c r="G5431" s="177"/>
      <c r="H5431" s="177"/>
    </row>
    <row r="5432" spans="1:8" x14ac:dyDescent="0.25">
      <c r="A5432" s="793"/>
      <c r="E5432" s="176"/>
      <c r="F5432" s="176"/>
      <c r="G5432" s="177"/>
      <c r="H5432" s="177"/>
    </row>
    <row r="5433" spans="1:8" x14ac:dyDescent="0.25">
      <c r="A5433" s="793"/>
      <c r="E5433" s="176"/>
      <c r="F5433" s="176"/>
      <c r="G5433" s="177"/>
      <c r="H5433" s="177"/>
    </row>
    <row r="5434" spans="1:8" x14ac:dyDescent="0.25">
      <c r="A5434" s="793"/>
      <c r="E5434" s="176"/>
      <c r="F5434" s="176"/>
      <c r="G5434" s="177"/>
      <c r="H5434" s="177"/>
    </row>
    <row r="5435" spans="1:8" x14ac:dyDescent="0.25">
      <c r="A5435" s="793"/>
      <c r="E5435" s="176"/>
      <c r="F5435" s="176"/>
      <c r="G5435" s="177"/>
      <c r="H5435" s="177"/>
    </row>
    <row r="5436" spans="1:8" x14ac:dyDescent="0.25">
      <c r="A5436" s="793"/>
      <c r="E5436" s="176"/>
      <c r="F5436" s="176"/>
      <c r="G5436" s="177"/>
      <c r="H5436" s="177"/>
    </row>
    <row r="5437" spans="1:8" x14ac:dyDescent="0.25">
      <c r="A5437" s="793"/>
      <c r="E5437" s="176"/>
      <c r="F5437" s="176"/>
      <c r="G5437" s="177"/>
      <c r="H5437" s="177"/>
    </row>
    <row r="5438" spans="1:8" x14ac:dyDescent="0.25">
      <c r="A5438" s="793"/>
      <c r="E5438" s="176"/>
      <c r="F5438" s="176"/>
      <c r="G5438" s="177"/>
      <c r="H5438" s="177"/>
    </row>
    <row r="5439" spans="1:8" x14ac:dyDescent="0.25">
      <c r="A5439" s="793"/>
      <c r="E5439" s="176"/>
      <c r="F5439" s="176"/>
      <c r="G5439" s="177"/>
      <c r="H5439" s="177"/>
    </row>
    <row r="5440" spans="1:8" x14ac:dyDescent="0.25">
      <c r="A5440" s="793"/>
      <c r="E5440" s="176"/>
      <c r="F5440" s="176"/>
      <c r="G5440" s="177"/>
      <c r="H5440" s="177"/>
    </row>
    <row r="5441" spans="1:8" x14ac:dyDescent="0.25">
      <c r="A5441" s="793"/>
      <c r="E5441" s="176"/>
      <c r="F5441" s="176"/>
      <c r="G5441" s="177"/>
      <c r="H5441" s="177"/>
    </row>
    <row r="5442" spans="1:8" x14ac:dyDescent="0.25">
      <c r="A5442" s="793"/>
      <c r="E5442" s="176"/>
      <c r="F5442" s="176"/>
      <c r="G5442" s="177"/>
      <c r="H5442" s="177"/>
    </row>
    <row r="5443" spans="1:8" x14ac:dyDescent="0.25">
      <c r="A5443" s="793"/>
      <c r="E5443" s="176"/>
      <c r="F5443" s="176"/>
      <c r="G5443" s="177"/>
      <c r="H5443" s="177"/>
    </row>
    <row r="5444" spans="1:8" x14ac:dyDescent="0.25">
      <c r="A5444" s="793"/>
      <c r="E5444" s="176"/>
      <c r="F5444" s="176"/>
      <c r="G5444" s="177"/>
      <c r="H5444" s="177"/>
    </row>
    <row r="5445" spans="1:8" x14ac:dyDescent="0.25">
      <c r="A5445" s="793"/>
      <c r="E5445" s="176"/>
      <c r="F5445" s="176"/>
      <c r="G5445" s="177"/>
      <c r="H5445" s="177"/>
    </row>
    <row r="5446" spans="1:8" x14ac:dyDescent="0.25">
      <c r="A5446" s="793"/>
      <c r="E5446" s="176"/>
      <c r="F5446" s="176"/>
      <c r="G5446" s="177"/>
      <c r="H5446" s="177"/>
    </row>
    <row r="5447" spans="1:8" x14ac:dyDescent="0.25">
      <c r="A5447" s="793"/>
      <c r="E5447" s="176"/>
      <c r="F5447" s="176"/>
      <c r="G5447" s="177"/>
      <c r="H5447" s="177"/>
    </row>
    <row r="5448" spans="1:8" x14ac:dyDescent="0.25">
      <c r="A5448" s="793"/>
      <c r="E5448" s="176"/>
      <c r="F5448" s="176"/>
      <c r="G5448" s="177"/>
      <c r="H5448" s="177"/>
    </row>
    <row r="5449" spans="1:8" x14ac:dyDescent="0.25">
      <c r="A5449" s="793"/>
      <c r="E5449" s="176"/>
      <c r="F5449" s="176"/>
      <c r="G5449" s="177"/>
      <c r="H5449" s="177"/>
    </row>
    <row r="5450" spans="1:8" x14ac:dyDescent="0.25">
      <c r="A5450" s="793"/>
      <c r="E5450" s="176"/>
      <c r="F5450" s="176"/>
      <c r="G5450" s="177"/>
      <c r="H5450" s="177"/>
    </row>
    <row r="5451" spans="1:8" x14ac:dyDescent="0.25">
      <c r="A5451" s="793"/>
      <c r="E5451" s="176"/>
      <c r="F5451" s="176"/>
      <c r="G5451" s="177"/>
      <c r="H5451" s="177"/>
    </row>
    <row r="5452" spans="1:8" x14ac:dyDescent="0.25">
      <c r="A5452" s="793"/>
      <c r="E5452" s="176"/>
      <c r="F5452" s="176"/>
      <c r="G5452" s="177"/>
      <c r="H5452" s="177"/>
    </row>
    <row r="5453" spans="1:8" x14ac:dyDescent="0.25">
      <c r="A5453" s="793"/>
      <c r="E5453" s="176"/>
      <c r="F5453" s="176"/>
      <c r="G5453" s="177"/>
      <c r="H5453" s="177"/>
    </row>
    <row r="5454" spans="1:8" x14ac:dyDescent="0.25">
      <c r="A5454" s="793"/>
      <c r="E5454" s="176"/>
      <c r="F5454" s="176"/>
      <c r="G5454" s="177"/>
      <c r="H5454" s="177"/>
    </row>
    <row r="5455" spans="1:8" x14ac:dyDescent="0.25">
      <c r="A5455" s="793"/>
      <c r="E5455" s="176"/>
      <c r="F5455" s="176"/>
      <c r="G5455" s="177"/>
      <c r="H5455" s="177"/>
    </row>
    <row r="5456" spans="1:8" x14ac:dyDescent="0.25">
      <c r="A5456" s="793"/>
      <c r="E5456" s="176"/>
      <c r="F5456" s="176"/>
      <c r="G5456" s="177"/>
      <c r="H5456" s="177"/>
    </row>
    <row r="5457" spans="1:8" x14ac:dyDescent="0.25">
      <c r="A5457" s="793"/>
      <c r="E5457" s="176"/>
      <c r="F5457" s="176"/>
      <c r="G5457" s="177"/>
      <c r="H5457" s="177"/>
    </row>
    <row r="5458" spans="1:8" x14ac:dyDescent="0.25">
      <c r="A5458" s="793"/>
      <c r="E5458" s="176"/>
      <c r="F5458" s="176"/>
      <c r="G5458" s="177"/>
      <c r="H5458" s="177"/>
    </row>
    <row r="5459" spans="1:8" x14ac:dyDescent="0.25">
      <c r="A5459" s="793"/>
      <c r="E5459" s="176"/>
      <c r="F5459" s="176"/>
      <c r="G5459" s="177"/>
      <c r="H5459" s="177"/>
    </row>
    <row r="5460" spans="1:8" x14ac:dyDescent="0.25">
      <c r="A5460" s="793"/>
      <c r="E5460" s="176"/>
      <c r="F5460" s="176"/>
      <c r="G5460" s="177"/>
      <c r="H5460" s="177"/>
    </row>
    <row r="5461" spans="1:8" x14ac:dyDescent="0.25">
      <c r="A5461" s="793"/>
      <c r="E5461" s="176"/>
      <c r="F5461" s="176"/>
      <c r="G5461" s="177"/>
      <c r="H5461" s="177"/>
    </row>
    <row r="5462" spans="1:8" x14ac:dyDescent="0.25">
      <c r="A5462" s="793"/>
      <c r="E5462" s="176"/>
      <c r="F5462" s="176"/>
      <c r="G5462" s="177"/>
      <c r="H5462" s="177"/>
    </row>
    <row r="5463" spans="1:8" x14ac:dyDescent="0.25">
      <c r="A5463" s="793"/>
      <c r="E5463" s="176"/>
      <c r="F5463" s="176"/>
      <c r="G5463" s="177"/>
      <c r="H5463" s="177"/>
    </row>
    <row r="5464" spans="1:8" x14ac:dyDescent="0.25">
      <c r="A5464" s="793"/>
      <c r="E5464" s="176"/>
      <c r="F5464" s="176"/>
      <c r="G5464" s="177"/>
      <c r="H5464" s="177"/>
    </row>
    <row r="5465" spans="1:8" x14ac:dyDescent="0.25">
      <c r="A5465" s="793"/>
      <c r="E5465" s="176"/>
      <c r="F5465" s="176"/>
      <c r="G5465" s="177"/>
      <c r="H5465" s="177"/>
    </row>
    <row r="5466" spans="1:8" x14ac:dyDescent="0.25">
      <c r="A5466" s="793"/>
      <c r="E5466" s="176"/>
      <c r="F5466" s="176"/>
      <c r="G5466" s="177"/>
      <c r="H5466" s="177"/>
    </row>
    <row r="5467" spans="1:8" x14ac:dyDescent="0.25">
      <c r="A5467" s="793"/>
      <c r="E5467" s="176"/>
      <c r="F5467" s="176"/>
      <c r="G5467" s="177"/>
      <c r="H5467" s="177"/>
    </row>
    <row r="5468" spans="1:8" x14ac:dyDescent="0.25">
      <c r="A5468" s="793"/>
      <c r="E5468" s="176"/>
      <c r="F5468" s="176"/>
      <c r="G5468" s="177"/>
      <c r="H5468" s="177"/>
    </row>
    <row r="5469" spans="1:8" x14ac:dyDescent="0.25">
      <c r="A5469" s="793"/>
      <c r="E5469" s="176"/>
      <c r="F5469" s="176"/>
      <c r="G5469" s="177"/>
      <c r="H5469" s="177"/>
    </row>
    <row r="5470" spans="1:8" x14ac:dyDescent="0.25">
      <c r="A5470" s="793"/>
      <c r="E5470" s="176"/>
      <c r="F5470" s="176"/>
      <c r="G5470" s="177"/>
      <c r="H5470" s="177"/>
    </row>
    <row r="5471" spans="1:8" x14ac:dyDescent="0.25">
      <c r="A5471" s="793"/>
      <c r="E5471" s="176"/>
      <c r="F5471" s="176"/>
      <c r="G5471" s="177"/>
      <c r="H5471" s="177"/>
    </row>
    <row r="5472" spans="1:8" x14ac:dyDescent="0.25">
      <c r="A5472" s="793"/>
      <c r="E5472" s="176"/>
      <c r="F5472" s="176"/>
      <c r="G5472" s="177"/>
      <c r="H5472" s="177"/>
    </row>
    <row r="5473" spans="1:8" x14ac:dyDescent="0.25">
      <c r="A5473" s="793"/>
      <c r="E5473" s="176"/>
      <c r="F5473" s="176"/>
      <c r="G5473" s="177"/>
      <c r="H5473" s="177"/>
    </row>
    <row r="5474" spans="1:8" x14ac:dyDescent="0.25">
      <c r="A5474" s="793"/>
      <c r="E5474" s="176"/>
      <c r="F5474" s="176"/>
      <c r="G5474" s="177"/>
      <c r="H5474" s="177"/>
    </row>
    <row r="5475" spans="1:8" x14ac:dyDescent="0.25">
      <c r="A5475" s="793"/>
      <c r="E5475" s="176"/>
      <c r="F5475" s="176"/>
      <c r="G5475" s="177"/>
      <c r="H5475" s="177"/>
    </row>
    <row r="5476" spans="1:8" x14ac:dyDescent="0.25">
      <c r="A5476" s="793"/>
      <c r="E5476" s="176"/>
      <c r="F5476" s="176"/>
      <c r="G5476" s="177"/>
      <c r="H5476" s="177"/>
    </row>
    <row r="5477" spans="1:8" x14ac:dyDescent="0.25">
      <c r="A5477" s="793"/>
      <c r="E5477" s="176"/>
      <c r="F5477" s="176"/>
      <c r="G5477" s="177"/>
      <c r="H5477" s="177"/>
    </row>
    <row r="5478" spans="1:8" x14ac:dyDescent="0.25">
      <c r="A5478" s="793"/>
      <c r="E5478" s="176"/>
      <c r="F5478" s="176"/>
      <c r="G5478" s="177"/>
      <c r="H5478" s="177"/>
    </row>
    <row r="5479" spans="1:8" x14ac:dyDescent="0.25">
      <c r="A5479" s="793"/>
      <c r="E5479" s="176"/>
      <c r="F5479" s="176"/>
      <c r="G5479" s="177"/>
      <c r="H5479" s="177"/>
    </row>
    <row r="5480" spans="1:8" x14ac:dyDescent="0.25">
      <c r="A5480" s="793"/>
      <c r="E5480" s="176"/>
      <c r="F5480" s="176"/>
      <c r="G5480" s="177"/>
      <c r="H5480" s="177"/>
    </row>
    <row r="5481" spans="1:8" x14ac:dyDescent="0.25">
      <c r="A5481" s="793"/>
      <c r="E5481" s="176"/>
      <c r="F5481" s="176"/>
      <c r="G5481" s="177"/>
      <c r="H5481" s="177"/>
    </row>
    <row r="5482" spans="1:8" x14ac:dyDescent="0.25">
      <c r="A5482" s="793"/>
      <c r="E5482" s="176"/>
      <c r="F5482" s="176"/>
      <c r="G5482" s="177"/>
      <c r="H5482" s="177"/>
    </row>
    <row r="5483" spans="1:8" x14ac:dyDescent="0.25">
      <c r="A5483" s="793"/>
      <c r="E5483" s="176"/>
      <c r="F5483" s="176"/>
      <c r="G5483" s="177"/>
      <c r="H5483" s="177"/>
    </row>
    <row r="5484" spans="1:8" x14ac:dyDescent="0.25">
      <c r="A5484" s="793"/>
      <c r="E5484" s="176"/>
      <c r="F5484" s="176"/>
      <c r="G5484" s="177"/>
      <c r="H5484" s="177"/>
    </row>
    <row r="5485" spans="1:8" x14ac:dyDescent="0.25">
      <c r="A5485" s="793"/>
      <c r="E5485" s="176"/>
      <c r="F5485" s="176"/>
      <c r="G5485" s="177"/>
      <c r="H5485" s="177"/>
    </row>
    <row r="5486" spans="1:8" x14ac:dyDescent="0.25">
      <c r="A5486" s="793"/>
      <c r="E5486" s="176"/>
      <c r="F5486" s="176"/>
      <c r="G5486" s="177"/>
      <c r="H5486" s="177"/>
    </row>
    <row r="5487" spans="1:8" x14ac:dyDescent="0.25">
      <c r="A5487" s="793"/>
      <c r="E5487" s="176"/>
      <c r="F5487" s="176"/>
      <c r="G5487" s="177"/>
      <c r="H5487" s="177"/>
    </row>
    <row r="5488" spans="1:8" x14ac:dyDescent="0.25">
      <c r="A5488" s="793"/>
      <c r="E5488" s="176"/>
      <c r="F5488" s="176"/>
      <c r="G5488" s="177"/>
      <c r="H5488" s="177"/>
    </row>
    <row r="5489" spans="1:8" x14ac:dyDescent="0.25">
      <c r="A5489" s="793"/>
      <c r="E5489" s="176"/>
      <c r="F5489" s="176"/>
      <c r="G5489" s="177"/>
      <c r="H5489" s="177"/>
    </row>
    <row r="5490" spans="1:8" x14ac:dyDescent="0.25">
      <c r="A5490" s="793"/>
      <c r="E5490" s="176"/>
      <c r="F5490" s="176"/>
      <c r="G5490" s="177"/>
      <c r="H5490" s="177"/>
    </row>
    <row r="5491" spans="1:8" x14ac:dyDescent="0.25">
      <c r="A5491" s="793"/>
      <c r="E5491" s="176"/>
      <c r="F5491" s="176"/>
      <c r="G5491" s="177"/>
      <c r="H5491" s="177"/>
    </row>
    <row r="5492" spans="1:8" x14ac:dyDescent="0.25">
      <c r="A5492" s="793"/>
      <c r="E5492" s="176"/>
      <c r="F5492" s="176"/>
      <c r="G5492" s="177"/>
      <c r="H5492" s="177"/>
    </row>
    <row r="5493" spans="1:8" x14ac:dyDescent="0.25">
      <c r="A5493" s="793"/>
      <c r="E5493" s="176"/>
      <c r="F5493" s="176"/>
      <c r="G5493" s="177"/>
      <c r="H5493" s="177"/>
    </row>
    <row r="5494" spans="1:8" x14ac:dyDescent="0.25">
      <c r="A5494" s="793"/>
      <c r="E5494" s="176"/>
      <c r="F5494" s="176"/>
      <c r="G5494" s="177"/>
      <c r="H5494" s="177"/>
    </row>
    <row r="5495" spans="1:8" x14ac:dyDescent="0.25">
      <c r="A5495" s="793"/>
      <c r="E5495" s="176"/>
      <c r="F5495" s="176"/>
      <c r="G5495" s="177"/>
      <c r="H5495" s="177"/>
    </row>
    <row r="5496" spans="1:8" x14ac:dyDescent="0.25">
      <c r="A5496" s="793"/>
      <c r="E5496" s="176"/>
      <c r="F5496" s="176"/>
      <c r="G5496" s="177"/>
      <c r="H5496" s="177"/>
    </row>
    <row r="5497" spans="1:8" x14ac:dyDescent="0.25">
      <c r="A5497" s="793"/>
      <c r="E5497" s="176"/>
      <c r="F5497" s="176"/>
      <c r="G5497" s="177"/>
      <c r="H5497" s="177"/>
    </row>
    <row r="5498" spans="1:8" x14ac:dyDescent="0.25">
      <c r="A5498" s="793"/>
      <c r="E5498" s="176"/>
      <c r="F5498" s="176"/>
      <c r="G5498" s="177"/>
      <c r="H5498" s="177"/>
    </row>
    <row r="5499" spans="1:8" x14ac:dyDescent="0.25">
      <c r="A5499" s="793"/>
      <c r="E5499" s="176"/>
      <c r="F5499" s="176"/>
      <c r="G5499" s="177"/>
      <c r="H5499" s="177"/>
    </row>
    <row r="5500" spans="1:8" x14ac:dyDescent="0.25">
      <c r="A5500" s="793"/>
      <c r="E5500" s="176"/>
      <c r="F5500" s="176"/>
      <c r="G5500" s="177"/>
      <c r="H5500" s="177"/>
    </row>
    <row r="5501" spans="1:8" x14ac:dyDescent="0.25">
      <c r="A5501" s="793"/>
      <c r="E5501" s="176"/>
      <c r="F5501" s="176"/>
      <c r="G5501" s="177"/>
      <c r="H5501" s="177"/>
    </row>
    <row r="5502" spans="1:8" x14ac:dyDescent="0.25">
      <c r="A5502" s="793"/>
      <c r="E5502" s="176"/>
      <c r="F5502" s="176"/>
      <c r="G5502" s="177"/>
      <c r="H5502" s="177"/>
    </row>
    <row r="5503" spans="1:8" x14ac:dyDescent="0.25">
      <c r="A5503" s="793"/>
      <c r="E5503" s="176"/>
      <c r="F5503" s="176"/>
      <c r="G5503" s="177"/>
      <c r="H5503" s="177"/>
    </row>
    <row r="5504" spans="1:8" x14ac:dyDescent="0.25">
      <c r="A5504" s="793"/>
      <c r="E5504" s="176"/>
      <c r="F5504" s="176"/>
      <c r="G5504" s="177"/>
      <c r="H5504" s="177"/>
    </row>
    <row r="5505" spans="1:8" x14ac:dyDescent="0.25">
      <c r="A5505" s="793"/>
      <c r="E5505" s="176"/>
      <c r="F5505" s="176"/>
      <c r="G5505" s="177"/>
      <c r="H5505" s="177"/>
    </row>
    <row r="5506" spans="1:8" x14ac:dyDescent="0.25">
      <c r="A5506" s="793"/>
      <c r="E5506" s="176"/>
      <c r="F5506" s="176"/>
      <c r="G5506" s="177"/>
      <c r="H5506" s="177"/>
    </row>
    <row r="5507" spans="1:8" x14ac:dyDescent="0.25">
      <c r="A5507" s="793"/>
      <c r="E5507" s="176"/>
      <c r="F5507" s="176"/>
      <c r="G5507" s="177"/>
      <c r="H5507" s="177"/>
    </row>
    <row r="5508" spans="1:8" x14ac:dyDescent="0.25">
      <c r="A5508" s="793"/>
      <c r="E5508" s="176"/>
      <c r="F5508" s="176"/>
      <c r="G5508" s="177"/>
      <c r="H5508" s="177"/>
    </row>
    <row r="5509" spans="1:8" x14ac:dyDescent="0.25">
      <c r="A5509" s="793"/>
      <c r="E5509" s="176"/>
      <c r="F5509" s="176"/>
      <c r="G5509" s="177"/>
      <c r="H5509" s="177"/>
    </row>
    <row r="5510" spans="1:8" x14ac:dyDescent="0.25">
      <c r="A5510" s="793"/>
      <c r="E5510" s="176"/>
      <c r="F5510" s="176"/>
      <c r="G5510" s="177"/>
      <c r="H5510" s="177"/>
    </row>
    <row r="5511" spans="1:8" x14ac:dyDescent="0.25">
      <c r="A5511" s="793"/>
      <c r="E5511" s="176"/>
      <c r="F5511" s="176"/>
      <c r="G5511" s="177"/>
      <c r="H5511" s="177"/>
    </row>
    <row r="5512" spans="1:8" x14ac:dyDescent="0.25">
      <c r="A5512" s="793"/>
      <c r="E5512" s="176"/>
      <c r="F5512" s="176"/>
      <c r="G5512" s="177"/>
      <c r="H5512" s="177"/>
    </row>
    <row r="5513" spans="1:8" x14ac:dyDescent="0.25">
      <c r="A5513" s="793"/>
      <c r="E5513" s="176"/>
      <c r="F5513" s="176"/>
      <c r="G5513" s="177"/>
      <c r="H5513" s="177"/>
    </row>
    <row r="5514" spans="1:8" x14ac:dyDescent="0.25">
      <c r="A5514" s="793"/>
      <c r="E5514" s="176"/>
      <c r="F5514" s="176"/>
      <c r="G5514" s="177"/>
      <c r="H5514" s="177"/>
    </row>
    <row r="5515" spans="1:8" x14ac:dyDescent="0.25">
      <c r="A5515" s="793"/>
      <c r="E5515" s="176"/>
      <c r="F5515" s="176"/>
      <c r="G5515" s="177"/>
      <c r="H5515" s="177"/>
    </row>
    <row r="5516" spans="1:8" x14ac:dyDescent="0.25">
      <c r="A5516" s="793"/>
      <c r="E5516" s="176"/>
      <c r="F5516" s="176"/>
      <c r="G5516" s="177"/>
      <c r="H5516" s="177"/>
    </row>
    <row r="5517" spans="1:8" x14ac:dyDescent="0.25">
      <c r="A5517" s="793"/>
      <c r="E5517" s="176"/>
      <c r="F5517" s="176"/>
      <c r="G5517" s="177"/>
      <c r="H5517" s="177"/>
    </row>
    <row r="5518" spans="1:8" x14ac:dyDescent="0.25">
      <c r="A5518" s="793"/>
      <c r="E5518" s="176"/>
      <c r="F5518" s="176"/>
      <c r="G5518" s="177"/>
      <c r="H5518" s="177"/>
    </row>
    <row r="5519" spans="1:8" x14ac:dyDescent="0.25">
      <c r="A5519" s="793"/>
      <c r="E5519" s="176"/>
      <c r="F5519" s="176"/>
      <c r="G5519" s="177"/>
      <c r="H5519" s="177"/>
    </row>
    <row r="5520" spans="1:8" x14ac:dyDescent="0.25">
      <c r="A5520" s="793"/>
      <c r="E5520" s="176"/>
      <c r="F5520" s="176"/>
      <c r="G5520" s="177"/>
      <c r="H5520" s="177"/>
    </row>
    <row r="5521" spans="1:8" x14ac:dyDescent="0.25">
      <c r="A5521" s="793"/>
      <c r="E5521" s="176"/>
      <c r="F5521" s="176"/>
      <c r="G5521" s="177"/>
      <c r="H5521" s="177"/>
    </row>
    <row r="5522" spans="1:8" x14ac:dyDescent="0.25">
      <c r="A5522" s="793"/>
      <c r="E5522" s="176"/>
      <c r="F5522" s="176"/>
      <c r="G5522" s="177"/>
      <c r="H5522" s="177"/>
    </row>
    <row r="5523" spans="1:8" x14ac:dyDescent="0.25">
      <c r="A5523" s="793"/>
      <c r="E5523" s="176"/>
      <c r="F5523" s="176"/>
      <c r="G5523" s="177"/>
      <c r="H5523" s="177"/>
    </row>
    <row r="5524" spans="1:8" x14ac:dyDescent="0.25">
      <c r="A5524" s="793"/>
      <c r="E5524" s="176"/>
      <c r="F5524" s="176"/>
      <c r="G5524" s="177"/>
      <c r="H5524" s="177"/>
    </row>
    <row r="5525" spans="1:8" x14ac:dyDescent="0.25">
      <c r="A5525" s="793"/>
      <c r="E5525" s="176"/>
      <c r="F5525" s="176"/>
      <c r="G5525" s="177"/>
      <c r="H5525" s="177"/>
    </row>
    <row r="5526" spans="1:8" x14ac:dyDescent="0.25">
      <c r="A5526" s="793"/>
      <c r="E5526" s="176"/>
      <c r="F5526" s="176"/>
      <c r="G5526" s="177"/>
      <c r="H5526" s="177"/>
    </row>
    <row r="5527" spans="1:8" x14ac:dyDescent="0.25">
      <c r="A5527" s="793"/>
      <c r="E5527" s="176"/>
      <c r="F5527" s="176"/>
      <c r="G5527" s="177"/>
      <c r="H5527" s="177"/>
    </row>
    <row r="5528" spans="1:8" x14ac:dyDescent="0.25">
      <c r="A5528" s="793"/>
      <c r="E5528" s="176"/>
      <c r="F5528" s="176"/>
      <c r="G5528" s="177"/>
      <c r="H5528" s="177"/>
    </row>
    <row r="5529" spans="1:8" x14ac:dyDescent="0.25">
      <c r="A5529" s="793"/>
      <c r="E5529" s="176"/>
      <c r="F5529" s="176"/>
      <c r="G5529" s="177"/>
      <c r="H5529" s="177"/>
    </row>
    <row r="5530" spans="1:8" x14ac:dyDescent="0.25">
      <c r="A5530" s="793"/>
      <c r="E5530" s="176"/>
      <c r="F5530" s="176"/>
      <c r="G5530" s="177"/>
      <c r="H5530" s="177"/>
    </row>
    <row r="5531" spans="1:8" x14ac:dyDescent="0.25">
      <c r="A5531" s="793"/>
      <c r="E5531" s="176"/>
      <c r="F5531" s="176"/>
      <c r="G5531" s="177"/>
      <c r="H5531" s="177"/>
    </row>
    <row r="5532" spans="1:8" x14ac:dyDescent="0.25">
      <c r="A5532" s="793"/>
      <c r="E5532" s="176"/>
      <c r="F5532" s="176"/>
      <c r="G5532" s="177"/>
      <c r="H5532" s="177"/>
    </row>
    <row r="5533" spans="1:8" x14ac:dyDescent="0.25">
      <c r="A5533" s="793"/>
      <c r="E5533" s="176"/>
      <c r="F5533" s="176"/>
      <c r="G5533" s="177"/>
      <c r="H5533" s="177"/>
    </row>
    <row r="5534" spans="1:8" x14ac:dyDescent="0.25">
      <c r="A5534" s="793"/>
      <c r="E5534" s="176"/>
      <c r="F5534" s="176"/>
      <c r="G5534" s="177"/>
      <c r="H5534" s="177"/>
    </row>
    <row r="5535" spans="1:8" x14ac:dyDescent="0.25">
      <c r="A5535" s="793"/>
      <c r="E5535" s="176"/>
      <c r="F5535" s="176"/>
      <c r="G5535" s="177"/>
      <c r="H5535" s="177"/>
    </row>
    <row r="5536" spans="1:8" x14ac:dyDescent="0.25">
      <c r="A5536" s="793"/>
      <c r="E5536" s="176"/>
      <c r="F5536" s="176"/>
      <c r="G5536" s="177"/>
      <c r="H5536" s="177"/>
    </row>
    <row r="5537" spans="1:8" x14ac:dyDescent="0.25">
      <c r="A5537" s="793"/>
      <c r="E5537" s="176"/>
      <c r="F5537" s="176"/>
      <c r="G5537" s="177"/>
      <c r="H5537" s="177"/>
    </row>
    <row r="5538" spans="1:8" x14ac:dyDescent="0.25">
      <c r="A5538" s="793"/>
      <c r="E5538" s="176"/>
      <c r="F5538" s="176"/>
      <c r="G5538" s="177"/>
      <c r="H5538" s="177"/>
    </row>
    <row r="5539" spans="1:8" x14ac:dyDescent="0.25">
      <c r="A5539" s="793"/>
      <c r="E5539" s="176"/>
      <c r="F5539" s="176"/>
      <c r="G5539" s="177"/>
      <c r="H5539" s="177"/>
    </row>
    <row r="5540" spans="1:8" x14ac:dyDescent="0.25">
      <c r="A5540" s="793"/>
      <c r="E5540" s="176"/>
      <c r="F5540" s="176"/>
      <c r="G5540" s="177"/>
      <c r="H5540" s="177"/>
    </row>
    <row r="5541" spans="1:8" x14ac:dyDescent="0.25">
      <c r="A5541" s="793"/>
      <c r="E5541" s="176"/>
      <c r="F5541" s="176"/>
      <c r="G5541" s="177"/>
      <c r="H5541" s="177"/>
    </row>
    <row r="5542" spans="1:8" x14ac:dyDescent="0.25">
      <c r="A5542" s="793"/>
      <c r="E5542" s="176"/>
      <c r="F5542" s="176"/>
      <c r="G5542" s="177"/>
      <c r="H5542" s="177"/>
    </row>
    <row r="5543" spans="1:8" x14ac:dyDescent="0.25">
      <c r="A5543" s="793"/>
      <c r="E5543" s="176"/>
      <c r="F5543" s="176"/>
      <c r="G5543" s="177"/>
      <c r="H5543" s="177"/>
    </row>
    <row r="5544" spans="1:8" x14ac:dyDescent="0.25">
      <c r="A5544" s="793"/>
      <c r="E5544" s="176"/>
      <c r="F5544" s="176"/>
      <c r="G5544" s="177"/>
      <c r="H5544" s="177"/>
    </row>
    <row r="5545" spans="1:8" x14ac:dyDescent="0.25">
      <c r="A5545" s="793"/>
      <c r="E5545" s="176"/>
      <c r="F5545" s="176"/>
      <c r="G5545" s="177"/>
      <c r="H5545" s="177"/>
    </row>
    <row r="5546" spans="1:8" x14ac:dyDescent="0.25">
      <c r="A5546" s="793"/>
      <c r="E5546" s="176"/>
      <c r="F5546" s="176"/>
      <c r="G5546" s="177"/>
      <c r="H5546" s="177"/>
    </row>
    <row r="5547" spans="1:8" x14ac:dyDescent="0.25">
      <c r="A5547" s="793"/>
      <c r="E5547" s="176"/>
      <c r="F5547" s="176"/>
      <c r="G5547" s="177"/>
      <c r="H5547" s="177"/>
    </row>
    <row r="5548" spans="1:8" x14ac:dyDescent="0.25">
      <c r="A5548" s="793"/>
      <c r="E5548" s="176"/>
      <c r="F5548" s="176"/>
      <c r="G5548" s="177"/>
      <c r="H5548" s="177"/>
    </row>
    <row r="5549" spans="1:8" x14ac:dyDescent="0.25">
      <c r="A5549" s="793"/>
      <c r="E5549" s="176"/>
      <c r="F5549" s="176"/>
      <c r="G5549" s="177"/>
      <c r="H5549" s="177"/>
    </row>
    <row r="5550" spans="1:8" x14ac:dyDescent="0.25">
      <c r="A5550" s="793"/>
      <c r="E5550" s="176"/>
      <c r="F5550" s="176"/>
      <c r="G5550" s="177"/>
      <c r="H5550" s="177"/>
    </row>
    <row r="5551" spans="1:8" x14ac:dyDescent="0.25">
      <c r="A5551" s="793"/>
      <c r="E5551" s="176"/>
      <c r="F5551" s="176"/>
      <c r="G5551" s="177"/>
      <c r="H5551" s="177"/>
    </row>
    <row r="5552" spans="1:8" x14ac:dyDescent="0.25">
      <c r="A5552" s="793"/>
      <c r="E5552" s="176"/>
      <c r="F5552" s="176"/>
      <c r="G5552" s="177"/>
      <c r="H5552" s="177"/>
    </row>
    <row r="5553" spans="1:8" x14ac:dyDescent="0.25">
      <c r="A5553" s="793"/>
      <c r="E5553" s="176"/>
      <c r="F5553" s="176"/>
      <c r="G5553" s="177"/>
      <c r="H5553" s="177"/>
    </row>
    <row r="5554" spans="1:8" x14ac:dyDescent="0.25">
      <c r="A5554" s="793"/>
      <c r="E5554" s="176"/>
      <c r="F5554" s="176"/>
      <c r="G5554" s="177"/>
      <c r="H5554" s="177"/>
    </row>
    <row r="5555" spans="1:8" x14ac:dyDescent="0.25">
      <c r="A5555" s="793"/>
      <c r="E5555" s="176"/>
      <c r="F5555" s="176"/>
      <c r="G5555" s="177"/>
      <c r="H5555" s="177"/>
    </row>
    <row r="5556" spans="1:8" x14ac:dyDescent="0.25">
      <c r="A5556" s="793"/>
      <c r="E5556" s="176"/>
      <c r="F5556" s="176"/>
      <c r="G5556" s="177"/>
      <c r="H5556" s="177"/>
    </row>
    <row r="5557" spans="1:8" x14ac:dyDescent="0.25">
      <c r="A5557" s="793"/>
      <c r="E5557" s="176"/>
      <c r="F5557" s="176"/>
      <c r="G5557" s="177"/>
      <c r="H5557" s="177"/>
    </row>
    <row r="5558" spans="1:8" x14ac:dyDescent="0.25">
      <c r="A5558" s="793"/>
      <c r="E5558" s="176"/>
      <c r="F5558" s="176"/>
      <c r="G5558" s="177"/>
      <c r="H5558" s="177"/>
    </row>
    <row r="5559" spans="1:8" x14ac:dyDescent="0.25">
      <c r="A5559" s="793"/>
      <c r="E5559" s="176"/>
      <c r="F5559" s="176"/>
      <c r="G5559" s="177"/>
      <c r="H5559" s="177"/>
    </row>
    <row r="5560" spans="1:8" x14ac:dyDescent="0.25">
      <c r="A5560" s="793"/>
      <c r="E5560" s="176"/>
      <c r="F5560" s="176"/>
      <c r="G5560" s="177"/>
      <c r="H5560" s="177"/>
    </row>
    <row r="5561" spans="1:8" x14ac:dyDescent="0.25">
      <c r="A5561" s="793"/>
      <c r="E5561" s="176"/>
      <c r="F5561" s="176"/>
      <c r="G5561" s="177"/>
      <c r="H5561" s="177"/>
    </row>
    <row r="5562" spans="1:8" x14ac:dyDescent="0.25">
      <c r="A5562" s="793"/>
      <c r="E5562" s="176"/>
      <c r="F5562" s="176"/>
      <c r="G5562" s="177"/>
      <c r="H5562" s="177"/>
    </row>
    <row r="5563" spans="1:8" x14ac:dyDescent="0.25">
      <c r="A5563" s="793"/>
      <c r="E5563" s="176"/>
      <c r="F5563" s="176"/>
      <c r="G5563" s="177"/>
      <c r="H5563" s="177"/>
    </row>
    <row r="5564" spans="1:8" x14ac:dyDescent="0.25">
      <c r="A5564" s="793"/>
      <c r="E5564" s="176"/>
      <c r="F5564" s="176"/>
      <c r="G5564" s="177"/>
      <c r="H5564" s="177"/>
    </row>
    <row r="5565" spans="1:8" x14ac:dyDescent="0.25">
      <c r="A5565" s="793"/>
      <c r="E5565" s="176"/>
      <c r="F5565" s="176"/>
      <c r="G5565" s="177"/>
      <c r="H5565" s="177"/>
    </row>
    <row r="5566" spans="1:8" x14ac:dyDescent="0.25">
      <c r="A5566" s="793"/>
      <c r="E5566" s="176"/>
      <c r="F5566" s="176"/>
      <c r="G5566" s="177"/>
      <c r="H5566" s="177"/>
    </row>
    <row r="5567" spans="1:8" x14ac:dyDescent="0.25">
      <c r="A5567" s="793"/>
      <c r="E5567" s="176"/>
      <c r="F5567" s="176"/>
      <c r="G5567" s="177"/>
      <c r="H5567" s="177"/>
    </row>
    <row r="5568" spans="1:8" x14ac:dyDescent="0.25">
      <c r="A5568" s="793"/>
      <c r="E5568" s="176"/>
      <c r="F5568" s="176"/>
      <c r="G5568" s="177"/>
      <c r="H5568" s="177"/>
    </row>
    <row r="5569" spans="1:8" x14ac:dyDescent="0.25">
      <c r="A5569" s="793"/>
      <c r="E5569" s="176"/>
      <c r="F5569" s="176"/>
      <c r="G5569" s="177"/>
      <c r="H5569" s="177"/>
    </row>
    <row r="5570" spans="1:8" x14ac:dyDescent="0.25">
      <c r="A5570" s="793"/>
      <c r="E5570" s="176"/>
      <c r="F5570" s="176"/>
      <c r="G5570" s="177"/>
      <c r="H5570" s="177"/>
    </row>
    <row r="5571" spans="1:8" x14ac:dyDescent="0.25">
      <c r="A5571" s="793"/>
      <c r="E5571" s="176"/>
      <c r="F5571" s="176"/>
      <c r="G5571" s="177"/>
      <c r="H5571" s="177"/>
    </row>
    <row r="5572" spans="1:8" x14ac:dyDescent="0.25">
      <c r="A5572" s="793"/>
      <c r="E5572" s="176"/>
      <c r="F5572" s="176"/>
      <c r="G5572" s="177"/>
      <c r="H5572" s="177"/>
    </row>
    <row r="5573" spans="1:8" x14ac:dyDescent="0.25">
      <c r="A5573" s="793"/>
      <c r="E5573" s="176"/>
      <c r="F5573" s="176"/>
      <c r="G5573" s="177"/>
      <c r="H5573" s="177"/>
    </row>
    <row r="5574" spans="1:8" x14ac:dyDescent="0.25">
      <c r="A5574" s="793"/>
      <c r="E5574" s="176"/>
      <c r="F5574" s="176"/>
      <c r="G5574" s="177"/>
      <c r="H5574" s="177"/>
    </row>
    <row r="5575" spans="1:8" x14ac:dyDescent="0.25">
      <c r="A5575" s="793"/>
      <c r="E5575" s="176"/>
      <c r="F5575" s="176"/>
      <c r="G5575" s="177"/>
      <c r="H5575" s="177"/>
    </row>
    <row r="5576" spans="1:8" x14ac:dyDescent="0.25">
      <c r="A5576" s="793"/>
      <c r="E5576" s="176"/>
      <c r="F5576" s="176"/>
      <c r="G5576" s="177"/>
      <c r="H5576" s="177"/>
    </row>
    <row r="5577" spans="1:8" x14ac:dyDescent="0.25">
      <c r="A5577" s="793"/>
      <c r="E5577" s="176"/>
      <c r="F5577" s="176"/>
      <c r="G5577" s="177"/>
      <c r="H5577" s="177"/>
    </row>
    <row r="5578" spans="1:8" x14ac:dyDescent="0.25">
      <c r="A5578" s="793"/>
      <c r="E5578" s="176"/>
      <c r="F5578" s="176"/>
      <c r="G5578" s="177"/>
      <c r="H5578" s="177"/>
    </row>
    <row r="5579" spans="1:8" x14ac:dyDescent="0.25">
      <c r="A5579" s="793"/>
      <c r="E5579" s="176"/>
      <c r="F5579" s="176"/>
      <c r="G5579" s="177"/>
      <c r="H5579" s="177"/>
    </row>
    <row r="5580" spans="1:8" x14ac:dyDescent="0.25">
      <c r="A5580" s="793"/>
      <c r="E5580" s="176"/>
      <c r="F5580" s="176"/>
      <c r="G5580" s="177"/>
      <c r="H5580" s="177"/>
    </row>
    <row r="5581" spans="1:8" x14ac:dyDescent="0.25">
      <c r="A5581" s="793"/>
      <c r="E5581" s="176"/>
      <c r="F5581" s="176"/>
      <c r="G5581" s="177"/>
      <c r="H5581" s="177"/>
    </row>
    <row r="5582" spans="1:8" x14ac:dyDescent="0.25">
      <c r="A5582" s="793"/>
      <c r="E5582" s="176"/>
      <c r="F5582" s="176"/>
      <c r="G5582" s="177"/>
      <c r="H5582" s="177"/>
    </row>
    <row r="5583" spans="1:8" x14ac:dyDescent="0.25">
      <c r="A5583" s="793"/>
      <c r="E5583" s="176"/>
      <c r="F5583" s="176"/>
      <c r="G5583" s="177"/>
      <c r="H5583" s="177"/>
    </row>
    <row r="5584" spans="1:8" x14ac:dyDescent="0.25">
      <c r="A5584" s="793"/>
      <c r="E5584" s="176"/>
      <c r="F5584" s="176"/>
      <c r="G5584" s="177"/>
      <c r="H5584" s="177"/>
    </row>
    <row r="5585" spans="1:8" x14ac:dyDescent="0.25">
      <c r="A5585" s="793"/>
      <c r="E5585" s="176"/>
      <c r="F5585" s="176"/>
      <c r="G5585" s="177"/>
      <c r="H5585" s="177"/>
    </row>
    <row r="5586" spans="1:8" x14ac:dyDescent="0.25">
      <c r="A5586" s="793"/>
      <c r="E5586" s="176"/>
      <c r="F5586" s="176"/>
      <c r="G5586" s="177"/>
      <c r="H5586" s="177"/>
    </row>
    <row r="5587" spans="1:8" x14ac:dyDescent="0.25">
      <c r="A5587" s="793"/>
      <c r="E5587" s="176"/>
      <c r="F5587" s="176"/>
      <c r="G5587" s="177"/>
      <c r="H5587" s="177"/>
    </row>
    <row r="5588" spans="1:8" x14ac:dyDescent="0.25">
      <c r="A5588" s="793"/>
      <c r="E5588" s="176"/>
      <c r="F5588" s="176"/>
      <c r="G5588" s="177"/>
      <c r="H5588" s="177"/>
    </row>
    <row r="5589" spans="1:8" x14ac:dyDescent="0.25">
      <c r="A5589" s="793"/>
      <c r="E5589" s="176"/>
      <c r="F5589" s="176"/>
      <c r="G5589" s="177"/>
      <c r="H5589" s="177"/>
    </row>
    <row r="5590" spans="1:8" x14ac:dyDescent="0.25">
      <c r="A5590" s="793"/>
      <c r="E5590" s="176"/>
      <c r="F5590" s="176"/>
      <c r="G5590" s="177"/>
      <c r="H5590" s="177"/>
    </row>
    <row r="5591" spans="1:8" x14ac:dyDescent="0.25">
      <c r="A5591" s="793"/>
      <c r="E5591" s="176"/>
      <c r="F5591" s="176"/>
      <c r="G5591" s="177"/>
      <c r="H5591" s="177"/>
    </row>
    <row r="5592" spans="1:8" x14ac:dyDescent="0.25">
      <c r="A5592" s="793"/>
      <c r="E5592" s="176"/>
      <c r="F5592" s="176"/>
      <c r="G5592" s="177"/>
      <c r="H5592" s="177"/>
    </row>
    <row r="5593" spans="1:8" x14ac:dyDescent="0.25">
      <c r="A5593" s="793"/>
      <c r="E5593" s="176"/>
      <c r="F5593" s="176"/>
      <c r="G5593" s="177"/>
      <c r="H5593" s="177"/>
    </row>
    <row r="5594" spans="1:8" x14ac:dyDescent="0.25">
      <c r="A5594" s="793"/>
      <c r="E5594" s="176"/>
      <c r="F5594" s="176"/>
      <c r="G5594" s="177"/>
      <c r="H5594" s="177"/>
    </row>
    <row r="5595" spans="1:8" x14ac:dyDescent="0.25">
      <c r="A5595" s="793"/>
      <c r="E5595" s="176"/>
      <c r="F5595" s="176"/>
      <c r="G5595" s="177"/>
      <c r="H5595" s="177"/>
    </row>
    <row r="5596" spans="1:8" x14ac:dyDescent="0.25">
      <c r="A5596" s="793"/>
      <c r="E5596" s="176"/>
      <c r="F5596" s="176"/>
      <c r="G5596" s="177"/>
      <c r="H5596" s="177"/>
    </row>
    <row r="5597" spans="1:8" x14ac:dyDescent="0.25">
      <c r="A5597" s="793"/>
      <c r="E5597" s="176"/>
      <c r="F5597" s="176"/>
      <c r="G5597" s="177"/>
      <c r="H5597" s="177"/>
    </row>
    <row r="5598" spans="1:8" x14ac:dyDescent="0.25">
      <c r="A5598" s="793"/>
      <c r="E5598" s="176"/>
      <c r="F5598" s="176"/>
      <c r="G5598" s="177"/>
      <c r="H5598" s="177"/>
    </row>
    <row r="5599" spans="1:8" x14ac:dyDescent="0.25">
      <c r="A5599" s="793"/>
      <c r="E5599" s="176"/>
      <c r="F5599" s="176"/>
      <c r="G5599" s="177"/>
      <c r="H5599" s="177"/>
    </row>
    <row r="5600" spans="1:8" x14ac:dyDescent="0.25">
      <c r="A5600" s="793"/>
      <c r="E5600" s="176"/>
      <c r="F5600" s="176"/>
      <c r="G5600" s="177"/>
      <c r="H5600" s="177"/>
    </row>
    <row r="5601" spans="1:8" x14ac:dyDescent="0.25">
      <c r="A5601" s="793"/>
      <c r="E5601" s="176"/>
      <c r="F5601" s="176"/>
      <c r="G5601" s="177"/>
      <c r="H5601" s="177"/>
    </row>
    <row r="5602" spans="1:8" x14ac:dyDescent="0.25">
      <c r="A5602" s="793"/>
      <c r="E5602" s="176"/>
      <c r="F5602" s="176"/>
      <c r="G5602" s="177"/>
      <c r="H5602" s="177"/>
    </row>
    <row r="5603" spans="1:8" x14ac:dyDescent="0.25">
      <c r="A5603" s="793"/>
      <c r="E5603" s="176"/>
      <c r="F5603" s="176"/>
      <c r="G5603" s="177"/>
      <c r="H5603" s="177"/>
    </row>
    <row r="5604" spans="1:8" x14ac:dyDescent="0.25">
      <c r="A5604" s="793"/>
      <c r="E5604" s="176"/>
      <c r="F5604" s="176"/>
      <c r="G5604" s="177"/>
      <c r="H5604" s="177"/>
    </row>
    <row r="5605" spans="1:8" x14ac:dyDescent="0.25">
      <c r="A5605" s="793"/>
      <c r="E5605" s="176"/>
      <c r="F5605" s="176"/>
      <c r="G5605" s="177"/>
      <c r="H5605" s="177"/>
    </row>
    <row r="5606" spans="1:8" x14ac:dyDescent="0.25">
      <c r="A5606" s="793"/>
      <c r="E5606" s="176"/>
      <c r="F5606" s="176"/>
      <c r="G5606" s="177"/>
      <c r="H5606" s="177"/>
    </row>
    <row r="5607" spans="1:8" x14ac:dyDescent="0.25">
      <c r="A5607" s="793"/>
      <c r="E5607" s="176"/>
      <c r="F5607" s="176"/>
      <c r="G5607" s="177"/>
      <c r="H5607" s="177"/>
    </row>
    <row r="5608" spans="1:8" x14ac:dyDescent="0.25">
      <c r="A5608" s="793"/>
      <c r="E5608" s="176"/>
      <c r="F5608" s="176"/>
      <c r="G5608" s="177"/>
      <c r="H5608" s="177"/>
    </row>
    <row r="5609" spans="1:8" x14ac:dyDescent="0.25">
      <c r="A5609" s="793"/>
      <c r="E5609" s="176"/>
      <c r="F5609" s="176"/>
      <c r="G5609" s="177"/>
      <c r="H5609" s="177"/>
    </row>
    <row r="5610" spans="1:8" x14ac:dyDescent="0.25">
      <c r="A5610" s="793"/>
      <c r="E5610" s="176"/>
      <c r="F5610" s="176"/>
      <c r="G5610" s="177"/>
      <c r="H5610" s="177"/>
    </row>
    <row r="5611" spans="1:8" x14ac:dyDescent="0.25">
      <c r="A5611" s="793"/>
      <c r="E5611" s="176"/>
      <c r="F5611" s="176"/>
      <c r="G5611" s="177"/>
      <c r="H5611" s="177"/>
    </row>
    <row r="5612" spans="1:8" x14ac:dyDescent="0.25">
      <c r="A5612" s="793"/>
      <c r="E5612" s="176"/>
      <c r="F5612" s="176"/>
      <c r="G5612" s="177"/>
      <c r="H5612" s="177"/>
    </row>
    <row r="5613" spans="1:8" x14ac:dyDescent="0.25">
      <c r="A5613" s="793"/>
      <c r="E5613" s="176"/>
      <c r="F5613" s="176"/>
      <c r="G5613" s="177"/>
      <c r="H5613" s="177"/>
    </row>
    <row r="5614" spans="1:8" x14ac:dyDescent="0.25">
      <c r="A5614" s="793"/>
      <c r="E5614" s="176"/>
      <c r="F5614" s="176"/>
      <c r="G5614" s="177"/>
      <c r="H5614" s="177"/>
    </row>
    <row r="5615" spans="1:8" x14ac:dyDescent="0.25">
      <c r="A5615" s="793"/>
      <c r="E5615" s="176"/>
      <c r="F5615" s="176"/>
      <c r="G5615" s="177"/>
      <c r="H5615" s="177"/>
    </row>
    <row r="5616" spans="1:8" x14ac:dyDescent="0.25">
      <c r="A5616" s="793"/>
      <c r="E5616" s="176"/>
      <c r="F5616" s="176"/>
      <c r="G5616" s="177"/>
      <c r="H5616" s="177"/>
    </row>
    <row r="5617" spans="1:8" x14ac:dyDescent="0.25">
      <c r="A5617" s="793"/>
      <c r="E5617" s="176"/>
      <c r="F5617" s="176"/>
      <c r="G5617" s="177"/>
      <c r="H5617" s="177"/>
    </row>
    <row r="5618" spans="1:8" x14ac:dyDescent="0.25">
      <c r="A5618" s="793"/>
      <c r="E5618" s="176"/>
      <c r="F5618" s="176"/>
      <c r="G5618" s="177"/>
      <c r="H5618" s="177"/>
    </row>
    <row r="5619" spans="1:8" x14ac:dyDescent="0.25">
      <c r="A5619" s="793"/>
      <c r="E5619" s="176"/>
      <c r="F5619" s="176"/>
      <c r="G5619" s="177"/>
      <c r="H5619" s="177"/>
    </row>
    <row r="5620" spans="1:8" x14ac:dyDescent="0.25">
      <c r="A5620" s="793"/>
      <c r="E5620" s="176"/>
      <c r="F5620" s="176"/>
      <c r="G5620" s="177"/>
      <c r="H5620" s="177"/>
    </row>
    <row r="5621" spans="1:8" x14ac:dyDescent="0.25">
      <c r="A5621" s="793"/>
      <c r="E5621" s="176"/>
      <c r="F5621" s="176"/>
      <c r="G5621" s="177"/>
      <c r="H5621" s="177"/>
    </row>
    <row r="5622" spans="1:8" x14ac:dyDescent="0.25">
      <c r="A5622" s="793"/>
      <c r="E5622" s="176"/>
      <c r="F5622" s="176"/>
      <c r="G5622" s="177"/>
      <c r="H5622" s="177"/>
    </row>
    <row r="5623" spans="1:8" x14ac:dyDescent="0.25">
      <c r="A5623" s="793"/>
      <c r="E5623" s="176"/>
      <c r="F5623" s="176"/>
      <c r="G5623" s="177"/>
      <c r="H5623" s="177"/>
    </row>
    <row r="5624" spans="1:8" x14ac:dyDescent="0.25">
      <c r="A5624" s="793"/>
      <c r="E5624" s="176"/>
      <c r="F5624" s="176"/>
      <c r="G5624" s="177"/>
      <c r="H5624" s="177"/>
    </row>
    <row r="5625" spans="1:8" x14ac:dyDescent="0.25">
      <c r="A5625" s="793"/>
      <c r="E5625" s="176"/>
      <c r="F5625" s="176"/>
      <c r="G5625" s="177"/>
      <c r="H5625" s="177"/>
    </row>
    <row r="5626" spans="1:8" x14ac:dyDescent="0.25">
      <c r="A5626" s="793"/>
      <c r="E5626" s="176"/>
      <c r="F5626" s="176"/>
      <c r="G5626" s="177"/>
      <c r="H5626" s="177"/>
    </row>
    <row r="5627" spans="1:8" x14ac:dyDescent="0.25">
      <c r="A5627" s="793"/>
      <c r="E5627" s="176"/>
      <c r="F5627" s="176"/>
      <c r="G5627" s="177"/>
      <c r="H5627" s="177"/>
    </row>
    <row r="5628" spans="1:8" x14ac:dyDescent="0.25">
      <c r="A5628" s="793"/>
      <c r="E5628" s="176"/>
      <c r="F5628" s="176"/>
      <c r="G5628" s="177"/>
      <c r="H5628" s="177"/>
    </row>
    <row r="5629" spans="1:8" x14ac:dyDescent="0.25">
      <c r="A5629" s="793"/>
      <c r="E5629" s="176"/>
      <c r="F5629" s="176"/>
      <c r="G5629" s="177"/>
      <c r="H5629" s="177"/>
    </row>
    <row r="5630" spans="1:8" x14ac:dyDescent="0.25">
      <c r="A5630" s="793"/>
      <c r="E5630" s="176"/>
      <c r="F5630" s="176"/>
      <c r="G5630" s="177"/>
      <c r="H5630" s="177"/>
    </row>
    <row r="5631" spans="1:8" x14ac:dyDescent="0.25">
      <c r="A5631" s="793"/>
      <c r="E5631" s="176"/>
      <c r="F5631" s="176"/>
      <c r="G5631" s="177"/>
      <c r="H5631" s="177"/>
    </row>
    <row r="5632" spans="1:8" x14ac:dyDescent="0.25">
      <c r="A5632" s="793"/>
      <c r="E5632" s="176"/>
      <c r="F5632" s="176"/>
      <c r="G5632" s="177"/>
      <c r="H5632" s="177"/>
    </row>
    <row r="5633" spans="1:8" x14ac:dyDescent="0.25">
      <c r="A5633" s="793"/>
      <c r="E5633" s="176"/>
      <c r="F5633" s="176"/>
      <c r="G5633" s="177"/>
      <c r="H5633" s="177"/>
    </row>
    <row r="5634" spans="1:8" x14ac:dyDescent="0.25">
      <c r="A5634" s="793"/>
      <c r="E5634" s="176"/>
      <c r="F5634" s="176"/>
      <c r="G5634" s="177"/>
      <c r="H5634" s="177"/>
    </row>
    <row r="5635" spans="1:8" x14ac:dyDescent="0.25">
      <c r="A5635" s="793"/>
      <c r="E5635" s="176"/>
      <c r="F5635" s="176"/>
      <c r="G5635" s="177"/>
      <c r="H5635" s="177"/>
    </row>
    <row r="5636" spans="1:8" x14ac:dyDescent="0.25">
      <c r="A5636" s="793"/>
      <c r="E5636" s="176"/>
      <c r="F5636" s="176"/>
      <c r="G5636" s="177"/>
      <c r="H5636" s="177"/>
    </row>
    <row r="5637" spans="1:8" x14ac:dyDescent="0.25">
      <c r="A5637" s="793"/>
      <c r="E5637" s="176"/>
      <c r="F5637" s="176"/>
      <c r="G5637" s="177"/>
      <c r="H5637" s="177"/>
    </row>
    <row r="5638" spans="1:8" x14ac:dyDescent="0.25">
      <c r="A5638" s="793"/>
      <c r="E5638" s="176"/>
      <c r="F5638" s="176"/>
      <c r="G5638" s="177"/>
      <c r="H5638" s="177"/>
    </row>
    <row r="5639" spans="1:8" x14ac:dyDescent="0.25">
      <c r="A5639" s="793"/>
      <c r="E5639" s="176"/>
      <c r="F5639" s="176"/>
      <c r="G5639" s="177"/>
      <c r="H5639" s="177"/>
    </row>
    <row r="5640" spans="1:8" x14ac:dyDescent="0.25">
      <c r="A5640" s="793"/>
      <c r="E5640" s="176"/>
      <c r="F5640" s="176"/>
      <c r="G5640" s="177"/>
      <c r="H5640" s="177"/>
    </row>
    <row r="5641" spans="1:8" x14ac:dyDescent="0.25">
      <c r="A5641" s="793"/>
      <c r="E5641" s="176"/>
      <c r="F5641" s="176"/>
      <c r="G5641" s="177"/>
      <c r="H5641" s="177"/>
    </row>
    <row r="5642" spans="1:8" x14ac:dyDescent="0.25">
      <c r="A5642" s="793"/>
      <c r="E5642" s="176"/>
      <c r="F5642" s="176"/>
      <c r="G5642" s="177"/>
      <c r="H5642" s="177"/>
    </row>
    <row r="5643" spans="1:8" x14ac:dyDescent="0.25">
      <c r="A5643" s="793"/>
      <c r="E5643" s="176"/>
      <c r="F5643" s="176"/>
      <c r="G5643" s="177"/>
      <c r="H5643" s="177"/>
    </row>
    <row r="5644" spans="1:8" x14ac:dyDescent="0.25">
      <c r="A5644" s="793"/>
      <c r="E5644" s="176"/>
      <c r="F5644" s="176"/>
      <c r="G5644" s="177"/>
      <c r="H5644" s="177"/>
    </row>
    <row r="5645" spans="1:8" x14ac:dyDescent="0.25">
      <c r="A5645" s="793"/>
      <c r="E5645" s="176"/>
      <c r="F5645" s="176"/>
      <c r="G5645" s="177"/>
      <c r="H5645" s="177"/>
    </row>
    <row r="5646" spans="1:8" x14ac:dyDescent="0.25">
      <c r="A5646" s="793"/>
      <c r="E5646" s="176"/>
      <c r="F5646" s="176"/>
      <c r="G5646" s="177"/>
      <c r="H5646" s="177"/>
    </row>
    <row r="5647" spans="1:8" x14ac:dyDescent="0.25">
      <c r="A5647" s="793"/>
      <c r="E5647" s="176"/>
      <c r="F5647" s="176"/>
      <c r="G5647" s="177"/>
      <c r="H5647" s="177"/>
    </row>
    <row r="5648" spans="1:8" x14ac:dyDescent="0.25">
      <c r="A5648" s="793"/>
      <c r="E5648" s="176"/>
      <c r="F5648" s="176"/>
      <c r="G5648" s="177"/>
      <c r="H5648" s="177"/>
    </row>
    <row r="5649" spans="1:8" x14ac:dyDescent="0.25">
      <c r="A5649" s="793"/>
      <c r="E5649" s="176"/>
      <c r="F5649" s="176"/>
      <c r="G5649" s="177"/>
      <c r="H5649" s="177"/>
    </row>
    <row r="5650" spans="1:8" x14ac:dyDescent="0.25">
      <c r="A5650" s="793"/>
      <c r="E5650" s="176"/>
      <c r="F5650" s="176"/>
      <c r="G5650" s="177"/>
      <c r="H5650" s="177"/>
    </row>
    <row r="5651" spans="1:8" x14ac:dyDescent="0.25">
      <c r="A5651" s="793"/>
      <c r="E5651" s="176"/>
      <c r="F5651" s="176"/>
      <c r="G5651" s="177"/>
      <c r="H5651" s="177"/>
    </row>
    <row r="5652" spans="1:8" x14ac:dyDescent="0.25">
      <c r="A5652" s="793"/>
      <c r="E5652" s="176"/>
      <c r="F5652" s="176"/>
      <c r="G5652" s="177"/>
      <c r="H5652" s="177"/>
    </row>
    <row r="5653" spans="1:8" x14ac:dyDescent="0.25">
      <c r="A5653" s="793"/>
      <c r="E5653" s="176"/>
      <c r="F5653" s="176"/>
      <c r="G5653" s="177"/>
      <c r="H5653" s="177"/>
    </row>
    <row r="5654" spans="1:8" x14ac:dyDescent="0.25">
      <c r="A5654" s="793"/>
      <c r="E5654" s="176"/>
      <c r="F5654" s="176"/>
      <c r="G5654" s="177"/>
      <c r="H5654" s="177"/>
    </row>
    <row r="5655" spans="1:8" x14ac:dyDescent="0.25">
      <c r="A5655" s="793"/>
      <c r="E5655" s="176"/>
      <c r="F5655" s="176"/>
      <c r="G5655" s="177"/>
      <c r="H5655" s="177"/>
    </row>
    <row r="5656" spans="1:8" x14ac:dyDescent="0.25">
      <c r="A5656" s="793"/>
      <c r="E5656" s="176"/>
      <c r="F5656" s="176"/>
      <c r="G5656" s="177"/>
      <c r="H5656" s="177"/>
    </row>
    <row r="5657" spans="1:8" x14ac:dyDescent="0.25">
      <c r="A5657" s="793"/>
      <c r="E5657" s="176"/>
      <c r="F5657" s="176"/>
      <c r="G5657" s="177"/>
      <c r="H5657" s="177"/>
    </row>
    <row r="5658" spans="1:8" x14ac:dyDescent="0.25">
      <c r="A5658" s="793"/>
      <c r="E5658" s="176"/>
      <c r="F5658" s="176"/>
      <c r="G5658" s="177"/>
      <c r="H5658" s="177"/>
    </row>
    <row r="5659" spans="1:8" x14ac:dyDescent="0.25">
      <c r="A5659" s="793"/>
      <c r="E5659" s="176"/>
      <c r="F5659" s="176"/>
      <c r="G5659" s="177"/>
      <c r="H5659" s="177"/>
    </row>
    <row r="5660" spans="1:8" x14ac:dyDescent="0.25">
      <c r="A5660" s="793"/>
      <c r="E5660" s="176"/>
      <c r="F5660" s="176"/>
      <c r="G5660" s="177"/>
      <c r="H5660" s="177"/>
    </row>
    <row r="5661" spans="1:8" x14ac:dyDescent="0.25">
      <c r="A5661" s="793"/>
      <c r="E5661" s="176"/>
      <c r="F5661" s="176"/>
      <c r="G5661" s="177"/>
      <c r="H5661" s="177"/>
    </row>
    <row r="5662" spans="1:8" x14ac:dyDescent="0.25">
      <c r="A5662" s="793"/>
      <c r="E5662" s="176"/>
      <c r="F5662" s="176"/>
      <c r="G5662" s="177"/>
      <c r="H5662" s="177"/>
    </row>
    <row r="5663" spans="1:8" x14ac:dyDescent="0.25">
      <c r="A5663" s="793"/>
      <c r="E5663" s="176"/>
      <c r="F5663" s="176"/>
      <c r="G5663" s="177"/>
      <c r="H5663" s="177"/>
    </row>
    <row r="5664" spans="1:8" x14ac:dyDescent="0.25">
      <c r="A5664" s="793"/>
      <c r="E5664" s="176"/>
      <c r="F5664" s="176"/>
      <c r="G5664" s="177"/>
      <c r="H5664" s="177"/>
    </row>
    <row r="5665" spans="1:8" x14ac:dyDescent="0.25">
      <c r="A5665" s="793"/>
      <c r="E5665" s="176"/>
      <c r="F5665" s="176"/>
      <c r="G5665" s="177"/>
      <c r="H5665" s="177"/>
    </row>
    <row r="5666" spans="1:8" x14ac:dyDescent="0.25">
      <c r="A5666" s="793"/>
      <c r="E5666" s="176"/>
      <c r="F5666" s="176"/>
      <c r="G5666" s="177"/>
      <c r="H5666" s="177"/>
    </row>
    <row r="5667" spans="1:8" x14ac:dyDescent="0.25">
      <c r="A5667" s="793"/>
      <c r="E5667" s="176"/>
      <c r="F5667" s="176"/>
      <c r="G5667" s="177"/>
      <c r="H5667" s="177"/>
    </row>
    <row r="5668" spans="1:8" x14ac:dyDescent="0.25">
      <c r="A5668" s="793"/>
      <c r="E5668" s="176"/>
      <c r="F5668" s="176"/>
      <c r="G5668" s="177"/>
      <c r="H5668" s="177"/>
    </row>
    <row r="5669" spans="1:8" x14ac:dyDescent="0.25">
      <c r="A5669" s="793"/>
      <c r="E5669" s="176"/>
      <c r="F5669" s="176"/>
      <c r="G5669" s="177"/>
      <c r="H5669" s="177"/>
    </row>
    <row r="5670" spans="1:8" x14ac:dyDescent="0.25">
      <c r="A5670" s="793"/>
      <c r="E5670" s="176"/>
      <c r="F5670" s="176"/>
      <c r="G5670" s="177"/>
      <c r="H5670" s="177"/>
    </row>
    <row r="5671" spans="1:8" x14ac:dyDescent="0.25">
      <c r="A5671" s="793"/>
      <c r="E5671" s="176"/>
      <c r="F5671" s="176"/>
      <c r="G5671" s="177"/>
      <c r="H5671" s="177"/>
    </row>
    <row r="5672" spans="1:8" x14ac:dyDescent="0.25">
      <c r="A5672" s="793"/>
      <c r="E5672" s="176"/>
      <c r="F5672" s="176"/>
      <c r="G5672" s="177"/>
      <c r="H5672" s="177"/>
    </row>
    <row r="5673" spans="1:8" x14ac:dyDescent="0.25">
      <c r="A5673" s="793"/>
      <c r="E5673" s="176"/>
      <c r="F5673" s="176"/>
      <c r="G5673" s="177"/>
      <c r="H5673" s="177"/>
    </row>
    <row r="5674" spans="1:8" x14ac:dyDescent="0.25">
      <c r="A5674" s="793"/>
      <c r="E5674" s="176"/>
      <c r="F5674" s="176"/>
      <c r="G5674" s="177"/>
      <c r="H5674" s="177"/>
    </row>
    <row r="5675" spans="1:8" x14ac:dyDescent="0.25">
      <c r="A5675" s="793"/>
      <c r="E5675" s="176"/>
      <c r="F5675" s="176"/>
      <c r="G5675" s="177"/>
      <c r="H5675" s="177"/>
    </row>
    <row r="5676" spans="1:8" x14ac:dyDescent="0.25">
      <c r="A5676" s="793"/>
      <c r="E5676" s="176"/>
      <c r="F5676" s="176"/>
      <c r="G5676" s="177"/>
      <c r="H5676" s="177"/>
    </row>
    <row r="5677" spans="1:8" x14ac:dyDescent="0.25">
      <c r="A5677" s="793"/>
      <c r="E5677" s="176"/>
      <c r="F5677" s="176"/>
      <c r="G5677" s="177"/>
      <c r="H5677" s="177"/>
    </row>
    <row r="5678" spans="1:8" x14ac:dyDescent="0.25">
      <c r="A5678" s="793"/>
      <c r="E5678" s="176"/>
      <c r="F5678" s="176"/>
      <c r="G5678" s="177"/>
      <c r="H5678" s="177"/>
    </row>
    <row r="5679" spans="1:8" x14ac:dyDescent="0.25">
      <c r="A5679" s="793"/>
      <c r="E5679" s="176"/>
      <c r="F5679" s="176"/>
      <c r="G5679" s="177"/>
      <c r="H5679" s="177"/>
    </row>
    <row r="5680" spans="1:8" x14ac:dyDescent="0.25">
      <c r="A5680" s="793"/>
      <c r="E5680" s="176"/>
      <c r="F5680" s="176"/>
      <c r="G5680" s="177"/>
      <c r="H5680" s="177"/>
    </row>
    <row r="5681" spans="1:8" x14ac:dyDescent="0.25">
      <c r="A5681" s="793"/>
      <c r="E5681" s="176"/>
      <c r="F5681" s="176"/>
      <c r="G5681" s="177"/>
      <c r="H5681" s="177"/>
    </row>
    <row r="5682" spans="1:8" x14ac:dyDescent="0.25">
      <c r="A5682" s="793"/>
      <c r="E5682" s="176"/>
      <c r="F5682" s="176"/>
      <c r="G5682" s="177"/>
      <c r="H5682" s="177"/>
    </row>
    <row r="5683" spans="1:8" x14ac:dyDescent="0.25">
      <c r="A5683" s="793"/>
      <c r="E5683" s="176"/>
      <c r="F5683" s="176"/>
      <c r="G5683" s="177"/>
      <c r="H5683" s="177"/>
    </row>
    <row r="5684" spans="1:8" x14ac:dyDescent="0.25">
      <c r="A5684" s="793"/>
      <c r="E5684" s="176"/>
      <c r="F5684" s="176"/>
      <c r="G5684" s="177"/>
      <c r="H5684" s="177"/>
    </row>
    <row r="5685" spans="1:8" x14ac:dyDescent="0.25">
      <c r="A5685" s="793"/>
      <c r="E5685" s="176"/>
      <c r="F5685" s="176"/>
      <c r="G5685" s="177"/>
      <c r="H5685" s="177"/>
    </row>
    <row r="5686" spans="1:8" x14ac:dyDescent="0.25">
      <c r="A5686" s="793"/>
      <c r="E5686" s="176"/>
      <c r="F5686" s="176"/>
      <c r="G5686" s="177"/>
      <c r="H5686" s="177"/>
    </row>
    <row r="5687" spans="1:8" x14ac:dyDescent="0.25">
      <c r="A5687" s="793"/>
      <c r="E5687" s="176"/>
      <c r="F5687" s="176"/>
      <c r="G5687" s="177"/>
      <c r="H5687" s="177"/>
    </row>
    <row r="5688" spans="1:8" x14ac:dyDescent="0.25">
      <c r="A5688" s="793"/>
      <c r="E5688" s="176"/>
      <c r="F5688" s="176"/>
      <c r="G5688" s="177"/>
      <c r="H5688" s="177"/>
    </row>
    <row r="5689" spans="1:8" x14ac:dyDescent="0.25">
      <c r="A5689" s="793"/>
      <c r="E5689" s="176"/>
      <c r="F5689" s="176"/>
      <c r="G5689" s="177"/>
      <c r="H5689" s="177"/>
    </row>
    <row r="5690" spans="1:8" x14ac:dyDescent="0.25">
      <c r="A5690" s="793"/>
      <c r="E5690" s="176"/>
      <c r="F5690" s="176"/>
      <c r="G5690" s="177"/>
      <c r="H5690" s="177"/>
    </row>
    <row r="5691" spans="1:8" x14ac:dyDescent="0.25">
      <c r="A5691" s="793"/>
      <c r="E5691" s="176"/>
      <c r="F5691" s="176"/>
      <c r="G5691" s="177"/>
      <c r="H5691" s="177"/>
    </row>
    <row r="5692" spans="1:8" x14ac:dyDescent="0.25">
      <c r="A5692" s="793"/>
      <c r="E5692" s="176"/>
      <c r="F5692" s="176"/>
      <c r="G5692" s="177"/>
      <c r="H5692" s="177"/>
    </row>
    <row r="5693" spans="1:8" x14ac:dyDescent="0.25">
      <c r="A5693" s="793"/>
      <c r="E5693" s="176"/>
      <c r="F5693" s="176"/>
      <c r="G5693" s="177"/>
      <c r="H5693" s="177"/>
    </row>
    <row r="5694" spans="1:8" x14ac:dyDescent="0.25">
      <c r="A5694" s="793"/>
      <c r="E5694" s="176"/>
      <c r="F5694" s="176"/>
      <c r="G5694" s="177"/>
      <c r="H5694" s="177"/>
    </row>
    <row r="5695" spans="1:8" x14ac:dyDescent="0.25">
      <c r="A5695" s="793"/>
      <c r="E5695" s="176"/>
      <c r="F5695" s="176"/>
      <c r="G5695" s="177"/>
      <c r="H5695" s="177"/>
    </row>
    <row r="5696" spans="1:8" x14ac:dyDescent="0.25">
      <c r="A5696" s="793"/>
      <c r="E5696" s="176"/>
      <c r="F5696" s="176"/>
      <c r="G5696" s="177"/>
      <c r="H5696" s="177"/>
    </row>
    <row r="5697" spans="1:8" x14ac:dyDescent="0.25">
      <c r="A5697" s="793"/>
      <c r="E5697" s="176"/>
      <c r="F5697" s="176"/>
      <c r="G5697" s="177"/>
      <c r="H5697" s="177"/>
    </row>
    <row r="5698" spans="1:8" x14ac:dyDescent="0.25">
      <c r="A5698" s="793"/>
      <c r="E5698" s="176"/>
      <c r="F5698" s="176"/>
      <c r="G5698" s="177"/>
      <c r="H5698" s="177"/>
    </row>
    <row r="5699" spans="1:8" x14ac:dyDescent="0.25">
      <c r="A5699" s="793"/>
      <c r="E5699" s="176"/>
      <c r="F5699" s="176"/>
      <c r="G5699" s="177"/>
      <c r="H5699" s="177"/>
    </row>
    <row r="5700" spans="1:8" x14ac:dyDescent="0.25">
      <c r="A5700" s="793"/>
      <c r="E5700" s="176"/>
      <c r="F5700" s="176"/>
      <c r="G5700" s="177"/>
      <c r="H5700" s="177"/>
    </row>
    <row r="5701" spans="1:8" x14ac:dyDescent="0.25">
      <c r="A5701" s="793"/>
      <c r="E5701" s="176"/>
      <c r="F5701" s="176"/>
      <c r="G5701" s="177"/>
      <c r="H5701" s="177"/>
    </row>
    <row r="5702" spans="1:8" x14ac:dyDescent="0.25">
      <c r="A5702" s="793"/>
      <c r="E5702" s="176"/>
      <c r="F5702" s="176"/>
      <c r="G5702" s="177"/>
      <c r="H5702" s="177"/>
    </row>
    <row r="5703" spans="1:8" x14ac:dyDescent="0.25">
      <c r="A5703" s="793"/>
      <c r="E5703" s="176"/>
      <c r="F5703" s="176"/>
      <c r="G5703" s="177"/>
      <c r="H5703" s="177"/>
    </row>
    <row r="5704" spans="1:8" x14ac:dyDescent="0.25">
      <c r="A5704" s="793"/>
      <c r="E5704" s="176"/>
      <c r="F5704" s="176"/>
      <c r="G5704" s="177"/>
      <c r="H5704" s="177"/>
    </row>
    <row r="5705" spans="1:8" x14ac:dyDescent="0.25">
      <c r="A5705" s="793"/>
      <c r="E5705" s="176"/>
      <c r="F5705" s="176"/>
      <c r="G5705" s="177"/>
      <c r="H5705" s="177"/>
    </row>
    <row r="5706" spans="1:8" x14ac:dyDescent="0.25">
      <c r="A5706" s="793"/>
      <c r="E5706" s="176"/>
      <c r="F5706" s="176"/>
      <c r="G5706" s="177"/>
      <c r="H5706" s="177"/>
    </row>
    <row r="5707" spans="1:8" x14ac:dyDescent="0.25">
      <c r="A5707" s="793"/>
      <c r="E5707" s="176"/>
      <c r="F5707" s="176"/>
      <c r="G5707" s="177"/>
      <c r="H5707" s="177"/>
    </row>
    <row r="5708" spans="1:8" x14ac:dyDescent="0.25">
      <c r="A5708" s="793"/>
      <c r="E5708" s="176"/>
      <c r="F5708" s="176"/>
      <c r="G5708" s="177"/>
      <c r="H5708" s="177"/>
    </row>
    <row r="5709" spans="1:8" x14ac:dyDescent="0.25">
      <c r="A5709" s="793"/>
      <c r="E5709" s="176"/>
      <c r="F5709" s="176"/>
      <c r="G5709" s="177"/>
      <c r="H5709" s="177"/>
    </row>
    <row r="5710" spans="1:8" x14ac:dyDescent="0.25">
      <c r="A5710" s="793"/>
      <c r="E5710" s="176"/>
      <c r="F5710" s="176"/>
      <c r="G5710" s="177"/>
      <c r="H5710" s="177"/>
    </row>
    <row r="5711" spans="1:8" x14ac:dyDescent="0.25">
      <c r="A5711" s="793"/>
      <c r="E5711" s="176"/>
      <c r="F5711" s="176"/>
      <c r="G5711" s="177"/>
      <c r="H5711" s="177"/>
    </row>
    <row r="5712" spans="1:8" x14ac:dyDescent="0.25">
      <c r="A5712" s="793"/>
      <c r="E5712" s="176"/>
      <c r="F5712" s="176"/>
      <c r="G5712" s="177"/>
      <c r="H5712" s="177"/>
    </row>
    <row r="5713" spans="1:8" x14ac:dyDescent="0.25">
      <c r="A5713" s="793"/>
      <c r="E5713" s="176"/>
      <c r="F5713" s="176"/>
      <c r="G5713" s="177"/>
      <c r="H5713" s="177"/>
    </row>
    <row r="5714" spans="1:8" x14ac:dyDescent="0.25">
      <c r="A5714" s="793"/>
      <c r="E5714" s="176"/>
      <c r="F5714" s="176"/>
      <c r="G5714" s="177"/>
      <c r="H5714" s="177"/>
    </row>
    <row r="5715" spans="1:8" x14ac:dyDescent="0.25">
      <c r="A5715" s="793"/>
      <c r="E5715" s="176"/>
      <c r="F5715" s="176"/>
      <c r="G5715" s="177"/>
      <c r="H5715" s="177"/>
    </row>
    <row r="5716" spans="1:8" x14ac:dyDescent="0.25">
      <c r="A5716" s="793"/>
      <c r="E5716" s="176"/>
      <c r="F5716" s="176"/>
      <c r="G5716" s="177"/>
      <c r="H5716" s="177"/>
    </row>
    <row r="5717" spans="1:8" x14ac:dyDescent="0.25">
      <c r="A5717" s="793"/>
      <c r="E5717" s="176"/>
      <c r="F5717" s="176"/>
      <c r="G5717" s="177"/>
      <c r="H5717" s="177"/>
    </row>
    <row r="5718" spans="1:8" x14ac:dyDescent="0.25">
      <c r="A5718" s="793"/>
      <c r="E5718" s="176"/>
      <c r="F5718" s="176"/>
      <c r="G5718" s="177"/>
      <c r="H5718" s="177"/>
    </row>
    <row r="5719" spans="1:8" x14ac:dyDescent="0.25">
      <c r="A5719" s="793"/>
      <c r="E5719" s="176"/>
      <c r="F5719" s="176"/>
      <c r="G5719" s="177"/>
      <c r="H5719" s="177"/>
    </row>
    <row r="5720" spans="1:8" x14ac:dyDescent="0.25">
      <c r="A5720" s="793"/>
      <c r="E5720" s="176"/>
      <c r="F5720" s="176"/>
      <c r="G5720" s="177"/>
      <c r="H5720" s="177"/>
    </row>
    <row r="5721" spans="1:8" x14ac:dyDescent="0.25">
      <c r="A5721" s="793"/>
      <c r="E5721" s="176"/>
      <c r="F5721" s="176"/>
      <c r="G5721" s="177"/>
      <c r="H5721" s="177"/>
    </row>
    <row r="5722" spans="1:8" x14ac:dyDescent="0.25">
      <c r="A5722" s="793"/>
      <c r="E5722" s="176"/>
      <c r="F5722" s="176"/>
      <c r="G5722" s="177"/>
      <c r="H5722" s="177"/>
    </row>
    <row r="5723" spans="1:8" x14ac:dyDescent="0.25">
      <c r="A5723" s="793"/>
      <c r="E5723" s="176"/>
      <c r="F5723" s="176"/>
      <c r="G5723" s="177"/>
      <c r="H5723" s="177"/>
    </row>
    <row r="5724" spans="1:8" x14ac:dyDescent="0.25">
      <c r="A5724" s="793"/>
      <c r="E5724" s="176"/>
      <c r="F5724" s="176"/>
      <c r="G5724" s="177"/>
      <c r="H5724" s="177"/>
    </row>
    <row r="5725" spans="1:8" x14ac:dyDescent="0.25">
      <c r="A5725" s="793"/>
      <c r="E5725" s="176"/>
      <c r="F5725" s="176"/>
      <c r="G5725" s="177"/>
      <c r="H5725" s="177"/>
    </row>
    <row r="5726" spans="1:8" x14ac:dyDescent="0.25">
      <c r="A5726" s="793"/>
      <c r="E5726" s="176"/>
      <c r="F5726" s="176"/>
      <c r="G5726" s="177"/>
      <c r="H5726" s="177"/>
    </row>
    <row r="5727" spans="1:8" x14ac:dyDescent="0.25">
      <c r="A5727" s="793"/>
      <c r="E5727" s="176"/>
      <c r="F5727" s="176"/>
      <c r="G5727" s="177"/>
      <c r="H5727" s="177"/>
    </row>
    <row r="5728" spans="1:8" x14ac:dyDescent="0.25">
      <c r="A5728" s="793"/>
      <c r="E5728" s="176"/>
      <c r="F5728" s="176"/>
      <c r="G5728" s="177"/>
      <c r="H5728" s="177"/>
    </row>
    <row r="5729" spans="1:8" x14ac:dyDescent="0.25">
      <c r="A5729" s="793"/>
      <c r="E5729" s="176"/>
      <c r="F5729" s="176"/>
      <c r="G5729" s="177"/>
      <c r="H5729" s="177"/>
    </row>
    <row r="5730" spans="1:8" x14ac:dyDescent="0.25">
      <c r="A5730" s="793"/>
      <c r="E5730" s="176"/>
      <c r="F5730" s="176"/>
      <c r="G5730" s="177"/>
      <c r="H5730" s="177"/>
    </row>
    <row r="5731" spans="1:8" x14ac:dyDescent="0.25">
      <c r="A5731" s="793"/>
      <c r="E5731" s="176"/>
      <c r="F5731" s="176"/>
      <c r="G5731" s="177"/>
      <c r="H5731" s="177"/>
    </row>
    <row r="5732" spans="1:8" x14ac:dyDescent="0.25">
      <c r="A5732" s="793"/>
      <c r="E5732" s="176"/>
      <c r="F5732" s="176"/>
      <c r="G5732" s="177"/>
      <c r="H5732" s="177"/>
    </row>
    <row r="5733" spans="1:8" x14ac:dyDescent="0.25">
      <c r="A5733" s="793"/>
      <c r="E5733" s="176"/>
      <c r="F5733" s="176"/>
      <c r="G5733" s="177"/>
      <c r="H5733" s="177"/>
    </row>
    <row r="5734" spans="1:8" x14ac:dyDescent="0.25">
      <c r="A5734" s="793"/>
      <c r="E5734" s="176"/>
      <c r="F5734" s="176"/>
      <c r="G5734" s="177"/>
      <c r="H5734" s="177"/>
    </row>
    <row r="5735" spans="1:8" x14ac:dyDescent="0.25">
      <c r="A5735" s="793"/>
      <c r="E5735" s="176"/>
      <c r="F5735" s="176"/>
      <c r="G5735" s="177"/>
      <c r="H5735" s="177"/>
    </row>
    <row r="5736" spans="1:8" x14ac:dyDescent="0.25">
      <c r="A5736" s="793"/>
      <c r="E5736" s="176"/>
      <c r="F5736" s="176"/>
      <c r="G5736" s="177"/>
      <c r="H5736" s="177"/>
    </row>
    <row r="5737" spans="1:8" x14ac:dyDescent="0.25">
      <c r="A5737" s="793"/>
      <c r="E5737" s="176"/>
      <c r="F5737" s="176"/>
      <c r="G5737" s="177"/>
      <c r="H5737" s="177"/>
    </row>
    <row r="5738" spans="1:8" x14ac:dyDescent="0.25">
      <c r="A5738" s="793"/>
      <c r="E5738" s="176"/>
      <c r="F5738" s="176"/>
      <c r="G5738" s="177"/>
      <c r="H5738" s="177"/>
    </row>
    <row r="5739" spans="1:8" x14ac:dyDescent="0.25">
      <c r="A5739" s="793"/>
      <c r="E5739" s="176"/>
      <c r="F5739" s="176"/>
      <c r="G5739" s="177"/>
      <c r="H5739" s="177"/>
    </row>
    <row r="5740" spans="1:8" x14ac:dyDescent="0.25">
      <c r="A5740" s="793"/>
      <c r="E5740" s="176"/>
      <c r="F5740" s="176"/>
      <c r="G5740" s="177"/>
      <c r="H5740" s="177"/>
    </row>
    <row r="5741" spans="1:8" x14ac:dyDescent="0.25">
      <c r="A5741" s="793"/>
      <c r="E5741" s="176"/>
      <c r="F5741" s="176"/>
      <c r="G5741" s="177"/>
      <c r="H5741" s="177"/>
    </row>
    <row r="5742" spans="1:8" x14ac:dyDescent="0.25">
      <c r="A5742" s="793"/>
      <c r="E5742" s="176"/>
      <c r="F5742" s="176"/>
      <c r="G5742" s="177"/>
      <c r="H5742" s="177"/>
    </row>
    <row r="5743" spans="1:8" x14ac:dyDescent="0.25">
      <c r="A5743" s="793"/>
      <c r="E5743" s="176"/>
      <c r="F5743" s="176"/>
      <c r="G5743" s="177"/>
      <c r="H5743" s="177"/>
    </row>
    <row r="5744" spans="1:8" x14ac:dyDescent="0.25">
      <c r="A5744" s="793"/>
      <c r="E5744" s="176"/>
      <c r="F5744" s="176"/>
      <c r="G5744" s="177"/>
      <c r="H5744" s="177"/>
    </row>
    <row r="5745" spans="1:8" x14ac:dyDescent="0.25">
      <c r="A5745" s="793"/>
      <c r="E5745" s="176"/>
      <c r="F5745" s="176"/>
      <c r="G5745" s="177"/>
      <c r="H5745" s="177"/>
    </row>
    <row r="5746" spans="1:8" x14ac:dyDescent="0.25">
      <c r="A5746" s="793"/>
      <c r="E5746" s="176"/>
      <c r="F5746" s="176"/>
      <c r="G5746" s="177"/>
      <c r="H5746" s="177"/>
    </row>
    <row r="5747" spans="1:8" x14ac:dyDescent="0.25">
      <c r="A5747" s="793"/>
      <c r="E5747" s="176"/>
      <c r="F5747" s="176"/>
      <c r="G5747" s="177"/>
      <c r="H5747" s="177"/>
    </row>
    <row r="5748" spans="1:8" x14ac:dyDescent="0.25">
      <c r="A5748" s="793"/>
      <c r="E5748" s="176"/>
      <c r="F5748" s="176"/>
      <c r="G5748" s="177"/>
      <c r="H5748" s="177"/>
    </row>
    <row r="5749" spans="1:8" x14ac:dyDescent="0.25">
      <c r="A5749" s="793"/>
      <c r="E5749" s="176"/>
      <c r="F5749" s="176"/>
      <c r="G5749" s="177"/>
      <c r="H5749" s="177"/>
    </row>
    <row r="5750" spans="1:8" x14ac:dyDescent="0.25">
      <c r="A5750" s="793"/>
      <c r="E5750" s="176"/>
      <c r="F5750" s="176"/>
      <c r="G5750" s="177"/>
      <c r="H5750" s="177"/>
    </row>
    <row r="5751" spans="1:8" x14ac:dyDescent="0.25">
      <c r="A5751" s="793"/>
      <c r="E5751" s="176"/>
      <c r="F5751" s="176"/>
      <c r="G5751" s="177"/>
      <c r="H5751" s="177"/>
    </row>
    <row r="5752" spans="1:8" x14ac:dyDescent="0.25">
      <c r="A5752" s="793"/>
      <c r="E5752" s="176"/>
      <c r="F5752" s="176"/>
      <c r="G5752" s="177"/>
      <c r="H5752" s="177"/>
    </row>
    <row r="5753" spans="1:8" x14ac:dyDescent="0.25">
      <c r="A5753" s="793"/>
      <c r="E5753" s="176"/>
      <c r="F5753" s="176"/>
      <c r="G5753" s="177"/>
      <c r="H5753" s="177"/>
    </row>
    <row r="5754" spans="1:8" x14ac:dyDescent="0.25">
      <c r="A5754" s="793"/>
      <c r="E5754" s="176"/>
      <c r="F5754" s="176"/>
      <c r="G5754" s="177"/>
      <c r="H5754" s="177"/>
    </row>
    <row r="5755" spans="1:8" x14ac:dyDescent="0.25">
      <c r="A5755" s="793"/>
      <c r="E5755" s="176"/>
      <c r="F5755" s="176"/>
      <c r="G5755" s="177"/>
      <c r="H5755" s="177"/>
    </row>
    <row r="5756" spans="1:8" x14ac:dyDescent="0.25">
      <c r="A5756" s="793"/>
      <c r="E5756" s="176"/>
      <c r="F5756" s="176"/>
      <c r="G5756" s="177"/>
      <c r="H5756" s="177"/>
    </row>
    <row r="5757" spans="1:8" x14ac:dyDescent="0.25">
      <c r="A5757" s="793"/>
      <c r="E5757" s="176"/>
      <c r="F5757" s="176"/>
      <c r="G5757" s="177"/>
      <c r="H5757" s="177"/>
    </row>
    <row r="5758" spans="1:8" x14ac:dyDescent="0.25">
      <c r="A5758" s="793"/>
      <c r="E5758" s="176"/>
      <c r="F5758" s="176"/>
      <c r="G5758" s="177"/>
      <c r="H5758" s="177"/>
    </row>
    <row r="5759" spans="1:8" x14ac:dyDescent="0.25">
      <c r="A5759" s="793"/>
      <c r="E5759" s="176"/>
      <c r="F5759" s="176"/>
      <c r="G5759" s="177"/>
      <c r="H5759" s="177"/>
    </row>
    <row r="5760" spans="1:8" x14ac:dyDescent="0.25">
      <c r="A5760" s="793"/>
      <c r="E5760" s="176"/>
      <c r="F5760" s="176"/>
      <c r="G5760" s="177"/>
      <c r="H5760" s="177"/>
    </row>
    <row r="5761" spans="1:8" x14ac:dyDescent="0.25">
      <c r="A5761" s="793"/>
      <c r="E5761" s="176"/>
      <c r="F5761" s="176"/>
      <c r="G5761" s="177"/>
      <c r="H5761" s="177"/>
    </row>
    <row r="5762" spans="1:8" x14ac:dyDescent="0.25">
      <c r="A5762" s="793"/>
      <c r="E5762" s="176"/>
      <c r="F5762" s="176"/>
      <c r="G5762" s="177"/>
      <c r="H5762" s="177"/>
    </row>
    <row r="5763" spans="1:8" x14ac:dyDescent="0.25">
      <c r="A5763" s="793"/>
      <c r="E5763" s="176"/>
      <c r="F5763" s="176"/>
      <c r="G5763" s="177"/>
      <c r="H5763" s="177"/>
    </row>
    <row r="5764" spans="1:8" x14ac:dyDescent="0.25">
      <c r="A5764" s="793"/>
      <c r="E5764" s="176"/>
      <c r="F5764" s="176"/>
      <c r="G5764" s="177"/>
      <c r="H5764" s="177"/>
    </row>
    <row r="5765" spans="1:8" x14ac:dyDescent="0.25">
      <c r="A5765" s="793"/>
      <c r="E5765" s="176"/>
      <c r="F5765" s="176"/>
      <c r="G5765" s="177"/>
      <c r="H5765" s="177"/>
    </row>
    <row r="5766" spans="1:8" x14ac:dyDescent="0.25">
      <c r="A5766" s="793"/>
      <c r="E5766" s="176"/>
      <c r="F5766" s="176"/>
      <c r="G5766" s="177"/>
      <c r="H5766" s="177"/>
    </row>
    <row r="5767" spans="1:8" x14ac:dyDescent="0.25">
      <c r="A5767" s="793"/>
      <c r="E5767" s="176"/>
      <c r="F5767" s="176"/>
      <c r="G5767" s="177"/>
      <c r="H5767" s="177"/>
    </row>
    <row r="5768" spans="1:8" x14ac:dyDescent="0.25">
      <c r="A5768" s="793"/>
      <c r="E5768" s="176"/>
      <c r="F5768" s="176"/>
      <c r="G5768" s="177"/>
      <c r="H5768" s="177"/>
    </row>
    <row r="5769" spans="1:8" x14ac:dyDescent="0.25">
      <c r="A5769" s="793"/>
      <c r="E5769" s="176"/>
      <c r="F5769" s="176"/>
      <c r="G5769" s="177"/>
      <c r="H5769" s="177"/>
    </row>
    <row r="5770" spans="1:8" x14ac:dyDescent="0.25">
      <c r="A5770" s="793"/>
      <c r="E5770" s="176"/>
      <c r="F5770" s="176"/>
      <c r="G5770" s="177"/>
      <c r="H5770" s="177"/>
    </row>
    <row r="5771" spans="1:8" x14ac:dyDescent="0.25">
      <c r="A5771" s="793"/>
      <c r="E5771" s="176"/>
      <c r="F5771" s="176"/>
      <c r="G5771" s="177"/>
      <c r="H5771" s="177"/>
    </row>
    <row r="5772" spans="1:8" x14ac:dyDescent="0.25">
      <c r="A5772" s="793"/>
      <c r="E5772" s="176"/>
      <c r="F5772" s="176"/>
      <c r="G5772" s="177"/>
      <c r="H5772" s="177"/>
    </row>
    <row r="5773" spans="1:8" x14ac:dyDescent="0.25">
      <c r="A5773" s="793"/>
      <c r="E5773" s="176"/>
      <c r="F5773" s="176"/>
      <c r="G5773" s="177"/>
      <c r="H5773" s="177"/>
    </row>
    <row r="5774" spans="1:8" x14ac:dyDescent="0.25">
      <c r="A5774" s="793"/>
      <c r="E5774" s="176"/>
      <c r="F5774" s="176"/>
      <c r="G5774" s="177"/>
      <c r="H5774" s="177"/>
    </row>
    <row r="5775" spans="1:8" x14ac:dyDescent="0.25">
      <c r="A5775" s="793"/>
      <c r="E5775" s="176"/>
      <c r="F5775" s="176"/>
      <c r="G5775" s="177"/>
      <c r="H5775" s="177"/>
    </row>
    <row r="5776" spans="1:8" x14ac:dyDescent="0.25">
      <c r="A5776" s="793"/>
      <c r="E5776" s="176"/>
      <c r="F5776" s="176"/>
      <c r="G5776" s="177"/>
      <c r="H5776" s="177"/>
    </row>
    <row r="5777" spans="1:8" x14ac:dyDescent="0.25">
      <c r="A5777" s="793"/>
      <c r="E5777" s="176"/>
      <c r="F5777" s="176"/>
      <c r="G5777" s="177"/>
      <c r="H5777" s="177"/>
    </row>
    <row r="5778" spans="1:8" x14ac:dyDescent="0.25">
      <c r="A5778" s="793"/>
      <c r="E5778" s="176"/>
      <c r="F5778" s="176"/>
      <c r="G5778" s="177"/>
      <c r="H5778" s="177"/>
    </row>
    <row r="5779" spans="1:8" x14ac:dyDescent="0.25">
      <c r="A5779" s="793"/>
      <c r="E5779" s="176"/>
      <c r="F5779" s="176"/>
      <c r="G5779" s="177"/>
      <c r="H5779" s="177"/>
    </row>
    <row r="5780" spans="1:8" x14ac:dyDescent="0.25">
      <c r="A5780" s="793"/>
      <c r="E5780" s="176"/>
      <c r="F5780" s="176"/>
      <c r="G5780" s="177"/>
      <c r="H5780" s="177"/>
    </row>
    <row r="5781" spans="1:8" x14ac:dyDescent="0.25">
      <c r="A5781" s="793"/>
      <c r="E5781" s="176"/>
      <c r="F5781" s="176"/>
      <c r="G5781" s="177"/>
      <c r="H5781" s="177"/>
    </row>
    <row r="5782" spans="1:8" x14ac:dyDescent="0.25">
      <c r="A5782" s="793"/>
      <c r="E5782" s="176"/>
      <c r="F5782" s="176"/>
      <c r="G5782" s="177"/>
      <c r="H5782" s="177"/>
    </row>
    <row r="5783" spans="1:8" x14ac:dyDescent="0.25">
      <c r="A5783" s="793"/>
      <c r="E5783" s="176"/>
      <c r="F5783" s="176"/>
      <c r="G5783" s="177"/>
      <c r="H5783" s="177"/>
    </row>
    <row r="5784" spans="1:8" x14ac:dyDescent="0.25">
      <c r="A5784" s="793"/>
      <c r="E5784" s="176"/>
      <c r="F5784" s="176"/>
      <c r="G5784" s="177"/>
      <c r="H5784" s="177"/>
    </row>
    <row r="5785" spans="1:8" x14ac:dyDescent="0.25">
      <c r="A5785" s="793"/>
      <c r="E5785" s="176"/>
      <c r="F5785" s="176"/>
      <c r="G5785" s="177"/>
      <c r="H5785" s="177"/>
    </row>
    <row r="5786" spans="1:8" x14ac:dyDescent="0.25">
      <c r="A5786" s="793"/>
      <c r="E5786" s="176"/>
      <c r="F5786" s="176"/>
      <c r="G5786" s="177"/>
      <c r="H5786" s="177"/>
    </row>
    <row r="5787" spans="1:8" x14ac:dyDescent="0.25">
      <c r="A5787" s="793"/>
      <c r="E5787" s="176"/>
      <c r="F5787" s="176"/>
      <c r="G5787" s="177"/>
      <c r="H5787" s="177"/>
    </row>
    <row r="5788" spans="1:8" x14ac:dyDescent="0.25">
      <c r="A5788" s="793"/>
      <c r="E5788" s="176"/>
      <c r="F5788" s="176"/>
      <c r="G5788" s="177"/>
      <c r="H5788" s="177"/>
    </row>
    <row r="5789" spans="1:8" x14ac:dyDescent="0.25">
      <c r="A5789" s="793"/>
      <c r="E5789" s="176"/>
      <c r="F5789" s="176"/>
      <c r="G5789" s="177"/>
      <c r="H5789" s="177"/>
    </row>
    <row r="5790" spans="1:8" x14ac:dyDescent="0.25">
      <c r="A5790" s="793"/>
      <c r="E5790" s="176"/>
      <c r="F5790" s="176"/>
      <c r="G5790" s="177"/>
      <c r="H5790" s="177"/>
    </row>
    <row r="5791" spans="1:8" x14ac:dyDescent="0.25">
      <c r="A5791" s="793"/>
      <c r="E5791" s="176"/>
      <c r="F5791" s="176"/>
      <c r="G5791" s="177"/>
      <c r="H5791" s="177"/>
    </row>
    <row r="5792" spans="1:8" x14ac:dyDescent="0.25">
      <c r="A5792" s="793"/>
      <c r="E5792" s="176"/>
      <c r="F5792" s="176"/>
      <c r="G5792" s="177"/>
      <c r="H5792" s="177"/>
    </row>
    <row r="5793" spans="1:8" x14ac:dyDescent="0.25">
      <c r="A5793" s="793"/>
      <c r="E5793" s="176"/>
      <c r="F5793" s="176"/>
      <c r="G5793" s="177"/>
      <c r="H5793" s="177"/>
    </row>
    <row r="5794" spans="1:8" x14ac:dyDescent="0.25">
      <c r="A5794" s="793"/>
      <c r="E5794" s="176"/>
      <c r="F5794" s="176"/>
      <c r="G5794" s="177"/>
      <c r="H5794" s="177"/>
    </row>
    <row r="5795" spans="1:8" x14ac:dyDescent="0.25">
      <c r="A5795" s="793"/>
      <c r="E5795" s="176"/>
      <c r="F5795" s="176"/>
      <c r="G5795" s="177"/>
      <c r="H5795" s="177"/>
    </row>
    <row r="5796" spans="1:8" x14ac:dyDescent="0.25">
      <c r="A5796" s="793"/>
      <c r="E5796" s="176"/>
      <c r="F5796" s="176"/>
      <c r="G5796" s="177"/>
      <c r="H5796" s="177"/>
    </row>
    <row r="5797" spans="1:8" x14ac:dyDescent="0.25">
      <c r="A5797" s="793"/>
      <c r="E5797" s="176"/>
      <c r="F5797" s="176"/>
      <c r="G5797" s="177"/>
      <c r="H5797" s="177"/>
    </row>
    <row r="5798" spans="1:8" x14ac:dyDescent="0.25">
      <c r="A5798" s="793"/>
      <c r="E5798" s="176"/>
      <c r="F5798" s="176"/>
      <c r="G5798" s="177"/>
      <c r="H5798" s="177"/>
    </row>
    <row r="5799" spans="1:8" x14ac:dyDescent="0.25">
      <c r="A5799" s="793"/>
      <c r="E5799" s="176"/>
      <c r="F5799" s="176"/>
      <c r="G5799" s="177"/>
      <c r="H5799" s="177"/>
    </row>
    <row r="5800" spans="1:8" x14ac:dyDescent="0.25">
      <c r="A5800" s="793"/>
      <c r="E5800" s="176"/>
      <c r="F5800" s="176"/>
      <c r="G5800" s="177"/>
      <c r="H5800" s="177"/>
    </row>
    <row r="5801" spans="1:8" x14ac:dyDescent="0.25">
      <c r="A5801" s="793"/>
      <c r="E5801" s="176"/>
      <c r="F5801" s="176"/>
      <c r="G5801" s="177"/>
      <c r="H5801" s="177"/>
    </row>
    <row r="5802" spans="1:8" x14ac:dyDescent="0.25">
      <c r="A5802" s="793"/>
      <c r="E5802" s="176"/>
      <c r="F5802" s="176"/>
      <c r="G5802" s="177"/>
      <c r="H5802" s="177"/>
    </row>
    <row r="5803" spans="1:8" x14ac:dyDescent="0.25">
      <c r="A5803" s="793"/>
      <c r="E5803" s="176"/>
      <c r="F5803" s="176"/>
      <c r="G5803" s="177"/>
      <c r="H5803" s="177"/>
    </row>
    <row r="5804" spans="1:8" x14ac:dyDescent="0.25">
      <c r="A5804" s="793"/>
      <c r="E5804" s="176"/>
      <c r="F5804" s="176"/>
      <c r="G5804" s="177"/>
      <c r="H5804" s="177"/>
    </row>
    <row r="5805" spans="1:8" x14ac:dyDescent="0.25">
      <c r="A5805" s="793"/>
      <c r="E5805" s="176"/>
      <c r="F5805" s="176"/>
      <c r="G5805" s="177"/>
      <c r="H5805" s="177"/>
    </row>
    <row r="5806" spans="1:8" x14ac:dyDescent="0.25">
      <c r="A5806" s="793"/>
      <c r="E5806" s="176"/>
      <c r="F5806" s="176"/>
      <c r="G5806" s="177"/>
      <c r="H5806" s="177"/>
    </row>
    <row r="5807" spans="1:8" x14ac:dyDescent="0.25">
      <c r="A5807" s="793"/>
      <c r="E5807" s="176"/>
      <c r="F5807" s="176"/>
      <c r="G5807" s="177"/>
      <c r="H5807" s="177"/>
    </row>
    <row r="5808" spans="1:8" x14ac:dyDescent="0.25">
      <c r="A5808" s="793"/>
      <c r="E5808" s="176"/>
      <c r="F5808" s="176"/>
      <c r="G5808" s="177"/>
      <c r="H5808" s="177"/>
    </row>
    <row r="5809" spans="1:8" x14ac:dyDescent="0.25">
      <c r="A5809" s="793"/>
      <c r="E5809" s="176"/>
      <c r="F5809" s="176"/>
      <c r="G5809" s="177"/>
      <c r="H5809" s="177"/>
    </row>
    <row r="5810" spans="1:8" x14ac:dyDescent="0.25">
      <c r="A5810" s="793"/>
      <c r="E5810" s="176"/>
      <c r="F5810" s="176"/>
      <c r="G5810" s="177"/>
      <c r="H5810" s="177"/>
    </row>
    <row r="5811" spans="1:8" x14ac:dyDescent="0.25">
      <c r="A5811" s="793"/>
      <c r="E5811" s="176"/>
      <c r="F5811" s="176"/>
      <c r="G5811" s="177"/>
      <c r="H5811" s="177"/>
    </row>
    <row r="5812" spans="1:8" x14ac:dyDescent="0.25">
      <c r="A5812" s="793"/>
      <c r="E5812" s="176"/>
      <c r="F5812" s="176"/>
      <c r="G5812" s="177"/>
      <c r="H5812" s="177"/>
    </row>
    <row r="5813" spans="1:8" x14ac:dyDescent="0.25">
      <c r="A5813" s="793"/>
      <c r="E5813" s="176"/>
      <c r="F5813" s="176"/>
      <c r="G5813" s="177"/>
      <c r="H5813" s="177"/>
    </row>
    <row r="5814" spans="1:8" x14ac:dyDescent="0.25">
      <c r="A5814" s="793"/>
      <c r="E5814" s="176"/>
      <c r="F5814" s="176"/>
      <c r="G5814" s="177"/>
      <c r="H5814" s="177"/>
    </row>
    <row r="5815" spans="1:8" x14ac:dyDescent="0.25">
      <c r="A5815" s="793"/>
      <c r="E5815" s="176"/>
      <c r="F5815" s="176"/>
      <c r="G5815" s="177"/>
      <c r="H5815" s="177"/>
    </row>
    <row r="5816" spans="1:8" x14ac:dyDescent="0.25">
      <c r="A5816" s="793"/>
      <c r="E5816" s="176"/>
      <c r="F5816" s="176"/>
      <c r="G5816" s="177"/>
      <c r="H5816" s="177"/>
    </row>
    <row r="5817" spans="1:8" x14ac:dyDescent="0.25">
      <c r="A5817" s="793"/>
      <c r="E5817" s="176"/>
      <c r="F5817" s="176"/>
      <c r="G5817" s="177"/>
      <c r="H5817" s="177"/>
    </row>
    <row r="5818" spans="1:8" x14ac:dyDescent="0.25">
      <c r="A5818" s="793"/>
      <c r="E5818" s="176"/>
      <c r="F5818" s="176"/>
      <c r="G5818" s="177"/>
      <c r="H5818" s="177"/>
    </row>
    <row r="5819" spans="1:8" x14ac:dyDescent="0.25">
      <c r="A5819" s="793"/>
      <c r="E5819" s="176"/>
      <c r="F5819" s="176"/>
      <c r="G5819" s="177"/>
      <c r="H5819" s="177"/>
    </row>
    <row r="5820" spans="1:8" x14ac:dyDescent="0.25">
      <c r="A5820" s="793"/>
      <c r="E5820" s="176"/>
      <c r="F5820" s="176"/>
      <c r="G5820" s="177"/>
      <c r="H5820" s="177"/>
    </row>
    <row r="5821" spans="1:8" x14ac:dyDescent="0.25">
      <c r="A5821" s="793"/>
      <c r="E5821" s="176"/>
      <c r="F5821" s="176"/>
      <c r="G5821" s="177"/>
      <c r="H5821" s="177"/>
    </row>
    <row r="5822" spans="1:8" x14ac:dyDescent="0.25">
      <c r="A5822" s="793"/>
      <c r="E5822" s="176"/>
      <c r="F5822" s="176"/>
      <c r="G5822" s="177"/>
      <c r="H5822" s="177"/>
    </row>
    <row r="5823" spans="1:8" x14ac:dyDescent="0.25">
      <c r="A5823" s="793"/>
      <c r="E5823" s="176"/>
      <c r="F5823" s="176"/>
      <c r="G5823" s="177"/>
      <c r="H5823" s="177"/>
    </row>
    <row r="5824" spans="1:8" x14ac:dyDescent="0.25">
      <c r="A5824" s="793"/>
      <c r="E5824" s="176"/>
      <c r="F5824" s="176"/>
      <c r="G5824" s="177"/>
      <c r="H5824" s="177"/>
    </row>
    <row r="5825" spans="1:8" x14ac:dyDescent="0.25">
      <c r="A5825" s="793"/>
      <c r="E5825" s="176"/>
      <c r="F5825" s="176"/>
      <c r="G5825" s="177"/>
      <c r="H5825" s="177"/>
    </row>
    <row r="5826" spans="1:8" x14ac:dyDescent="0.25">
      <c r="A5826" s="793"/>
      <c r="E5826" s="176"/>
      <c r="F5826" s="176"/>
      <c r="G5826" s="177"/>
      <c r="H5826" s="177"/>
    </row>
    <row r="5827" spans="1:8" x14ac:dyDescent="0.25">
      <c r="A5827" s="793"/>
      <c r="E5827" s="176"/>
      <c r="F5827" s="176"/>
      <c r="G5827" s="177"/>
      <c r="H5827" s="177"/>
    </row>
    <row r="5828" spans="1:8" x14ac:dyDescent="0.25">
      <c r="A5828" s="793"/>
      <c r="E5828" s="176"/>
      <c r="F5828" s="176"/>
      <c r="G5828" s="177"/>
      <c r="H5828" s="177"/>
    </row>
    <row r="5829" spans="1:8" x14ac:dyDescent="0.25">
      <c r="A5829" s="793"/>
      <c r="E5829" s="176"/>
      <c r="F5829" s="176"/>
      <c r="G5829" s="177"/>
      <c r="H5829" s="177"/>
    </row>
    <row r="5830" spans="1:8" x14ac:dyDescent="0.25">
      <c r="A5830" s="793"/>
      <c r="E5830" s="176"/>
      <c r="F5830" s="176"/>
      <c r="G5830" s="177"/>
      <c r="H5830" s="177"/>
    </row>
    <row r="5831" spans="1:8" x14ac:dyDescent="0.25">
      <c r="A5831" s="793"/>
      <c r="E5831" s="176"/>
      <c r="F5831" s="176"/>
      <c r="G5831" s="177"/>
      <c r="H5831" s="177"/>
    </row>
    <row r="5832" spans="1:8" x14ac:dyDescent="0.25">
      <c r="A5832" s="793"/>
      <c r="E5832" s="176"/>
      <c r="F5832" s="176"/>
      <c r="G5832" s="177"/>
      <c r="H5832" s="177"/>
    </row>
    <row r="5833" spans="1:8" x14ac:dyDescent="0.25">
      <c r="A5833" s="793"/>
      <c r="E5833" s="176"/>
      <c r="F5833" s="176"/>
      <c r="G5833" s="177"/>
      <c r="H5833" s="177"/>
    </row>
    <row r="5834" spans="1:8" x14ac:dyDescent="0.25">
      <c r="A5834" s="793"/>
      <c r="E5834" s="176"/>
      <c r="F5834" s="176"/>
      <c r="G5834" s="177"/>
      <c r="H5834" s="177"/>
    </row>
    <row r="5835" spans="1:8" x14ac:dyDescent="0.25">
      <c r="A5835" s="793"/>
      <c r="E5835" s="176"/>
      <c r="F5835" s="176"/>
      <c r="G5835" s="177"/>
      <c r="H5835" s="177"/>
    </row>
    <row r="5836" spans="1:8" x14ac:dyDescent="0.25">
      <c r="A5836" s="793"/>
      <c r="E5836" s="176"/>
      <c r="F5836" s="176"/>
      <c r="G5836" s="177"/>
      <c r="H5836" s="177"/>
    </row>
    <row r="5837" spans="1:8" x14ac:dyDescent="0.25">
      <c r="A5837" s="793"/>
      <c r="E5837" s="176"/>
      <c r="F5837" s="176"/>
      <c r="G5837" s="177"/>
      <c r="H5837" s="177"/>
    </row>
    <row r="5838" spans="1:8" x14ac:dyDescent="0.25">
      <c r="A5838" s="793"/>
      <c r="E5838" s="176"/>
      <c r="F5838" s="176"/>
      <c r="G5838" s="177"/>
      <c r="H5838" s="177"/>
    </row>
    <row r="5839" spans="1:8" x14ac:dyDescent="0.25">
      <c r="A5839" s="793"/>
      <c r="E5839" s="176"/>
      <c r="F5839" s="176"/>
      <c r="G5839" s="177"/>
      <c r="H5839" s="177"/>
    </row>
    <row r="5840" spans="1:8" x14ac:dyDescent="0.25">
      <c r="A5840" s="793"/>
      <c r="E5840" s="176"/>
      <c r="F5840" s="176"/>
      <c r="G5840" s="177"/>
      <c r="H5840" s="177"/>
    </row>
    <row r="5841" spans="1:8" x14ac:dyDescent="0.25">
      <c r="A5841" s="793"/>
      <c r="E5841" s="176"/>
      <c r="F5841" s="176"/>
      <c r="G5841" s="177"/>
      <c r="H5841" s="177"/>
    </row>
    <row r="5842" spans="1:8" x14ac:dyDescent="0.25">
      <c r="A5842" s="793"/>
      <c r="E5842" s="176"/>
      <c r="F5842" s="176"/>
      <c r="G5842" s="177"/>
      <c r="H5842" s="177"/>
    </row>
    <row r="5843" spans="1:8" x14ac:dyDescent="0.25">
      <c r="A5843" s="793"/>
      <c r="E5843" s="176"/>
      <c r="F5843" s="176"/>
      <c r="G5843" s="177"/>
      <c r="H5843" s="177"/>
    </row>
    <row r="5844" spans="1:8" x14ac:dyDescent="0.25">
      <c r="A5844" s="793"/>
      <c r="E5844" s="176"/>
      <c r="F5844" s="176"/>
      <c r="G5844" s="177"/>
      <c r="H5844" s="177"/>
    </row>
    <row r="5845" spans="1:8" x14ac:dyDescent="0.25">
      <c r="A5845" s="793"/>
      <c r="E5845" s="176"/>
      <c r="F5845" s="176"/>
      <c r="G5845" s="177"/>
      <c r="H5845" s="177"/>
    </row>
    <row r="5846" spans="1:8" x14ac:dyDescent="0.25">
      <c r="A5846" s="793"/>
      <c r="E5846" s="176"/>
      <c r="F5846" s="176"/>
      <c r="G5846" s="177"/>
      <c r="H5846" s="177"/>
    </row>
    <row r="5847" spans="1:8" x14ac:dyDescent="0.25">
      <c r="A5847" s="793"/>
      <c r="E5847" s="176"/>
      <c r="F5847" s="176"/>
      <c r="G5847" s="177"/>
      <c r="H5847" s="177"/>
    </row>
    <row r="5848" spans="1:8" x14ac:dyDescent="0.25">
      <c r="A5848" s="793"/>
      <c r="E5848" s="176"/>
      <c r="F5848" s="176"/>
      <c r="G5848" s="177"/>
      <c r="H5848" s="177"/>
    </row>
    <row r="5849" spans="1:8" x14ac:dyDescent="0.25">
      <c r="A5849" s="793"/>
      <c r="E5849" s="176"/>
      <c r="F5849" s="176"/>
      <c r="G5849" s="177"/>
      <c r="H5849" s="177"/>
    </row>
    <row r="5850" spans="1:8" x14ac:dyDescent="0.25">
      <c r="A5850" s="793"/>
      <c r="E5850" s="176"/>
      <c r="F5850" s="176"/>
      <c r="G5850" s="177"/>
      <c r="H5850" s="177"/>
    </row>
    <row r="5851" spans="1:8" x14ac:dyDescent="0.25">
      <c r="A5851" s="793"/>
      <c r="E5851" s="176"/>
      <c r="F5851" s="176"/>
      <c r="G5851" s="177"/>
      <c r="H5851" s="177"/>
    </row>
    <row r="5852" spans="1:8" x14ac:dyDescent="0.25">
      <c r="A5852" s="793"/>
      <c r="E5852" s="176"/>
      <c r="F5852" s="176"/>
      <c r="G5852" s="177"/>
      <c r="H5852" s="177"/>
    </row>
    <row r="5853" spans="1:8" x14ac:dyDescent="0.25">
      <c r="A5853" s="793"/>
      <c r="E5853" s="176"/>
      <c r="F5853" s="176"/>
      <c r="G5853" s="177"/>
      <c r="H5853" s="177"/>
    </row>
    <row r="5854" spans="1:8" x14ac:dyDescent="0.25">
      <c r="A5854" s="793"/>
      <c r="E5854" s="176"/>
      <c r="F5854" s="176"/>
      <c r="G5854" s="177"/>
      <c r="H5854" s="177"/>
    </row>
    <row r="5855" spans="1:8" x14ac:dyDescent="0.25">
      <c r="A5855" s="793"/>
      <c r="E5855" s="176"/>
      <c r="F5855" s="176"/>
      <c r="G5855" s="177"/>
      <c r="H5855" s="177"/>
    </row>
    <row r="5856" spans="1:8" x14ac:dyDescent="0.25">
      <c r="A5856" s="793"/>
      <c r="E5856" s="176"/>
      <c r="F5856" s="176"/>
      <c r="G5856" s="177"/>
      <c r="H5856" s="177"/>
    </row>
    <row r="5857" spans="1:8" x14ac:dyDescent="0.25">
      <c r="A5857" s="793"/>
      <c r="E5857" s="176"/>
      <c r="F5857" s="176"/>
      <c r="G5857" s="177"/>
      <c r="H5857" s="177"/>
    </row>
    <row r="5858" spans="1:8" x14ac:dyDescent="0.25">
      <c r="A5858" s="793"/>
      <c r="E5858" s="176"/>
      <c r="F5858" s="176"/>
      <c r="G5858" s="177"/>
      <c r="H5858" s="177"/>
    </row>
    <row r="5859" spans="1:8" x14ac:dyDescent="0.25">
      <c r="A5859" s="793"/>
      <c r="E5859" s="176"/>
      <c r="F5859" s="176"/>
      <c r="G5859" s="177"/>
      <c r="H5859" s="177"/>
    </row>
    <row r="5860" spans="1:8" x14ac:dyDescent="0.25">
      <c r="A5860" s="793"/>
      <c r="E5860" s="176"/>
      <c r="F5860" s="176"/>
      <c r="G5860" s="177"/>
      <c r="H5860" s="177"/>
    </row>
    <row r="5861" spans="1:8" x14ac:dyDescent="0.25">
      <c r="A5861" s="793"/>
      <c r="E5861" s="176"/>
      <c r="F5861" s="176"/>
      <c r="G5861" s="177"/>
      <c r="H5861" s="177"/>
    </row>
    <row r="5862" spans="1:8" x14ac:dyDescent="0.25">
      <c r="A5862" s="793"/>
      <c r="E5862" s="176"/>
      <c r="F5862" s="176"/>
      <c r="G5862" s="177"/>
      <c r="H5862" s="177"/>
    </row>
    <row r="5863" spans="1:8" x14ac:dyDescent="0.25">
      <c r="A5863" s="793"/>
      <c r="E5863" s="176"/>
      <c r="F5863" s="176"/>
      <c r="G5863" s="177"/>
      <c r="H5863" s="177"/>
    </row>
    <row r="5864" spans="1:8" x14ac:dyDescent="0.25">
      <c r="A5864" s="793"/>
      <c r="E5864" s="176"/>
      <c r="F5864" s="176"/>
      <c r="G5864" s="177"/>
      <c r="H5864" s="177"/>
    </row>
    <row r="5865" spans="1:8" x14ac:dyDescent="0.25">
      <c r="A5865" s="793"/>
      <c r="E5865" s="176"/>
      <c r="F5865" s="176"/>
      <c r="G5865" s="177"/>
      <c r="H5865" s="177"/>
    </row>
    <row r="5866" spans="1:8" x14ac:dyDescent="0.25">
      <c r="A5866" s="793"/>
      <c r="E5866" s="176"/>
      <c r="F5866" s="176"/>
      <c r="G5866" s="177"/>
      <c r="H5866" s="177"/>
    </row>
    <row r="5867" spans="1:8" x14ac:dyDescent="0.25">
      <c r="A5867" s="793"/>
      <c r="E5867" s="176"/>
      <c r="F5867" s="176"/>
      <c r="G5867" s="177"/>
      <c r="H5867" s="177"/>
    </row>
    <row r="5868" spans="1:8" x14ac:dyDescent="0.25">
      <c r="A5868" s="793"/>
      <c r="E5868" s="176"/>
      <c r="F5868" s="176"/>
      <c r="G5868" s="177"/>
      <c r="H5868" s="177"/>
    </row>
    <row r="5869" spans="1:8" x14ac:dyDescent="0.25">
      <c r="A5869" s="793"/>
      <c r="E5869" s="176"/>
      <c r="F5869" s="176"/>
      <c r="G5869" s="177"/>
      <c r="H5869" s="177"/>
    </row>
    <row r="5870" spans="1:8" x14ac:dyDescent="0.25">
      <c r="A5870" s="793"/>
      <c r="E5870" s="176"/>
      <c r="F5870" s="176"/>
      <c r="G5870" s="177"/>
      <c r="H5870" s="177"/>
    </row>
    <row r="5871" spans="1:8" x14ac:dyDescent="0.25">
      <c r="A5871" s="793"/>
      <c r="E5871" s="176"/>
      <c r="F5871" s="176"/>
      <c r="G5871" s="177"/>
      <c r="H5871" s="177"/>
    </row>
    <row r="5872" spans="1:8" x14ac:dyDescent="0.25">
      <c r="A5872" s="793"/>
      <c r="E5872" s="176"/>
      <c r="F5872" s="176"/>
      <c r="G5872" s="177"/>
      <c r="H5872" s="177"/>
    </row>
    <row r="5873" spans="1:8" x14ac:dyDescent="0.25">
      <c r="A5873" s="793"/>
      <c r="E5873" s="176"/>
      <c r="F5873" s="176"/>
      <c r="G5873" s="177"/>
      <c r="H5873" s="177"/>
    </row>
    <row r="5874" spans="1:8" x14ac:dyDescent="0.25">
      <c r="A5874" s="793"/>
      <c r="E5874" s="176"/>
      <c r="F5874" s="176"/>
      <c r="G5874" s="177"/>
      <c r="H5874" s="177"/>
    </row>
    <row r="5875" spans="1:8" x14ac:dyDescent="0.25">
      <c r="A5875" s="793"/>
      <c r="E5875" s="176"/>
      <c r="F5875" s="176"/>
      <c r="G5875" s="177"/>
      <c r="H5875" s="177"/>
    </row>
    <row r="5876" spans="1:8" x14ac:dyDescent="0.25">
      <c r="A5876" s="793"/>
      <c r="E5876" s="176"/>
      <c r="F5876" s="176"/>
      <c r="G5876" s="177"/>
      <c r="H5876" s="177"/>
    </row>
    <row r="5877" spans="1:8" x14ac:dyDescent="0.25">
      <c r="A5877" s="793"/>
      <c r="E5877" s="176"/>
      <c r="F5877" s="176"/>
      <c r="G5877" s="177"/>
      <c r="H5877" s="177"/>
    </row>
    <row r="5878" spans="1:8" x14ac:dyDescent="0.25">
      <c r="A5878" s="793"/>
      <c r="E5878" s="176"/>
      <c r="F5878" s="176"/>
      <c r="G5878" s="177"/>
      <c r="H5878" s="177"/>
    </row>
    <row r="5879" spans="1:8" x14ac:dyDescent="0.25">
      <c r="A5879" s="793"/>
      <c r="E5879" s="176"/>
      <c r="F5879" s="176"/>
      <c r="G5879" s="177"/>
      <c r="H5879" s="177"/>
    </row>
    <row r="5880" spans="1:8" x14ac:dyDescent="0.25">
      <c r="A5880" s="793"/>
      <c r="E5880" s="176"/>
      <c r="F5880" s="176"/>
      <c r="G5880" s="177"/>
      <c r="H5880" s="177"/>
    </row>
    <row r="5881" spans="1:8" x14ac:dyDescent="0.25">
      <c r="A5881" s="793"/>
      <c r="E5881" s="176"/>
      <c r="F5881" s="176"/>
      <c r="G5881" s="177"/>
      <c r="H5881" s="177"/>
    </row>
    <row r="5882" spans="1:8" x14ac:dyDescent="0.25">
      <c r="A5882" s="793"/>
      <c r="E5882" s="176"/>
      <c r="F5882" s="176"/>
      <c r="G5882" s="177"/>
      <c r="H5882" s="177"/>
    </row>
    <row r="5883" spans="1:8" x14ac:dyDescent="0.25">
      <c r="A5883" s="793"/>
      <c r="E5883" s="176"/>
      <c r="F5883" s="176"/>
      <c r="G5883" s="177"/>
      <c r="H5883" s="177"/>
    </row>
    <row r="5884" spans="1:8" x14ac:dyDescent="0.25">
      <c r="A5884" s="793"/>
      <c r="E5884" s="176"/>
      <c r="F5884" s="176"/>
      <c r="G5884" s="177"/>
      <c r="H5884" s="177"/>
    </row>
    <row r="5885" spans="1:8" x14ac:dyDescent="0.25">
      <c r="A5885" s="793"/>
      <c r="E5885" s="176"/>
      <c r="F5885" s="176"/>
      <c r="G5885" s="177"/>
      <c r="H5885" s="177"/>
    </row>
    <row r="5886" spans="1:8" x14ac:dyDescent="0.25">
      <c r="A5886" s="793"/>
      <c r="E5886" s="176"/>
      <c r="F5886" s="176"/>
      <c r="G5886" s="177"/>
      <c r="H5886" s="177"/>
    </row>
    <row r="5887" spans="1:8" x14ac:dyDescent="0.25">
      <c r="A5887" s="793"/>
      <c r="E5887" s="176"/>
      <c r="F5887" s="176"/>
      <c r="G5887" s="177"/>
      <c r="H5887" s="177"/>
    </row>
    <row r="5888" spans="1:8" x14ac:dyDescent="0.25">
      <c r="A5888" s="793"/>
      <c r="E5888" s="176"/>
      <c r="F5888" s="176"/>
      <c r="G5888" s="177"/>
      <c r="H5888" s="177"/>
    </row>
    <row r="5889" spans="1:8" x14ac:dyDescent="0.25">
      <c r="A5889" s="793"/>
      <c r="E5889" s="176"/>
      <c r="F5889" s="176"/>
      <c r="G5889" s="177"/>
      <c r="H5889" s="177"/>
    </row>
    <row r="5890" spans="1:8" x14ac:dyDescent="0.25">
      <c r="A5890" s="793"/>
      <c r="E5890" s="176"/>
      <c r="F5890" s="176"/>
      <c r="G5890" s="177"/>
      <c r="H5890" s="177"/>
    </row>
    <row r="5891" spans="1:8" x14ac:dyDescent="0.25">
      <c r="A5891" s="793"/>
      <c r="E5891" s="176"/>
      <c r="F5891" s="176"/>
      <c r="G5891" s="177"/>
      <c r="H5891" s="177"/>
    </row>
    <row r="5892" spans="1:8" x14ac:dyDescent="0.25">
      <c r="A5892" s="793"/>
      <c r="E5892" s="176"/>
      <c r="F5892" s="176"/>
      <c r="G5892" s="177"/>
      <c r="H5892" s="177"/>
    </row>
    <row r="5893" spans="1:8" x14ac:dyDescent="0.25">
      <c r="A5893" s="793"/>
      <c r="E5893" s="176"/>
      <c r="F5893" s="176"/>
      <c r="G5893" s="177"/>
      <c r="H5893" s="177"/>
    </row>
    <row r="5894" spans="1:8" x14ac:dyDescent="0.25">
      <c r="A5894" s="793"/>
      <c r="E5894" s="176"/>
      <c r="F5894" s="176"/>
      <c r="G5894" s="177"/>
      <c r="H5894" s="177"/>
    </row>
    <row r="5895" spans="1:8" x14ac:dyDescent="0.25">
      <c r="A5895" s="793"/>
      <c r="E5895" s="176"/>
      <c r="F5895" s="176"/>
      <c r="G5895" s="177"/>
      <c r="H5895" s="177"/>
    </row>
    <row r="5896" spans="1:8" x14ac:dyDescent="0.25">
      <c r="A5896" s="793"/>
      <c r="E5896" s="176"/>
      <c r="F5896" s="176"/>
      <c r="G5896" s="177"/>
      <c r="H5896" s="177"/>
    </row>
    <row r="5897" spans="1:8" x14ac:dyDescent="0.25">
      <c r="A5897" s="793"/>
      <c r="E5897" s="176"/>
      <c r="F5897" s="176"/>
      <c r="G5897" s="177"/>
      <c r="H5897" s="177"/>
    </row>
    <row r="5898" spans="1:8" x14ac:dyDescent="0.25">
      <c r="A5898" s="793"/>
      <c r="E5898" s="176"/>
      <c r="F5898" s="176"/>
      <c r="G5898" s="177"/>
      <c r="H5898" s="177"/>
    </row>
    <row r="5899" spans="1:8" x14ac:dyDescent="0.25">
      <c r="A5899" s="793"/>
      <c r="E5899" s="176"/>
      <c r="F5899" s="176"/>
      <c r="G5899" s="177"/>
      <c r="H5899" s="177"/>
    </row>
    <row r="5900" spans="1:8" x14ac:dyDescent="0.25">
      <c r="A5900" s="793"/>
      <c r="E5900" s="176"/>
      <c r="F5900" s="176"/>
      <c r="G5900" s="177"/>
      <c r="H5900" s="177"/>
    </row>
    <row r="5901" spans="1:8" x14ac:dyDescent="0.25">
      <c r="A5901" s="793"/>
      <c r="E5901" s="176"/>
      <c r="F5901" s="176"/>
      <c r="G5901" s="177"/>
      <c r="H5901" s="177"/>
    </row>
    <row r="5902" spans="1:8" x14ac:dyDescent="0.25">
      <c r="A5902" s="793"/>
      <c r="E5902" s="176"/>
      <c r="F5902" s="176"/>
      <c r="G5902" s="177"/>
      <c r="H5902" s="177"/>
    </row>
    <row r="5903" spans="1:8" x14ac:dyDescent="0.25">
      <c r="A5903" s="793"/>
      <c r="E5903" s="176"/>
      <c r="F5903" s="176"/>
      <c r="G5903" s="177"/>
      <c r="H5903" s="177"/>
    </row>
    <row r="5904" spans="1:8" x14ac:dyDescent="0.25">
      <c r="A5904" s="793"/>
      <c r="E5904" s="176"/>
      <c r="F5904" s="176"/>
      <c r="G5904" s="177"/>
      <c r="H5904" s="177"/>
    </row>
    <row r="5905" spans="1:8" x14ac:dyDescent="0.25">
      <c r="A5905" s="793"/>
      <c r="E5905" s="176"/>
      <c r="F5905" s="176"/>
      <c r="G5905" s="177"/>
      <c r="H5905" s="177"/>
    </row>
    <row r="5906" spans="1:8" x14ac:dyDescent="0.25">
      <c r="A5906" s="793"/>
      <c r="E5906" s="176"/>
      <c r="F5906" s="176"/>
      <c r="G5906" s="177"/>
      <c r="H5906" s="177"/>
    </row>
    <row r="5907" spans="1:8" x14ac:dyDescent="0.25">
      <c r="A5907" s="793"/>
      <c r="E5907" s="176"/>
      <c r="F5907" s="176"/>
      <c r="G5907" s="177"/>
      <c r="H5907" s="177"/>
    </row>
    <row r="5908" spans="1:8" x14ac:dyDescent="0.25">
      <c r="A5908" s="793"/>
      <c r="E5908" s="176"/>
      <c r="F5908" s="176"/>
      <c r="G5908" s="177"/>
      <c r="H5908" s="177"/>
    </row>
    <row r="5909" spans="1:8" x14ac:dyDescent="0.25">
      <c r="A5909" s="793"/>
      <c r="E5909" s="176"/>
      <c r="F5909" s="176"/>
      <c r="G5909" s="177"/>
      <c r="H5909" s="177"/>
    </row>
    <row r="5910" spans="1:8" x14ac:dyDescent="0.25">
      <c r="A5910" s="793"/>
      <c r="E5910" s="176"/>
      <c r="F5910" s="176"/>
      <c r="G5910" s="177"/>
      <c r="H5910" s="177"/>
    </row>
    <row r="5911" spans="1:8" x14ac:dyDescent="0.25">
      <c r="A5911" s="793"/>
      <c r="E5911" s="176"/>
      <c r="F5911" s="176"/>
      <c r="G5911" s="177"/>
      <c r="H5911" s="177"/>
    </row>
    <row r="5912" spans="1:8" x14ac:dyDescent="0.25">
      <c r="A5912" s="793"/>
      <c r="E5912" s="176"/>
      <c r="F5912" s="176"/>
      <c r="G5912" s="177"/>
      <c r="H5912" s="177"/>
    </row>
    <row r="5913" spans="1:8" x14ac:dyDescent="0.25">
      <c r="A5913" s="793"/>
      <c r="E5913" s="176"/>
      <c r="F5913" s="176"/>
      <c r="G5913" s="177"/>
      <c r="H5913" s="177"/>
    </row>
    <row r="5914" spans="1:8" x14ac:dyDescent="0.25">
      <c r="A5914" s="793"/>
      <c r="E5914" s="176"/>
      <c r="F5914" s="176"/>
      <c r="G5914" s="177"/>
      <c r="H5914" s="177"/>
    </row>
    <row r="5915" spans="1:8" x14ac:dyDescent="0.25">
      <c r="A5915" s="793"/>
      <c r="E5915" s="176"/>
      <c r="F5915" s="176"/>
      <c r="G5915" s="177"/>
      <c r="H5915" s="177"/>
    </row>
    <row r="5916" spans="1:8" x14ac:dyDescent="0.25">
      <c r="A5916" s="793"/>
      <c r="E5916" s="176"/>
      <c r="F5916" s="176"/>
      <c r="G5916" s="177"/>
      <c r="H5916" s="177"/>
    </row>
    <row r="5917" spans="1:8" x14ac:dyDescent="0.25">
      <c r="A5917" s="793"/>
      <c r="E5917" s="176"/>
      <c r="F5917" s="176"/>
      <c r="G5917" s="177"/>
      <c r="H5917" s="177"/>
    </row>
    <row r="5918" spans="1:8" x14ac:dyDescent="0.25">
      <c r="A5918" s="793"/>
      <c r="E5918" s="176"/>
      <c r="F5918" s="176"/>
      <c r="G5918" s="177"/>
      <c r="H5918" s="177"/>
    </row>
    <row r="5919" spans="1:8" x14ac:dyDescent="0.25">
      <c r="A5919" s="793"/>
      <c r="E5919" s="176"/>
      <c r="F5919" s="176"/>
      <c r="G5919" s="177"/>
      <c r="H5919" s="177"/>
    </row>
    <row r="5920" spans="1:8" x14ac:dyDescent="0.25">
      <c r="A5920" s="793"/>
      <c r="E5920" s="176"/>
      <c r="F5920" s="176"/>
      <c r="G5920" s="177"/>
      <c r="H5920" s="177"/>
    </row>
    <row r="5921" spans="1:8" x14ac:dyDescent="0.25">
      <c r="A5921" s="793"/>
      <c r="E5921" s="176"/>
      <c r="F5921" s="176"/>
      <c r="G5921" s="177"/>
      <c r="H5921" s="177"/>
    </row>
    <row r="5922" spans="1:8" x14ac:dyDescent="0.25">
      <c r="A5922" s="793"/>
      <c r="E5922" s="176"/>
      <c r="F5922" s="176"/>
      <c r="G5922" s="177"/>
      <c r="H5922" s="177"/>
    </row>
    <row r="5923" spans="1:8" x14ac:dyDescent="0.25">
      <c r="A5923" s="793"/>
      <c r="E5923" s="176"/>
      <c r="F5923" s="176"/>
      <c r="G5923" s="177"/>
      <c r="H5923" s="177"/>
    </row>
    <row r="5924" spans="1:8" x14ac:dyDescent="0.25">
      <c r="A5924" s="793"/>
      <c r="E5924" s="176"/>
      <c r="F5924" s="176"/>
      <c r="G5924" s="177"/>
      <c r="H5924" s="177"/>
    </row>
    <row r="5925" spans="1:8" x14ac:dyDescent="0.25">
      <c r="A5925" s="793"/>
      <c r="E5925" s="176"/>
      <c r="F5925" s="176"/>
      <c r="G5925" s="177"/>
      <c r="H5925" s="177"/>
    </row>
    <row r="5926" spans="1:8" x14ac:dyDescent="0.25">
      <c r="A5926" s="793"/>
      <c r="E5926" s="176"/>
      <c r="F5926" s="176"/>
      <c r="G5926" s="177"/>
      <c r="H5926" s="177"/>
    </row>
    <row r="5927" spans="1:8" x14ac:dyDescent="0.25">
      <c r="A5927" s="793"/>
      <c r="E5927" s="176"/>
      <c r="F5927" s="176"/>
      <c r="G5927" s="177"/>
      <c r="H5927" s="177"/>
    </row>
    <row r="5928" spans="1:8" x14ac:dyDescent="0.25">
      <c r="A5928" s="793"/>
      <c r="E5928" s="176"/>
      <c r="F5928" s="176"/>
      <c r="G5928" s="177"/>
      <c r="H5928" s="177"/>
    </row>
    <row r="5929" spans="1:8" x14ac:dyDescent="0.25">
      <c r="A5929" s="793"/>
      <c r="E5929" s="176"/>
      <c r="F5929" s="176"/>
      <c r="G5929" s="177"/>
      <c r="H5929" s="177"/>
    </row>
    <row r="5930" spans="1:8" x14ac:dyDescent="0.25">
      <c r="A5930" s="793"/>
      <c r="E5930" s="176"/>
      <c r="F5930" s="176"/>
      <c r="G5930" s="177"/>
      <c r="H5930" s="177"/>
    </row>
    <row r="5931" spans="1:8" x14ac:dyDescent="0.25">
      <c r="A5931" s="793"/>
      <c r="E5931" s="176"/>
      <c r="F5931" s="176"/>
      <c r="G5931" s="177"/>
      <c r="H5931" s="177"/>
    </row>
    <row r="5932" spans="1:8" x14ac:dyDescent="0.25">
      <c r="A5932" s="793"/>
      <c r="E5932" s="176"/>
      <c r="F5932" s="176"/>
      <c r="G5932" s="177"/>
      <c r="H5932" s="177"/>
    </row>
    <row r="5933" spans="1:8" x14ac:dyDescent="0.25">
      <c r="A5933" s="793"/>
      <c r="E5933" s="176"/>
      <c r="F5933" s="176"/>
      <c r="G5933" s="177"/>
      <c r="H5933" s="177"/>
    </row>
    <row r="5934" spans="1:8" x14ac:dyDescent="0.25">
      <c r="A5934" s="793"/>
      <c r="E5934" s="176"/>
      <c r="F5934" s="176"/>
      <c r="G5934" s="177"/>
      <c r="H5934" s="177"/>
    </row>
    <row r="5935" spans="1:8" x14ac:dyDescent="0.25">
      <c r="A5935" s="793"/>
      <c r="E5935" s="176"/>
      <c r="F5935" s="176"/>
      <c r="G5935" s="177"/>
      <c r="H5935" s="177"/>
    </row>
    <row r="5936" spans="1:8" x14ac:dyDescent="0.25">
      <c r="A5936" s="793"/>
      <c r="E5936" s="176"/>
      <c r="F5936" s="176"/>
      <c r="G5936" s="177"/>
      <c r="H5936" s="177"/>
    </row>
    <row r="5937" spans="1:8" x14ac:dyDescent="0.25">
      <c r="A5937" s="793"/>
      <c r="E5937" s="176"/>
      <c r="F5937" s="176"/>
      <c r="G5937" s="177"/>
      <c r="H5937" s="177"/>
    </row>
    <row r="5938" spans="1:8" x14ac:dyDescent="0.25">
      <c r="A5938" s="793"/>
      <c r="E5938" s="176"/>
      <c r="F5938" s="176"/>
      <c r="G5938" s="177"/>
      <c r="H5938" s="177"/>
    </row>
    <row r="5939" spans="1:8" x14ac:dyDescent="0.25">
      <c r="A5939" s="793"/>
      <c r="E5939" s="176"/>
      <c r="F5939" s="176"/>
      <c r="G5939" s="177"/>
      <c r="H5939" s="177"/>
    </row>
    <row r="5940" spans="1:8" x14ac:dyDescent="0.25">
      <c r="A5940" s="793"/>
      <c r="E5940" s="176"/>
      <c r="F5940" s="176"/>
      <c r="G5940" s="177"/>
      <c r="H5940" s="177"/>
    </row>
    <row r="5941" spans="1:8" x14ac:dyDescent="0.25">
      <c r="A5941" s="793"/>
      <c r="E5941" s="176"/>
      <c r="F5941" s="176"/>
      <c r="G5941" s="177"/>
      <c r="H5941" s="177"/>
    </row>
    <row r="5942" spans="1:8" x14ac:dyDescent="0.25">
      <c r="A5942" s="793"/>
      <c r="E5942" s="176"/>
      <c r="F5942" s="176"/>
      <c r="G5942" s="177"/>
      <c r="H5942" s="177"/>
    </row>
    <row r="5943" spans="1:8" x14ac:dyDescent="0.25">
      <c r="A5943" s="793"/>
      <c r="E5943" s="176"/>
      <c r="F5943" s="176"/>
      <c r="G5943" s="177"/>
      <c r="H5943" s="177"/>
    </row>
    <row r="5944" spans="1:8" x14ac:dyDescent="0.25">
      <c r="A5944" s="793"/>
      <c r="E5944" s="176"/>
      <c r="F5944" s="176"/>
      <c r="G5944" s="177"/>
      <c r="H5944" s="177"/>
    </row>
    <row r="5945" spans="1:8" x14ac:dyDescent="0.25">
      <c r="A5945" s="793"/>
      <c r="E5945" s="176"/>
      <c r="F5945" s="176"/>
      <c r="G5945" s="177"/>
      <c r="H5945" s="177"/>
    </row>
    <row r="5946" spans="1:8" x14ac:dyDescent="0.25">
      <c r="A5946" s="793"/>
      <c r="E5946" s="176"/>
      <c r="F5946" s="176"/>
      <c r="G5946" s="177"/>
      <c r="H5946" s="177"/>
    </row>
    <row r="5947" spans="1:8" x14ac:dyDescent="0.25">
      <c r="A5947" s="793"/>
      <c r="E5947" s="176"/>
      <c r="F5947" s="176"/>
      <c r="G5947" s="177"/>
      <c r="H5947" s="177"/>
    </row>
    <row r="5948" spans="1:8" x14ac:dyDescent="0.25">
      <c r="A5948" s="793"/>
      <c r="E5948" s="176"/>
      <c r="F5948" s="176"/>
      <c r="G5948" s="177"/>
      <c r="H5948" s="177"/>
    </row>
    <row r="5949" spans="1:8" x14ac:dyDescent="0.25">
      <c r="A5949" s="793"/>
      <c r="E5949" s="176"/>
      <c r="F5949" s="176"/>
      <c r="G5949" s="177"/>
      <c r="H5949" s="177"/>
    </row>
    <row r="5950" spans="1:8" x14ac:dyDescent="0.25">
      <c r="A5950" s="793"/>
      <c r="E5950" s="176"/>
      <c r="F5950" s="176"/>
      <c r="G5950" s="177"/>
      <c r="H5950" s="177"/>
    </row>
    <row r="5951" spans="1:8" x14ac:dyDescent="0.25">
      <c r="A5951" s="793"/>
      <c r="E5951" s="176"/>
      <c r="F5951" s="176"/>
      <c r="G5951" s="177"/>
      <c r="H5951" s="177"/>
    </row>
    <row r="5952" spans="1:8" x14ac:dyDescent="0.25">
      <c r="A5952" s="793"/>
      <c r="E5952" s="176"/>
      <c r="F5952" s="176"/>
      <c r="G5952" s="177"/>
      <c r="H5952" s="177"/>
    </row>
    <row r="5953" spans="1:8" x14ac:dyDescent="0.25">
      <c r="A5953" s="793"/>
      <c r="E5953" s="176"/>
      <c r="F5953" s="176"/>
      <c r="G5953" s="177"/>
      <c r="H5953" s="177"/>
    </row>
    <row r="5954" spans="1:8" x14ac:dyDescent="0.25">
      <c r="A5954" s="793"/>
      <c r="E5954" s="176"/>
      <c r="F5954" s="176"/>
      <c r="G5954" s="177"/>
      <c r="H5954" s="177"/>
    </row>
    <row r="5955" spans="1:8" x14ac:dyDescent="0.25">
      <c r="A5955" s="793"/>
      <c r="E5955" s="176"/>
      <c r="F5955" s="176"/>
      <c r="G5955" s="177"/>
      <c r="H5955" s="177"/>
    </row>
    <row r="5956" spans="1:8" x14ac:dyDescent="0.25">
      <c r="A5956" s="793"/>
      <c r="E5956" s="176"/>
      <c r="F5956" s="176"/>
      <c r="G5956" s="177"/>
      <c r="H5956" s="177"/>
    </row>
    <row r="5957" spans="1:8" x14ac:dyDescent="0.25">
      <c r="A5957" s="793"/>
      <c r="E5957" s="176"/>
      <c r="F5957" s="176"/>
      <c r="G5957" s="177"/>
      <c r="H5957" s="177"/>
    </row>
    <row r="5958" spans="1:8" x14ac:dyDescent="0.25">
      <c r="A5958" s="793"/>
      <c r="E5958" s="176"/>
      <c r="F5958" s="176"/>
      <c r="G5958" s="177"/>
      <c r="H5958" s="177"/>
    </row>
    <row r="5959" spans="1:8" x14ac:dyDescent="0.25">
      <c r="A5959" s="793"/>
      <c r="E5959" s="176"/>
      <c r="F5959" s="176"/>
      <c r="G5959" s="177"/>
      <c r="H5959" s="177"/>
    </row>
    <row r="5960" spans="1:8" x14ac:dyDescent="0.25">
      <c r="A5960" s="793"/>
      <c r="E5960" s="176"/>
      <c r="F5960" s="176"/>
      <c r="G5960" s="177"/>
      <c r="H5960" s="177"/>
    </row>
    <row r="5961" spans="1:8" x14ac:dyDescent="0.25">
      <c r="A5961" s="793"/>
      <c r="E5961" s="176"/>
      <c r="F5961" s="176"/>
      <c r="G5961" s="177"/>
      <c r="H5961" s="177"/>
    </row>
    <row r="5962" spans="1:8" x14ac:dyDescent="0.25">
      <c r="A5962" s="793"/>
      <c r="E5962" s="176"/>
      <c r="F5962" s="176"/>
      <c r="G5962" s="177"/>
      <c r="H5962" s="177"/>
    </row>
    <row r="5963" spans="1:8" x14ac:dyDescent="0.25">
      <c r="A5963" s="793"/>
      <c r="E5963" s="176"/>
      <c r="F5963" s="176"/>
      <c r="G5963" s="177"/>
      <c r="H5963" s="177"/>
    </row>
    <row r="5964" spans="1:8" x14ac:dyDescent="0.25">
      <c r="A5964" s="793"/>
      <c r="E5964" s="176"/>
      <c r="F5964" s="176"/>
      <c r="G5964" s="177"/>
      <c r="H5964" s="177"/>
    </row>
    <row r="5965" spans="1:8" x14ac:dyDescent="0.25">
      <c r="A5965" s="793"/>
      <c r="E5965" s="176"/>
      <c r="F5965" s="176"/>
      <c r="G5965" s="177"/>
      <c r="H5965" s="177"/>
    </row>
    <row r="5966" spans="1:8" x14ac:dyDescent="0.25">
      <c r="A5966" s="793"/>
      <c r="E5966" s="176"/>
      <c r="F5966" s="176"/>
      <c r="G5966" s="177"/>
      <c r="H5966" s="177"/>
    </row>
    <row r="5967" spans="1:8" x14ac:dyDescent="0.25">
      <c r="A5967" s="793"/>
      <c r="E5967" s="176"/>
      <c r="F5967" s="176"/>
      <c r="G5967" s="177"/>
      <c r="H5967" s="177"/>
    </row>
    <row r="5968" spans="1:8" x14ac:dyDescent="0.25">
      <c r="A5968" s="793"/>
      <c r="E5968" s="176"/>
      <c r="F5968" s="176"/>
      <c r="G5968" s="177"/>
      <c r="H5968" s="177"/>
    </row>
    <row r="5969" spans="1:8" x14ac:dyDescent="0.25">
      <c r="A5969" s="793"/>
      <c r="E5969" s="176"/>
      <c r="F5969" s="176"/>
      <c r="G5969" s="177"/>
      <c r="H5969" s="177"/>
    </row>
    <row r="5970" spans="1:8" x14ac:dyDescent="0.25">
      <c r="A5970" s="793"/>
      <c r="E5970" s="176"/>
      <c r="F5970" s="176"/>
      <c r="G5970" s="177"/>
      <c r="H5970" s="177"/>
    </row>
    <row r="5971" spans="1:8" x14ac:dyDescent="0.25">
      <c r="A5971" s="793"/>
      <c r="E5971" s="176"/>
      <c r="F5971" s="176"/>
      <c r="G5971" s="177"/>
      <c r="H5971" s="177"/>
    </row>
    <row r="5972" spans="1:8" x14ac:dyDescent="0.25">
      <c r="A5972" s="793"/>
      <c r="E5972" s="176"/>
      <c r="F5972" s="176"/>
      <c r="G5972" s="177"/>
      <c r="H5972" s="177"/>
    </row>
    <row r="5973" spans="1:8" x14ac:dyDescent="0.25">
      <c r="A5973" s="793"/>
      <c r="E5973" s="176"/>
      <c r="F5973" s="176"/>
      <c r="G5973" s="177"/>
      <c r="H5973" s="177"/>
    </row>
    <row r="5974" spans="1:8" x14ac:dyDescent="0.25">
      <c r="A5974" s="793"/>
      <c r="E5974" s="176"/>
      <c r="F5974" s="176"/>
      <c r="G5974" s="177"/>
      <c r="H5974" s="177"/>
    </row>
    <row r="5975" spans="1:8" x14ac:dyDescent="0.25">
      <c r="A5975" s="793"/>
      <c r="E5975" s="176"/>
      <c r="F5975" s="176"/>
      <c r="G5975" s="177"/>
      <c r="H5975" s="177"/>
    </row>
    <row r="5976" spans="1:8" x14ac:dyDescent="0.25">
      <c r="A5976" s="793"/>
      <c r="E5976" s="176"/>
      <c r="F5976" s="176"/>
      <c r="G5976" s="177"/>
      <c r="H5976" s="177"/>
    </row>
    <row r="5977" spans="1:8" x14ac:dyDescent="0.25">
      <c r="A5977" s="793"/>
      <c r="E5977" s="176"/>
      <c r="F5977" s="176"/>
      <c r="G5977" s="177"/>
      <c r="H5977" s="177"/>
    </row>
    <row r="5978" spans="1:8" x14ac:dyDescent="0.25">
      <c r="A5978" s="793"/>
      <c r="E5978" s="176"/>
      <c r="F5978" s="176"/>
      <c r="G5978" s="177"/>
      <c r="H5978" s="177"/>
    </row>
    <row r="5979" spans="1:8" x14ac:dyDescent="0.25">
      <c r="A5979" s="793"/>
      <c r="E5979" s="176"/>
      <c r="F5979" s="176"/>
      <c r="G5979" s="177"/>
      <c r="H5979" s="177"/>
    </row>
    <row r="5980" spans="1:8" x14ac:dyDescent="0.25">
      <c r="A5980" s="793"/>
      <c r="E5980" s="176"/>
      <c r="F5980" s="176"/>
      <c r="G5980" s="177"/>
      <c r="H5980" s="177"/>
    </row>
    <row r="5981" spans="1:8" x14ac:dyDescent="0.25">
      <c r="A5981" s="793"/>
      <c r="E5981" s="176"/>
      <c r="F5981" s="176"/>
      <c r="G5981" s="177"/>
      <c r="H5981" s="177"/>
    </row>
    <row r="5982" spans="1:8" x14ac:dyDescent="0.25">
      <c r="A5982" s="793"/>
      <c r="E5982" s="176"/>
      <c r="F5982" s="176"/>
      <c r="G5982" s="177"/>
      <c r="H5982" s="177"/>
    </row>
    <row r="5983" spans="1:8" x14ac:dyDescent="0.25">
      <c r="A5983" s="793"/>
      <c r="E5983" s="176"/>
      <c r="F5983" s="176"/>
      <c r="G5983" s="177"/>
      <c r="H5983" s="177"/>
    </row>
    <row r="5984" spans="1:8" x14ac:dyDescent="0.25">
      <c r="A5984" s="793"/>
      <c r="E5984" s="176"/>
      <c r="F5984" s="176"/>
      <c r="G5984" s="177"/>
      <c r="H5984" s="177"/>
    </row>
    <row r="5985" spans="1:8" x14ac:dyDescent="0.25">
      <c r="A5985" s="793"/>
      <c r="E5985" s="176"/>
      <c r="F5985" s="176"/>
      <c r="G5985" s="177"/>
      <c r="H5985" s="177"/>
    </row>
    <row r="5986" spans="1:8" x14ac:dyDescent="0.25">
      <c r="A5986" s="793"/>
      <c r="E5986" s="176"/>
      <c r="F5986" s="176"/>
      <c r="G5986" s="177"/>
      <c r="H5986" s="177"/>
    </row>
    <row r="5987" spans="1:8" x14ac:dyDescent="0.25">
      <c r="A5987" s="793"/>
      <c r="E5987" s="176"/>
      <c r="F5987" s="176"/>
      <c r="G5987" s="177"/>
      <c r="H5987" s="177"/>
    </row>
    <row r="5988" spans="1:8" x14ac:dyDescent="0.25">
      <c r="A5988" s="793"/>
      <c r="E5988" s="176"/>
      <c r="F5988" s="176"/>
      <c r="G5988" s="177"/>
      <c r="H5988" s="177"/>
    </row>
    <row r="5989" spans="1:8" x14ac:dyDescent="0.25">
      <c r="A5989" s="793"/>
      <c r="E5989" s="176"/>
      <c r="F5989" s="176"/>
      <c r="G5989" s="177"/>
      <c r="H5989" s="177"/>
    </row>
    <row r="5990" spans="1:8" x14ac:dyDescent="0.25">
      <c r="A5990" s="793"/>
      <c r="E5990" s="176"/>
      <c r="F5990" s="176"/>
      <c r="G5990" s="177"/>
      <c r="H5990" s="177"/>
    </row>
    <row r="5991" spans="1:8" x14ac:dyDescent="0.25">
      <c r="A5991" s="793"/>
      <c r="E5991" s="176"/>
      <c r="F5991" s="176"/>
      <c r="G5991" s="177"/>
      <c r="H5991" s="177"/>
    </row>
    <row r="5992" spans="1:8" x14ac:dyDescent="0.25">
      <c r="A5992" s="793"/>
      <c r="E5992" s="176"/>
      <c r="F5992" s="176"/>
      <c r="G5992" s="177"/>
      <c r="H5992" s="177"/>
    </row>
    <row r="5993" spans="1:8" x14ac:dyDescent="0.25">
      <c r="A5993" s="793"/>
      <c r="E5993" s="176"/>
      <c r="F5993" s="176"/>
      <c r="G5993" s="177"/>
      <c r="H5993" s="177"/>
    </row>
    <row r="5994" spans="1:8" x14ac:dyDescent="0.25">
      <c r="A5994" s="793"/>
      <c r="E5994" s="176"/>
      <c r="F5994" s="176"/>
      <c r="G5994" s="177"/>
      <c r="H5994" s="177"/>
    </row>
    <row r="5995" spans="1:8" x14ac:dyDescent="0.25">
      <c r="A5995" s="793"/>
      <c r="E5995" s="176"/>
      <c r="F5995" s="176"/>
      <c r="G5995" s="177"/>
      <c r="H5995" s="177"/>
    </row>
    <row r="5996" spans="1:8" x14ac:dyDescent="0.25">
      <c r="A5996" s="793"/>
      <c r="E5996" s="176"/>
      <c r="F5996" s="176"/>
      <c r="G5996" s="177"/>
      <c r="H5996" s="177"/>
    </row>
    <row r="5997" spans="1:8" x14ac:dyDescent="0.25">
      <c r="A5997" s="793"/>
      <c r="E5997" s="176"/>
      <c r="F5997" s="176"/>
      <c r="G5997" s="177"/>
      <c r="H5997" s="177"/>
    </row>
    <row r="5998" spans="1:8" x14ac:dyDescent="0.25">
      <c r="A5998" s="793"/>
      <c r="E5998" s="176"/>
      <c r="F5998" s="176"/>
      <c r="G5998" s="177"/>
      <c r="H5998" s="177"/>
    </row>
    <row r="5999" spans="1:8" x14ac:dyDescent="0.25">
      <c r="A5999" s="793"/>
      <c r="E5999" s="176"/>
      <c r="F5999" s="176"/>
      <c r="G5999" s="177"/>
      <c r="H5999" s="177"/>
    </row>
    <row r="6000" spans="1:8" x14ac:dyDescent="0.25">
      <c r="A6000" s="793"/>
      <c r="E6000" s="176"/>
      <c r="F6000" s="176"/>
      <c r="G6000" s="177"/>
      <c r="H6000" s="177"/>
    </row>
    <row r="6001" spans="1:8" x14ac:dyDescent="0.25">
      <c r="A6001" s="793"/>
      <c r="E6001" s="176"/>
      <c r="F6001" s="176"/>
      <c r="G6001" s="177"/>
      <c r="H6001" s="177"/>
    </row>
    <row r="6002" spans="1:8" x14ac:dyDescent="0.25">
      <c r="A6002" s="793"/>
      <c r="E6002" s="176"/>
      <c r="F6002" s="176"/>
      <c r="G6002" s="177"/>
      <c r="H6002" s="177"/>
    </row>
    <row r="6003" spans="1:8" x14ac:dyDescent="0.25">
      <c r="A6003" s="793"/>
      <c r="E6003" s="176"/>
      <c r="F6003" s="176"/>
      <c r="G6003" s="177"/>
      <c r="H6003" s="177"/>
    </row>
    <row r="6004" spans="1:8" x14ac:dyDescent="0.25">
      <c r="A6004" s="793"/>
      <c r="E6004" s="176"/>
      <c r="F6004" s="176"/>
      <c r="G6004" s="177"/>
      <c r="H6004" s="177"/>
    </row>
    <row r="6005" spans="1:8" x14ac:dyDescent="0.25">
      <c r="A6005" s="793"/>
      <c r="E6005" s="176"/>
      <c r="F6005" s="176"/>
      <c r="G6005" s="177"/>
      <c r="H6005" s="177"/>
    </row>
    <row r="6006" spans="1:8" x14ac:dyDescent="0.25">
      <c r="A6006" s="793"/>
      <c r="E6006" s="176"/>
      <c r="F6006" s="176"/>
      <c r="G6006" s="177"/>
      <c r="H6006" s="177"/>
    </row>
    <row r="6007" spans="1:8" x14ac:dyDescent="0.25">
      <c r="A6007" s="793"/>
      <c r="E6007" s="176"/>
      <c r="F6007" s="176"/>
      <c r="G6007" s="177"/>
      <c r="H6007" s="177"/>
    </row>
    <row r="6008" spans="1:8" x14ac:dyDescent="0.25">
      <c r="A6008" s="793"/>
      <c r="E6008" s="176"/>
      <c r="F6008" s="176"/>
      <c r="G6008" s="177"/>
      <c r="H6008" s="177"/>
    </row>
    <row r="6009" spans="1:8" x14ac:dyDescent="0.25">
      <c r="A6009" s="793"/>
      <c r="E6009" s="176"/>
      <c r="F6009" s="176"/>
      <c r="G6009" s="177"/>
      <c r="H6009" s="177"/>
    </row>
    <row r="6010" spans="1:8" x14ac:dyDescent="0.25">
      <c r="A6010" s="793"/>
      <c r="E6010" s="176"/>
      <c r="F6010" s="176"/>
      <c r="G6010" s="177"/>
      <c r="H6010" s="177"/>
    </row>
    <row r="6011" spans="1:8" x14ac:dyDescent="0.25">
      <c r="A6011" s="793"/>
      <c r="E6011" s="176"/>
      <c r="F6011" s="176"/>
      <c r="G6011" s="177"/>
      <c r="H6011" s="177"/>
    </row>
    <row r="6012" spans="1:8" x14ac:dyDescent="0.25">
      <c r="A6012" s="793"/>
      <c r="E6012" s="176"/>
      <c r="F6012" s="176"/>
      <c r="G6012" s="177"/>
      <c r="H6012" s="177"/>
    </row>
    <row r="6013" spans="1:8" x14ac:dyDescent="0.25">
      <c r="A6013" s="793"/>
      <c r="E6013" s="176"/>
      <c r="F6013" s="176"/>
      <c r="G6013" s="177"/>
      <c r="H6013" s="177"/>
    </row>
    <row r="6014" spans="1:8" x14ac:dyDescent="0.25">
      <c r="A6014" s="793"/>
      <c r="E6014" s="176"/>
      <c r="F6014" s="176"/>
      <c r="G6014" s="177"/>
      <c r="H6014" s="177"/>
    </row>
    <row r="6015" spans="1:8" x14ac:dyDescent="0.25">
      <c r="A6015" s="793"/>
      <c r="E6015" s="176"/>
      <c r="F6015" s="176"/>
      <c r="G6015" s="177"/>
      <c r="H6015" s="177"/>
    </row>
    <row r="6016" spans="1:8" x14ac:dyDescent="0.25">
      <c r="A6016" s="793"/>
      <c r="E6016" s="176"/>
      <c r="F6016" s="176"/>
      <c r="G6016" s="177"/>
      <c r="H6016" s="177"/>
    </row>
    <row r="6017" spans="1:8" x14ac:dyDescent="0.25">
      <c r="A6017" s="793"/>
      <c r="E6017" s="176"/>
      <c r="F6017" s="176"/>
      <c r="G6017" s="177"/>
      <c r="H6017" s="177"/>
    </row>
    <row r="6018" spans="1:8" x14ac:dyDescent="0.25">
      <c r="A6018" s="793"/>
      <c r="E6018" s="176"/>
      <c r="F6018" s="176"/>
      <c r="G6018" s="177"/>
      <c r="H6018" s="177"/>
    </row>
    <row r="6019" spans="1:8" x14ac:dyDescent="0.25">
      <c r="A6019" s="793"/>
      <c r="E6019" s="176"/>
      <c r="F6019" s="176"/>
      <c r="G6019" s="177"/>
      <c r="H6019" s="177"/>
    </row>
    <row r="6020" spans="1:8" x14ac:dyDescent="0.25">
      <c r="A6020" s="793"/>
      <c r="E6020" s="176"/>
      <c r="F6020" s="176"/>
      <c r="G6020" s="177"/>
      <c r="H6020" s="177"/>
    </row>
    <row r="6021" spans="1:8" x14ac:dyDescent="0.25">
      <c r="A6021" s="793"/>
      <c r="E6021" s="176"/>
      <c r="F6021" s="176"/>
      <c r="G6021" s="177"/>
      <c r="H6021" s="177"/>
    </row>
    <row r="6022" spans="1:8" x14ac:dyDescent="0.25">
      <c r="A6022" s="793"/>
      <c r="E6022" s="176"/>
      <c r="F6022" s="176"/>
      <c r="G6022" s="177"/>
      <c r="H6022" s="177"/>
    </row>
    <row r="6023" spans="1:8" x14ac:dyDescent="0.25">
      <c r="A6023" s="793"/>
      <c r="E6023" s="176"/>
      <c r="F6023" s="176"/>
      <c r="G6023" s="177"/>
      <c r="H6023" s="177"/>
    </row>
    <row r="6024" spans="1:8" x14ac:dyDescent="0.25">
      <c r="A6024" s="793"/>
      <c r="E6024" s="176"/>
      <c r="F6024" s="176"/>
      <c r="G6024" s="177"/>
      <c r="H6024" s="177"/>
    </row>
    <row r="6025" spans="1:8" x14ac:dyDescent="0.25">
      <c r="A6025" s="793"/>
      <c r="E6025" s="176"/>
      <c r="F6025" s="176"/>
      <c r="G6025" s="177"/>
      <c r="H6025" s="177"/>
    </row>
    <row r="6026" spans="1:8" x14ac:dyDescent="0.25">
      <c r="A6026" s="793"/>
      <c r="E6026" s="176"/>
      <c r="F6026" s="176"/>
      <c r="G6026" s="177"/>
      <c r="H6026" s="177"/>
    </row>
    <row r="6027" spans="1:8" x14ac:dyDescent="0.25">
      <c r="A6027" s="793"/>
      <c r="E6027" s="176"/>
      <c r="F6027" s="176"/>
      <c r="G6027" s="177"/>
      <c r="H6027" s="177"/>
    </row>
    <row r="6028" spans="1:8" x14ac:dyDescent="0.25">
      <c r="A6028" s="793"/>
      <c r="E6028" s="176"/>
      <c r="F6028" s="176"/>
      <c r="G6028" s="177"/>
      <c r="H6028" s="177"/>
    </row>
    <row r="6029" spans="1:8" x14ac:dyDescent="0.25">
      <c r="A6029" s="793"/>
      <c r="E6029" s="176"/>
      <c r="F6029" s="176"/>
      <c r="G6029" s="177"/>
      <c r="H6029" s="177"/>
    </row>
    <row r="6030" spans="1:8" x14ac:dyDescent="0.25">
      <c r="A6030" s="793"/>
      <c r="E6030" s="176"/>
      <c r="F6030" s="176"/>
      <c r="G6030" s="177"/>
      <c r="H6030" s="177"/>
    </row>
    <row r="6031" spans="1:8" x14ac:dyDescent="0.25">
      <c r="A6031" s="793"/>
      <c r="E6031" s="176"/>
      <c r="F6031" s="176"/>
      <c r="G6031" s="177"/>
      <c r="H6031" s="177"/>
    </row>
    <row r="6032" spans="1:8" x14ac:dyDescent="0.25">
      <c r="A6032" s="793"/>
      <c r="E6032" s="176"/>
      <c r="F6032" s="176"/>
      <c r="G6032" s="177"/>
      <c r="H6032" s="177"/>
    </row>
    <row r="6033" spans="1:8" x14ac:dyDescent="0.25">
      <c r="A6033" s="793"/>
      <c r="E6033" s="176"/>
      <c r="F6033" s="176"/>
      <c r="G6033" s="177"/>
      <c r="H6033" s="177"/>
    </row>
    <row r="6034" spans="1:8" x14ac:dyDescent="0.25">
      <c r="A6034" s="793"/>
      <c r="E6034" s="176"/>
      <c r="F6034" s="176"/>
      <c r="G6034" s="177"/>
      <c r="H6034" s="177"/>
    </row>
    <row r="6035" spans="1:8" x14ac:dyDescent="0.25">
      <c r="A6035" s="793"/>
      <c r="E6035" s="176"/>
      <c r="F6035" s="176"/>
      <c r="G6035" s="177"/>
      <c r="H6035" s="177"/>
    </row>
    <row r="6036" spans="1:8" x14ac:dyDescent="0.25">
      <c r="A6036" s="793"/>
      <c r="E6036" s="176"/>
      <c r="F6036" s="176"/>
      <c r="G6036" s="177"/>
      <c r="H6036" s="177"/>
    </row>
    <row r="6037" spans="1:8" x14ac:dyDescent="0.25">
      <c r="A6037" s="793"/>
      <c r="E6037" s="176"/>
      <c r="F6037" s="176"/>
      <c r="G6037" s="177"/>
      <c r="H6037" s="177"/>
    </row>
    <row r="6038" spans="1:8" x14ac:dyDescent="0.25">
      <c r="A6038" s="793"/>
      <c r="E6038" s="176"/>
      <c r="F6038" s="176"/>
      <c r="G6038" s="177"/>
      <c r="H6038" s="177"/>
    </row>
    <row r="6039" spans="1:8" x14ac:dyDescent="0.25">
      <c r="A6039" s="793"/>
      <c r="E6039" s="176"/>
      <c r="F6039" s="176"/>
      <c r="G6039" s="177"/>
      <c r="H6039" s="177"/>
    </row>
    <row r="6040" spans="1:8" x14ac:dyDescent="0.25">
      <c r="A6040" s="793"/>
      <c r="E6040" s="176"/>
      <c r="F6040" s="176"/>
      <c r="G6040" s="177"/>
      <c r="H6040" s="177"/>
    </row>
    <row r="6041" spans="1:8" x14ac:dyDescent="0.25">
      <c r="A6041" s="793"/>
      <c r="E6041" s="176"/>
      <c r="F6041" s="176"/>
      <c r="G6041" s="177"/>
      <c r="H6041" s="177"/>
    </row>
    <row r="6042" spans="1:8" x14ac:dyDescent="0.25">
      <c r="A6042" s="793"/>
      <c r="E6042" s="176"/>
      <c r="F6042" s="176"/>
      <c r="G6042" s="177"/>
      <c r="H6042" s="177"/>
    </row>
    <row r="6043" spans="1:8" x14ac:dyDescent="0.25">
      <c r="A6043" s="793"/>
      <c r="E6043" s="176"/>
      <c r="F6043" s="176"/>
      <c r="G6043" s="177"/>
      <c r="H6043" s="177"/>
    </row>
    <row r="6044" spans="1:8" x14ac:dyDescent="0.25">
      <c r="A6044" s="793"/>
      <c r="E6044" s="176"/>
      <c r="F6044" s="176"/>
      <c r="G6044" s="177"/>
      <c r="H6044" s="177"/>
    </row>
    <row r="6045" spans="1:8" x14ac:dyDescent="0.25">
      <c r="A6045" s="793"/>
      <c r="E6045" s="176"/>
      <c r="F6045" s="176"/>
      <c r="G6045" s="177"/>
      <c r="H6045" s="177"/>
    </row>
    <row r="6046" spans="1:8" x14ac:dyDescent="0.25">
      <c r="A6046" s="793"/>
      <c r="E6046" s="176"/>
      <c r="F6046" s="176"/>
      <c r="G6046" s="177"/>
      <c r="H6046" s="177"/>
    </row>
    <row r="6047" spans="1:8" x14ac:dyDescent="0.25">
      <c r="A6047" s="793"/>
      <c r="E6047" s="176"/>
      <c r="F6047" s="176"/>
      <c r="G6047" s="177"/>
      <c r="H6047" s="177"/>
    </row>
    <row r="6048" spans="1:8" x14ac:dyDescent="0.25">
      <c r="A6048" s="793"/>
      <c r="E6048" s="176"/>
      <c r="F6048" s="176"/>
      <c r="G6048" s="177"/>
      <c r="H6048" s="177"/>
    </row>
    <row r="6049" spans="1:8" x14ac:dyDescent="0.25">
      <c r="A6049" s="793"/>
      <c r="E6049" s="176"/>
      <c r="F6049" s="176"/>
      <c r="G6049" s="177"/>
      <c r="H6049" s="177"/>
    </row>
    <row r="6050" spans="1:8" x14ac:dyDescent="0.25">
      <c r="A6050" s="793"/>
      <c r="E6050" s="176"/>
      <c r="F6050" s="176"/>
      <c r="G6050" s="177"/>
      <c r="H6050" s="177"/>
    </row>
    <row r="6051" spans="1:8" x14ac:dyDescent="0.25">
      <c r="A6051" s="793"/>
      <c r="E6051" s="176"/>
      <c r="F6051" s="176"/>
      <c r="G6051" s="177"/>
      <c r="H6051" s="177"/>
    </row>
    <row r="6052" spans="1:8" x14ac:dyDescent="0.25">
      <c r="A6052" s="793"/>
      <c r="E6052" s="176"/>
      <c r="F6052" s="176"/>
      <c r="G6052" s="177"/>
      <c r="H6052" s="177"/>
    </row>
    <row r="6053" spans="1:8" x14ac:dyDescent="0.25">
      <c r="A6053" s="793"/>
      <c r="E6053" s="176"/>
      <c r="F6053" s="176"/>
      <c r="G6053" s="177"/>
      <c r="H6053" s="177"/>
    </row>
    <row r="6054" spans="1:8" x14ac:dyDescent="0.25">
      <c r="A6054" s="793"/>
      <c r="E6054" s="176"/>
      <c r="F6054" s="176"/>
      <c r="G6054" s="177"/>
      <c r="H6054" s="177"/>
    </row>
    <row r="6055" spans="1:8" x14ac:dyDescent="0.25">
      <c r="A6055" s="793"/>
      <c r="E6055" s="176"/>
      <c r="F6055" s="176"/>
      <c r="G6055" s="177"/>
      <c r="H6055" s="177"/>
    </row>
    <row r="6056" spans="1:8" x14ac:dyDescent="0.25">
      <c r="A6056" s="793"/>
      <c r="E6056" s="176"/>
      <c r="F6056" s="176"/>
      <c r="G6056" s="177"/>
      <c r="H6056" s="177"/>
    </row>
    <row r="6057" spans="1:8" x14ac:dyDescent="0.25">
      <c r="A6057" s="793"/>
      <c r="E6057" s="176"/>
      <c r="F6057" s="176"/>
      <c r="G6057" s="177"/>
      <c r="H6057" s="177"/>
    </row>
    <row r="6058" spans="1:8" x14ac:dyDescent="0.25">
      <c r="A6058" s="793"/>
      <c r="E6058" s="176"/>
      <c r="F6058" s="176"/>
      <c r="G6058" s="177"/>
      <c r="H6058" s="177"/>
    </row>
    <row r="6059" spans="1:8" x14ac:dyDescent="0.25">
      <c r="A6059" s="793"/>
      <c r="E6059" s="176"/>
      <c r="F6059" s="176"/>
      <c r="G6059" s="177"/>
      <c r="H6059" s="177"/>
    </row>
    <row r="6060" spans="1:8" x14ac:dyDescent="0.25">
      <c r="A6060" s="793"/>
      <c r="E6060" s="176"/>
      <c r="F6060" s="176"/>
      <c r="G6060" s="177"/>
      <c r="H6060" s="177"/>
    </row>
    <row r="6061" spans="1:8" x14ac:dyDescent="0.25">
      <c r="A6061" s="793"/>
      <c r="E6061" s="176"/>
      <c r="F6061" s="176"/>
      <c r="G6061" s="177"/>
      <c r="H6061" s="177"/>
    </row>
    <row r="6062" spans="1:8" x14ac:dyDescent="0.25">
      <c r="A6062" s="793"/>
      <c r="E6062" s="176"/>
      <c r="F6062" s="176"/>
      <c r="G6062" s="177"/>
      <c r="H6062" s="177"/>
    </row>
    <row r="6063" spans="1:8" x14ac:dyDescent="0.25">
      <c r="A6063" s="793"/>
      <c r="E6063" s="176"/>
      <c r="F6063" s="176"/>
      <c r="G6063" s="177"/>
      <c r="H6063" s="177"/>
    </row>
    <row r="6064" spans="1:8" x14ac:dyDescent="0.25">
      <c r="A6064" s="793"/>
      <c r="E6064" s="176"/>
      <c r="F6064" s="176"/>
      <c r="G6064" s="177"/>
      <c r="H6064" s="177"/>
    </row>
    <row r="6065" spans="1:8" x14ac:dyDescent="0.25">
      <c r="A6065" s="793"/>
      <c r="E6065" s="176"/>
      <c r="F6065" s="176"/>
      <c r="G6065" s="177"/>
      <c r="H6065" s="177"/>
    </row>
    <row r="6066" spans="1:8" x14ac:dyDescent="0.25">
      <c r="A6066" s="793"/>
      <c r="E6066" s="176"/>
      <c r="F6066" s="176"/>
      <c r="G6066" s="177"/>
      <c r="H6066" s="177"/>
    </row>
    <row r="6067" spans="1:8" x14ac:dyDescent="0.25">
      <c r="A6067" s="793"/>
      <c r="E6067" s="176"/>
      <c r="F6067" s="176"/>
      <c r="G6067" s="177"/>
      <c r="H6067" s="177"/>
    </row>
    <row r="6068" spans="1:8" x14ac:dyDescent="0.25">
      <c r="A6068" s="793"/>
      <c r="E6068" s="176"/>
      <c r="F6068" s="176"/>
      <c r="G6068" s="177"/>
      <c r="H6068" s="177"/>
    </row>
    <row r="6069" spans="1:8" x14ac:dyDescent="0.25">
      <c r="A6069" s="793"/>
      <c r="E6069" s="176"/>
      <c r="F6069" s="176"/>
      <c r="G6069" s="177"/>
      <c r="H6069" s="177"/>
    </row>
    <row r="6070" spans="1:8" x14ac:dyDescent="0.25">
      <c r="A6070" s="793"/>
      <c r="E6070" s="176"/>
      <c r="F6070" s="176"/>
      <c r="G6070" s="177"/>
      <c r="H6070" s="177"/>
    </row>
    <row r="6071" spans="1:8" x14ac:dyDescent="0.25">
      <c r="A6071" s="793"/>
      <c r="E6071" s="176"/>
      <c r="F6071" s="176"/>
      <c r="G6071" s="177"/>
      <c r="H6071" s="177"/>
    </row>
    <row r="6072" spans="1:8" x14ac:dyDescent="0.25">
      <c r="A6072" s="793"/>
      <c r="E6072" s="176"/>
      <c r="F6072" s="176"/>
      <c r="G6072" s="177"/>
      <c r="H6072" s="177"/>
    </row>
    <row r="6073" spans="1:8" x14ac:dyDescent="0.25">
      <c r="A6073" s="793"/>
      <c r="E6073" s="176"/>
      <c r="F6073" s="176"/>
      <c r="G6073" s="177"/>
      <c r="H6073" s="177"/>
    </row>
    <row r="6074" spans="1:8" x14ac:dyDescent="0.25">
      <c r="A6074" s="793"/>
      <c r="E6074" s="176"/>
      <c r="F6074" s="176"/>
      <c r="G6074" s="177"/>
      <c r="H6074" s="177"/>
    </row>
    <row r="6075" spans="1:8" x14ac:dyDescent="0.25">
      <c r="A6075" s="793"/>
      <c r="E6075" s="176"/>
      <c r="F6075" s="176"/>
      <c r="G6075" s="177"/>
      <c r="H6075" s="177"/>
    </row>
    <row r="6076" spans="1:8" x14ac:dyDescent="0.25">
      <c r="A6076" s="793"/>
      <c r="E6076" s="176"/>
      <c r="F6076" s="176"/>
      <c r="G6076" s="177"/>
      <c r="H6076" s="177"/>
    </row>
    <row r="6077" spans="1:8" x14ac:dyDescent="0.25">
      <c r="A6077" s="793"/>
      <c r="E6077" s="176"/>
      <c r="F6077" s="176"/>
      <c r="G6077" s="177"/>
      <c r="H6077" s="177"/>
    </row>
    <row r="6078" spans="1:8" x14ac:dyDescent="0.25">
      <c r="A6078" s="793"/>
      <c r="E6078" s="176"/>
      <c r="F6078" s="176"/>
      <c r="G6078" s="177"/>
      <c r="H6078" s="177"/>
    </row>
    <row r="6079" spans="1:8" x14ac:dyDescent="0.25">
      <c r="A6079" s="793"/>
      <c r="E6079" s="176"/>
      <c r="F6079" s="176"/>
      <c r="G6079" s="177"/>
      <c r="H6079" s="177"/>
    </row>
    <row r="6080" spans="1:8" x14ac:dyDescent="0.25">
      <c r="A6080" s="793"/>
      <c r="E6080" s="176"/>
      <c r="F6080" s="176"/>
      <c r="G6080" s="177"/>
      <c r="H6080" s="177"/>
    </row>
    <row r="6081" spans="1:8" x14ac:dyDescent="0.25">
      <c r="A6081" s="793"/>
      <c r="E6081" s="176"/>
      <c r="F6081" s="176"/>
      <c r="G6081" s="177"/>
      <c r="H6081" s="177"/>
    </row>
    <row r="6082" spans="1:8" x14ac:dyDescent="0.25">
      <c r="A6082" s="793"/>
      <c r="E6082" s="176"/>
      <c r="F6082" s="176"/>
      <c r="G6082" s="177"/>
      <c r="H6082" s="177"/>
    </row>
    <row r="6083" spans="1:8" x14ac:dyDescent="0.25">
      <c r="A6083" s="793"/>
      <c r="E6083" s="176"/>
      <c r="F6083" s="176"/>
      <c r="G6083" s="177"/>
      <c r="H6083" s="177"/>
    </row>
    <row r="6084" spans="1:8" x14ac:dyDescent="0.25">
      <c r="A6084" s="793"/>
      <c r="E6084" s="176"/>
      <c r="F6084" s="176"/>
      <c r="G6084" s="177"/>
      <c r="H6084" s="177"/>
    </row>
    <row r="6085" spans="1:8" x14ac:dyDescent="0.25">
      <c r="A6085" s="793"/>
      <c r="E6085" s="176"/>
      <c r="F6085" s="176"/>
      <c r="G6085" s="177"/>
      <c r="H6085" s="177"/>
    </row>
    <row r="6086" spans="1:8" x14ac:dyDescent="0.25">
      <c r="A6086" s="793"/>
      <c r="E6086" s="176"/>
      <c r="F6086" s="176"/>
      <c r="G6086" s="177"/>
      <c r="H6086" s="177"/>
    </row>
    <row r="6087" spans="1:8" x14ac:dyDescent="0.25">
      <c r="A6087" s="793"/>
      <c r="E6087" s="176"/>
      <c r="F6087" s="176"/>
      <c r="G6087" s="177"/>
      <c r="H6087" s="177"/>
    </row>
    <row r="6088" spans="1:8" x14ac:dyDescent="0.25">
      <c r="A6088" s="793"/>
      <c r="E6088" s="176"/>
      <c r="F6088" s="176"/>
      <c r="G6088" s="177"/>
      <c r="H6088" s="177"/>
    </row>
    <row r="6089" spans="1:8" x14ac:dyDescent="0.25">
      <c r="A6089" s="793"/>
      <c r="E6089" s="176"/>
      <c r="F6089" s="176"/>
      <c r="G6089" s="177"/>
      <c r="H6089" s="177"/>
    </row>
    <row r="6090" spans="1:8" x14ac:dyDescent="0.25">
      <c r="A6090" s="793"/>
      <c r="E6090" s="176"/>
      <c r="F6090" s="176"/>
      <c r="G6090" s="177"/>
      <c r="H6090" s="177"/>
    </row>
    <row r="6091" spans="1:8" x14ac:dyDescent="0.25">
      <c r="A6091" s="793"/>
      <c r="E6091" s="176"/>
      <c r="F6091" s="176"/>
      <c r="G6091" s="177"/>
      <c r="H6091" s="177"/>
    </row>
    <row r="6092" spans="1:8" x14ac:dyDescent="0.25">
      <c r="A6092" s="793"/>
      <c r="E6092" s="176"/>
      <c r="F6092" s="176"/>
      <c r="G6092" s="177"/>
      <c r="H6092" s="177"/>
    </row>
    <row r="6093" spans="1:8" x14ac:dyDescent="0.25">
      <c r="A6093" s="793"/>
      <c r="E6093" s="176"/>
      <c r="F6093" s="176"/>
      <c r="G6093" s="177"/>
      <c r="H6093" s="177"/>
    </row>
    <row r="6094" spans="1:8" x14ac:dyDescent="0.25">
      <c r="A6094" s="793"/>
      <c r="E6094" s="176"/>
      <c r="F6094" s="176"/>
      <c r="G6094" s="177"/>
      <c r="H6094" s="177"/>
    </row>
    <row r="6095" spans="1:8" x14ac:dyDescent="0.25">
      <c r="A6095" s="793"/>
      <c r="E6095" s="176"/>
      <c r="F6095" s="176"/>
      <c r="G6095" s="177"/>
      <c r="H6095" s="177"/>
    </row>
    <row r="6096" spans="1:8" x14ac:dyDescent="0.25">
      <c r="A6096" s="793"/>
      <c r="E6096" s="176"/>
      <c r="F6096" s="176"/>
      <c r="G6096" s="177"/>
      <c r="H6096" s="177"/>
    </row>
    <row r="6097" spans="1:8" x14ac:dyDescent="0.25">
      <c r="A6097" s="793"/>
      <c r="E6097" s="176"/>
      <c r="F6097" s="176"/>
      <c r="G6097" s="177"/>
      <c r="H6097" s="177"/>
    </row>
    <row r="6098" spans="1:8" x14ac:dyDescent="0.25">
      <c r="A6098" s="793"/>
      <c r="E6098" s="176"/>
      <c r="F6098" s="176"/>
      <c r="G6098" s="177"/>
      <c r="H6098" s="177"/>
    </row>
    <row r="6099" spans="1:8" x14ac:dyDescent="0.25">
      <c r="A6099" s="793"/>
      <c r="E6099" s="176"/>
      <c r="F6099" s="176"/>
      <c r="G6099" s="177"/>
      <c r="H6099" s="177"/>
    </row>
    <row r="6100" spans="1:8" x14ac:dyDescent="0.25">
      <c r="A6100" s="793"/>
      <c r="E6100" s="176"/>
      <c r="F6100" s="176"/>
      <c r="G6100" s="177"/>
      <c r="H6100" s="177"/>
    </row>
    <row r="6101" spans="1:8" x14ac:dyDescent="0.25">
      <c r="A6101" s="793"/>
      <c r="E6101" s="176"/>
      <c r="F6101" s="176"/>
      <c r="G6101" s="177"/>
      <c r="H6101" s="177"/>
    </row>
    <row r="6102" spans="1:8" x14ac:dyDescent="0.25">
      <c r="A6102" s="793"/>
      <c r="E6102" s="176"/>
      <c r="F6102" s="176"/>
      <c r="G6102" s="177"/>
      <c r="H6102" s="177"/>
    </row>
    <row r="6103" spans="1:8" x14ac:dyDescent="0.25">
      <c r="A6103" s="793"/>
      <c r="E6103" s="176"/>
      <c r="F6103" s="176"/>
      <c r="G6103" s="177"/>
      <c r="H6103" s="177"/>
    </row>
    <row r="6104" spans="1:8" x14ac:dyDescent="0.25">
      <c r="A6104" s="793"/>
      <c r="E6104" s="176"/>
      <c r="F6104" s="176"/>
      <c r="G6104" s="177"/>
      <c r="H6104" s="177"/>
    </row>
    <row r="6105" spans="1:8" x14ac:dyDescent="0.25">
      <c r="A6105" s="793"/>
      <c r="E6105" s="176"/>
      <c r="F6105" s="176"/>
      <c r="G6105" s="177"/>
      <c r="H6105" s="177"/>
    </row>
    <row r="6106" spans="1:8" x14ac:dyDescent="0.25">
      <c r="A6106" s="793"/>
      <c r="E6106" s="176"/>
      <c r="F6106" s="176"/>
      <c r="G6106" s="177"/>
      <c r="H6106" s="177"/>
    </row>
    <row r="6107" spans="1:8" x14ac:dyDescent="0.25">
      <c r="A6107" s="793"/>
      <c r="E6107" s="176"/>
      <c r="F6107" s="176"/>
      <c r="G6107" s="177"/>
      <c r="H6107" s="177"/>
    </row>
    <row r="6108" spans="1:8" x14ac:dyDescent="0.25">
      <c r="A6108" s="793"/>
      <c r="E6108" s="176"/>
      <c r="F6108" s="176"/>
      <c r="G6108" s="177"/>
      <c r="H6108" s="177"/>
    </row>
    <row r="6109" spans="1:8" x14ac:dyDescent="0.25">
      <c r="A6109" s="793"/>
      <c r="E6109" s="176"/>
      <c r="F6109" s="176"/>
      <c r="G6109" s="177"/>
      <c r="H6109" s="177"/>
    </row>
    <row r="6110" spans="1:8" x14ac:dyDescent="0.25">
      <c r="A6110" s="793"/>
      <c r="E6110" s="176"/>
      <c r="F6110" s="176"/>
      <c r="G6110" s="177"/>
      <c r="H6110" s="177"/>
    </row>
    <row r="6111" spans="1:8" x14ac:dyDescent="0.25">
      <c r="A6111" s="793"/>
      <c r="E6111" s="176"/>
      <c r="F6111" s="176"/>
      <c r="G6111" s="177"/>
      <c r="H6111" s="177"/>
    </row>
    <row r="6112" spans="1:8" x14ac:dyDescent="0.25">
      <c r="A6112" s="793"/>
      <c r="E6112" s="176"/>
      <c r="F6112" s="176"/>
      <c r="G6112" s="177"/>
      <c r="H6112" s="177"/>
    </row>
    <row r="6113" spans="1:8" x14ac:dyDescent="0.25">
      <c r="A6113" s="793"/>
      <c r="E6113" s="176"/>
      <c r="F6113" s="176"/>
      <c r="G6113" s="177"/>
      <c r="H6113" s="177"/>
    </row>
    <row r="6114" spans="1:8" x14ac:dyDescent="0.25">
      <c r="A6114" s="793"/>
      <c r="E6114" s="176"/>
      <c r="F6114" s="176"/>
      <c r="G6114" s="177"/>
      <c r="H6114" s="177"/>
    </row>
    <row r="6115" spans="1:8" x14ac:dyDescent="0.25">
      <c r="A6115" s="793"/>
      <c r="E6115" s="176"/>
      <c r="F6115" s="176"/>
      <c r="G6115" s="177"/>
      <c r="H6115" s="177"/>
    </row>
    <row r="6116" spans="1:8" x14ac:dyDescent="0.25">
      <c r="A6116" s="793"/>
      <c r="E6116" s="176"/>
      <c r="F6116" s="176"/>
      <c r="G6116" s="177"/>
      <c r="H6116" s="177"/>
    </row>
    <row r="6117" spans="1:8" x14ac:dyDescent="0.25">
      <c r="A6117" s="793"/>
      <c r="E6117" s="176"/>
      <c r="F6117" s="176"/>
      <c r="G6117" s="177"/>
      <c r="H6117" s="177"/>
    </row>
    <row r="6118" spans="1:8" x14ac:dyDescent="0.25">
      <c r="A6118" s="793"/>
      <c r="E6118" s="176"/>
      <c r="F6118" s="176"/>
      <c r="G6118" s="177"/>
      <c r="H6118" s="177"/>
    </row>
    <row r="6119" spans="1:8" x14ac:dyDescent="0.25">
      <c r="A6119" s="793"/>
      <c r="E6119" s="176"/>
      <c r="F6119" s="176"/>
      <c r="G6119" s="177"/>
      <c r="H6119" s="177"/>
    </row>
    <row r="6120" spans="1:8" x14ac:dyDescent="0.25">
      <c r="A6120" s="793"/>
      <c r="E6120" s="176"/>
      <c r="F6120" s="176"/>
      <c r="G6120" s="177"/>
      <c r="H6120" s="177"/>
    </row>
    <row r="6121" spans="1:8" x14ac:dyDescent="0.25">
      <c r="A6121" s="793"/>
      <c r="E6121" s="176"/>
      <c r="F6121" s="176"/>
      <c r="G6121" s="177"/>
      <c r="H6121" s="177"/>
    </row>
    <row r="6122" spans="1:8" x14ac:dyDescent="0.25">
      <c r="A6122" s="793"/>
      <c r="E6122" s="176"/>
      <c r="F6122" s="176"/>
      <c r="G6122" s="177"/>
      <c r="H6122" s="177"/>
    </row>
    <row r="6123" spans="1:8" x14ac:dyDescent="0.25">
      <c r="A6123" s="793"/>
      <c r="E6123" s="176"/>
      <c r="F6123" s="176"/>
      <c r="G6123" s="177"/>
      <c r="H6123" s="177"/>
    </row>
    <row r="6124" spans="1:8" x14ac:dyDescent="0.25">
      <c r="A6124" s="793"/>
      <c r="E6124" s="176"/>
      <c r="F6124" s="176"/>
      <c r="G6124" s="177"/>
      <c r="H6124" s="177"/>
    </row>
    <row r="6125" spans="1:8" x14ac:dyDescent="0.25">
      <c r="A6125" s="793"/>
      <c r="E6125" s="176"/>
      <c r="F6125" s="176"/>
      <c r="G6125" s="177"/>
      <c r="H6125" s="177"/>
    </row>
    <row r="6126" spans="1:8" x14ac:dyDescent="0.25">
      <c r="A6126" s="793"/>
      <c r="E6126" s="176"/>
      <c r="F6126" s="176"/>
      <c r="G6126" s="177"/>
      <c r="H6126" s="177"/>
    </row>
    <row r="6127" spans="1:8" x14ac:dyDescent="0.25">
      <c r="A6127" s="793"/>
      <c r="E6127" s="176"/>
      <c r="F6127" s="176"/>
      <c r="G6127" s="177"/>
      <c r="H6127" s="177"/>
    </row>
    <row r="6128" spans="1:8" x14ac:dyDescent="0.25">
      <c r="A6128" s="793"/>
      <c r="E6128" s="176"/>
      <c r="F6128" s="176"/>
      <c r="G6128" s="177"/>
      <c r="H6128" s="177"/>
    </row>
    <row r="6129" spans="1:8" x14ac:dyDescent="0.25">
      <c r="A6129" s="793"/>
      <c r="E6129" s="176"/>
      <c r="F6129" s="176"/>
      <c r="G6129" s="177"/>
      <c r="H6129" s="177"/>
    </row>
    <row r="6130" spans="1:8" x14ac:dyDescent="0.25">
      <c r="A6130" s="793"/>
      <c r="E6130" s="176"/>
      <c r="F6130" s="176"/>
      <c r="G6130" s="177"/>
      <c r="H6130" s="177"/>
    </row>
    <row r="6131" spans="1:8" x14ac:dyDescent="0.25">
      <c r="A6131" s="793"/>
      <c r="E6131" s="176"/>
      <c r="F6131" s="176"/>
      <c r="G6131" s="177"/>
      <c r="H6131" s="177"/>
    </row>
    <row r="6132" spans="1:8" x14ac:dyDescent="0.25">
      <c r="A6132" s="793"/>
      <c r="E6132" s="176"/>
      <c r="F6132" s="176"/>
      <c r="G6132" s="177"/>
      <c r="H6132" s="177"/>
    </row>
    <row r="6133" spans="1:8" x14ac:dyDescent="0.25">
      <c r="A6133" s="793"/>
      <c r="E6133" s="176"/>
      <c r="F6133" s="176"/>
      <c r="G6133" s="177"/>
      <c r="H6133" s="177"/>
    </row>
    <row r="6134" spans="1:8" x14ac:dyDescent="0.25">
      <c r="A6134" s="793"/>
      <c r="E6134" s="176"/>
      <c r="F6134" s="176"/>
      <c r="G6134" s="177"/>
      <c r="H6134" s="177"/>
    </row>
    <row r="6135" spans="1:8" x14ac:dyDescent="0.25">
      <c r="A6135" s="793"/>
      <c r="E6135" s="176"/>
      <c r="F6135" s="176"/>
      <c r="G6135" s="177"/>
      <c r="H6135" s="177"/>
    </row>
    <row r="6136" spans="1:8" x14ac:dyDescent="0.25">
      <c r="A6136" s="793"/>
      <c r="E6136" s="176"/>
      <c r="F6136" s="176"/>
      <c r="G6136" s="177"/>
      <c r="H6136" s="177"/>
    </row>
    <row r="6137" spans="1:8" x14ac:dyDescent="0.25">
      <c r="A6137" s="793"/>
      <c r="E6137" s="176"/>
      <c r="F6137" s="176"/>
      <c r="G6137" s="177"/>
      <c r="H6137" s="177"/>
    </row>
    <row r="6138" spans="1:8" x14ac:dyDescent="0.25">
      <c r="A6138" s="793"/>
      <c r="E6138" s="176"/>
      <c r="F6138" s="176"/>
      <c r="G6138" s="177"/>
      <c r="H6138" s="177"/>
    </row>
    <row r="6139" spans="1:8" x14ac:dyDescent="0.25">
      <c r="A6139" s="793"/>
      <c r="E6139" s="176"/>
      <c r="F6139" s="176"/>
      <c r="G6139" s="177"/>
      <c r="H6139" s="177"/>
    </row>
    <row r="6140" spans="1:8" x14ac:dyDescent="0.25">
      <c r="A6140" s="793"/>
      <c r="E6140" s="176"/>
      <c r="F6140" s="176"/>
      <c r="G6140" s="177"/>
      <c r="H6140" s="177"/>
    </row>
    <row r="6141" spans="1:8" x14ac:dyDescent="0.25">
      <c r="A6141" s="793"/>
      <c r="E6141" s="176"/>
      <c r="F6141" s="176"/>
      <c r="G6141" s="177"/>
      <c r="H6141" s="177"/>
    </row>
    <row r="6142" spans="1:8" x14ac:dyDescent="0.25">
      <c r="A6142" s="793"/>
      <c r="E6142" s="176"/>
      <c r="F6142" s="176"/>
      <c r="G6142" s="177"/>
      <c r="H6142" s="177"/>
    </row>
    <row r="6143" spans="1:8" x14ac:dyDescent="0.25">
      <c r="A6143" s="793"/>
      <c r="E6143" s="176"/>
      <c r="F6143" s="176"/>
      <c r="G6143" s="177"/>
      <c r="H6143" s="177"/>
    </row>
    <row r="6144" spans="1:8" x14ac:dyDescent="0.25">
      <c r="A6144" s="793"/>
      <c r="E6144" s="176"/>
      <c r="F6144" s="176"/>
      <c r="G6144" s="177"/>
      <c r="H6144" s="177"/>
    </row>
    <row r="6145" spans="1:8" x14ac:dyDescent="0.25">
      <c r="A6145" s="793"/>
      <c r="E6145" s="176"/>
      <c r="F6145" s="176"/>
      <c r="G6145" s="177"/>
      <c r="H6145" s="177"/>
    </row>
    <row r="6146" spans="1:8" x14ac:dyDescent="0.25">
      <c r="A6146" s="793"/>
      <c r="E6146" s="176"/>
      <c r="F6146" s="176"/>
      <c r="G6146" s="177"/>
      <c r="H6146" s="177"/>
    </row>
    <row r="6147" spans="1:8" x14ac:dyDescent="0.25">
      <c r="A6147" s="793"/>
      <c r="E6147" s="176"/>
      <c r="F6147" s="176"/>
      <c r="G6147" s="177"/>
      <c r="H6147" s="177"/>
    </row>
    <row r="6148" spans="1:8" x14ac:dyDescent="0.25">
      <c r="A6148" s="793"/>
      <c r="E6148" s="176"/>
      <c r="F6148" s="176"/>
      <c r="G6148" s="177"/>
      <c r="H6148" s="177"/>
    </row>
    <row r="6149" spans="1:8" x14ac:dyDescent="0.25">
      <c r="A6149" s="793"/>
      <c r="E6149" s="176"/>
      <c r="F6149" s="176"/>
      <c r="G6149" s="177"/>
      <c r="H6149" s="177"/>
    </row>
    <row r="6150" spans="1:8" x14ac:dyDescent="0.25">
      <c r="A6150" s="793"/>
      <c r="E6150" s="176"/>
      <c r="F6150" s="176"/>
      <c r="G6150" s="177"/>
      <c r="H6150" s="177"/>
    </row>
    <row r="6151" spans="1:8" x14ac:dyDescent="0.25">
      <c r="A6151" s="793"/>
      <c r="E6151" s="176"/>
      <c r="F6151" s="176"/>
      <c r="G6151" s="177"/>
      <c r="H6151" s="177"/>
    </row>
    <row r="6152" spans="1:8" x14ac:dyDescent="0.25">
      <c r="A6152" s="793"/>
      <c r="E6152" s="176"/>
      <c r="F6152" s="176"/>
      <c r="G6152" s="177"/>
      <c r="H6152" s="177"/>
    </row>
    <row r="6153" spans="1:8" x14ac:dyDescent="0.25">
      <c r="A6153" s="793"/>
      <c r="E6153" s="176"/>
      <c r="F6153" s="176"/>
      <c r="G6153" s="177"/>
      <c r="H6153" s="177"/>
    </row>
    <row r="6154" spans="1:8" x14ac:dyDescent="0.25">
      <c r="A6154" s="793"/>
      <c r="E6154" s="176"/>
      <c r="F6154" s="176"/>
      <c r="G6154" s="177"/>
      <c r="H6154" s="177"/>
    </row>
    <row r="6155" spans="1:8" x14ac:dyDescent="0.25">
      <c r="A6155" s="793"/>
      <c r="E6155" s="176"/>
      <c r="F6155" s="176"/>
      <c r="G6155" s="177"/>
      <c r="H6155" s="177"/>
    </row>
    <row r="6156" spans="1:8" x14ac:dyDescent="0.25">
      <c r="A6156" s="793"/>
      <c r="E6156" s="176"/>
      <c r="F6156" s="176"/>
      <c r="G6156" s="177"/>
      <c r="H6156" s="177"/>
    </row>
    <row r="6157" spans="1:8" x14ac:dyDescent="0.25">
      <c r="A6157" s="793"/>
      <c r="E6157" s="176"/>
      <c r="F6157" s="176"/>
      <c r="G6157" s="177"/>
      <c r="H6157" s="177"/>
    </row>
    <row r="6158" spans="1:8" x14ac:dyDescent="0.25">
      <c r="A6158" s="793"/>
      <c r="E6158" s="176"/>
      <c r="F6158" s="176"/>
      <c r="G6158" s="177"/>
      <c r="H6158" s="177"/>
    </row>
    <row r="6159" spans="1:8" x14ac:dyDescent="0.25">
      <c r="A6159" s="793"/>
      <c r="E6159" s="176"/>
      <c r="F6159" s="176"/>
      <c r="G6159" s="177"/>
      <c r="H6159" s="177"/>
    </row>
    <row r="6160" spans="1:8" x14ac:dyDescent="0.25">
      <c r="A6160" s="793"/>
      <c r="E6160" s="176"/>
      <c r="F6160" s="176"/>
      <c r="G6160" s="177"/>
      <c r="H6160" s="177"/>
    </row>
    <row r="6161" spans="1:8" x14ac:dyDescent="0.25">
      <c r="A6161" s="793"/>
      <c r="E6161" s="176"/>
      <c r="F6161" s="176"/>
      <c r="G6161" s="177"/>
      <c r="H6161" s="177"/>
    </row>
    <row r="6162" spans="1:8" x14ac:dyDescent="0.25">
      <c r="A6162" s="793"/>
      <c r="E6162" s="176"/>
      <c r="F6162" s="176"/>
      <c r="G6162" s="177"/>
      <c r="H6162" s="177"/>
    </row>
    <row r="6163" spans="1:8" x14ac:dyDescent="0.25">
      <c r="A6163" s="793"/>
      <c r="E6163" s="176"/>
      <c r="F6163" s="176"/>
      <c r="G6163" s="177"/>
      <c r="H6163" s="177"/>
    </row>
    <row r="6164" spans="1:8" x14ac:dyDescent="0.25">
      <c r="A6164" s="793"/>
      <c r="E6164" s="176"/>
      <c r="F6164" s="176"/>
      <c r="G6164" s="177"/>
      <c r="H6164" s="177"/>
    </row>
    <row r="6165" spans="1:8" x14ac:dyDescent="0.25">
      <c r="A6165" s="793"/>
      <c r="E6165" s="176"/>
      <c r="F6165" s="176"/>
      <c r="G6165" s="177"/>
      <c r="H6165" s="177"/>
    </row>
    <row r="6166" spans="1:8" x14ac:dyDescent="0.25">
      <c r="A6166" s="793"/>
      <c r="E6166" s="176"/>
      <c r="F6166" s="176"/>
      <c r="G6166" s="177"/>
      <c r="H6166" s="177"/>
    </row>
    <row r="6167" spans="1:8" x14ac:dyDescent="0.25">
      <c r="A6167" s="793"/>
      <c r="E6167" s="176"/>
      <c r="F6167" s="176"/>
      <c r="G6167" s="177"/>
      <c r="H6167" s="177"/>
    </row>
    <row r="6168" spans="1:8" x14ac:dyDescent="0.25">
      <c r="A6168" s="793"/>
      <c r="E6168" s="176"/>
      <c r="F6168" s="176"/>
      <c r="G6168" s="177"/>
      <c r="H6168" s="177"/>
    </row>
    <row r="6169" spans="1:8" x14ac:dyDescent="0.25">
      <c r="A6169" s="793"/>
      <c r="E6169" s="176"/>
      <c r="F6169" s="176"/>
      <c r="G6169" s="177"/>
      <c r="H6169" s="177"/>
    </row>
    <row r="6170" spans="1:8" x14ac:dyDescent="0.25">
      <c r="A6170" s="793"/>
      <c r="E6170" s="176"/>
      <c r="F6170" s="176"/>
      <c r="G6170" s="177"/>
      <c r="H6170" s="177"/>
    </row>
    <row r="6171" spans="1:8" x14ac:dyDescent="0.25">
      <c r="A6171" s="793"/>
      <c r="E6171" s="176"/>
      <c r="F6171" s="176"/>
      <c r="G6171" s="177"/>
      <c r="H6171" s="177"/>
    </row>
    <row r="6172" spans="1:8" x14ac:dyDescent="0.25">
      <c r="A6172" s="793"/>
      <c r="E6172" s="176"/>
      <c r="F6172" s="176"/>
      <c r="G6172" s="177"/>
      <c r="H6172" s="177"/>
    </row>
    <row r="6173" spans="1:8" x14ac:dyDescent="0.25">
      <c r="A6173" s="793"/>
      <c r="E6173" s="176"/>
      <c r="F6173" s="176"/>
      <c r="G6173" s="177"/>
      <c r="H6173" s="177"/>
    </row>
    <row r="6174" spans="1:8" x14ac:dyDescent="0.25">
      <c r="A6174" s="793"/>
      <c r="E6174" s="176"/>
      <c r="F6174" s="176"/>
      <c r="G6174" s="177"/>
      <c r="H6174" s="177"/>
    </row>
    <row r="6175" spans="1:8" x14ac:dyDescent="0.25">
      <c r="A6175" s="793"/>
      <c r="E6175" s="176"/>
      <c r="F6175" s="176"/>
      <c r="G6175" s="177"/>
      <c r="H6175" s="177"/>
    </row>
    <row r="6176" spans="1:8" x14ac:dyDescent="0.25">
      <c r="A6176" s="793"/>
      <c r="E6176" s="176"/>
      <c r="F6176" s="176"/>
      <c r="G6176" s="177"/>
      <c r="H6176" s="177"/>
    </row>
    <row r="6177" spans="1:8" x14ac:dyDescent="0.25">
      <c r="A6177" s="793"/>
      <c r="E6177" s="176"/>
      <c r="F6177" s="176"/>
      <c r="G6177" s="177"/>
      <c r="H6177" s="177"/>
    </row>
    <row r="6178" spans="1:8" x14ac:dyDescent="0.25">
      <c r="A6178" s="793"/>
      <c r="E6178" s="176"/>
      <c r="F6178" s="176"/>
      <c r="G6178" s="177"/>
      <c r="H6178" s="177"/>
    </row>
    <row r="6179" spans="1:8" x14ac:dyDescent="0.25">
      <c r="A6179" s="793"/>
      <c r="E6179" s="176"/>
      <c r="F6179" s="176"/>
      <c r="G6179" s="177"/>
      <c r="H6179" s="177"/>
    </row>
    <row r="6180" spans="1:8" x14ac:dyDescent="0.25">
      <c r="A6180" s="793"/>
      <c r="E6180" s="176"/>
      <c r="F6180" s="176"/>
      <c r="G6180" s="177"/>
      <c r="H6180" s="177"/>
    </row>
    <row r="6181" spans="1:8" x14ac:dyDescent="0.25">
      <c r="A6181" s="793"/>
      <c r="E6181" s="176"/>
      <c r="F6181" s="176"/>
      <c r="G6181" s="177"/>
      <c r="H6181" s="177"/>
    </row>
    <row r="6182" spans="1:8" x14ac:dyDescent="0.25">
      <c r="A6182" s="793"/>
      <c r="E6182" s="176"/>
      <c r="F6182" s="176"/>
      <c r="G6182" s="177"/>
      <c r="H6182" s="177"/>
    </row>
    <row r="6183" spans="1:8" x14ac:dyDescent="0.25">
      <c r="A6183" s="793"/>
      <c r="E6183" s="176"/>
      <c r="F6183" s="176"/>
      <c r="G6183" s="177"/>
      <c r="H6183" s="177"/>
    </row>
    <row r="6184" spans="1:8" x14ac:dyDescent="0.25">
      <c r="A6184" s="793"/>
      <c r="E6184" s="176"/>
      <c r="F6184" s="176"/>
      <c r="G6184" s="177"/>
      <c r="H6184" s="177"/>
    </row>
    <row r="6185" spans="1:8" x14ac:dyDescent="0.25">
      <c r="A6185" s="793"/>
      <c r="E6185" s="176"/>
      <c r="F6185" s="176"/>
      <c r="G6185" s="177"/>
      <c r="H6185" s="177"/>
    </row>
    <row r="6186" spans="1:8" x14ac:dyDescent="0.25">
      <c r="A6186" s="793"/>
      <c r="E6186" s="176"/>
      <c r="F6186" s="176"/>
      <c r="G6186" s="177"/>
      <c r="H6186" s="177"/>
    </row>
    <row r="6187" spans="1:8" x14ac:dyDescent="0.25">
      <c r="A6187" s="793"/>
      <c r="E6187" s="176"/>
      <c r="F6187" s="176"/>
      <c r="G6187" s="177"/>
      <c r="H6187" s="177"/>
    </row>
    <row r="6188" spans="1:8" x14ac:dyDescent="0.25">
      <c r="A6188" s="793"/>
      <c r="E6188" s="176"/>
      <c r="F6188" s="176"/>
      <c r="G6188" s="177"/>
      <c r="H6188" s="177"/>
    </row>
    <row r="6189" spans="1:8" x14ac:dyDescent="0.25">
      <c r="A6189" s="793"/>
      <c r="E6189" s="176"/>
      <c r="F6189" s="176"/>
      <c r="G6189" s="177"/>
      <c r="H6189" s="177"/>
    </row>
    <row r="6190" spans="1:8" x14ac:dyDescent="0.25">
      <c r="A6190" s="793"/>
      <c r="E6190" s="176"/>
      <c r="F6190" s="176"/>
      <c r="G6190" s="177"/>
      <c r="H6190" s="177"/>
    </row>
    <row r="6191" spans="1:8" x14ac:dyDescent="0.25">
      <c r="A6191" s="793"/>
      <c r="E6191" s="176"/>
      <c r="F6191" s="176"/>
      <c r="G6191" s="177"/>
      <c r="H6191" s="177"/>
    </row>
    <row r="6192" spans="1:8" x14ac:dyDescent="0.25">
      <c r="A6192" s="793"/>
      <c r="E6192" s="176"/>
      <c r="F6192" s="176"/>
      <c r="G6192" s="177"/>
      <c r="H6192" s="177"/>
    </row>
    <row r="6193" spans="1:8" x14ac:dyDescent="0.25">
      <c r="A6193" s="793"/>
      <c r="E6193" s="176"/>
      <c r="F6193" s="176"/>
      <c r="G6193" s="177"/>
      <c r="H6193" s="177"/>
    </row>
    <row r="6194" spans="1:8" x14ac:dyDescent="0.25">
      <c r="A6194" s="793"/>
      <c r="E6194" s="176"/>
      <c r="F6194" s="176"/>
      <c r="G6194" s="177"/>
      <c r="H6194" s="177"/>
    </row>
    <row r="6195" spans="1:8" x14ac:dyDescent="0.25">
      <c r="A6195" s="793"/>
      <c r="E6195" s="176"/>
      <c r="F6195" s="176"/>
      <c r="G6195" s="177"/>
      <c r="H6195" s="177"/>
    </row>
    <row r="6196" spans="1:8" x14ac:dyDescent="0.25">
      <c r="A6196" s="793"/>
      <c r="E6196" s="176"/>
      <c r="F6196" s="176"/>
      <c r="G6196" s="177"/>
      <c r="H6196" s="177"/>
    </row>
    <row r="6197" spans="1:8" x14ac:dyDescent="0.25">
      <c r="A6197" s="793"/>
      <c r="E6197" s="176"/>
      <c r="F6197" s="176"/>
      <c r="G6197" s="177"/>
      <c r="H6197" s="177"/>
    </row>
    <row r="6198" spans="1:8" x14ac:dyDescent="0.25">
      <c r="A6198" s="793"/>
      <c r="E6198" s="176"/>
      <c r="F6198" s="176"/>
      <c r="G6198" s="177"/>
      <c r="H6198" s="177"/>
    </row>
    <row r="6199" spans="1:8" x14ac:dyDescent="0.25">
      <c r="A6199" s="793"/>
      <c r="E6199" s="176"/>
      <c r="F6199" s="176"/>
      <c r="G6199" s="177"/>
      <c r="H6199" s="177"/>
    </row>
    <row r="6200" spans="1:8" x14ac:dyDescent="0.25">
      <c r="A6200" s="793"/>
      <c r="E6200" s="176"/>
      <c r="F6200" s="176"/>
      <c r="G6200" s="177"/>
      <c r="H6200" s="177"/>
    </row>
    <row r="6201" spans="1:8" x14ac:dyDescent="0.25">
      <c r="A6201" s="793"/>
      <c r="E6201" s="176"/>
      <c r="F6201" s="176"/>
      <c r="G6201" s="177"/>
      <c r="H6201" s="177"/>
    </row>
    <row r="6202" spans="1:8" x14ac:dyDescent="0.25">
      <c r="A6202" s="793"/>
      <c r="E6202" s="176"/>
      <c r="F6202" s="176"/>
      <c r="G6202" s="177"/>
      <c r="H6202" s="177"/>
    </row>
    <row r="6203" spans="1:8" x14ac:dyDescent="0.25">
      <c r="A6203" s="793"/>
      <c r="E6203" s="176"/>
      <c r="F6203" s="176"/>
      <c r="G6203" s="177"/>
      <c r="H6203" s="177"/>
    </row>
    <row r="6204" spans="1:8" x14ac:dyDescent="0.25">
      <c r="A6204" s="793"/>
      <c r="E6204" s="176"/>
      <c r="F6204" s="176"/>
      <c r="G6204" s="177"/>
      <c r="H6204" s="177"/>
    </row>
    <row r="6205" spans="1:8" x14ac:dyDescent="0.25">
      <c r="A6205" s="793"/>
      <c r="E6205" s="176"/>
      <c r="F6205" s="176"/>
      <c r="G6205" s="177"/>
      <c r="H6205" s="177"/>
    </row>
    <row r="6206" spans="1:8" x14ac:dyDescent="0.25">
      <c r="A6206" s="793"/>
      <c r="E6206" s="176"/>
      <c r="F6206" s="176"/>
      <c r="G6206" s="177"/>
      <c r="H6206" s="177"/>
    </row>
    <row r="6207" spans="1:8" x14ac:dyDescent="0.25">
      <c r="A6207" s="793"/>
      <c r="E6207" s="176"/>
      <c r="F6207" s="176"/>
      <c r="G6207" s="177"/>
      <c r="H6207" s="177"/>
    </row>
    <row r="6208" spans="1:8" x14ac:dyDescent="0.25">
      <c r="A6208" s="793"/>
      <c r="E6208" s="176"/>
      <c r="F6208" s="176"/>
      <c r="G6208" s="177"/>
      <c r="H6208" s="177"/>
    </row>
    <row r="6209" spans="1:8" x14ac:dyDescent="0.25">
      <c r="A6209" s="793"/>
      <c r="E6209" s="176"/>
      <c r="F6209" s="176"/>
      <c r="G6209" s="177"/>
      <c r="H6209" s="177"/>
    </row>
    <row r="6210" spans="1:8" x14ac:dyDescent="0.25">
      <c r="A6210" s="793"/>
      <c r="E6210" s="176"/>
      <c r="F6210" s="176"/>
      <c r="G6210" s="177"/>
      <c r="H6210" s="177"/>
    </row>
    <row r="6211" spans="1:8" x14ac:dyDescent="0.25">
      <c r="A6211" s="793"/>
      <c r="E6211" s="176"/>
      <c r="F6211" s="176"/>
      <c r="G6211" s="177"/>
      <c r="H6211" s="177"/>
    </row>
    <row r="6212" spans="1:8" x14ac:dyDescent="0.25">
      <c r="A6212" s="793"/>
      <c r="E6212" s="176"/>
      <c r="F6212" s="176"/>
      <c r="G6212" s="177"/>
      <c r="H6212" s="177"/>
    </row>
    <row r="6213" spans="1:8" x14ac:dyDescent="0.25">
      <c r="A6213" s="793"/>
      <c r="E6213" s="176"/>
      <c r="F6213" s="176"/>
      <c r="G6213" s="177"/>
      <c r="H6213" s="177"/>
    </row>
    <row r="6214" spans="1:8" x14ac:dyDescent="0.25">
      <c r="A6214" s="793"/>
      <c r="E6214" s="176"/>
      <c r="F6214" s="176"/>
      <c r="G6214" s="177"/>
      <c r="H6214" s="177"/>
    </row>
    <row r="6215" spans="1:8" x14ac:dyDescent="0.25">
      <c r="A6215" s="793"/>
      <c r="E6215" s="176"/>
      <c r="F6215" s="176"/>
      <c r="G6215" s="177"/>
      <c r="H6215" s="177"/>
    </row>
    <row r="6216" spans="1:8" x14ac:dyDescent="0.25">
      <c r="A6216" s="793"/>
      <c r="E6216" s="176"/>
      <c r="F6216" s="176"/>
      <c r="G6216" s="177"/>
      <c r="H6216" s="177"/>
    </row>
    <row r="6217" spans="1:8" x14ac:dyDescent="0.25">
      <c r="A6217" s="793"/>
      <c r="E6217" s="176"/>
      <c r="F6217" s="176"/>
      <c r="G6217" s="177"/>
      <c r="H6217" s="177"/>
    </row>
    <row r="6218" spans="1:8" x14ac:dyDescent="0.25">
      <c r="A6218" s="793"/>
      <c r="E6218" s="176"/>
      <c r="F6218" s="176"/>
      <c r="G6218" s="177"/>
      <c r="H6218" s="177"/>
    </row>
    <row r="6219" spans="1:8" x14ac:dyDescent="0.25">
      <c r="A6219" s="793"/>
      <c r="E6219" s="176"/>
      <c r="F6219" s="176"/>
      <c r="G6219" s="177"/>
      <c r="H6219" s="177"/>
    </row>
    <row r="6220" spans="1:8" x14ac:dyDescent="0.25">
      <c r="A6220" s="793"/>
      <c r="E6220" s="176"/>
      <c r="F6220" s="176"/>
      <c r="G6220" s="177"/>
      <c r="H6220" s="177"/>
    </row>
    <row r="6221" spans="1:8" x14ac:dyDescent="0.25">
      <c r="A6221" s="793"/>
      <c r="E6221" s="176"/>
      <c r="F6221" s="176"/>
      <c r="G6221" s="177"/>
      <c r="H6221" s="177"/>
    </row>
    <row r="6222" spans="1:8" x14ac:dyDescent="0.25">
      <c r="A6222" s="793"/>
      <c r="E6222" s="176"/>
      <c r="F6222" s="176"/>
      <c r="G6222" s="177"/>
      <c r="H6222" s="177"/>
    </row>
    <row r="6223" spans="1:8" x14ac:dyDescent="0.25">
      <c r="A6223" s="793"/>
      <c r="E6223" s="176"/>
      <c r="F6223" s="176"/>
      <c r="G6223" s="177"/>
      <c r="H6223" s="177"/>
    </row>
    <row r="6224" spans="1:8" x14ac:dyDescent="0.25">
      <c r="A6224" s="793"/>
      <c r="E6224" s="176"/>
      <c r="F6224" s="176"/>
      <c r="G6224" s="177"/>
      <c r="H6224" s="177"/>
    </row>
    <row r="6225" spans="1:8" x14ac:dyDescent="0.25">
      <c r="A6225" s="793"/>
      <c r="E6225" s="176"/>
      <c r="F6225" s="176"/>
      <c r="G6225" s="177"/>
      <c r="H6225" s="177"/>
    </row>
    <row r="6226" spans="1:8" x14ac:dyDescent="0.25">
      <c r="A6226" s="793"/>
      <c r="E6226" s="176"/>
      <c r="F6226" s="176"/>
      <c r="G6226" s="177"/>
      <c r="H6226" s="177"/>
    </row>
    <row r="6227" spans="1:8" x14ac:dyDescent="0.25">
      <c r="A6227" s="793"/>
      <c r="E6227" s="176"/>
      <c r="F6227" s="176"/>
      <c r="G6227" s="177"/>
      <c r="H6227" s="177"/>
    </row>
    <row r="6228" spans="1:8" x14ac:dyDescent="0.25">
      <c r="A6228" s="793"/>
      <c r="E6228" s="176"/>
      <c r="F6228" s="176"/>
      <c r="G6228" s="177"/>
      <c r="H6228" s="177"/>
    </row>
    <row r="6229" spans="1:8" x14ac:dyDescent="0.25">
      <c r="A6229" s="793"/>
      <c r="E6229" s="176"/>
      <c r="F6229" s="176"/>
      <c r="G6229" s="177"/>
      <c r="H6229" s="177"/>
    </row>
    <row r="6230" spans="1:8" x14ac:dyDescent="0.25">
      <c r="A6230" s="793"/>
      <c r="E6230" s="176"/>
      <c r="F6230" s="176"/>
      <c r="G6230" s="177"/>
      <c r="H6230" s="177"/>
    </row>
    <row r="6231" spans="1:8" x14ac:dyDescent="0.25">
      <c r="A6231" s="793"/>
      <c r="E6231" s="176"/>
      <c r="F6231" s="176"/>
      <c r="G6231" s="177"/>
      <c r="H6231" s="177"/>
    </row>
    <row r="6232" spans="1:8" x14ac:dyDescent="0.25">
      <c r="A6232" s="793"/>
      <c r="E6232" s="176"/>
      <c r="F6232" s="176"/>
      <c r="G6232" s="177"/>
      <c r="H6232" s="177"/>
    </row>
    <row r="6233" spans="1:8" x14ac:dyDescent="0.25">
      <c r="A6233" s="793"/>
      <c r="E6233" s="176"/>
      <c r="F6233" s="176"/>
      <c r="G6233" s="177"/>
      <c r="H6233" s="177"/>
    </row>
    <row r="6234" spans="1:8" x14ac:dyDescent="0.25">
      <c r="A6234" s="793"/>
      <c r="E6234" s="176"/>
      <c r="F6234" s="176"/>
      <c r="G6234" s="177"/>
      <c r="H6234" s="177"/>
    </row>
    <row r="6235" spans="1:8" x14ac:dyDescent="0.25">
      <c r="A6235" s="793"/>
      <c r="E6235" s="176"/>
      <c r="F6235" s="176"/>
      <c r="G6235" s="177"/>
      <c r="H6235" s="177"/>
    </row>
    <row r="6236" spans="1:8" x14ac:dyDescent="0.25">
      <c r="A6236" s="793"/>
      <c r="E6236" s="176"/>
      <c r="F6236" s="176"/>
      <c r="G6236" s="177"/>
      <c r="H6236" s="177"/>
    </row>
    <row r="6237" spans="1:8" x14ac:dyDescent="0.25">
      <c r="A6237" s="793"/>
      <c r="E6237" s="176"/>
      <c r="F6237" s="176"/>
      <c r="G6237" s="177"/>
      <c r="H6237" s="177"/>
    </row>
    <row r="6238" spans="1:8" x14ac:dyDescent="0.25">
      <c r="A6238" s="793"/>
      <c r="E6238" s="176"/>
      <c r="F6238" s="176"/>
      <c r="G6238" s="177"/>
      <c r="H6238" s="177"/>
    </row>
    <row r="6239" spans="1:8" x14ac:dyDescent="0.25">
      <c r="A6239" s="793"/>
      <c r="E6239" s="176"/>
      <c r="F6239" s="176"/>
      <c r="G6239" s="177"/>
      <c r="H6239" s="177"/>
    </row>
    <row r="6240" spans="1:8" x14ac:dyDescent="0.25">
      <c r="A6240" s="793"/>
      <c r="E6240" s="176"/>
      <c r="F6240" s="176"/>
      <c r="G6240" s="177"/>
      <c r="H6240" s="177"/>
    </row>
    <row r="6241" spans="1:8" x14ac:dyDescent="0.25">
      <c r="A6241" s="793"/>
      <c r="E6241" s="176"/>
      <c r="F6241" s="176"/>
      <c r="G6241" s="177"/>
      <c r="H6241" s="177"/>
    </row>
    <row r="6242" spans="1:8" x14ac:dyDescent="0.25">
      <c r="A6242" s="793"/>
      <c r="E6242" s="176"/>
      <c r="F6242" s="176"/>
      <c r="G6242" s="177"/>
      <c r="H6242" s="177"/>
    </row>
    <row r="6243" spans="1:8" x14ac:dyDescent="0.25">
      <c r="A6243" s="793"/>
      <c r="E6243" s="176"/>
      <c r="F6243" s="176"/>
      <c r="G6243" s="177"/>
      <c r="H6243" s="177"/>
    </row>
    <row r="6244" spans="1:8" x14ac:dyDescent="0.25">
      <c r="A6244" s="793"/>
      <c r="E6244" s="176"/>
      <c r="F6244" s="176"/>
      <c r="G6244" s="177"/>
      <c r="H6244" s="177"/>
    </row>
    <row r="6245" spans="1:8" x14ac:dyDescent="0.25">
      <c r="A6245" s="793"/>
      <c r="E6245" s="176"/>
      <c r="F6245" s="176"/>
      <c r="G6245" s="177"/>
      <c r="H6245" s="177"/>
    </row>
    <row r="6246" spans="1:8" x14ac:dyDescent="0.25">
      <c r="A6246" s="793"/>
      <c r="E6246" s="176"/>
      <c r="F6246" s="176"/>
      <c r="G6246" s="177"/>
      <c r="H6246" s="177"/>
    </row>
    <row r="6247" spans="1:8" x14ac:dyDescent="0.25">
      <c r="A6247" s="793"/>
      <c r="E6247" s="176"/>
      <c r="F6247" s="176"/>
      <c r="G6247" s="177"/>
      <c r="H6247" s="177"/>
    </row>
    <row r="6248" spans="1:8" x14ac:dyDescent="0.25">
      <c r="A6248" s="793"/>
      <c r="E6248" s="176"/>
      <c r="F6248" s="176"/>
      <c r="G6248" s="177"/>
      <c r="H6248" s="177"/>
    </row>
    <row r="6249" spans="1:8" x14ac:dyDescent="0.25">
      <c r="A6249" s="793"/>
      <c r="E6249" s="176"/>
      <c r="F6249" s="176"/>
      <c r="G6249" s="177"/>
      <c r="H6249" s="177"/>
    </row>
    <row r="6250" spans="1:8" x14ac:dyDescent="0.25">
      <c r="A6250" s="793"/>
      <c r="E6250" s="176"/>
      <c r="F6250" s="176"/>
      <c r="G6250" s="177"/>
      <c r="H6250" s="177"/>
    </row>
    <row r="6251" spans="1:8" x14ac:dyDescent="0.25">
      <c r="A6251" s="793"/>
      <c r="E6251" s="176"/>
      <c r="F6251" s="176"/>
      <c r="G6251" s="177"/>
      <c r="H6251" s="177"/>
    </row>
    <row r="6252" spans="1:8" x14ac:dyDescent="0.25">
      <c r="A6252" s="793"/>
      <c r="E6252" s="176"/>
      <c r="F6252" s="176"/>
      <c r="G6252" s="177"/>
      <c r="H6252" s="177"/>
    </row>
    <row r="6253" spans="1:8" x14ac:dyDescent="0.25">
      <c r="A6253" s="793"/>
      <c r="E6253" s="176"/>
      <c r="F6253" s="176"/>
      <c r="G6253" s="177"/>
      <c r="H6253" s="177"/>
    </row>
    <row r="6254" spans="1:8" x14ac:dyDescent="0.25">
      <c r="A6254" s="793"/>
      <c r="E6254" s="176"/>
      <c r="F6254" s="176"/>
      <c r="G6254" s="177"/>
      <c r="H6254" s="177"/>
    </row>
    <row r="6255" spans="1:8" x14ac:dyDescent="0.25">
      <c r="A6255" s="793"/>
      <c r="E6255" s="176"/>
      <c r="F6255" s="176"/>
      <c r="G6255" s="177"/>
      <c r="H6255" s="177"/>
    </row>
    <row r="6256" spans="1:8" x14ac:dyDescent="0.25">
      <c r="A6256" s="793"/>
      <c r="E6256" s="176"/>
      <c r="F6256" s="176"/>
      <c r="G6256" s="177"/>
      <c r="H6256" s="177"/>
    </row>
    <row r="6257" spans="1:8" x14ac:dyDescent="0.25">
      <c r="A6257" s="793"/>
      <c r="E6257" s="176"/>
      <c r="F6257" s="176"/>
      <c r="G6257" s="177"/>
      <c r="H6257" s="177"/>
    </row>
    <row r="6258" spans="1:8" x14ac:dyDescent="0.25">
      <c r="A6258" s="793"/>
      <c r="E6258" s="176"/>
      <c r="F6258" s="176"/>
      <c r="G6258" s="177"/>
      <c r="H6258" s="177"/>
    </row>
    <row r="6259" spans="1:8" x14ac:dyDescent="0.25">
      <c r="A6259" s="793"/>
      <c r="E6259" s="176"/>
      <c r="F6259" s="176"/>
      <c r="G6259" s="177"/>
      <c r="H6259" s="177"/>
    </row>
    <row r="6260" spans="1:8" x14ac:dyDescent="0.25">
      <c r="A6260" s="793"/>
      <c r="E6260" s="176"/>
      <c r="F6260" s="176"/>
      <c r="G6260" s="177"/>
      <c r="H6260" s="177"/>
    </row>
    <row r="6261" spans="1:8" x14ac:dyDescent="0.25">
      <c r="A6261" s="793"/>
      <c r="E6261" s="176"/>
      <c r="F6261" s="176"/>
      <c r="G6261" s="177"/>
      <c r="H6261" s="177"/>
    </row>
    <row r="6262" spans="1:8" x14ac:dyDescent="0.25">
      <c r="A6262" s="793"/>
      <c r="E6262" s="176"/>
      <c r="F6262" s="176"/>
      <c r="G6262" s="177"/>
      <c r="H6262" s="177"/>
    </row>
    <row r="6263" spans="1:8" x14ac:dyDescent="0.25">
      <c r="A6263" s="793"/>
      <c r="E6263" s="176"/>
      <c r="F6263" s="176"/>
      <c r="G6263" s="177"/>
      <c r="H6263" s="177"/>
    </row>
    <row r="6264" spans="1:8" x14ac:dyDescent="0.25">
      <c r="A6264" s="793"/>
      <c r="E6264" s="176"/>
      <c r="F6264" s="176"/>
      <c r="G6264" s="177"/>
      <c r="H6264" s="177"/>
    </row>
    <row r="6265" spans="1:8" x14ac:dyDescent="0.25">
      <c r="A6265" s="793"/>
      <c r="E6265" s="176"/>
      <c r="F6265" s="176"/>
      <c r="G6265" s="177"/>
      <c r="H6265" s="177"/>
    </row>
    <row r="6266" spans="1:8" x14ac:dyDescent="0.25">
      <c r="A6266" s="793"/>
      <c r="E6266" s="176"/>
      <c r="F6266" s="176"/>
      <c r="G6266" s="177"/>
      <c r="H6266" s="177"/>
    </row>
    <row r="6267" spans="1:8" x14ac:dyDescent="0.25">
      <c r="A6267" s="793"/>
      <c r="E6267" s="176"/>
      <c r="F6267" s="176"/>
      <c r="G6267" s="177"/>
      <c r="H6267" s="177"/>
    </row>
    <row r="6268" spans="1:8" x14ac:dyDescent="0.25">
      <c r="A6268" s="793"/>
      <c r="E6268" s="176"/>
      <c r="F6268" s="176"/>
      <c r="G6268" s="177"/>
      <c r="H6268" s="177"/>
    </row>
    <row r="6269" spans="1:8" x14ac:dyDescent="0.25">
      <c r="A6269" s="793"/>
      <c r="E6269" s="176"/>
      <c r="F6269" s="176"/>
      <c r="G6269" s="177"/>
      <c r="H6269" s="177"/>
    </row>
    <row r="6270" spans="1:8" x14ac:dyDescent="0.25">
      <c r="A6270" s="793"/>
      <c r="E6270" s="176"/>
      <c r="F6270" s="176"/>
      <c r="G6270" s="177"/>
      <c r="H6270" s="177"/>
    </row>
    <row r="6271" spans="1:8" x14ac:dyDescent="0.25">
      <c r="A6271" s="793"/>
      <c r="E6271" s="176"/>
      <c r="F6271" s="176"/>
      <c r="G6271" s="177"/>
      <c r="H6271" s="177"/>
    </row>
    <row r="6272" spans="1:8" x14ac:dyDescent="0.25">
      <c r="A6272" s="793"/>
      <c r="E6272" s="176"/>
      <c r="F6272" s="176"/>
      <c r="G6272" s="177"/>
      <c r="H6272" s="177"/>
    </row>
    <row r="6273" spans="1:8" x14ac:dyDescent="0.25">
      <c r="A6273" s="793"/>
      <c r="E6273" s="176"/>
      <c r="F6273" s="176"/>
      <c r="G6273" s="177"/>
      <c r="H6273" s="177"/>
    </row>
    <row r="6274" spans="1:8" x14ac:dyDescent="0.25">
      <c r="A6274" s="793"/>
      <c r="E6274" s="176"/>
      <c r="F6274" s="176"/>
      <c r="G6274" s="177"/>
      <c r="H6274" s="177"/>
    </row>
    <row r="6275" spans="1:8" x14ac:dyDescent="0.25">
      <c r="A6275" s="793"/>
      <c r="E6275" s="176"/>
      <c r="F6275" s="176"/>
      <c r="G6275" s="177"/>
      <c r="H6275" s="177"/>
    </row>
    <row r="6276" spans="1:8" x14ac:dyDescent="0.25">
      <c r="A6276" s="793"/>
      <c r="E6276" s="176"/>
      <c r="F6276" s="176"/>
      <c r="G6276" s="177"/>
      <c r="H6276" s="177"/>
    </row>
    <row r="6277" spans="1:8" x14ac:dyDescent="0.25">
      <c r="A6277" s="793"/>
      <c r="E6277" s="176"/>
      <c r="F6277" s="176"/>
      <c r="G6277" s="177"/>
      <c r="H6277" s="177"/>
    </row>
    <row r="6278" spans="1:8" x14ac:dyDescent="0.25">
      <c r="A6278" s="793"/>
      <c r="E6278" s="176"/>
      <c r="F6278" s="176"/>
      <c r="G6278" s="177"/>
      <c r="H6278" s="177"/>
    </row>
    <row r="6279" spans="1:8" x14ac:dyDescent="0.25">
      <c r="A6279" s="793"/>
      <c r="E6279" s="176"/>
      <c r="F6279" s="176"/>
      <c r="G6279" s="177"/>
      <c r="H6279" s="177"/>
    </row>
    <row r="6280" spans="1:8" x14ac:dyDescent="0.25">
      <c r="A6280" s="793"/>
      <c r="E6280" s="176"/>
      <c r="F6280" s="176"/>
      <c r="G6280" s="177"/>
      <c r="H6280" s="177"/>
    </row>
    <row r="6281" spans="1:8" x14ac:dyDescent="0.25">
      <c r="A6281" s="793"/>
      <c r="E6281" s="176"/>
      <c r="F6281" s="176"/>
      <c r="G6281" s="177"/>
      <c r="H6281" s="177"/>
    </row>
    <row r="6282" spans="1:8" x14ac:dyDescent="0.25">
      <c r="A6282" s="793"/>
      <c r="E6282" s="176"/>
      <c r="F6282" s="176"/>
      <c r="G6282" s="177"/>
      <c r="H6282" s="177"/>
    </row>
    <row r="6283" spans="1:8" x14ac:dyDescent="0.25">
      <c r="A6283" s="793"/>
      <c r="E6283" s="176"/>
      <c r="F6283" s="176"/>
      <c r="G6283" s="177"/>
      <c r="H6283" s="177"/>
    </row>
    <row r="6284" spans="1:8" x14ac:dyDescent="0.25">
      <c r="A6284" s="793"/>
      <c r="E6284" s="176"/>
      <c r="F6284" s="176"/>
      <c r="G6284" s="177"/>
      <c r="H6284" s="177"/>
    </row>
    <row r="6285" spans="1:8" x14ac:dyDescent="0.25">
      <c r="A6285" s="793"/>
      <c r="E6285" s="176"/>
      <c r="F6285" s="176"/>
      <c r="G6285" s="177"/>
      <c r="H6285" s="177"/>
    </row>
    <row r="6286" spans="1:8" x14ac:dyDescent="0.25">
      <c r="A6286" s="793"/>
      <c r="E6286" s="176"/>
      <c r="F6286" s="176"/>
      <c r="G6286" s="177"/>
      <c r="H6286" s="177"/>
    </row>
    <row r="6287" spans="1:8" x14ac:dyDescent="0.25">
      <c r="A6287" s="793"/>
      <c r="E6287" s="176"/>
      <c r="F6287" s="176"/>
      <c r="G6287" s="177"/>
      <c r="H6287" s="177"/>
    </row>
    <row r="6288" spans="1:8" x14ac:dyDescent="0.25">
      <c r="A6288" s="793"/>
      <c r="E6288" s="176"/>
      <c r="F6288" s="176"/>
      <c r="G6288" s="177"/>
      <c r="H6288" s="177"/>
    </row>
    <row r="6289" spans="1:8" x14ac:dyDescent="0.25">
      <c r="A6289" s="793"/>
      <c r="E6289" s="176"/>
      <c r="F6289" s="176"/>
      <c r="G6289" s="177"/>
      <c r="H6289" s="177"/>
    </row>
    <row r="6290" spans="1:8" x14ac:dyDescent="0.25">
      <c r="A6290" s="793"/>
      <c r="E6290" s="176"/>
      <c r="F6290" s="176"/>
      <c r="G6290" s="177"/>
      <c r="H6290" s="177"/>
    </row>
    <row r="6291" spans="1:8" x14ac:dyDescent="0.25">
      <c r="A6291" s="793"/>
      <c r="E6291" s="176"/>
      <c r="F6291" s="176"/>
      <c r="G6291" s="177"/>
      <c r="H6291" s="177"/>
    </row>
    <row r="6292" spans="1:8" x14ac:dyDescent="0.25">
      <c r="A6292" s="793"/>
      <c r="E6292" s="176"/>
      <c r="F6292" s="176"/>
      <c r="G6292" s="177"/>
      <c r="H6292" s="177"/>
    </row>
    <row r="6293" spans="1:8" x14ac:dyDescent="0.25">
      <c r="A6293" s="793"/>
      <c r="E6293" s="176"/>
      <c r="F6293" s="176"/>
      <c r="G6293" s="177"/>
      <c r="H6293" s="177"/>
    </row>
    <row r="6294" spans="1:8" x14ac:dyDescent="0.25">
      <c r="A6294" s="793"/>
      <c r="E6294" s="176"/>
      <c r="F6294" s="176"/>
      <c r="G6294" s="177"/>
      <c r="H6294" s="177"/>
    </row>
    <row r="6295" spans="1:8" x14ac:dyDescent="0.25">
      <c r="A6295" s="793"/>
      <c r="E6295" s="176"/>
      <c r="F6295" s="176"/>
      <c r="G6295" s="177"/>
      <c r="H6295" s="177"/>
    </row>
    <row r="6296" spans="1:8" x14ac:dyDescent="0.25">
      <c r="A6296" s="793"/>
      <c r="E6296" s="176"/>
      <c r="F6296" s="176"/>
      <c r="G6296" s="177"/>
      <c r="H6296" s="177"/>
    </row>
    <row r="6297" spans="1:8" x14ac:dyDescent="0.25">
      <c r="A6297" s="793"/>
      <c r="E6297" s="176"/>
      <c r="F6297" s="176"/>
      <c r="G6297" s="177"/>
      <c r="H6297" s="177"/>
    </row>
    <row r="6298" spans="1:8" x14ac:dyDescent="0.25">
      <c r="A6298" s="793"/>
      <c r="E6298" s="176"/>
      <c r="F6298" s="176"/>
      <c r="G6298" s="177"/>
      <c r="H6298" s="177"/>
    </row>
    <row r="6299" spans="1:8" x14ac:dyDescent="0.25">
      <c r="A6299" s="793"/>
      <c r="E6299" s="176"/>
      <c r="F6299" s="176"/>
      <c r="G6299" s="177"/>
      <c r="H6299" s="177"/>
    </row>
    <row r="6300" spans="1:8" x14ac:dyDescent="0.25">
      <c r="A6300" s="793"/>
      <c r="E6300" s="176"/>
      <c r="F6300" s="176"/>
      <c r="G6300" s="177"/>
      <c r="H6300" s="177"/>
    </row>
    <row r="6301" spans="1:8" x14ac:dyDescent="0.25">
      <c r="A6301" s="793"/>
      <c r="E6301" s="176"/>
      <c r="F6301" s="176"/>
      <c r="G6301" s="177"/>
      <c r="H6301" s="177"/>
    </row>
    <row r="6302" spans="1:8" x14ac:dyDescent="0.25">
      <c r="A6302" s="793"/>
      <c r="E6302" s="176"/>
      <c r="F6302" s="176"/>
      <c r="G6302" s="177"/>
      <c r="H6302" s="177"/>
    </row>
    <row r="6303" spans="1:8" x14ac:dyDescent="0.25">
      <c r="A6303" s="793"/>
      <c r="E6303" s="176"/>
      <c r="F6303" s="176"/>
      <c r="G6303" s="177"/>
      <c r="H6303" s="177"/>
    </row>
    <row r="6304" spans="1:8" x14ac:dyDescent="0.25">
      <c r="A6304" s="793"/>
      <c r="E6304" s="176"/>
      <c r="F6304" s="176"/>
      <c r="G6304" s="177"/>
      <c r="H6304" s="177"/>
    </row>
    <row r="6305" spans="1:8" x14ac:dyDescent="0.25">
      <c r="A6305" s="793"/>
      <c r="E6305" s="176"/>
      <c r="F6305" s="176"/>
      <c r="G6305" s="177"/>
      <c r="H6305" s="177"/>
    </row>
    <row r="6306" spans="1:8" x14ac:dyDescent="0.25">
      <c r="A6306" s="793"/>
      <c r="E6306" s="176"/>
      <c r="F6306" s="176"/>
      <c r="G6306" s="177"/>
      <c r="H6306" s="177"/>
    </row>
    <row r="6307" spans="1:8" x14ac:dyDescent="0.25">
      <c r="A6307" s="793"/>
      <c r="E6307" s="176"/>
      <c r="F6307" s="176"/>
      <c r="G6307" s="177"/>
      <c r="H6307" s="177"/>
    </row>
    <row r="6308" spans="1:8" x14ac:dyDescent="0.25">
      <c r="A6308" s="793"/>
      <c r="E6308" s="176"/>
      <c r="F6308" s="176"/>
      <c r="G6308" s="177"/>
      <c r="H6308" s="177"/>
    </row>
    <row r="6309" spans="1:8" x14ac:dyDescent="0.25">
      <c r="A6309" s="793"/>
      <c r="E6309" s="176"/>
      <c r="F6309" s="176"/>
      <c r="G6309" s="177"/>
      <c r="H6309" s="177"/>
    </row>
    <row r="6310" spans="1:8" x14ac:dyDescent="0.25">
      <c r="A6310" s="793"/>
      <c r="E6310" s="176"/>
      <c r="F6310" s="176"/>
      <c r="G6310" s="177"/>
      <c r="H6310" s="177"/>
    </row>
    <row r="6311" spans="1:8" x14ac:dyDescent="0.25">
      <c r="A6311" s="793"/>
      <c r="E6311" s="176"/>
      <c r="F6311" s="176"/>
      <c r="G6311" s="177"/>
      <c r="H6311" s="177"/>
    </row>
    <row r="6312" spans="1:8" x14ac:dyDescent="0.25">
      <c r="A6312" s="793"/>
      <c r="E6312" s="176"/>
      <c r="F6312" s="176"/>
      <c r="G6312" s="177"/>
      <c r="H6312" s="177"/>
    </row>
    <row r="6313" spans="1:8" x14ac:dyDescent="0.25">
      <c r="A6313" s="793"/>
      <c r="E6313" s="176"/>
      <c r="F6313" s="176"/>
      <c r="G6313" s="177"/>
      <c r="H6313" s="177"/>
    </row>
    <row r="6314" spans="1:8" x14ac:dyDescent="0.25">
      <c r="A6314" s="793"/>
      <c r="E6314" s="176"/>
      <c r="F6314" s="176"/>
      <c r="G6314" s="177"/>
      <c r="H6314" s="177"/>
    </row>
    <row r="6315" spans="1:8" x14ac:dyDescent="0.25">
      <c r="A6315" s="793"/>
      <c r="E6315" s="176"/>
      <c r="F6315" s="176"/>
      <c r="G6315" s="177"/>
      <c r="H6315" s="177"/>
    </row>
    <row r="6316" spans="1:8" x14ac:dyDescent="0.25">
      <c r="A6316" s="793"/>
      <c r="E6316" s="176"/>
      <c r="F6316" s="176"/>
      <c r="G6316" s="177"/>
      <c r="H6316" s="177"/>
    </row>
    <row r="6317" spans="1:8" x14ac:dyDescent="0.25">
      <c r="A6317" s="793"/>
      <c r="E6317" s="176"/>
      <c r="F6317" s="176"/>
      <c r="G6317" s="177"/>
      <c r="H6317" s="177"/>
    </row>
    <row r="6318" spans="1:8" x14ac:dyDescent="0.25">
      <c r="A6318" s="793"/>
      <c r="E6318" s="176"/>
      <c r="F6318" s="176"/>
      <c r="G6318" s="177"/>
      <c r="H6318" s="177"/>
    </row>
    <row r="6319" spans="1:8" x14ac:dyDescent="0.25">
      <c r="A6319" s="793"/>
      <c r="E6319" s="176"/>
      <c r="F6319" s="176"/>
      <c r="G6319" s="177"/>
      <c r="H6319" s="177"/>
    </row>
    <row r="6320" spans="1:8" x14ac:dyDescent="0.25">
      <c r="A6320" s="793"/>
      <c r="E6320" s="176"/>
      <c r="F6320" s="176"/>
      <c r="G6320" s="177"/>
      <c r="H6320" s="177"/>
    </row>
    <row r="6321" spans="1:8" x14ac:dyDescent="0.25">
      <c r="A6321" s="793"/>
      <c r="E6321" s="176"/>
      <c r="F6321" s="176"/>
      <c r="G6321" s="177"/>
      <c r="H6321" s="177"/>
    </row>
    <row r="6322" spans="1:8" x14ac:dyDescent="0.25">
      <c r="A6322" s="793"/>
      <c r="E6322" s="176"/>
      <c r="F6322" s="176"/>
      <c r="G6322" s="177"/>
      <c r="H6322" s="177"/>
    </row>
    <row r="6323" spans="1:8" x14ac:dyDescent="0.25">
      <c r="A6323" s="793"/>
      <c r="E6323" s="176"/>
      <c r="F6323" s="176"/>
      <c r="G6323" s="177"/>
      <c r="H6323" s="177"/>
    </row>
    <row r="6324" spans="1:8" x14ac:dyDescent="0.25">
      <c r="A6324" s="793"/>
      <c r="E6324" s="176"/>
      <c r="F6324" s="176"/>
      <c r="G6324" s="177"/>
      <c r="H6324" s="177"/>
    </row>
    <row r="6325" spans="1:8" x14ac:dyDescent="0.25">
      <c r="A6325" s="793"/>
      <c r="E6325" s="176"/>
      <c r="F6325" s="176"/>
      <c r="G6325" s="177"/>
      <c r="H6325" s="177"/>
    </row>
    <row r="6326" spans="1:8" x14ac:dyDescent="0.25">
      <c r="A6326" s="793"/>
      <c r="E6326" s="176"/>
      <c r="F6326" s="176"/>
      <c r="G6326" s="177"/>
      <c r="H6326" s="177"/>
    </row>
    <row r="6327" spans="1:8" x14ac:dyDescent="0.25">
      <c r="A6327" s="793"/>
      <c r="E6327" s="176"/>
      <c r="F6327" s="176"/>
      <c r="G6327" s="177"/>
      <c r="H6327" s="177"/>
    </row>
    <row r="6328" spans="1:8" x14ac:dyDescent="0.25">
      <c r="A6328" s="793"/>
      <c r="E6328" s="176"/>
      <c r="F6328" s="176"/>
      <c r="G6328" s="177"/>
      <c r="H6328" s="177"/>
    </row>
    <row r="6329" spans="1:8" x14ac:dyDescent="0.25">
      <c r="A6329" s="793"/>
      <c r="E6329" s="176"/>
      <c r="F6329" s="176"/>
      <c r="G6329" s="177"/>
      <c r="H6329" s="177"/>
    </row>
    <row r="6330" spans="1:8" x14ac:dyDescent="0.25">
      <c r="A6330" s="793"/>
      <c r="E6330" s="176"/>
      <c r="F6330" s="176"/>
      <c r="G6330" s="177"/>
      <c r="H6330" s="177"/>
    </row>
    <row r="6331" spans="1:8" x14ac:dyDescent="0.25">
      <c r="A6331" s="793"/>
      <c r="E6331" s="176"/>
      <c r="F6331" s="176"/>
      <c r="G6331" s="177"/>
      <c r="H6331" s="177"/>
    </row>
    <row r="6332" spans="1:8" x14ac:dyDescent="0.25">
      <c r="A6332" s="793"/>
      <c r="E6332" s="176"/>
      <c r="F6332" s="176"/>
      <c r="G6332" s="177"/>
      <c r="H6332" s="177"/>
    </row>
    <row r="6333" spans="1:8" x14ac:dyDescent="0.25">
      <c r="A6333" s="793"/>
      <c r="E6333" s="176"/>
      <c r="F6333" s="176"/>
      <c r="G6333" s="177"/>
      <c r="H6333" s="177"/>
    </row>
    <row r="6334" spans="1:8" x14ac:dyDescent="0.25">
      <c r="A6334" s="793"/>
      <c r="E6334" s="176"/>
      <c r="F6334" s="176"/>
      <c r="G6334" s="177"/>
      <c r="H6334" s="177"/>
    </row>
    <row r="6335" spans="1:8" x14ac:dyDescent="0.25">
      <c r="A6335" s="793"/>
      <c r="E6335" s="176"/>
      <c r="F6335" s="176"/>
      <c r="G6335" s="177"/>
      <c r="H6335" s="177"/>
    </row>
    <row r="6336" spans="1:8" x14ac:dyDescent="0.25">
      <c r="A6336" s="793"/>
      <c r="E6336" s="176"/>
      <c r="F6336" s="176"/>
      <c r="G6336" s="177"/>
      <c r="H6336" s="177"/>
    </row>
    <row r="6337" spans="1:8" x14ac:dyDescent="0.25">
      <c r="A6337" s="793"/>
      <c r="E6337" s="176"/>
      <c r="F6337" s="176"/>
      <c r="G6337" s="177"/>
      <c r="H6337" s="177"/>
    </row>
    <row r="6338" spans="1:8" x14ac:dyDescent="0.25">
      <c r="A6338" s="793"/>
      <c r="E6338" s="176"/>
      <c r="F6338" s="176"/>
      <c r="G6338" s="177"/>
      <c r="H6338" s="177"/>
    </row>
    <row r="6339" spans="1:8" x14ac:dyDescent="0.25">
      <c r="A6339" s="793"/>
      <c r="E6339" s="176"/>
      <c r="F6339" s="176"/>
      <c r="G6339" s="177"/>
      <c r="H6339" s="177"/>
    </row>
    <row r="6340" spans="1:8" x14ac:dyDescent="0.25">
      <c r="A6340" s="793"/>
      <c r="E6340" s="176"/>
      <c r="F6340" s="176"/>
      <c r="G6340" s="177"/>
      <c r="H6340" s="177"/>
    </row>
    <row r="6341" spans="1:8" x14ac:dyDescent="0.25">
      <c r="A6341" s="793"/>
      <c r="E6341" s="176"/>
      <c r="F6341" s="176"/>
      <c r="G6341" s="177"/>
      <c r="H6341" s="177"/>
    </row>
    <row r="6342" spans="1:8" x14ac:dyDescent="0.25">
      <c r="A6342" s="793"/>
      <c r="E6342" s="176"/>
      <c r="F6342" s="176"/>
      <c r="G6342" s="177"/>
      <c r="H6342" s="177"/>
    </row>
    <row r="6343" spans="1:8" x14ac:dyDescent="0.25">
      <c r="A6343" s="793"/>
      <c r="E6343" s="176"/>
      <c r="F6343" s="176"/>
      <c r="G6343" s="177"/>
      <c r="H6343" s="177"/>
    </row>
    <row r="6344" spans="1:8" x14ac:dyDescent="0.25">
      <c r="A6344" s="793"/>
      <c r="E6344" s="176"/>
      <c r="F6344" s="176"/>
      <c r="G6344" s="177"/>
      <c r="H6344" s="177"/>
    </row>
    <row r="6345" spans="1:8" x14ac:dyDescent="0.25">
      <c r="A6345" s="793"/>
      <c r="E6345" s="176"/>
      <c r="F6345" s="176"/>
      <c r="G6345" s="177"/>
      <c r="H6345" s="177"/>
    </row>
    <row r="6346" spans="1:8" x14ac:dyDescent="0.25">
      <c r="A6346" s="793"/>
      <c r="E6346" s="176"/>
      <c r="F6346" s="176"/>
      <c r="G6346" s="177"/>
      <c r="H6346" s="177"/>
    </row>
    <row r="6347" spans="1:8" x14ac:dyDescent="0.25">
      <c r="A6347" s="793"/>
      <c r="E6347" s="176"/>
      <c r="F6347" s="176"/>
      <c r="G6347" s="177"/>
      <c r="H6347" s="177"/>
    </row>
    <row r="6348" spans="1:8" x14ac:dyDescent="0.25">
      <c r="A6348" s="793"/>
      <c r="E6348" s="176"/>
      <c r="F6348" s="176"/>
      <c r="G6348" s="177"/>
      <c r="H6348" s="177"/>
    </row>
    <row r="6349" spans="1:8" x14ac:dyDescent="0.25">
      <c r="A6349" s="793"/>
      <c r="E6349" s="176"/>
      <c r="F6349" s="176"/>
      <c r="G6349" s="177"/>
      <c r="H6349" s="177"/>
    </row>
    <row r="6350" spans="1:8" x14ac:dyDescent="0.25">
      <c r="A6350" s="793"/>
      <c r="E6350" s="176"/>
      <c r="F6350" s="176"/>
      <c r="G6350" s="177"/>
      <c r="H6350" s="177"/>
    </row>
    <row r="6351" spans="1:8" x14ac:dyDescent="0.25">
      <c r="A6351" s="793"/>
      <c r="E6351" s="176"/>
      <c r="F6351" s="176"/>
      <c r="G6351" s="177"/>
      <c r="H6351" s="177"/>
    </row>
    <row r="6352" spans="1:8" x14ac:dyDescent="0.25">
      <c r="A6352" s="793"/>
      <c r="E6352" s="176"/>
      <c r="F6352" s="176"/>
      <c r="G6352" s="177"/>
      <c r="H6352" s="177"/>
    </row>
    <row r="6353" spans="1:8" x14ac:dyDescent="0.25">
      <c r="A6353" s="793"/>
      <c r="E6353" s="176"/>
      <c r="F6353" s="176"/>
      <c r="G6353" s="177"/>
      <c r="H6353" s="177"/>
    </row>
    <row r="6354" spans="1:8" x14ac:dyDescent="0.25">
      <c r="A6354" s="793"/>
      <c r="E6354" s="176"/>
      <c r="F6354" s="176"/>
      <c r="G6354" s="177"/>
      <c r="H6354" s="177"/>
    </row>
    <row r="6355" spans="1:8" x14ac:dyDescent="0.25">
      <c r="A6355" s="793"/>
      <c r="E6355" s="176"/>
      <c r="F6355" s="176"/>
      <c r="G6355" s="177"/>
      <c r="H6355" s="177"/>
    </row>
    <row r="6356" spans="1:8" x14ac:dyDescent="0.25">
      <c r="A6356" s="793"/>
      <c r="E6356" s="176"/>
      <c r="F6356" s="176"/>
      <c r="G6356" s="177"/>
      <c r="H6356" s="177"/>
    </row>
    <row r="6357" spans="1:8" x14ac:dyDescent="0.25">
      <c r="A6357" s="793"/>
      <c r="E6357" s="176"/>
      <c r="F6357" s="176"/>
      <c r="G6357" s="177"/>
      <c r="H6357" s="177"/>
    </row>
    <row r="6358" spans="1:8" x14ac:dyDescent="0.25">
      <c r="A6358" s="793"/>
      <c r="E6358" s="176"/>
      <c r="F6358" s="176"/>
      <c r="G6358" s="177"/>
      <c r="H6358" s="177"/>
    </row>
    <row r="6359" spans="1:8" x14ac:dyDescent="0.25">
      <c r="A6359" s="793"/>
      <c r="E6359" s="176"/>
      <c r="F6359" s="176"/>
      <c r="G6359" s="177"/>
      <c r="H6359" s="177"/>
    </row>
    <row r="6360" spans="1:8" x14ac:dyDescent="0.25">
      <c r="A6360" s="793"/>
      <c r="E6360" s="176"/>
      <c r="F6360" s="176"/>
      <c r="G6360" s="177"/>
      <c r="H6360" s="177"/>
    </row>
    <row r="6361" spans="1:8" x14ac:dyDescent="0.25">
      <c r="A6361" s="793"/>
      <c r="E6361" s="176"/>
      <c r="F6361" s="176"/>
      <c r="G6361" s="177"/>
      <c r="H6361" s="177"/>
    </row>
    <row r="6362" spans="1:8" x14ac:dyDescent="0.25">
      <c r="A6362" s="793"/>
      <c r="E6362" s="176"/>
      <c r="F6362" s="176"/>
      <c r="G6362" s="177"/>
      <c r="H6362" s="177"/>
    </row>
    <row r="6363" spans="1:8" x14ac:dyDescent="0.25">
      <c r="A6363" s="793"/>
      <c r="E6363" s="176"/>
      <c r="F6363" s="176"/>
      <c r="G6363" s="177"/>
      <c r="H6363" s="177"/>
    </row>
    <row r="6364" spans="1:8" x14ac:dyDescent="0.25">
      <c r="A6364" s="793"/>
      <c r="E6364" s="176"/>
      <c r="F6364" s="176"/>
      <c r="G6364" s="177"/>
      <c r="H6364" s="177"/>
    </row>
    <row r="6365" spans="1:8" x14ac:dyDescent="0.25">
      <c r="A6365" s="793"/>
      <c r="E6365" s="176"/>
      <c r="F6365" s="176"/>
      <c r="G6365" s="177"/>
      <c r="H6365" s="177"/>
    </row>
    <row r="6366" spans="1:8" x14ac:dyDescent="0.25">
      <c r="A6366" s="793"/>
      <c r="E6366" s="176"/>
      <c r="F6366" s="176"/>
      <c r="G6366" s="177"/>
      <c r="H6366" s="177"/>
    </row>
    <row r="6367" spans="1:8" x14ac:dyDescent="0.25">
      <c r="A6367" s="793"/>
      <c r="E6367" s="176"/>
      <c r="F6367" s="176"/>
      <c r="G6367" s="177"/>
      <c r="H6367" s="177"/>
    </row>
    <row r="6368" spans="1:8" x14ac:dyDescent="0.25">
      <c r="A6368" s="793"/>
      <c r="E6368" s="176"/>
      <c r="F6368" s="176"/>
      <c r="G6368" s="177"/>
      <c r="H6368" s="177"/>
    </row>
    <row r="6369" spans="1:8" x14ac:dyDescent="0.25">
      <c r="A6369" s="793"/>
      <c r="E6369" s="176"/>
      <c r="F6369" s="176"/>
      <c r="G6369" s="177"/>
      <c r="H6369" s="177"/>
    </row>
    <row r="6370" spans="1:8" x14ac:dyDescent="0.25">
      <c r="A6370" s="793"/>
      <c r="E6370" s="176"/>
      <c r="F6370" s="176"/>
      <c r="G6370" s="177"/>
      <c r="H6370" s="177"/>
    </row>
    <row r="6371" spans="1:8" x14ac:dyDescent="0.25">
      <c r="A6371" s="793"/>
      <c r="E6371" s="176"/>
      <c r="F6371" s="176"/>
      <c r="G6371" s="177"/>
      <c r="H6371" s="177"/>
    </row>
    <row r="6372" spans="1:8" x14ac:dyDescent="0.25">
      <c r="A6372" s="793"/>
      <c r="E6372" s="176"/>
      <c r="F6372" s="176"/>
      <c r="G6372" s="177"/>
      <c r="H6372" s="177"/>
    </row>
    <row r="6373" spans="1:8" x14ac:dyDescent="0.25">
      <c r="A6373" s="793"/>
      <c r="E6373" s="176"/>
      <c r="F6373" s="176"/>
      <c r="G6373" s="177"/>
      <c r="H6373" s="177"/>
    </row>
    <row r="6374" spans="1:8" x14ac:dyDescent="0.25">
      <c r="A6374" s="793"/>
      <c r="E6374" s="176"/>
      <c r="F6374" s="176"/>
      <c r="G6374" s="177"/>
      <c r="H6374" s="177"/>
    </row>
    <row r="6375" spans="1:8" x14ac:dyDescent="0.25">
      <c r="A6375" s="793"/>
      <c r="E6375" s="176"/>
      <c r="F6375" s="176"/>
      <c r="G6375" s="177"/>
      <c r="H6375" s="177"/>
    </row>
    <row r="6376" spans="1:8" x14ac:dyDescent="0.25">
      <c r="A6376" s="793"/>
      <c r="E6376" s="176"/>
      <c r="F6376" s="176"/>
      <c r="G6376" s="177"/>
      <c r="H6376" s="177"/>
    </row>
    <row r="6377" spans="1:8" x14ac:dyDescent="0.25">
      <c r="A6377" s="793"/>
      <c r="E6377" s="176"/>
      <c r="F6377" s="176"/>
      <c r="G6377" s="177"/>
      <c r="H6377" s="177"/>
    </row>
    <row r="6378" spans="1:8" x14ac:dyDescent="0.25">
      <c r="A6378" s="793"/>
      <c r="E6378" s="176"/>
      <c r="F6378" s="176"/>
      <c r="G6378" s="177"/>
      <c r="H6378" s="177"/>
    </row>
    <row r="6379" spans="1:8" x14ac:dyDescent="0.25">
      <c r="A6379" s="793"/>
      <c r="E6379" s="176"/>
      <c r="F6379" s="176"/>
      <c r="G6379" s="177"/>
      <c r="H6379" s="177"/>
    </row>
    <row r="6380" spans="1:8" x14ac:dyDescent="0.25">
      <c r="A6380" s="793"/>
      <c r="E6380" s="176"/>
      <c r="F6380" s="176"/>
      <c r="G6380" s="177"/>
      <c r="H6380" s="177"/>
    </row>
    <row r="6381" spans="1:8" x14ac:dyDescent="0.25">
      <c r="A6381" s="793"/>
      <c r="E6381" s="176"/>
      <c r="F6381" s="176"/>
      <c r="G6381" s="177"/>
      <c r="H6381" s="177"/>
    </row>
    <row r="6382" spans="1:8" x14ac:dyDescent="0.25">
      <c r="A6382" s="793"/>
      <c r="E6382" s="176"/>
      <c r="F6382" s="176"/>
      <c r="G6382" s="177"/>
      <c r="H6382" s="177"/>
    </row>
    <row r="6383" spans="1:8" x14ac:dyDescent="0.25">
      <c r="A6383" s="793"/>
      <c r="E6383" s="176"/>
      <c r="F6383" s="176"/>
      <c r="G6383" s="177"/>
      <c r="H6383" s="177"/>
    </row>
    <row r="6384" spans="1:8" x14ac:dyDescent="0.25">
      <c r="A6384" s="793"/>
      <c r="E6384" s="176"/>
      <c r="F6384" s="176"/>
      <c r="G6384" s="177"/>
      <c r="H6384" s="177"/>
    </row>
    <row r="6385" spans="1:8" x14ac:dyDescent="0.25">
      <c r="A6385" s="793"/>
      <c r="E6385" s="176"/>
      <c r="F6385" s="176"/>
      <c r="G6385" s="177"/>
      <c r="H6385" s="177"/>
    </row>
    <row r="6386" spans="1:8" x14ac:dyDescent="0.25">
      <c r="A6386" s="793"/>
      <c r="E6386" s="176"/>
      <c r="F6386" s="176"/>
      <c r="G6386" s="177"/>
      <c r="H6386" s="177"/>
    </row>
    <row r="6387" spans="1:8" x14ac:dyDescent="0.25">
      <c r="A6387" s="793"/>
      <c r="E6387" s="176"/>
      <c r="F6387" s="176"/>
      <c r="G6387" s="177"/>
      <c r="H6387" s="177"/>
    </row>
    <row r="6388" spans="1:8" x14ac:dyDescent="0.25">
      <c r="A6388" s="793"/>
      <c r="E6388" s="176"/>
      <c r="F6388" s="176"/>
      <c r="G6388" s="177"/>
      <c r="H6388" s="177"/>
    </row>
    <row r="6389" spans="1:8" x14ac:dyDescent="0.25">
      <c r="A6389" s="793"/>
      <c r="E6389" s="176"/>
      <c r="F6389" s="176"/>
      <c r="G6389" s="177"/>
      <c r="H6389" s="177"/>
    </row>
    <row r="6390" spans="1:8" x14ac:dyDescent="0.25">
      <c r="A6390" s="793"/>
      <c r="E6390" s="176"/>
      <c r="F6390" s="176"/>
      <c r="G6390" s="177"/>
      <c r="H6390" s="177"/>
    </row>
    <row r="6391" spans="1:8" x14ac:dyDescent="0.25">
      <c r="A6391" s="793"/>
      <c r="E6391" s="176"/>
      <c r="F6391" s="176"/>
      <c r="G6391" s="177"/>
      <c r="H6391" s="177"/>
    </row>
    <row r="6392" spans="1:8" x14ac:dyDescent="0.25">
      <c r="A6392" s="793"/>
      <c r="E6392" s="176"/>
      <c r="F6392" s="176"/>
      <c r="G6392" s="177"/>
      <c r="H6392" s="177"/>
    </row>
    <row r="6393" spans="1:8" x14ac:dyDescent="0.25">
      <c r="A6393" s="793"/>
      <c r="E6393" s="176"/>
      <c r="F6393" s="176"/>
      <c r="G6393" s="177"/>
      <c r="H6393" s="177"/>
    </row>
    <row r="6394" spans="1:8" x14ac:dyDescent="0.25">
      <c r="A6394" s="793"/>
      <c r="E6394" s="176"/>
      <c r="F6394" s="176"/>
      <c r="G6394" s="177"/>
      <c r="H6394" s="177"/>
    </row>
    <row r="6395" spans="1:8" x14ac:dyDescent="0.25">
      <c r="A6395" s="793"/>
      <c r="E6395" s="176"/>
      <c r="F6395" s="176"/>
      <c r="G6395" s="177"/>
      <c r="H6395" s="177"/>
    </row>
    <row r="6396" spans="1:8" x14ac:dyDescent="0.25">
      <c r="A6396" s="793"/>
      <c r="E6396" s="176"/>
      <c r="F6396" s="176"/>
      <c r="G6396" s="177"/>
      <c r="H6396" s="177"/>
    </row>
    <row r="6397" spans="1:8" x14ac:dyDescent="0.25">
      <c r="A6397" s="793"/>
      <c r="E6397" s="176"/>
      <c r="F6397" s="176"/>
      <c r="G6397" s="177"/>
      <c r="H6397" s="177"/>
    </row>
    <row r="6398" spans="1:8" x14ac:dyDescent="0.25">
      <c r="A6398" s="793"/>
      <c r="E6398" s="176"/>
      <c r="F6398" s="176"/>
      <c r="G6398" s="177"/>
      <c r="H6398" s="177"/>
    </row>
    <row r="6399" spans="1:8" x14ac:dyDescent="0.25">
      <c r="A6399" s="793"/>
      <c r="E6399" s="176"/>
      <c r="F6399" s="176"/>
      <c r="G6399" s="177"/>
      <c r="H6399" s="177"/>
    </row>
    <row r="6400" spans="1:8" x14ac:dyDescent="0.25">
      <c r="A6400" s="793"/>
      <c r="E6400" s="176"/>
      <c r="F6400" s="176"/>
      <c r="G6400" s="177"/>
      <c r="H6400" s="177"/>
    </row>
    <row r="6401" spans="1:8" x14ac:dyDescent="0.25">
      <c r="A6401" s="793"/>
      <c r="E6401" s="176"/>
      <c r="F6401" s="176"/>
      <c r="G6401" s="177"/>
      <c r="H6401" s="177"/>
    </row>
    <row r="6402" spans="1:8" x14ac:dyDescent="0.25">
      <c r="A6402" s="793"/>
      <c r="E6402" s="176"/>
      <c r="F6402" s="176"/>
      <c r="G6402" s="177"/>
      <c r="H6402" s="177"/>
    </row>
    <row r="6403" spans="1:8" x14ac:dyDescent="0.25">
      <c r="A6403" s="793"/>
      <c r="E6403" s="176"/>
      <c r="F6403" s="176"/>
      <c r="G6403" s="177"/>
      <c r="H6403" s="177"/>
    </row>
    <row r="6404" spans="1:8" x14ac:dyDescent="0.25">
      <c r="A6404" s="793"/>
      <c r="E6404" s="176"/>
      <c r="F6404" s="176"/>
      <c r="G6404" s="177"/>
      <c r="H6404" s="177"/>
    </row>
    <row r="6405" spans="1:8" x14ac:dyDescent="0.25">
      <c r="A6405" s="793"/>
      <c r="E6405" s="176"/>
      <c r="F6405" s="176"/>
      <c r="G6405" s="177"/>
      <c r="H6405" s="177"/>
    </row>
    <row r="6406" spans="1:8" x14ac:dyDescent="0.25">
      <c r="A6406" s="793"/>
      <c r="E6406" s="176"/>
      <c r="F6406" s="176"/>
      <c r="G6406" s="177"/>
      <c r="H6406" s="177"/>
    </row>
    <row r="6407" spans="1:8" x14ac:dyDescent="0.25">
      <c r="A6407" s="793"/>
      <c r="E6407" s="176"/>
      <c r="F6407" s="176"/>
      <c r="G6407" s="177"/>
      <c r="H6407" s="177"/>
    </row>
    <row r="6408" spans="1:8" x14ac:dyDescent="0.25">
      <c r="A6408" s="793"/>
      <c r="E6408" s="176"/>
      <c r="F6408" s="176"/>
      <c r="G6408" s="177"/>
      <c r="H6408" s="177"/>
    </row>
    <row r="6409" spans="1:8" x14ac:dyDescent="0.25">
      <c r="A6409" s="793"/>
      <c r="E6409" s="176"/>
      <c r="F6409" s="176"/>
      <c r="G6409" s="177"/>
      <c r="H6409" s="177"/>
    </row>
    <row r="6410" spans="1:8" x14ac:dyDescent="0.25">
      <c r="A6410" s="793"/>
      <c r="E6410" s="176"/>
      <c r="F6410" s="176"/>
      <c r="G6410" s="177"/>
      <c r="H6410" s="177"/>
    </row>
    <row r="6411" spans="1:8" x14ac:dyDescent="0.25">
      <c r="A6411" s="793"/>
      <c r="E6411" s="176"/>
      <c r="F6411" s="176"/>
      <c r="G6411" s="177"/>
      <c r="H6411" s="177"/>
    </row>
    <row r="6412" spans="1:8" x14ac:dyDescent="0.25">
      <c r="A6412" s="793"/>
      <c r="E6412" s="176"/>
      <c r="F6412" s="176"/>
      <c r="G6412" s="177"/>
      <c r="H6412" s="177"/>
    </row>
    <row r="6413" spans="1:8" x14ac:dyDescent="0.25">
      <c r="A6413" s="793"/>
      <c r="E6413" s="176"/>
      <c r="F6413" s="176"/>
      <c r="G6413" s="177"/>
      <c r="H6413" s="177"/>
    </row>
    <row r="6414" spans="1:8" x14ac:dyDescent="0.25">
      <c r="A6414" s="793"/>
      <c r="E6414" s="176"/>
      <c r="F6414" s="176"/>
      <c r="G6414" s="177"/>
      <c r="H6414" s="177"/>
    </row>
    <row r="6415" spans="1:8" x14ac:dyDescent="0.25">
      <c r="A6415" s="793"/>
      <c r="E6415" s="176"/>
      <c r="F6415" s="176"/>
      <c r="G6415" s="177"/>
      <c r="H6415" s="177"/>
    </row>
    <row r="6416" spans="1:8" x14ac:dyDescent="0.25">
      <c r="A6416" s="793"/>
      <c r="E6416" s="176"/>
      <c r="F6416" s="176"/>
      <c r="G6416" s="177"/>
      <c r="H6416" s="177"/>
    </row>
    <row r="6417" spans="1:8" x14ac:dyDescent="0.25">
      <c r="A6417" s="793"/>
      <c r="E6417" s="176"/>
      <c r="F6417" s="176"/>
      <c r="G6417" s="177"/>
      <c r="H6417" s="177"/>
    </row>
    <row r="6418" spans="1:8" x14ac:dyDescent="0.25">
      <c r="A6418" s="793"/>
      <c r="E6418" s="176"/>
      <c r="F6418" s="176"/>
      <c r="G6418" s="177"/>
      <c r="H6418" s="177"/>
    </row>
    <row r="6419" spans="1:8" x14ac:dyDescent="0.25">
      <c r="A6419" s="793"/>
      <c r="E6419" s="176"/>
      <c r="F6419" s="176"/>
      <c r="G6419" s="177"/>
      <c r="H6419" s="177"/>
    </row>
    <row r="6420" spans="1:8" x14ac:dyDescent="0.25">
      <c r="A6420" s="793"/>
      <c r="E6420" s="176"/>
      <c r="F6420" s="176"/>
      <c r="G6420" s="177"/>
      <c r="H6420" s="177"/>
    </row>
    <row r="6421" spans="1:8" x14ac:dyDescent="0.25">
      <c r="A6421" s="793"/>
      <c r="E6421" s="176"/>
      <c r="F6421" s="176"/>
      <c r="G6421" s="177"/>
      <c r="H6421" s="177"/>
    </row>
    <row r="6422" spans="1:8" x14ac:dyDescent="0.25">
      <c r="A6422" s="793"/>
      <c r="E6422" s="176"/>
      <c r="F6422" s="176"/>
      <c r="G6422" s="177"/>
      <c r="H6422" s="177"/>
    </row>
    <row r="6423" spans="1:8" x14ac:dyDescent="0.25">
      <c r="A6423" s="793"/>
      <c r="E6423" s="176"/>
      <c r="F6423" s="176"/>
      <c r="G6423" s="177"/>
      <c r="H6423" s="177"/>
    </row>
    <row r="6424" spans="1:8" x14ac:dyDescent="0.25">
      <c r="A6424" s="793"/>
      <c r="E6424" s="176"/>
      <c r="F6424" s="176"/>
      <c r="G6424" s="177"/>
      <c r="H6424" s="177"/>
    </row>
    <row r="6425" spans="1:8" x14ac:dyDescent="0.25">
      <c r="A6425" s="793"/>
      <c r="E6425" s="176"/>
      <c r="F6425" s="176"/>
      <c r="G6425" s="177"/>
      <c r="H6425" s="177"/>
    </row>
    <row r="6426" spans="1:8" x14ac:dyDescent="0.25">
      <c r="A6426" s="793"/>
      <c r="E6426" s="176"/>
      <c r="F6426" s="176"/>
      <c r="G6426" s="177"/>
      <c r="H6426" s="177"/>
    </row>
    <row r="6427" spans="1:8" x14ac:dyDescent="0.25">
      <c r="A6427" s="793"/>
      <c r="E6427" s="176"/>
      <c r="F6427" s="176"/>
      <c r="G6427" s="177"/>
      <c r="H6427" s="177"/>
    </row>
    <row r="6428" spans="1:8" x14ac:dyDescent="0.25">
      <c r="A6428" s="793"/>
      <c r="E6428" s="176"/>
      <c r="F6428" s="176"/>
      <c r="G6428" s="177"/>
      <c r="H6428" s="177"/>
    </row>
    <row r="6429" spans="1:8" x14ac:dyDescent="0.25">
      <c r="A6429" s="793"/>
      <c r="E6429" s="176"/>
      <c r="F6429" s="176"/>
      <c r="G6429" s="177"/>
      <c r="H6429" s="177"/>
    </row>
    <row r="6430" spans="1:8" x14ac:dyDescent="0.25">
      <c r="A6430" s="793"/>
      <c r="E6430" s="176"/>
      <c r="F6430" s="176"/>
      <c r="G6430" s="177"/>
      <c r="H6430" s="177"/>
    </row>
    <row r="6431" spans="1:8" x14ac:dyDescent="0.25">
      <c r="A6431" s="793"/>
      <c r="E6431" s="176"/>
      <c r="F6431" s="176"/>
      <c r="G6431" s="177"/>
      <c r="H6431" s="177"/>
    </row>
    <row r="6432" spans="1:8" x14ac:dyDescent="0.25">
      <c r="A6432" s="793"/>
      <c r="E6432" s="176"/>
      <c r="F6432" s="176"/>
      <c r="G6432" s="177"/>
      <c r="H6432" s="177"/>
    </row>
    <row r="6433" spans="1:8" x14ac:dyDescent="0.25">
      <c r="A6433" s="793"/>
      <c r="E6433" s="176"/>
      <c r="F6433" s="176"/>
      <c r="G6433" s="177"/>
      <c r="H6433" s="177"/>
    </row>
    <row r="6434" spans="1:8" x14ac:dyDescent="0.25">
      <c r="A6434" s="793"/>
      <c r="E6434" s="176"/>
      <c r="F6434" s="176"/>
      <c r="G6434" s="177"/>
      <c r="H6434" s="177"/>
    </row>
    <row r="6435" spans="1:8" x14ac:dyDescent="0.25">
      <c r="A6435" s="793"/>
      <c r="E6435" s="176"/>
      <c r="F6435" s="176"/>
      <c r="G6435" s="177"/>
      <c r="H6435" s="177"/>
    </row>
    <row r="6436" spans="1:8" x14ac:dyDescent="0.25">
      <c r="A6436" s="793"/>
      <c r="E6436" s="176"/>
      <c r="F6436" s="176"/>
      <c r="G6436" s="177"/>
      <c r="H6436" s="177"/>
    </row>
    <row r="6437" spans="1:8" x14ac:dyDescent="0.25">
      <c r="A6437" s="793"/>
      <c r="E6437" s="176"/>
      <c r="F6437" s="176"/>
      <c r="G6437" s="177"/>
      <c r="H6437" s="177"/>
    </row>
    <row r="6438" spans="1:8" x14ac:dyDescent="0.25">
      <c r="A6438" s="793"/>
      <c r="E6438" s="176"/>
      <c r="F6438" s="176"/>
      <c r="G6438" s="177"/>
      <c r="H6438" s="177"/>
    </row>
    <row r="6439" spans="1:8" x14ac:dyDescent="0.25">
      <c r="A6439" s="793"/>
      <c r="E6439" s="176"/>
      <c r="F6439" s="176"/>
      <c r="G6439" s="177"/>
      <c r="H6439" s="177"/>
    </row>
    <row r="6440" spans="1:8" x14ac:dyDescent="0.25">
      <c r="A6440" s="793"/>
      <c r="E6440" s="176"/>
      <c r="F6440" s="176"/>
      <c r="G6440" s="177"/>
      <c r="H6440" s="177"/>
    </row>
    <row r="6441" spans="1:8" x14ac:dyDescent="0.25">
      <c r="A6441" s="793"/>
      <c r="E6441" s="176"/>
      <c r="F6441" s="176"/>
      <c r="G6441" s="177"/>
      <c r="H6441" s="177"/>
    </row>
    <row r="6442" spans="1:8" x14ac:dyDescent="0.25">
      <c r="A6442" s="793"/>
      <c r="E6442" s="176"/>
      <c r="F6442" s="176"/>
      <c r="G6442" s="177"/>
      <c r="H6442" s="177"/>
    </row>
    <row r="6443" spans="1:8" x14ac:dyDescent="0.25">
      <c r="A6443" s="793"/>
      <c r="E6443" s="176"/>
      <c r="F6443" s="176"/>
      <c r="G6443" s="177"/>
      <c r="H6443" s="177"/>
    </row>
    <row r="6444" spans="1:8" x14ac:dyDescent="0.25">
      <c r="A6444" s="793"/>
      <c r="E6444" s="176"/>
      <c r="F6444" s="176"/>
      <c r="G6444" s="177"/>
      <c r="H6444" s="177"/>
    </row>
    <row r="6445" spans="1:8" x14ac:dyDescent="0.25">
      <c r="A6445" s="793"/>
      <c r="E6445" s="176"/>
      <c r="F6445" s="176"/>
      <c r="G6445" s="177"/>
      <c r="H6445" s="177"/>
    </row>
    <row r="6446" spans="1:8" x14ac:dyDescent="0.25">
      <c r="A6446" s="793"/>
      <c r="E6446" s="176"/>
      <c r="F6446" s="176"/>
      <c r="G6446" s="177"/>
      <c r="H6446" s="177"/>
    </row>
    <row r="6447" spans="1:8" x14ac:dyDescent="0.25">
      <c r="A6447" s="793"/>
      <c r="E6447" s="176"/>
      <c r="F6447" s="176"/>
      <c r="G6447" s="177"/>
      <c r="H6447" s="177"/>
    </row>
    <row r="6448" spans="1:8" x14ac:dyDescent="0.25">
      <c r="A6448" s="793"/>
      <c r="E6448" s="176"/>
      <c r="F6448" s="176"/>
      <c r="G6448" s="177"/>
      <c r="H6448" s="177"/>
    </row>
    <row r="6449" spans="1:8" x14ac:dyDescent="0.25">
      <c r="A6449" s="793"/>
      <c r="E6449" s="176"/>
      <c r="F6449" s="176"/>
      <c r="G6449" s="177"/>
      <c r="H6449" s="177"/>
    </row>
    <row r="6450" spans="1:8" x14ac:dyDescent="0.25">
      <c r="A6450" s="793"/>
      <c r="E6450" s="176"/>
      <c r="F6450" s="176"/>
      <c r="G6450" s="177"/>
      <c r="H6450" s="177"/>
    </row>
    <row r="6451" spans="1:8" x14ac:dyDescent="0.25">
      <c r="A6451" s="793"/>
      <c r="E6451" s="176"/>
      <c r="F6451" s="176"/>
      <c r="G6451" s="177"/>
      <c r="H6451" s="177"/>
    </row>
    <row r="6452" spans="1:8" x14ac:dyDescent="0.25">
      <c r="A6452" s="793"/>
      <c r="E6452" s="176"/>
      <c r="F6452" s="176"/>
      <c r="G6452" s="177"/>
      <c r="H6452" s="177"/>
    </row>
    <row r="6453" spans="1:8" x14ac:dyDescent="0.25">
      <c r="A6453" s="793"/>
      <c r="E6453" s="176"/>
      <c r="F6453" s="176"/>
      <c r="G6453" s="177"/>
      <c r="H6453" s="177"/>
    </row>
    <row r="6454" spans="1:8" x14ac:dyDescent="0.25">
      <c r="A6454" s="793"/>
      <c r="E6454" s="176"/>
      <c r="F6454" s="176"/>
      <c r="G6454" s="177"/>
      <c r="H6454" s="177"/>
    </row>
    <row r="6455" spans="1:8" x14ac:dyDescent="0.25">
      <c r="A6455" s="793"/>
      <c r="E6455" s="176"/>
      <c r="F6455" s="176"/>
      <c r="G6455" s="177"/>
      <c r="H6455" s="177"/>
    </row>
    <row r="6456" spans="1:8" x14ac:dyDescent="0.25">
      <c r="A6456" s="793"/>
      <c r="E6456" s="176"/>
      <c r="F6456" s="176"/>
      <c r="G6456" s="177"/>
      <c r="H6456" s="177"/>
    </row>
    <row r="6457" spans="1:8" x14ac:dyDescent="0.25">
      <c r="A6457" s="793"/>
      <c r="E6457" s="176"/>
      <c r="F6457" s="176"/>
      <c r="G6457" s="177"/>
      <c r="H6457" s="177"/>
    </row>
    <row r="6458" spans="1:8" x14ac:dyDescent="0.25">
      <c r="A6458" s="793"/>
      <c r="E6458" s="176"/>
      <c r="F6458" s="176"/>
      <c r="G6458" s="177"/>
      <c r="H6458" s="177"/>
    </row>
    <row r="6459" spans="1:8" x14ac:dyDescent="0.25">
      <c r="A6459" s="793"/>
      <c r="E6459" s="176"/>
      <c r="F6459" s="176"/>
      <c r="G6459" s="177"/>
      <c r="H6459" s="177"/>
    </row>
    <row r="6460" spans="1:8" x14ac:dyDescent="0.25">
      <c r="A6460" s="793"/>
      <c r="E6460" s="176"/>
      <c r="F6460" s="176"/>
      <c r="G6460" s="177"/>
      <c r="H6460" s="177"/>
    </row>
    <row r="6461" spans="1:8" x14ac:dyDescent="0.25">
      <c r="A6461" s="793"/>
      <c r="E6461" s="176"/>
      <c r="F6461" s="176"/>
      <c r="G6461" s="177"/>
      <c r="H6461" s="177"/>
    </row>
    <row r="6462" spans="1:8" x14ac:dyDescent="0.25">
      <c r="A6462" s="793"/>
      <c r="E6462" s="176"/>
      <c r="F6462" s="176"/>
      <c r="G6462" s="177"/>
      <c r="H6462" s="177"/>
    </row>
    <row r="6463" spans="1:8" x14ac:dyDescent="0.25">
      <c r="A6463" s="793"/>
      <c r="E6463" s="176"/>
      <c r="F6463" s="176"/>
      <c r="G6463" s="177"/>
      <c r="H6463" s="177"/>
    </row>
    <row r="6464" spans="1:8" x14ac:dyDescent="0.25">
      <c r="A6464" s="793"/>
      <c r="E6464" s="176"/>
      <c r="F6464" s="176"/>
      <c r="G6464" s="177"/>
      <c r="H6464" s="177"/>
    </row>
    <row r="6465" spans="1:8" x14ac:dyDescent="0.25">
      <c r="A6465" s="793"/>
      <c r="E6465" s="176"/>
      <c r="F6465" s="176"/>
      <c r="G6465" s="177"/>
      <c r="H6465" s="177"/>
    </row>
    <row r="6466" spans="1:8" x14ac:dyDescent="0.25">
      <c r="A6466" s="793"/>
      <c r="E6466" s="176"/>
      <c r="F6466" s="176"/>
      <c r="G6466" s="177"/>
      <c r="H6466" s="177"/>
    </row>
    <row r="6467" spans="1:8" x14ac:dyDescent="0.25">
      <c r="A6467" s="793"/>
      <c r="E6467" s="176"/>
      <c r="F6467" s="176"/>
      <c r="G6467" s="177"/>
      <c r="H6467" s="177"/>
    </row>
    <row r="6468" spans="1:8" x14ac:dyDescent="0.25">
      <c r="A6468" s="793"/>
      <c r="E6468" s="176"/>
      <c r="F6468" s="176"/>
      <c r="G6468" s="177"/>
      <c r="H6468" s="177"/>
    </row>
    <row r="6469" spans="1:8" x14ac:dyDescent="0.25">
      <c r="A6469" s="793"/>
      <c r="E6469" s="176"/>
      <c r="F6469" s="176"/>
      <c r="G6469" s="177"/>
      <c r="H6469" s="177"/>
    </row>
    <row r="6470" spans="1:8" x14ac:dyDescent="0.25">
      <c r="A6470" s="793"/>
      <c r="E6470" s="176"/>
      <c r="F6470" s="176"/>
      <c r="G6470" s="177"/>
      <c r="H6470" s="177"/>
    </row>
    <row r="6471" spans="1:8" x14ac:dyDescent="0.25">
      <c r="A6471" s="793"/>
      <c r="E6471" s="176"/>
      <c r="F6471" s="176"/>
      <c r="G6471" s="177"/>
      <c r="H6471" s="177"/>
    </row>
    <row r="6472" spans="1:8" x14ac:dyDescent="0.25">
      <c r="A6472" s="793"/>
      <c r="E6472" s="176"/>
      <c r="F6472" s="176"/>
      <c r="G6472" s="177"/>
      <c r="H6472" s="177"/>
    </row>
    <row r="6473" spans="1:8" x14ac:dyDescent="0.25">
      <c r="A6473" s="793"/>
      <c r="E6473" s="176"/>
      <c r="F6473" s="176"/>
      <c r="G6473" s="177"/>
      <c r="H6473" s="177"/>
    </row>
    <row r="6474" spans="1:8" x14ac:dyDescent="0.25">
      <c r="A6474" s="793"/>
      <c r="E6474" s="176"/>
      <c r="F6474" s="176"/>
      <c r="G6474" s="177"/>
      <c r="H6474" s="177"/>
    </row>
    <row r="6475" spans="1:8" x14ac:dyDescent="0.25">
      <c r="A6475" s="793"/>
      <c r="E6475" s="176"/>
      <c r="F6475" s="176"/>
      <c r="G6475" s="177"/>
      <c r="H6475" s="177"/>
    </row>
    <row r="6476" spans="1:8" x14ac:dyDescent="0.25">
      <c r="A6476" s="793"/>
      <c r="E6476" s="176"/>
      <c r="F6476" s="176"/>
      <c r="G6476" s="177"/>
      <c r="H6476" s="177"/>
    </row>
    <row r="6477" spans="1:8" x14ac:dyDescent="0.25">
      <c r="A6477" s="793"/>
      <c r="E6477" s="176"/>
      <c r="F6477" s="176"/>
      <c r="G6477" s="177"/>
      <c r="H6477" s="177"/>
    </row>
    <row r="6478" spans="1:8" x14ac:dyDescent="0.25">
      <c r="A6478" s="793"/>
      <c r="E6478" s="176"/>
      <c r="F6478" s="176"/>
      <c r="G6478" s="177"/>
      <c r="H6478" s="177"/>
    </row>
    <row r="6479" spans="1:8" x14ac:dyDescent="0.25">
      <c r="A6479" s="793"/>
      <c r="E6479" s="176"/>
      <c r="F6479" s="176"/>
      <c r="G6479" s="177"/>
      <c r="H6479" s="177"/>
    </row>
    <row r="6480" spans="1:8" x14ac:dyDescent="0.25">
      <c r="A6480" s="793"/>
      <c r="E6480" s="176"/>
      <c r="F6480" s="176"/>
      <c r="G6480" s="177"/>
      <c r="H6480" s="177"/>
    </row>
    <row r="6481" spans="1:8" x14ac:dyDescent="0.25">
      <c r="A6481" s="793"/>
      <c r="E6481" s="176"/>
      <c r="F6481" s="176"/>
      <c r="G6481" s="177"/>
      <c r="H6481" s="177"/>
    </row>
    <row r="6482" spans="1:8" x14ac:dyDescent="0.25">
      <c r="A6482" s="793"/>
      <c r="E6482" s="176"/>
      <c r="F6482" s="176"/>
      <c r="G6482" s="177"/>
      <c r="H6482" s="177"/>
    </row>
    <row r="6483" spans="1:8" x14ac:dyDescent="0.25">
      <c r="A6483" s="793"/>
      <c r="E6483" s="176"/>
      <c r="F6483" s="176"/>
      <c r="G6483" s="177"/>
      <c r="H6483" s="177"/>
    </row>
    <row r="6484" spans="1:8" x14ac:dyDescent="0.25">
      <c r="A6484" s="793"/>
      <c r="E6484" s="176"/>
      <c r="F6484" s="176"/>
      <c r="G6484" s="177"/>
      <c r="H6484" s="177"/>
    </row>
    <row r="6485" spans="1:8" x14ac:dyDescent="0.25">
      <c r="A6485" s="793"/>
      <c r="E6485" s="176"/>
      <c r="F6485" s="176"/>
      <c r="G6485" s="177"/>
      <c r="H6485" s="177"/>
    </row>
    <row r="6486" spans="1:8" x14ac:dyDescent="0.25">
      <c r="A6486" s="793"/>
      <c r="E6486" s="176"/>
      <c r="F6486" s="176"/>
      <c r="G6486" s="177"/>
      <c r="H6486" s="177"/>
    </row>
    <row r="6487" spans="1:8" x14ac:dyDescent="0.25">
      <c r="A6487" s="793"/>
      <c r="E6487" s="176"/>
      <c r="F6487" s="176"/>
      <c r="G6487" s="177"/>
      <c r="H6487" s="177"/>
    </row>
    <row r="6488" spans="1:8" x14ac:dyDescent="0.25">
      <c r="A6488" s="793"/>
      <c r="E6488" s="176"/>
      <c r="F6488" s="176"/>
      <c r="G6488" s="177"/>
      <c r="H6488" s="177"/>
    </row>
    <row r="6489" spans="1:8" x14ac:dyDescent="0.25">
      <c r="A6489" s="793"/>
      <c r="E6489" s="176"/>
      <c r="F6489" s="176"/>
      <c r="G6489" s="177"/>
      <c r="H6489" s="177"/>
    </row>
    <row r="6490" spans="1:8" x14ac:dyDescent="0.25">
      <c r="A6490" s="793"/>
      <c r="E6490" s="176"/>
      <c r="F6490" s="176"/>
      <c r="G6490" s="177"/>
      <c r="H6490" s="177"/>
    </row>
    <row r="6491" spans="1:8" x14ac:dyDescent="0.25">
      <c r="A6491" s="793"/>
      <c r="E6491" s="176"/>
      <c r="F6491" s="176"/>
      <c r="G6491" s="177"/>
      <c r="H6491" s="177"/>
    </row>
    <row r="6492" spans="1:8" x14ac:dyDescent="0.25">
      <c r="A6492" s="793"/>
      <c r="E6492" s="176"/>
      <c r="F6492" s="176"/>
      <c r="G6492" s="177"/>
      <c r="H6492" s="177"/>
    </row>
    <row r="6493" spans="1:8" x14ac:dyDescent="0.25">
      <c r="A6493" s="793"/>
      <c r="E6493" s="176"/>
      <c r="F6493" s="176"/>
      <c r="G6493" s="177"/>
      <c r="H6493" s="177"/>
    </row>
    <row r="6494" spans="1:8" x14ac:dyDescent="0.25">
      <c r="A6494" s="793"/>
      <c r="E6494" s="176"/>
      <c r="F6494" s="176"/>
      <c r="G6494" s="177"/>
      <c r="H6494" s="177"/>
    </row>
    <row r="6495" spans="1:8" x14ac:dyDescent="0.25">
      <c r="A6495" s="793"/>
      <c r="E6495" s="176"/>
      <c r="F6495" s="176"/>
      <c r="G6495" s="177"/>
      <c r="H6495" s="177"/>
    </row>
    <row r="6496" spans="1:8" x14ac:dyDescent="0.25">
      <c r="A6496" s="793"/>
      <c r="E6496" s="176"/>
      <c r="F6496" s="176"/>
      <c r="G6496" s="177"/>
      <c r="H6496" s="177"/>
    </row>
    <row r="6497" spans="1:8" x14ac:dyDescent="0.25">
      <c r="A6497" s="793"/>
      <c r="E6497" s="176"/>
      <c r="F6497" s="176"/>
      <c r="G6497" s="177"/>
      <c r="H6497" s="177"/>
    </row>
    <row r="6498" spans="1:8" x14ac:dyDescent="0.25">
      <c r="A6498" s="793"/>
      <c r="E6498" s="176"/>
      <c r="F6498" s="176"/>
      <c r="G6498" s="177"/>
      <c r="H6498" s="177"/>
    </row>
    <row r="6499" spans="1:8" x14ac:dyDescent="0.25">
      <c r="A6499" s="793"/>
      <c r="E6499" s="176"/>
      <c r="F6499" s="176"/>
      <c r="G6499" s="177"/>
      <c r="H6499" s="177"/>
    </row>
    <row r="6500" spans="1:8" x14ac:dyDescent="0.25">
      <c r="A6500" s="793"/>
      <c r="E6500" s="176"/>
      <c r="F6500" s="176"/>
      <c r="G6500" s="177"/>
      <c r="H6500" s="177"/>
    </row>
    <row r="6501" spans="1:8" x14ac:dyDescent="0.25">
      <c r="A6501" s="793"/>
      <c r="E6501" s="176"/>
      <c r="F6501" s="176"/>
      <c r="G6501" s="177"/>
      <c r="H6501" s="177"/>
    </row>
    <row r="6502" spans="1:8" x14ac:dyDescent="0.25">
      <c r="A6502" s="793"/>
      <c r="E6502" s="176"/>
      <c r="F6502" s="176"/>
      <c r="G6502" s="177"/>
      <c r="H6502" s="177"/>
    </row>
    <row r="6503" spans="1:8" x14ac:dyDescent="0.25">
      <c r="A6503" s="793"/>
      <c r="E6503" s="176"/>
      <c r="F6503" s="176"/>
      <c r="G6503" s="177"/>
      <c r="H6503" s="177"/>
    </row>
    <row r="6504" spans="1:8" x14ac:dyDescent="0.25">
      <c r="A6504" s="793"/>
      <c r="E6504" s="176"/>
      <c r="F6504" s="176"/>
      <c r="G6504" s="177"/>
      <c r="H6504" s="177"/>
    </row>
    <row r="6505" spans="1:8" x14ac:dyDescent="0.25">
      <c r="A6505" s="793"/>
      <c r="E6505" s="176"/>
      <c r="F6505" s="176"/>
      <c r="G6505" s="177"/>
      <c r="H6505" s="177"/>
    </row>
    <row r="6506" spans="1:8" x14ac:dyDescent="0.25">
      <c r="A6506" s="793"/>
      <c r="E6506" s="176"/>
      <c r="F6506" s="176"/>
      <c r="G6506" s="177"/>
      <c r="H6506" s="177"/>
    </row>
    <row r="6507" spans="1:8" x14ac:dyDescent="0.25">
      <c r="A6507" s="793"/>
      <c r="E6507" s="176"/>
      <c r="F6507" s="176"/>
      <c r="G6507" s="177"/>
      <c r="H6507" s="177"/>
    </row>
    <row r="6508" spans="1:8" x14ac:dyDescent="0.25">
      <c r="A6508" s="793"/>
      <c r="E6508" s="176"/>
      <c r="F6508" s="176"/>
      <c r="G6508" s="177"/>
      <c r="H6508" s="177"/>
    </row>
    <row r="6509" spans="1:8" x14ac:dyDescent="0.25">
      <c r="A6509" s="793"/>
      <c r="E6509" s="176"/>
      <c r="F6509" s="176"/>
      <c r="G6509" s="177"/>
      <c r="H6509" s="177"/>
    </row>
    <row r="6510" spans="1:8" x14ac:dyDescent="0.25">
      <c r="A6510" s="793"/>
      <c r="E6510" s="176"/>
      <c r="F6510" s="176"/>
      <c r="G6510" s="177"/>
      <c r="H6510" s="177"/>
    </row>
    <row r="6511" spans="1:8" x14ac:dyDescent="0.25">
      <c r="A6511" s="793"/>
      <c r="E6511" s="176"/>
      <c r="F6511" s="176"/>
      <c r="G6511" s="177"/>
      <c r="H6511" s="177"/>
    </row>
    <row r="6512" spans="1:8" x14ac:dyDescent="0.25">
      <c r="A6512" s="793"/>
      <c r="E6512" s="176"/>
      <c r="F6512" s="176"/>
      <c r="G6512" s="177"/>
      <c r="H6512" s="177"/>
    </row>
    <row r="6513" spans="1:8" x14ac:dyDescent="0.25">
      <c r="A6513" s="793"/>
      <c r="E6513" s="176"/>
      <c r="F6513" s="176"/>
      <c r="G6513" s="177"/>
      <c r="H6513" s="177"/>
    </row>
    <row r="6514" spans="1:8" x14ac:dyDescent="0.25">
      <c r="A6514" s="793"/>
      <c r="E6514" s="176"/>
      <c r="F6514" s="176"/>
      <c r="G6514" s="177"/>
      <c r="H6514" s="177"/>
    </row>
    <row r="6515" spans="1:8" x14ac:dyDescent="0.25">
      <c r="A6515" s="793"/>
      <c r="E6515" s="176"/>
      <c r="F6515" s="176"/>
      <c r="G6515" s="177"/>
      <c r="H6515" s="177"/>
    </row>
    <row r="6516" spans="1:8" x14ac:dyDescent="0.25">
      <c r="A6516" s="793"/>
      <c r="E6516" s="176"/>
      <c r="F6516" s="176"/>
      <c r="G6516" s="177"/>
      <c r="H6516" s="177"/>
    </row>
    <row r="6517" spans="1:8" x14ac:dyDescent="0.25">
      <c r="A6517" s="793"/>
      <c r="E6517" s="176"/>
      <c r="F6517" s="176"/>
      <c r="G6517" s="177"/>
      <c r="H6517" s="177"/>
    </row>
    <row r="6518" spans="1:8" x14ac:dyDescent="0.25">
      <c r="A6518" s="793"/>
      <c r="E6518" s="176"/>
      <c r="F6518" s="176"/>
      <c r="G6518" s="177"/>
      <c r="H6518" s="177"/>
    </row>
    <row r="6519" spans="1:8" x14ac:dyDescent="0.25">
      <c r="A6519" s="793"/>
      <c r="E6519" s="176"/>
      <c r="F6519" s="176"/>
      <c r="G6519" s="177"/>
      <c r="H6519" s="177"/>
    </row>
    <row r="6520" spans="1:8" x14ac:dyDescent="0.25">
      <c r="A6520" s="793"/>
      <c r="E6520" s="176"/>
      <c r="F6520" s="176"/>
      <c r="G6520" s="177"/>
      <c r="H6520" s="177"/>
    </row>
    <row r="6521" spans="1:8" x14ac:dyDescent="0.25">
      <c r="A6521" s="793"/>
      <c r="E6521" s="176"/>
      <c r="F6521" s="176"/>
      <c r="G6521" s="177"/>
      <c r="H6521" s="177"/>
    </row>
    <row r="6522" spans="1:8" x14ac:dyDescent="0.25">
      <c r="A6522" s="793"/>
      <c r="E6522" s="176"/>
      <c r="F6522" s="176"/>
      <c r="G6522" s="177"/>
      <c r="H6522" s="177"/>
    </row>
    <row r="6523" spans="1:8" x14ac:dyDescent="0.25">
      <c r="A6523" s="793"/>
      <c r="E6523" s="176"/>
      <c r="F6523" s="176"/>
      <c r="G6523" s="177"/>
      <c r="H6523" s="177"/>
    </row>
    <row r="6524" spans="1:8" x14ac:dyDescent="0.25">
      <c r="A6524" s="793"/>
      <c r="E6524" s="176"/>
      <c r="F6524" s="176"/>
      <c r="G6524" s="177"/>
      <c r="H6524" s="177"/>
    </row>
    <row r="6525" spans="1:8" x14ac:dyDescent="0.25">
      <c r="A6525" s="793"/>
      <c r="E6525" s="176"/>
      <c r="F6525" s="176"/>
      <c r="G6525" s="177"/>
      <c r="H6525" s="177"/>
    </row>
    <row r="6526" spans="1:8" x14ac:dyDescent="0.25">
      <c r="A6526" s="793"/>
      <c r="E6526" s="176"/>
      <c r="F6526" s="176"/>
      <c r="G6526" s="177"/>
      <c r="H6526" s="177"/>
    </row>
    <row r="6527" spans="1:8" x14ac:dyDescent="0.25">
      <c r="A6527" s="793"/>
      <c r="E6527" s="176"/>
      <c r="F6527" s="176"/>
      <c r="G6527" s="177"/>
      <c r="H6527" s="177"/>
    </row>
    <row r="6528" spans="1:8" x14ac:dyDescent="0.25">
      <c r="A6528" s="793"/>
      <c r="E6528" s="176"/>
      <c r="F6528" s="176"/>
      <c r="G6528" s="177"/>
      <c r="H6528" s="177"/>
    </row>
    <row r="6529" spans="1:8" x14ac:dyDescent="0.25">
      <c r="A6529" s="793"/>
      <c r="E6529" s="176"/>
      <c r="F6529" s="176"/>
      <c r="G6529" s="177"/>
      <c r="H6529" s="177"/>
    </row>
    <row r="6530" spans="1:8" x14ac:dyDescent="0.25">
      <c r="A6530" s="793"/>
      <c r="E6530" s="176"/>
      <c r="F6530" s="176"/>
      <c r="G6530" s="177"/>
      <c r="H6530" s="177"/>
    </row>
    <row r="6531" spans="1:8" x14ac:dyDescent="0.25">
      <c r="A6531" s="793"/>
      <c r="E6531" s="176"/>
      <c r="F6531" s="176"/>
      <c r="G6531" s="177"/>
      <c r="H6531" s="177"/>
    </row>
    <row r="6532" spans="1:8" x14ac:dyDescent="0.25">
      <c r="A6532" s="793"/>
      <c r="E6532" s="176"/>
      <c r="F6532" s="176"/>
      <c r="G6532" s="177"/>
      <c r="H6532" s="177"/>
    </row>
    <row r="6533" spans="1:8" x14ac:dyDescent="0.25">
      <c r="A6533" s="793"/>
      <c r="E6533" s="176"/>
      <c r="F6533" s="176"/>
      <c r="G6533" s="177"/>
      <c r="H6533" s="177"/>
    </row>
    <row r="6534" spans="1:8" x14ac:dyDescent="0.25">
      <c r="A6534" s="793"/>
      <c r="E6534" s="176"/>
      <c r="F6534" s="176"/>
      <c r="G6534" s="177"/>
      <c r="H6534" s="177"/>
    </row>
    <row r="6535" spans="1:8" x14ac:dyDescent="0.25">
      <c r="A6535" s="793"/>
      <c r="E6535" s="176"/>
      <c r="F6535" s="176"/>
      <c r="G6535" s="177"/>
      <c r="H6535" s="177"/>
    </row>
    <row r="6536" spans="1:8" x14ac:dyDescent="0.25">
      <c r="A6536" s="793"/>
      <c r="E6536" s="176"/>
      <c r="F6536" s="176"/>
      <c r="G6536" s="177"/>
      <c r="H6536" s="177"/>
    </row>
    <row r="6537" spans="1:8" x14ac:dyDescent="0.25">
      <c r="A6537" s="793"/>
      <c r="E6537" s="176"/>
      <c r="F6537" s="176"/>
      <c r="G6537" s="177"/>
      <c r="H6537" s="177"/>
    </row>
    <row r="6538" spans="1:8" x14ac:dyDescent="0.25">
      <c r="A6538" s="793"/>
      <c r="E6538" s="176"/>
      <c r="F6538" s="176"/>
      <c r="G6538" s="177"/>
      <c r="H6538" s="177"/>
    </row>
    <row r="6539" spans="1:8" x14ac:dyDescent="0.25">
      <c r="A6539" s="793"/>
      <c r="E6539" s="176"/>
      <c r="F6539" s="176"/>
      <c r="G6539" s="177"/>
      <c r="H6539" s="177"/>
    </row>
    <row r="6540" spans="1:8" x14ac:dyDescent="0.25">
      <c r="A6540" s="793"/>
      <c r="E6540" s="176"/>
      <c r="F6540" s="176"/>
      <c r="G6540" s="177"/>
      <c r="H6540" s="177"/>
    </row>
    <row r="6541" spans="1:8" x14ac:dyDescent="0.25">
      <c r="A6541" s="793"/>
      <c r="E6541" s="176"/>
      <c r="F6541" s="176"/>
      <c r="G6541" s="177"/>
      <c r="H6541" s="177"/>
    </row>
    <row r="6542" spans="1:8" x14ac:dyDescent="0.25">
      <c r="A6542" s="793"/>
      <c r="E6542" s="176"/>
      <c r="F6542" s="176"/>
      <c r="G6542" s="177"/>
      <c r="H6542" s="177"/>
    </row>
    <row r="6543" spans="1:8" x14ac:dyDescent="0.25">
      <c r="A6543" s="793"/>
      <c r="E6543" s="176"/>
      <c r="F6543" s="176"/>
      <c r="G6543" s="177"/>
      <c r="H6543" s="177"/>
    </row>
    <row r="6544" spans="1:8" x14ac:dyDescent="0.25">
      <c r="A6544" s="793"/>
      <c r="E6544" s="176"/>
      <c r="F6544" s="176"/>
      <c r="G6544" s="177"/>
      <c r="H6544" s="177"/>
    </row>
    <row r="6545" spans="1:8" x14ac:dyDescent="0.25">
      <c r="A6545" s="793"/>
      <c r="E6545" s="176"/>
      <c r="F6545" s="176"/>
      <c r="G6545" s="177"/>
      <c r="H6545" s="177"/>
    </row>
    <row r="6546" spans="1:8" x14ac:dyDescent="0.25">
      <c r="A6546" s="793"/>
      <c r="E6546" s="176"/>
      <c r="F6546" s="176"/>
      <c r="G6546" s="177"/>
      <c r="H6546" s="177"/>
    </row>
    <row r="6547" spans="1:8" x14ac:dyDescent="0.25">
      <c r="A6547" s="793"/>
      <c r="E6547" s="176"/>
      <c r="F6547" s="176"/>
      <c r="G6547" s="177"/>
      <c r="H6547" s="177"/>
    </row>
    <row r="6548" spans="1:8" x14ac:dyDescent="0.25">
      <c r="A6548" s="793"/>
      <c r="E6548" s="176"/>
      <c r="F6548" s="176"/>
      <c r="G6548" s="177"/>
      <c r="H6548" s="177"/>
    </row>
    <row r="6549" spans="1:8" x14ac:dyDescent="0.25">
      <c r="A6549" s="793"/>
      <c r="E6549" s="176"/>
      <c r="F6549" s="176"/>
      <c r="G6549" s="177"/>
      <c r="H6549" s="177"/>
    </row>
    <row r="6550" spans="1:8" x14ac:dyDescent="0.25">
      <c r="A6550" s="793"/>
      <c r="E6550" s="176"/>
      <c r="F6550" s="176"/>
      <c r="G6550" s="177"/>
      <c r="H6550" s="177"/>
    </row>
    <row r="6551" spans="1:8" x14ac:dyDescent="0.25">
      <c r="A6551" s="793"/>
      <c r="E6551" s="176"/>
      <c r="F6551" s="176"/>
      <c r="G6551" s="177"/>
      <c r="H6551" s="177"/>
    </row>
    <row r="6552" spans="1:8" x14ac:dyDescent="0.25">
      <c r="A6552" s="793"/>
      <c r="E6552" s="176"/>
      <c r="F6552" s="176"/>
      <c r="G6552" s="177"/>
      <c r="H6552" s="177"/>
    </row>
    <row r="6553" spans="1:8" x14ac:dyDescent="0.25">
      <c r="A6553" s="793"/>
      <c r="E6553" s="176"/>
      <c r="F6553" s="176"/>
      <c r="G6553" s="177"/>
      <c r="H6553" s="177"/>
    </row>
    <row r="6554" spans="1:8" x14ac:dyDescent="0.25">
      <c r="A6554" s="793"/>
      <c r="E6554" s="176"/>
      <c r="F6554" s="176"/>
      <c r="G6554" s="177"/>
      <c r="H6554" s="177"/>
    </row>
    <row r="6555" spans="1:8" x14ac:dyDescent="0.25">
      <c r="A6555" s="793"/>
      <c r="E6555" s="176"/>
      <c r="F6555" s="176"/>
      <c r="G6555" s="177"/>
      <c r="H6555" s="177"/>
    </row>
    <row r="6556" spans="1:8" x14ac:dyDescent="0.25">
      <c r="A6556" s="793"/>
      <c r="E6556" s="176"/>
      <c r="F6556" s="176"/>
      <c r="G6556" s="177"/>
      <c r="H6556" s="177"/>
    </row>
    <row r="6557" spans="1:8" x14ac:dyDescent="0.25">
      <c r="A6557" s="793"/>
      <c r="E6557" s="176"/>
      <c r="F6557" s="176"/>
      <c r="G6557" s="177"/>
      <c r="H6557" s="177"/>
    </row>
    <row r="6558" spans="1:8" x14ac:dyDescent="0.25">
      <c r="A6558" s="793"/>
      <c r="E6558" s="176"/>
      <c r="F6558" s="176"/>
      <c r="G6558" s="177"/>
      <c r="H6558" s="177"/>
    </row>
    <row r="6559" spans="1:8" x14ac:dyDescent="0.25">
      <c r="A6559" s="793"/>
      <c r="E6559" s="176"/>
      <c r="F6559" s="176"/>
      <c r="G6559" s="177"/>
      <c r="H6559" s="177"/>
    </row>
    <row r="6560" spans="1:8" x14ac:dyDescent="0.25">
      <c r="A6560" s="793"/>
      <c r="E6560" s="176"/>
      <c r="F6560" s="176"/>
      <c r="G6560" s="177"/>
      <c r="H6560" s="177"/>
    </row>
    <row r="6561" spans="1:8" x14ac:dyDescent="0.25">
      <c r="A6561" s="793"/>
      <c r="E6561" s="176"/>
      <c r="F6561" s="176"/>
      <c r="G6561" s="177"/>
      <c r="H6561" s="177"/>
    </row>
    <row r="6562" spans="1:8" x14ac:dyDescent="0.25">
      <c r="A6562" s="793"/>
      <c r="E6562" s="176"/>
      <c r="F6562" s="176"/>
      <c r="G6562" s="177"/>
      <c r="H6562" s="177"/>
    </row>
    <row r="6563" spans="1:8" x14ac:dyDescent="0.25">
      <c r="A6563" s="793"/>
      <c r="E6563" s="176"/>
      <c r="F6563" s="176"/>
      <c r="G6563" s="177"/>
      <c r="H6563" s="177"/>
    </row>
    <row r="6564" spans="1:8" x14ac:dyDescent="0.25">
      <c r="A6564" s="793"/>
      <c r="E6564" s="176"/>
      <c r="F6564" s="176"/>
      <c r="G6564" s="177"/>
      <c r="H6564" s="177"/>
    </row>
    <row r="6565" spans="1:8" x14ac:dyDescent="0.25">
      <c r="A6565" s="793"/>
      <c r="E6565" s="176"/>
      <c r="F6565" s="176"/>
      <c r="G6565" s="177"/>
      <c r="H6565" s="177"/>
    </row>
    <row r="6566" spans="1:8" x14ac:dyDescent="0.25">
      <c r="A6566" s="793"/>
      <c r="E6566" s="176"/>
      <c r="F6566" s="176"/>
      <c r="G6566" s="177"/>
      <c r="H6566" s="177"/>
    </row>
    <row r="6567" spans="1:8" x14ac:dyDescent="0.25">
      <c r="A6567" s="793"/>
      <c r="E6567" s="176"/>
      <c r="F6567" s="176"/>
      <c r="G6567" s="177"/>
      <c r="H6567" s="177"/>
    </row>
    <row r="6568" spans="1:8" x14ac:dyDescent="0.25">
      <c r="A6568" s="793"/>
      <c r="E6568" s="176"/>
      <c r="F6568" s="176"/>
      <c r="G6568" s="177"/>
      <c r="H6568" s="177"/>
    </row>
    <row r="6569" spans="1:8" x14ac:dyDescent="0.25">
      <c r="A6569" s="793"/>
      <c r="E6569" s="176"/>
      <c r="F6569" s="176"/>
      <c r="G6569" s="177"/>
      <c r="H6569" s="177"/>
    </row>
    <row r="6570" spans="1:8" x14ac:dyDescent="0.25">
      <c r="A6570" s="793"/>
      <c r="E6570" s="176"/>
      <c r="F6570" s="176"/>
      <c r="G6570" s="177"/>
      <c r="H6570" s="177"/>
    </row>
    <row r="6571" spans="1:8" x14ac:dyDescent="0.25">
      <c r="A6571" s="793"/>
      <c r="E6571" s="176"/>
      <c r="F6571" s="176"/>
      <c r="G6571" s="177"/>
      <c r="H6571" s="177"/>
    </row>
    <row r="6572" spans="1:8" x14ac:dyDescent="0.25">
      <c r="A6572" s="793"/>
      <c r="E6572" s="176"/>
      <c r="F6572" s="176"/>
      <c r="G6572" s="177"/>
      <c r="H6572" s="177"/>
    </row>
    <row r="6573" spans="1:8" x14ac:dyDescent="0.25">
      <c r="A6573" s="793"/>
      <c r="E6573" s="176"/>
      <c r="F6573" s="176"/>
      <c r="G6573" s="177"/>
      <c r="H6573" s="177"/>
    </row>
    <row r="6574" spans="1:8" x14ac:dyDescent="0.25">
      <c r="A6574" s="793"/>
      <c r="E6574" s="176"/>
      <c r="F6574" s="176"/>
      <c r="G6574" s="177"/>
      <c r="H6574" s="177"/>
    </row>
    <row r="6575" spans="1:8" x14ac:dyDescent="0.25">
      <c r="A6575" s="793"/>
      <c r="E6575" s="176"/>
      <c r="F6575" s="176"/>
      <c r="G6575" s="177"/>
      <c r="H6575" s="177"/>
    </row>
    <row r="6576" spans="1:8" x14ac:dyDescent="0.25">
      <c r="A6576" s="793"/>
      <c r="E6576" s="176"/>
      <c r="F6576" s="176"/>
      <c r="G6576" s="177"/>
      <c r="H6576" s="177"/>
    </row>
    <row r="6577" spans="1:8" x14ac:dyDescent="0.25">
      <c r="A6577" s="793"/>
      <c r="E6577" s="176"/>
      <c r="F6577" s="176"/>
      <c r="G6577" s="177"/>
      <c r="H6577" s="177"/>
    </row>
    <row r="6578" spans="1:8" x14ac:dyDescent="0.25">
      <c r="A6578" s="793"/>
      <c r="E6578" s="176"/>
      <c r="F6578" s="176"/>
      <c r="G6578" s="177"/>
      <c r="H6578" s="177"/>
    </row>
    <row r="6579" spans="1:8" x14ac:dyDescent="0.25">
      <c r="A6579" s="793"/>
      <c r="E6579" s="176"/>
      <c r="F6579" s="176"/>
      <c r="G6579" s="177"/>
      <c r="H6579" s="177"/>
    </row>
    <row r="6580" spans="1:8" x14ac:dyDescent="0.25">
      <c r="A6580" s="793"/>
      <c r="E6580" s="176"/>
      <c r="F6580" s="176"/>
      <c r="G6580" s="177"/>
      <c r="H6580" s="177"/>
    </row>
    <row r="6581" spans="1:8" x14ac:dyDescent="0.25">
      <c r="A6581" s="793"/>
      <c r="E6581" s="176"/>
      <c r="F6581" s="176"/>
      <c r="G6581" s="177"/>
      <c r="H6581" s="177"/>
    </row>
    <row r="6582" spans="1:8" x14ac:dyDescent="0.25">
      <c r="A6582" s="793"/>
      <c r="E6582" s="176"/>
      <c r="F6582" s="176"/>
      <c r="G6582" s="177"/>
      <c r="H6582" s="177"/>
    </row>
    <row r="6583" spans="1:8" x14ac:dyDescent="0.25">
      <c r="A6583" s="793"/>
      <c r="E6583" s="176"/>
      <c r="F6583" s="176"/>
      <c r="G6583" s="177"/>
      <c r="H6583" s="177"/>
    </row>
    <row r="6584" spans="1:8" x14ac:dyDescent="0.25">
      <c r="A6584" s="793"/>
      <c r="E6584" s="176"/>
      <c r="F6584" s="176"/>
      <c r="G6584" s="177"/>
      <c r="H6584" s="177"/>
    </row>
    <row r="6585" spans="1:8" x14ac:dyDescent="0.25">
      <c r="A6585" s="793"/>
      <c r="E6585" s="176"/>
      <c r="F6585" s="176"/>
      <c r="G6585" s="177"/>
      <c r="H6585" s="177"/>
    </row>
    <row r="6586" spans="1:8" x14ac:dyDescent="0.25">
      <c r="A6586" s="793"/>
      <c r="E6586" s="176"/>
      <c r="F6586" s="176"/>
      <c r="G6586" s="177"/>
      <c r="H6586" s="177"/>
    </row>
    <row r="6587" spans="1:8" x14ac:dyDescent="0.25">
      <c r="A6587" s="793"/>
      <c r="E6587" s="176"/>
      <c r="F6587" s="176"/>
      <c r="G6587" s="177"/>
      <c r="H6587" s="177"/>
    </row>
    <row r="6588" spans="1:8" x14ac:dyDescent="0.25">
      <c r="A6588" s="793"/>
      <c r="E6588" s="176"/>
      <c r="F6588" s="176"/>
      <c r="G6588" s="177"/>
      <c r="H6588" s="177"/>
    </row>
    <row r="6589" spans="1:8" x14ac:dyDescent="0.25">
      <c r="A6589" s="793"/>
      <c r="E6589" s="176"/>
      <c r="F6589" s="176"/>
      <c r="G6589" s="177"/>
      <c r="H6589" s="177"/>
    </row>
    <row r="6590" spans="1:8" x14ac:dyDescent="0.25">
      <c r="A6590" s="793"/>
      <c r="E6590" s="176"/>
      <c r="F6590" s="176"/>
      <c r="G6590" s="177"/>
      <c r="H6590" s="177"/>
    </row>
    <row r="6591" spans="1:8" x14ac:dyDescent="0.25">
      <c r="A6591" s="793"/>
      <c r="E6591" s="176"/>
      <c r="F6591" s="176"/>
      <c r="G6591" s="177"/>
      <c r="H6591" s="177"/>
    </row>
    <row r="6592" spans="1:8" x14ac:dyDescent="0.25">
      <c r="A6592" s="793"/>
      <c r="E6592" s="176"/>
      <c r="F6592" s="176"/>
      <c r="G6592" s="177"/>
      <c r="H6592" s="177"/>
    </row>
    <row r="6593" spans="1:8" x14ac:dyDescent="0.25">
      <c r="A6593" s="793"/>
      <c r="E6593" s="176"/>
      <c r="F6593" s="176"/>
      <c r="G6593" s="177"/>
      <c r="H6593" s="177"/>
    </row>
    <row r="6594" spans="1:8" x14ac:dyDescent="0.25">
      <c r="A6594" s="793"/>
      <c r="E6594" s="176"/>
      <c r="F6594" s="176"/>
      <c r="G6594" s="177"/>
      <c r="H6594" s="177"/>
    </row>
    <row r="6595" spans="1:8" x14ac:dyDescent="0.25">
      <c r="A6595" s="793"/>
      <c r="E6595" s="176"/>
      <c r="F6595" s="176"/>
      <c r="G6595" s="177"/>
      <c r="H6595" s="177"/>
    </row>
    <row r="6596" spans="1:8" x14ac:dyDescent="0.25">
      <c r="A6596" s="793"/>
      <c r="E6596" s="176"/>
      <c r="F6596" s="176"/>
      <c r="G6596" s="177"/>
      <c r="H6596" s="177"/>
    </row>
    <row r="6597" spans="1:8" x14ac:dyDescent="0.25">
      <c r="A6597" s="793"/>
      <c r="E6597" s="176"/>
      <c r="F6597" s="176"/>
      <c r="G6597" s="177"/>
      <c r="H6597" s="177"/>
    </row>
    <row r="6598" spans="1:8" x14ac:dyDescent="0.25">
      <c r="A6598" s="793"/>
      <c r="E6598" s="176"/>
      <c r="F6598" s="176"/>
      <c r="G6598" s="177"/>
      <c r="H6598" s="177"/>
    </row>
    <row r="6599" spans="1:8" x14ac:dyDescent="0.25">
      <c r="A6599" s="793"/>
      <c r="E6599" s="176"/>
      <c r="F6599" s="176"/>
      <c r="G6599" s="177"/>
      <c r="H6599" s="177"/>
    </row>
    <row r="6600" spans="1:8" x14ac:dyDescent="0.25">
      <c r="A6600" s="793"/>
      <c r="E6600" s="176"/>
      <c r="F6600" s="176"/>
      <c r="G6600" s="177"/>
      <c r="H6600" s="177"/>
    </row>
    <row r="6601" spans="1:8" x14ac:dyDescent="0.25">
      <c r="A6601" s="793"/>
      <c r="E6601" s="176"/>
      <c r="F6601" s="176"/>
      <c r="G6601" s="177"/>
      <c r="H6601" s="177"/>
    </row>
    <row r="6602" spans="1:8" x14ac:dyDescent="0.25">
      <c r="A6602" s="793"/>
      <c r="E6602" s="176"/>
      <c r="F6602" s="176"/>
      <c r="G6602" s="177"/>
      <c r="H6602" s="177"/>
    </row>
    <row r="6603" spans="1:8" x14ac:dyDescent="0.25">
      <c r="A6603" s="793"/>
      <c r="E6603" s="176"/>
      <c r="F6603" s="176"/>
      <c r="G6603" s="177"/>
      <c r="H6603" s="177"/>
    </row>
    <row r="6604" spans="1:8" x14ac:dyDescent="0.25">
      <c r="A6604" s="793"/>
      <c r="E6604" s="176"/>
      <c r="F6604" s="176"/>
      <c r="G6604" s="177"/>
      <c r="H6604" s="177"/>
    </row>
    <row r="6605" spans="1:8" x14ac:dyDescent="0.25">
      <c r="A6605" s="793"/>
      <c r="E6605" s="176"/>
      <c r="F6605" s="176"/>
      <c r="G6605" s="177"/>
      <c r="H6605" s="177"/>
    </row>
    <row r="6606" spans="1:8" x14ac:dyDescent="0.25">
      <c r="A6606" s="793"/>
      <c r="E6606" s="176"/>
      <c r="F6606" s="176"/>
      <c r="G6606" s="177"/>
      <c r="H6606" s="177"/>
    </row>
    <row r="6607" spans="1:8" x14ac:dyDescent="0.25">
      <c r="A6607" s="793"/>
      <c r="E6607" s="176"/>
      <c r="F6607" s="176"/>
      <c r="G6607" s="177"/>
      <c r="H6607" s="177"/>
    </row>
    <row r="6608" spans="1:8" x14ac:dyDescent="0.25">
      <c r="A6608" s="793"/>
      <c r="E6608" s="176"/>
      <c r="F6608" s="176"/>
      <c r="G6608" s="177"/>
      <c r="H6608" s="177"/>
    </row>
    <row r="6609" spans="1:8" x14ac:dyDescent="0.25">
      <c r="A6609" s="793"/>
      <c r="E6609" s="176"/>
      <c r="F6609" s="176"/>
      <c r="G6609" s="177"/>
      <c r="H6609" s="177"/>
    </row>
    <row r="6610" spans="1:8" x14ac:dyDescent="0.25">
      <c r="A6610" s="793"/>
      <c r="E6610" s="176"/>
      <c r="F6610" s="176"/>
      <c r="G6610" s="177"/>
      <c r="H6610" s="177"/>
    </row>
    <row r="6611" spans="1:8" x14ac:dyDescent="0.25">
      <c r="A6611" s="793"/>
      <c r="E6611" s="176"/>
      <c r="F6611" s="176"/>
      <c r="G6611" s="177"/>
      <c r="H6611" s="177"/>
    </row>
    <row r="6612" spans="1:8" x14ac:dyDescent="0.25">
      <c r="A6612" s="793"/>
      <c r="E6612" s="176"/>
      <c r="F6612" s="176"/>
      <c r="G6612" s="177"/>
      <c r="H6612" s="177"/>
    </row>
    <row r="6613" spans="1:8" x14ac:dyDescent="0.25">
      <c r="A6613" s="793"/>
      <c r="E6613" s="176"/>
      <c r="F6613" s="176"/>
      <c r="G6613" s="177"/>
      <c r="H6613" s="177"/>
    </row>
    <row r="6614" spans="1:8" x14ac:dyDescent="0.25">
      <c r="A6614" s="793"/>
      <c r="E6614" s="176"/>
      <c r="F6614" s="176"/>
      <c r="G6614" s="177"/>
      <c r="H6614" s="177"/>
    </row>
    <row r="6615" spans="1:8" x14ac:dyDescent="0.25">
      <c r="A6615" s="793"/>
      <c r="E6615" s="176"/>
      <c r="F6615" s="176"/>
      <c r="G6615" s="177"/>
      <c r="H6615" s="177"/>
    </row>
    <row r="6616" spans="1:8" x14ac:dyDescent="0.25">
      <c r="A6616" s="793"/>
      <c r="E6616" s="176"/>
      <c r="F6616" s="176"/>
      <c r="G6616" s="177"/>
      <c r="H6616" s="177"/>
    </row>
    <row r="6617" spans="1:8" x14ac:dyDescent="0.25">
      <c r="A6617" s="793"/>
      <c r="E6617" s="176"/>
      <c r="F6617" s="176"/>
      <c r="G6617" s="177"/>
      <c r="H6617" s="177"/>
    </row>
    <row r="6618" spans="1:8" x14ac:dyDescent="0.25">
      <c r="A6618" s="793"/>
      <c r="E6618" s="176"/>
      <c r="F6618" s="176"/>
      <c r="G6618" s="177"/>
      <c r="H6618" s="177"/>
    </row>
    <row r="6619" spans="1:8" x14ac:dyDescent="0.25">
      <c r="A6619" s="793"/>
      <c r="E6619" s="176"/>
      <c r="F6619" s="176"/>
      <c r="G6619" s="177"/>
      <c r="H6619" s="177"/>
    </row>
    <row r="6620" spans="1:8" x14ac:dyDescent="0.25">
      <c r="A6620" s="793"/>
      <c r="E6620" s="176"/>
      <c r="F6620" s="176"/>
      <c r="G6620" s="177"/>
      <c r="H6620" s="177"/>
    </row>
    <row r="6621" spans="1:8" x14ac:dyDescent="0.25">
      <c r="A6621" s="793"/>
      <c r="E6621" s="176"/>
      <c r="F6621" s="176"/>
      <c r="G6621" s="177"/>
      <c r="H6621" s="177"/>
    </row>
    <row r="6622" spans="1:8" x14ac:dyDescent="0.25">
      <c r="A6622" s="793"/>
      <c r="E6622" s="176"/>
      <c r="F6622" s="176"/>
      <c r="G6622" s="177"/>
      <c r="H6622" s="177"/>
    </row>
    <row r="6623" spans="1:8" x14ac:dyDescent="0.25">
      <c r="A6623" s="793"/>
      <c r="E6623" s="176"/>
      <c r="F6623" s="176"/>
      <c r="G6623" s="177"/>
      <c r="H6623" s="177"/>
    </row>
    <row r="6624" spans="1:8" x14ac:dyDescent="0.25">
      <c r="A6624" s="793"/>
      <c r="E6624" s="176"/>
      <c r="F6624" s="176"/>
      <c r="G6624" s="177"/>
      <c r="H6624" s="177"/>
    </row>
    <row r="6625" spans="1:8" x14ac:dyDescent="0.25">
      <c r="A6625" s="793"/>
      <c r="E6625" s="176"/>
      <c r="F6625" s="176"/>
      <c r="G6625" s="177"/>
      <c r="H6625" s="177"/>
    </row>
    <row r="6626" spans="1:8" x14ac:dyDescent="0.25">
      <c r="A6626" s="793"/>
      <c r="E6626" s="176"/>
      <c r="F6626" s="176"/>
      <c r="G6626" s="177"/>
      <c r="H6626" s="177"/>
    </row>
    <row r="6627" spans="1:8" x14ac:dyDescent="0.25">
      <c r="A6627" s="793"/>
      <c r="E6627" s="176"/>
      <c r="F6627" s="176"/>
      <c r="G6627" s="177"/>
      <c r="H6627" s="177"/>
    </row>
    <row r="6628" spans="1:8" x14ac:dyDescent="0.25">
      <c r="A6628" s="793"/>
      <c r="E6628" s="176"/>
      <c r="F6628" s="176"/>
      <c r="G6628" s="177"/>
      <c r="H6628" s="177"/>
    </row>
    <row r="6629" spans="1:8" x14ac:dyDescent="0.25">
      <c r="A6629" s="793"/>
      <c r="E6629" s="176"/>
      <c r="F6629" s="176"/>
      <c r="G6629" s="177"/>
      <c r="H6629" s="177"/>
    </row>
    <row r="6630" spans="1:8" x14ac:dyDescent="0.25">
      <c r="A6630" s="793"/>
      <c r="E6630" s="176"/>
      <c r="F6630" s="176"/>
      <c r="G6630" s="177"/>
      <c r="H6630" s="177"/>
    </row>
    <row r="6631" spans="1:8" x14ac:dyDescent="0.25">
      <c r="A6631" s="793"/>
      <c r="E6631" s="176"/>
      <c r="F6631" s="176"/>
      <c r="G6631" s="177"/>
      <c r="H6631" s="177"/>
    </row>
    <row r="6632" spans="1:8" x14ac:dyDescent="0.25">
      <c r="A6632" s="793"/>
      <c r="E6632" s="176"/>
      <c r="F6632" s="176"/>
      <c r="G6632" s="177"/>
      <c r="H6632" s="177"/>
    </row>
    <row r="6633" spans="1:8" x14ac:dyDescent="0.25">
      <c r="A6633" s="793"/>
      <c r="E6633" s="176"/>
      <c r="F6633" s="176"/>
      <c r="G6633" s="177"/>
      <c r="H6633" s="177"/>
    </row>
    <row r="6634" spans="1:8" x14ac:dyDescent="0.25">
      <c r="A6634" s="793"/>
      <c r="E6634" s="176"/>
      <c r="F6634" s="176"/>
      <c r="G6634" s="177"/>
      <c r="H6634" s="177"/>
    </row>
    <row r="6635" spans="1:8" x14ac:dyDescent="0.25">
      <c r="A6635" s="793"/>
      <c r="E6635" s="176"/>
      <c r="F6635" s="176"/>
      <c r="G6635" s="177"/>
      <c r="H6635" s="177"/>
    </row>
    <row r="6636" spans="1:8" x14ac:dyDescent="0.25">
      <c r="A6636" s="793"/>
      <c r="E6636" s="176"/>
      <c r="F6636" s="176"/>
      <c r="G6636" s="177"/>
      <c r="H6636" s="177"/>
    </row>
    <row r="6637" spans="1:8" x14ac:dyDescent="0.25">
      <c r="A6637" s="793"/>
      <c r="E6637" s="176"/>
      <c r="F6637" s="176"/>
      <c r="G6637" s="177"/>
      <c r="H6637" s="177"/>
    </row>
    <row r="6638" spans="1:8" x14ac:dyDescent="0.25">
      <c r="A6638" s="793"/>
      <c r="E6638" s="176"/>
      <c r="F6638" s="176"/>
      <c r="G6638" s="177"/>
      <c r="H6638" s="177"/>
    </row>
    <row r="6639" spans="1:8" x14ac:dyDescent="0.25">
      <c r="A6639" s="793"/>
      <c r="E6639" s="176"/>
      <c r="F6639" s="176"/>
      <c r="G6639" s="177"/>
      <c r="H6639" s="177"/>
    </row>
    <row r="6640" spans="1:8" x14ac:dyDescent="0.25">
      <c r="A6640" s="793"/>
      <c r="E6640" s="176"/>
      <c r="F6640" s="176"/>
      <c r="G6640" s="177"/>
      <c r="H6640" s="177"/>
    </row>
    <row r="6641" spans="1:8" x14ac:dyDescent="0.25">
      <c r="A6641" s="793"/>
      <c r="E6641" s="176"/>
      <c r="F6641" s="176"/>
      <c r="G6641" s="177"/>
      <c r="H6641" s="177"/>
    </row>
    <row r="6642" spans="1:8" x14ac:dyDescent="0.25">
      <c r="A6642" s="793"/>
      <c r="E6642" s="176"/>
      <c r="F6642" s="176"/>
      <c r="G6642" s="177"/>
      <c r="H6642" s="177"/>
    </row>
    <row r="6643" spans="1:8" x14ac:dyDescent="0.25">
      <c r="A6643" s="793"/>
      <c r="E6643" s="176"/>
      <c r="F6643" s="176"/>
      <c r="G6643" s="177"/>
      <c r="H6643" s="177"/>
    </row>
    <row r="6644" spans="1:8" x14ac:dyDescent="0.25">
      <c r="A6644" s="793"/>
      <c r="E6644" s="176"/>
      <c r="F6644" s="176"/>
      <c r="G6644" s="177"/>
      <c r="H6644" s="177"/>
    </row>
    <row r="6645" spans="1:8" x14ac:dyDescent="0.25">
      <c r="A6645" s="793"/>
      <c r="E6645" s="176"/>
      <c r="F6645" s="176"/>
      <c r="G6645" s="177"/>
      <c r="H6645" s="177"/>
    </row>
    <row r="6646" spans="1:8" x14ac:dyDescent="0.25">
      <c r="A6646" s="793"/>
      <c r="E6646" s="176"/>
      <c r="F6646" s="176"/>
      <c r="G6646" s="177"/>
      <c r="H6646" s="177"/>
    </row>
    <row r="6647" spans="1:8" x14ac:dyDescent="0.25">
      <c r="A6647" s="793"/>
      <c r="E6647" s="176"/>
      <c r="F6647" s="176"/>
      <c r="G6647" s="177"/>
      <c r="H6647" s="177"/>
    </row>
    <row r="6648" spans="1:8" x14ac:dyDescent="0.25">
      <c r="A6648" s="793"/>
      <c r="E6648" s="176"/>
      <c r="F6648" s="176"/>
      <c r="G6648" s="177"/>
      <c r="H6648" s="177"/>
    </row>
    <row r="6649" spans="1:8" x14ac:dyDescent="0.25">
      <c r="A6649" s="793"/>
      <c r="E6649" s="176"/>
      <c r="F6649" s="176"/>
      <c r="G6649" s="177"/>
      <c r="H6649" s="177"/>
    </row>
    <row r="6650" spans="1:8" x14ac:dyDescent="0.25">
      <c r="A6650" s="793"/>
      <c r="E6650" s="176"/>
      <c r="F6650" s="176"/>
      <c r="G6650" s="177"/>
      <c r="H6650" s="177"/>
    </row>
    <row r="6651" spans="1:8" x14ac:dyDescent="0.25">
      <c r="A6651" s="793"/>
      <c r="E6651" s="176"/>
      <c r="F6651" s="176"/>
      <c r="G6651" s="177"/>
      <c r="H6651" s="177"/>
    </row>
    <row r="6652" spans="1:8" x14ac:dyDescent="0.25">
      <c r="A6652" s="793"/>
      <c r="E6652" s="176"/>
      <c r="F6652" s="176"/>
      <c r="G6652" s="177"/>
      <c r="H6652" s="177"/>
    </row>
    <row r="6653" spans="1:8" x14ac:dyDescent="0.25">
      <c r="A6653" s="793"/>
      <c r="E6653" s="176"/>
      <c r="F6653" s="176"/>
      <c r="G6653" s="177"/>
      <c r="H6653" s="177"/>
    </row>
    <row r="6654" spans="1:8" x14ac:dyDescent="0.25">
      <c r="A6654" s="793"/>
      <c r="E6654" s="176"/>
      <c r="F6654" s="176"/>
      <c r="G6654" s="177"/>
      <c r="H6654" s="177"/>
    </row>
    <row r="6655" spans="1:8" x14ac:dyDescent="0.25">
      <c r="A6655" s="793"/>
      <c r="E6655" s="176"/>
      <c r="F6655" s="176"/>
      <c r="G6655" s="177"/>
      <c r="H6655" s="177"/>
    </row>
    <row r="6656" spans="1:8" x14ac:dyDescent="0.25">
      <c r="A6656" s="793"/>
      <c r="E6656" s="176"/>
      <c r="F6656" s="176"/>
      <c r="G6656" s="177"/>
      <c r="H6656" s="177"/>
    </row>
    <row r="6657" spans="1:8" x14ac:dyDescent="0.25">
      <c r="A6657" s="793"/>
      <c r="E6657" s="176"/>
      <c r="F6657" s="176"/>
      <c r="G6657" s="177"/>
      <c r="H6657" s="177"/>
    </row>
    <row r="6658" spans="1:8" x14ac:dyDescent="0.25">
      <c r="A6658" s="793"/>
      <c r="E6658" s="176"/>
      <c r="F6658" s="176"/>
      <c r="G6658" s="177"/>
      <c r="H6658" s="177"/>
    </row>
    <row r="6659" spans="1:8" x14ac:dyDescent="0.25">
      <c r="A6659" s="793"/>
      <c r="E6659" s="176"/>
      <c r="F6659" s="176"/>
      <c r="G6659" s="177"/>
      <c r="H6659" s="177"/>
    </row>
    <row r="6660" spans="1:8" x14ac:dyDescent="0.25">
      <c r="A6660" s="793"/>
      <c r="E6660" s="176"/>
      <c r="F6660" s="176"/>
      <c r="G6660" s="177"/>
      <c r="H6660" s="177"/>
    </row>
    <row r="6661" spans="1:8" x14ac:dyDescent="0.25">
      <c r="A6661" s="793"/>
      <c r="E6661" s="176"/>
      <c r="F6661" s="176"/>
      <c r="G6661" s="177"/>
      <c r="H6661" s="177"/>
    </row>
    <row r="6662" spans="1:8" x14ac:dyDescent="0.25">
      <c r="A6662" s="793"/>
      <c r="E6662" s="176"/>
      <c r="F6662" s="176"/>
      <c r="G6662" s="177"/>
      <c r="H6662" s="177"/>
    </row>
    <row r="6663" spans="1:8" x14ac:dyDescent="0.25">
      <c r="A6663" s="793"/>
      <c r="E6663" s="176"/>
      <c r="F6663" s="176"/>
      <c r="G6663" s="177"/>
      <c r="H6663" s="177"/>
    </row>
    <row r="6664" spans="1:8" x14ac:dyDescent="0.25">
      <c r="A6664" s="793"/>
      <c r="E6664" s="176"/>
      <c r="F6664" s="176"/>
      <c r="G6664" s="177"/>
      <c r="H6664" s="177"/>
    </row>
    <row r="6665" spans="1:8" x14ac:dyDescent="0.25">
      <c r="A6665" s="793"/>
      <c r="E6665" s="176"/>
      <c r="F6665" s="176"/>
      <c r="G6665" s="177"/>
      <c r="H6665" s="177"/>
    </row>
    <row r="6666" spans="1:8" x14ac:dyDescent="0.25">
      <c r="A6666" s="793"/>
      <c r="E6666" s="176"/>
      <c r="F6666" s="176"/>
      <c r="G6666" s="177"/>
      <c r="H6666" s="177"/>
    </row>
    <row r="6667" spans="1:8" x14ac:dyDescent="0.25">
      <c r="A6667" s="793"/>
      <c r="E6667" s="176"/>
      <c r="F6667" s="176"/>
      <c r="G6667" s="177"/>
      <c r="H6667" s="177"/>
    </row>
    <row r="6668" spans="1:8" x14ac:dyDescent="0.25">
      <c r="A6668" s="793"/>
      <c r="E6668" s="176"/>
      <c r="F6668" s="176"/>
      <c r="G6668" s="177"/>
      <c r="H6668" s="177"/>
    </row>
    <row r="6669" spans="1:8" x14ac:dyDescent="0.25">
      <c r="A6669" s="793"/>
      <c r="E6669" s="176"/>
      <c r="F6669" s="176"/>
      <c r="G6669" s="177"/>
      <c r="H6669" s="177"/>
    </row>
    <row r="6670" spans="1:8" x14ac:dyDescent="0.25">
      <c r="A6670" s="793"/>
      <c r="E6670" s="176"/>
      <c r="F6670" s="176"/>
      <c r="G6670" s="177"/>
      <c r="H6670" s="177"/>
    </row>
    <row r="6671" spans="1:8" x14ac:dyDescent="0.25">
      <c r="A6671" s="793"/>
      <c r="E6671" s="176"/>
      <c r="F6671" s="176"/>
      <c r="G6671" s="177"/>
      <c r="H6671" s="177"/>
    </row>
    <row r="6672" spans="1:8" x14ac:dyDescent="0.25">
      <c r="A6672" s="793"/>
      <c r="E6672" s="176"/>
      <c r="F6672" s="176"/>
      <c r="G6672" s="177"/>
      <c r="H6672" s="177"/>
    </row>
    <row r="6673" spans="1:8" x14ac:dyDescent="0.25">
      <c r="A6673" s="793"/>
      <c r="E6673" s="176"/>
      <c r="F6673" s="176"/>
      <c r="G6673" s="177"/>
      <c r="H6673" s="177"/>
    </row>
    <row r="6674" spans="1:8" x14ac:dyDescent="0.25">
      <c r="A6674" s="793"/>
      <c r="E6674" s="176"/>
      <c r="F6674" s="176"/>
      <c r="G6674" s="177"/>
      <c r="H6674" s="177"/>
    </row>
    <row r="6675" spans="1:8" x14ac:dyDescent="0.25">
      <c r="A6675" s="793"/>
      <c r="E6675" s="176"/>
      <c r="F6675" s="176"/>
      <c r="G6675" s="177"/>
      <c r="H6675" s="177"/>
    </row>
    <row r="6676" spans="1:8" x14ac:dyDescent="0.25">
      <c r="A6676" s="793"/>
      <c r="E6676" s="176"/>
      <c r="F6676" s="176"/>
      <c r="G6676" s="177"/>
      <c r="H6676" s="177"/>
    </row>
    <row r="6677" spans="1:8" x14ac:dyDescent="0.25">
      <c r="A6677" s="793"/>
      <c r="E6677" s="176"/>
      <c r="F6677" s="176"/>
      <c r="G6677" s="177"/>
      <c r="H6677" s="177"/>
    </row>
    <row r="6678" spans="1:8" x14ac:dyDescent="0.25">
      <c r="A6678" s="793"/>
      <c r="E6678" s="176"/>
      <c r="F6678" s="176"/>
      <c r="G6678" s="177"/>
      <c r="H6678" s="177"/>
    </row>
    <row r="6679" spans="1:8" x14ac:dyDescent="0.25">
      <c r="A6679" s="793"/>
      <c r="E6679" s="176"/>
      <c r="F6679" s="176"/>
      <c r="G6679" s="177"/>
      <c r="H6679" s="177"/>
    </row>
    <row r="6680" spans="1:8" x14ac:dyDescent="0.25">
      <c r="A6680" s="793"/>
      <c r="E6680" s="176"/>
      <c r="F6680" s="176"/>
      <c r="G6680" s="177"/>
      <c r="H6680" s="177"/>
    </row>
    <row r="6681" spans="1:8" x14ac:dyDescent="0.25">
      <c r="A6681" s="793"/>
      <c r="E6681" s="176"/>
      <c r="F6681" s="176"/>
      <c r="G6681" s="177"/>
      <c r="H6681" s="177"/>
    </row>
    <row r="6682" spans="1:8" x14ac:dyDescent="0.25">
      <c r="A6682" s="793"/>
      <c r="E6682" s="176"/>
      <c r="F6682" s="176"/>
      <c r="G6682" s="177"/>
      <c r="H6682" s="177"/>
    </row>
    <row r="6683" spans="1:8" x14ac:dyDescent="0.25">
      <c r="A6683" s="793"/>
      <c r="E6683" s="176"/>
      <c r="F6683" s="176"/>
      <c r="G6683" s="177"/>
      <c r="H6683" s="177"/>
    </row>
    <row r="6684" spans="1:8" x14ac:dyDescent="0.25">
      <c r="A6684" s="793"/>
      <c r="E6684" s="176"/>
      <c r="F6684" s="176"/>
      <c r="G6684" s="177"/>
      <c r="H6684" s="177"/>
    </row>
    <row r="6685" spans="1:8" x14ac:dyDescent="0.25">
      <c r="A6685" s="793"/>
      <c r="E6685" s="176"/>
      <c r="F6685" s="176"/>
      <c r="G6685" s="177"/>
      <c r="H6685" s="177"/>
    </row>
    <row r="6686" spans="1:8" x14ac:dyDescent="0.25">
      <c r="A6686" s="793"/>
      <c r="E6686" s="176"/>
      <c r="F6686" s="176"/>
      <c r="G6686" s="177"/>
      <c r="H6686" s="177"/>
    </row>
    <row r="6687" spans="1:8" x14ac:dyDescent="0.25">
      <c r="A6687" s="793"/>
      <c r="E6687" s="176"/>
      <c r="F6687" s="176"/>
      <c r="G6687" s="177"/>
      <c r="H6687" s="177"/>
    </row>
    <row r="6688" spans="1:8" x14ac:dyDescent="0.25">
      <c r="A6688" s="793"/>
      <c r="E6688" s="176"/>
      <c r="F6688" s="176"/>
      <c r="G6688" s="177"/>
      <c r="H6688" s="177"/>
    </row>
    <row r="6689" spans="1:8" x14ac:dyDescent="0.25">
      <c r="A6689" s="793"/>
      <c r="E6689" s="176"/>
      <c r="F6689" s="176"/>
      <c r="G6689" s="177"/>
      <c r="H6689" s="177"/>
    </row>
    <row r="6690" spans="1:8" x14ac:dyDescent="0.25">
      <c r="A6690" s="793"/>
      <c r="E6690" s="176"/>
      <c r="F6690" s="176"/>
      <c r="G6690" s="177"/>
      <c r="H6690" s="177"/>
    </row>
    <row r="6691" spans="1:8" x14ac:dyDescent="0.25">
      <c r="A6691" s="793"/>
      <c r="E6691" s="176"/>
      <c r="F6691" s="176"/>
      <c r="G6691" s="177"/>
      <c r="H6691" s="177"/>
    </row>
    <row r="6692" spans="1:8" x14ac:dyDescent="0.25">
      <c r="A6692" s="793"/>
      <c r="E6692" s="176"/>
      <c r="F6692" s="176"/>
      <c r="G6692" s="177"/>
      <c r="H6692" s="177"/>
    </row>
    <row r="6693" spans="1:8" x14ac:dyDescent="0.25">
      <c r="A6693" s="793"/>
      <c r="E6693" s="176"/>
      <c r="F6693" s="176"/>
      <c r="G6693" s="177"/>
      <c r="H6693" s="177"/>
    </row>
    <row r="6694" spans="1:8" x14ac:dyDescent="0.25">
      <c r="A6694" s="793"/>
      <c r="E6694" s="176"/>
      <c r="F6694" s="176"/>
      <c r="G6694" s="177"/>
      <c r="H6694" s="177"/>
    </row>
    <row r="6695" spans="1:8" x14ac:dyDescent="0.25">
      <c r="A6695" s="793"/>
      <c r="E6695" s="176"/>
      <c r="F6695" s="176"/>
      <c r="G6695" s="177"/>
      <c r="H6695" s="177"/>
    </row>
    <row r="6696" spans="1:8" x14ac:dyDescent="0.25">
      <c r="A6696" s="793"/>
      <c r="E6696" s="176"/>
      <c r="F6696" s="176"/>
      <c r="G6696" s="177"/>
      <c r="H6696" s="177"/>
    </row>
    <row r="6697" spans="1:8" x14ac:dyDescent="0.25">
      <c r="A6697" s="793"/>
      <c r="E6697" s="176"/>
      <c r="F6697" s="176"/>
      <c r="G6697" s="177"/>
      <c r="H6697" s="177"/>
    </row>
    <row r="6698" spans="1:8" x14ac:dyDescent="0.25">
      <c r="A6698" s="793"/>
      <c r="E6698" s="176"/>
      <c r="F6698" s="176"/>
      <c r="G6698" s="177"/>
      <c r="H6698" s="177"/>
    </row>
    <row r="6699" spans="1:8" x14ac:dyDescent="0.25">
      <c r="A6699" s="793"/>
      <c r="E6699" s="176"/>
      <c r="F6699" s="176"/>
      <c r="G6699" s="177"/>
      <c r="H6699" s="177"/>
    </row>
    <row r="6700" spans="1:8" x14ac:dyDescent="0.25">
      <c r="A6700" s="793"/>
      <c r="E6700" s="176"/>
      <c r="F6700" s="176"/>
      <c r="G6700" s="177"/>
      <c r="H6700" s="177"/>
    </row>
    <row r="6701" spans="1:8" x14ac:dyDescent="0.25">
      <c r="A6701" s="793"/>
      <c r="E6701" s="176"/>
      <c r="F6701" s="176"/>
      <c r="G6701" s="177"/>
      <c r="H6701" s="177"/>
    </row>
    <row r="6702" spans="1:8" x14ac:dyDescent="0.25">
      <c r="A6702" s="793"/>
      <c r="E6702" s="176"/>
      <c r="F6702" s="176"/>
      <c r="G6702" s="177"/>
      <c r="H6702" s="177"/>
    </row>
    <row r="6703" spans="1:8" x14ac:dyDescent="0.25">
      <c r="A6703" s="793"/>
      <c r="E6703" s="176"/>
      <c r="F6703" s="176"/>
      <c r="G6703" s="177"/>
      <c r="H6703" s="177"/>
    </row>
    <row r="6704" spans="1:8" x14ac:dyDescent="0.25">
      <c r="A6704" s="793"/>
      <c r="E6704" s="176"/>
      <c r="F6704" s="176"/>
      <c r="G6704" s="177"/>
      <c r="H6704" s="177"/>
    </row>
    <row r="6705" spans="1:8" x14ac:dyDescent="0.25">
      <c r="A6705" s="793"/>
      <c r="E6705" s="176"/>
      <c r="F6705" s="176"/>
      <c r="G6705" s="177"/>
      <c r="H6705" s="177"/>
    </row>
    <row r="6706" spans="1:8" x14ac:dyDescent="0.25">
      <c r="A6706" s="793"/>
      <c r="E6706" s="176"/>
      <c r="F6706" s="176"/>
      <c r="G6706" s="177"/>
      <c r="H6706" s="177"/>
    </row>
    <row r="6707" spans="1:8" x14ac:dyDescent="0.25">
      <c r="A6707" s="793"/>
      <c r="E6707" s="176"/>
      <c r="F6707" s="176"/>
      <c r="G6707" s="177"/>
      <c r="H6707" s="177"/>
    </row>
    <row r="6708" spans="1:8" x14ac:dyDescent="0.25">
      <c r="A6708" s="793"/>
      <c r="E6708" s="176"/>
      <c r="F6708" s="176"/>
      <c r="G6708" s="177"/>
      <c r="H6708" s="177"/>
    </row>
    <row r="6709" spans="1:8" x14ac:dyDescent="0.25">
      <c r="A6709" s="793"/>
      <c r="E6709" s="176"/>
      <c r="F6709" s="176"/>
      <c r="G6709" s="177"/>
      <c r="H6709" s="177"/>
    </row>
    <row r="6710" spans="1:8" x14ac:dyDescent="0.25">
      <c r="A6710" s="793"/>
      <c r="E6710" s="176"/>
      <c r="F6710" s="176"/>
      <c r="G6710" s="177"/>
      <c r="H6710" s="177"/>
    </row>
    <row r="6711" spans="1:8" x14ac:dyDescent="0.25">
      <c r="A6711" s="793"/>
      <c r="E6711" s="176"/>
      <c r="F6711" s="176"/>
      <c r="G6711" s="177"/>
      <c r="H6711" s="177"/>
    </row>
    <row r="6712" spans="1:8" x14ac:dyDescent="0.25">
      <c r="A6712" s="793"/>
      <c r="E6712" s="176"/>
      <c r="F6712" s="176"/>
      <c r="G6712" s="177"/>
      <c r="H6712" s="177"/>
    </row>
    <row r="6713" spans="1:8" x14ac:dyDescent="0.25">
      <c r="A6713" s="793"/>
      <c r="E6713" s="176"/>
      <c r="F6713" s="176"/>
      <c r="G6713" s="177"/>
      <c r="H6713" s="177"/>
    </row>
    <row r="6714" spans="1:8" x14ac:dyDescent="0.25">
      <c r="A6714" s="793"/>
      <c r="E6714" s="176"/>
      <c r="F6714" s="176"/>
      <c r="G6714" s="177"/>
      <c r="H6714" s="177"/>
    </row>
    <row r="6715" spans="1:8" x14ac:dyDescent="0.25">
      <c r="A6715" s="793"/>
      <c r="E6715" s="176"/>
      <c r="F6715" s="176"/>
      <c r="G6715" s="177"/>
      <c r="H6715" s="177"/>
    </row>
    <row r="6716" spans="1:8" x14ac:dyDescent="0.25">
      <c r="A6716" s="793"/>
      <c r="E6716" s="176"/>
      <c r="F6716" s="176"/>
      <c r="G6716" s="177"/>
      <c r="H6716" s="177"/>
    </row>
    <row r="6717" spans="1:8" x14ac:dyDescent="0.25">
      <c r="A6717" s="793"/>
      <c r="E6717" s="176"/>
      <c r="F6717" s="176"/>
      <c r="G6717" s="177"/>
      <c r="H6717" s="177"/>
    </row>
    <row r="6718" spans="1:8" x14ac:dyDescent="0.25">
      <c r="A6718" s="793"/>
      <c r="E6718" s="176"/>
      <c r="F6718" s="176"/>
      <c r="G6718" s="177"/>
      <c r="H6718" s="177"/>
    </row>
    <row r="6719" spans="1:8" x14ac:dyDescent="0.25">
      <c r="A6719" s="793"/>
      <c r="E6719" s="176"/>
      <c r="F6719" s="176"/>
      <c r="G6719" s="177"/>
      <c r="H6719" s="177"/>
    </row>
    <row r="6720" spans="1:8" x14ac:dyDescent="0.25">
      <c r="A6720" s="793"/>
      <c r="E6720" s="176"/>
      <c r="F6720" s="176"/>
      <c r="G6720" s="177"/>
      <c r="H6720" s="177"/>
    </row>
    <row r="6721" spans="1:8" x14ac:dyDescent="0.25">
      <c r="A6721" s="793"/>
      <c r="E6721" s="176"/>
      <c r="F6721" s="176"/>
      <c r="G6721" s="177"/>
      <c r="H6721" s="177"/>
    </row>
    <row r="6722" spans="1:8" x14ac:dyDescent="0.25">
      <c r="A6722" s="793"/>
      <c r="E6722" s="176"/>
      <c r="F6722" s="176"/>
      <c r="G6722" s="177"/>
      <c r="H6722" s="177"/>
    </row>
    <row r="6723" spans="1:8" x14ac:dyDescent="0.25">
      <c r="A6723" s="793"/>
      <c r="E6723" s="176"/>
      <c r="F6723" s="176"/>
      <c r="G6723" s="177"/>
      <c r="H6723" s="177"/>
    </row>
    <row r="6724" spans="1:8" x14ac:dyDescent="0.25">
      <c r="A6724" s="793"/>
      <c r="E6724" s="176"/>
      <c r="F6724" s="176"/>
      <c r="G6724" s="177"/>
      <c r="H6724" s="177"/>
    </row>
    <row r="6725" spans="1:8" x14ac:dyDescent="0.25">
      <c r="A6725" s="793"/>
      <c r="E6725" s="176"/>
      <c r="F6725" s="176"/>
      <c r="G6725" s="177"/>
      <c r="H6725" s="177"/>
    </row>
    <row r="6726" spans="1:8" x14ac:dyDescent="0.25">
      <c r="A6726" s="793"/>
      <c r="E6726" s="176"/>
      <c r="F6726" s="176"/>
      <c r="G6726" s="177"/>
      <c r="H6726" s="177"/>
    </row>
    <row r="6727" spans="1:8" x14ac:dyDescent="0.25">
      <c r="A6727" s="793"/>
      <c r="E6727" s="176"/>
      <c r="F6727" s="176"/>
      <c r="G6727" s="177"/>
      <c r="H6727" s="177"/>
    </row>
    <row r="6728" spans="1:8" x14ac:dyDescent="0.25">
      <c r="A6728" s="793"/>
      <c r="E6728" s="176"/>
      <c r="F6728" s="176"/>
      <c r="G6728" s="177"/>
      <c r="H6728" s="177"/>
    </row>
    <row r="6729" spans="1:8" x14ac:dyDescent="0.25">
      <c r="A6729" s="793"/>
      <c r="E6729" s="176"/>
      <c r="F6729" s="176"/>
      <c r="G6729" s="177"/>
      <c r="H6729" s="177"/>
    </row>
    <row r="6730" spans="1:8" x14ac:dyDescent="0.25">
      <c r="A6730" s="793"/>
      <c r="E6730" s="176"/>
      <c r="F6730" s="176"/>
      <c r="G6730" s="177"/>
      <c r="H6730" s="177"/>
    </row>
    <row r="6731" spans="1:8" x14ac:dyDescent="0.25">
      <c r="A6731" s="793"/>
      <c r="E6731" s="176"/>
      <c r="F6731" s="176"/>
      <c r="G6731" s="177"/>
      <c r="H6731" s="177"/>
    </row>
    <row r="6732" spans="1:8" x14ac:dyDescent="0.25">
      <c r="A6732" s="793"/>
      <c r="E6732" s="176"/>
      <c r="F6732" s="176"/>
      <c r="G6732" s="177"/>
      <c r="H6732" s="177"/>
    </row>
    <row r="6733" spans="1:8" x14ac:dyDescent="0.25">
      <c r="A6733" s="793"/>
      <c r="E6733" s="176"/>
      <c r="F6733" s="176"/>
      <c r="G6733" s="177"/>
      <c r="H6733" s="177"/>
    </row>
    <row r="6734" spans="1:8" x14ac:dyDescent="0.25">
      <c r="A6734" s="793"/>
      <c r="E6734" s="176"/>
      <c r="F6734" s="176"/>
      <c r="G6734" s="177"/>
      <c r="H6734" s="177"/>
    </row>
    <row r="6735" spans="1:8" x14ac:dyDescent="0.25">
      <c r="A6735" s="793"/>
      <c r="E6735" s="176"/>
      <c r="F6735" s="176"/>
      <c r="G6735" s="177"/>
      <c r="H6735" s="177"/>
    </row>
    <row r="6736" spans="1:8" x14ac:dyDescent="0.25">
      <c r="A6736" s="793"/>
      <c r="E6736" s="176"/>
      <c r="F6736" s="176"/>
      <c r="G6736" s="177"/>
      <c r="H6736" s="177"/>
    </row>
    <row r="6737" spans="1:8" x14ac:dyDescent="0.25">
      <c r="A6737" s="793"/>
      <c r="E6737" s="176"/>
      <c r="F6737" s="176"/>
      <c r="G6737" s="177"/>
      <c r="H6737" s="177"/>
    </row>
    <row r="6738" spans="1:8" x14ac:dyDescent="0.25">
      <c r="A6738" s="793"/>
      <c r="E6738" s="176"/>
      <c r="F6738" s="176"/>
      <c r="G6738" s="177"/>
      <c r="H6738" s="177"/>
    </row>
    <row r="6739" spans="1:8" x14ac:dyDescent="0.25">
      <c r="A6739" s="793"/>
      <c r="E6739" s="176"/>
      <c r="F6739" s="176"/>
      <c r="G6739" s="177"/>
      <c r="H6739" s="177"/>
    </row>
    <row r="6740" spans="1:8" x14ac:dyDescent="0.25">
      <c r="A6740" s="793"/>
      <c r="E6740" s="176"/>
      <c r="F6740" s="176"/>
      <c r="G6740" s="177"/>
      <c r="H6740" s="177"/>
    </row>
    <row r="6741" spans="1:8" x14ac:dyDescent="0.25">
      <c r="A6741" s="793"/>
      <c r="E6741" s="176"/>
      <c r="F6741" s="176"/>
      <c r="G6741" s="177"/>
      <c r="H6741" s="177"/>
    </row>
    <row r="6742" spans="1:8" x14ac:dyDescent="0.25">
      <c r="A6742" s="793"/>
      <c r="E6742" s="176"/>
      <c r="F6742" s="176"/>
      <c r="G6742" s="177"/>
      <c r="H6742" s="177"/>
    </row>
    <row r="6743" spans="1:8" x14ac:dyDescent="0.25">
      <c r="A6743" s="793"/>
      <c r="E6743" s="176"/>
      <c r="F6743" s="176"/>
      <c r="G6743" s="177"/>
      <c r="H6743" s="177"/>
    </row>
    <row r="6744" spans="1:8" x14ac:dyDescent="0.25">
      <c r="A6744" s="793"/>
      <c r="E6744" s="176"/>
      <c r="F6744" s="176"/>
      <c r="G6744" s="177"/>
      <c r="H6744" s="177"/>
    </row>
    <row r="6745" spans="1:8" x14ac:dyDescent="0.25">
      <c r="A6745" s="793"/>
      <c r="E6745" s="176"/>
      <c r="F6745" s="176"/>
      <c r="G6745" s="177"/>
      <c r="H6745" s="177"/>
    </row>
    <row r="6746" spans="1:8" x14ac:dyDescent="0.25">
      <c r="A6746" s="793"/>
      <c r="E6746" s="176"/>
      <c r="F6746" s="176"/>
      <c r="G6746" s="177"/>
      <c r="H6746" s="177"/>
    </row>
    <row r="6747" spans="1:8" x14ac:dyDescent="0.25">
      <c r="A6747" s="793"/>
      <c r="E6747" s="176"/>
      <c r="F6747" s="176"/>
      <c r="G6747" s="177"/>
      <c r="H6747" s="177"/>
    </row>
    <row r="6748" spans="1:8" x14ac:dyDescent="0.25">
      <c r="A6748" s="793"/>
      <c r="E6748" s="176"/>
      <c r="F6748" s="176"/>
      <c r="G6748" s="177"/>
      <c r="H6748" s="177"/>
    </row>
    <row r="6749" spans="1:8" x14ac:dyDescent="0.25">
      <c r="A6749" s="793"/>
      <c r="E6749" s="176"/>
      <c r="F6749" s="176"/>
      <c r="G6749" s="177"/>
      <c r="H6749" s="177"/>
    </row>
    <row r="6750" spans="1:8" x14ac:dyDescent="0.25">
      <c r="A6750" s="793"/>
      <c r="E6750" s="176"/>
      <c r="F6750" s="176"/>
      <c r="G6750" s="177"/>
      <c r="H6750" s="177"/>
    </row>
    <row r="6751" spans="1:8" x14ac:dyDescent="0.25">
      <c r="A6751" s="793"/>
      <c r="E6751" s="176"/>
      <c r="F6751" s="176"/>
      <c r="G6751" s="177"/>
      <c r="H6751" s="177"/>
    </row>
    <row r="6752" spans="1:8" x14ac:dyDescent="0.25">
      <c r="A6752" s="793"/>
      <c r="E6752" s="176"/>
      <c r="F6752" s="176"/>
      <c r="G6752" s="177"/>
      <c r="H6752" s="177"/>
    </row>
    <row r="6753" spans="1:8" x14ac:dyDescent="0.25">
      <c r="A6753" s="793"/>
      <c r="E6753" s="176"/>
      <c r="F6753" s="176"/>
      <c r="G6753" s="177"/>
      <c r="H6753" s="177"/>
    </row>
    <row r="6754" spans="1:8" x14ac:dyDescent="0.25">
      <c r="A6754" s="793"/>
      <c r="E6754" s="176"/>
      <c r="F6754" s="176"/>
      <c r="G6754" s="177"/>
      <c r="H6754" s="177"/>
    </row>
    <row r="6755" spans="1:8" x14ac:dyDescent="0.25">
      <c r="A6755" s="793"/>
      <c r="E6755" s="176"/>
      <c r="F6755" s="176"/>
      <c r="G6755" s="177"/>
      <c r="H6755" s="177"/>
    </row>
    <row r="6756" spans="1:8" x14ac:dyDescent="0.25">
      <c r="A6756" s="793"/>
      <c r="E6756" s="176"/>
      <c r="F6756" s="176"/>
      <c r="G6756" s="177"/>
      <c r="H6756" s="177"/>
    </row>
    <row r="6757" spans="1:8" x14ac:dyDescent="0.25">
      <c r="A6757" s="793"/>
      <c r="E6757" s="176"/>
      <c r="F6757" s="176"/>
      <c r="G6757" s="177"/>
      <c r="H6757" s="177"/>
    </row>
    <row r="6758" spans="1:8" x14ac:dyDescent="0.25">
      <c r="A6758" s="793"/>
      <c r="E6758" s="176"/>
      <c r="F6758" s="176"/>
      <c r="G6758" s="177"/>
      <c r="H6758" s="177"/>
    </row>
    <row r="6759" spans="1:8" x14ac:dyDescent="0.25">
      <c r="A6759" s="793"/>
      <c r="E6759" s="176"/>
      <c r="F6759" s="176"/>
      <c r="G6759" s="177"/>
      <c r="H6759" s="177"/>
    </row>
    <row r="6760" spans="1:8" x14ac:dyDescent="0.25">
      <c r="A6760" s="793"/>
      <c r="E6760" s="176"/>
      <c r="F6760" s="176"/>
      <c r="G6760" s="177"/>
      <c r="H6760" s="177"/>
    </row>
    <row r="6761" spans="1:8" x14ac:dyDescent="0.25">
      <c r="A6761" s="793"/>
      <c r="E6761" s="176"/>
      <c r="F6761" s="176"/>
      <c r="G6761" s="177"/>
      <c r="H6761" s="177"/>
    </row>
    <row r="6762" spans="1:8" x14ac:dyDescent="0.25">
      <c r="A6762" s="793"/>
      <c r="E6762" s="176"/>
      <c r="F6762" s="176"/>
      <c r="G6762" s="177"/>
      <c r="H6762" s="177"/>
    </row>
    <row r="6763" spans="1:8" x14ac:dyDescent="0.25">
      <c r="A6763" s="793"/>
      <c r="E6763" s="176"/>
      <c r="F6763" s="176"/>
      <c r="G6763" s="177"/>
      <c r="H6763" s="177"/>
    </row>
    <row r="6764" spans="1:8" x14ac:dyDescent="0.25">
      <c r="A6764" s="793"/>
      <c r="E6764" s="176"/>
      <c r="F6764" s="176"/>
      <c r="G6764" s="177"/>
      <c r="H6764" s="177"/>
    </row>
    <row r="6765" spans="1:8" x14ac:dyDescent="0.25">
      <c r="A6765" s="793"/>
      <c r="E6765" s="176"/>
      <c r="F6765" s="176"/>
      <c r="G6765" s="177"/>
      <c r="H6765" s="177"/>
    </row>
    <row r="6766" spans="1:8" x14ac:dyDescent="0.25">
      <c r="A6766" s="793"/>
      <c r="E6766" s="176"/>
      <c r="F6766" s="176"/>
      <c r="G6766" s="177"/>
      <c r="H6766" s="177"/>
    </row>
    <row r="6767" spans="1:8" x14ac:dyDescent="0.25">
      <c r="A6767" s="793"/>
      <c r="E6767" s="176"/>
      <c r="F6767" s="176"/>
      <c r="G6767" s="177"/>
      <c r="H6767" s="177"/>
    </row>
    <row r="6768" spans="1:8" x14ac:dyDescent="0.25">
      <c r="A6768" s="793"/>
      <c r="E6768" s="176"/>
      <c r="F6768" s="176"/>
      <c r="G6768" s="177"/>
      <c r="H6768" s="177"/>
    </row>
    <row r="6769" spans="1:8" x14ac:dyDescent="0.25">
      <c r="A6769" s="793"/>
      <c r="E6769" s="176"/>
      <c r="F6769" s="176"/>
      <c r="G6769" s="177"/>
      <c r="H6769" s="177"/>
    </row>
    <row r="6770" spans="1:8" x14ac:dyDescent="0.25">
      <c r="A6770" s="793"/>
      <c r="E6770" s="176"/>
      <c r="F6770" s="176"/>
      <c r="G6770" s="177"/>
      <c r="H6770" s="177"/>
    </row>
    <row r="6771" spans="1:8" x14ac:dyDescent="0.25">
      <c r="A6771" s="793"/>
      <c r="E6771" s="176"/>
      <c r="F6771" s="176"/>
      <c r="G6771" s="177"/>
      <c r="H6771" s="177"/>
    </row>
    <row r="6772" spans="1:8" x14ac:dyDescent="0.25">
      <c r="A6772" s="793"/>
      <c r="E6772" s="176"/>
      <c r="F6772" s="176"/>
      <c r="G6772" s="177"/>
      <c r="H6772" s="177"/>
    </row>
    <row r="6773" spans="1:8" x14ac:dyDescent="0.25">
      <c r="A6773" s="793"/>
      <c r="E6773" s="176"/>
      <c r="F6773" s="176"/>
      <c r="G6773" s="177"/>
      <c r="H6773" s="177"/>
    </row>
    <row r="6774" spans="1:8" x14ac:dyDescent="0.25">
      <c r="A6774" s="793"/>
      <c r="E6774" s="176"/>
      <c r="F6774" s="176"/>
      <c r="G6774" s="177"/>
      <c r="H6774" s="177"/>
    </row>
    <row r="6775" spans="1:8" x14ac:dyDescent="0.25">
      <c r="A6775" s="793"/>
      <c r="E6775" s="176"/>
      <c r="F6775" s="176"/>
      <c r="G6775" s="177"/>
      <c r="H6775" s="177"/>
    </row>
    <row r="6776" spans="1:8" x14ac:dyDescent="0.25">
      <c r="A6776" s="793"/>
      <c r="E6776" s="176"/>
      <c r="F6776" s="176"/>
      <c r="G6776" s="177"/>
      <c r="H6776" s="177"/>
    </row>
    <row r="6777" spans="1:8" x14ac:dyDescent="0.25">
      <c r="A6777" s="793"/>
      <c r="E6777" s="176"/>
      <c r="F6777" s="176"/>
      <c r="G6777" s="177"/>
      <c r="H6777" s="177"/>
    </row>
    <row r="6778" spans="1:8" x14ac:dyDescent="0.25">
      <c r="A6778" s="793"/>
      <c r="E6778" s="176"/>
      <c r="F6778" s="176"/>
      <c r="G6778" s="177"/>
      <c r="H6778" s="177"/>
    </row>
    <row r="6779" spans="1:8" x14ac:dyDescent="0.25">
      <c r="A6779" s="793"/>
      <c r="E6779" s="176"/>
      <c r="F6779" s="176"/>
      <c r="G6779" s="177"/>
      <c r="H6779" s="177"/>
    </row>
    <row r="6780" spans="1:8" x14ac:dyDescent="0.25">
      <c r="A6780" s="793"/>
      <c r="E6780" s="176"/>
      <c r="F6780" s="176"/>
      <c r="G6780" s="177"/>
      <c r="H6780" s="177"/>
    </row>
    <row r="6781" spans="1:8" x14ac:dyDescent="0.25">
      <c r="A6781" s="793"/>
      <c r="E6781" s="176"/>
      <c r="F6781" s="176"/>
      <c r="G6781" s="177"/>
      <c r="H6781" s="177"/>
    </row>
    <row r="6782" spans="1:8" x14ac:dyDescent="0.25">
      <c r="A6782" s="793"/>
      <c r="E6782" s="176"/>
      <c r="F6782" s="176"/>
      <c r="G6782" s="177"/>
      <c r="H6782" s="177"/>
    </row>
    <row r="6783" spans="1:8" x14ac:dyDescent="0.25">
      <c r="A6783" s="793"/>
      <c r="E6783" s="176"/>
      <c r="F6783" s="176"/>
      <c r="G6783" s="177"/>
      <c r="H6783" s="177"/>
    </row>
    <row r="6784" spans="1:8" x14ac:dyDescent="0.25">
      <c r="A6784" s="793"/>
      <c r="E6784" s="176"/>
      <c r="F6784" s="176"/>
      <c r="G6784" s="177"/>
      <c r="H6784" s="177"/>
    </row>
    <row r="6785" spans="1:8" x14ac:dyDescent="0.25">
      <c r="A6785" s="793"/>
      <c r="E6785" s="176"/>
      <c r="F6785" s="176"/>
      <c r="G6785" s="177"/>
      <c r="H6785" s="177"/>
    </row>
    <row r="6786" spans="1:8" x14ac:dyDescent="0.25">
      <c r="A6786" s="793"/>
      <c r="E6786" s="176"/>
      <c r="F6786" s="176"/>
      <c r="G6786" s="177"/>
      <c r="H6786" s="177"/>
    </row>
    <row r="6787" spans="1:8" x14ac:dyDescent="0.25">
      <c r="A6787" s="793"/>
      <c r="E6787" s="176"/>
      <c r="F6787" s="176"/>
      <c r="G6787" s="177"/>
      <c r="H6787" s="177"/>
    </row>
    <row r="6788" spans="1:8" x14ac:dyDescent="0.25">
      <c r="A6788" s="793"/>
      <c r="E6788" s="176"/>
      <c r="F6788" s="176"/>
      <c r="G6788" s="177"/>
      <c r="H6788" s="177"/>
    </row>
    <row r="6789" spans="1:8" x14ac:dyDescent="0.25">
      <c r="A6789" s="793"/>
      <c r="E6789" s="176"/>
      <c r="F6789" s="176"/>
      <c r="G6789" s="177"/>
      <c r="H6789" s="177"/>
    </row>
    <row r="6790" spans="1:8" x14ac:dyDescent="0.25">
      <c r="A6790" s="793"/>
      <c r="E6790" s="176"/>
      <c r="F6790" s="176"/>
      <c r="G6790" s="177"/>
      <c r="H6790" s="177"/>
    </row>
    <row r="6791" spans="1:8" x14ac:dyDescent="0.25">
      <c r="A6791" s="793"/>
      <c r="E6791" s="176"/>
      <c r="F6791" s="176"/>
      <c r="G6791" s="177"/>
      <c r="H6791" s="177"/>
    </row>
    <row r="6792" spans="1:8" x14ac:dyDescent="0.25">
      <c r="A6792" s="793"/>
      <c r="E6792" s="176"/>
      <c r="F6792" s="176"/>
      <c r="G6792" s="177"/>
      <c r="H6792" s="177"/>
    </row>
    <row r="6793" spans="1:8" x14ac:dyDescent="0.25">
      <c r="A6793" s="793"/>
      <c r="E6793" s="176"/>
      <c r="F6793" s="176"/>
      <c r="G6793" s="177"/>
      <c r="H6793" s="177"/>
    </row>
    <row r="6794" spans="1:8" x14ac:dyDescent="0.25">
      <c r="A6794" s="793"/>
      <c r="E6794" s="176"/>
      <c r="F6794" s="176"/>
      <c r="G6794" s="177"/>
      <c r="H6794" s="177"/>
    </row>
    <row r="6795" spans="1:8" x14ac:dyDescent="0.25">
      <c r="A6795" s="793"/>
      <c r="E6795" s="176"/>
      <c r="F6795" s="176"/>
      <c r="G6795" s="177"/>
      <c r="H6795" s="177"/>
    </row>
    <row r="6796" spans="1:8" x14ac:dyDescent="0.25">
      <c r="A6796" s="793"/>
      <c r="E6796" s="176"/>
      <c r="F6796" s="176"/>
      <c r="G6796" s="177"/>
      <c r="H6796" s="177"/>
    </row>
    <row r="6797" spans="1:8" x14ac:dyDescent="0.25">
      <c r="A6797" s="793"/>
      <c r="E6797" s="176"/>
      <c r="F6797" s="176"/>
      <c r="G6797" s="177"/>
      <c r="H6797" s="177"/>
    </row>
    <row r="6798" spans="1:8" x14ac:dyDescent="0.25">
      <c r="A6798" s="793"/>
      <c r="E6798" s="176"/>
      <c r="F6798" s="176"/>
      <c r="G6798" s="177"/>
      <c r="H6798" s="177"/>
    </row>
    <row r="6799" spans="1:8" x14ac:dyDescent="0.25">
      <c r="A6799" s="793"/>
      <c r="E6799" s="176"/>
      <c r="F6799" s="176"/>
      <c r="G6799" s="177"/>
      <c r="H6799" s="177"/>
    </row>
    <row r="6800" spans="1:8" x14ac:dyDescent="0.25">
      <c r="A6800" s="793"/>
      <c r="E6800" s="176"/>
      <c r="F6800" s="176"/>
      <c r="G6800" s="177"/>
      <c r="H6800" s="177"/>
    </row>
    <row r="6801" spans="1:8" x14ac:dyDescent="0.25">
      <c r="A6801" s="793"/>
      <c r="E6801" s="176"/>
      <c r="F6801" s="176"/>
      <c r="G6801" s="177"/>
      <c r="H6801" s="177"/>
    </row>
    <row r="6802" spans="1:8" x14ac:dyDescent="0.25">
      <c r="A6802" s="793"/>
      <c r="E6802" s="176"/>
      <c r="F6802" s="176"/>
      <c r="G6802" s="177"/>
      <c r="H6802" s="177"/>
    </row>
    <row r="6803" spans="1:8" x14ac:dyDescent="0.25">
      <c r="A6803" s="793"/>
      <c r="E6803" s="176"/>
      <c r="F6803" s="176"/>
      <c r="G6803" s="177"/>
      <c r="H6803" s="177"/>
    </row>
    <row r="6804" spans="1:8" x14ac:dyDescent="0.25">
      <c r="A6804" s="793"/>
      <c r="E6804" s="176"/>
      <c r="F6804" s="176"/>
      <c r="G6804" s="177"/>
      <c r="H6804" s="177"/>
    </row>
    <row r="6805" spans="1:8" x14ac:dyDescent="0.25">
      <c r="A6805" s="793"/>
      <c r="E6805" s="176"/>
      <c r="F6805" s="176"/>
      <c r="G6805" s="177"/>
      <c r="H6805" s="177"/>
    </row>
    <row r="6806" spans="1:8" x14ac:dyDescent="0.25">
      <c r="A6806" s="793"/>
      <c r="E6806" s="176"/>
      <c r="F6806" s="176"/>
      <c r="G6806" s="177"/>
      <c r="H6806" s="177"/>
    </row>
    <row r="6807" spans="1:8" x14ac:dyDescent="0.25">
      <c r="A6807" s="793"/>
      <c r="E6807" s="176"/>
      <c r="F6807" s="176"/>
      <c r="G6807" s="177"/>
      <c r="H6807" s="177"/>
    </row>
    <row r="6808" spans="1:8" x14ac:dyDescent="0.25">
      <c r="A6808" s="793"/>
      <c r="E6808" s="176"/>
      <c r="F6808" s="176"/>
      <c r="G6808" s="177"/>
      <c r="H6808" s="177"/>
    </row>
    <row r="6809" spans="1:8" x14ac:dyDescent="0.25">
      <c r="A6809" s="793"/>
      <c r="E6809" s="176"/>
      <c r="F6809" s="176"/>
      <c r="G6809" s="177"/>
      <c r="H6809" s="177"/>
    </row>
    <row r="6810" spans="1:8" x14ac:dyDescent="0.25">
      <c r="A6810" s="793"/>
      <c r="E6810" s="176"/>
      <c r="F6810" s="176"/>
      <c r="G6810" s="177"/>
      <c r="H6810" s="177"/>
    </row>
    <row r="6811" spans="1:8" x14ac:dyDescent="0.25">
      <c r="A6811" s="793"/>
      <c r="E6811" s="176"/>
      <c r="F6811" s="176"/>
      <c r="G6811" s="177"/>
      <c r="H6811" s="177"/>
    </row>
    <row r="6812" spans="1:8" x14ac:dyDescent="0.25">
      <c r="A6812" s="793"/>
      <c r="E6812" s="176"/>
      <c r="F6812" s="176"/>
      <c r="G6812" s="177"/>
      <c r="H6812" s="177"/>
    </row>
    <row r="6813" spans="1:8" x14ac:dyDescent="0.25">
      <c r="A6813" s="793"/>
      <c r="E6813" s="176"/>
      <c r="F6813" s="176"/>
      <c r="G6813" s="177"/>
      <c r="H6813" s="177"/>
    </row>
    <row r="6814" spans="1:8" x14ac:dyDescent="0.25">
      <c r="A6814" s="793"/>
      <c r="E6814" s="176"/>
      <c r="F6814" s="176"/>
      <c r="G6814" s="177"/>
      <c r="H6814" s="177"/>
    </row>
    <row r="6815" spans="1:8" x14ac:dyDescent="0.25">
      <c r="A6815" s="793"/>
      <c r="E6815" s="176"/>
      <c r="F6815" s="176"/>
      <c r="G6815" s="177"/>
      <c r="H6815" s="177"/>
    </row>
    <row r="6816" spans="1:8" x14ac:dyDescent="0.25">
      <c r="A6816" s="793"/>
      <c r="E6816" s="176"/>
      <c r="F6816" s="176"/>
      <c r="G6816" s="177"/>
      <c r="H6816" s="177"/>
    </row>
    <row r="6817" spans="1:8" x14ac:dyDescent="0.25">
      <c r="A6817" s="793"/>
      <c r="E6817" s="176"/>
      <c r="F6817" s="176"/>
      <c r="G6817" s="177"/>
      <c r="H6817" s="177"/>
    </row>
    <row r="6818" spans="1:8" x14ac:dyDescent="0.25">
      <c r="A6818" s="793"/>
      <c r="E6818" s="176"/>
      <c r="F6818" s="176"/>
      <c r="G6818" s="177"/>
      <c r="H6818" s="177"/>
    </row>
    <row r="6819" spans="1:8" x14ac:dyDescent="0.25">
      <c r="A6819" s="793"/>
      <c r="E6819" s="176"/>
      <c r="F6819" s="176"/>
      <c r="G6819" s="177"/>
      <c r="H6819" s="177"/>
    </row>
    <row r="6820" spans="1:8" x14ac:dyDescent="0.25">
      <c r="A6820" s="793"/>
      <c r="E6820" s="176"/>
      <c r="F6820" s="176"/>
      <c r="G6820" s="177"/>
      <c r="H6820" s="177"/>
    </row>
    <row r="6821" spans="1:8" x14ac:dyDescent="0.25">
      <c r="A6821" s="793"/>
      <c r="E6821" s="176"/>
      <c r="F6821" s="176"/>
      <c r="G6821" s="177"/>
      <c r="H6821" s="177"/>
    </row>
    <row r="6822" spans="1:8" x14ac:dyDescent="0.25">
      <c r="A6822" s="793"/>
      <c r="E6822" s="176"/>
      <c r="F6822" s="176"/>
      <c r="G6822" s="177"/>
      <c r="H6822" s="177"/>
    </row>
    <row r="6823" spans="1:8" x14ac:dyDescent="0.25">
      <c r="A6823" s="793"/>
      <c r="E6823" s="176"/>
      <c r="F6823" s="176"/>
      <c r="G6823" s="177"/>
      <c r="H6823" s="177"/>
    </row>
    <row r="6824" spans="1:8" x14ac:dyDescent="0.25">
      <c r="A6824" s="793"/>
      <c r="E6824" s="176"/>
      <c r="F6824" s="176"/>
      <c r="G6824" s="177"/>
      <c r="H6824" s="177"/>
    </row>
    <row r="6825" spans="1:8" x14ac:dyDescent="0.25">
      <c r="A6825" s="793"/>
      <c r="E6825" s="176"/>
      <c r="F6825" s="176"/>
      <c r="G6825" s="177"/>
      <c r="H6825" s="177"/>
    </row>
    <row r="6826" spans="1:8" x14ac:dyDescent="0.25">
      <c r="A6826" s="793"/>
      <c r="E6826" s="176"/>
      <c r="F6826" s="176"/>
      <c r="G6826" s="177"/>
      <c r="H6826" s="177"/>
    </row>
    <row r="6827" spans="1:8" x14ac:dyDescent="0.25">
      <c r="A6827" s="793"/>
      <c r="E6827" s="176"/>
      <c r="F6827" s="176"/>
      <c r="G6827" s="177"/>
      <c r="H6827" s="177"/>
    </row>
    <row r="6828" spans="1:8" x14ac:dyDescent="0.25">
      <c r="A6828" s="793"/>
      <c r="E6828" s="176"/>
      <c r="F6828" s="176"/>
      <c r="G6828" s="177"/>
      <c r="H6828" s="177"/>
    </row>
    <row r="6829" spans="1:8" x14ac:dyDescent="0.25">
      <c r="A6829" s="793"/>
      <c r="E6829" s="176"/>
      <c r="F6829" s="176"/>
      <c r="G6829" s="177"/>
      <c r="H6829" s="177"/>
    </row>
    <row r="6830" spans="1:8" x14ac:dyDescent="0.25">
      <c r="A6830" s="793"/>
      <c r="E6830" s="176"/>
      <c r="F6830" s="176"/>
      <c r="G6830" s="177"/>
      <c r="H6830" s="177"/>
    </row>
    <row r="6831" spans="1:8" x14ac:dyDescent="0.25">
      <c r="A6831" s="793"/>
      <c r="E6831" s="176"/>
      <c r="F6831" s="176"/>
      <c r="G6831" s="177"/>
      <c r="H6831" s="177"/>
    </row>
    <row r="6832" spans="1:8" x14ac:dyDescent="0.25">
      <c r="A6832" s="793"/>
      <c r="E6832" s="176"/>
      <c r="F6832" s="176"/>
      <c r="G6832" s="177"/>
      <c r="H6832" s="177"/>
    </row>
    <row r="6833" spans="1:8" x14ac:dyDescent="0.25">
      <c r="A6833" s="793"/>
      <c r="E6833" s="176"/>
      <c r="F6833" s="176"/>
      <c r="G6833" s="177"/>
      <c r="H6833" s="177"/>
    </row>
    <row r="6834" spans="1:8" x14ac:dyDescent="0.25">
      <c r="A6834" s="793"/>
      <c r="E6834" s="176"/>
      <c r="F6834" s="176"/>
      <c r="G6834" s="177"/>
      <c r="H6834" s="177"/>
    </row>
    <row r="6835" spans="1:8" x14ac:dyDescent="0.25">
      <c r="A6835" s="793"/>
      <c r="E6835" s="176"/>
      <c r="F6835" s="176"/>
      <c r="G6835" s="177"/>
      <c r="H6835" s="177"/>
    </row>
    <row r="6836" spans="1:8" x14ac:dyDescent="0.25">
      <c r="A6836" s="793"/>
      <c r="E6836" s="176"/>
      <c r="F6836" s="176"/>
      <c r="G6836" s="177"/>
      <c r="H6836" s="177"/>
    </row>
    <row r="6837" spans="1:8" x14ac:dyDescent="0.25">
      <c r="A6837" s="793"/>
      <c r="E6837" s="176"/>
      <c r="F6837" s="176"/>
      <c r="G6837" s="177"/>
      <c r="H6837" s="177"/>
    </row>
    <row r="6838" spans="1:8" x14ac:dyDescent="0.25">
      <c r="A6838" s="793"/>
      <c r="E6838" s="176"/>
      <c r="F6838" s="176"/>
      <c r="G6838" s="177"/>
      <c r="H6838" s="177"/>
    </row>
    <row r="6839" spans="1:8" x14ac:dyDescent="0.25">
      <c r="A6839" s="793"/>
      <c r="E6839" s="176"/>
      <c r="F6839" s="176"/>
      <c r="G6839" s="177"/>
      <c r="H6839" s="177"/>
    </row>
    <row r="6840" spans="1:8" x14ac:dyDescent="0.25">
      <c r="A6840" s="793"/>
      <c r="E6840" s="176"/>
      <c r="F6840" s="176"/>
      <c r="G6840" s="177"/>
      <c r="H6840" s="177"/>
    </row>
    <row r="6841" spans="1:8" x14ac:dyDescent="0.25">
      <c r="A6841" s="793"/>
      <c r="E6841" s="176"/>
      <c r="F6841" s="176"/>
      <c r="G6841" s="177"/>
      <c r="H6841" s="177"/>
    </row>
    <row r="6842" spans="1:8" x14ac:dyDescent="0.25">
      <c r="A6842" s="793"/>
      <c r="E6842" s="176"/>
      <c r="F6842" s="176"/>
      <c r="G6842" s="177"/>
      <c r="H6842" s="177"/>
    </row>
    <row r="6843" spans="1:8" x14ac:dyDescent="0.25">
      <c r="A6843" s="793"/>
      <c r="E6843" s="176"/>
      <c r="F6843" s="176"/>
      <c r="G6843" s="177"/>
      <c r="H6843" s="177"/>
    </row>
    <row r="6844" spans="1:8" x14ac:dyDescent="0.25">
      <c r="A6844" s="793"/>
      <c r="E6844" s="176"/>
      <c r="F6844" s="176"/>
      <c r="G6844" s="177"/>
      <c r="H6844" s="177"/>
    </row>
    <row r="6845" spans="1:8" x14ac:dyDescent="0.25">
      <c r="A6845" s="793"/>
      <c r="E6845" s="176"/>
      <c r="F6845" s="176"/>
      <c r="G6845" s="177"/>
      <c r="H6845" s="177"/>
    </row>
    <row r="6846" spans="1:8" x14ac:dyDescent="0.25">
      <c r="A6846" s="793"/>
      <c r="E6846" s="176"/>
      <c r="F6846" s="176"/>
      <c r="G6846" s="177"/>
      <c r="H6846" s="177"/>
    </row>
    <row r="6847" spans="1:8" x14ac:dyDescent="0.25">
      <c r="A6847" s="793"/>
      <c r="E6847" s="176"/>
      <c r="F6847" s="176"/>
      <c r="G6847" s="177"/>
      <c r="H6847" s="177"/>
    </row>
    <row r="6848" spans="1:8" x14ac:dyDescent="0.25">
      <c r="A6848" s="793"/>
      <c r="E6848" s="176"/>
      <c r="F6848" s="176"/>
      <c r="G6848" s="177"/>
      <c r="H6848" s="177"/>
    </row>
    <row r="6849" spans="1:8" x14ac:dyDescent="0.25">
      <c r="A6849" s="793"/>
      <c r="E6849" s="176"/>
      <c r="F6849" s="176"/>
      <c r="G6849" s="177"/>
      <c r="H6849" s="177"/>
    </row>
    <row r="6850" spans="1:8" x14ac:dyDescent="0.25">
      <c r="A6850" s="793"/>
      <c r="E6850" s="176"/>
      <c r="F6850" s="176"/>
      <c r="G6850" s="177"/>
      <c r="H6850" s="177"/>
    </row>
    <row r="6851" spans="1:8" x14ac:dyDescent="0.25">
      <c r="A6851" s="793"/>
      <c r="E6851" s="176"/>
      <c r="F6851" s="176"/>
      <c r="G6851" s="177"/>
      <c r="H6851" s="177"/>
    </row>
    <row r="6852" spans="1:8" x14ac:dyDescent="0.25">
      <c r="A6852" s="793"/>
      <c r="E6852" s="176"/>
      <c r="F6852" s="176"/>
      <c r="G6852" s="177"/>
      <c r="H6852" s="177"/>
    </row>
    <row r="6853" spans="1:8" x14ac:dyDescent="0.25">
      <c r="A6853" s="793"/>
      <c r="E6853" s="176"/>
      <c r="F6853" s="176"/>
      <c r="G6853" s="177"/>
      <c r="H6853" s="177"/>
    </row>
    <row r="6854" spans="1:8" x14ac:dyDescent="0.25">
      <c r="A6854" s="793"/>
      <c r="E6854" s="176"/>
      <c r="F6854" s="176"/>
      <c r="G6854" s="177"/>
      <c r="H6854" s="177"/>
    </row>
    <row r="6855" spans="1:8" x14ac:dyDescent="0.25">
      <c r="A6855" s="793"/>
      <c r="E6855" s="176"/>
      <c r="F6855" s="176"/>
      <c r="G6855" s="177"/>
      <c r="H6855" s="177"/>
    </row>
    <row r="6856" spans="1:8" x14ac:dyDescent="0.25">
      <c r="A6856" s="793"/>
      <c r="E6856" s="176"/>
      <c r="F6856" s="176"/>
      <c r="G6856" s="177"/>
      <c r="H6856" s="177"/>
    </row>
    <row r="6857" spans="1:8" x14ac:dyDescent="0.25">
      <c r="A6857" s="793"/>
      <c r="E6857" s="176"/>
      <c r="F6857" s="176"/>
      <c r="G6857" s="177"/>
      <c r="H6857" s="177"/>
    </row>
    <row r="6858" spans="1:8" x14ac:dyDescent="0.25">
      <c r="A6858" s="793"/>
      <c r="E6858" s="176"/>
      <c r="F6858" s="176"/>
      <c r="G6858" s="177"/>
      <c r="H6858" s="177"/>
    </row>
    <row r="6859" spans="1:8" x14ac:dyDescent="0.25">
      <c r="A6859" s="793"/>
      <c r="E6859" s="176"/>
      <c r="F6859" s="176"/>
      <c r="G6859" s="177"/>
      <c r="H6859" s="177"/>
    </row>
    <row r="6860" spans="1:8" x14ac:dyDescent="0.25">
      <c r="A6860" s="793"/>
      <c r="E6860" s="176"/>
      <c r="F6860" s="176"/>
      <c r="G6860" s="177"/>
      <c r="H6860" s="177"/>
    </row>
    <row r="6861" spans="1:8" x14ac:dyDescent="0.25">
      <c r="A6861" s="793"/>
      <c r="E6861" s="176"/>
      <c r="F6861" s="176"/>
      <c r="G6861" s="177"/>
      <c r="H6861" s="177"/>
    </row>
    <row r="6862" spans="1:8" x14ac:dyDescent="0.25">
      <c r="A6862" s="793"/>
      <c r="E6862" s="176"/>
      <c r="F6862" s="176"/>
      <c r="G6862" s="177"/>
      <c r="H6862" s="177"/>
    </row>
    <row r="6863" spans="1:8" x14ac:dyDescent="0.25">
      <c r="A6863" s="793"/>
      <c r="E6863" s="176"/>
      <c r="F6863" s="176"/>
      <c r="G6863" s="177"/>
      <c r="H6863" s="177"/>
    </row>
    <row r="6864" spans="1:8" x14ac:dyDescent="0.25">
      <c r="A6864" s="793"/>
      <c r="E6864" s="176"/>
      <c r="F6864" s="176"/>
      <c r="G6864" s="177"/>
      <c r="H6864" s="177"/>
    </row>
    <row r="6865" spans="1:8" x14ac:dyDescent="0.25">
      <c r="A6865" s="793"/>
      <c r="E6865" s="176"/>
      <c r="F6865" s="176"/>
      <c r="G6865" s="177"/>
      <c r="H6865" s="177"/>
    </row>
    <row r="6866" spans="1:8" x14ac:dyDescent="0.25">
      <c r="A6866" s="793"/>
      <c r="E6866" s="176"/>
      <c r="F6866" s="176"/>
      <c r="G6866" s="177"/>
      <c r="H6866" s="177"/>
    </row>
    <row r="6867" spans="1:8" x14ac:dyDescent="0.25">
      <c r="A6867" s="793"/>
      <c r="E6867" s="176"/>
      <c r="F6867" s="176"/>
      <c r="G6867" s="177"/>
      <c r="H6867" s="177"/>
    </row>
    <row r="6868" spans="1:8" x14ac:dyDescent="0.25">
      <c r="A6868" s="793"/>
      <c r="E6868" s="176"/>
      <c r="F6868" s="176"/>
      <c r="G6868" s="177"/>
      <c r="H6868" s="177"/>
    </row>
    <row r="6869" spans="1:8" x14ac:dyDescent="0.25">
      <c r="A6869" s="793"/>
      <c r="E6869" s="176"/>
      <c r="F6869" s="176"/>
      <c r="G6869" s="177"/>
      <c r="H6869" s="177"/>
    </row>
    <row r="6870" spans="1:8" x14ac:dyDescent="0.25">
      <c r="A6870" s="793"/>
      <c r="E6870" s="176"/>
      <c r="F6870" s="176"/>
      <c r="G6870" s="177"/>
      <c r="H6870" s="177"/>
    </row>
    <row r="6871" spans="1:8" x14ac:dyDescent="0.25">
      <c r="A6871" s="793"/>
      <c r="E6871" s="176"/>
      <c r="F6871" s="176"/>
      <c r="G6871" s="177"/>
      <c r="H6871" s="177"/>
    </row>
    <row r="6872" spans="1:8" x14ac:dyDescent="0.25">
      <c r="A6872" s="793"/>
      <c r="E6872" s="176"/>
      <c r="F6872" s="176"/>
      <c r="G6872" s="177"/>
      <c r="H6872" s="177"/>
    </row>
    <row r="6873" spans="1:8" x14ac:dyDescent="0.25">
      <c r="A6873" s="793"/>
      <c r="E6873" s="176"/>
      <c r="F6873" s="176"/>
      <c r="G6873" s="177"/>
      <c r="H6873" s="177"/>
    </row>
    <row r="6874" spans="1:8" x14ac:dyDescent="0.25">
      <c r="A6874" s="793"/>
      <c r="E6874" s="176"/>
      <c r="F6874" s="176"/>
      <c r="G6874" s="177"/>
      <c r="H6874" s="177"/>
    </row>
    <row r="6875" spans="1:8" x14ac:dyDescent="0.25">
      <c r="A6875" s="793"/>
      <c r="E6875" s="176"/>
      <c r="F6875" s="176"/>
      <c r="G6875" s="177"/>
      <c r="H6875" s="177"/>
    </row>
    <row r="6876" spans="1:8" x14ac:dyDescent="0.25">
      <c r="A6876" s="793"/>
      <c r="E6876" s="176"/>
      <c r="F6876" s="176"/>
      <c r="G6876" s="177"/>
      <c r="H6876" s="177"/>
    </row>
    <row r="6877" spans="1:8" x14ac:dyDescent="0.25">
      <c r="A6877" s="793"/>
      <c r="E6877" s="176"/>
      <c r="F6877" s="176"/>
      <c r="G6877" s="177"/>
      <c r="H6877" s="177"/>
    </row>
    <row r="6878" spans="1:8" x14ac:dyDescent="0.25">
      <c r="A6878" s="793"/>
      <c r="E6878" s="176"/>
      <c r="F6878" s="176"/>
      <c r="G6878" s="177"/>
      <c r="H6878" s="177"/>
    </row>
    <row r="6879" spans="1:8" x14ac:dyDescent="0.25">
      <c r="A6879" s="793"/>
      <c r="E6879" s="176"/>
      <c r="F6879" s="176"/>
      <c r="G6879" s="177"/>
      <c r="H6879" s="177"/>
    </row>
    <row r="6880" spans="1:8" x14ac:dyDescent="0.25">
      <c r="A6880" s="793"/>
      <c r="E6880" s="176"/>
      <c r="F6880" s="176"/>
      <c r="G6880" s="177"/>
      <c r="H6880" s="177"/>
    </row>
    <row r="6881" spans="1:8" x14ac:dyDescent="0.25">
      <c r="A6881" s="793"/>
      <c r="E6881" s="176"/>
      <c r="F6881" s="176"/>
      <c r="G6881" s="177"/>
      <c r="H6881" s="177"/>
    </row>
    <row r="6882" spans="1:8" x14ac:dyDescent="0.25">
      <c r="A6882" s="793"/>
      <c r="E6882" s="176"/>
      <c r="F6882" s="176"/>
      <c r="G6882" s="177"/>
      <c r="H6882" s="177"/>
    </row>
    <row r="6883" spans="1:8" x14ac:dyDescent="0.25">
      <c r="A6883" s="793"/>
      <c r="E6883" s="176"/>
      <c r="F6883" s="176"/>
      <c r="G6883" s="177"/>
      <c r="H6883" s="177"/>
    </row>
    <row r="6884" spans="1:8" x14ac:dyDescent="0.25">
      <c r="A6884" s="793"/>
      <c r="E6884" s="176"/>
      <c r="F6884" s="176"/>
      <c r="G6884" s="177"/>
      <c r="H6884" s="177"/>
    </row>
    <row r="6885" spans="1:8" x14ac:dyDescent="0.25">
      <c r="A6885" s="793"/>
      <c r="E6885" s="176"/>
      <c r="F6885" s="176"/>
      <c r="G6885" s="177"/>
      <c r="H6885" s="177"/>
    </row>
    <row r="6886" spans="1:8" x14ac:dyDescent="0.25">
      <c r="A6886" s="793"/>
      <c r="E6886" s="176"/>
      <c r="F6886" s="176"/>
      <c r="G6886" s="177"/>
      <c r="H6886" s="177"/>
    </row>
    <row r="6887" spans="1:8" x14ac:dyDescent="0.25">
      <c r="A6887" s="793"/>
      <c r="E6887" s="176"/>
      <c r="F6887" s="176"/>
      <c r="G6887" s="177"/>
      <c r="H6887" s="177"/>
    </row>
    <row r="6888" spans="1:8" x14ac:dyDescent="0.25">
      <c r="A6888" s="793"/>
      <c r="E6888" s="176"/>
      <c r="F6888" s="176"/>
      <c r="G6888" s="177"/>
      <c r="H6888" s="177"/>
    </row>
    <row r="6889" spans="1:8" x14ac:dyDescent="0.25">
      <c r="A6889" s="793"/>
      <c r="E6889" s="176"/>
      <c r="F6889" s="176"/>
      <c r="G6889" s="177"/>
      <c r="H6889" s="177"/>
    </row>
    <row r="6890" spans="1:8" x14ac:dyDescent="0.25">
      <c r="A6890" s="793"/>
      <c r="E6890" s="176"/>
      <c r="F6890" s="176"/>
      <c r="G6890" s="177"/>
      <c r="H6890" s="177"/>
    </row>
    <row r="6891" spans="1:8" x14ac:dyDescent="0.25">
      <c r="A6891" s="793"/>
      <c r="E6891" s="176"/>
      <c r="F6891" s="176"/>
      <c r="G6891" s="177"/>
      <c r="H6891" s="177"/>
    </row>
    <row r="6892" spans="1:8" x14ac:dyDescent="0.25">
      <c r="A6892" s="793"/>
      <c r="E6892" s="176"/>
      <c r="F6892" s="176"/>
      <c r="G6892" s="177"/>
      <c r="H6892" s="177"/>
    </row>
    <row r="6893" spans="1:8" x14ac:dyDescent="0.25">
      <c r="A6893" s="793"/>
      <c r="E6893" s="176"/>
      <c r="F6893" s="176"/>
      <c r="G6893" s="177"/>
      <c r="H6893" s="177"/>
    </row>
    <row r="6894" spans="1:8" x14ac:dyDescent="0.25">
      <c r="A6894" s="793"/>
      <c r="E6894" s="176"/>
      <c r="F6894" s="176"/>
      <c r="G6894" s="177"/>
      <c r="H6894" s="177"/>
    </row>
    <row r="6895" spans="1:8" x14ac:dyDescent="0.25">
      <c r="A6895" s="793"/>
      <c r="E6895" s="176"/>
      <c r="F6895" s="176"/>
      <c r="G6895" s="177"/>
      <c r="H6895" s="177"/>
    </row>
    <row r="6896" spans="1:8" x14ac:dyDescent="0.25">
      <c r="A6896" s="793"/>
      <c r="E6896" s="176"/>
      <c r="F6896" s="176"/>
      <c r="G6896" s="177"/>
      <c r="H6896" s="177"/>
    </row>
    <row r="6897" spans="1:8" x14ac:dyDescent="0.25">
      <c r="A6897" s="793"/>
      <c r="E6897" s="176"/>
      <c r="F6897" s="176"/>
      <c r="G6897" s="177"/>
      <c r="H6897" s="177"/>
    </row>
    <row r="6898" spans="1:8" x14ac:dyDescent="0.25">
      <c r="A6898" s="793"/>
      <c r="E6898" s="176"/>
      <c r="F6898" s="176"/>
      <c r="G6898" s="177"/>
      <c r="H6898" s="177"/>
    </row>
    <row r="6899" spans="1:8" x14ac:dyDescent="0.25">
      <c r="A6899" s="793"/>
      <c r="E6899" s="176"/>
      <c r="F6899" s="176"/>
      <c r="G6899" s="177"/>
      <c r="H6899" s="177"/>
    </row>
    <row r="6900" spans="1:8" x14ac:dyDescent="0.25">
      <c r="A6900" s="793"/>
      <c r="E6900" s="176"/>
      <c r="F6900" s="176"/>
      <c r="G6900" s="177"/>
      <c r="H6900" s="177"/>
    </row>
    <row r="6901" spans="1:8" x14ac:dyDescent="0.25">
      <c r="A6901" s="793"/>
      <c r="E6901" s="176"/>
      <c r="F6901" s="176"/>
      <c r="G6901" s="177"/>
      <c r="H6901" s="177"/>
    </row>
    <row r="6902" spans="1:8" x14ac:dyDescent="0.25">
      <c r="A6902" s="793"/>
      <c r="E6902" s="176"/>
      <c r="F6902" s="176"/>
      <c r="G6902" s="177"/>
      <c r="H6902" s="177"/>
    </row>
    <row r="6903" spans="1:8" x14ac:dyDescent="0.25">
      <c r="A6903" s="793"/>
      <c r="E6903" s="176"/>
      <c r="F6903" s="176"/>
      <c r="G6903" s="177"/>
      <c r="H6903" s="177"/>
    </row>
    <row r="6904" spans="1:8" x14ac:dyDescent="0.25">
      <c r="A6904" s="793"/>
      <c r="E6904" s="176"/>
      <c r="F6904" s="176"/>
      <c r="G6904" s="177"/>
      <c r="H6904" s="177"/>
    </row>
    <row r="6905" spans="1:8" x14ac:dyDescent="0.25">
      <c r="A6905" s="793"/>
      <c r="E6905" s="176"/>
      <c r="F6905" s="176"/>
      <c r="G6905" s="177"/>
      <c r="H6905" s="177"/>
    </row>
    <row r="6906" spans="1:8" x14ac:dyDescent="0.25">
      <c r="A6906" s="793"/>
      <c r="E6906" s="176"/>
      <c r="F6906" s="176"/>
      <c r="G6906" s="177"/>
      <c r="H6906" s="177"/>
    </row>
    <row r="6907" spans="1:8" x14ac:dyDescent="0.25">
      <c r="A6907" s="793"/>
      <c r="E6907" s="176"/>
      <c r="F6907" s="176"/>
      <c r="G6907" s="177"/>
      <c r="H6907" s="177"/>
    </row>
    <row r="6908" spans="1:8" x14ac:dyDescent="0.25">
      <c r="A6908" s="793"/>
      <c r="E6908" s="176"/>
      <c r="F6908" s="176"/>
      <c r="G6908" s="177"/>
      <c r="H6908" s="177"/>
    </row>
    <row r="6909" spans="1:8" x14ac:dyDescent="0.25">
      <c r="A6909" s="793"/>
      <c r="E6909" s="176"/>
      <c r="F6909" s="176"/>
      <c r="G6909" s="177"/>
      <c r="H6909" s="177"/>
    </row>
    <row r="6910" spans="1:8" x14ac:dyDescent="0.25">
      <c r="A6910" s="793"/>
      <c r="E6910" s="176"/>
      <c r="F6910" s="176"/>
      <c r="G6910" s="177"/>
      <c r="H6910" s="177"/>
    </row>
    <row r="6911" spans="1:8" x14ac:dyDescent="0.25">
      <c r="A6911" s="793"/>
      <c r="E6911" s="176"/>
      <c r="F6911" s="176"/>
      <c r="G6911" s="177"/>
      <c r="H6911" s="177"/>
    </row>
    <row r="6912" spans="1:8" x14ac:dyDescent="0.25">
      <c r="A6912" s="793"/>
      <c r="E6912" s="176"/>
      <c r="F6912" s="176"/>
      <c r="G6912" s="177"/>
      <c r="H6912" s="177"/>
    </row>
    <row r="6913" spans="1:8" x14ac:dyDescent="0.25">
      <c r="A6913" s="793"/>
      <c r="E6913" s="176"/>
      <c r="F6913" s="176"/>
      <c r="G6913" s="177"/>
      <c r="H6913" s="177"/>
    </row>
    <row r="6914" spans="1:8" x14ac:dyDescent="0.25">
      <c r="A6914" s="793"/>
      <c r="E6914" s="176"/>
      <c r="F6914" s="176"/>
      <c r="G6914" s="177"/>
      <c r="H6914" s="177"/>
    </row>
    <row r="6915" spans="1:8" x14ac:dyDescent="0.25">
      <c r="A6915" s="793"/>
      <c r="E6915" s="176"/>
      <c r="F6915" s="176"/>
      <c r="G6915" s="177"/>
      <c r="H6915" s="177"/>
    </row>
    <row r="6916" spans="1:8" x14ac:dyDescent="0.25">
      <c r="A6916" s="793"/>
      <c r="E6916" s="176"/>
      <c r="F6916" s="176"/>
      <c r="G6916" s="177"/>
      <c r="H6916" s="177"/>
    </row>
    <row r="6917" spans="1:8" x14ac:dyDescent="0.25">
      <c r="A6917" s="793"/>
      <c r="E6917" s="176"/>
      <c r="F6917" s="176"/>
      <c r="G6917" s="177"/>
      <c r="H6917" s="177"/>
    </row>
    <row r="6918" spans="1:8" x14ac:dyDescent="0.25">
      <c r="A6918" s="793"/>
      <c r="E6918" s="176"/>
      <c r="F6918" s="176"/>
      <c r="G6918" s="177"/>
      <c r="H6918" s="177"/>
    </row>
    <row r="6919" spans="1:8" x14ac:dyDescent="0.25">
      <c r="A6919" s="793"/>
      <c r="E6919" s="176"/>
      <c r="F6919" s="176"/>
      <c r="G6919" s="177"/>
      <c r="H6919" s="177"/>
    </row>
    <row r="6920" spans="1:8" x14ac:dyDescent="0.25">
      <c r="A6920" s="793"/>
      <c r="E6920" s="176"/>
      <c r="F6920" s="176"/>
      <c r="G6920" s="177"/>
      <c r="H6920" s="177"/>
    </row>
    <row r="6921" spans="1:8" x14ac:dyDescent="0.25">
      <c r="A6921" s="793"/>
      <c r="E6921" s="176"/>
      <c r="F6921" s="176"/>
      <c r="G6921" s="177"/>
      <c r="H6921" s="177"/>
    </row>
    <row r="6922" spans="1:8" x14ac:dyDescent="0.25">
      <c r="A6922" s="793"/>
      <c r="E6922" s="176"/>
      <c r="F6922" s="176"/>
      <c r="G6922" s="177"/>
      <c r="H6922" s="177"/>
    </row>
    <row r="6923" spans="1:8" x14ac:dyDescent="0.25">
      <c r="A6923" s="793"/>
      <c r="E6923" s="176"/>
      <c r="F6923" s="176"/>
      <c r="G6923" s="177"/>
      <c r="H6923" s="177"/>
    </row>
    <row r="6924" spans="1:8" x14ac:dyDescent="0.25">
      <c r="A6924" s="793"/>
      <c r="E6924" s="176"/>
      <c r="F6924" s="176"/>
      <c r="G6924" s="177"/>
      <c r="H6924" s="177"/>
    </row>
    <row r="6925" spans="1:8" x14ac:dyDescent="0.25">
      <c r="A6925" s="793"/>
      <c r="E6925" s="176"/>
      <c r="F6925" s="176"/>
      <c r="G6925" s="177"/>
      <c r="H6925" s="177"/>
    </row>
    <row r="6926" spans="1:8" x14ac:dyDescent="0.25">
      <c r="A6926" s="793"/>
      <c r="E6926" s="176"/>
      <c r="F6926" s="176"/>
      <c r="G6926" s="177"/>
      <c r="H6926" s="177"/>
    </row>
    <row r="6927" spans="1:8" x14ac:dyDescent="0.25">
      <c r="A6927" s="793"/>
      <c r="E6927" s="176"/>
      <c r="F6927" s="176"/>
      <c r="G6927" s="177"/>
      <c r="H6927" s="177"/>
    </row>
    <row r="6928" spans="1:8" x14ac:dyDescent="0.25">
      <c r="A6928" s="793"/>
      <c r="E6928" s="176"/>
      <c r="F6928" s="176"/>
      <c r="G6928" s="177"/>
      <c r="H6928" s="177"/>
    </row>
    <row r="6929" spans="1:8" x14ac:dyDescent="0.25">
      <c r="A6929" s="793"/>
      <c r="E6929" s="176"/>
      <c r="F6929" s="176"/>
      <c r="G6929" s="177"/>
      <c r="H6929" s="177"/>
    </row>
    <row r="6930" spans="1:8" x14ac:dyDescent="0.25">
      <c r="A6930" s="793"/>
      <c r="E6930" s="176"/>
      <c r="F6930" s="176"/>
      <c r="G6930" s="177"/>
      <c r="H6930" s="177"/>
    </row>
    <row r="6931" spans="1:8" x14ac:dyDescent="0.25">
      <c r="A6931" s="793"/>
      <c r="E6931" s="176"/>
      <c r="F6931" s="176"/>
      <c r="G6931" s="177"/>
      <c r="H6931" s="177"/>
    </row>
    <row r="6932" spans="1:8" x14ac:dyDescent="0.25">
      <c r="A6932" s="793"/>
      <c r="E6932" s="176"/>
      <c r="F6932" s="176"/>
      <c r="G6932" s="177"/>
      <c r="H6932" s="177"/>
    </row>
    <row r="6933" spans="1:8" x14ac:dyDescent="0.25">
      <c r="A6933" s="793"/>
      <c r="E6933" s="176"/>
      <c r="F6933" s="176"/>
      <c r="G6933" s="177"/>
      <c r="H6933" s="177"/>
    </row>
    <row r="6934" spans="1:8" x14ac:dyDescent="0.25">
      <c r="A6934" s="793"/>
      <c r="E6934" s="176"/>
      <c r="F6934" s="176"/>
      <c r="G6934" s="177"/>
      <c r="H6934" s="177"/>
    </row>
    <row r="6935" spans="1:8" x14ac:dyDescent="0.25">
      <c r="A6935" s="793"/>
      <c r="E6935" s="176"/>
      <c r="F6935" s="176"/>
      <c r="G6935" s="177"/>
      <c r="H6935" s="177"/>
    </row>
    <row r="6936" spans="1:8" x14ac:dyDescent="0.25">
      <c r="A6936" s="793"/>
      <c r="E6936" s="176"/>
      <c r="F6936" s="176"/>
      <c r="G6936" s="177"/>
      <c r="H6936" s="177"/>
    </row>
    <row r="6937" spans="1:8" x14ac:dyDescent="0.25">
      <c r="A6937" s="793"/>
      <c r="E6937" s="176"/>
      <c r="F6937" s="176"/>
      <c r="G6937" s="177"/>
      <c r="H6937" s="177"/>
    </row>
    <row r="6938" spans="1:8" x14ac:dyDescent="0.25">
      <c r="A6938" s="793"/>
      <c r="E6938" s="176"/>
      <c r="F6938" s="176"/>
      <c r="G6938" s="177"/>
      <c r="H6938" s="177"/>
    </row>
    <row r="6939" spans="1:8" x14ac:dyDescent="0.25">
      <c r="A6939" s="793"/>
      <c r="E6939" s="176"/>
      <c r="F6939" s="176"/>
      <c r="G6939" s="177"/>
      <c r="H6939" s="177"/>
    </row>
    <row r="6940" spans="1:8" x14ac:dyDescent="0.25">
      <c r="A6940" s="793"/>
      <c r="E6940" s="176"/>
      <c r="F6940" s="176"/>
      <c r="G6940" s="177"/>
      <c r="H6940" s="177"/>
    </row>
    <row r="6941" spans="1:8" x14ac:dyDescent="0.25">
      <c r="A6941" s="793"/>
      <c r="E6941" s="176"/>
      <c r="F6941" s="176"/>
      <c r="G6941" s="177"/>
      <c r="H6941" s="177"/>
    </row>
    <row r="6942" spans="1:8" x14ac:dyDescent="0.25">
      <c r="A6942" s="793"/>
      <c r="E6942" s="176"/>
      <c r="F6942" s="176"/>
      <c r="G6942" s="177"/>
      <c r="H6942" s="177"/>
    </row>
    <row r="6943" spans="1:8" x14ac:dyDescent="0.25">
      <c r="A6943" s="793"/>
      <c r="E6943" s="176"/>
      <c r="F6943" s="176"/>
      <c r="G6943" s="177"/>
      <c r="H6943" s="177"/>
    </row>
    <row r="6944" spans="1:8" x14ac:dyDescent="0.25">
      <c r="A6944" s="793"/>
      <c r="E6944" s="176"/>
      <c r="F6944" s="176"/>
      <c r="G6944" s="177"/>
      <c r="H6944" s="177"/>
    </row>
    <row r="6945" spans="1:8" x14ac:dyDescent="0.25">
      <c r="A6945" s="793"/>
      <c r="E6945" s="176"/>
      <c r="F6945" s="176"/>
      <c r="G6945" s="177"/>
      <c r="H6945" s="177"/>
    </row>
    <row r="6946" spans="1:8" x14ac:dyDescent="0.25">
      <c r="A6946" s="793"/>
      <c r="E6946" s="176"/>
      <c r="F6946" s="176"/>
      <c r="G6946" s="177"/>
      <c r="H6946" s="177"/>
    </row>
    <row r="6947" spans="1:8" x14ac:dyDescent="0.25">
      <c r="A6947" s="793"/>
      <c r="E6947" s="176"/>
      <c r="F6947" s="176"/>
      <c r="G6947" s="177"/>
      <c r="H6947" s="177"/>
    </row>
    <row r="6948" spans="1:8" x14ac:dyDescent="0.25">
      <c r="A6948" s="793"/>
      <c r="E6948" s="176"/>
      <c r="F6948" s="176"/>
      <c r="G6948" s="177"/>
      <c r="H6948" s="177"/>
    </row>
    <row r="6949" spans="1:8" x14ac:dyDescent="0.25">
      <c r="A6949" s="793"/>
      <c r="E6949" s="176"/>
      <c r="F6949" s="176"/>
      <c r="G6949" s="177"/>
      <c r="H6949" s="177"/>
    </row>
    <row r="6950" spans="1:8" x14ac:dyDescent="0.25">
      <c r="A6950" s="793"/>
      <c r="E6950" s="176"/>
      <c r="F6950" s="176"/>
      <c r="G6950" s="177"/>
      <c r="H6950" s="177"/>
    </row>
    <row r="6951" spans="1:8" x14ac:dyDescent="0.25">
      <c r="A6951" s="793"/>
      <c r="E6951" s="176"/>
      <c r="F6951" s="176"/>
      <c r="G6951" s="177"/>
      <c r="H6951" s="177"/>
    </row>
    <row r="6952" spans="1:8" x14ac:dyDescent="0.25">
      <c r="A6952" s="793"/>
      <c r="E6952" s="176"/>
      <c r="F6952" s="176"/>
      <c r="G6952" s="177"/>
      <c r="H6952" s="177"/>
    </row>
    <row r="6953" spans="1:8" x14ac:dyDescent="0.25">
      <c r="A6953" s="793"/>
      <c r="E6953" s="176"/>
      <c r="F6953" s="176"/>
      <c r="G6953" s="177"/>
      <c r="H6953" s="177"/>
    </row>
    <row r="6954" spans="1:8" x14ac:dyDescent="0.25">
      <c r="A6954" s="793"/>
      <c r="E6954" s="176"/>
      <c r="F6954" s="176"/>
      <c r="G6954" s="177"/>
      <c r="H6954" s="177"/>
    </row>
    <row r="6955" spans="1:8" x14ac:dyDescent="0.25">
      <c r="A6955" s="793"/>
      <c r="E6955" s="176"/>
      <c r="F6955" s="176"/>
      <c r="G6955" s="177"/>
      <c r="H6955" s="177"/>
    </row>
    <row r="6956" spans="1:8" x14ac:dyDescent="0.25">
      <c r="A6956" s="793"/>
      <c r="E6956" s="176"/>
      <c r="F6956" s="176"/>
      <c r="G6956" s="177"/>
      <c r="H6956" s="177"/>
    </row>
    <row r="6957" spans="1:8" x14ac:dyDescent="0.25">
      <c r="A6957" s="793"/>
      <c r="E6957" s="176"/>
      <c r="F6957" s="176"/>
      <c r="G6957" s="177"/>
      <c r="H6957" s="177"/>
    </row>
    <row r="6958" spans="1:8" x14ac:dyDescent="0.25">
      <c r="A6958" s="793"/>
      <c r="E6958" s="176"/>
      <c r="F6958" s="176"/>
      <c r="G6958" s="177"/>
      <c r="H6958" s="177"/>
    </row>
    <row r="6959" spans="1:8" x14ac:dyDescent="0.25">
      <c r="A6959" s="793"/>
      <c r="E6959" s="176"/>
      <c r="F6959" s="176"/>
      <c r="G6959" s="177"/>
      <c r="H6959" s="177"/>
    </row>
    <row r="6960" spans="1:8" x14ac:dyDescent="0.25">
      <c r="A6960" s="793"/>
      <c r="E6960" s="176"/>
      <c r="F6960" s="176"/>
      <c r="G6960" s="177"/>
      <c r="H6960" s="177"/>
    </row>
    <row r="6961" spans="1:8" x14ac:dyDescent="0.25">
      <c r="A6961" s="793"/>
      <c r="E6961" s="176"/>
      <c r="F6961" s="176"/>
      <c r="G6961" s="177"/>
      <c r="H6961" s="177"/>
    </row>
    <row r="6962" spans="1:8" x14ac:dyDescent="0.25">
      <c r="A6962" s="793"/>
      <c r="E6962" s="176"/>
      <c r="F6962" s="176"/>
      <c r="G6962" s="177"/>
      <c r="H6962" s="177"/>
    </row>
    <row r="6963" spans="1:8" x14ac:dyDescent="0.25">
      <c r="A6963" s="793"/>
      <c r="E6963" s="176"/>
      <c r="F6963" s="176"/>
      <c r="G6963" s="177"/>
      <c r="H6963" s="177"/>
    </row>
    <row r="6964" spans="1:8" x14ac:dyDescent="0.25">
      <c r="A6964" s="793"/>
      <c r="E6964" s="176"/>
      <c r="F6964" s="176"/>
      <c r="G6964" s="177"/>
      <c r="H6964" s="177"/>
    </row>
    <row r="6965" spans="1:8" x14ac:dyDescent="0.25">
      <c r="A6965" s="793"/>
      <c r="E6965" s="176"/>
      <c r="F6965" s="176"/>
      <c r="G6965" s="177"/>
      <c r="H6965" s="177"/>
    </row>
    <row r="6966" spans="1:8" x14ac:dyDescent="0.25">
      <c r="A6966" s="793"/>
      <c r="E6966" s="176"/>
      <c r="F6966" s="176"/>
      <c r="G6966" s="177"/>
      <c r="H6966" s="177"/>
    </row>
    <row r="6967" spans="1:8" x14ac:dyDescent="0.25">
      <c r="A6967" s="793"/>
      <c r="E6967" s="176"/>
      <c r="F6967" s="176"/>
      <c r="G6967" s="177"/>
      <c r="H6967" s="177"/>
    </row>
    <row r="6968" spans="1:8" x14ac:dyDescent="0.25">
      <c r="A6968" s="793"/>
      <c r="E6968" s="176"/>
      <c r="F6968" s="176"/>
      <c r="G6968" s="177"/>
      <c r="H6968" s="177"/>
    </row>
    <row r="6969" spans="1:8" x14ac:dyDescent="0.25">
      <c r="A6969" s="793"/>
      <c r="E6969" s="176"/>
      <c r="F6969" s="176"/>
      <c r="G6969" s="177"/>
      <c r="H6969" s="177"/>
    </row>
    <row r="6970" spans="1:8" x14ac:dyDescent="0.25">
      <c r="A6970" s="793"/>
      <c r="E6970" s="176"/>
      <c r="F6970" s="176"/>
      <c r="G6970" s="177"/>
      <c r="H6970" s="177"/>
    </row>
    <row r="6971" spans="1:8" x14ac:dyDescent="0.25">
      <c r="A6971" s="793"/>
      <c r="E6971" s="176"/>
      <c r="F6971" s="176"/>
      <c r="G6971" s="177"/>
      <c r="H6971" s="177"/>
    </row>
    <row r="6972" spans="1:8" x14ac:dyDescent="0.25">
      <c r="A6972" s="793"/>
      <c r="E6972" s="176"/>
      <c r="F6972" s="176"/>
      <c r="G6972" s="177"/>
      <c r="H6972" s="177"/>
    </row>
    <row r="6973" spans="1:8" x14ac:dyDescent="0.25">
      <c r="A6973" s="793"/>
      <c r="E6973" s="176"/>
      <c r="F6973" s="176"/>
      <c r="G6973" s="177"/>
      <c r="H6973" s="177"/>
    </row>
    <row r="6974" spans="1:8" x14ac:dyDescent="0.25">
      <c r="A6974" s="793"/>
      <c r="E6974" s="176"/>
      <c r="F6974" s="176"/>
      <c r="G6974" s="177"/>
      <c r="H6974" s="177"/>
    </row>
    <row r="6975" spans="1:8" x14ac:dyDescent="0.25">
      <c r="A6975" s="793"/>
      <c r="E6975" s="176"/>
      <c r="F6975" s="176"/>
      <c r="G6975" s="177"/>
      <c r="H6975" s="177"/>
    </row>
    <row r="6976" spans="1:8" x14ac:dyDescent="0.25">
      <c r="A6976" s="793"/>
      <c r="E6976" s="176"/>
      <c r="F6976" s="176"/>
      <c r="G6976" s="177"/>
      <c r="H6976" s="177"/>
    </row>
    <row r="6977" spans="1:8" x14ac:dyDescent="0.25">
      <c r="A6977" s="793"/>
      <c r="E6977" s="176"/>
      <c r="F6977" s="176"/>
      <c r="G6977" s="177"/>
      <c r="H6977" s="177"/>
    </row>
    <row r="6978" spans="1:8" x14ac:dyDescent="0.25">
      <c r="A6978" s="793"/>
      <c r="E6978" s="176"/>
      <c r="F6978" s="176"/>
      <c r="G6978" s="177"/>
      <c r="H6978" s="177"/>
    </row>
    <row r="6979" spans="1:8" x14ac:dyDescent="0.25">
      <c r="A6979" s="793"/>
      <c r="E6979" s="176"/>
      <c r="F6979" s="176"/>
      <c r="G6979" s="177"/>
      <c r="H6979" s="177"/>
    </row>
    <row r="6980" spans="1:8" x14ac:dyDescent="0.25">
      <c r="A6980" s="793"/>
      <c r="E6980" s="176"/>
      <c r="F6980" s="176"/>
      <c r="G6980" s="177"/>
      <c r="H6980" s="177"/>
    </row>
    <row r="6981" spans="1:8" x14ac:dyDescent="0.25">
      <c r="A6981" s="793"/>
      <c r="E6981" s="176"/>
      <c r="F6981" s="176"/>
      <c r="G6981" s="177"/>
      <c r="H6981" s="177"/>
    </row>
    <row r="6982" spans="1:8" x14ac:dyDescent="0.25">
      <c r="A6982" s="793"/>
      <c r="E6982" s="176"/>
      <c r="F6982" s="176"/>
      <c r="G6982" s="177"/>
      <c r="H6982" s="177"/>
    </row>
    <row r="6983" spans="1:8" x14ac:dyDescent="0.25">
      <c r="A6983" s="793"/>
      <c r="E6983" s="176"/>
      <c r="F6983" s="176"/>
      <c r="G6983" s="177"/>
      <c r="H6983" s="177"/>
    </row>
    <row r="6984" spans="1:8" x14ac:dyDescent="0.25">
      <c r="A6984" s="793"/>
      <c r="E6984" s="176"/>
      <c r="F6984" s="176"/>
      <c r="G6984" s="177"/>
      <c r="H6984" s="177"/>
    </row>
    <row r="6985" spans="1:8" x14ac:dyDescent="0.25">
      <c r="A6985" s="793"/>
      <c r="E6985" s="176"/>
      <c r="F6985" s="176"/>
      <c r="G6985" s="177"/>
      <c r="H6985" s="177"/>
    </row>
    <row r="6986" spans="1:8" x14ac:dyDescent="0.25">
      <c r="A6986" s="793"/>
      <c r="E6986" s="176"/>
      <c r="F6986" s="176"/>
      <c r="G6986" s="177"/>
      <c r="H6986" s="177"/>
    </row>
    <row r="6987" spans="1:8" x14ac:dyDescent="0.25">
      <c r="A6987" s="793"/>
      <c r="E6987" s="176"/>
      <c r="F6987" s="176"/>
      <c r="G6987" s="177"/>
      <c r="H6987" s="177"/>
    </row>
    <row r="6988" spans="1:8" x14ac:dyDescent="0.25">
      <c r="A6988" s="793"/>
      <c r="E6988" s="176"/>
      <c r="F6988" s="176"/>
      <c r="G6988" s="177"/>
      <c r="H6988" s="177"/>
    </row>
    <row r="6989" spans="1:8" x14ac:dyDescent="0.25">
      <c r="A6989" s="793"/>
      <c r="E6989" s="176"/>
      <c r="F6989" s="176"/>
      <c r="G6989" s="177"/>
      <c r="H6989" s="177"/>
    </row>
    <row r="6990" spans="1:8" x14ac:dyDescent="0.25">
      <c r="A6990" s="793"/>
      <c r="E6990" s="176"/>
      <c r="F6990" s="176"/>
      <c r="G6990" s="177"/>
      <c r="H6990" s="177"/>
    </row>
    <row r="6991" spans="1:8" x14ac:dyDescent="0.25">
      <c r="A6991" s="793"/>
      <c r="E6991" s="176"/>
      <c r="F6991" s="176"/>
      <c r="G6991" s="177"/>
      <c r="H6991" s="177"/>
    </row>
    <row r="6992" spans="1:8" x14ac:dyDescent="0.25">
      <c r="A6992" s="793"/>
      <c r="E6992" s="176"/>
      <c r="F6992" s="176"/>
      <c r="G6992" s="177"/>
      <c r="H6992" s="177"/>
    </row>
    <row r="6993" spans="1:8" x14ac:dyDescent="0.25">
      <c r="A6993" s="793"/>
      <c r="E6993" s="176"/>
      <c r="F6993" s="176"/>
      <c r="G6993" s="177"/>
      <c r="H6993" s="177"/>
    </row>
    <row r="6994" spans="1:8" x14ac:dyDescent="0.25">
      <c r="A6994" s="793"/>
      <c r="E6994" s="176"/>
      <c r="F6994" s="176"/>
      <c r="G6994" s="177"/>
      <c r="H6994" s="177"/>
    </row>
    <row r="6995" spans="1:8" x14ac:dyDescent="0.25">
      <c r="A6995" s="793"/>
      <c r="E6995" s="176"/>
      <c r="F6995" s="176"/>
      <c r="G6995" s="177"/>
      <c r="H6995" s="177"/>
    </row>
    <row r="6996" spans="1:8" x14ac:dyDescent="0.25">
      <c r="A6996" s="793"/>
      <c r="E6996" s="176"/>
      <c r="F6996" s="176"/>
      <c r="G6996" s="177"/>
      <c r="H6996" s="177"/>
    </row>
    <row r="6997" spans="1:8" x14ac:dyDescent="0.25">
      <c r="A6997" s="793"/>
      <c r="E6997" s="176"/>
      <c r="F6997" s="176"/>
      <c r="G6997" s="177"/>
      <c r="H6997" s="177"/>
    </row>
    <row r="6998" spans="1:8" x14ac:dyDescent="0.25">
      <c r="A6998" s="793"/>
      <c r="E6998" s="176"/>
      <c r="F6998" s="176"/>
      <c r="G6998" s="177"/>
      <c r="H6998" s="177"/>
    </row>
    <row r="6999" spans="1:8" x14ac:dyDescent="0.25">
      <c r="A6999" s="793"/>
      <c r="E6999" s="176"/>
      <c r="F6999" s="176"/>
      <c r="G6999" s="177"/>
      <c r="H6999" s="177"/>
    </row>
    <row r="7000" spans="1:8" x14ac:dyDescent="0.25">
      <c r="A7000" s="793"/>
      <c r="E7000" s="176"/>
      <c r="F7000" s="176"/>
      <c r="G7000" s="177"/>
      <c r="H7000" s="177"/>
    </row>
    <row r="7001" spans="1:8" x14ac:dyDescent="0.25">
      <c r="A7001" s="793"/>
      <c r="E7001" s="176"/>
      <c r="F7001" s="176"/>
      <c r="G7001" s="177"/>
      <c r="H7001" s="177"/>
    </row>
    <row r="7002" spans="1:8" x14ac:dyDescent="0.25">
      <c r="A7002" s="793"/>
      <c r="E7002" s="176"/>
      <c r="F7002" s="176"/>
      <c r="G7002" s="177"/>
      <c r="H7002" s="177"/>
    </row>
    <row r="7003" spans="1:8" x14ac:dyDescent="0.25">
      <c r="A7003" s="793"/>
      <c r="E7003" s="176"/>
      <c r="F7003" s="176"/>
      <c r="G7003" s="177"/>
      <c r="H7003" s="177"/>
    </row>
    <row r="7004" spans="1:8" x14ac:dyDescent="0.25">
      <c r="A7004" s="793"/>
      <c r="E7004" s="176"/>
      <c r="F7004" s="176"/>
      <c r="G7004" s="177"/>
      <c r="H7004" s="177"/>
    </row>
    <row r="7005" spans="1:8" x14ac:dyDescent="0.25">
      <c r="A7005" s="793"/>
      <c r="E7005" s="176"/>
      <c r="F7005" s="176"/>
      <c r="G7005" s="177"/>
      <c r="H7005" s="177"/>
    </row>
    <row r="7006" spans="1:8" x14ac:dyDescent="0.25">
      <c r="A7006" s="793"/>
      <c r="E7006" s="176"/>
      <c r="F7006" s="176"/>
      <c r="G7006" s="177"/>
      <c r="H7006" s="177"/>
    </row>
    <row r="7007" spans="1:8" x14ac:dyDescent="0.25">
      <c r="A7007" s="793"/>
      <c r="E7007" s="176"/>
      <c r="F7007" s="176"/>
      <c r="G7007" s="177"/>
      <c r="H7007" s="177"/>
    </row>
    <row r="7008" spans="1:8" x14ac:dyDescent="0.25">
      <c r="A7008" s="793"/>
      <c r="E7008" s="176"/>
      <c r="F7008" s="176"/>
      <c r="G7008" s="177"/>
      <c r="H7008" s="177"/>
    </row>
    <row r="7009" spans="1:8" x14ac:dyDescent="0.25">
      <c r="A7009" s="793"/>
      <c r="E7009" s="176"/>
      <c r="F7009" s="176"/>
      <c r="G7009" s="177"/>
      <c r="H7009" s="177"/>
    </row>
    <row r="7010" spans="1:8" x14ac:dyDescent="0.25">
      <c r="A7010" s="793"/>
      <c r="E7010" s="176"/>
      <c r="F7010" s="176"/>
      <c r="G7010" s="177"/>
      <c r="H7010" s="177"/>
    </row>
    <row r="7011" spans="1:8" x14ac:dyDescent="0.25">
      <c r="A7011" s="793"/>
      <c r="E7011" s="176"/>
      <c r="F7011" s="176"/>
      <c r="G7011" s="177"/>
      <c r="H7011" s="177"/>
    </row>
    <row r="7012" spans="1:8" x14ac:dyDescent="0.25">
      <c r="A7012" s="793"/>
      <c r="E7012" s="176"/>
      <c r="F7012" s="176"/>
      <c r="G7012" s="177"/>
      <c r="H7012" s="177"/>
    </row>
    <row r="7013" spans="1:8" x14ac:dyDescent="0.25">
      <c r="A7013" s="793"/>
      <c r="E7013" s="176"/>
      <c r="F7013" s="176"/>
      <c r="G7013" s="177"/>
      <c r="H7013" s="177"/>
    </row>
    <row r="7014" spans="1:8" x14ac:dyDescent="0.25">
      <c r="A7014" s="793"/>
      <c r="E7014" s="176"/>
      <c r="F7014" s="176"/>
      <c r="G7014" s="177"/>
      <c r="H7014" s="177"/>
    </row>
    <row r="7015" spans="1:8" x14ac:dyDescent="0.25">
      <c r="A7015" s="793"/>
      <c r="E7015" s="176"/>
      <c r="F7015" s="176"/>
      <c r="G7015" s="177"/>
      <c r="H7015" s="177"/>
    </row>
    <row r="7016" spans="1:8" x14ac:dyDescent="0.25">
      <c r="A7016" s="793"/>
      <c r="E7016" s="176"/>
      <c r="F7016" s="176"/>
      <c r="G7016" s="177"/>
      <c r="H7016" s="177"/>
    </row>
    <row r="7017" spans="1:8" x14ac:dyDescent="0.25">
      <c r="A7017" s="793"/>
      <c r="E7017" s="176"/>
      <c r="F7017" s="176"/>
      <c r="G7017" s="177"/>
      <c r="H7017" s="177"/>
    </row>
    <row r="7018" spans="1:8" x14ac:dyDescent="0.25">
      <c r="A7018" s="793"/>
      <c r="E7018" s="176"/>
      <c r="F7018" s="176"/>
      <c r="G7018" s="177"/>
      <c r="H7018" s="177"/>
    </row>
    <row r="7019" spans="1:8" x14ac:dyDescent="0.25">
      <c r="A7019" s="793"/>
      <c r="E7019" s="176"/>
      <c r="F7019" s="176"/>
      <c r="G7019" s="177"/>
      <c r="H7019" s="177"/>
    </row>
    <row r="7020" spans="1:8" x14ac:dyDescent="0.25">
      <c r="A7020" s="793"/>
      <c r="E7020" s="176"/>
      <c r="F7020" s="176"/>
      <c r="G7020" s="177"/>
      <c r="H7020" s="177"/>
    </row>
    <row r="7021" spans="1:8" x14ac:dyDescent="0.25">
      <c r="A7021" s="793"/>
      <c r="E7021" s="176"/>
      <c r="F7021" s="176"/>
      <c r="G7021" s="177"/>
      <c r="H7021" s="177"/>
    </row>
    <row r="7022" spans="1:8" x14ac:dyDescent="0.25">
      <c r="A7022" s="793"/>
      <c r="E7022" s="176"/>
      <c r="F7022" s="176"/>
      <c r="G7022" s="177"/>
      <c r="H7022" s="177"/>
    </row>
    <row r="7023" spans="1:8" x14ac:dyDescent="0.25">
      <c r="A7023" s="793"/>
      <c r="E7023" s="176"/>
      <c r="F7023" s="176"/>
      <c r="G7023" s="177"/>
      <c r="H7023" s="177"/>
    </row>
    <row r="7024" spans="1:8" x14ac:dyDescent="0.25">
      <c r="A7024" s="793"/>
      <c r="E7024" s="176"/>
      <c r="F7024" s="176"/>
      <c r="G7024" s="177"/>
      <c r="H7024" s="177"/>
    </row>
    <row r="7025" spans="1:8" x14ac:dyDescent="0.25">
      <c r="A7025" s="793"/>
      <c r="E7025" s="176"/>
      <c r="F7025" s="176"/>
      <c r="G7025" s="177"/>
      <c r="H7025" s="177"/>
    </row>
    <row r="7026" spans="1:8" x14ac:dyDescent="0.25">
      <c r="A7026" s="793"/>
      <c r="E7026" s="176"/>
      <c r="F7026" s="176"/>
      <c r="G7026" s="177"/>
      <c r="H7026" s="177"/>
    </row>
    <row r="7027" spans="1:8" x14ac:dyDescent="0.25">
      <c r="A7027" s="793"/>
      <c r="E7027" s="176"/>
      <c r="F7027" s="176"/>
      <c r="G7027" s="177"/>
      <c r="H7027" s="177"/>
    </row>
    <row r="7028" spans="1:8" x14ac:dyDescent="0.25">
      <c r="A7028" s="793"/>
      <c r="E7028" s="176"/>
      <c r="F7028" s="176"/>
      <c r="G7028" s="177"/>
      <c r="H7028" s="177"/>
    </row>
    <row r="7029" spans="1:8" x14ac:dyDescent="0.25">
      <c r="A7029" s="793"/>
      <c r="E7029" s="176"/>
      <c r="F7029" s="176"/>
      <c r="G7029" s="177"/>
      <c r="H7029" s="177"/>
    </row>
    <row r="7030" spans="1:8" x14ac:dyDescent="0.25">
      <c r="A7030" s="793"/>
      <c r="E7030" s="176"/>
      <c r="F7030" s="176"/>
      <c r="G7030" s="177"/>
      <c r="H7030" s="177"/>
    </row>
    <row r="7031" spans="1:8" x14ac:dyDescent="0.25">
      <c r="A7031" s="793"/>
      <c r="E7031" s="176"/>
      <c r="F7031" s="176"/>
      <c r="G7031" s="177"/>
      <c r="H7031" s="177"/>
    </row>
    <row r="7032" spans="1:8" x14ac:dyDescent="0.25">
      <c r="A7032" s="793"/>
      <c r="E7032" s="176"/>
      <c r="F7032" s="176"/>
      <c r="G7032" s="177"/>
      <c r="H7032" s="177"/>
    </row>
    <row r="7033" spans="1:8" x14ac:dyDescent="0.25">
      <c r="A7033" s="793"/>
      <c r="E7033" s="176"/>
      <c r="F7033" s="176"/>
      <c r="G7033" s="177"/>
      <c r="H7033" s="177"/>
    </row>
    <row r="7034" spans="1:8" x14ac:dyDescent="0.25">
      <c r="A7034" s="793"/>
      <c r="E7034" s="176"/>
      <c r="F7034" s="176"/>
      <c r="G7034" s="177"/>
      <c r="H7034" s="177"/>
    </row>
    <row r="7035" spans="1:8" x14ac:dyDescent="0.25">
      <c r="A7035" s="793"/>
      <c r="E7035" s="176"/>
      <c r="F7035" s="176"/>
      <c r="G7035" s="177"/>
      <c r="H7035" s="177"/>
    </row>
    <row r="7036" spans="1:8" x14ac:dyDescent="0.25">
      <c r="A7036" s="793"/>
      <c r="E7036" s="176"/>
      <c r="F7036" s="176"/>
      <c r="G7036" s="177"/>
      <c r="H7036" s="177"/>
    </row>
    <row r="7037" spans="1:8" x14ac:dyDescent="0.25">
      <c r="A7037" s="793"/>
      <c r="E7037" s="176"/>
      <c r="F7037" s="176"/>
      <c r="G7037" s="177"/>
      <c r="H7037" s="177"/>
    </row>
    <row r="7038" spans="1:8" x14ac:dyDescent="0.25">
      <c r="A7038" s="793"/>
      <c r="E7038" s="176"/>
      <c r="F7038" s="176"/>
      <c r="G7038" s="177"/>
      <c r="H7038" s="177"/>
    </row>
    <row r="7039" spans="1:8" x14ac:dyDescent="0.25">
      <c r="A7039" s="793"/>
      <c r="E7039" s="176"/>
      <c r="F7039" s="176"/>
      <c r="G7039" s="177"/>
      <c r="H7039" s="177"/>
    </row>
    <row r="7040" spans="1:8" x14ac:dyDescent="0.25">
      <c r="A7040" s="793"/>
      <c r="E7040" s="176"/>
      <c r="F7040" s="176"/>
      <c r="G7040" s="177"/>
      <c r="H7040" s="177"/>
    </row>
    <row r="7041" spans="1:8" x14ac:dyDescent="0.25">
      <c r="A7041" s="793"/>
      <c r="E7041" s="176"/>
      <c r="F7041" s="176"/>
      <c r="G7041" s="177"/>
      <c r="H7041" s="177"/>
    </row>
    <row r="7042" spans="1:8" x14ac:dyDescent="0.25">
      <c r="A7042" s="793"/>
      <c r="E7042" s="176"/>
      <c r="F7042" s="176"/>
      <c r="G7042" s="177"/>
      <c r="H7042" s="177"/>
    </row>
    <row r="7043" spans="1:8" x14ac:dyDescent="0.25">
      <c r="A7043" s="793"/>
      <c r="E7043" s="176"/>
      <c r="F7043" s="176"/>
      <c r="G7043" s="177"/>
      <c r="H7043" s="177"/>
    </row>
    <row r="7044" spans="1:8" x14ac:dyDescent="0.25">
      <c r="A7044" s="793"/>
      <c r="E7044" s="176"/>
      <c r="F7044" s="176"/>
      <c r="G7044" s="177"/>
      <c r="H7044" s="177"/>
    </row>
    <row r="7045" spans="1:8" x14ac:dyDescent="0.25">
      <c r="A7045" s="793"/>
      <c r="E7045" s="176"/>
      <c r="F7045" s="176"/>
      <c r="G7045" s="177"/>
      <c r="H7045" s="177"/>
    </row>
    <row r="7046" spans="1:8" x14ac:dyDescent="0.25">
      <c r="A7046" s="793"/>
      <c r="E7046" s="176"/>
      <c r="F7046" s="176"/>
      <c r="G7046" s="177"/>
      <c r="H7046" s="177"/>
    </row>
    <row r="7047" spans="1:8" x14ac:dyDescent="0.25">
      <c r="A7047" s="793"/>
      <c r="E7047" s="176"/>
      <c r="F7047" s="176"/>
      <c r="G7047" s="177"/>
      <c r="H7047" s="177"/>
    </row>
    <row r="7048" spans="1:8" x14ac:dyDescent="0.25">
      <c r="A7048" s="793"/>
      <c r="E7048" s="176"/>
      <c r="F7048" s="176"/>
      <c r="G7048" s="177"/>
      <c r="H7048" s="177"/>
    </row>
    <row r="7049" spans="1:8" x14ac:dyDescent="0.25">
      <c r="A7049" s="793"/>
      <c r="E7049" s="176"/>
      <c r="F7049" s="176"/>
      <c r="G7049" s="177"/>
      <c r="H7049" s="177"/>
    </row>
    <row r="7050" spans="1:8" x14ac:dyDescent="0.25">
      <c r="A7050" s="793"/>
      <c r="E7050" s="176"/>
      <c r="F7050" s="176"/>
      <c r="G7050" s="177"/>
      <c r="H7050" s="177"/>
    </row>
    <row r="7051" spans="1:8" x14ac:dyDescent="0.25">
      <c r="A7051" s="793"/>
      <c r="E7051" s="176"/>
      <c r="F7051" s="176"/>
      <c r="G7051" s="177"/>
      <c r="H7051" s="177"/>
    </row>
    <row r="7052" spans="1:8" x14ac:dyDescent="0.25">
      <c r="A7052" s="793"/>
      <c r="E7052" s="176"/>
      <c r="F7052" s="176"/>
      <c r="G7052" s="177"/>
      <c r="H7052" s="177"/>
    </row>
    <row r="7053" spans="1:8" x14ac:dyDescent="0.25">
      <c r="A7053" s="793"/>
      <c r="E7053" s="176"/>
      <c r="F7053" s="176"/>
      <c r="G7053" s="177"/>
      <c r="H7053" s="177"/>
    </row>
    <row r="7054" spans="1:8" x14ac:dyDescent="0.25">
      <c r="A7054" s="793"/>
      <c r="E7054" s="176"/>
      <c r="F7054" s="176"/>
      <c r="G7054" s="177"/>
      <c r="H7054" s="177"/>
    </row>
    <row r="7055" spans="1:8" x14ac:dyDescent="0.25">
      <c r="A7055" s="793"/>
      <c r="E7055" s="176"/>
      <c r="F7055" s="176"/>
      <c r="G7055" s="177"/>
      <c r="H7055" s="177"/>
    </row>
    <row r="7056" spans="1:8" x14ac:dyDescent="0.25">
      <c r="A7056" s="793"/>
      <c r="E7056" s="176"/>
      <c r="F7056" s="176"/>
      <c r="G7056" s="177"/>
      <c r="H7056" s="177"/>
    </row>
    <row r="7057" spans="1:8" x14ac:dyDescent="0.25">
      <c r="A7057" s="793"/>
      <c r="E7057" s="176"/>
      <c r="F7057" s="176"/>
      <c r="G7057" s="177"/>
      <c r="H7057" s="177"/>
    </row>
    <row r="7058" spans="1:8" x14ac:dyDescent="0.25">
      <c r="A7058" s="793"/>
      <c r="E7058" s="176"/>
      <c r="F7058" s="176"/>
      <c r="G7058" s="177"/>
      <c r="H7058" s="177"/>
    </row>
    <row r="7059" spans="1:8" x14ac:dyDescent="0.25">
      <c r="A7059" s="793"/>
      <c r="E7059" s="176"/>
      <c r="F7059" s="176"/>
      <c r="G7059" s="177"/>
      <c r="H7059" s="177"/>
    </row>
    <row r="7060" spans="1:8" x14ac:dyDescent="0.25">
      <c r="A7060" s="793"/>
      <c r="E7060" s="176"/>
      <c r="F7060" s="176"/>
      <c r="G7060" s="177"/>
      <c r="H7060" s="177"/>
    </row>
    <row r="7061" spans="1:8" x14ac:dyDescent="0.25">
      <c r="A7061" s="793"/>
      <c r="E7061" s="176"/>
      <c r="F7061" s="176"/>
      <c r="G7061" s="177"/>
      <c r="H7061" s="177"/>
    </row>
    <row r="7062" spans="1:8" x14ac:dyDescent="0.25">
      <c r="A7062" s="793"/>
      <c r="E7062" s="176"/>
      <c r="F7062" s="176"/>
      <c r="G7062" s="177"/>
      <c r="H7062" s="177"/>
    </row>
    <row r="7063" spans="1:8" x14ac:dyDescent="0.25">
      <c r="A7063" s="793"/>
      <c r="E7063" s="176"/>
      <c r="F7063" s="176"/>
      <c r="G7063" s="177"/>
      <c r="H7063" s="177"/>
    </row>
    <row r="7064" spans="1:8" x14ac:dyDescent="0.25">
      <c r="A7064" s="793"/>
      <c r="E7064" s="176"/>
      <c r="F7064" s="176"/>
      <c r="G7064" s="177"/>
      <c r="H7064" s="177"/>
    </row>
    <row r="7065" spans="1:8" x14ac:dyDescent="0.25">
      <c r="A7065" s="793"/>
      <c r="E7065" s="176"/>
      <c r="F7065" s="176"/>
      <c r="G7065" s="177"/>
      <c r="H7065" s="177"/>
    </row>
    <row r="7066" spans="1:8" x14ac:dyDescent="0.25">
      <c r="A7066" s="793"/>
      <c r="E7066" s="176"/>
      <c r="F7066" s="176"/>
      <c r="G7066" s="177"/>
      <c r="H7066" s="177"/>
    </row>
    <row r="7067" spans="1:8" x14ac:dyDescent="0.25">
      <c r="A7067" s="793"/>
      <c r="E7067" s="176"/>
      <c r="F7067" s="176"/>
      <c r="G7067" s="177"/>
      <c r="H7067" s="177"/>
    </row>
    <row r="7068" spans="1:8" x14ac:dyDescent="0.25">
      <c r="A7068" s="793"/>
      <c r="E7068" s="176"/>
      <c r="F7068" s="176"/>
      <c r="G7068" s="177"/>
      <c r="H7068" s="177"/>
    </row>
    <row r="7069" spans="1:8" x14ac:dyDescent="0.25">
      <c r="A7069" s="793"/>
      <c r="E7069" s="176"/>
      <c r="F7069" s="176"/>
      <c r="G7069" s="177"/>
      <c r="H7069" s="177"/>
    </row>
    <row r="7070" spans="1:8" x14ac:dyDescent="0.25">
      <c r="A7070" s="793"/>
      <c r="E7070" s="176"/>
      <c r="F7070" s="176"/>
      <c r="G7070" s="177"/>
      <c r="H7070" s="177"/>
    </row>
    <row r="7071" spans="1:8" x14ac:dyDescent="0.25">
      <c r="A7071" s="793"/>
      <c r="E7071" s="176"/>
      <c r="F7071" s="176"/>
      <c r="G7071" s="177"/>
      <c r="H7071" s="177"/>
    </row>
    <row r="7072" spans="1:8" x14ac:dyDescent="0.25">
      <c r="A7072" s="793"/>
      <c r="E7072" s="176"/>
      <c r="F7072" s="176"/>
      <c r="G7072" s="177"/>
      <c r="H7072" s="177"/>
    </row>
    <row r="7073" spans="1:8" x14ac:dyDescent="0.25">
      <c r="A7073" s="793"/>
      <c r="E7073" s="176"/>
      <c r="F7073" s="176"/>
      <c r="G7073" s="177"/>
      <c r="H7073" s="177"/>
    </row>
    <row r="7074" spans="1:8" x14ac:dyDescent="0.25">
      <c r="A7074" s="793"/>
      <c r="E7074" s="176"/>
      <c r="F7074" s="176"/>
      <c r="G7074" s="177"/>
      <c r="H7074" s="177"/>
    </row>
    <row r="7075" spans="1:8" x14ac:dyDescent="0.25">
      <c r="A7075" s="793"/>
      <c r="E7075" s="176"/>
      <c r="F7075" s="176"/>
      <c r="G7075" s="177"/>
      <c r="H7075" s="177"/>
    </row>
    <row r="7076" spans="1:8" x14ac:dyDescent="0.25">
      <c r="A7076" s="793"/>
      <c r="E7076" s="176"/>
      <c r="F7076" s="176"/>
      <c r="G7076" s="177"/>
      <c r="H7076" s="177"/>
    </row>
    <row r="7077" spans="1:8" x14ac:dyDescent="0.25">
      <c r="A7077" s="793"/>
      <c r="E7077" s="176"/>
      <c r="F7077" s="176"/>
      <c r="G7077" s="177"/>
      <c r="H7077" s="177"/>
    </row>
    <row r="7078" spans="1:8" x14ac:dyDescent="0.25">
      <c r="A7078" s="793"/>
      <c r="E7078" s="176"/>
      <c r="F7078" s="176"/>
      <c r="G7078" s="177"/>
      <c r="H7078" s="177"/>
    </row>
    <row r="7079" spans="1:8" x14ac:dyDescent="0.25">
      <c r="A7079" s="793"/>
      <c r="E7079" s="176"/>
      <c r="F7079" s="176"/>
      <c r="G7079" s="177"/>
      <c r="H7079" s="177"/>
    </row>
    <row r="7080" spans="1:8" x14ac:dyDescent="0.25">
      <c r="A7080" s="793"/>
      <c r="E7080" s="176"/>
      <c r="F7080" s="176"/>
      <c r="G7080" s="177"/>
      <c r="H7080" s="177"/>
    </row>
    <row r="7081" spans="1:8" x14ac:dyDescent="0.25">
      <c r="A7081" s="793"/>
      <c r="E7081" s="176"/>
      <c r="F7081" s="176"/>
      <c r="G7081" s="177"/>
      <c r="H7081" s="177"/>
    </row>
    <row r="7082" spans="1:8" x14ac:dyDescent="0.25">
      <c r="A7082" s="793"/>
      <c r="E7082" s="176"/>
      <c r="F7082" s="176"/>
      <c r="G7082" s="177"/>
      <c r="H7082" s="177"/>
    </row>
    <row r="7083" spans="1:8" x14ac:dyDescent="0.25">
      <c r="A7083" s="793"/>
      <c r="E7083" s="176"/>
      <c r="F7083" s="176"/>
      <c r="G7083" s="177"/>
      <c r="H7083" s="177"/>
    </row>
    <row r="7084" spans="1:8" x14ac:dyDescent="0.25">
      <c r="A7084" s="793"/>
      <c r="E7084" s="176"/>
      <c r="F7084" s="176"/>
      <c r="G7084" s="177"/>
      <c r="H7084" s="177"/>
    </row>
    <row r="7085" spans="1:8" x14ac:dyDescent="0.25">
      <c r="A7085" s="793"/>
      <c r="E7085" s="176"/>
      <c r="F7085" s="176"/>
      <c r="G7085" s="177"/>
      <c r="H7085" s="177"/>
    </row>
    <row r="7086" spans="1:8" x14ac:dyDescent="0.25">
      <c r="A7086" s="793"/>
      <c r="E7086" s="176"/>
      <c r="F7086" s="176"/>
      <c r="G7086" s="177"/>
      <c r="H7086" s="177"/>
    </row>
    <row r="7087" spans="1:8" x14ac:dyDescent="0.25">
      <c r="A7087" s="793"/>
      <c r="E7087" s="176"/>
      <c r="F7087" s="176"/>
      <c r="G7087" s="177"/>
      <c r="H7087" s="177"/>
    </row>
    <row r="7088" spans="1:8" x14ac:dyDescent="0.25">
      <c r="A7088" s="793"/>
      <c r="E7088" s="176"/>
      <c r="F7088" s="176"/>
      <c r="G7088" s="177"/>
      <c r="H7088" s="177"/>
    </row>
    <row r="7089" spans="1:8" x14ac:dyDescent="0.25">
      <c r="A7089" s="793"/>
      <c r="E7089" s="176"/>
      <c r="F7089" s="176"/>
      <c r="G7089" s="177"/>
      <c r="H7089" s="177"/>
    </row>
    <row r="7090" spans="1:8" x14ac:dyDescent="0.25">
      <c r="A7090" s="793"/>
      <c r="E7090" s="176"/>
      <c r="F7090" s="176"/>
      <c r="G7090" s="177"/>
      <c r="H7090" s="177"/>
    </row>
    <row r="7091" spans="1:8" x14ac:dyDescent="0.25">
      <c r="A7091" s="793"/>
      <c r="E7091" s="176"/>
      <c r="F7091" s="176"/>
      <c r="G7091" s="177"/>
      <c r="H7091" s="177"/>
    </row>
    <row r="7092" spans="1:8" x14ac:dyDescent="0.25">
      <c r="A7092" s="793"/>
      <c r="E7092" s="176"/>
      <c r="F7092" s="176"/>
      <c r="G7092" s="177"/>
      <c r="H7092" s="177"/>
    </row>
    <row r="7093" spans="1:8" x14ac:dyDescent="0.25">
      <c r="A7093" s="793"/>
      <c r="E7093" s="176"/>
      <c r="F7093" s="176"/>
      <c r="G7093" s="177"/>
      <c r="H7093" s="177"/>
    </row>
    <row r="7094" spans="1:8" x14ac:dyDescent="0.25">
      <c r="A7094" s="793"/>
      <c r="E7094" s="176"/>
      <c r="F7094" s="176"/>
      <c r="G7094" s="177"/>
      <c r="H7094" s="177"/>
    </row>
    <row r="7095" spans="1:8" x14ac:dyDescent="0.25">
      <c r="A7095" s="793"/>
      <c r="E7095" s="176"/>
      <c r="F7095" s="176"/>
      <c r="G7095" s="177"/>
      <c r="H7095" s="177"/>
    </row>
    <row r="7096" spans="1:8" x14ac:dyDescent="0.25">
      <c r="A7096" s="793"/>
      <c r="E7096" s="176"/>
      <c r="F7096" s="176"/>
      <c r="G7096" s="177"/>
      <c r="H7096" s="177"/>
    </row>
    <row r="7097" spans="1:8" x14ac:dyDescent="0.25">
      <c r="A7097" s="793"/>
      <c r="E7097" s="176"/>
      <c r="F7097" s="176"/>
      <c r="G7097" s="177"/>
      <c r="H7097" s="177"/>
    </row>
    <row r="7098" spans="1:8" x14ac:dyDescent="0.25">
      <c r="A7098" s="793"/>
      <c r="E7098" s="176"/>
      <c r="F7098" s="176"/>
      <c r="G7098" s="177"/>
      <c r="H7098" s="177"/>
    </row>
    <row r="7099" spans="1:8" x14ac:dyDescent="0.25">
      <c r="A7099" s="793"/>
      <c r="E7099" s="176"/>
      <c r="F7099" s="176"/>
      <c r="G7099" s="177"/>
      <c r="H7099" s="177"/>
    </row>
    <row r="7100" spans="1:8" x14ac:dyDescent="0.25">
      <c r="A7100" s="793"/>
      <c r="E7100" s="176"/>
      <c r="F7100" s="176"/>
      <c r="G7100" s="177"/>
      <c r="H7100" s="177"/>
    </row>
    <row r="7101" spans="1:8" x14ac:dyDescent="0.25">
      <c r="A7101" s="793"/>
      <c r="E7101" s="176"/>
      <c r="F7101" s="176"/>
      <c r="G7101" s="177"/>
      <c r="H7101" s="177"/>
    </row>
    <row r="7102" spans="1:8" x14ac:dyDescent="0.25">
      <c r="A7102" s="793"/>
      <c r="E7102" s="176"/>
      <c r="F7102" s="176"/>
      <c r="G7102" s="177"/>
      <c r="H7102" s="177"/>
    </row>
    <row r="7103" spans="1:8" x14ac:dyDescent="0.25">
      <c r="A7103" s="793"/>
      <c r="E7103" s="176"/>
      <c r="F7103" s="176"/>
      <c r="G7103" s="177"/>
      <c r="H7103" s="177"/>
    </row>
    <row r="7104" spans="1:8" x14ac:dyDescent="0.25">
      <c r="A7104" s="793"/>
      <c r="E7104" s="176"/>
      <c r="F7104" s="176"/>
      <c r="G7104" s="177"/>
      <c r="H7104" s="177"/>
    </row>
    <row r="7105" spans="1:8" x14ac:dyDescent="0.25">
      <c r="A7105" s="793"/>
      <c r="E7105" s="176"/>
      <c r="F7105" s="176"/>
      <c r="G7105" s="177"/>
      <c r="H7105" s="177"/>
    </row>
    <row r="7106" spans="1:8" x14ac:dyDescent="0.25">
      <c r="A7106" s="793"/>
      <c r="E7106" s="176"/>
      <c r="F7106" s="176"/>
      <c r="G7106" s="177"/>
      <c r="H7106" s="177"/>
    </row>
    <row r="7107" spans="1:8" x14ac:dyDescent="0.25">
      <c r="A7107" s="793"/>
      <c r="E7107" s="176"/>
      <c r="F7107" s="176"/>
      <c r="G7107" s="177"/>
      <c r="H7107" s="177"/>
    </row>
    <row r="7108" spans="1:8" x14ac:dyDescent="0.25">
      <c r="A7108" s="793"/>
      <c r="E7108" s="176"/>
      <c r="F7108" s="176"/>
      <c r="G7108" s="177"/>
      <c r="H7108" s="177"/>
    </row>
    <row r="7109" spans="1:8" x14ac:dyDescent="0.25">
      <c r="A7109" s="793"/>
      <c r="E7109" s="176"/>
      <c r="F7109" s="176"/>
      <c r="G7109" s="177"/>
      <c r="H7109" s="177"/>
    </row>
    <row r="7110" spans="1:8" x14ac:dyDescent="0.25">
      <c r="A7110" s="793"/>
      <c r="E7110" s="176"/>
      <c r="F7110" s="176"/>
      <c r="G7110" s="177"/>
      <c r="H7110" s="177"/>
    </row>
    <row r="7111" spans="1:8" x14ac:dyDescent="0.25">
      <c r="A7111" s="793"/>
      <c r="E7111" s="176"/>
      <c r="F7111" s="176"/>
      <c r="G7111" s="177"/>
      <c r="H7111" s="177"/>
    </row>
    <row r="7112" spans="1:8" x14ac:dyDescent="0.25">
      <c r="A7112" s="793"/>
      <c r="E7112" s="176"/>
      <c r="F7112" s="176"/>
      <c r="G7112" s="177"/>
      <c r="H7112" s="177"/>
    </row>
    <row r="7113" spans="1:8" x14ac:dyDescent="0.25">
      <c r="A7113" s="793"/>
      <c r="E7113" s="176"/>
      <c r="F7113" s="176"/>
      <c r="G7113" s="177"/>
      <c r="H7113" s="177"/>
    </row>
    <row r="7114" spans="1:8" x14ac:dyDescent="0.25">
      <c r="A7114" s="793"/>
      <c r="E7114" s="176"/>
      <c r="F7114" s="176"/>
      <c r="G7114" s="177"/>
      <c r="H7114" s="177"/>
    </row>
    <row r="7115" spans="1:8" x14ac:dyDescent="0.25">
      <c r="A7115" s="793"/>
      <c r="E7115" s="176"/>
      <c r="F7115" s="176"/>
      <c r="G7115" s="177"/>
      <c r="H7115" s="177"/>
    </row>
    <row r="7116" spans="1:8" x14ac:dyDescent="0.25">
      <c r="A7116" s="793"/>
      <c r="E7116" s="176"/>
      <c r="F7116" s="176"/>
      <c r="G7116" s="177"/>
      <c r="H7116" s="177"/>
    </row>
    <row r="7117" spans="1:8" x14ac:dyDescent="0.25">
      <c r="A7117" s="793"/>
      <c r="E7117" s="176"/>
      <c r="F7117" s="176"/>
      <c r="G7117" s="177"/>
      <c r="H7117" s="177"/>
    </row>
    <row r="7118" spans="1:8" x14ac:dyDescent="0.25">
      <c r="A7118" s="793"/>
      <c r="E7118" s="176"/>
      <c r="F7118" s="176"/>
      <c r="G7118" s="177"/>
      <c r="H7118" s="177"/>
    </row>
    <row r="7119" spans="1:8" x14ac:dyDescent="0.25">
      <c r="A7119" s="793"/>
      <c r="E7119" s="176"/>
      <c r="F7119" s="176"/>
      <c r="G7119" s="177"/>
      <c r="H7119" s="177"/>
    </row>
    <row r="7120" spans="1:8" x14ac:dyDescent="0.25">
      <c r="A7120" s="793"/>
      <c r="E7120" s="176"/>
      <c r="F7120" s="176"/>
      <c r="G7120" s="177"/>
      <c r="H7120" s="177"/>
    </row>
    <row r="7121" spans="1:8" x14ac:dyDescent="0.25">
      <c r="A7121" s="793"/>
      <c r="E7121" s="176"/>
      <c r="F7121" s="176"/>
      <c r="G7121" s="177"/>
      <c r="H7121" s="177"/>
    </row>
    <row r="7122" spans="1:8" x14ac:dyDescent="0.25">
      <c r="A7122" s="793"/>
      <c r="E7122" s="176"/>
      <c r="F7122" s="176"/>
      <c r="G7122" s="177"/>
      <c r="H7122" s="177"/>
    </row>
    <row r="7123" spans="1:8" x14ac:dyDescent="0.25">
      <c r="A7123" s="793"/>
      <c r="E7123" s="176"/>
      <c r="F7123" s="176"/>
      <c r="G7123" s="177"/>
      <c r="H7123" s="177"/>
    </row>
    <row r="7124" spans="1:8" x14ac:dyDescent="0.25">
      <c r="A7124" s="793"/>
      <c r="E7124" s="176"/>
      <c r="F7124" s="176"/>
      <c r="G7124" s="177"/>
      <c r="H7124" s="177"/>
    </row>
    <row r="7125" spans="1:8" x14ac:dyDescent="0.25">
      <c r="A7125" s="793"/>
      <c r="E7125" s="176"/>
      <c r="F7125" s="176"/>
      <c r="G7125" s="177"/>
      <c r="H7125" s="177"/>
    </row>
    <row r="7126" spans="1:8" x14ac:dyDescent="0.25">
      <c r="A7126" s="793"/>
      <c r="E7126" s="176"/>
      <c r="F7126" s="176"/>
      <c r="G7126" s="177"/>
      <c r="H7126" s="177"/>
    </row>
    <row r="7127" spans="1:8" x14ac:dyDescent="0.25">
      <c r="A7127" s="793"/>
      <c r="E7127" s="176"/>
      <c r="F7127" s="176"/>
      <c r="G7127" s="177"/>
      <c r="H7127" s="177"/>
    </row>
    <row r="7128" spans="1:8" x14ac:dyDescent="0.25">
      <c r="A7128" s="793"/>
      <c r="E7128" s="176"/>
      <c r="F7128" s="176"/>
      <c r="G7128" s="177"/>
      <c r="H7128" s="177"/>
    </row>
    <row r="7129" spans="1:8" x14ac:dyDescent="0.25">
      <c r="A7129" s="793"/>
      <c r="E7129" s="176"/>
      <c r="F7129" s="176"/>
      <c r="G7129" s="177"/>
      <c r="H7129" s="177"/>
    </row>
    <row r="7130" spans="1:8" x14ac:dyDescent="0.25">
      <c r="A7130" s="793"/>
      <c r="E7130" s="176"/>
      <c r="F7130" s="176"/>
      <c r="G7130" s="177"/>
      <c r="H7130" s="177"/>
    </row>
    <row r="7131" spans="1:8" x14ac:dyDescent="0.25">
      <c r="A7131" s="793"/>
      <c r="E7131" s="176"/>
      <c r="F7131" s="176"/>
      <c r="G7131" s="177"/>
      <c r="H7131" s="177"/>
    </row>
    <row r="7132" spans="1:8" x14ac:dyDescent="0.25">
      <c r="A7132" s="793"/>
      <c r="E7132" s="176"/>
      <c r="F7132" s="176"/>
      <c r="G7132" s="177"/>
      <c r="H7132" s="177"/>
    </row>
    <row r="7133" spans="1:8" x14ac:dyDescent="0.25">
      <c r="A7133" s="793"/>
      <c r="E7133" s="176"/>
      <c r="F7133" s="176"/>
      <c r="G7133" s="177"/>
      <c r="H7133" s="177"/>
    </row>
    <row r="7134" spans="1:8" x14ac:dyDescent="0.25">
      <c r="A7134" s="793"/>
      <c r="E7134" s="176"/>
      <c r="F7134" s="176"/>
      <c r="G7134" s="177"/>
      <c r="H7134" s="177"/>
    </row>
    <row r="7135" spans="1:8" x14ac:dyDescent="0.25">
      <c r="A7135" s="793"/>
      <c r="E7135" s="176"/>
      <c r="F7135" s="176"/>
      <c r="G7135" s="177"/>
      <c r="H7135" s="177"/>
    </row>
    <row r="7136" spans="1:8" x14ac:dyDescent="0.25">
      <c r="A7136" s="793"/>
      <c r="E7136" s="176"/>
      <c r="F7136" s="176"/>
      <c r="G7136" s="177"/>
      <c r="H7136" s="177"/>
    </row>
    <row r="7137" spans="1:8" x14ac:dyDescent="0.25">
      <c r="A7137" s="793"/>
      <c r="E7137" s="176"/>
      <c r="F7137" s="176"/>
      <c r="G7137" s="177"/>
      <c r="H7137" s="177"/>
    </row>
    <row r="7138" spans="1:8" x14ac:dyDescent="0.25">
      <c r="A7138" s="793"/>
      <c r="E7138" s="176"/>
      <c r="F7138" s="176"/>
      <c r="G7138" s="177"/>
      <c r="H7138" s="177"/>
    </row>
    <row r="7139" spans="1:8" x14ac:dyDescent="0.25">
      <c r="A7139" s="793"/>
      <c r="E7139" s="176"/>
      <c r="F7139" s="176"/>
      <c r="G7139" s="177"/>
      <c r="H7139" s="177"/>
    </row>
    <row r="7140" spans="1:8" x14ac:dyDescent="0.25">
      <c r="A7140" s="793"/>
      <c r="E7140" s="176"/>
      <c r="F7140" s="176"/>
      <c r="G7140" s="177"/>
      <c r="H7140" s="177"/>
    </row>
    <row r="7141" spans="1:8" x14ac:dyDescent="0.25">
      <c r="A7141" s="793"/>
      <c r="E7141" s="176"/>
      <c r="F7141" s="176"/>
      <c r="G7141" s="177"/>
      <c r="H7141" s="177"/>
    </row>
    <row r="7142" spans="1:8" x14ac:dyDescent="0.25">
      <c r="A7142" s="793"/>
      <c r="E7142" s="176"/>
      <c r="F7142" s="176"/>
      <c r="G7142" s="177"/>
      <c r="H7142" s="177"/>
    </row>
    <row r="7143" spans="1:8" x14ac:dyDescent="0.25">
      <c r="A7143" s="793"/>
      <c r="E7143" s="176"/>
      <c r="F7143" s="176"/>
      <c r="G7143" s="177"/>
      <c r="H7143" s="177"/>
    </row>
    <row r="7144" spans="1:8" x14ac:dyDescent="0.25">
      <c r="A7144" s="793"/>
      <c r="E7144" s="176"/>
      <c r="F7144" s="176"/>
      <c r="G7144" s="177"/>
      <c r="H7144" s="177"/>
    </row>
    <row r="7145" spans="1:8" x14ac:dyDescent="0.25">
      <c r="A7145" s="793"/>
      <c r="E7145" s="176"/>
      <c r="F7145" s="176"/>
      <c r="G7145" s="177"/>
      <c r="H7145" s="177"/>
    </row>
    <row r="7146" spans="1:8" x14ac:dyDescent="0.25">
      <c r="A7146" s="793"/>
      <c r="E7146" s="176"/>
      <c r="F7146" s="176"/>
      <c r="G7146" s="177"/>
      <c r="H7146" s="177"/>
    </row>
    <row r="7147" spans="1:8" x14ac:dyDescent="0.25">
      <c r="A7147" s="793"/>
      <c r="E7147" s="176"/>
      <c r="F7147" s="176"/>
      <c r="G7147" s="177"/>
      <c r="H7147" s="177"/>
    </row>
    <row r="7148" spans="1:8" x14ac:dyDescent="0.25">
      <c r="A7148" s="793"/>
      <c r="E7148" s="176"/>
      <c r="F7148" s="176"/>
      <c r="G7148" s="177"/>
      <c r="H7148" s="177"/>
    </row>
    <row r="7149" spans="1:8" x14ac:dyDescent="0.25">
      <c r="A7149" s="793"/>
      <c r="E7149" s="176"/>
      <c r="F7149" s="176"/>
      <c r="G7149" s="177"/>
      <c r="H7149" s="177"/>
    </row>
    <row r="7150" spans="1:8" x14ac:dyDescent="0.25">
      <c r="A7150" s="793"/>
      <c r="E7150" s="176"/>
      <c r="F7150" s="176"/>
      <c r="G7150" s="177"/>
      <c r="H7150" s="177"/>
    </row>
    <row r="7151" spans="1:8" x14ac:dyDescent="0.25">
      <c r="A7151" s="793"/>
      <c r="E7151" s="176"/>
      <c r="F7151" s="176"/>
      <c r="G7151" s="177"/>
      <c r="H7151" s="177"/>
    </row>
    <row r="7152" spans="1:8" x14ac:dyDescent="0.25">
      <c r="A7152" s="793"/>
      <c r="E7152" s="176"/>
      <c r="F7152" s="176"/>
      <c r="G7152" s="177"/>
      <c r="H7152" s="177"/>
    </row>
    <row r="7153" spans="1:8" x14ac:dyDescent="0.25">
      <c r="A7153" s="793"/>
      <c r="E7153" s="176"/>
      <c r="F7153" s="176"/>
      <c r="G7153" s="177"/>
      <c r="H7153" s="177"/>
    </row>
    <row r="7154" spans="1:8" x14ac:dyDescent="0.25">
      <c r="A7154" s="793"/>
      <c r="E7154" s="176"/>
      <c r="F7154" s="176"/>
      <c r="G7154" s="177"/>
      <c r="H7154" s="177"/>
    </row>
    <row r="7155" spans="1:8" x14ac:dyDescent="0.25">
      <c r="A7155" s="793"/>
      <c r="E7155" s="176"/>
      <c r="F7155" s="176"/>
      <c r="G7155" s="177"/>
      <c r="H7155" s="177"/>
    </row>
    <row r="7156" spans="1:8" x14ac:dyDescent="0.25">
      <c r="A7156" s="793"/>
      <c r="E7156" s="176"/>
      <c r="F7156" s="176"/>
      <c r="G7156" s="177"/>
      <c r="H7156" s="177"/>
    </row>
    <row r="7157" spans="1:8" x14ac:dyDescent="0.25">
      <c r="A7157" s="793"/>
      <c r="E7157" s="176"/>
      <c r="F7157" s="176"/>
      <c r="G7157" s="177"/>
      <c r="H7157" s="177"/>
    </row>
    <row r="7158" spans="1:8" x14ac:dyDescent="0.25">
      <c r="A7158" s="793"/>
      <c r="E7158" s="176"/>
      <c r="F7158" s="176"/>
      <c r="G7158" s="177"/>
      <c r="H7158" s="177"/>
    </row>
    <row r="7159" spans="1:8" x14ac:dyDescent="0.25">
      <c r="A7159" s="793"/>
      <c r="E7159" s="176"/>
      <c r="F7159" s="176"/>
      <c r="G7159" s="177"/>
      <c r="H7159" s="177"/>
    </row>
    <row r="7160" spans="1:8" x14ac:dyDescent="0.25">
      <c r="A7160" s="793"/>
      <c r="E7160" s="176"/>
      <c r="F7160" s="176"/>
      <c r="G7160" s="177"/>
      <c r="H7160" s="177"/>
    </row>
    <row r="7161" spans="1:8" x14ac:dyDescent="0.25">
      <c r="A7161" s="793"/>
      <c r="E7161" s="176"/>
      <c r="F7161" s="176"/>
      <c r="G7161" s="177"/>
      <c r="H7161" s="177"/>
    </row>
    <row r="7162" spans="1:8" x14ac:dyDescent="0.25">
      <c r="A7162" s="793"/>
      <c r="E7162" s="176"/>
      <c r="F7162" s="176"/>
      <c r="G7162" s="177"/>
      <c r="H7162" s="177"/>
    </row>
    <row r="7163" spans="1:8" x14ac:dyDescent="0.25">
      <c r="A7163" s="793"/>
      <c r="E7163" s="176"/>
      <c r="F7163" s="176"/>
      <c r="G7163" s="177"/>
      <c r="H7163" s="177"/>
    </row>
    <row r="7164" spans="1:8" x14ac:dyDescent="0.25">
      <c r="A7164" s="793"/>
      <c r="E7164" s="176"/>
      <c r="F7164" s="176"/>
      <c r="G7164" s="177"/>
      <c r="H7164" s="177"/>
    </row>
    <row r="7165" spans="1:8" x14ac:dyDescent="0.25">
      <c r="A7165" s="793"/>
      <c r="E7165" s="176"/>
      <c r="F7165" s="176"/>
      <c r="G7165" s="177"/>
      <c r="H7165" s="177"/>
    </row>
    <row r="7166" spans="1:8" x14ac:dyDescent="0.25">
      <c r="A7166" s="793"/>
      <c r="E7166" s="176"/>
      <c r="F7166" s="176"/>
      <c r="G7166" s="177"/>
      <c r="H7166" s="177"/>
    </row>
    <row r="7167" spans="1:8" x14ac:dyDescent="0.25">
      <c r="A7167" s="793"/>
      <c r="E7167" s="176"/>
      <c r="F7167" s="176"/>
      <c r="G7167" s="177"/>
      <c r="H7167" s="177"/>
    </row>
    <row r="7168" spans="1:8" x14ac:dyDescent="0.25">
      <c r="A7168" s="793"/>
      <c r="E7168" s="176"/>
      <c r="F7168" s="176"/>
      <c r="G7168" s="177"/>
      <c r="H7168" s="177"/>
    </row>
    <row r="7169" spans="1:8" x14ac:dyDescent="0.25">
      <c r="A7169" s="793"/>
      <c r="E7169" s="176"/>
      <c r="F7169" s="176"/>
      <c r="G7169" s="177"/>
      <c r="H7169" s="177"/>
    </row>
    <row r="7170" spans="1:8" x14ac:dyDescent="0.25">
      <c r="A7170" s="793"/>
      <c r="E7170" s="176"/>
      <c r="F7170" s="176"/>
      <c r="G7170" s="177"/>
      <c r="H7170" s="177"/>
    </row>
    <row r="7171" spans="1:8" x14ac:dyDescent="0.25">
      <c r="A7171" s="793"/>
      <c r="E7171" s="176"/>
      <c r="F7171" s="176"/>
      <c r="G7171" s="177"/>
      <c r="H7171" s="177"/>
    </row>
    <row r="7172" spans="1:8" x14ac:dyDescent="0.25">
      <c r="A7172" s="793"/>
      <c r="E7172" s="176"/>
      <c r="F7172" s="176"/>
      <c r="G7172" s="177"/>
      <c r="H7172" s="177"/>
    </row>
    <row r="7173" spans="1:8" x14ac:dyDescent="0.25">
      <c r="A7173" s="793"/>
      <c r="E7173" s="176"/>
      <c r="F7173" s="176"/>
      <c r="G7173" s="177"/>
      <c r="H7173" s="177"/>
    </row>
    <row r="7174" spans="1:8" x14ac:dyDescent="0.25">
      <c r="A7174" s="793"/>
      <c r="E7174" s="176"/>
      <c r="F7174" s="176"/>
      <c r="G7174" s="177"/>
      <c r="H7174" s="177"/>
    </row>
    <row r="7175" spans="1:8" x14ac:dyDescent="0.25">
      <c r="A7175" s="793"/>
      <c r="E7175" s="176"/>
      <c r="F7175" s="176"/>
      <c r="G7175" s="177"/>
      <c r="H7175" s="177"/>
    </row>
    <row r="7176" spans="1:8" x14ac:dyDescent="0.25">
      <c r="A7176" s="793"/>
      <c r="E7176" s="176"/>
      <c r="F7176" s="176"/>
      <c r="G7176" s="177"/>
      <c r="H7176" s="177"/>
    </row>
    <row r="7177" spans="1:8" x14ac:dyDescent="0.25">
      <c r="A7177" s="793"/>
      <c r="E7177" s="176"/>
      <c r="F7177" s="176"/>
      <c r="G7177" s="177"/>
      <c r="H7177" s="177"/>
    </row>
    <row r="7178" spans="1:8" x14ac:dyDescent="0.25">
      <c r="A7178" s="793"/>
      <c r="E7178" s="176"/>
      <c r="F7178" s="176"/>
      <c r="G7178" s="177"/>
      <c r="H7178" s="177"/>
    </row>
    <row r="7179" spans="1:8" x14ac:dyDescent="0.25">
      <c r="A7179" s="793"/>
      <c r="E7179" s="176"/>
      <c r="F7179" s="176"/>
      <c r="G7179" s="177"/>
      <c r="H7179" s="177"/>
    </row>
    <row r="7180" spans="1:8" x14ac:dyDescent="0.25">
      <c r="A7180" s="793"/>
      <c r="E7180" s="176"/>
      <c r="F7180" s="176"/>
      <c r="G7180" s="177"/>
      <c r="H7180" s="177"/>
    </row>
    <row r="7181" spans="1:8" x14ac:dyDescent="0.25">
      <c r="A7181" s="793"/>
      <c r="E7181" s="176"/>
      <c r="F7181" s="176"/>
      <c r="G7181" s="177"/>
      <c r="H7181" s="177"/>
    </row>
    <row r="7182" spans="1:8" x14ac:dyDescent="0.25">
      <c r="A7182" s="793"/>
      <c r="E7182" s="176"/>
      <c r="F7182" s="176"/>
      <c r="G7182" s="177"/>
      <c r="H7182" s="177"/>
    </row>
    <row r="7183" spans="1:8" x14ac:dyDescent="0.25">
      <c r="A7183" s="793"/>
      <c r="E7183" s="176"/>
      <c r="F7183" s="176"/>
      <c r="G7183" s="177"/>
      <c r="H7183" s="177"/>
    </row>
    <row r="7184" spans="1:8" x14ac:dyDescent="0.25">
      <c r="A7184" s="793"/>
      <c r="E7184" s="176"/>
      <c r="F7184" s="176"/>
      <c r="G7184" s="177"/>
      <c r="H7184" s="177"/>
    </row>
    <row r="7185" spans="1:8" x14ac:dyDescent="0.25">
      <c r="A7185" s="793"/>
      <c r="E7185" s="176"/>
      <c r="F7185" s="176"/>
      <c r="G7185" s="177"/>
      <c r="H7185" s="177"/>
    </row>
    <row r="7186" spans="1:8" x14ac:dyDescent="0.25">
      <c r="A7186" s="793"/>
      <c r="E7186" s="176"/>
      <c r="F7186" s="176"/>
      <c r="G7186" s="177"/>
      <c r="H7186" s="177"/>
    </row>
    <row r="7187" spans="1:8" x14ac:dyDescent="0.25">
      <c r="A7187" s="793"/>
      <c r="E7187" s="176"/>
      <c r="F7187" s="176"/>
      <c r="G7187" s="177"/>
      <c r="H7187" s="177"/>
    </row>
    <row r="7188" spans="1:8" x14ac:dyDescent="0.25">
      <c r="A7188" s="793"/>
      <c r="E7188" s="176"/>
      <c r="F7188" s="176"/>
      <c r="G7188" s="177"/>
      <c r="H7188" s="177"/>
    </row>
    <row r="7189" spans="1:8" x14ac:dyDescent="0.25">
      <c r="A7189" s="793"/>
      <c r="E7189" s="176"/>
      <c r="F7189" s="176"/>
      <c r="G7189" s="177"/>
      <c r="H7189" s="177"/>
    </row>
    <row r="7190" spans="1:8" x14ac:dyDescent="0.25">
      <c r="A7190" s="793"/>
      <c r="E7190" s="176"/>
      <c r="F7190" s="176"/>
      <c r="G7190" s="177"/>
      <c r="H7190" s="177"/>
    </row>
    <row r="7191" spans="1:8" x14ac:dyDescent="0.25">
      <c r="A7191" s="793"/>
      <c r="E7191" s="176"/>
      <c r="F7191" s="176"/>
      <c r="G7191" s="177"/>
      <c r="H7191" s="177"/>
    </row>
    <row r="7192" spans="1:8" x14ac:dyDescent="0.25">
      <c r="A7192" s="793"/>
      <c r="E7192" s="176"/>
      <c r="F7192" s="176"/>
      <c r="G7192" s="177"/>
      <c r="H7192" s="177"/>
    </row>
    <row r="7193" spans="1:8" x14ac:dyDescent="0.25">
      <c r="A7193" s="793"/>
      <c r="E7193" s="176"/>
      <c r="F7193" s="176"/>
      <c r="G7193" s="177"/>
      <c r="H7193" s="177"/>
    </row>
    <row r="7194" spans="1:8" x14ac:dyDescent="0.25">
      <c r="A7194" s="793"/>
      <c r="E7194" s="176"/>
      <c r="F7194" s="176"/>
      <c r="G7194" s="177"/>
      <c r="H7194" s="177"/>
    </row>
    <row r="7195" spans="1:8" x14ac:dyDescent="0.25">
      <c r="A7195" s="793"/>
      <c r="E7195" s="176"/>
      <c r="F7195" s="176"/>
      <c r="G7195" s="177"/>
      <c r="H7195" s="177"/>
    </row>
    <row r="7196" spans="1:8" x14ac:dyDescent="0.25">
      <c r="A7196" s="793"/>
      <c r="E7196" s="176"/>
      <c r="F7196" s="176"/>
      <c r="G7196" s="177"/>
      <c r="H7196" s="177"/>
    </row>
    <row r="7197" spans="1:8" x14ac:dyDescent="0.25">
      <c r="A7197" s="793"/>
      <c r="E7197" s="176"/>
      <c r="F7197" s="176"/>
      <c r="G7197" s="177"/>
      <c r="H7197" s="177"/>
    </row>
    <row r="7198" spans="1:8" x14ac:dyDescent="0.25">
      <c r="A7198" s="793"/>
      <c r="E7198" s="176"/>
      <c r="F7198" s="176"/>
      <c r="G7198" s="177"/>
      <c r="H7198" s="177"/>
    </row>
    <row r="7199" spans="1:8" x14ac:dyDescent="0.25">
      <c r="A7199" s="793"/>
      <c r="E7199" s="176"/>
      <c r="F7199" s="176"/>
      <c r="G7199" s="177"/>
      <c r="H7199" s="177"/>
    </row>
    <row r="7200" spans="1:8" x14ac:dyDescent="0.25">
      <c r="A7200" s="793"/>
      <c r="E7200" s="176"/>
      <c r="F7200" s="176"/>
      <c r="G7200" s="177"/>
      <c r="H7200" s="177"/>
    </row>
    <row r="7201" spans="1:8" x14ac:dyDescent="0.25">
      <c r="A7201" s="793"/>
      <c r="E7201" s="176"/>
      <c r="F7201" s="176"/>
      <c r="G7201" s="177"/>
      <c r="H7201" s="177"/>
    </row>
    <row r="7202" spans="1:8" x14ac:dyDescent="0.25">
      <c r="A7202" s="793"/>
      <c r="E7202" s="176"/>
      <c r="F7202" s="176"/>
      <c r="G7202" s="177"/>
      <c r="H7202" s="177"/>
    </row>
    <row r="7203" spans="1:8" x14ac:dyDescent="0.25">
      <c r="A7203" s="793"/>
      <c r="E7203" s="176"/>
      <c r="F7203" s="176"/>
      <c r="G7203" s="177"/>
      <c r="H7203" s="177"/>
    </row>
    <row r="7204" spans="1:8" x14ac:dyDescent="0.25">
      <c r="A7204" s="793"/>
      <c r="E7204" s="176"/>
      <c r="F7204" s="176"/>
      <c r="G7204" s="177"/>
      <c r="H7204" s="177"/>
    </row>
    <row r="7205" spans="1:8" x14ac:dyDescent="0.25">
      <c r="A7205" s="793"/>
      <c r="E7205" s="176"/>
      <c r="F7205" s="176"/>
      <c r="G7205" s="177"/>
      <c r="H7205" s="177"/>
    </row>
    <row r="7206" spans="1:8" x14ac:dyDescent="0.25">
      <c r="A7206" s="793"/>
      <c r="E7206" s="176"/>
      <c r="F7206" s="176"/>
      <c r="G7206" s="177"/>
      <c r="H7206" s="177"/>
    </row>
    <row r="7207" spans="1:8" x14ac:dyDescent="0.25">
      <c r="A7207" s="793"/>
      <c r="E7207" s="176"/>
      <c r="F7207" s="176"/>
      <c r="G7207" s="177"/>
      <c r="H7207" s="177"/>
    </row>
    <row r="7208" spans="1:8" x14ac:dyDescent="0.25">
      <c r="A7208" s="793"/>
      <c r="E7208" s="176"/>
      <c r="F7208" s="176"/>
      <c r="G7208" s="177"/>
      <c r="H7208" s="177"/>
    </row>
    <row r="7209" spans="1:8" x14ac:dyDescent="0.25">
      <c r="A7209" s="793"/>
      <c r="E7209" s="176"/>
      <c r="F7209" s="176"/>
      <c r="G7209" s="177"/>
      <c r="H7209" s="177"/>
    </row>
    <row r="7210" spans="1:8" x14ac:dyDescent="0.25">
      <c r="A7210" s="793"/>
      <c r="E7210" s="176"/>
      <c r="F7210" s="176"/>
      <c r="G7210" s="177"/>
      <c r="H7210" s="177"/>
    </row>
    <row r="7211" spans="1:8" x14ac:dyDescent="0.25">
      <c r="A7211" s="793"/>
      <c r="E7211" s="176"/>
      <c r="F7211" s="176"/>
      <c r="G7211" s="177"/>
      <c r="H7211" s="177"/>
    </row>
    <row r="7212" spans="1:8" x14ac:dyDescent="0.25">
      <c r="A7212" s="793"/>
      <c r="E7212" s="176"/>
      <c r="F7212" s="176"/>
      <c r="G7212" s="177"/>
      <c r="H7212" s="177"/>
    </row>
    <row r="7213" spans="1:8" x14ac:dyDescent="0.25">
      <c r="A7213" s="793"/>
      <c r="E7213" s="176"/>
      <c r="F7213" s="176"/>
      <c r="G7213" s="177"/>
      <c r="H7213" s="177"/>
    </row>
    <row r="7214" spans="1:8" x14ac:dyDescent="0.25">
      <c r="A7214" s="793"/>
      <c r="E7214" s="176"/>
      <c r="F7214" s="176"/>
      <c r="G7214" s="177"/>
      <c r="H7214" s="177"/>
    </row>
    <row r="7215" spans="1:8" x14ac:dyDescent="0.25">
      <c r="A7215" s="793"/>
      <c r="E7215" s="176"/>
      <c r="F7215" s="176"/>
      <c r="G7215" s="177"/>
      <c r="H7215" s="177"/>
    </row>
    <row r="7216" spans="1:8" x14ac:dyDescent="0.25">
      <c r="A7216" s="793"/>
      <c r="E7216" s="176"/>
      <c r="F7216" s="176"/>
      <c r="G7216" s="177"/>
      <c r="H7216" s="177"/>
    </row>
    <row r="7217" spans="1:8" x14ac:dyDescent="0.25">
      <c r="A7217" s="793"/>
      <c r="E7217" s="176"/>
      <c r="F7217" s="176"/>
      <c r="G7217" s="177"/>
      <c r="H7217" s="177"/>
    </row>
    <row r="7218" spans="1:8" x14ac:dyDescent="0.25">
      <c r="A7218" s="793"/>
      <c r="E7218" s="176"/>
      <c r="F7218" s="176"/>
      <c r="G7218" s="177"/>
      <c r="H7218" s="177"/>
    </row>
    <row r="7219" spans="1:8" x14ac:dyDescent="0.25">
      <c r="A7219" s="793"/>
      <c r="E7219" s="176"/>
      <c r="F7219" s="176"/>
      <c r="G7219" s="177"/>
      <c r="H7219" s="177"/>
    </row>
    <row r="7220" spans="1:8" x14ac:dyDescent="0.25">
      <c r="A7220" s="793"/>
      <c r="E7220" s="176"/>
      <c r="F7220" s="176"/>
      <c r="G7220" s="177"/>
      <c r="H7220" s="177"/>
    </row>
    <row r="7221" spans="1:8" x14ac:dyDescent="0.25">
      <c r="A7221" s="793"/>
      <c r="E7221" s="176"/>
      <c r="F7221" s="176"/>
      <c r="G7221" s="177"/>
      <c r="H7221" s="177"/>
    </row>
    <row r="7222" spans="1:8" x14ac:dyDescent="0.25">
      <c r="A7222" s="793"/>
      <c r="E7222" s="176"/>
      <c r="F7222" s="176"/>
      <c r="G7222" s="177"/>
      <c r="H7222" s="177"/>
    </row>
    <row r="7223" spans="1:8" x14ac:dyDescent="0.25">
      <c r="A7223" s="793"/>
      <c r="E7223" s="176"/>
      <c r="F7223" s="176"/>
      <c r="G7223" s="177"/>
      <c r="H7223" s="177"/>
    </row>
    <row r="7224" spans="1:8" x14ac:dyDescent="0.25">
      <c r="A7224" s="793"/>
      <c r="E7224" s="176"/>
      <c r="F7224" s="176"/>
      <c r="G7224" s="177"/>
      <c r="H7224" s="177"/>
    </row>
    <row r="7225" spans="1:8" x14ac:dyDescent="0.25">
      <c r="A7225" s="793"/>
      <c r="E7225" s="176"/>
      <c r="F7225" s="176"/>
      <c r="G7225" s="177"/>
      <c r="H7225" s="177"/>
    </row>
    <row r="7226" spans="1:8" x14ac:dyDescent="0.25">
      <c r="A7226" s="793"/>
      <c r="E7226" s="176"/>
      <c r="F7226" s="176"/>
      <c r="G7226" s="177"/>
      <c r="H7226" s="177"/>
    </row>
    <row r="7227" spans="1:8" x14ac:dyDescent="0.25">
      <c r="A7227" s="793"/>
      <c r="E7227" s="176"/>
      <c r="F7227" s="176"/>
      <c r="G7227" s="177"/>
      <c r="H7227" s="177"/>
    </row>
    <row r="7228" spans="1:8" x14ac:dyDescent="0.25">
      <c r="A7228" s="793"/>
      <c r="E7228" s="176"/>
      <c r="F7228" s="176"/>
      <c r="G7228" s="177"/>
      <c r="H7228" s="177"/>
    </row>
    <row r="7229" spans="1:8" x14ac:dyDescent="0.25">
      <c r="A7229" s="793"/>
      <c r="E7229" s="176"/>
      <c r="F7229" s="176"/>
      <c r="G7229" s="177"/>
      <c r="H7229" s="177"/>
    </row>
    <row r="7230" spans="1:8" x14ac:dyDescent="0.25">
      <c r="A7230" s="793"/>
      <c r="E7230" s="176"/>
      <c r="F7230" s="176"/>
      <c r="G7230" s="177"/>
      <c r="H7230" s="177"/>
    </row>
    <row r="7231" spans="1:8" x14ac:dyDescent="0.25">
      <c r="A7231" s="793"/>
      <c r="E7231" s="176"/>
      <c r="F7231" s="176"/>
      <c r="G7231" s="177"/>
      <c r="H7231" s="177"/>
    </row>
    <row r="7232" spans="1:8" x14ac:dyDescent="0.25">
      <c r="A7232" s="793"/>
      <c r="E7232" s="176"/>
      <c r="F7232" s="176"/>
      <c r="G7232" s="177"/>
      <c r="H7232" s="177"/>
    </row>
    <row r="7233" spans="1:8" x14ac:dyDescent="0.25">
      <c r="A7233" s="793"/>
      <c r="E7233" s="176"/>
      <c r="F7233" s="176"/>
      <c r="G7233" s="177"/>
      <c r="H7233" s="177"/>
    </row>
    <row r="7234" spans="1:8" x14ac:dyDescent="0.25">
      <c r="A7234" s="793"/>
      <c r="E7234" s="176"/>
      <c r="F7234" s="176"/>
      <c r="G7234" s="177"/>
      <c r="H7234" s="177"/>
    </row>
    <row r="7235" spans="1:8" x14ac:dyDescent="0.25">
      <c r="A7235" s="793"/>
      <c r="E7235" s="176"/>
      <c r="F7235" s="176"/>
      <c r="G7235" s="177"/>
      <c r="H7235" s="177"/>
    </row>
    <row r="7236" spans="1:8" x14ac:dyDescent="0.25">
      <c r="A7236" s="793"/>
      <c r="E7236" s="176"/>
      <c r="F7236" s="176"/>
      <c r="G7236" s="177"/>
      <c r="H7236" s="177"/>
    </row>
    <row r="7237" spans="1:8" x14ac:dyDescent="0.25">
      <c r="A7237" s="793"/>
      <c r="E7237" s="176"/>
      <c r="F7237" s="176"/>
      <c r="G7237" s="177"/>
      <c r="H7237" s="177"/>
    </row>
    <row r="7238" spans="1:8" x14ac:dyDescent="0.25">
      <c r="A7238" s="793"/>
      <c r="E7238" s="176"/>
      <c r="F7238" s="176"/>
      <c r="G7238" s="177"/>
      <c r="H7238" s="177"/>
    </row>
    <row r="7239" spans="1:8" x14ac:dyDescent="0.25">
      <c r="A7239" s="793"/>
      <c r="E7239" s="176"/>
      <c r="F7239" s="176"/>
      <c r="G7239" s="177"/>
      <c r="H7239" s="177"/>
    </row>
    <row r="7240" spans="1:8" x14ac:dyDescent="0.25">
      <c r="A7240" s="793"/>
      <c r="E7240" s="176"/>
      <c r="F7240" s="176"/>
      <c r="G7240" s="177"/>
      <c r="H7240" s="177"/>
    </row>
    <row r="7241" spans="1:8" x14ac:dyDescent="0.25">
      <c r="A7241" s="793"/>
      <c r="E7241" s="176"/>
      <c r="F7241" s="176"/>
      <c r="G7241" s="177"/>
      <c r="H7241" s="177"/>
    </row>
    <row r="7242" spans="1:8" x14ac:dyDescent="0.25">
      <c r="A7242" s="793"/>
      <c r="E7242" s="176"/>
      <c r="F7242" s="176"/>
      <c r="G7242" s="177"/>
      <c r="H7242" s="177"/>
    </row>
    <row r="7243" spans="1:8" x14ac:dyDescent="0.25">
      <c r="A7243" s="793"/>
      <c r="E7243" s="176"/>
      <c r="F7243" s="176"/>
      <c r="G7243" s="177"/>
      <c r="H7243" s="177"/>
    </row>
    <row r="7244" spans="1:8" x14ac:dyDescent="0.25">
      <c r="A7244" s="793"/>
      <c r="E7244" s="176"/>
      <c r="F7244" s="176"/>
      <c r="G7244" s="177"/>
      <c r="H7244" s="177"/>
    </row>
    <row r="7245" spans="1:8" x14ac:dyDescent="0.25">
      <c r="A7245" s="793"/>
      <c r="E7245" s="176"/>
      <c r="F7245" s="176"/>
      <c r="G7245" s="177"/>
      <c r="H7245" s="177"/>
    </row>
    <row r="7246" spans="1:8" x14ac:dyDescent="0.25">
      <c r="A7246" s="793"/>
      <c r="E7246" s="176"/>
      <c r="F7246" s="176"/>
      <c r="G7246" s="177"/>
      <c r="H7246" s="177"/>
    </row>
    <row r="7247" spans="1:8" x14ac:dyDescent="0.25">
      <c r="A7247" s="793"/>
      <c r="E7247" s="176"/>
      <c r="F7247" s="176"/>
      <c r="G7247" s="177"/>
      <c r="H7247" s="177"/>
    </row>
    <row r="7248" spans="1:8" x14ac:dyDescent="0.25">
      <c r="A7248" s="793"/>
      <c r="E7248" s="176"/>
      <c r="F7248" s="176"/>
      <c r="G7248" s="177"/>
      <c r="H7248" s="177"/>
    </row>
    <row r="7249" spans="1:8" x14ac:dyDescent="0.25">
      <c r="A7249" s="793"/>
      <c r="E7249" s="176"/>
      <c r="F7249" s="176"/>
      <c r="G7249" s="177"/>
      <c r="H7249" s="177"/>
    </row>
    <row r="7250" spans="1:8" x14ac:dyDescent="0.25">
      <c r="A7250" s="793"/>
      <c r="E7250" s="176"/>
      <c r="F7250" s="176"/>
      <c r="G7250" s="177"/>
      <c r="H7250" s="177"/>
    </row>
    <row r="7251" spans="1:8" x14ac:dyDescent="0.25">
      <c r="A7251" s="793"/>
      <c r="E7251" s="176"/>
      <c r="F7251" s="176"/>
      <c r="G7251" s="177"/>
      <c r="H7251" s="177"/>
    </row>
    <row r="7252" spans="1:8" x14ac:dyDescent="0.25">
      <c r="A7252" s="793"/>
      <c r="E7252" s="176"/>
      <c r="F7252" s="176"/>
      <c r="G7252" s="177"/>
      <c r="H7252" s="177"/>
    </row>
    <row r="7253" spans="1:8" x14ac:dyDescent="0.25">
      <c r="A7253" s="793"/>
      <c r="E7253" s="176"/>
      <c r="F7253" s="176"/>
      <c r="G7253" s="177"/>
      <c r="H7253" s="177"/>
    </row>
    <row r="7254" spans="1:8" x14ac:dyDescent="0.25">
      <c r="A7254" s="793"/>
      <c r="E7254" s="176"/>
      <c r="F7254" s="176"/>
      <c r="G7254" s="177"/>
      <c r="H7254" s="177"/>
    </row>
    <row r="7255" spans="1:8" x14ac:dyDescent="0.25">
      <c r="A7255" s="793"/>
      <c r="E7255" s="176"/>
      <c r="F7255" s="176"/>
      <c r="G7255" s="177"/>
      <c r="H7255" s="177"/>
    </row>
    <row r="7256" spans="1:8" x14ac:dyDescent="0.25">
      <c r="A7256" s="793"/>
      <c r="E7256" s="176"/>
      <c r="F7256" s="176"/>
      <c r="G7256" s="177"/>
      <c r="H7256" s="177"/>
    </row>
    <row r="7257" spans="1:8" x14ac:dyDescent="0.25">
      <c r="A7257" s="793"/>
      <c r="E7257" s="176"/>
      <c r="F7257" s="176"/>
      <c r="G7257" s="177"/>
      <c r="H7257" s="177"/>
    </row>
    <row r="7258" spans="1:8" x14ac:dyDescent="0.25">
      <c r="A7258" s="793"/>
      <c r="E7258" s="176"/>
      <c r="F7258" s="176"/>
      <c r="G7258" s="177"/>
      <c r="H7258" s="177"/>
    </row>
    <row r="7259" spans="1:8" x14ac:dyDescent="0.25">
      <c r="A7259" s="793"/>
      <c r="E7259" s="176"/>
      <c r="F7259" s="176"/>
      <c r="G7259" s="177"/>
      <c r="H7259" s="177"/>
    </row>
    <row r="7260" spans="1:8" x14ac:dyDescent="0.25">
      <c r="A7260" s="793"/>
      <c r="E7260" s="176"/>
      <c r="F7260" s="176"/>
      <c r="G7260" s="177"/>
      <c r="H7260" s="177"/>
    </row>
    <row r="7261" spans="1:8" x14ac:dyDescent="0.25">
      <c r="A7261" s="793"/>
      <c r="E7261" s="176"/>
      <c r="F7261" s="176"/>
      <c r="G7261" s="177"/>
      <c r="H7261" s="177"/>
    </row>
    <row r="7262" spans="1:8" x14ac:dyDescent="0.25">
      <c r="A7262" s="793"/>
      <c r="E7262" s="176"/>
      <c r="F7262" s="176"/>
      <c r="G7262" s="177"/>
      <c r="H7262" s="177"/>
    </row>
    <row r="7263" spans="1:8" x14ac:dyDescent="0.25">
      <c r="A7263" s="793"/>
      <c r="E7263" s="176"/>
      <c r="F7263" s="176"/>
      <c r="G7263" s="177"/>
      <c r="H7263" s="177"/>
    </row>
    <row r="7264" spans="1:8" x14ac:dyDescent="0.25">
      <c r="A7264" s="793"/>
      <c r="E7264" s="176"/>
      <c r="F7264" s="176"/>
      <c r="G7264" s="177"/>
      <c r="H7264" s="177"/>
    </row>
    <row r="7265" spans="1:8" x14ac:dyDescent="0.25">
      <c r="A7265" s="793"/>
      <c r="E7265" s="176"/>
      <c r="F7265" s="176"/>
      <c r="G7265" s="177"/>
      <c r="H7265" s="177"/>
    </row>
    <row r="7266" spans="1:8" x14ac:dyDescent="0.25">
      <c r="A7266" s="793"/>
      <c r="E7266" s="176"/>
      <c r="F7266" s="176"/>
      <c r="G7266" s="177"/>
      <c r="H7266" s="177"/>
    </row>
    <row r="7267" spans="1:8" x14ac:dyDescent="0.25">
      <c r="A7267" s="793"/>
      <c r="E7267" s="176"/>
      <c r="F7267" s="176"/>
      <c r="G7267" s="177"/>
      <c r="H7267" s="177"/>
    </row>
    <row r="7268" spans="1:8" x14ac:dyDescent="0.25">
      <c r="A7268" s="793"/>
      <c r="E7268" s="176"/>
      <c r="F7268" s="176"/>
      <c r="G7268" s="177"/>
      <c r="H7268" s="177"/>
    </row>
    <row r="7269" spans="1:8" x14ac:dyDescent="0.25">
      <c r="A7269" s="793"/>
      <c r="E7269" s="176"/>
      <c r="F7269" s="176"/>
      <c r="G7269" s="177"/>
      <c r="H7269" s="177"/>
    </row>
    <row r="7270" spans="1:8" x14ac:dyDescent="0.25">
      <c r="A7270" s="793"/>
      <c r="E7270" s="176"/>
      <c r="F7270" s="176"/>
      <c r="G7270" s="177"/>
      <c r="H7270" s="177"/>
    </row>
    <row r="7271" spans="1:8" x14ac:dyDescent="0.25">
      <c r="A7271" s="793"/>
      <c r="E7271" s="176"/>
      <c r="F7271" s="176"/>
      <c r="G7271" s="177"/>
      <c r="H7271" s="177"/>
    </row>
    <row r="7272" spans="1:8" x14ac:dyDescent="0.25">
      <c r="A7272" s="793"/>
      <c r="E7272" s="176"/>
      <c r="F7272" s="176"/>
      <c r="G7272" s="177"/>
      <c r="H7272" s="177"/>
    </row>
    <row r="7273" spans="1:8" x14ac:dyDescent="0.25">
      <c r="A7273" s="793"/>
      <c r="E7273" s="176"/>
      <c r="F7273" s="176"/>
      <c r="G7273" s="177"/>
      <c r="H7273" s="177"/>
    </row>
    <row r="7274" spans="1:8" x14ac:dyDescent="0.25">
      <c r="A7274" s="793"/>
      <c r="E7274" s="176"/>
      <c r="F7274" s="176"/>
      <c r="G7274" s="177"/>
      <c r="H7274" s="177"/>
    </row>
    <row r="7275" spans="1:8" x14ac:dyDescent="0.25">
      <c r="A7275" s="793"/>
      <c r="E7275" s="176"/>
      <c r="F7275" s="176"/>
      <c r="G7275" s="177"/>
      <c r="H7275" s="177"/>
    </row>
    <row r="7276" spans="1:8" x14ac:dyDescent="0.25">
      <c r="A7276" s="793"/>
      <c r="E7276" s="176"/>
      <c r="F7276" s="176"/>
      <c r="G7276" s="177"/>
      <c r="H7276" s="177"/>
    </row>
    <row r="7277" spans="1:8" x14ac:dyDescent="0.25">
      <c r="A7277" s="793"/>
      <c r="E7277" s="176"/>
      <c r="F7277" s="176"/>
      <c r="G7277" s="177"/>
      <c r="H7277" s="177"/>
    </row>
    <row r="7278" spans="1:8" x14ac:dyDescent="0.25">
      <c r="A7278" s="793"/>
      <c r="E7278" s="176"/>
      <c r="F7278" s="176"/>
      <c r="G7278" s="177"/>
      <c r="H7278" s="177"/>
    </row>
    <row r="7279" spans="1:8" x14ac:dyDescent="0.25">
      <c r="A7279" s="793"/>
      <c r="E7279" s="176"/>
      <c r="F7279" s="176"/>
      <c r="G7279" s="177"/>
      <c r="H7279" s="177"/>
    </row>
    <row r="7280" spans="1:8" x14ac:dyDescent="0.25">
      <c r="A7280" s="793"/>
      <c r="E7280" s="176"/>
      <c r="F7280" s="176"/>
      <c r="G7280" s="177"/>
      <c r="H7280" s="177"/>
    </row>
    <row r="7281" spans="1:8" x14ac:dyDescent="0.25">
      <c r="A7281" s="793"/>
      <c r="E7281" s="176"/>
      <c r="F7281" s="176"/>
      <c r="G7281" s="177"/>
      <c r="H7281" s="177"/>
    </row>
    <row r="7282" spans="1:8" x14ac:dyDescent="0.25">
      <c r="A7282" s="793"/>
      <c r="E7282" s="176"/>
      <c r="F7282" s="176"/>
      <c r="G7282" s="177"/>
      <c r="H7282" s="177"/>
    </row>
    <row r="7283" spans="1:8" x14ac:dyDescent="0.25">
      <c r="A7283" s="793"/>
      <c r="E7283" s="176"/>
      <c r="F7283" s="176"/>
      <c r="G7283" s="177"/>
      <c r="H7283" s="177"/>
    </row>
    <row r="7284" spans="1:8" x14ac:dyDescent="0.25">
      <c r="A7284" s="793"/>
      <c r="E7284" s="176"/>
      <c r="F7284" s="176"/>
      <c r="G7284" s="177"/>
      <c r="H7284" s="177"/>
    </row>
    <row r="7285" spans="1:8" x14ac:dyDescent="0.25">
      <c r="A7285" s="793"/>
      <c r="E7285" s="176"/>
      <c r="F7285" s="176"/>
      <c r="G7285" s="177"/>
      <c r="H7285" s="177"/>
    </row>
    <row r="7286" spans="1:8" x14ac:dyDescent="0.25">
      <c r="A7286" s="793"/>
      <c r="E7286" s="176"/>
      <c r="F7286" s="176"/>
      <c r="G7286" s="177"/>
      <c r="H7286" s="177"/>
    </row>
    <row r="7287" spans="1:8" x14ac:dyDescent="0.25">
      <c r="A7287" s="793"/>
      <c r="E7287" s="176"/>
      <c r="F7287" s="176"/>
      <c r="G7287" s="177"/>
      <c r="H7287" s="177"/>
    </row>
    <row r="7288" spans="1:8" x14ac:dyDescent="0.25">
      <c r="A7288" s="793"/>
      <c r="E7288" s="176"/>
      <c r="F7288" s="176"/>
      <c r="G7288" s="177"/>
      <c r="H7288" s="177"/>
    </row>
    <row r="7289" spans="1:8" x14ac:dyDescent="0.25">
      <c r="A7289" s="793"/>
      <c r="E7289" s="176"/>
      <c r="F7289" s="176"/>
      <c r="G7289" s="177"/>
      <c r="H7289" s="177"/>
    </row>
    <row r="7290" spans="1:8" x14ac:dyDescent="0.25">
      <c r="A7290" s="793"/>
      <c r="E7290" s="176"/>
      <c r="F7290" s="176"/>
      <c r="G7290" s="177"/>
      <c r="H7290" s="177"/>
    </row>
    <row r="7291" spans="1:8" x14ac:dyDescent="0.25">
      <c r="A7291" s="793"/>
      <c r="E7291" s="176"/>
      <c r="F7291" s="176"/>
      <c r="G7291" s="177"/>
      <c r="H7291" s="177"/>
    </row>
    <row r="7292" spans="1:8" x14ac:dyDescent="0.25">
      <c r="A7292" s="793"/>
      <c r="E7292" s="176"/>
      <c r="F7292" s="176"/>
      <c r="G7292" s="177"/>
      <c r="H7292" s="177"/>
    </row>
    <row r="7293" spans="1:8" x14ac:dyDescent="0.25">
      <c r="A7293" s="793"/>
      <c r="E7293" s="176"/>
      <c r="F7293" s="176"/>
      <c r="G7293" s="177"/>
      <c r="H7293" s="177"/>
    </row>
    <row r="7294" spans="1:8" x14ac:dyDescent="0.25">
      <c r="A7294" s="793"/>
      <c r="E7294" s="176"/>
      <c r="F7294" s="176"/>
      <c r="G7294" s="177"/>
      <c r="H7294" s="177"/>
    </row>
    <row r="7295" spans="1:8" x14ac:dyDescent="0.25">
      <c r="A7295" s="793"/>
      <c r="E7295" s="176"/>
      <c r="F7295" s="176"/>
      <c r="G7295" s="177"/>
      <c r="H7295" s="177"/>
    </row>
    <row r="7296" spans="1:8" x14ac:dyDescent="0.25">
      <c r="A7296" s="793"/>
      <c r="E7296" s="176"/>
      <c r="F7296" s="176"/>
      <c r="G7296" s="177"/>
      <c r="H7296" s="177"/>
    </row>
    <row r="7297" spans="1:8" x14ac:dyDescent="0.25">
      <c r="A7297" s="793"/>
      <c r="E7297" s="176"/>
      <c r="F7297" s="176"/>
      <c r="G7297" s="177"/>
      <c r="H7297" s="177"/>
    </row>
    <row r="7298" spans="1:8" x14ac:dyDescent="0.25">
      <c r="A7298" s="793"/>
      <c r="E7298" s="176"/>
      <c r="F7298" s="176"/>
      <c r="G7298" s="177"/>
      <c r="H7298" s="177"/>
    </row>
    <row r="7299" spans="1:8" x14ac:dyDescent="0.25">
      <c r="A7299" s="793"/>
      <c r="E7299" s="176"/>
      <c r="F7299" s="176"/>
      <c r="G7299" s="177"/>
      <c r="H7299" s="177"/>
    </row>
    <row r="7300" spans="1:8" x14ac:dyDescent="0.25">
      <c r="A7300" s="793"/>
      <c r="E7300" s="176"/>
      <c r="F7300" s="176"/>
      <c r="G7300" s="177"/>
      <c r="H7300" s="177"/>
    </row>
    <row r="7301" spans="1:8" x14ac:dyDescent="0.25">
      <c r="A7301" s="793"/>
      <c r="E7301" s="176"/>
      <c r="F7301" s="176"/>
      <c r="G7301" s="177"/>
      <c r="H7301" s="177"/>
    </row>
    <row r="7302" spans="1:8" x14ac:dyDescent="0.25">
      <c r="A7302" s="793"/>
      <c r="E7302" s="176"/>
      <c r="F7302" s="176"/>
      <c r="G7302" s="177"/>
      <c r="H7302" s="177"/>
    </row>
    <row r="7303" spans="1:8" x14ac:dyDescent="0.25">
      <c r="A7303" s="793"/>
      <c r="E7303" s="176"/>
      <c r="F7303" s="176"/>
      <c r="G7303" s="177"/>
      <c r="H7303" s="177"/>
    </row>
    <row r="7304" spans="1:8" x14ac:dyDescent="0.25">
      <c r="A7304" s="793"/>
      <c r="E7304" s="176"/>
      <c r="F7304" s="176"/>
      <c r="G7304" s="177"/>
      <c r="H7304" s="177"/>
    </row>
    <row r="7305" spans="1:8" x14ac:dyDescent="0.25">
      <c r="A7305" s="793"/>
      <c r="E7305" s="176"/>
      <c r="F7305" s="176"/>
      <c r="G7305" s="177"/>
      <c r="H7305" s="177"/>
    </row>
    <row r="7306" spans="1:8" x14ac:dyDescent="0.25">
      <c r="A7306" s="793"/>
      <c r="E7306" s="176"/>
      <c r="F7306" s="176"/>
      <c r="G7306" s="177"/>
      <c r="H7306" s="177"/>
    </row>
    <row r="7307" spans="1:8" x14ac:dyDescent="0.25">
      <c r="A7307" s="793"/>
      <c r="E7307" s="176"/>
      <c r="F7307" s="176"/>
      <c r="G7307" s="177"/>
      <c r="H7307" s="177"/>
    </row>
    <row r="7308" spans="1:8" x14ac:dyDescent="0.25">
      <c r="A7308" s="793"/>
      <c r="E7308" s="176"/>
      <c r="F7308" s="176"/>
      <c r="G7308" s="177"/>
      <c r="H7308" s="177"/>
    </row>
    <row r="7309" spans="1:8" x14ac:dyDescent="0.25">
      <c r="A7309" s="793"/>
      <c r="E7309" s="176"/>
      <c r="F7309" s="176"/>
      <c r="G7309" s="177"/>
      <c r="H7309" s="177"/>
    </row>
    <row r="7310" spans="1:8" x14ac:dyDescent="0.25">
      <c r="A7310" s="793"/>
      <c r="E7310" s="176"/>
      <c r="F7310" s="176"/>
      <c r="G7310" s="177"/>
      <c r="H7310" s="177"/>
    </row>
    <row r="7311" spans="1:8" x14ac:dyDescent="0.25">
      <c r="A7311" s="793"/>
      <c r="E7311" s="176"/>
      <c r="F7311" s="176"/>
      <c r="G7311" s="177"/>
      <c r="H7311" s="177"/>
    </row>
    <row r="7312" spans="1:8" x14ac:dyDescent="0.25">
      <c r="A7312" s="793"/>
      <c r="E7312" s="176"/>
      <c r="F7312" s="176"/>
      <c r="G7312" s="177"/>
      <c r="H7312" s="177"/>
    </row>
    <row r="7313" spans="1:8" x14ac:dyDescent="0.25">
      <c r="A7313" s="793"/>
      <c r="E7313" s="176"/>
      <c r="F7313" s="176"/>
      <c r="G7313" s="177"/>
      <c r="H7313" s="177"/>
    </row>
    <row r="7314" spans="1:8" x14ac:dyDescent="0.25">
      <c r="A7314" s="793"/>
      <c r="E7314" s="176"/>
      <c r="F7314" s="176"/>
      <c r="G7314" s="177"/>
      <c r="H7314" s="177"/>
    </row>
    <row r="7315" spans="1:8" x14ac:dyDescent="0.25">
      <c r="A7315" s="793"/>
      <c r="E7315" s="176"/>
      <c r="F7315" s="176"/>
      <c r="G7315" s="177"/>
      <c r="H7315" s="177"/>
    </row>
    <row r="7316" spans="1:8" x14ac:dyDescent="0.25">
      <c r="A7316" s="793"/>
      <c r="E7316" s="176"/>
      <c r="F7316" s="176"/>
      <c r="G7316" s="177"/>
      <c r="H7316" s="177"/>
    </row>
    <row r="7317" spans="1:8" x14ac:dyDescent="0.25">
      <c r="A7317" s="793"/>
      <c r="E7317" s="176"/>
      <c r="F7317" s="176"/>
      <c r="G7317" s="177"/>
      <c r="H7317" s="177"/>
    </row>
    <row r="7318" spans="1:8" x14ac:dyDescent="0.25">
      <c r="A7318" s="793"/>
      <c r="E7318" s="176"/>
      <c r="F7318" s="176"/>
      <c r="G7318" s="177"/>
      <c r="H7318" s="177"/>
    </row>
    <row r="7319" spans="1:8" x14ac:dyDescent="0.25">
      <c r="A7319" s="793"/>
      <c r="E7319" s="176"/>
      <c r="F7319" s="176"/>
      <c r="G7319" s="177"/>
      <c r="H7319" s="177"/>
    </row>
    <row r="7320" spans="1:8" x14ac:dyDescent="0.25">
      <c r="A7320" s="793"/>
      <c r="E7320" s="176"/>
      <c r="F7320" s="176"/>
      <c r="G7320" s="177"/>
      <c r="H7320" s="177"/>
    </row>
    <row r="7321" spans="1:8" x14ac:dyDescent="0.25">
      <c r="A7321" s="793"/>
      <c r="E7321" s="176"/>
      <c r="F7321" s="176"/>
      <c r="G7321" s="177"/>
      <c r="H7321" s="177"/>
    </row>
    <row r="7322" spans="1:8" x14ac:dyDescent="0.25">
      <c r="A7322" s="793"/>
      <c r="E7322" s="176"/>
      <c r="F7322" s="176"/>
      <c r="G7322" s="177"/>
      <c r="H7322" s="177"/>
    </row>
    <row r="7323" spans="1:8" x14ac:dyDescent="0.25">
      <c r="A7323" s="793"/>
      <c r="E7323" s="176"/>
      <c r="F7323" s="176"/>
      <c r="G7323" s="177"/>
      <c r="H7323" s="177"/>
    </row>
    <row r="7324" spans="1:8" x14ac:dyDescent="0.25">
      <c r="A7324" s="793"/>
      <c r="E7324" s="176"/>
      <c r="F7324" s="176"/>
      <c r="G7324" s="177"/>
      <c r="H7324" s="177"/>
    </row>
    <row r="7325" spans="1:8" x14ac:dyDescent="0.25">
      <c r="A7325" s="793"/>
      <c r="E7325" s="176"/>
      <c r="F7325" s="176"/>
      <c r="G7325" s="177"/>
      <c r="H7325" s="177"/>
    </row>
    <row r="7326" spans="1:8" x14ac:dyDescent="0.25">
      <c r="A7326" s="793"/>
      <c r="E7326" s="176"/>
      <c r="F7326" s="176"/>
      <c r="G7326" s="177"/>
      <c r="H7326" s="177"/>
    </row>
    <row r="7327" spans="1:8" x14ac:dyDescent="0.25">
      <c r="A7327" s="793"/>
      <c r="E7327" s="176"/>
      <c r="F7327" s="176"/>
      <c r="G7327" s="177"/>
      <c r="H7327" s="177"/>
    </row>
    <row r="7328" spans="1:8" x14ac:dyDescent="0.25">
      <c r="A7328" s="793"/>
      <c r="E7328" s="176"/>
      <c r="F7328" s="176"/>
      <c r="G7328" s="177"/>
      <c r="H7328" s="177"/>
    </row>
    <row r="7329" spans="1:8" x14ac:dyDescent="0.25">
      <c r="A7329" s="793"/>
      <c r="E7329" s="176"/>
      <c r="F7329" s="176"/>
      <c r="G7329" s="177"/>
      <c r="H7329" s="177"/>
    </row>
    <row r="7330" spans="1:8" x14ac:dyDescent="0.25">
      <c r="A7330" s="793"/>
      <c r="E7330" s="176"/>
      <c r="F7330" s="176"/>
      <c r="G7330" s="177"/>
      <c r="H7330" s="177"/>
    </row>
    <row r="7331" spans="1:8" x14ac:dyDescent="0.25">
      <c r="A7331" s="793"/>
      <c r="E7331" s="176"/>
      <c r="F7331" s="176"/>
      <c r="G7331" s="177"/>
      <c r="H7331" s="177"/>
    </row>
    <row r="7332" spans="1:8" x14ac:dyDescent="0.25">
      <c r="A7332" s="793"/>
      <c r="E7332" s="176"/>
      <c r="F7332" s="176"/>
      <c r="G7332" s="177"/>
      <c r="H7332" s="177"/>
    </row>
    <row r="7333" spans="1:8" x14ac:dyDescent="0.25">
      <c r="A7333" s="793"/>
      <c r="E7333" s="176"/>
      <c r="F7333" s="176"/>
      <c r="G7333" s="177"/>
      <c r="H7333" s="177"/>
    </row>
    <row r="7334" spans="1:8" x14ac:dyDescent="0.25">
      <c r="A7334" s="793"/>
      <c r="E7334" s="176"/>
      <c r="F7334" s="176"/>
      <c r="G7334" s="177"/>
      <c r="H7334" s="177"/>
    </row>
    <row r="7335" spans="1:8" x14ac:dyDescent="0.25">
      <c r="A7335" s="793"/>
      <c r="E7335" s="176"/>
      <c r="F7335" s="176"/>
      <c r="G7335" s="177"/>
      <c r="H7335" s="177"/>
    </row>
    <row r="7336" spans="1:8" x14ac:dyDescent="0.25">
      <c r="A7336" s="793"/>
      <c r="E7336" s="176"/>
      <c r="F7336" s="176"/>
      <c r="G7336" s="177"/>
      <c r="H7336" s="177"/>
    </row>
    <row r="7337" spans="1:8" x14ac:dyDescent="0.25">
      <c r="A7337" s="793"/>
      <c r="E7337" s="176"/>
      <c r="F7337" s="176"/>
      <c r="G7337" s="177"/>
      <c r="H7337" s="177"/>
    </row>
    <row r="7338" spans="1:8" x14ac:dyDescent="0.25">
      <c r="A7338" s="793"/>
      <c r="E7338" s="176"/>
      <c r="F7338" s="176"/>
      <c r="G7338" s="177"/>
      <c r="H7338" s="177"/>
    </row>
    <row r="7339" spans="1:8" x14ac:dyDescent="0.25">
      <c r="A7339" s="793"/>
      <c r="E7339" s="176"/>
      <c r="F7339" s="176"/>
      <c r="G7339" s="177"/>
      <c r="H7339" s="177"/>
    </row>
    <row r="7340" spans="1:8" x14ac:dyDescent="0.25">
      <c r="A7340" s="793"/>
      <c r="E7340" s="176"/>
      <c r="F7340" s="176"/>
      <c r="G7340" s="177"/>
      <c r="H7340" s="177"/>
    </row>
    <row r="7341" spans="1:8" x14ac:dyDescent="0.25">
      <c r="A7341" s="793"/>
      <c r="E7341" s="176"/>
      <c r="F7341" s="176"/>
      <c r="G7341" s="177"/>
      <c r="H7341" s="177"/>
    </row>
    <row r="7342" spans="1:8" x14ac:dyDescent="0.25">
      <c r="A7342" s="793"/>
      <c r="E7342" s="176"/>
      <c r="F7342" s="176"/>
      <c r="G7342" s="177"/>
      <c r="H7342" s="177"/>
    </row>
    <row r="7343" spans="1:8" x14ac:dyDescent="0.25">
      <c r="A7343" s="793"/>
      <c r="E7343" s="176"/>
      <c r="F7343" s="176"/>
      <c r="G7343" s="177"/>
      <c r="H7343" s="177"/>
    </row>
    <row r="7344" spans="1:8" x14ac:dyDescent="0.25">
      <c r="A7344" s="793"/>
      <c r="E7344" s="176"/>
      <c r="F7344" s="176"/>
      <c r="G7344" s="177"/>
      <c r="H7344" s="177"/>
    </row>
    <row r="7345" spans="1:8" x14ac:dyDescent="0.25">
      <c r="A7345" s="793"/>
      <c r="E7345" s="176"/>
      <c r="F7345" s="176"/>
      <c r="G7345" s="177"/>
      <c r="H7345" s="177"/>
    </row>
    <row r="7346" spans="1:8" x14ac:dyDescent="0.25">
      <c r="A7346" s="793"/>
      <c r="E7346" s="176"/>
      <c r="F7346" s="176"/>
      <c r="G7346" s="177"/>
      <c r="H7346" s="177"/>
    </row>
    <row r="7347" spans="1:8" x14ac:dyDescent="0.25">
      <c r="A7347" s="793"/>
      <c r="E7347" s="176"/>
      <c r="F7347" s="176"/>
      <c r="G7347" s="177"/>
      <c r="H7347" s="177"/>
    </row>
    <row r="7348" spans="1:8" x14ac:dyDescent="0.25">
      <c r="A7348" s="793"/>
      <c r="E7348" s="176"/>
      <c r="F7348" s="176"/>
      <c r="G7348" s="177"/>
      <c r="H7348" s="177"/>
    </row>
    <row r="7349" spans="1:8" x14ac:dyDescent="0.25">
      <c r="A7349" s="793"/>
      <c r="E7349" s="176"/>
      <c r="F7349" s="176"/>
      <c r="G7349" s="177"/>
      <c r="H7349" s="177"/>
    </row>
    <row r="7350" spans="1:8" x14ac:dyDescent="0.25">
      <c r="A7350" s="793"/>
      <c r="E7350" s="176"/>
      <c r="F7350" s="176"/>
      <c r="G7350" s="177"/>
      <c r="H7350" s="177"/>
    </row>
    <row r="7351" spans="1:8" x14ac:dyDescent="0.25">
      <c r="A7351" s="793"/>
      <c r="E7351" s="176"/>
      <c r="F7351" s="176"/>
      <c r="G7351" s="177"/>
      <c r="H7351" s="177"/>
    </row>
    <row r="7352" spans="1:8" x14ac:dyDescent="0.25">
      <c r="A7352" s="793"/>
      <c r="E7352" s="176"/>
      <c r="F7352" s="176"/>
      <c r="G7352" s="177"/>
      <c r="H7352" s="177"/>
    </row>
    <row r="7353" spans="1:8" x14ac:dyDescent="0.25">
      <c r="A7353" s="793"/>
      <c r="E7353" s="176"/>
      <c r="F7353" s="176"/>
      <c r="G7353" s="177"/>
      <c r="H7353" s="177"/>
    </row>
    <row r="7354" spans="1:8" x14ac:dyDescent="0.25">
      <c r="A7354" s="793"/>
      <c r="E7354" s="176"/>
      <c r="F7354" s="176"/>
      <c r="G7354" s="177"/>
      <c r="H7354" s="177"/>
    </row>
    <row r="7355" spans="1:8" x14ac:dyDescent="0.25">
      <c r="A7355" s="793"/>
      <c r="E7355" s="176"/>
      <c r="F7355" s="176"/>
      <c r="G7355" s="177"/>
      <c r="H7355" s="177"/>
    </row>
    <row r="7356" spans="1:8" x14ac:dyDescent="0.25">
      <c r="A7356" s="793"/>
      <c r="E7356" s="176"/>
      <c r="F7356" s="176"/>
      <c r="G7356" s="177"/>
      <c r="H7356" s="177"/>
    </row>
    <row r="7357" spans="1:8" x14ac:dyDescent="0.25">
      <c r="A7357" s="793"/>
      <c r="E7357" s="176"/>
      <c r="F7357" s="176"/>
      <c r="G7357" s="177"/>
      <c r="H7357" s="177"/>
    </row>
    <row r="7358" spans="1:8" x14ac:dyDescent="0.25">
      <c r="A7358" s="793"/>
      <c r="E7358" s="176"/>
      <c r="F7358" s="176"/>
      <c r="G7358" s="177"/>
      <c r="H7358" s="177"/>
    </row>
    <row r="7359" spans="1:8" x14ac:dyDescent="0.25">
      <c r="A7359" s="793"/>
      <c r="E7359" s="176"/>
      <c r="F7359" s="176"/>
      <c r="G7359" s="177"/>
      <c r="H7359" s="177"/>
    </row>
    <row r="7360" spans="1:8" x14ac:dyDescent="0.25">
      <c r="A7360" s="793"/>
      <c r="E7360" s="176"/>
      <c r="F7360" s="176"/>
      <c r="G7360" s="177"/>
      <c r="H7360" s="177"/>
    </row>
    <row r="7361" spans="1:8" x14ac:dyDescent="0.25">
      <c r="A7361" s="793"/>
      <c r="E7361" s="176"/>
      <c r="F7361" s="176"/>
      <c r="G7361" s="177"/>
      <c r="H7361" s="177"/>
    </row>
    <row r="7362" spans="1:8" x14ac:dyDescent="0.25">
      <c r="A7362" s="793"/>
      <c r="E7362" s="176"/>
      <c r="F7362" s="176"/>
      <c r="G7362" s="177"/>
      <c r="H7362" s="177"/>
    </row>
    <row r="7363" spans="1:8" x14ac:dyDescent="0.25">
      <c r="A7363" s="793"/>
      <c r="E7363" s="176"/>
      <c r="F7363" s="176"/>
      <c r="G7363" s="177"/>
      <c r="H7363" s="177"/>
    </row>
    <row r="7364" spans="1:8" x14ac:dyDescent="0.25">
      <c r="A7364" s="793"/>
      <c r="E7364" s="176"/>
      <c r="F7364" s="176"/>
      <c r="G7364" s="177"/>
      <c r="H7364" s="177"/>
    </row>
    <row r="7365" spans="1:8" x14ac:dyDescent="0.25">
      <c r="A7365" s="793"/>
      <c r="E7365" s="176"/>
      <c r="F7365" s="176"/>
      <c r="G7365" s="177"/>
      <c r="H7365" s="177"/>
    </row>
    <row r="7366" spans="1:8" x14ac:dyDescent="0.25">
      <c r="A7366" s="793"/>
      <c r="E7366" s="176"/>
      <c r="F7366" s="176"/>
      <c r="G7366" s="177"/>
      <c r="H7366" s="177"/>
    </row>
    <row r="7367" spans="1:8" x14ac:dyDescent="0.25">
      <c r="A7367" s="793"/>
      <c r="E7367" s="176"/>
      <c r="F7367" s="176"/>
      <c r="G7367" s="177"/>
      <c r="H7367" s="177"/>
    </row>
    <row r="7368" spans="1:8" x14ac:dyDescent="0.25">
      <c r="A7368" s="793"/>
      <c r="E7368" s="176"/>
      <c r="F7368" s="176"/>
      <c r="G7368" s="177"/>
      <c r="H7368" s="177"/>
    </row>
    <row r="7369" spans="1:8" x14ac:dyDescent="0.25">
      <c r="A7369" s="793"/>
      <c r="E7369" s="176"/>
      <c r="F7369" s="176"/>
      <c r="G7369" s="177"/>
      <c r="H7369" s="177"/>
    </row>
    <row r="7370" spans="1:8" x14ac:dyDescent="0.25">
      <c r="A7370" s="793"/>
      <c r="E7370" s="176"/>
      <c r="F7370" s="176"/>
      <c r="G7370" s="177"/>
      <c r="H7370" s="177"/>
    </row>
    <row r="7371" spans="1:8" x14ac:dyDescent="0.25">
      <c r="A7371" s="793"/>
      <c r="E7371" s="176"/>
      <c r="F7371" s="176"/>
      <c r="G7371" s="177"/>
      <c r="H7371" s="177"/>
    </row>
    <row r="7372" spans="1:8" x14ac:dyDescent="0.25">
      <c r="A7372" s="793"/>
      <c r="E7372" s="176"/>
      <c r="F7372" s="176"/>
      <c r="G7372" s="177"/>
      <c r="H7372" s="177"/>
    </row>
    <row r="7373" spans="1:8" x14ac:dyDescent="0.25">
      <c r="A7373" s="793"/>
      <c r="E7373" s="176"/>
      <c r="F7373" s="176"/>
      <c r="G7373" s="177"/>
      <c r="H7373" s="177"/>
    </row>
    <row r="7374" spans="1:8" x14ac:dyDescent="0.25">
      <c r="A7374" s="793"/>
      <c r="E7374" s="176"/>
      <c r="F7374" s="176"/>
      <c r="G7374" s="177"/>
      <c r="H7374" s="177"/>
    </row>
    <row r="7375" spans="1:8" x14ac:dyDescent="0.25">
      <c r="A7375" s="793"/>
      <c r="E7375" s="176"/>
      <c r="F7375" s="176"/>
      <c r="G7375" s="177"/>
      <c r="H7375" s="177"/>
    </row>
    <row r="7376" spans="1:8" x14ac:dyDescent="0.25">
      <c r="A7376" s="793"/>
      <c r="E7376" s="176"/>
      <c r="F7376" s="176"/>
      <c r="G7376" s="177"/>
      <c r="H7376" s="177"/>
    </row>
    <row r="7377" spans="1:8" x14ac:dyDescent="0.25">
      <c r="A7377" s="793"/>
      <c r="E7377" s="176"/>
      <c r="F7377" s="176"/>
      <c r="G7377" s="177"/>
      <c r="H7377" s="177"/>
    </row>
    <row r="7378" spans="1:8" x14ac:dyDescent="0.25">
      <c r="A7378" s="793"/>
      <c r="E7378" s="176"/>
      <c r="F7378" s="176"/>
      <c r="G7378" s="177"/>
      <c r="H7378" s="177"/>
    </row>
    <row r="7379" spans="1:8" x14ac:dyDescent="0.25">
      <c r="A7379" s="793"/>
      <c r="E7379" s="176"/>
      <c r="F7379" s="176"/>
      <c r="G7379" s="177"/>
      <c r="H7379" s="177"/>
    </row>
    <row r="7380" spans="1:8" x14ac:dyDescent="0.25">
      <c r="A7380" s="793"/>
      <c r="E7380" s="176"/>
      <c r="F7380" s="176"/>
      <c r="G7380" s="177"/>
      <c r="H7380" s="177"/>
    </row>
    <row r="7381" spans="1:8" x14ac:dyDescent="0.25">
      <c r="A7381" s="793"/>
      <c r="E7381" s="176"/>
      <c r="F7381" s="176"/>
      <c r="G7381" s="177"/>
      <c r="H7381" s="177"/>
    </row>
    <row r="7382" spans="1:8" x14ac:dyDescent="0.25">
      <c r="A7382" s="793"/>
      <c r="E7382" s="176"/>
      <c r="F7382" s="176"/>
      <c r="G7382" s="177"/>
      <c r="H7382" s="177"/>
    </row>
    <row r="7383" spans="1:8" x14ac:dyDescent="0.25">
      <c r="A7383" s="793"/>
      <c r="E7383" s="176"/>
      <c r="F7383" s="176"/>
      <c r="G7383" s="177"/>
      <c r="H7383" s="177"/>
    </row>
    <row r="7384" spans="1:8" x14ac:dyDescent="0.25">
      <c r="A7384" s="793"/>
      <c r="E7384" s="176"/>
      <c r="F7384" s="176"/>
      <c r="G7384" s="177"/>
      <c r="H7384" s="177"/>
    </row>
    <row r="7385" spans="1:8" x14ac:dyDescent="0.25">
      <c r="A7385" s="793"/>
      <c r="E7385" s="176"/>
      <c r="F7385" s="176"/>
      <c r="G7385" s="177"/>
      <c r="H7385" s="177"/>
    </row>
    <row r="7386" spans="1:8" x14ac:dyDescent="0.25">
      <c r="A7386" s="793"/>
      <c r="E7386" s="176"/>
      <c r="F7386" s="176"/>
      <c r="G7386" s="177"/>
      <c r="H7386" s="177"/>
    </row>
    <row r="7387" spans="1:8" x14ac:dyDescent="0.25">
      <c r="A7387" s="793"/>
      <c r="E7387" s="176"/>
      <c r="F7387" s="176"/>
      <c r="G7387" s="177"/>
      <c r="H7387" s="177"/>
    </row>
    <row r="7388" spans="1:8" x14ac:dyDescent="0.25">
      <c r="A7388" s="793"/>
      <c r="E7388" s="176"/>
      <c r="F7388" s="176"/>
      <c r="G7388" s="177"/>
      <c r="H7388" s="177"/>
    </row>
    <row r="7389" spans="1:8" x14ac:dyDescent="0.25">
      <c r="A7389" s="793"/>
      <c r="E7389" s="176"/>
      <c r="F7389" s="176"/>
      <c r="G7389" s="177"/>
      <c r="H7389" s="177"/>
    </row>
    <row r="7390" spans="1:8" x14ac:dyDescent="0.25">
      <c r="A7390" s="793"/>
      <c r="E7390" s="176"/>
      <c r="F7390" s="176"/>
      <c r="G7390" s="177"/>
      <c r="H7390" s="177"/>
    </row>
    <row r="7391" spans="1:8" x14ac:dyDescent="0.25">
      <c r="A7391" s="793"/>
      <c r="E7391" s="176"/>
      <c r="F7391" s="176"/>
      <c r="G7391" s="177"/>
      <c r="H7391" s="177"/>
    </row>
    <row r="7392" spans="1:8" x14ac:dyDescent="0.25">
      <c r="A7392" s="793"/>
      <c r="E7392" s="176"/>
      <c r="F7392" s="176"/>
      <c r="G7392" s="177"/>
      <c r="H7392" s="177"/>
    </row>
    <row r="7393" spans="1:8" x14ac:dyDescent="0.25">
      <c r="A7393" s="793"/>
      <c r="E7393" s="176"/>
      <c r="F7393" s="176"/>
      <c r="G7393" s="177"/>
      <c r="H7393" s="177"/>
    </row>
    <row r="7394" spans="1:8" x14ac:dyDescent="0.25">
      <c r="A7394" s="793"/>
      <c r="E7394" s="176"/>
      <c r="F7394" s="176"/>
      <c r="G7394" s="177"/>
      <c r="H7394" s="177"/>
    </row>
    <row r="7395" spans="1:8" x14ac:dyDescent="0.25">
      <c r="A7395" s="793"/>
      <c r="E7395" s="176"/>
      <c r="F7395" s="176"/>
      <c r="G7395" s="177"/>
      <c r="H7395" s="177"/>
    </row>
    <row r="7396" spans="1:8" x14ac:dyDescent="0.25">
      <c r="A7396" s="793"/>
      <c r="E7396" s="176"/>
      <c r="F7396" s="176"/>
      <c r="G7396" s="177"/>
      <c r="H7396" s="177"/>
    </row>
    <row r="7397" spans="1:8" x14ac:dyDescent="0.25">
      <c r="A7397" s="793"/>
      <c r="E7397" s="176"/>
      <c r="F7397" s="176"/>
      <c r="G7397" s="177"/>
      <c r="H7397" s="177"/>
    </row>
    <row r="7398" spans="1:8" x14ac:dyDescent="0.25">
      <c r="A7398" s="793"/>
      <c r="E7398" s="176"/>
      <c r="F7398" s="176"/>
      <c r="G7398" s="177"/>
      <c r="H7398" s="177"/>
    </row>
    <row r="7399" spans="1:8" x14ac:dyDescent="0.25">
      <c r="A7399" s="793"/>
      <c r="E7399" s="176"/>
      <c r="F7399" s="176"/>
      <c r="G7399" s="177"/>
      <c r="H7399" s="177"/>
    </row>
    <row r="7400" spans="1:8" x14ac:dyDescent="0.25">
      <c r="A7400" s="793"/>
      <c r="E7400" s="176"/>
      <c r="F7400" s="176"/>
      <c r="G7400" s="177"/>
      <c r="H7400" s="177"/>
    </row>
    <row r="7401" spans="1:8" x14ac:dyDescent="0.25">
      <c r="A7401" s="793"/>
      <c r="E7401" s="176"/>
      <c r="F7401" s="176"/>
      <c r="G7401" s="177"/>
      <c r="H7401" s="177"/>
    </row>
    <row r="7402" spans="1:8" x14ac:dyDescent="0.25">
      <c r="A7402" s="793"/>
      <c r="E7402" s="176"/>
      <c r="F7402" s="176"/>
      <c r="G7402" s="177"/>
      <c r="H7402" s="177"/>
    </row>
    <row r="7403" spans="1:8" x14ac:dyDescent="0.25">
      <c r="A7403" s="793"/>
      <c r="E7403" s="176"/>
      <c r="F7403" s="176"/>
      <c r="G7403" s="177"/>
      <c r="H7403" s="177"/>
    </row>
    <row r="7404" spans="1:8" x14ac:dyDescent="0.25">
      <c r="A7404" s="793"/>
      <c r="E7404" s="176"/>
      <c r="F7404" s="176"/>
      <c r="G7404" s="177"/>
      <c r="H7404" s="177"/>
    </row>
    <row r="7405" spans="1:8" x14ac:dyDescent="0.25">
      <c r="A7405" s="793"/>
      <c r="E7405" s="176"/>
      <c r="F7405" s="176"/>
      <c r="G7405" s="177"/>
      <c r="H7405" s="177"/>
    </row>
    <row r="7406" spans="1:8" x14ac:dyDescent="0.25">
      <c r="A7406" s="793"/>
      <c r="E7406" s="176"/>
      <c r="F7406" s="176"/>
      <c r="G7406" s="177"/>
      <c r="H7406" s="177"/>
    </row>
    <row r="7407" spans="1:8" x14ac:dyDescent="0.25">
      <c r="A7407" s="793"/>
      <c r="E7407" s="176"/>
      <c r="F7407" s="176"/>
      <c r="G7407" s="177"/>
      <c r="H7407" s="177"/>
    </row>
    <row r="7408" spans="1:8" x14ac:dyDescent="0.25">
      <c r="A7408" s="793"/>
      <c r="E7408" s="176"/>
      <c r="F7408" s="176"/>
      <c r="G7408" s="177"/>
      <c r="H7408" s="177"/>
    </row>
    <row r="7409" spans="1:8" x14ac:dyDescent="0.25">
      <c r="A7409" s="793"/>
      <c r="E7409" s="176"/>
      <c r="F7409" s="176"/>
      <c r="G7409" s="177"/>
      <c r="H7409" s="177"/>
    </row>
    <row r="7410" spans="1:8" x14ac:dyDescent="0.25">
      <c r="A7410" s="793"/>
      <c r="E7410" s="176"/>
      <c r="F7410" s="176"/>
      <c r="G7410" s="177"/>
      <c r="H7410" s="177"/>
    </row>
    <row r="7411" spans="1:8" x14ac:dyDescent="0.25">
      <c r="A7411" s="793"/>
      <c r="E7411" s="176"/>
      <c r="F7411" s="176"/>
      <c r="G7411" s="177"/>
      <c r="H7411" s="177"/>
    </row>
    <row r="7412" spans="1:8" x14ac:dyDescent="0.25">
      <c r="A7412" s="793"/>
      <c r="E7412" s="176"/>
      <c r="F7412" s="176"/>
      <c r="G7412" s="177"/>
      <c r="H7412" s="177"/>
    </row>
    <row r="7413" spans="1:8" x14ac:dyDescent="0.25">
      <c r="A7413" s="793"/>
      <c r="E7413" s="176"/>
      <c r="F7413" s="176"/>
      <c r="G7413" s="177"/>
      <c r="H7413" s="177"/>
    </row>
    <row r="7414" spans="1:8" x14ac:dyDescent="0.25">
      <c r="A7414" s="793"/>
      <c r="E7414" s="176"/>
      <c r="F7414" s="176"/>
      <c r="G7414" s="177"/>
      <c r="H7414" s="177"/>
    </row>
    <row r="7415" spans="1:8" x14ac:dyDescent="0.25">
      <c r="A7415" s="793"/>
      <c r="E7415" s="176"/>
      <c r="F7415" s="176"/>
      <c r="G7415" s="177"/>
      <c r="H7415" s="177"/>
    </row>
    <row r="7416" spans="1:8" x14ac:dyDescent="0.25">
      <c r="A7416" s="793"/>
      <c r="E7416" s="176"/>
      <c r="F7416" s="176"/>
      <c r="G7416" s="177"/>
      <c r="H7416" s="177"/>
    </row>
    <row r="7417" spans="1:8" x14ac:dyDescent="0.25">
      <c r="A7417" s="793"/>
      <c r="E7417" s="176"/>
      <c r="F7417" s="176"/>
      <c r="G7417" s="177"/>
      <c r="H7417" s="177"/>
    </row>
    <row r="7418" spans="1:8" x14ac:dyDescent="0.25">
      <c r="A7418" s="793"/>
      <c r="E7418" s="176"/>
      <c r="F7418" s="176"/>
      <c r="G7418" s="177"/>
      <c r="H7418" s="177"/>
    </row>
    <row r="7419" spans="1:8" x14ac:dyDescent="0.25">
      <c r="A7419" s="793"/>
      <c r="E7419" s="176"/>
      <c r="F7419" s="176"/>
      <c r="G7419" s="177"/>
      <c r="H7419" s="177"/>
    </row>
    <row r="7420" spans="1:8" x14ac:dyDescent="0.25">
      <c r="A7420" s="793"/>
      <c r="E7420" s="176"/>
      <c r="F7420" s="176"/>
      <c r="G7420" s="177"/>
      <c r="H7420" s="177"/>
    </row>
    <row r="7421" spans="1:8" x14ac:dyDescent="0.25">
      <c r="A7421" s="793"/>
      <c r="E7421" s="176"/>
      <c r="F7421" s="176"/>
      <c r="G7421" s="177"/>
      <c r="H7421" s="177"/>
    </row>
    <row r="7422" spans="1:8" x14ac:dyDescent="0.25">
      <c r="A7422" s="793"/>
      <c r="E7422" s="176"/>
      <c r="F7422" s="176"/>
      <c r="G7422" s="177"/>
      <c r="H7422" s="177"/>
    </row>
    <row r="7423" spans="1:8" x14ac:dyDescent="0.25">
      <c r="A7423" s="793"/>
      <c r="E7423" s="176"/>
      <c r="F7423" s="176"/>
      <c r="G7423" s="177"/>
      <c r="H7423" s="177"/>
    </row>
    <row r="7424" spans="1:8" x14ac:dyDescent="0.25">
      <c r="A7424" s="793"/>
      <c r="E7424" s="176"/>
      <c r="F7424" s="176"/>
      <c r="G7424" s="177"/>
      <c r="H7424" s="177"/>
    </row>
    <row r="7425" spans="1:8" x14ac:dyDescent="0.25">
      <c r="A7425" s="793"/>
      <c r="E7425" s="176"/>
      <c r="F7425" s="176"/>
      <c r="G7425" s="177"/>
      <c r="H7425" s="177"/>
    </row>
    <row r="7426" spans="1:8" x14ac:dyDescent="0.25">
      <c r="A7426" s="793"/>
      <c r="E7426" s="176"/>
      <c r="F7426" s="176"/>
      <c r="G7426" s="177"/>
      <c r="H7426" s="177"/>
    </row>
    <row r="7427" spans="1:8" x14ac:dyDescent="0.25">
      <c r="A7427" s="793"/>
      <c r="E7427" s="176"/>
      <c r="F7427" s="176"/>
      <c r="G7427" s="177"/>
      <c r="H7427" s="177"/>
    </row>
    <row r="7428" spans="1:8" x14ac:dyDescent="0.25">
      <c r="A7428" s="793"/>
      <c r="E7428" s="176"/>
      <c r="F7428" s="176"/>
      <c r="G7428" s="177"/>
      <c r="H7428" s="177"/>
    </row>
    <row r="7429" spans="1:8" x14ac:dyDescent="0.25">
      <c r="A7429" s="793"/>
      <c r="E7429" s="176"/>
      <c r="F7429" s="176"/>
      <c r="G7429" s="177"/>
      <c r="H7429" s="177"/>
    </row>
    <row r="7430" spans="1:8" x14ac:dyDescent="0.25">
      <c r="A7430" s="793"/>
      <c r="E7430" s="176"/>
      <c r="F7430" s="176"/>
      <c r="G7430" s="177"/>
      <c r="H7430" s="177"/>
    </row>
    <row r="7431" spans="1:8" x14ac:dyDescent="0.25">
      <c r="A7431" s="793"/>
      <c r="E7431" s="176"/>
      <c r="F7431" s="176"/>
      <c r="G7431" s="177"/>
      <c r="H7431" s="177"/>
    </row>
    <row r="7432" spans="1:8" x14ac:dyDescent="0.25">
      <c r="A7432" s="793"/>
      <c r="E7432" s="176"/>
      <c r="F7432" s="176"/>
      <c r="G7432" s="177"/>
      <c r="H7432" s="177"/>
    </row>
    <row r="7433" spans="1:8" x14ac:dyDescent="0.25">
      <c r="A7433" s="793"/>
      <c r="E7433" s="176"/>
      <c r="F7433" s="176"/>
      <c r="G7433" s="177"/>
      <c r="H7433" s="177"/>
    </row>
    <row r="7434" spans="1:8" x14ac:dyDescent="0.25">
      <c r="A7434" s="793"/>
      <c r="E7434" s="176"/>
      <c r="F7434" s="176"/>
      <c r="G7434" s="177"/>
      <c r="H7434" s="177"/>
    </row>
    <row r="7435" spans="1:8" x14ac:dyDescent="0.25">
      <c r="A7435" s="793"/>
      <c r="E7435" s="176"/>
      <c r="F7435" s="176"/>
      <c r="G7435" s="177"/>
      <c r="H7435" s="177"/>
    </row>
    <row r="7436" spans="1:8" x14ac:dyDescent="0.25">
      <c r="A7436" s="793"/>
      <c r="E7436" s="176"/>
      <c r="F7436" s="176"/>
      <c r="G7436" s="177"/>
      <c r="H7436" s="177"/>
    </row>
    <row r="7437" spans="1:8" x14ac:dyDescent="0.25">
      <c r="A7437" s="793"/>
      <c r="E7437" s="176"/>
      <c r="F7437" s="176"/>
      <c r="G7437" s="177"/>
      <c r="H7437" s="177"/>
    </row>
    <row r="7438" spans="1:8" x14ac:dyDescent="0.25">
      <c r="A7438" s="793"/>
      <c r="E7438" s="176"/>
      <c r="F7438" s="176"/>
      <c r="G7438" s="177"/>
      <c r="H7438" s="177"/>
    </row>
    <row r="7439" spans="1:8" x14ac:dyDescent="0.25">
      <c r="A7439" s="793"/>
      <c r="E7439" s="176"/>
      <c r="F7439" s="176"/>
      <c r="G7439" s="177"/>
      <c r="H7439" s="177"/>
    </row>
    <row r="7440" spans="1:8" x14ac:dyDescent="0.25">
      <c r="A7440" s="793"/>
      <c r="E7440" s="176"/>
      <c r="F7440" s="176"/>
      <c r="G7440" s="177"/>
      <c r="H7440" s="177"/>
    </row>
    <row r="7441" spans="1:8" x14ac:dyDescent="0.25">
      <c r="A7441" s="793"/>
      <c r="E7441" s="176"/>
      <c r="F7441" s="176"/>
      <c r="G7441" s="177"/>
      <c r="H7441" s="177"/>
    </row>
    <row r="7442" spans="1:8" x14ac:dyDescent="0.25">
      <c r="A7442" s="793"/>
      <c r="E7442" s="176"/>
      <c r="F7442" s="176"/>
      <c r="G7442" s="177"/>
      <c r="H7442" s="177"/>
    </row>
    <row r="7443" spans="1:8" x14ac:dyDescent="0.25">
      <c r="A7443" s="793"/>
      <c r="E7443" s="176"/>
      <c r="F7443" s="176"/>
      <c r="G7443" s="177"/>
      <c r="H7443" s="177"/>
    </row>
    <row r="7444" spans="1:8" x14ac:dyDescent="0.25">
      <c r="A7444" s="793"/>
      <c r="E7444" s="176"/>
      <c r="F7444" s="176"/>
      <c r="G7444" s="177"/>
      <c r="H7444" s="177"/>
    </row>
    <row r="7445" spans="1:8" x14ac:dyDescent="0.25">
      <c r="A7445" s="793"/>
      <c r="E7445" s="176"/>
      <c r="F7445" s="176"/>
      <c r="G7445" s="177"/>
      <c r="H7445" s="177"/>
    </row>
    <row r="7446" spans="1:8" x14ac:dyDescent="0.25">
      <c r="A7446" s="793"/>
      <c r="E7446" s="176"/>
      <c r="F7446" s="176"/>
      <c r="G7446" s="177"/>
      <c r="H7446" s="177"/>
    </row>
    <row r="7447" spans="1:8" x14ac:dyDescent="0.25">
      <c r="A7447" s="793"/>
      <c r="E7447" s="176"/>
      <c r="F7447" s="176"/>
      <c r="G7447" s="177"/>
      <c r="H7447" s="177"/>
    </row>
    <row r="7448" spans="1:8" x14ac:dyDescent="0.25">
      <c r="A7448" s="793"/>
      <c r="E7448" s="176"/>
      <c r="F7448" s="176"/>
      <c r="G7448" s="177"/>
      <c r="H7448" s="177"/>
    </row>
    <row r="7449" spans="1:8" x14ac:dyDescent="0.25">
      <c r="A7449" s="793"/>
      <c r="E7449" s="176"/>
      <c r="F7449" s="176"/>
      <c r="G7449" s="177"/>
      <c r="H7449" s="177"/>
    </row>
    <row r="7450" spans="1:8" x14ac:dyDescent="0.25">
      <c r="A7450" s="793"/>
      <c r="E7450" s="176"/>
      <c r="F7450" s="176"/>
      <c r="G7450" s="177"/>
      <c r="H7450" s="177"/>
    </row>
    <row r="7451" spans="1:8" x14ac:dyDescent="0.25">
      <c r="A7451" s="793"/>
      <c r="E7451" s="176"/>
      <c r="F7451" s="176"/>
      <c r="G7451" s="177"/>
      <c r="H7451" s="177"/>
    </row>
    <row r="7452" spans="1:8" x14ac:dyDescent="0.25">
      <c r="A7452" s="793"/>
      <c r="E7452" s="176"/>
      <c r="F7452" s="176"/>
      <c r="G7452" s="177"/>
      <c r="H7452" s="177"/>
    </row>
    <row r="7453" spans="1:8" x14ac:dyDescent="0.25">
      <c r="A7453" s="793"/>
      <c r="E7453" s="176"/>
      <c r="F7453" s="176"/>
      <c r="G7453" s="177"/>
      <c r="H7453" s="177"/>
    </row>
    <row r="7454" spans="1:8" x14ac:dyDescent="0.25">
      <c r="A7454" s="793"/>
      <c r="E7454" s="176"/>
      <c r="F7454" s="176"/>
      <c r="G7454" s="177"/>
      <c r="H7454" s="177"/>
    </row>
    <row r="7455" spans="1:8" x14ac:dyDescent="0.25">
      <c r="A7455" s="793"/>
      <c r="E7455" s="176"/>
      <c r="F7455" s="176"/>
      <c r="G7455" s="177"/>
      <c r="H7455" s="177"/>
    </row>
    <row r="7456" spans="1:8" x14ac:dyDescent="0.25">
      <c r="A7456" s="793"/>
      <c r="E7456" s="176"/>
      <c r="F7456" s="176"/>
      <c r="G7456" s="177"/>
      <c r="H7456" s="177"/>
    </row>
    <row r="7457" spans="1:8" x14ac:dyDescent="0.25">
      <c r="A7457" s="793"/>
      <c r="E7457" s="176"/>
      <c r="F7457" s="176"/>
      <c r="G7457" s="177"/>
      <c r="H7457" s="177"/>
    </row>
    <row r="7458" spans="1:8" x14ac:dyDescent="0.25">
      <c r="A7458" s="793"/>
      <c r="E7458" s="176"/>
      <c r="F7458" s="176"/>
      <c r="G7458" s="177"/>
      <c r="H7458" s="177"/>
    </row>
    <row r="7459" spans="1:8" x14ac:dyDescent="0.25">
      <c r="A7459" s="793"/>
      <c r="E7459" s="176"/>
      <c r="F7459" s="176"/>
      <c r="G7459" s="177"/>
      <c r="H7459" s="177"/>
    </row>
    <row r="7460" spans="1:8" x14ac:dyDescent="0.25">
      <c r="A7460" s="793"/>
      <c r="E7460" s="176"/>
      <c r="F7460" s="176"/>
      <c r="G7460" s="177"/>
      <c r="H7460" s="177"/>
    </row>
    <row r="7461" spans="1:8" x14ac:dyDescent="0.25">
      <c r="A7461" s="793"/>
      <c r="E7461" s="176"/>
      <c r="F7461" s="176"/>
      <c r="G7461" s="177"/>
      <c r="H7461" s="177"/>
    </row>
    <row r="7462" spans="1:8" x14ac:dyDescent="0.25">
      <c r="A7462" s="793"/>
      <c r="E7462" s="176"/>
      <c r="F7462" s="176"/>
      <c r="G7462" s="177"/>
      <c r="H7462" s="177"/>
    </row>
    <row r="7463" spans="1:8" x14ac:dyDescent="0.25">
      <c r="A7463" s="793"/>
      <c r="E7463" s="176"/>
      <c r="F7463" s="176"/>
      <c r="G7463" s="177"/>
      <c r="H7463" s="177"/>
    </row>
    <row r="7464" spans="1:8" x14ac:dyDescent="0.25">
      <c r="A7464" s="793"/>
      <c r="E7464" s="176"/>
      <c r="F7464" s="176"/>
      <c r="G7464" s="177"/>
      <c r="H7464" s="177"/>
    </row>
    <row r="7465" spans="1:8" x14ac:dyDescent="0.25">
      <c r="A7465" s="793"/>
      <c r="E7465" s="176"/>
      <c r="F7465" s="176"/>
      <c r="G7465" s="177"/>
      <c r="H7465" s="177"/>
    </row>
    <row r="7466" spans="1:8" x14ac:dyDescent="0.25">
      <c r="A7466" s="793"/>
      <c r="E7466" s="176"/>
      <c r="F7466" s="176"/>
      <c r="G7466" s="177"/>
      <c r="H7466" s="177"/>
    </row>
    <row r="7467" spans="1:8" x14ac:dyDescent="0.25">
      <c r="A7467" s="793"/>
      <c r="E7467" s="176"/>
      <c r="F7467" s="176"/>
      <c r="G7467" s="177"/>
      <c r="H7467" s="177"/>
    </row>
    <row r="7468" spans="1:8" x14ac:dyDescent="0.25">
      <c r="A7468" s="793"/>
      <c r="E7468" s="176"/>
      <c r="F7468" s="176"/>
      <c r="G7468" s="177"/>
      <c r="H7468" s="177"/>
    </row>
    <row r="7469" spans="1:8" x14ac:dyDescent="0.25">
      <c r="A7469" s="793"/>
      <c r="E7469" s="176"/>
      <c r="F7469" s="176"/>
      <c r="G7469" s="177"/>
      <c r="H7469" s="177"/>
    </row>
    <row r="7470" spans="1:8" x14ac:dyDescent="0.25">
      <c r="A7470" s="793"/>
      <c r="E7470" s="176"/>
      <c r="F7470" s="176"/>
      <c r="G7470" s="177"/>
      <c r="H7470" s="177"/>
    </row>
    <row r="7471" spans="1:8" x14ac:dyDescent="0.25">
      <c r="A7471" s="793"/>
      <c r="E7471" s="176"/>
      <c r="F7471" s="176"/>
      <c r="G7471" s="177"/>
      <c r="H7471" s="177"/>
    </row>
    <row r="7472" spans="1:8" x14ac:dyDescent="0.25">
      <c r="A7472" s="793"/>
      <c r="E7472" s="176"/>
      <c r="F7472" s="176"/>
      <c r="G7472" s="177"/>
      <c r="H7472" s="177"/>
    </row>
    <row r="7473" spans="1:8" x14ac:dyDescent="0.25">
      <c r="A7473" s="793"/>
      <c r="E7473" s="176"/>
      <c r="F7473" s="176"/>
      <c r="G7473" s="177"/>
      <c r="H7473" s="177"/>
    </row>
    <row r="7474" spans="1:8" x14ac:dyDescent="0.25">
      <c r="A7474" s="793"/>
      <c r="E7474" s="176"/>
      <c r="F7474" s="176"/>
      <c r="G7474" s="177"/>
      <c r="H7474" s="177"/>
    </row>
    <row r="7475" spans="1:8" x14ac:dyDescent="0.25">
      <c r="A7475" s="793"/>
      <c r="E7475" s="176"/>
      <c r="F7475" s="176"/>
      <c r="G7475" s="177"/>
      <c r="H7475" s="177"/>
    </row>
    <row r="7476" spans="1:8" x14ac:dyDescent="0.25">
      <c r="A7476" s="793"/>
      <c r="E7476" s="176"/>
      <c r="F7476" s="176"/>
      <c r="G7476" s="177"/>
      <c r="H7476" s="177"/>
    </row>
    <row r="7477" spans="1:8" x14ac:dyDescent="0.25">
      <c r="A7477" s="793"/>
      <c r="E7477" s="176"/>
      <c r="F7477" s="176"/>
      <c r="G7477" s="177"/>
      <c r="H7477" s="177"/>
    </row>
    <row r="7478" spans="1:8" x14ac:dyDescent="0.25">
      <c r="A7478" s="793"/>
      <c r="E7478" s="176"/>
      <c r="F7478" s="176"/>
      <c r="G7478" s="177"/>
      <c r="H7478" s="177"/>
    </row>
    <row r="7479" spans="1:8" x14ac:dyDescent="0.25">
      <c r="A7479" s="793"/>
      <c r="E7479" s="176"/>
      <c r="F7479" s="176"/>
      <c r="G7479" s="177"/>
      <c r="H7479" s="177"/>
    </row>
    <row r="7480" spans="1:8" x14ac:dyDescent="0.25">
      <c r="A7480" s="793"/>
      <c r="E7480" s="176"/>
      <c r="F7480" s="176"/>
      <c r="G7480" s="177"/>
      <c r="H7480" s="177"/>
    </row>
    <row r="7481" spans="1:8" x14ac:dyDescent="0.25">
      <c r="A7481" s="793"/>
      <c r="E7481" s="176"/>
      <c r="F7481" s="176"/>
      <c r="G7481" s="177"/>
      <c r="H7481" s="177"/>
    </row>
    <row r="7482" spans="1:8" x14ac:dyDescent="0.25">
      <c r="A7482" s="793"/>
      <c r="E7482" s="176"/>
      <c r="F7482" s="176"/>
      <c r="G7482" s="177"/>
      <c r="H7482" s="177"/>
    </row>
    <row r="7483" spans="1:8" x14ac:dyDescent="0.25">
      <c r="A7483" s="793"/>
      <c r="E7483" s="176"/>
      <c r="F7483" s="176"/>
      <c r="G7483" s="177"/>
      <c r="H7483" s="177"/>
    </row>
    <row r="7484" spans="1:8" x14ac:dyDescent="0.25">
      <c r="A7484" s="793"/>
      <c r="E7484" s="176"/>
      <c r="F7484" s="176"/>
      <c r="G7484" s="177"/>
      <c r="H7484" s="177"/>
    </row>
    <row r="7485" spans="1:8" x14ac:dyDescent="0.25">
      <c r="A7485" s="793"/>
      <c r="E7485" s="176"/>
      <c r="F7485" s="176"/>
      <c r="G7485" s="177"/>
      <c r="H7485" s="177"/>
    </row>
    <row r="7486" spans="1:8" x14ac:dyDescent="0.25">
      <c r="A7486" s="793"/>
      <c r="E7486" s="176"/>
      <c r="F7486" s="176"/>
      <c r="G7486" s="177"/>
      <c r="H7486" s="177"/>
    </row>
    <row r="7487" spans="1:8" x14ac:dyDescent="0.25">
      <c r="A7487" s="793"/>
      <c r="E7487" s="176"/>
      <c r="F7487" s="176"/>
      <c r="G7487" s="177"/>
      <c r="H7487" s="177"/>
    </row>
    <row r="7488" spans="1:8" x14ac:dyDescent="0.25">
      <c r="A7488" s="793"/>
      <c r="E7488" s="176"/>
      <c r="F7488" s="176"/>
      <c r="G7488" s="177"/>
      <c r="H7488" s="177"/>
    </row>
    <row r="7489" spans="1:8" x14ac:dyDescent="0.25">
      <c r="A7489" s="793"/>
      <c r="E7489" s="176"/>
      <c r="F7489" s="176"/>
      <c r="G7489" s="177"/>
      <c r="H7489" s="177"/>
    </row>
    <row r="7490" spans="1:8" x14ac:dyDescent="0.25">
      <c r="A7490" s="793"/>
      <c r="E7490" s="176"/>
      <c r="F7490" s="176"/>
      <c r="G7490" s="177"/>
      <c r="H7490" s="177"/>
    </row>
    <row r="7491" spans="1:8" x14ac:dyDescent="0.25">
      <c r="A7491" s="793"/>
      <c r="E7491" s="176"/>
      <c r="F7491" s="176"/>
      <c r="G7491" s="177"/>
      <c r="H7491" s="177"/>
    </row>
    <row r="7492" spans="1:8" x14ac:dyDescent="0.25">
      <c r="A7492" s="793"/>
      <c r="E7492" s="176"/>
      <c r="F7492" s="176"/>
      <c r="G7492" s="177"/>
      <c r="H7492" s="177"/>
    </row>
    <row r="7493" spans="1:8" x14ac:dyDescent="0.25">
      <c r="A7493" s="793"/>
      <c r="E7493" s="176"/>
      <c r="F7493" s="176"/>
      <c r="G7493" s="177"/>
      <c r="H7493" s="177"/>
    </row>
    <row r="7494" spans="1:8" x14ac:dyDescent="0.25">
      <c r="A7494" s="793"/>
      <c r="E7494" s="176"/>
      <c r="F7494" s="176"/>
      <c r="G7494" s="177"/>
      <c r="H7494" s="177"/>
    </row>
    <row r="7495" spans="1:8" x14ac:dyDescent="0.25">
      <c r="A7495" s="793"/>
      <c r="E7495" s="176"/>
      <c r="F7495" s="176"/>
      <c r="G7495" s="177"/>
      <c r="H7495" s="177"/>
    </row>
    <row r="7496" spans="1:8" x14ac:dyDescent="0.25">
      <c r="A7496" s="793"/>
      <c r="E7496" s="176"/>
      <c r="F7496" s="176"/>
      <c r="G7496" s="177"/>
      <c r="H7496" s="177"/>
    </row>
    <row r="7497" spans="1:8" x14ac:dyDescent="0.25">
      <c r="A7497" s="793"/>
      <c r="E7497" s="176"/>
      <c r="F7497" s="176"/>
      <c r="G7497" s="177"/>
      <c r="H7497" s="177"/>
    </row>
    <row r="7498" spans="1:8" x14ac:dyDescent="0.25">
      <c r="A7498" s="793"/>
      <c r="E7498" s="176"/>
      <c r="F7498" s="176"/>
      <c r="G7498" s="177"/>
      <c r="H7498" s="177"/>
    </row>
    <row r="7499" spans="1:8" x14ac:dyDescent="0.25">
      <c r="A7499" s="793"/>
      <c r="E7499" s="176"/>
      <c r="F7499" s="176"/>
      <c r="G7499" s="177"/>
      <c r="H7499" s="177"/>
    </row>
    <row r="7500" spans="1:8" x14ac:dyDescent="0.25">
      <c r="A7500" s="793"/>
      <c r="E7500" s="176"/>
      <c r="F7500" s="176"/>
      <c r="G7500" s="177"/>
      <c r="H7500" s="177"/>
    </row>
    <row r="7501" spans="1:8" x14ac:dyDescent="0.25">
      <c r="A7501" s="793"/>
      <c r="E7501" s="176"/>
      <c r="F7501" s="176"/>
      <c r="G7501" s="177"/>
      <c r="H7501" s="177"/>
    </row>
    <row r="7502" spans="1:8" x14ac:dyDescent="0.25">
      <c r="A7502" s="793"/>
      <c r="E7502" s="176"/>
      <c r="F7502" s="176"/>
      <c r="G7502" s="177"/>
      <c r="H7502" s="177"/>
    </row>
    <row r="7503" spans="1:8" x14ac:dyDescent="0.25">
      <c r="A7503" s="793"/>
      <c r="E7503" s="176"/>
      <c r="F7503" s="176"/>
      <c r="G7503" s="177"/>
      <c r="H7503" s="177"/>
    </row>
    <row r="7504" spans="1:8" x14ac:dyDescent="0.25">
      <c r="A7504" s="793"/>
      <c r="E7504" s="176"/>
      <c r="F7504" s="176"/>
      <c r="G7504" s="177"/>
      <c r="H7504" s="177"/>
    </row>
    <row r="7505" spans="1:8" x14ac:dyDescent="0.25">
      <c r="A7505" s="793"/>
      <c r="E7505" s="176"/>
      <c r="F7505" s="176"/>
      <c r="G7505" s="177"/>
      <c r="H7505" s="177"/>
    </row>
    <row r="7506" spans="1:8" x14ac:dyDescent="0.25">
      <c r="A7506" s="793"/>
      <c r="E7506" s="176"/>
      <c r="F7506" s="176"/>
      <c r="G7506" s="177"/>
      <c r="H7506" s="177"/>
    </row>
    <row r="7507" spans="1:8" x14ac:dyDescent="0.25">
      <c r="A7507" s="793"/>
      <c r="E7507" s="176"/>
      <c r="F7507" s="176"/>
      <c r="G7507" s="177"/>
      <c r="H7507" s="177"/>
    </row>
    <row r="7508" spans="1:8" x14ac:dyDescent="0.25">
      <c r="A7508" s="793"/>
      <c r="E7508" s="176"/>
      <c r="F7508" s="176"/>
      <c r="G7508" s="177"/>
      <c r="H7508" s="177"/>
    </row>
    <row r="7509" spans="1:8" x14ac:dyDescent="0.25">
      <c r="A7509" s="793"/>
      <c r="E7509" s="176"/>
      <c r="F7509" s="176"/>
      <c r="G7509" s="177"/>
      <c r="H7509" s="177"/>
    </row>
    <row r="7510" spans="1:8" x14ac:dyDescent="0.25">
      <c r="A7510" s="793"/>
      <c r="E7510" s="176"/>
      <c r="F7510" s="176"/>
      <c r="G7510" s="177"/>
      <c r="H7510" s="177"/>
    </row>
    <row r="7511" spans="1:8" x14ac:dyDescent="0.25">
      <c r="A7511" s="793"/>
      <c r="E7511" s="176"/>
      <c r="F7511" s="176"/>
      <c r="G7511" s="177"/>
      <c r="H7511" s="177"/>
    </row>
    <row r="7512" spans="1:8" x14ac:dyDescent="0.25">
      <c r="A7512" s="793"/>
      <c r="E7512" s="176"/>
      <c r="F7512" s="176"/>
      <c r="G7512" s="177"/>
      <c r="H7512" s="177"/>
    </row>
    <row r="7513" spans="1:8" x14ac:dyDescent="0.25">
      <c r="A7513" s="793"/>
      <c r="E7513" s="176"/>
      <c r="F7513" s="176"/>
      <c r="G7513" s="177"/>
      <c r="H7513" s="177"/>
    </row>
    <row r="7514" spans="1:8" x14ac:dyDescent="0.25">
      <c r="A7514" s="793"/>
      <c r="E7514" s="176"/>
      <c r="F7514" s="176"/>
      <c r="G7514" s="177"/>
      <c r="H7514" s="177"/>
    </row>
    <row r="7515" spans="1:8" x14ac:dyDescent="0.25">
      <c r="A7515" s="793"/>
      <c r="E7515" s="176"/>
      <c r="F7515" s="176"/>
      <c r="G7515" s="177"/>
      <c r="H7515" s="177"/>
    </row>
    <row r="7516" spans="1:8" x14ac:dyDescent="0.25">
      <c r="A7516" s="793"/>
      <c r="E7516" s="176"/>
      <c r="F7516" s="176"/>
      <c r="G7516" s="177"/>
      <c r="H7516" s="177"/>
    </row>
    <row r="7517" spans="1:8" x14ac:dyDescent="0.25">
      <c r="A7517" s="793"/>
      <c r="E7517" s="176"/>
      <c r="F7517" s="176"/>
      <c r="G7517" s="177"/>
      <c r="H7517" s="177"/>
    </row>
    <row r="7518" spans="1:8" x14ac:dyDescent="0.25">
      <c r="A7518" s="793"/>
      <c r="E7518" s="176"/>
      <c r="F7518" s="176"/>
      <c r="G7518" s="177"/>
      <c r="H7518" s="177"/>
    </row>
    <row r="7519" spans="1:8" x14ac:dyDescent="0.25">
      <c r="A7519" s="793"/>
      <c r="E7519" s="176"/>
      <c r="F7519" s="176"/>
      <c r="G7519" s="177"/>
      <c r="H7519" s="177"/>
    </row>
    <row r="7520" spans="1:8" x14ac:dyDescent="0.25">
      <c r="A7520" s="793"/>
      <c r="E7520" s="176"/>
      <c r="F7520" s="176"/>
      <c r="G7520" s="177"/>
      <c r="H7520" s="177"/>
    </row>
    <row r="7521" spans="1:8" x14ac:dyDescent="0.25">
      <c r="A7521" s="793"/>
      <c r="E7521" s="176"/>
      <c r="F7521" s="176"/>
      <c r="G7521" s="177"/>
      <c r="H7521" s="177"/>
    </row>
    <row r="7522" spans="1:8" x14ac:dyDescent="0.25">
      <c r="A7522" s="793"/>
      <c r="E7522" s="176"/>
      <c r="F7522" s="176"/>
      <c r="G7522" s="177"/>
      <c r="H7522" s="177"/>
    </row>
    <row r="7523" spans="1:8" x14ac:dyDescent="0.25">
      <c r="A7523" s="793"/>
      <c r="E7523" s="176"/>
      <c r="F7523" s="176"/>
      <c r="G7523" s="177"/>
      <c r="H7523" s="177"/>
    </row>
    <row r="7524" spans="1:8" x14ac:dyDescent="0.25">
      <c r="A7524" s="793"/>
      <c r="E7524" s="176"/>
      <c r="F7524" s="176"/>
      <c r="G7524" s="177"/>
      <c r="H7524" s="177"/>
    </row>
    <row r="7525" spans="1:8" x14ac:dyDescent="0.25">
      <c r="A7525" s="793"/>
      <c r="E7525" s="176"/>
      <c r="F7525" s="176"/>
      <c r="G7525" s="177"/>
      <c r="H7525" s="177"/>
    </row>
    <row r="7526" spans="1:8" x14ac:dyDescent="0.25">
      <c r="A7526" s="793"/>
      <c r="E7526" s="176"/>
      <c r="F7526" s="176"/>
      <c r="G7526" s="177"/>
      <c r="H7526" s="177"/>
    </row>
    <row r="7527" spans="1:8" x14ac:dyDescent="0.25">
      <c r="A7527" s="793"/>
      <c r="E7527" s="176"/>
      <c r="F7527" s="176"/>
      <c r="G7527" s="177"/>
      <c r="H7527" s="177"/>
    </row>
    <row r="7528" spans="1:8" x14ac:dyDescent="0.25">
      <c r="A7528" s="793"/>
      <c r="E7528" s="176"/>
      <c r="F7528" s="176"/>
      <c r="G7528" s="177"/>
      <c r="H7528" s="177"/>
    </row>
    <row r="7529" spans="1:8" x14ac:dyDescent="0.25">
      <c r="A7529" s="793"/>
      <c r="E7529" s="176"/>
      <c r="F7529" s="176"/>
      <c r="G7529" s="177"/>
      <c r="H7529" s="177"/>
    </row>
    <row r="7530" spans="1:8" x14ac:dyDescent="0.25">
      <c r="A7530" s="793"/>
      <c r="E7530" s="176"/>
      <c r="F7530" s="176"/>
      <c r="G7530" s="177"/>
      <c r="H7530" s="177"/>
    </row>
    <row r="7531" spans="1:8" x14ac:dyDescent="0.25">
      <c r="A7531" s="793"/>
      <c r="E7531" s="176"/>
      <c r="F7531" s="176"/>
      <c r="G7531" s="177"/>
      <c r="H7531" s="177"/>
    </row>
    <row r="7532" spans="1:8" x14ac:dyDescent="0.25">
      <c r="A7532" s="793"/>
      <c r="E7532" s="176"/>
      <c r="F7532" s="176"/>
      <c r="G7532" s="177"/>
      <c r="H7532" s="177"/>
    </row>
    <row r="7533" spans="1:8" x14ac:dyDescent="0.25">
      <c r="A7533" s="793"/>
      <c r="E7533" s="176"/>
      <c r="F7533" s="176"/>
      <c r="G7533" s="177"/>
      <c r="H7533" s="177"/>
    </row>
    <row r="7534" spans="1:8" x14ac:dyDescent="0.25">
      <c r="A7534" s="793"/>
      <c r="E7534" s="176"/>
      <c r="F7534" s="176"/>
      <c r="G7534" s="177"/>
      <c r="H7534" s="177"/>
    </row>
    <row r="7535" spans="1:8" x14ac:dyDescent="0.25">
      <c r="A7535" s="793"/>
      <c r="E7535" s="176"/>
      <c r="F7535" s="176"/>
      <c r="G7535" s="177"/>
      <c r="H7535" s="177"/>
    </row>
    <row r="7536" spans="1:8" x14ac:dyDescent="0.25">
      <c r="A7536" s="793"/>
      <c r="E7536" s="176"/>
      <c r="F7536" s="176"/>
      <c r="G7536" s="177"/>
      <c r="H7536" s="177"/>
    </row>
    <row r="7537" spans="1:8" x14ac:dyDescent="0.25">
      <c r="A7537" s="793"/>
      <c r="E7537" s="176"/>
      <c r="F7537" s="176"/>
      <c r="G7537" s="177"/>
      <c r="H7537" s="177"/>
    </row>
    <row r="7538" spans="1:8" x14ac:dyDescent="0.25">
      <c r="A7538" s="793"/>
      <c r="E7538" s="176"/>
      <c r="F7538" s="176"/>
      <c r="G7538" s="177"/>
      <c r="H7538" s="177"/>
    </row>
    <row r="7539" spans="1:8" x14ac:dyDescent="0.25">
      <c r="A7539" s="793"/>
      <c r="E7539" s="176"/>
      <c r="F7539" s="176"/>
      <c r="G7539" s="177"/>
      <c r="H7539" s="177"/>
    </row>
    <row r="7540" spans="1:8" x14ac:dyDescent="0.25">
      <c r="A7540" s="793"/>
      <c r="E7540" s="176"/>
      <c r="F7540" s="176"/>
      <c r="G7540" s="177"/>
      <c r="H7540" s="177"/>
    </row>
    <row r="7541" spans="1:8" x14ac:dyDescent="0.25">
      <c r="A7541" s="793"/>
      <c r="E7541" s="176"/>
      <c r="F7541" s="176"/>
      <c r="G7541" s="177"/>
      <c r="H7541" s="177"/>
    </row>
    <row r="7542" spans="1:8" x14ac:dyDescent="0.25">
      <c r="A7542" s="793"/>
      <c r="E7542" s="176"/>
      <c r="F7542" s="176"/>
      <c r="G7542" s="177"/>
      <c r="H7542" s="177"/>
    </row>
    <row r="7543" spans="1:8" x14ac:dyDescent="0.25">
      <c r="A7543" s="793"/>
      <c r="E7543" s="176"/>
      <c r="F7543" s="176"/>
      <c r="G7543" s="177"/>
      <c r="H7543" s="177"/>
    </row>
    <row r="7544" spans="1:8" x14ac:dyDescent="0.25">
      <c r="A7544" s="793"/>
      <c r="E7544" s="176"/>
      <c r="F7544" s="176"/>
      <c r="G7544" s="177"/>
      <c r="H7544" s="177"/>
    </row>
    <row r="7545" spans="1:8" x14ac:dyDescent="0.25">
      <c r="A7545" s="793"/>
      <c r="E7545" s="176"/>
      <c r="F7545" s="176"/>
      <c r="G7545" s="177"/>
      <c r="H7545" s="177"/>
    </row>
    <row r="7546" spans="1:8" x14ac:dyDescent="0.25">
      <c r="A7546" s="793"/>
      <c r="E7546" s="176"/>
      <c r="F7546" s="176"/>
      <c r="G7546" s="177"/>
      <c r="H7546" s="177"/>
    </row>
    <row r="7547" spans="1:8" x14ac:dyDescent="0.25">
      <c r="A7547" s="793"/>
      <c r="E7547" s="176"/>
      <c r="F7547" s="176"/>
      <c r="G7547" s="177"/>
      <c r="H7547" s="177"/>
    </row>
    <row r="7548" spans="1:8" x14ac:dyDescent="0.25">
      <c r="A7548" s="793"/>
      <c r="E7548" s="176"/>
      <c r="F7548" s="176"/>
      <c r="G7548" s="177"/>
      <c r="H7548" s="177"/>
    </row>
    <row r="7549" spans="1:8" x14ac:dyDescent="0.25">
      <c r="A7549" s="793"/>
      <c r="E7549" s="176"/>
      <c r="F7549" s="176"/>
      <c r="G7549" s="177"/>
      <c r="H7549" s="177"/>
    </row>
    <row r="7550" spans="1:8" x14ac:dyDescent="0.25">
      <c r="A7550" s="793"/>
      <c r="E7550" s="176"/>
      <c r="F7550" s="176"/>
      <c r="G7550" s="177"/>
      <c r="H7550" s="177"/>
    </row>
    <row r="7551" spans="1:8" x14ac:dyDescent="0.25">
      <c r="A7551" s="793"/>
      <c r="E7551" s="176"/>
      <c r="F7551" s="176"/>
      <c r="G7551" s="177"/>
      <c r="H7551" s="177"/>
    </row>
    <row r="7552" spans="1:8" x14ac:dyDescent="0.25">
      <c r="A7552" s="793"/>
      <c r="E7552" s="176"/>
      <c r="F7552" s="176"/>
      <c r="G7552" s="177"/>
      <c r="H7552" s="177"/>
    </row>
    <row r="7553" spans="1:8" x14ac:dyDescent="0.25">
      <c r="A7553" s="793"/>
      <c r="E7553" s="176"/>
      <c r="F7553" s="176"/>
      <c r="G7553" s="177"/>
      <c r="H7553" s="177"/>
    </row>
    <row r="7554" spans="1:8" x14ac:dyDescent="0.25">
      <c r="A7554" s="793"/>
      <c r="E7554" s="176"/>
      <c r="F7554" s="176"/>
      <c r="G7554" s="177"/>
      <c r="H7554" s="177"/>
    </row>
    <row r="7555" spans="1:8" x14ac:dyDescent="0.25">
      <c r="A7555" s="793"/>
      <c r="E7555" s="176"/>
      <c r="F7555" s="176"/>
      <c r="G7555" s="177"/>
      <c r="H7555" s="177"/>
    </row>
    <row r="7556" spans="1:8" x14ac:dyDescent="0.25">
      <c r="A7556" s="793"/>
      <c r="E7556" s="176"/>
      <c r="F7556" s="176"/>
      <c r="G7556" s="177"/>
      <c r="H7556" s="177"/>
    </row>
    <row r="7557" spans="1:8" x14ac:dyDescent="0.25">
      <c r="A7557" s="793"/>
      <c r="E7557" s="176"/>
      <c r="F7557" s="176"/>
      <c r="G7557" s="177"/>
      <c r="H7557" s="177"/>
    </row>
    <row r="7558" spans="1:8" x14ac:dyDescent="0.25">
      <c r="A7558" s="793"/>
      <c r="E7558" s="176"/>
      <c r="F7558" s="176"/>
      <c r="G7558" s="177"/>
      <c r="H7558" s="177"/>
    </row>
    <row r="7559" spans="1:8" x14ac:dyDescent="0.25">
      <c r="A7559" s="793"/>
      <c r="E7559" s="176"/>
      <c r="F7559" s="176"/>
      <c r="G7559" s="177"/>
      <c r="H7559" s="177"/>
    </row>
    <row r="7560" spans="1:8" x14ac:dyDescent="0.25">
      <c r="A7560" s="793"/>
      <c r="E7560" s="176"/>
      <c r="F7560" s="176"/>
      <c r="G7560" s="177"/>
      <c r="H7560" s="177"/>
    </row>
    <row r="7561" spans="1:8" x14ac:dyDescent="0.25">
      <c r="A7561" s="793"/>
      <c r="E7561" s="176"/>
      <c r="F7561" s="176"/>
      <c r="G7561" s="177"/>
      <c r="H7561" s="177"/>
    </row>
    <row r="7562" spans="1:8" x14ac:dyDescent="0.25">
      <c r="A7562" s="793"/>
      <c r="E7562" s="176"/>
      <c r="F7562" s="176"/>
      <c r="G7562" s="177"/>
      <c r="H7562" s="177"/>
    </row>
    <row r="7563" spans="1:8" x14ac:dyDescent="0.25">
      <c r="A7563" s="793"/>
      <c r="E7563" s="176"/>
      <c r="F7563" s="176"/>
      <c r="G7563" s="177"/>
      <c r="H7563" s="177"/>
    </row>
    <row r="7564" spans="1:8" x14ac:dyDescent="0.25">
      <c r="A7564" s="793"/>
      <c r="E7564" s="176"/>
      <c r="F7564" s="176"/>
      <c r="G7564" s="177"/>
      <c r="H7564" s="177"/>
    </row>
    <row r="7565" spans="1:8" x14ac:dyDescent="0.25">
      <c r="A7565" s="793"/>
      <c r="E7565" s="176"/>
      <c r="F7565" s="176"/>
      <c r="G7565" s="177"/>
      <c r="H7565" s="177"/>
    </row>
    <row r="7566" spans="1:8" x14ac:dyDescent="0.25">
      <c r="A7566" s="793"/>
      <c r="E7566" s="176"/>
      <c r="F7566" s="176"/>
      <c r="G7566" s="177"/>
      <c r="H7566" s="177"/>
    </row>
    <row r="7567" spans="1:8" x14ac:dyDescent="0.25">
      <c r="A7567" s="793"/>
      <c r="E7567" s="176"/>
      <c r="F7567" s="176"/>
      <c r="G7567" s="177"/>
      <c r="H7567" s="177"/>
    </row>
    <row r="7568" spans="1:8" x14ac:dyDescent="0.25">
      <c r="A7568" s="793"/>
      <c r="E7568" s="176"/>
      <c r="F7568" s="176"/>
      <c r="G7568" s="177"/>
      <c r="H7568" s="177"/>
    </row>
    <row r="7569" spans="1:8" x14ac:dyDescent="0.25">
      <c r="A7569" s="793"/>
      <c r="E7569" s="176"/>
      <c r="F7569" s="176"/>
      <c r="G7569" s="177"/>
      <c r="H7569" s="177"/>
    </row>
    <row r="7570" spans="1:8" x14ac:dyDescent="0.25">
      <c r="A7570" s="793"/>
      <c r="E7570" s="176"/>
      <c r="F7570" s="176"/>
      <c r="G7570" s="177"/>
      <c r="H7570" s="177"/>
    </row>
    <row r="7571" spans="1:8" x14ac:dyDescent="0.25">
      <c r="A7571" s="793"/>
      <c r="E7571" s="176"/>
      <c r="F7571" s="176"/>
      <c r="G7571" s="177"/>
      <c r="H7571" s="177"/>
    </row>
    <row r="7572" spans="1:8" x14ac:dyDescent="0.25">
      <c r="A7572" s="793"/>
      <c r="E7572" s="176"/>
      <c r="F7572" s="176"/>
      <c r="G7572" s="177"/>
      <c r="H7572" s="177"/>
    </row>
    <row r="7573" spans="1:8" x14ac:dyDescent="0.25">
      <c r="A7573" s="793"/>
      <c r="E7573" s="176"/>
      <c r="F7573" s="176"/>
      <c r="G7573" s="177"/>
      <c r="H7573" s="177"/>
    </row>
    <row r="7574" spans="1:8" x14ac:dyDescent="0.25">
      <c r="A7574" s="793"/>
      <c r="E7574" s="176"/>
      <c r="F7574" s="176"/>
      <c r="G7574" s="177"/>
      <c r="H7574" s="177"/>
    </row>
    <row r="7575" spans="1:8" x14ac:dyDescent="0.25">
      <c r="A7575" s="793"/>
      <c r="E7575" s="176"/>
      <c r="F7575" s="176"/>
      <c r="G7575" s="177"/>
      <c r="H7575" s="177"/>
    </row>
    <row r="7576" spans="1:8" x14ac:dyDescent="0.25">
      <c r="A7576" s="793"/>
      <c r="E7576" s="176"/>
      <c r="F7576" s="176"/>
      <c r="G7576" s="177"/>
      <c r="H7576" s="177"/>
    </row>
    <row r="7577" spans="1:8" x14ac:dyDescent="0.25">
      <c r="A7577" s="793"/>
      <c r="E7577" s="176"/>
      <c r="F7577" s="176"/>
      <c r="G7577" s="177"/>
      <c r="H7577" s="177"/>
    </row>
    <row r="7578" spans="1:8" x14ac:dyDescent="0.25">
      <c r="A7578" s="793"/>
      <c r="E7578" s="176"/>
      <c r="F7578" s="176"/>
      <c r="G7578" s="177"/>
      <c r="H7578" s="177"/>
    </row>
    <row r="7579" spans="1:8" x14ac:dyDescent="0.25">
      <c r="A7579" s="793"/>
      <c r="E7579" s="176"/>
      <c r="F7579" s="176"/>
      <c r="G7579" s="177"/>
      <c r="H7579" s="177"/>
    </row>
    <row r="7580" spans="1:8" x14ac:dyDescent="0.25">
      <c r="A7580" s="793"/>
      <c r="E7580" s="176"/>
      <c r="F7580" s="176"/>
      <c r="G7580" s="177"/>
      <c r="H7580" s="177"/>
    </row>
    <row r="7581" spans="1:8" x14ac:dyDescent="0.25">
      <c r="A7581" s="793"/>
      <c r="E7581" s="176"/>
      <c r="F7581" s="176"/>
      <c r="G7581" s="177"/>
      <c r="H7581" s="177"/>
    </row>
    <row r="7582" spans="1:8" x14ac:dyDescent="0.25">
      <c r="A7582" s="793"/>
      <c r="E7582" s="176"/>
      <c r="F7582" s="176"/>
      <c r="G7582" s="177"/>
      <c r="H7582" s="177"/>
    </row>
    <row r="7583" spans="1:8" x14ac:dyDescent="0.25">
      <c r="A7583" s="793"/>
      <c r="E7583" s="176"/>
      <c r="F7583" s="176"/>
      <c r="G7583" s="177"/>
      <c r="H7583" s="177"/>
    </row>
    <row r="7584" spans="1:8" x14ac:dyDescent="0.25">
      <c r="A7584" s="793"/>
      <c r="E7584" s="176"/>
      <c r="F7584" s="176"/>
      <c r="G7584" s="177"/>
      <c r="H7584" s="177"/>
    </row>
    <row r="7585" spans="1:8" x14ac:dyDescent="0.25">
      <c r="A7585" s="793"/>
      <c r="E7585" s="176"/>
      <c r="F7585" s="176"/>
      <c r="G7585" s="177"/>
      <c r="H7585" s="177"/>
    </row>
    <row r="7586" spans="1:8" x14ac:dyDescent="0.25">
      <c r="A7586" s="793"/>
      <c r="E7586" s="176"/>
      <c r="F7586" s="176"/>
      <c r="G7586" s="177"/>
      <c r="H7586" s="177"/>
    </row>
    <row r="7587" spans="1:8" x14ac:dyDescent="0.25">
      <c r="A7587" s="793"/>
      <c r="E7587" s="176"/>
      <c r="F7587" s="176"/>
      <c r="G7587" s="177"/>
      <c r="H7587" s="177"/>
    </row>
    <row r="7588" spans="1:8" x14ac:dyDescent="0.25">
      <c r="A7588" s="793"/>
      <c r="E7588" s="176"/>
      <c r="F7588" s="176"/>
      <c r="G7588" s="177"/>
      <c r="H7588" s="177"/>
    </row>
    <row r="7589" spans="1:8" x14ac:dyDescent="0.25">
      <c r="A7589" s="793"/>
      <c r="E7589" s="176"/>
      <c r="F7589" s="176"/>
      <c r="G7589" s="177"/>
      <c r="H7589" s="177"/>
    </row>
    <row r="7590" spans="1:8" x14ac:dyDescent="0.25">
      <c r="A7590" s="793"/>
      <c r="E7590" s="176"/>
      <c r="F7590" s="176"/>
      <c r="G7590" s="177"/>
      <c r="H7590" s="177"/>
    </row>
    <row r="7591" spans="1:8" x14ac:dyDescent="0.25">
      <c r="A7591" s="793"/>
      <c r="E7591" s="176"/>
      <c r="F7591" s="176"/>
      <c r="G7591" s="177"/>
      <c r="H7591" s="177"/>
    </row>
    <row r="7592" spans="1:8" x14ac:dyDescent="0.25">
      <c r="A7592" s="793"/>
      <c r="E7592" s="176"/>
      <c r="F7592" s="176"/>
      <c r="G7592" s="177"/>
      <c r="H7592" s="177"/>
    </row>
    <row r="7593" spans="1:8" x14ac:dyDescent="0.25">
      <c r="A7593" s="793"/>
      <c r="E7593" s="176"/>
      <c r="F7593" s="176"/>
      <c r="G7593" s="177"/>
      <c r="H7593" s="177"/>
    </row>
    <row r="7594" spans="1:8" x14ac:dyDescent="0.25">
      <c r="A7594" s="793"/>
      <c r="E7594" s="176"/>
      <c r="F7594" s="176"/>
      <c r="G7594" s="177"/>
      <c r="H7594" s="177"/>
    </row>
    <row r="7595" spans="1:8" x14ac:dyDescent="0.25">
      <c r="A7595" s="793"/>
      <c r="E7595" s="176"/>
      <c r="F7595" s="176"/>
      <c r="G7595" s="177"/>
      <c r="H7595" s="177"/>
    </row>
    <row r="7596" spans="1:8" x14ac:dyDescent="0.25">
      <c r="A7596" s="793"/>
      <c r="E7596" s="176"/>
      <c r="F7596" s="176"/>
      <c r="G7596" s="177"/>
      <c r="H7596" s="177"/>
    </row>
    <row r="7597" spans="1:8" x14ac:dyDescent="0.25">
      <c r="A7597" s="793"/>
      <c r="E7597" s="176"/>
      <c r="F7597" s="176"/>
      <c r="G7597" s="177"/>
      <c r="H7597" s="177"/>
    </row>
    <row r="7598" spans="1:8" x14ac:dyDescent="0.25">
      <c r="A7598" s="793"/>
      <c r="E7598" s="176"/>
      <c r="F7598" s="176"/>
      <c r="G7598" s="177"/>
      <c r="H7598" s="177"/>
    </row>
    <row r="7599" spans="1:8" x14ac:dyDescent="0.25">
      <c r="A7599" s="793"/>
      <c r="E7599" s="176"/>
      <c r="F7599" s="176"/>
      <c r="G7599" s="177"/>
      <c r="H7599" s="177"/>
    </row>
    <row r="7600" spans="1:8" x14ac:dyDescent="0.25">
      <c r="A7600" s="793"/>
      <c r="E7600" s="176"/>
      <c r="F7600" s="176"/>
      <c r="G7600" s="177"/>
      <c r="H7600" s="177"/>
    </row>
    <row r="7601" spans="1:8" x14ac:dyDescent="0.25">
      <c r="A7601" s="793"/>
      <c r="E7601" s="176"/>
      <c r="F7601" s="176"/>
      <c r="G7601" s="177"/>
      <c r="H7601" s="177"/>
    </row>
    <row r="7602" spans="1:8" x14ac:dyDescent="0.25">
      <c r="A7602" s="793"/>
      <c r="E7602" s="176"/>
      <c r="F7602" s="176"/>
      <c r="G7602" s="177"/>
      <c r="H7602" s="177"/>
    </row>
    <row r="7603" spans="1:8" x14ac:dyDescent="0.25">
      <c r="A7603" s="793"/>
      <c r="E7603" s="176"/>
      <c r="F7603" s="176"/>
      <c r="G7603" s="177"/>
      <c r="H7603" s="177"/>
    </row>
    <row r="7604" spans="1:8" x14ac:dyDescent="0.25">
      <c r="A7604" s="793"/>
      <c r="E7604" s="176"/>
      <c r="F7604" s="176"/>
      <c r="G7604" s="177"/>
      <c r="H7604" s="177"/>
    </row>
    <row r="7605" spans="1:8" x14ac:dyDescent="0.25">
      <c r="A7605" s="793"/>
      <c r="E7605" s="176"/>
      <c r="F7605" s="176"/>
      <c r="G7605" s="177"/>
      <c r="H7605" s="177"/>
    </row>
    <row r="7606" spans="1:8" x14ac:dyDescent="0.25">
      <c r="A7606" s="793"/>
      <c r="E7606" s="176"/>
      <c r="F7606" s="176"/>
      <c r="G7606" s="177"/>
      <c r="H7606" s="177"/>
    </row>
    <row r="7607" spans="1:8" x14ac:dyDescent="0.25">
      <c r="A7607" s="793"/>
      <c r="E7607" s="176"/>
      <c r="F7607" s="176"/>
      <c r="G7607" s="177"/>
      <c r="H7607" s="177"/>
    </row>
    <row r="7608" spans="1:8" x14ac:dyDescent="0.25">
      <c r="A7608" s="793"/>
      <c r="E7608" s="176"/>
      <c r="F7608" s="176"/>
      <c r="G7608" s="177"/>
      <c r="H7608" s="177"/>
    </row>
    <row r="7609" spans="1:8" x14ac:dyDescent="0.25">
      <c r="A7609" s="793"/>
      <c r="E7609" s="176"/>
      <c r="F7609" s="176"/>
      <c r="G7609" s="177"/>
      <c r="H7609" s="177"/>
    </row>
    <row r="7610" spans="1:8" x14ac:dyDescent="0.25">
      <c r="A7610" s="793"/>
      <c r="E7610" s="176"/>
      <c r="F7610" s="176"/>
      <c r="G7610" s="177"/>
      <c r="H7610" s="177"/>
    </row>
    <row r="7611" spans="1:8" x14ac:dyDescent="0.25">
      <c r="A7611" s="793"/>
      <c r="E7611" s="176"/>
      <c r="F7611" s="176"/>
      <c r="G7611" s="177"/>
      <c r="H7611" s="177"/>
    </row>
    <row r="7612" spans="1:8" x14ac:dyDescent="0.25">
      <c r="A7612" s="793"/>
      <c r="E7612" s="176"/>
      <c r="F7612" s="176"/>
      <c r="G7612" s="177"/>
      <c r="H7612" s="177"/>
    </row>
    <row r="7613" spans="1:8" x14ac:dyDescent="0.25">
      <c r="A7613" s="793"/>
      <c r="E7613" s="176"/>
      <c r="F7613" s="176"/>
      <c r="G7613" s="177"/>
      <c r="H7613" s="177"/>
    </row>
    <row r="7614" spans="1:8" x14ac:dyDescent="0.25">
      <c r="A7614" s="793"/>
      <c r="E7614" s="176"/>
      <c r="F7614" s="176"/>
      <c r="G7614" s="177"/>
      <c r="H7614" s="177"/>
    </row>
    <row r="7615" spans="1:8" x14ac:dyDescent="0.25">
      <c r="A7615" s="793"/>
      <c r="E7615" s="176"/>
      <c r="F7615" s="176"/>
      <c r="G7615" s="177"/>
      <c r="H7615" s="177"/>
    </row>
    <row r="7616" spans="1:8" x14ac:dyDescent="0.25">
      <c r="A7616" s="793"/>
      <c r="E7616" s="176"/>
      <c r="F7616" s="176"/>
      <c r="G7616" s="177"/>
      <c r="H7616" s="177"/>
    </row>
    <row r="7617" spans="1:8" x14ac:dyDescent="0.25">
      <c r="A7617" s="793"/>
      <c r="E7617" s="176"/>
      <c r="F7617" s="176"/>
      <c r="G7617" s="177"/>
      <c r="H7617" s="177"/>
    </row>
    <row r="7618" spans="1:8" x14ac:dyDescent="0.25">
      <c r="A7618" s="793"/>
      <c r="E7618" s="176"/>
      <c r="F7618" s="176"/>
      <c r="G7618" s="177"/>
      <c r="H7618" s="177"/>
    </row>
    <row r="7619" spans="1:8" x14ac:dyDescent="0.25">
      <c r="A7619" s="793"/>
      <c r="E7619" s="176"/>
      <c r="F7619" s="176"/>
      <c r="G7619" s="177"/>
      <c r="H7619" s="177"/>
    </row>
    <row r="7620" spans="1:8" x14ac:dyDescent="0.25">
      <c r="A7620" s="793"/>
      <c r="E7620" s="176"/>
      <c r="F7620" s="176"/>
      <c r="G7620" s="177"/>
      <c r="H7620" s="177"/>
    </row>
    <row r="7621" spans="1:8" x14ac:dyDescent="0.25">
      <c r="A7621" s="793"/>
      <c r="E7621" s="176"/>
      <c r="F7621" s="176"/>
      <c r="G7621" s="177"/>
      <c r="H7621" s="177"/>
    </row>
    <row r="7622" spans="1:8" x14ac:dyDescent="0.25">
      <c r="A7622" s="793"/>
      <c r="E7622" s="176"/>
      <c r="F7622" s="176"/>
      <c r="G7622" s="177"/>
      <c r="H7622" s="177"/>
    </row>
    <row r="7623" spans="1:8" x14ac:dyDescent="0.25">
      <c r="A7623" s="793"/>
      <c r="E7623" s="176"/>
      <c r="F7623" s="176"/>
      <c r="G7623" s="177"/>
      <c r="H7623" s="177"/>
    </row>
    <row r="7624" spans="1:8" x14ac:dyDescent="0.25">
      <c r="A7624" s="793"/>
      <c r="E7624" s="176"/>
      <c r="F7624" s="176"/>
      <c r="G7624" s="177"/>
      <c r="H7624" s="177"/>
    </row>
    <row r="7625" spans="1:8" x14ac:dyDescent="0.25">
      <c r="A7625" s="793"/>
      <c r="E7625" s="176"/>
      <c r="F7625" s="176"/>
      <c r="G7625" s="177"/>
      <c r="H7625" s="177"/>
    </row>
    <row r="7626" spans="1:8" x14ac:dyDescent="0.25">
      <c r="A7626" s="793"/>
      <c r="E7626" s="176"/>
      <c r="F7626" s="176"/>
      <c r="G7626" s="177"/>
      <c r="H7626" s="177"/>
    </row>
    <row r="7627" spans="1:8" x14ac:dyDescent="0.25">
      <c r="A7627" s="793"/>
      <c r="E7627" s="176"/>
      <c r="F7627" s="176"/>
      <c r="G7627" s="177"/>
      <c r="H7627" s="177"/>
    </row>
    <row r="7628" spans="1:8" x14ac:dyDescent="0.25">
      <c r="A7628" s="793"/>
      <c r="E7628" s="176"/>
      <c r="F7628" s="176"/>
      <c r="G7628" s="177"/>
      <c r="H7628" s="177"/>
    </row>
    <row r="7629" spans="1:8" x14ac:dyDescent="0.25">
      <c r="A7629" s="793"/>
      <c r="E7629" s="176"/>
      <c r="F7629" s="176"/>
      <c r="G7629" s="177"/>
      <c r="H7629" s="177"/>
    </row>
    <row r="7630" spans="1:8" x14ac:dyDescent="0.25">
      <c r="A7630" s="793"/>
      <c r="E7630" s="176"/>
      <c r="F7630" s="176"/>
      <c r="G7630" s="177"/>
      <c r="H7630" s="177"/>
    </row>
    <row r="7631" spans="1:8" x14ac:dyDescent="0.25">
      <c r="A7631" s="793"/>
      <c r="E7631" s="176"/>
      <c r="F7631" s="176"/>
      <c r="G7631" s="177"/>
      <c r="H7631" s="177"/>
    </row>
    <row r="7632" spans="1:8" x14ac:dyDescent="0.25">
      <c r="A7632" s="793"/>
      <c r="E7632" s="176"/>
      <c r="F7632" s="176"/>
      <c r="G7632" s="177"/>
      <c r="H7632" s="177"/>
    </row>
    <row r="7633" spans="1:8" x14ac:dyDescent="0.25">
      <c r="A7633" s="793"/>
      <c r="E7633" s="176"/>
      <c r="F7633" s="176"/>
      <c r="G7633" s="177"/>
      <c r="H7633" s="177"/>
    </row>
    <row r="7634" spans="1:8" x14ac:dyDescent="0.25">
      <c r="A7634" s="793"/>
      <c r="E7634" s="176"/>
      <c r="F7634" s="176"/>
      <c r="G7634" s="177"/>
      <c r="H7634" s="177"/>
    </row>
    <row r="7635" spans="1:8" x14ac:dyDescent="0.25">
      <c r="A7635" s="793"/>
      <c r="E7635" s="176"/>
      <c r="F7635" s="176"/>
      <c r="G7635" s="177"/>
      <c r="H7635" s="177"/>
    </row>
    <row r="7636" spans="1:8" x14ac:dyDescent="0.25">
      <c r="A7636" s="793"/>
      <c r="E7636" s="176"/>
      <c r="F7636" s="176"/>
      <c r="G7636" s="177"/>
      <c r="H7636" s="177"/>
    </row>
    <row r="7637" spans="1:8" x14ac:dyDescent="0.25">
      <c r="A7637" s="793"/>
      <c r="E7637" s="176"/>
      <c r="F7637" s="176"/>
      <c r="G7637" s="177"/>
      <c r="H7637" s="177"/>
    </row>
    <row r="7638" spans="1:8" x14ac:dyDescent="0.25">
      <c r="A7638" s="793"/>
      <c r="E7638" s="176"/>
      <c r="F7638" s="176"/>
      <c r="G7638" s="177"/>
      <c r="H7638" s="177"/>
    </row>
    <row r="7639" spans="1:8" x14ac:dyDescent="0.25">
      <c r="A7639" s="793"/>
      <c r="E7639" s="176"/>
      <c r="F7639" s="176"/>
      <c r="G7639" s="177"/>
      <c r="H7639" s="177"/>
    </row>
    <row r="7640" spans="1:8" x14ac:dyDescent="0.25">
      <c r="A7640" s="793"/>
      <c r="E7640" s="176"/>
      <c r="F7640" s="176"/>
      <c r="G7640" s="177"/>
      <c r="H7640" s="177"/>
    </row>
    <row r="7641" spans="1:8" x14ac:dyDescent="0.25">
      <c r="A7641" s="793"/>
      <c r="E7641" s="176"/>
      <c r="F7641" s="176"/>
      <c r="G7641" s="177"/>
      <c r="H7641" s="177"/>
    </row>
    <row r="7642" spans="1:8" x14ac:dyDescent="0.25">
      <c r="A7642" s="793"/>
      <c r="E7642" s="176"/>
      <c r="F7642" s="176"/>
      <c r="G7642" s="177"/>
      <c r="H7642" s="177"/>
    </row>
    <row r="7643" spans="1:8" x14ac:dyDescent="0.25">
      <c r="A7643" s="793"/>
      <c r="E7643" s="176"/>
      <c r="F7643" s="176"/>
      <c r="G7643" s="177"/>
      <c r="H7643" s="177"/>
    </row>
    <row r="7644" spans="1:8" x14ac:dyDescent="0.25">
      <c r="A7644" s="793"/>
      <c r="E7644" s="176"/>
      <c r="F7644" s="176"/>
      <c r="G7644" s="177"/>
      <c r="H7644" s="177"/>
    </row>
    <row r="7645" spans="1:8" x14ac:dyDescent="0.25">
      <c r="A7645" s="793"/>
      <c r="E7645" s="176"/>
      <c r="F7645" s="176"/>
      <c r="G7645" s="177"/>
      <c r="H7645" s="177"/>
    </row>
    <row r="7646" spans="1:8" x14ac:dyDescent="0.25">
      <c r="A7646" s="793"/>
      <c r="E7646" s="176"/>
      <c r="F7646" s="176"/>
      <c r="G7646" s="177"/>
      <c r="H7646" s="177"/>
    </row>
    <row r="7647" spans="1:8" x14ac:dyDescent="0.25">
      <c r="A7647" s="793"/>
      <c r="E7647" s="176"/>
      <c r="F7647" s="176"/>
      <c r="G7647" s="177"/>
      <c r="H7647" s="177"/>
    </row>
    <row r="7648" spans="1:8" x14ac:dyDescent="0.25">
      <c r="A7648" s="793"/>
      <c r="E7648" s="176"/>
      <c r="F7648" s="176"/>
      <c r="G7648" s="177"/>
      <c r="H7648" s="177"/>
    </row>
    <row r="7649" spans="1:8" x14ac:dyDescent="0.25">
      <c r="A7649" s="793"/>
      <c r="E7649" s="176"/>
      <c r="F7649" s="176"/>
      <c r="G7649" s="177"/>
      <c r="H7649" s="177"/>
    </row>
    <row r="7650" spans="1:8" x14ac:dyDescent="0.25">
      <c r="A7650" s="793"/>
      <c r="E7650" s="176"/>
      <c r="F7650" s="176"/>
      <c r="G7650" s="177"/>
      <c r="H7650" s="177"/>
    </row>
    <row r="7651" spans="1:8" x14ac:dyDescent="0.25">
      <c r="A7651" s="793"/>
      <c r="E7651" s="176"/>
      <c r="F7651" s="176"/>
      <c r="G7651" s="177"/>
      <c r="H7651" s="177"/>
    </row>
    <row r="7652" spans="1:8" x14ac:dyDescent="0.25">
      <c r="A7652" s="793"/>
      <c r="E7652" s="176"/>
      <c r="F7652" s="176"/>
      <c r="G7652" s="177"/>
      <c r="H7652" s="177"/>
    </row>
    <row r="7653" spans="1:8" x14ac:dyDescent="0.25">
      <c r="A7653" s="793"/>
      <c r="E7653" s="176"/>
      <c r="F7653" s="176"/>
      <c r="G7653" s="177"/>
      <c r="H7653" s="177"/>
    </row>
    <row r="7654" spans="1:8" x14ac:dyDescent="0.25">
      <c r="A7654" s="793"/>
      <c r="E7654" s="176"/>
      <c r="F7654" s="176"/>
      <c r="G7654" s="177"/>
      <c r="H7654" s="177"/>
    </row>
    <row r="7655" spans="1:8" x14ac:dyDescent="0.25">
      <c r="A7655" s="793"/>
      <c r="E7655" s="176"/>
      <c r="F7655" s="176"/>
      <c r="G7655" s="177"/>
      <c r="H7655" s="177"/>
    </row>
    <row r="7656" spans="1:8" x14ac:dyDescent="0.25">
      <c r="A7656" s="793"/>
      <c r="E7656" s="176"/>
      <c r="F7656" s="176"/>
      <c r="G7656" s="177"/>
      <c r="H7656" s="177"/>
    </row>
    <row r="7657" spans="1:8" x14ac:dyDescent="0.25">
      <c r="A7657" s="793"/>
      <c r="E7657" s="176"/>
      <c r="F7657" s="176"/>
      <c r="G7657" s="177"/>
      <c r="H7657" s="177"/>
    </row>
    <row r="7658" spans="1:8" x14ac:dyDescent="0.25">
      <c r="A7658" s="793"/>
      <c r="E7658" s="176"/>
      <c r="F7658" s="176"/>
      <c r="G7658" s="177"/>
      <c r="H7658" s="177"/>
    </row>
    <row r="7659" spans="1:8" x14ac:dyDescent="0.25">
      <c r="A7659" s="793"/>
      <c r="E7659" s="176"/>
      <c r="F7659" s="176"/>
      <c r="G7659" s="177"/>
      <c r="H7659" s="177"/>
    </row>
    <row r="7660" spans="1:8" x14ac:dyDescent="0.25">
      <c r="A7660" s="793"/>
      <c r="E7660" s="176"/>
      <c r="F7660" s="176"/>
      <c r="G7660" s="177"/>
      <c r="H7660" s="177"/>
    </row>
    <row r="7661" spans="1:8" x14ac:dyDescent="0.25">
      <c r="A7661" s="793"/>
      <c r="E7661" s="176"/>
      <c r="F7661" s="176"/>
      <c r="G7661" s="177"/>
      <c r="H7661" s="177"/>
    </row>
    <row r="7662" spans="1:8" x14ac:dyDescent="0.25">
      <c r="A7662" s="793"/>
      <c r="E7662" s="176"/>
      <c r="F7662" s="176"/>
      <c r="G7662" s="177"/>
      <c r="H7662" s="177"/>
    </row>
    <row r="7663" spans="1:8" x14ac:dyDescent="0.25">
      <c r="A7663" s="793"/>
      <c r="E7663" s="176"/>
      <c r="F7663" s="176"/>
      <c r="G7663" s="177"/>
      <c r="H7663" s="177"/>
    </row>
    <row r="7664" spans="1:8" x14ac:dyDescent="0.25">
      <c r="A7664" s="793"/>
      <c r="E7664" s="176"/>
      <c r="F7664" s="176"/>
      <c r="G7664" s="177"/>
      <c r="H7664" s="177"/>
    </row>
    <row r="7665" spans="1:8" x14ac:dyDescent="0.25">
      <c r="A7665" s="793"/>
      <c r="E7665" s="176"/>
      <c r="F7665" s="176"/>
      <c r="G7665" s="177"/>
      <c r="H7665" s="177"/>
    </row>
    <row r="7666" spans="1:8" x14ac:dyDescent="0.25">
      <c r="A7666" s="793"/>
      <c r="E7666" s="176"/>
      <c r="F7666" s="176"/>
      <c r="G7666" s="177"/>
      <c r="H7666" s="177"/>
    </row>
    <row r="7667" spans="1:8" x14ac:dyDescent="0.25">
      <c r="A7667" s="793"/>
      <c r="E7667" s="176"/>
      <c r="F7667" s="176"/>
      <c r="G7667" s="177"/>
      <c r="H7667" s="177"/>
    </row>
    <row r="7668" spans="1:8" x14ac:dyDescent="0.25">
      <c r="A7668" s="793"/>
      <c r="E7668" s="176"/>
      <c r="F7668" s="176"/>
      <c r="G7668" s="177"/>
      <c r="H7668" s="177"/>
    </row>
    <row r="7669" spans="1:8" x14ac:dyDescent="0.25">
      <c r="A7669" s="793"/>
      <c r="E7669" s="176"/>
      <c r="F7669" s="176"/>
      <c r="G7669" s="177"/>
      <c r="H7669" s="177"/>
    </row>
    <row r="7670" spans="1:8" x14ac:dyDescent="0.25">
      <c r="A7670" s="793"/>
      <c r="E7670" s="176"/>
      <c r="F7670" s="176"/>
      <c r="G7670" s="177"/>
      <c r="H7670" s="177"/>
    </row>
    <row r="7671" spans="1:8" x14ac:dyDescent="0.25">
      <c r="A7671" s="793"/>
      <c r="E7671" s="176"/>
      <c r="F7671" s="176"/>
      <c r="G7671" s="177"/>
      <c r="H7671" s="177"/>
    </row>
    <row r="7672" spans="1:8" x14ac:dyDescent="0.25">
      <c r="A7672" s="793"/>
      <c r="E7672" s="176"/>
      <c r="F7672" s="176"/>
      <c r="G7672" s="177"/>
      <c r="H7672" s="177"/>
    </row>
    <row r="7673" spans="1:8" x14ac:dyDescent="0.25">
      <c r="A7673" s="793"/>
      <c r="E7673" s="176"/>
      <c r="F7673" s="176"/>
      <c r="G7673" s="177"/>
      <c r="H7673" s="177"/>
    </row>
    <row r="7674" spans="1:8" x14ac:dyDescent="0.25">
      <c r="A7674" s="793"/>
      <c r="E7674" s="176"/>
      <c r="F7674" s="176"/>
      <c r="G7674" s="177"/>
      <c r="H7674" s="177"/>
    </row>
    <row r="7675" spans="1:8" x14ac:dyDescent="0.25">
      <c r="A7675" s="793"/>
      <c r="E7675" s="176"/>
      <c r="F7675" s="176"/>
      <c r="G7675" s="177"/>
      <c r="H7675" s="177"/>
    </row>
    <row r="7676" spans="1:8" x14ac:dyDescent="0.25">
      <c r="A7676" s="793"/>
      <c r="E7676" s="176"/>
      <c r="F7676" s="176"/>
      <c r="G7676" s="177"/>
      <c r="H7676" s="177"/>
    </row>
    <row r="7677" spans="1:8" x14ac:dyDescent="0.25">
      <c r="A7677" s="793"/>
      <c r="E7677" s="176"/>
      <c r="F7677" s="176"/>
      <c r="G7677" s="177"/>
      <c r="H7677" s="177"/>
    </row>
    <row r="7678" spans="1:8" x14ac:dyDescent="0.25">
      <c r="A7678" s="793"/>
      <c r="E7678" s="176"/>
      <c r="F7678" s="176"/>
      <c r="G7678" s="177"/>
      <c r="H7678" s="177"/>
    </row>
    <row r="7679" spans="1:8" x14ac:dyDescent="0.25">
      <c r="A7679" s="793"/>
      <c r="E7679" s="176"/>
      <c r="F7679" s="176"/>
      <c r="G7679" s="177"/>
      <c r="H7679" s="177"/>
    </row>
    <row r="7680" spans="1:8" x14ac:dyDescent="0.25">
      <c r="A7680" s="793"/>
      <c r="E7680" s="176"/>
      <c r="F7680" s="176"/>
      <c r="G7680" s="177"/>
      <c r="H7680" s="177"/>
    </row>
    <row r="7681" spans="1:8" x14ac:dyDescent="0.25">
      <c r="A7681" s="793"/>
      <c r="E7681" s="176"/>
      <c r="F7681" s="176"/>
      <c r="G7681" s="177"/>
      <c r="H7681" s="177"/>
    </row>
    <row r="7682" spans="1:8" x14ac:dyDescent="0.25">
      <c r="A7682" s="793"/>
      <c r="E7682" s="176"/>
      <c r="F7682" s="176"/>
      <c r="G7682" s="177"/>
      <c r="H7682" s="177"/>
    </row>
    <row r="7683" spans="1:8" x14ac:dyDescent="0.25">
      <c r="A7683" s="793"/>
      <c r="E7683" s="176"/>
      <c r="F7683" s="176"/>
      <c r="G7683" s="177"/>
      <c r="H7683" s="177"/>
    </row>
    <row r="7684" spans="1:8" x14ac:dyDescent="0.25">
      <c r="A7684" s="793"/>
      <c r="E7684" s="176"/>
      <c r="F7684" s="176"/>
      <c r="G7684" s="177"/>
      <c r="H7684" s="177"/>
    </row>
    <row r="7685" spans="1:8" x14ac:dyDescent="0.25">
      <c r="A7685" s="793"/>
      <c r="E7685" s="176"/>
      <c r="F7685" s="176"/>
      <c r="G7685" s="177"/>
      <c r="H7685" s="177"/>
    </row>
    <row r="7686" spans="1:8" x14ac:dyDescent="0.25">
      <c r="A7686" s="793"/>
      <c r="E7686" s="176"/>
      <c r="F7686" s="176"/>
      <c r="G7686" s="177"/>
      <c r="H7686" s="177"/>
    </row>
    <row r="7687" spans="1:8" x14ac:dyDescent="0.25">
      <c r="A7687" s="793"/>
      <c r="E7687" s="176"/>
      <c r="F7687" s="176"/>
      <c r="G7687" s="177"/>
      <c r="H7687" s="177"/>
    </row>
    <row r="7688" spans="1:8" x14ac:dyDescent="0.25">
      <c r="A7688" s="793"/>
      <c r="E7688" s="176"/>
      <c r="F7688" s="176"/>
      <c r="G7688" s="177"/>
      <c r="H7688" s="177"/>
    </row>
    <row r="7689" spans="1:8" x14ac:dyDescent="0.25">
      <c r="A7689" s="793"/>
      <c r="E7689" s="176"/>
      <c r="F7689" s="176"/>
      <c r="G7689" s="177"/>
      <c r="H7689" s="177"/>
    </row>
    <row r="7690" spans="1:8" x14ac:dyDescent="0.25">
      <c r="A7690" s="793"/>
      <c r="E7690" s="176"/>
      <c r="F7690" s="176"/>
      <c r="G7690" s="177"/>
      <c r="H7690" s="177"/>
    </row>
    <row r="7691" spans="1:8" x14ac:dyDescent="0.25">
      <c r="A7691" s="793"/>
      <c r="E7691" s="176"/>
      <c r="F7691" s="176"/>
      <c r="G7691" s="177"/>
      <c r="H7691" s="177"/>
    </row>
    <row r="7692" spans="1:8" x14ac:dyDescent="0.25">
      <c r="A7692" s="793"/>
      <c r="E7692" s="176"/>
      <c r="F7692" s="176"/>
      <c r="G7692" s="177"/>
      <c r="H7692" s="177"/>
    </row>
    <row r="7693" spans="1:8" x14ac:dyDescent="0.25">
      <c r="A7693" s="793"/>
      <c r="E7693" s="176"/>
      <c r="F7693" s="176"/>
      <c r="G7693" s="177"/>
      <c r="H7693" s="177"/>
    </row>
    <row r="7694" spans="1:8" x14ac:dyDescent="0.25">
      <c r="A7694" s="793"/>
      <c r="E7694" s="176"/>
      <c r="F7694" s="176"/>
      <c r="G7694" s="177"/>
      <c r="H7694" s="177"/>
    </row>
    <row r="7695" spans="1:8" x14ac:dyDescent="0.25">
      <c r="A7695" s="793"/>
      <c r="E7695" s="176"/>
      <c r="F7695" s="176"/>
      <c r="G7695" s="177"/>
      <c r="H7695" s="177"/>
    </row>
    <row r="7696" spans="1:8" x14ac:dyDescent="0.25">
      <c r="A7696" s="793"/>
      <c r="E7696" s="176"/>
      <c r="F7696" s="176"/>
      <c r="G7696" s="177"/>
      <c r="H7696" s="177"/>
    </row>
    <row r="7697" spans="1:8" x14ac:dyDescent="0.25">
      <c r="A7697" s="793"/>
      <c r="E7697" s="176"/>
      <c r="F7697" s="176"/>
      <c r="G7697" s="177"/>
      <c r="H7697" s="177"/>
    </row>
    <row r="7698" spans="1:8" x14ac:dyDescent="0.25">
      <c r="A7698" s="793"/>
      <c r="E7698" s="176"/>
      <c r="F7698" s="176"/>
      <c r="G7698" s="177"/>
      <c r="H7698" s="177"/>
    </row>
    <row r="7699" spans="1:8" x14ac:dyDescent="0.25">
      <c r="A7699" s="793"/>
      <c r="E7699" s="176"/>
      <c r="F7699" s="176"/>
      <c r="G7699" s="177"/>
      <c r="H7699" s="177"/>
    </row>
    <row r="7700" spans="1:8" x14ac:dyDescent="0.25">
      <c r="A7700" s="793"/>
      <c r="E7700" s="176"/>
      <c r="F7700" s="176"/>
      <c r="G7700" s="177"/>
      <c r="H7700" s="177"/>
    </row>
    <row r="7701" spans="1:8" x14ac:dyDescent="0.25">
      <c r="A7701" s="793"/>
      <c r="E7701" s="176"/>
      <c r="F7701" s="176"/>
      <c r="G7701" s="177"/>
      <c r="H7701" s="177"/>
    </row>
    <row r="7702" spans="1:8" x14ac:dyDescent="0.25">
      <c r="A7702" s="793"/>
      <c r="E7702" s="176"/>
      <c r="F7702" s="176"/>
      <c r="G7702" s="177"/>
      <c r="H7702" s="177"/>
    </row>
    <row r="7703" spans="1:8" x14ac:dyDescent="0.25">
      <c r="A7703" s="793"/>
      <c r="E7703" s="176"/>
      <c r="F7703" s="176"/>
      <c r="G7703" s="177"/>
      <c r="H7703" s="177"/>
    </row>
    <row r="7704" spans="1:8" x14ac:dyDescent="0.25">
      <c r="A7704" s="793"/>
      <c r="E7704" s="176"/>
      <c r="F7704" s="176"/>
      <c r="G7704" s="177"/>
      <c r="H7704" s="177"/>
    </row>
    <row r="7705" spans="1:8" x14ac:dyDescent="0.25">
      <c r="A7705" s="793"/>
      <c r="E7705" s="176"/>
      <c r="F7705" s="176"/>
      <c r="G7705" s="177"/>
      <c r="H7705" s="177"/>
    </row>
    <row r="7706" spans="1:8" x14ac:dyDescent="0.25">
      <c r="A7706" s="793"/>
      <c r="E7706" s="176"/>
      <c r="F7706" s="176"/>
      <c r="G7706" s="177"/>
      <c r="H7706" s="177"/>
    </row>
    <row r="7707" spans="1:8" x14ac:dyDescent="0.25">
      <c r="A7707" s="793"/>
      <c r="E7707" s="176"/>
      <c r="F7707" s="176"/>
      <c r="G7707" s="177"/>
      <c r="H7707" s="177"/>
    </row>
    <row r="7708" spans="1:8" x14ac:dyDescent="0.25">
      <c r="A7708" s="793"/>
      <c r="E7708" s="176"/>
      <c r="F7708" s="176"/>
      <c r="G7708" s="177"/>
      <c r="H7708" s="177"/>
    </row>
    <row r="7709" spans="1:8" x14ac:dyDescent="0.25">
      <c r="A7709" s="793"/>
      <c r="E7709" s="176"/>
      <c r="F7709" s="176"/>
      <c r="G7709" s="177"/>
      <c r="H7709" s="177"/>
    </row>
    <row r="7710" spans="1:8" x14ac:dyDescent="0.25">
      <c r="A7710" s="793"/>
      <c r="E7710" s="176"/>
      <c r="F7710" s="176"/>
      <c r="G7710" s="177"/>
      <c r="H7710" s="177"/>
    </row>
    <row r="7711" spans="1:8" x14ac:dyDescent="0.25">
      <c r="A7711" s="793"/>
      <c r="E7711" s="176"/>
      <c r="F7711" s="176"/>
      <c r="G7711" s="177"/>
      <c r="H7711" s="177"/>
    </row>
    <row r="7712" spans="1:8" x14ac:dyDescent="0.25">
      <c r="A7712" s="793"/>
      <c r="E7712" s="176"/>
      <c r="F7712" s="176"/>
      <c r="G7712" s="177"/>
      <c r="H7712" s="177"/>
    </row>
    <row r="7713" spans="1:8" x14ac:dyDescent="0.25">
      <c r="A7713" s="793"/>
      <c r="E7713" s="176"/>
      <c r="F7713" s="176"/>
      <c r="G7713" s="177"/>
      <c r="H7713" s="177"/>
    </row>
    <row r="7714" spans="1:8" x14ac:dyDescent="0.25">
      <c r="A7714" s="793"/>
      <c r="E7714" s="176"/>
      <c r="F7714" s="176"/>
      <c r="G7714" s="177"/>
      <c r="H7714" s="177"/>
    </row>
    <row r="7715" spans="1:8" x14ac:dyDescent="0.25">
      <c r="A7715" s="793"/>
      <c r="E7715" s="176"/>
      <c r="F7715" s="176"/>
      <c r="G7715" s="177"/>
      <c r="H7715" s="177"/>
    </row>
    <row r="7716" spans="1:8" x14ac:dyDescent="0.25">
      <c r="A7716" s="793"/>
      <c r="E7716" s="176"/>
      <c r="F7716" s="176"/>
      <c r="G7716" s="177"/>
      <c r="H7716" s="177"/>
    </row>
    <row r="7717" spans="1:8" x14ac:dyDescent="0.25">
      <c r="A7717" s="793"/>
      <c r="E7717" s="176"/>
      <c r="F7717" s="176"/>
      <c r="G7717" s="177"/>
      <c r="H7717" s="177"/>
    </row>
    <row r="7718" spans="1:8" x14ac:dyDescent="0.25">
      <c r="A7718" s="793"/>
      <c r="E7718" s="176"/>
      <c r="F7718" s="176"/>
      <c r="G7718" s="177"/>
      <c r="H7718" s="177"/>
    </row>
    <row r="7719" spans="1:8" x14ac:dyDescent="0.25">
      <c r="A7719" s="793"/>
      <c r="E7719" s="176"/>
      <c r="F7719" s="176"/>
      <c r="G7719" s="177"/>
      <c r="H7719" s="177"/>
    </row>
    <row r="7720" spans="1:8" x14ac:dyDescent="0.25">
      <c r="A7720" s="793"/>
      <c r="E7720" s="176"/>
      <c r="F7720" s="176"/>
      <c r="G7720" s="177"/>
      <c r="H7720" s="177"/>
    </row>
    <row r="7721" spans="1:8" x14ac:dyDescent="0.25">
      <c r="A7721" s="793"/>
      <c r="E7721" s="176"/>
      <c r="F7721" s="176"/>
      <c r="G7721" s="177"/>
      <c r="H7721" s="177"/>
    </row>
    <row r="7722" spans="1:8" x14ac:dyDescent="0.25">
      <c r="A7722" s="793"/>
      <c r="E7722" s="176"/>
      <c r="F7722" s="176"/>
      <c r="G7722" s="177"/>
      <c r="H7722" s="177"/>
    </row>
    <row r="7723" spans="1:8" x14ac:dyDescent="0.25">
      <c r="A7723" s="793"/>
      <c r="E7723" s="176"/>
      <c r="F7723" s="176"/>
      <c r="G7723" s="177"/>
      <c r="H7723" s="177"/>
    </row>
    <row r="7724" spans="1:8" x14ac:dyDescent="0.25">
      <c r="A7724" s="793"/>
      <c r="E7724" s="176"/>
      <c r="F7724" s="176"/>
      <c r="G7724" s="177"/>
      <c r="H7724" s="177"/>
    </row>
    <row r="7725" spans="1:8" x14ac:dyDescent="0.25">
      <c r="A7725" s="793"/>
      <c r="E7725" s="176"/>
      <c r="F7725" s="176"/>
      <c r="G7725" s="177"/>
      <c r="H7725" s="177"/>
    </row>
    <row r="7726" spans="1:8" x14ac:dyDescent="0.25">
      <c r="A7726" s="793"/>
      <c r="E7726" s="176"/>
      <c r="F7726" s="176"/>
      <c r="G7726" s="177"/>
      <c r="H7726" s="177"/>
    </row>
    <row r="7727" spans="1:8" x14ac:dyDescent="0.25">
      <c r="A7727" s="793"/>
      <c r="E7727" s="176"/>
      <c r="F7727" s="176"/>
      <c r="G7727" s="177"/>
      <c r="H7727" s="177"/>
    </row>
    <row r="7728" spans="1:8" x14ac:dyDescent="0.25">
      <c r="A7728" s="793"/>
      <c r="E7728" s="176"/>
      <c r="F7728" s="176"/>
      <c r="G7728" s="177"/>
      <c r="H7728" s="177"/>
    </row>
    <row r="7729" spans="1:8" x14ac:dyDescent="0.25">
      <c r="A7729" s="793"/>
      <c r="E7729" s="176"/>
      <c r="F7729" s="176"/>
      <c r="G7729" s="177"/>
      <c r="H7729" s="177"/>
    </row>
    <row r="7730" spans="1:8" x14ac:dyDescent="0.25">
      <c r="A7730" s="793"/>
      <c r="E7730" s="176"/>
      <c r="F7730" s="176"/>
      <c r="G7730" s="177"/>
      <c r="H7730" s="177"/>
    </row>
    <row r="7731" spans="1:8" x14ac:dyDescent="0.25">
      <c r="A7731" s="793"/>
      <c r="E7731" s="176"/>
      <c r="F7731" s="176"/>
      <c r="G7731" s="177"/>
      <c r="H7731" s="177"/>
    </row>
    <row r="7732" spans="1:8" x14ac:dyDescent="0.25">
      <c r="A7732" s="793"/>
      <c r="E7732" s="176"/>
      <c r="F7732" s="176"/>
      <c r="G7732" s="177"/>
      <c r="H7732" s="177"/>
    </row>
    <row r="7733" spans="1:8" x14ac:dyDescent="0.25">
      <c r="A7733" s="793"/>
      <c r="E7733" s="176"/>
      <c r="F7733" s="176"/>
      <c r="G7733" s="177"/>
      <c r="H7733" s="177"/>
    </row>
    <row r="7734" spans="1:8" x14ac:dyDescent="0.25">
      <c r="A7734" s="793"/>
      <c r="E7734" s="176"/>
      <c r="F7734" s="176"/>
      <c r="G7734" s="177"/>
      <c r="H7734" s="177"/>
    </row>
    <row r="7735" spans="1:8" x14ac:dyDescent="0.25">
      <c r="A7735" s="793"/>
      <c r="E7735" s="176"/>
      <c r="F7735" s="176"/>
      <c r="G7735" s="177"/>
      <c r="H7735" s="177"/>
    </row>
    <row r="7736" spans="1:8" x14ac:dyDescent="0.25">
      <c r="A7736" s="793"/>
      <c r="E7736" s="176"/>
      <c r="F7736" s="176"/>
      <c r="G7736" s="177"/>
      <c r="H7736" s="177"/>
    </row>
    <row r="7737" spans="1:8" x14ac:dyDescent="0.25">
      <c r="A7737" s="793"/>
      <c r="E7737" s="176"/>
      <c r="F7737" s="176"/>
      <c r="G7737" s="177"/>
      <c r="H7737" s="177"/>
    </row>
    <row r="7738" spans="1:8" x14ac:dyDescent="0.25">
      <c r="A7738" s="793"/>
      <c r="E7738" s="176"/>
      <c r="F7738" s="176"/>
      <c r="G7738" s="177"/>
      <c r="H7738" s="177"/>
    </row>
    <row r="7739" spans="1:8" x14ac:dyDescent="0.25">
      <c r="A7739" s="793"/>
      <c r="E7739" s="176"/>
      <c r="F7739" s="176"/>
      <c r="G7739" s="177"/>
      <c r="H7739" s="177"/>
    </row>
    <row r="7740" spans="1:8" x14ac:dyDescent="0.25">
      <c r="A7740" s="793"/>
      <c r="E7740" s="176"/>
      <c r="F7740" s="176"/>
      <c r="G7740" s="177"/>
      <c r="H7740" s="177"/>
    </row>
    <row r="7741" spans="1:8" x14ac:dyDescent="0.25">
      <c r="A7741" s="793"/>
      <c r="E7741" s="176"/>
      <c r="F7741" s="176"/>
      <c r="G7741" s="177"/>
      <c r="H7741" s="177"/>
    </row>
    <row r="7742" spans="1:8" x14ac:dyDescent="0.25">
      <c r="A7742" s="793"/>
      <c r="E7742" s="176"/>
      <c r="F7742" s="176"/>
      <c r="G7742" s="177"/>
      <c r="H7742" s="177"/>
    </row>
    <row r="7743" spans="1:8" x14ac:dyDescent="0.25">
      <c r="A7743" s="793"/>
      <c r="E7743" s="176"/>
      <c r="F7743" s="176"/>
      <c r="G7743" s="177"/>
      <c r="H7743" s="177"/>
    </row>
    <row r="7744" spans="1:8" x14ac:dyDescent="0.25">
      <c r="A7744" s="793"/>
      <c r="E7744" s="176"/>
      <c r="F7744" s="176"/>
      <c r="G7744" s="177"/>
      <c r="H7744" s="177"/>
    </row>
    <row r="7745" spans="1:8" x14ac:dyDescent="0.25">
      <c r="A7745" s="793"/>
      <c r="E7745" s="176"/>
      <c r="F7745" s="176"/>
      <c r="G7745" s="177"/>
      <c r="H7745" s="177"/>
    </row>
    <row r="7746" spans="1:8" x14ac:dyDescent="0.25">
      <c r="A7746" s="793"/>
      <c r="E7746" s="176"/>
      <c r="F7746" s="176"/>
      <c r="G7746" s="177"/>
      <c r="H7746" s="177"/>
    </row>
    <row r="7747" spans="1:8" x14ac:dyDescent="0.25">
      <c r="A7747" s="793"/>
      <c r="E7747" s="176"/>
      <c r="F7747" s="176"/>
      <c r="G7747" s="177"/>
      <c r="H7747" s="177"/>
    </row>
    <row r="7748" spans="1:8" x14ac:dyDescent="0.25">
      <c r="A7748" s="793"/>
      <c r="E7748" s="176"/>
      <c r="F7748" s="176"/>
      <c r="G7748" s="177"/>
      <c r="H7748" s="177"/>
    </row>
    <row r="7749" spans="1:8" x14ac:dyDescent="0.25">
      <c r="A7749" s="793"/>
      <c r="E7749" s="176"/>
      <c r="F7749" s="176"/>
      <c r="G7749" s="177"/>
      <c r="H7749" s="177"/>
    </row>
    <row r="7750" spans="1:8" x14ac:dyDescent="0.25">
      <c r="A7750" s="793"/>
      <c r="E7750" s="176"/>
      <c r="F7750" s="176"/>
      <c r="G7750" s="177"/>
      <c r="H7750" s="177"/>
    </row>
    <row r="7751" spans="1:8" x14ac:dyDescent="0.25">
      <c r="A7751" s="793"/>
      <c r="E7751" s="176"/>
      <c r="F7751" s="176"/>
      <c r="G7751" s="177"/>
      <c r="H7751" s="177"/>
    </row>
    <row r="7752" spans="1:8" x14ac:dyDescent="0.25">
      <c r="A7752" s="793"/>
      <c r="E7752" s="176"/>
      <c r="F7752" s="176"/>
      <c r="G7752" s="177"/>
      <c r="H7752" s="177"/>
    </row>
    <row r="7753" spans="1:8" x14ac:dyDescent="0.25">
      <c r="A7753" s="793"/>
      <c r="E7753" s="176"/>
      <c r="F7753" s="176"/>
      <c r="G7753" s="177"/>
      <c r="H7753" s="177"/>
    </row>
    <row r="7754" spans="1:8" x14ac:dyDescent="0.25">
      <c r="A7754" s="793"/>
      <c r="E7754" s="176"/>
      <c r="F7754" s="176"/>
      <c r="G7754" s="177"/>
      <c r="H7754" s="177"/>
    </row>
    <row r="7755" spans="1:8" x14ac:dyDescent="0.25">
      <c r="A7755" s="793"/>
      <c r="E7755" s="176"/>
      <c r="F7755" s="176"/>
      <c r="G7755" s="177"/>
      <c r="H7755" s="177"/>
    </row>
    <row r="7756" spans="1:8" x14ac:dyDescent="0.25">
      <c r="A7756" s="793"/>
      <c r="E7756" s="176"/>
      <c r="F7756" s="176"/>
      <c r="G7756" s="177"/>
      <c r="H7756" s="177"/>
    </row>
    <row r="7757" spans="1:8" x14ac:dyDescent="0.25">
      <c r="A7757" s="793"/>
      <c r="E7757" s="176"/>
      <c r="F7757" s="176"/>
      <c r="G7757" s="177"/>
      <c r="H7757" s="177"/>
    </row>
    <row r="7758" spans="1:8" x14ac:dyDescent="0.25">
      <c r="A7758" s="793"/>
      <c r="E7758" s="176"/>
      <c r="F7758" s="176"/>
      <c r="G7758" s="177"/>
      <c r="H7758" s="177"/>
    </row>
    <row r="7759" spans="1:8" x14ac:dyDescent="0.25">
      <c r="A7759" s="793"/>
      <c r="E7759" s="176"/>
      <c r="F7759" s="176"/>
      <c r="G7759" s="177"/>
      <c r="H7759" s="177"/>
    </row>
    <row r="7760" spans="1:8" x14ac:dyDescent="0.25">
      <c r="A7760" s="793"/>
      <c r="E7760" s="176"/>
      <c r="F7760" s="176"/>
      <c r="G7760" s="177"/>
      <c r="H7760" s="177"/>
    </row>
    <row r="7761" spans="1:8" x14ac:dyDescent="0.25">
      <c r="A7761" s="793"/>
      <c r="E7761" s="176"/>
      <c r="F7761" s="176"/>
      <c r="G7761" s="177"/>
      <c r="H7761" s="177"/>
    </row>
    <row r="7762" spans="1:8" x14ac:dyDescent="0.25">
      <c r="A7762" s="793"/>
      <c r="E7762" s="176"/>
      <c r="F7762" s="176"/>
      <c r="G7762" s="177"/>
      <c r="H7762" s="177"/>
    </row>
    <row r="7763" spans="1:8" x14ac:dyDescent="0.25">
      <c r="A7763" s="793"/>
      <c r="E7763" s="176"/>
      <c r="F7763" s="176"/>
      <c r="G7763" s="177"/>
      <c r="H7763" s="177"/>
    </row>
    <row r="7764" spans="1:8" x14ac:dyDescent="0.25">
      <c r="A7764" s="793"/>
      <c r="E7764" s="176"/>
      <c r="F7764" s="176"/>
      <c r="G7764" s="177"/>
      <c r="H7764" s="177"/>
    </row>
    <row r="7765" spans="1:8" x14ac:dyDescent="0.25">
      <c r="A7765" s="793"/>
      <c r="E7765" s="176"/>
      <c r="F7765" s="176"/>
      <c r="G7765" s="177"/>
      <c r="H7765" s="177"/>
    </row>
    <row r="7766" spans="1:8" x14ac:dyDescent="0.25">
      <c r="A7766" s="793"/>
      <c r="E7766" s="176"/>
      <c r="F7766" s="176"/>
      <c r="G7766" s="177"/>
      <c r="H7766" s="177"/>
    </row>
    <row r="7767" spans="1:8" x14ac:dyDescent="0.25">
      <c r="A7767" s="793"/>
      <c r="E7767" s="176"/>
      <c r="F7767" s="176"/>
      <c r="G7767" s="177"/>
      <c r="H7767" s="177"/>
    </row>
    <row r="7768" spans="1:8" x14ac:dyDescent="0.25">
      <c r="A7768" s="793"/>
      <c r="E7768" s="176"/>
      <c r="F7768" s="176"/>
      <c r="G7768" s="177"/>
      <c r="H7768" s="177"/>
    </row>
    <row r="7769" spans="1:8" x14ac:dyDescent="0.25">
      <c r="A7769" s="793"/>
      <c r="E7769" s="176"/>
      <c r="F7769" s="176"/>
      <c r="G7769" s="177"/>
      <c r="H7769" s="177"/>
    </row>
    <row r="7770" spans="1:8" x14ac:dyDescent="0.25">
      <c r="A7770" s="793"/>
      <c r="E7770" s="176"/>
      <c r="F7770" s="176"/>
      <c r="G7770" s="177"/>
      <c r="H7770" s="177"/>
    </row>
    <row r="7771" spans="1:8" x14ac:dyDescent="0.25">
      <c r="A7771" s="793"/>
      <c r="E7771" s="176"/>
      <c r="F7771" s="176"/>
      <c r="G7771" s="177"/>
      <c r="H7771" s="177"/>
    </row>
    <row r="7772" spans="1:8" x14ac:dyDescent="0.25">
      <c r="A7772" s="793"/>
      <c r="E7772" s="176"/>
      <c r="F7772" s="176"/>
      <c r="G7772" s="177"/>
      <c r="H7772" s="177"/>
    </row>
    <row r="7773" spans="1:8" x14ac:dyDescent="0.25">
      <c r="A7773" s="793"/>
      <c r="E7773" s="176"/>
      <c r="F7773" s="176"/>
      <c r="G7773" s="177"/>
      <c r="H7773" s="177"/>
    </row>
    <row r="7774" spans="1:8" x14ac:dyDescent="0.25">
      <c r="A7774" s="793"/>
      <c r="E7774" s="176"/>
      <c r="F7774" s="176"/>
      <c r="G7774" s="177"/>
      <c r="H7774" s="177"/>
    </row>
    <row r="7775" spans="1:8" x14ac:dyDescent="0.25">
      <c r="A7775" s="793"/>
      <c r="E7775" s="176"/>
      <c r="F7775" s="176"/>
      <c r="G7775" s="177"/>
      <c r="H7775" s="177"/>
    </row>
    <row r="7776" spans="1:8" x14ac:dyDescent="0.25">
      <c r="A7776" s="793"/>
      <c r="E7776" s="176"/>
      <c r="F7776" s="176"/>
      <c r="G7776" s="177"/>
      <c r="H7776" s="177"/>
    </row>
    <row r="7777" spans="1:8" x14ac:dyDescent="0.25">
      <c r="A7777" s="793"/>
      <c r="E7777" s="176"/>
      <c r="F7777" s="176"/>
      <c r="G7777" s="177"/>
      <c r="H7777" s="177"/>
    </row>
    <row r="7778" spans="1:8" x14ac:dyDescent="0.25">
      <c r="A7778" s="793"/>
      <c r="E7778" s="176"/>
      <c r="F7778" s="176"/>
      <c r="G7778" s="177"/>
      <c r="H7778" s="177"/>
    </row>
    <row r="7779" spans="1:8" x14ac:dyDescent="0.25">
      <c r="A7779" s="793"/>
      <c r="E7779" s="176"/>
      <c r="F7779" s="176"/>
      <c r="G7779" s="177"/>
      <c r="H7779" s="177"/>
    </row>
    <row r="7780" spans="1:8" x14ac:dyDescent="0.25">
      <c r="A7780" s="793"/>
      <c r="E7780" s="176"/>
      <c r="F7780" s="176"/>
      <c r="G7780" s="177"/>
      <c r="H7780" s="177"/>
    </row>
    <row r="7781" spans="1:8" x14ac:dyDescent="0.25">
      <c r="A7781" s="793"/>
      <c r="E7781" s="176"/>
      <c r="F7781" s="176"/>
      <c r="G7781" s="177"/>
      <c r="H7781" s="177"/>
    </row>
    <row r="7782" spans="1:8" x14ac:dyDescent="0.25">
      <c r="A7782" s="793"/>
      <c r="E7782" s="176"/>
      <c r="F7782" s="176"/>
      <c r="G7782" s="177"/>
      <c r="H7782" s="177"/>
    </row>
    <row r="7783" spans="1:8" x14ac:dyDescent="0.25">
      <c r="A7783" s="793"/>
      <c r="E7783" s="176"/>
      <c r="F7783" s="176"/>
      <c r="G7783" s="177"/>
      <c r="H7783" s="177"/>
    </row>
    <row r="7784" spans="1:8" x14ac:dyDescent="0.25">
      <c r="A7784" s="793"/>
      <c r="E7784" s="176"/>
      <c r="F7784" s="176"/>
      <c r="G7784" s="177"/>
      <c r="H7784" s="177"/>
    </row>
    <row r="7785" spans="1:8" x14ac:dyDescent="0.25">
      <c r="A7785" s="793"/>
      <c r="E7785" s="176"/>
      <c r="F7785" s="176"/>
      <c r="G7785" s="177"/>
      <c r="H7785" s="177"/>
    </row>
    <row r="7786" spans="1:8" x14ac:dyDescent="0.25">
      <c r="A7786" s="793"/>
      <c r="E7786" s="176"/>
      <c r="F7786" s="176"/>
      <c r="G7786" s="177"/>
      <c r="H7786" s="177"/>
    </row>
    <row r="7787" spans="1:8" x14ac:dyDescent="0.25">
      <c r="A7787" s="793"/>
      <c r="E7787" s="176"/>
      <c r="F7787" s="176"/>
      <c r="G7787" s="177"/>
      <c r="H7787" s="177"/>
    </row>
    <row r="7788" spans="1:8" x14ac:dyDescent="0.25">
      <c r="A7788" s="793"/>
      <c r="E7788" s="176"/>
      <c r="F7788" s="176"/>
      <c r="G7788" s="177"/>
      <c r="H7788" s="177"/>
    </row>
    <row r="7789" spans="1:8" x14ac:dyDescent="0.25">
      <c r="A7789" s="793"/>
      <c r="E7789" s="176"/>
      <c r="F7789" s="176"/>
      <c r="G7789" s="177"/>
      <c r="H7789" s="177"/>
    </row>
    <row r="7790" spans="1:8" x14ac:dyDescent="0.25">
      <c r="A7790" s="793"/>
      <c r="E7790" s="176"/>
      <c r="F7790" s="176"/>
      <c r="G7790" s="177"/>
      <c r="H7790" s="177"/>
    </row>
    <row r="7791" spans="1:8" x14ac:dyDescent="0.25">
      <c r="A7791" s="793"/>
      <c r="E7791" s="176"/>
      <c r="F7791" s="176"/>
      <c r="G7791" s="177"/>
      <c r="H7791" s="177"/>
    </row>
    <row r="7792" spans="1:8" x14ac:dyDescent="0.25">
      <c r="A7792" s="793"/>
      <c r="E7792" s="176"/>
      <c r="F7792" s="176"/>
      <c r="G7792" s="177"/>
      <c r="H7792" s="177"/>
    </row>
    <row r="7793" spans="1:8" x14ac:dyDescent="0.25">
      <c r="A7793" s="793"/>
      <c r="E7793" s="176"/>
      <c r="F7793" s="176"/>
      <c r="G7793" s="177"/>
      <c r="H7793" s="177"/>
    </row>
    <row r="7794" spans="1:8" x14ac:dyDescent="0.25">
      <c r="A7794" s="793"/>
      <c r="E7794" s="176"/>
      <c r="F7794" s="176"/>
      <c r="G7794" s="177"/>
      <c r="H7794" s="177"/>
    </row>
    <row r="7795" spans="1:8" x14ac:dyDescent="0.25">
      <c r="A7795" s="793"/>
      <c r="E7795" s="176"/>
      <c r="F7795" s="176"/>
      <c r="G7795" s="177"/>
      <c r="H7795" s="177"/>
    </row>
    <row r="7796" spans="1:8" x14ac:dyDescent="0.25">
      <c r="A7796" s="793"/>
      <c r="E7796" s="176"/>
      <c r="F7796" s="176"/>
      <c r="G7796" s="177"/>
      <c r="H7796" s="177"/>
    </row>
    <row r="7797" spans="1:8" x14ac:dyDescent="0.25">
      <c r="A7797" s="793"/>
      <c r="E7797" s="176"/>
      <c r="F7797" s="176"/>
      <c r="G7797" s="177"/>
      <c r="H7797" s="177"/>
    </row>
    <row r="7798" spans="1:8" x14ac:dyDescent="0.25">
      <c r="A7798" s="793"/>
      <c r="E7798" s="176"/>
      <c r="F7798" s="176"/>
      <c r="G7798" s="177"/>
      <c r="H7798" s="177"/>
    </row>
    <row r="7799" spans="1:8" x14ac:dyDescent="0.25">
      <c r="A7799" s="793"/>
      <c r="E7799" s="176"/>
      <c r="F7799" s="176"/>
      <c r="G7799" s="177"/>
      <c r="H7799" s="177"/>
    </row>
    <row r="7800" spans="1:8" x14ac:dyDescent="0.25">
      <c r="A7800" s="793"/>
      <c r="E7800" s="176"/>
      <c r="F7800" s="176"/>
      <c r="G7800" s="177"/>
      <c r="H7800" s="177"/>
    </row>
    <row r="7801" spans="1:8" x14ac:dyDescent="0.25">
      <c r="A7801" s="793"/>
      <c r="E7801" s="176"/>
      <c r="F7801" s="176"/>
      <c r="G7801" s="177"/>
      <c r="H7801" s="177"/>
    </row>
    <row r="7802" spans="1:8" x14ac:dyDescent="0.25">
      <c r="A7802" s="793"/>
      <c r="E7802" s="176"/>
      <c r="F7802" s="176"/>
      <c r="G7802" s="177"/>
      <c r="H7802" s="177"/>
    </row>
    <row r="7803" spans="1:8" x14ac:dyDescent="0.25">
      <c r="A7803" s="793"/>
      <c r="E7803" s="176"/>
      <c r="F7803" s="176"/>
      <c r="G7803" s="177"/>
      <c r="H7803" s="177"/>
    </row>
    <row r="7804" spans="1:8" x14ac:dyDescent="0.25">
      <c r="A7804" s="793"/>
      <c r="E7804" s="176"/>
      <c r="F7804" s="176"/>
      <c r="G7804" s="177"/>
      <c r="H7804" s="177"/>
    </row>
    <row r="7805" spans="1:8" x14ac:dyDescent="0.25">
      <c r="A7805" s="793"/>
      <c r="E7805" s="176"/>
      <c r="F7805" s="176"/>
      <c r="G7805" s="177"/>
      <c r="H7805" s="177"/>
    </row>
    <row r="7806" spans="1:8" x14ac:dyDescent="0.25">
      <c r="A7806" s="793"/>
      <c r="E7806" s="176"/>
      <c r="F7806" s="176"/>
      <c r="G7806" s="177"/>
      <c r="H7806" s="177"/>
    </row>
    <row r="7807" spans="1:8" x14ac:dyDescent="0.25">
      <c r="A7807" s="793"/>
      <c r="E7807" s="176"/>
      <c r="F7807" s="176"/>
      <c r="G7807" s="177"/>
      <c r="H7807" s="177"/>
    </row>
    <row r="7808" spans="1:8" x14ac:dyDescent="0.25">
      <c r="A7808" s="793"/>
      <c r="E7808" s="176"/>
      <c r="F7808" s="176"/>
      <c r="G7808" s="177"/>
      <c r="H7808" s="177"/>
    </row>
    <row r="7809" spans="1:8" x14ac:dyDescent="0.25">
      <c r="A7809" s="793"/>
      <c r="E7809" s="176"/>
      <c r="F7809" s="176"/>
      <c r="G7809" s="177"/>
      <c r="H7809" s="177"/>
    </row>
    <row r="7810" spans="1:8" x14ac:dyDescent="0.25">
      <c r="A7810" s="793"/>
      <c r="E7810" s="176"/>
      <c r="F7810" s="176"/>
      <c r="G7810" s="177"/>
      <c r="H7810" s="177"/>
    </row>
    <row r="7811" spans="1:8" x14ac:dyDescent="0.25">
      <c r="A7811" s="793"/>
      <c r="E7811" s="176"/>
      <c r="F7811" s="176"/>
      <c r="G7811" s="177"/>
      <c r="H7811" s="177"/>
    </row>
    <row r="7812" spans="1:8" x14ac:dyDescent="0.25">
      <c r="A7812" s="793"/>
      <c r="E7812" s="176"/>
      <c r="F7812" s="176"/>
      <c r="G7812" s="177"/>
      <c r="H7812" s="177"/>
    </row>
    <row r="7813" spans="1:8" x14ac:dyDescent="0.25">
      <c r="A7813" s="793"/>
      <c r="E7813" s="176"/>
      <c r="F7813" s="176"/>
      <c r="G7813" s="177"/>
      <c r="H7813" s="177"/>
    </row>
    <row r="7814" spans="1:8" x14ac:dyDescent="0.25">
      <c r="A7814" s="793"/>
      <c r="E7814" s="176"/>
      <c r="F7814" s="176"/>
      <c r="G7814" s="177"/>
      <c r="H7814" s="177"/>
    </row>
    <row r="7815" spans="1:8" x14ac:dyDescent="0.25">
      <c r="A7815" s="793"/>
      <c r="E7815" s="176"/>
      <c r="F7815" s="176"/>
      <c r="G7815" s="177"/>
      <c r="H7815" s="177"/>
    </row>
    <row r="7816" spans="1:8" x14ac:dyDescent="0.25">
      <c r="A7816" s="793"/>
      <c r="E7816" s="176"/>
      <c r="F7816" s="176"/>
      <c r="G7816" s="177"/>
      <c r="H7816" s="177"/>
    </row>
    <row r="7817" spans="1:8" x14ac:dyDescent="0.25">
      <c r="A7817" s="793"/>
      <c r="E7817" s="176"/>
      <c r="F7817" s="176"/>
      <c r="G7817" s="177"/>
      <c r="H7817" s="177"/>
    </row>
    <row r="7818" spans="1:8" x14ac:dyDescent="0.25">
      <c r="A7818" s="793"/>
      <c r="E7818" s="176"/>
      <c r="F7818" s="176"/>
      <c r="G7818" s="177"/>
      <c r="H7818" s="177"/>
    </row>
    <row r="7819" spans="1:8" x14ac:dyDescent="0.25">
      <c r="A7819" s="793"/>
      <c r="E7819" s="176"/>
      <c r="F7819" s="176"/>
      <c r="G7819" s="177"/>
      <c r="H7819" s="177"/>
    </row>
    <row r="7820" spans="1:8" x14ac:dyDescent="0.25">
      <c r="A7820" s="793"/>
      <c r="E7820" s="176"/>
      <c r="F7820" s="176"/>
      <c r="G7820" s="177"/>
      <c r="H7820" s="177"/>
    </row>
    <row r="7821" spans="1:8" x14ac:dyDescent="0.25">
      <c r="A7821" s="793"/>
      <c r="E7821" s="176"/>
      <c r="F7821" s="176"/>
      <c r="G7821" s="177"/>
      <c r="H7821" s="177"/>
    </row>
    <row r="7822" spans="1:8" x14ac:dyDescent="0.25">
      <c r="A7822" s="793"/>
      <c r="E7822" s="176"/>
      <c r="F7822" s="176"/>
      <c r="G7822" s="177"/>
      <c r="H7822" s="177"/>
    </row>
    <row r="7823" spans="1:8" x14ac:dyDescent="0.25">
      <c r="A7823" s="793"/>
      <c r="E7823" s="176"/>
      <c r="F7823" s="176"/>
      <c r="G7823" s="177"/>
      <c r="H7823" s="177"/>
    </row>
    <row r="7824" spans="1:8" x14ac:dyDescent="0.25">
      <c r="A7824" s="793"/>
      <c r="E7824" s="176"/>
      <c r="F7824" s="176"/>
      <c r="G7824" s="177"/>
      <c r="H7824" s="177"/>
    </row>
    <row r="7825" spans="1:8" x14ac:dyDescent="0.25">
      <c r="A7825" s="793"/>
      <c r="E7825" s="176"/>
      <c r="F7825" s="176"/>
      <c r="G7825" s="177"/>
      <c r="H7825" s="177"/>
    </row>
    <row r="7826" spans="1:8" x14ac:dyDescent="0.25">
      <c r="A7826" s="793"/>
      <c r="E7826" s="176"/>
      <c r="F7826" s="176"/>
      <c r="G7826" s="177"/>
      <c r="H7826" s="177"/>
    </row>
    <row r="7827" spans="1:8" x14ac:dyDescent="0.25">
      <c r="A7827" s="793"/>
      <c r="E7827" s="176"/>
      <c r="F7827" s="176"/>
      <c r="G7827" s="177"/>
      <c r="H7827" s="177"/>
    </row>
    <row r="7828" spans="1:8" x14ac:dyDescent="0.25">
      <c r="A7828" s="793"/>
      <c r="E7828" s="176"/>
      <c r="F7828" s="176"/>
      <c r="G7828" s="177"/>
      <c r="H7828" s="177"/>
    </row>
    <row r="7829" spans="1:8" x14ac:dyDescent="0.25">
      <c r="A7829" s="793"/>
      <c r="E7829" s="176"/>
      <c r="F7829" s="176"/>
      <c r="G7829" s="177"/>
      <c r="H7829" s="177"/>
    </row>
    <row r="7830" spans="1:8" x14ac:dyDescent="0.25">
      <c r="A7830" s="793"/>
      <c r="E7830" s="176"/>
      <c r="F7830" s="176"/>
      <c r="G7830" s="177"/>
      <c r="H7830" s="177"/>
    </row>
    <row r="7831" spans="1:8" x14ac:dyDescent="0.25">
      <c r="A7831" s="793"/>
      <c r="E7831" s="176"/>
      <c r="F7831" s="176"/>
      <c r="G7831" s="177"/>
      <c r="H7831" s="177"/>
    </row>
    <row r="7832" spans="1:8" x14ac:dyDescent="0.25">
      <c r="A7832" s="793"/>
      <c r="E7832" s="176"/>
      <c r="F7832" s="176"/>
      <c r="G7832" s="177"/>
      <c r="H7832" s="177"/>
    </row>
    <row r="7833" spans="1:8" x14ac:dyDescent="0.25">
      <c r="A7833" s="793"/>
      <c r="E7833" s="176"/>
      <c r="F7833" s="176"/>
      <c r="G7833" s="177"/>
      <c r="H7833" s="177"/>
    </row>
    <row r="7834" spans="1:8" x14ac:dyDescent="0.25">
      <c r="A7834" s="793"/>
      <c r="E7834" s="176"/>
      <c r="F7834" s="176"/>
      <c r="G7834" s="177"/>
      <c r="H7834" s="177"/>
    </row>
    <row r="7835" spans="1:8" x14ac:dyDescent="0.25">
      <c r="A7835" s="793"/>
      <c r="E7835" s="176"/>
      <c r="F7835" s="176"/>
      <c r="G7835" s="177"/>
      <c r="H7835" s="177"/>
    </row>
    <row r="7836" spans="1:8" x14ac:dyDescent="0.25">
      <c r="A7836" s="793"/>
      <c r="E7836" s="176"/>
      <c r="F7836" s="176"/>
      <c r="G7836" s="177"/>
      <c r="H7836" s="177"/>
    </row>
    <row r="7837" spans="1:8" x14ac:dyDescent="0.25">
      <c r="A7837" s="793"/>
      <c r="E7837" s="176"/>
      <c r="F7837" s="176"/>
      <c r="G7837" s="177"/>
      <c r="H7837" s="177"/>
    </row>
    <row r="7838" spans="1:8" x14ac:dyDescent="0.25">
      <c r="A7838" s="793"/>
      <c r="E7838" s="176"/>
      <c r="F7838" s="176"/>
      <c r="G7838" s="177"/>
      <c r="H7838" s="177"/>
    </row>
    <row r="7839" spans="1:8" x14ac:dyDescent="0.25">
      <c r="A7839" s="793"/>
      <c r="E7839" s="176"/>
      <c r="F7839" s="176"/>
      <c r="G7839" s="177"/>
      <c r="H7839" s="177"/>
    </row>
    <row r="7840" spans="1:8" x14ac:dyDescent="0.25">
      <c r="A7840" s="793"/>
      <c r="E7840" s="176"/>
      <c r="F7840" s="176"/>
      <c r="G7840" s="177"/>
      <c r="H7840" s="177"/>
    </row>
    <row r="7841" spans="1:8" x14ac:dyDescent="0.25">
      <c r="A7841" s="793"/>
      <c r="E7841" s="176"/>
      <c r="F7841" s="176"/>
      <c r="G7841" s="177"/>
      <c r="H7841" s="177"/>
    </row>
    <row r="7842" spans="1:8" x14ac:dyDescent="0.25">
      <c r="A7842" s="793"/>
      <c r="E7842" s="176"/>
      <c r="F7842" s="176"/>
      <c r="G7842" s="177"/>
      <c r="H7842" s="177"/>
    </row>
    <row r="7843" spans="1:8" x14ac:dyDescent="0.25">
      <c r="A7843" s="793"/>
      <c r="E7843" s="176"/>
      <c r="F7843" s="176"/>
      <c r="G7843" s="177"/>
      <c r="H7843" s="177"/>
    </row>
    <row r="7844" spans="1:8" x14ac:dyDescent="0.25">
      <c r="A7844" s="793"/>
      <c r="E7844" s="176"/>
      <c r="F7844" s="176"/>
      <c r="G7844" s="177"/>
      <c r="H7844" s="177"/>
    </row>
    <row r="7845" spans="1:8" x14ac:dyDescent="0.25">
      <c r="A7845" s="793"/>
      <c r="E7845" s="176"/>
      <c r="F7845" s="176"/>
      <c r="G7845" s="177"/>
      <c r="H7845" s="177"/>
    </row>
    <row r="7846" spans="1:8" x14ac:dyDescent="0.25">
      <c r="A7846" s="793"/>
      <c r="E7846" s="176"/>
      <c r="F7846" s="176"/>
      <c r="G7846" s="177"/>
      <c r="H7846" s="177"/>
    </row>
    <row r="7847" spans="1:8" x14ac:dyDescent="0.25">
      <c r="A7847" s="793"/>
      <c r="E7847" s="176"/>
      <c r="F7847" s="176"/>
      <c r="G7847" s="177"/>
      <c r="H7847" s="177"/>
    </row>
    <row r="7848" spans="1:8" x14ac:dyDescent="0.25">
      <c r="A7848" s="793"/>
      <c r="E7848" s="176"/>
      <c r="F7848" s="176"/>
      <c r="G7848" s="177"/>
      <c r="H7848" s="177"/>
    </row>
    <row r="7849" spans="1:8" x14ac:dyDescent="0.25">
      <c r="A7849" s="793"/>
      <c r="E7849" s="176"/>
      <c r="F7849" s="176"/>
      <c r="G7849" s="177"/>
      <c r="H7849" s="177"/>
    </row>
    <row r="7850" spans="1:8" x14ac:dyDescent="0.25">
      <c r="A7850" s="793"/>
      <c r="E7850" s="176"/>
      <c r="F7850" s="176"/>
      <c r="G7850" s="177"/>
      <c r="H7850" s="177"/>
    </row>
    <row r="7851" spans="1:8" x14ac:dyDescent="0.25">
      <c r="A7851" s="793"/>
      <c r="E7851" s="176"/>
      <c r="F7851" s="176"/>
      <c r="G7851" s="177"/>
      <c r="H7851" s="177"/>
    </row>
    <row r="7852" spans="1:8" x14ac:dyDescent="0.25">
      <c r="A7852" s="793"/>
      <c r="E7852" s="176"/>
      <c r="F7852" s="176"/>
      <c r="G7852" s="177"/>
      <c r="H7852" s="177"/>
    </row>
    <row r="7853" spans="1:8" x14ac:dyDescent="0.25">
      <c r="A7853" s="793"/>
      <c r="E7853" s="176"/>
      <c r="F7853" s="176"/>
      <c r="G7853" s="177"/>
      <c r="H7853" s="177"/>
    </row>
    <row r="7854" spans="1:8" x14ac:dyDescent="0.25">
      <c r="A7854" s="793"/>
      <c r="E7854" s="176"/>
      <c r="F7854" s="176"/>
      <c r="G7854" s="177"/>
      <c r="H7854" s="177"/>
    </row>
    <row r="7855" spans="1:8" x14ac:dyDescent="0.25">
      <c r="A7855" s="793"/>
      <c r="E7855" s="176"/>
      <c r="F7855" s="176"/>
      <c r="G7855" s="177"/>
      <c r="H7855" s="177"/>
    </row>
    <row r="7856" spans="1:8" x14ac:dyDescent="0.25">
      <c r="A7856" s="793"/>
      <c r="E7856" s="176"/>
      <c r="F7856" s="176"/>
      <c r="G7856" s="177"/>
      <c r="H7856" s="177"/>
    </row>
    <row r="7857" spans="1:8" x14ac:dyDescent="0.25">
      <c r="A7857" s="793"/>
      <c r="E7857" s="176"/>
      <c r="F7857" s="176"/>
      <c r="G7857" s="177"/>
      <c r="H7857" s="177"/>
    </row>
    <row r="7858" spans="1:8" x14ac:dyDescent="0.25">
      <c r="A7858" s="793"/>
      <c r="E7858" s="176"/>
      <c r="F7858" s="176"/>
      <c r="G7858" s="177"/>
      <c r="H7858" s="177"/>
    </row>
    <row r="7859" spans="1:8" x14ac:dyDescent="0.25">
      <c r="A7859" s="793"/>
      <c r="E7859" s="176"/>
      <c r="F7859" s="176"/>
      <c r="G7859" s="177"/>
      <c r="H7859" s="177"/>
    </row>
    <row r="7860" spans="1:8" x14ac:dyDescent="0.25">
      <c r="A7860" s="793"/>
      <c r="E7860" s="176"/>
      <c r="F7860" s="176"/>
      <c r="G7860" s="177"/>
      <c r="H7860" s="177"/>
    </row>
    <row r="7861" spans="1:8" x14ac:dyDescent="0.25">
      <c r="A7861" s="793"/>
      <c r="E7861" s="176"/>
      <c r="F7861" s="176"/>
      <c r="G7861" s="177"/>
      <c r="H7861" s="177"/>
    </row>
    <row r="7862" spans="1:8" x14ac:dyDescent="0.25">
      <c r="A7862" s="793"/>
      <c r="E7862" s="176"/>
      <c r="F7862" s="176"/>
      <c r="G7862" s="177"/>
      <c r="H7862" s="177"/>
    </row>
    <row r="7863" spans="1:8" x14ac:dyDescent="0.25">
      <c r="A7863" s="793"/>
      <c r="E7863" s="176"/>
      <c r="F7863" s="176"/>
      <c r="G7863" s="177"/>
      <c r="H7863" s="177"/>
    </row>
    <row r="7864" spans="1:8" x14ac:dyDescent="0.25">
      <c r="A7864" s="793"/>
      <c r="E7864" s="176"/>
      <c r="F7864" s="176"/>
      <c r="G7864" s="177"/>
      <c r="H7864" s="177"/>
    </row>
    <row r="7865" spans="1:8" x14ac:dyDescent="0.25">
      <c r="A7865" s="793"/>
      <c r="E7865" s="176"/>
      <c r="F7865" s="176"/>
      <c r="G7865" s="177"/>
      <c r="H7865" s="177"/>
    </row>
    <row r="7866" spans="1:8" x14ac:dyDescent="0.25">
      <c r="A7866" s="793"/>
      <c r="E7866" s="176"/>
      <c r="F7866" s="176"/>
      <c r="G7866" s="177"/>
      <c r="H7866" s="177"/>
    </row>
    <row r="7867" spans="1:8" x14ac:dyDescent="0.25">
      <c r="A7867" s="793"/>
      <c r="E7867" s="176"/>
      <c r="F7867" s="176"/>
      <c r="G7867" s="177"/>
      <c r="H7867" s="177"/>
    </row>
    <row r="7868" spans="1:8" x14ac:dyDescent="0.25">
      <c r="A7868" s="793"/>
      <c r="E7868" s="176"/>
      <c r="F7868" s="176"/>
      <c r="G7868" s="177"/>
      <c r="H7868" s="177"/>
    </row>
    <row r="7869" spans="1:8" x14ac:dyDescent="0.25">
      <c r="A7869" s="793"/>
      <c r="E7869" s="176"/>
      <c r="F7869" s="176"/>
      <c r="G7869" s="177"/>
      <c r="H7869" s="177"/>
    </row>
    <row r="7870" spans="1:8" x14ac:dyDescent="0.25">
      <c r="A7870" s="793"/>
      <c r="E7870" s="176"/>
      <c r="F7870" s="176"/>
      <c r="G7870" s="177"/>
      <c r="H7870" s="177"/>
    </row>
    <row r="7871" spans="1:8" x14ac:dyDescent="0.25">
      <c r="A7871" s="793"/>
      <c r="E7871" s="176"/>
      <c r="F7871" s="176"/>
      <c r="G7871" s="177"/>
      <c r="H7871" s="177"/>
    </row>
    <row r="7872" spans="1:8" x14ac:dyDescent="0.25">
      <c r="A7872" s="793"/>
      <c r="E7872" s="176"/>
      <c r="F7872" s="176"/>
      <c r="G7872" s="177"/>
      <c r="H7872" s="177"/>
    </row>
    <row r="7873" spans="1:8" x14ac:dyDescent="0.25">
      <c r="A7873" s="793"/>
      <c r="E7873" s="176"/>
      <c r="F7873" s="176"/>
      <c r="G7873" s="177"/>
      <c r="H7873" s="177"/>
    </row>
    <row r="7874" spans="1:8" x14ac:dyDescent="0.25">
      <c r="A7874" s="793"/>
      <c r="E7874" s="176"/>
      <c r="F7874" s="176"/>
      <c r="G7874" s="177"/>
      <c r="H7874" s="177"/>
    </row>
    <row r="7875" spans="1:8" x14ac:dyDescent="0.25">
      <c r="A7875" s="793"/>
      <c r="E7875" s="176"/>
      <c r="F7875" s="176"/>
      <c r="G7875" s="177"/>
      <c r="H7875" s="177"/>
    </row>
    <row r="7876" spans="1:8" x14ac:dyDescent="0.25">
      <c r="A7876" s="793"/>
      <c r="E7876" s="176"/>
      <c r="F7876" s="176"/>
      <c r="G7876" s="177"/>
      <c r="H7876" s="177"/>
    </row>
    <row r="7877" spans="1:8" x14ac:dyDescent="0.25">
      <c r="A7877" s="793"/>
      <c r="E7877" s="176"/>
      <c r="F7877" s="176"/>
      <c r="G7877" s="177"/>
      <c r="H7877" s="177"/>
    </row>
    <row r="7878" spans="1:8" x14ac:dyDescent="0.25">
      <c r="A7878" s="793"/>
      <c r="E7878" s="176"/>
      <c r="F7878" s="176"/>
      <c r="G7878" s="177"/>
      <c r="H7878" s="177"/>
    </row>
    <row r="7879" spans="1:8" x14ac:dyDescent="0.25">
      <c r="A7879" s="793"/>
      <c r="E7879" s="176"/>
      <c r="F7879" s="176"/>
      <c r="G7879" s="177"/>
      <c r="H7879" s="177"/>
    </row>
    <row r="7880" spans="1:8" x14ac:dyDescent="0.25">
      <c r="A7880" s="793"/>
      <c r="E7880" s="176"/>
      <c r="F7880" s="176"/>
      <c r="G7880" s="177"/>
      <c r="H7880" s="177"/>
    </row>
    <row r="7881" spans="1:8" x14ac:dyDescent="0.25">
      <c r="A7881" s="793"/>
      <c r="E7881" s="176"/>
      <c r="F7881" s="176"/>
      <c r="G7881" s="177"/>
      <c r="H7881" s="177"/>
    </row>
    <row r="7882" spans="1:8" x14ac:dyDescent="0.25">
      <c r="A7882" s="793"/>
      <c r="E7882" s="176"/>
      <c r="F7882" s="176"/>
      <c r="G7882" s="177"/>
      <c r="H7882" s="177"/>
    </row>
    <row r="7883" spans="1:8" x14ac:dyDescent="0.25">
      <c r="A7883" s="793"/>
      <c r="E7883" s="176"/>
      <c r="F7883" s="176"/>
      <c r="G7883" s="177"/>
      <c r="H7883" s="177"/>
    </row>
    <row r="7884" spans="1:8" x14ac:dyDescent="0.25">
      <c r="A7884" s="793"/>
      <c r="E7884" s="176"/>
      <c r="F7884" s="176"/>
      <c r="G7884" s="177"/>
      <c r="H7884" s="177"/>
    </row>
    <row r="7885" spans="1:8" x14ac:dyDescent="0.25">
      <c r="A7885" s="793"/>
      <c r="E7885" s="176"/>
      <c r="F7885" s="176"/>
      <c r="G7885" s="177"/>
      <c r="H7885" s="177"/>
    </row>
    <row r="7886" spans="1:8" x14ac:dyDescent="0.25">
      <c r="A7886" s="793"/>
      <c r="E7886" s="176"/>
      <c r="F7886" s="176"/>
      <c r="G7886" s="177"/>
      <c r="H7886" s="177"/>
    </row>
    <row r="7887" spans="1:8" x14ac:dyDescent="0.25">
      <c r="A7887" s="793"/>
      <c r="E7887" s="176"/>
      <c r="F7887" s="176"/>
      <c r="G7887" s="177"/>
      <c r="H7887" s="177"/>
    </row>
    <row r="7888" spans="1:8" x14ac:dyDescent="0.25">
      <c r="A7888" s="793"/>
      <c r="E7888" s="176"/>
      <c r="F7888" s="176"/>
      <c r="G7888" s="177"/>
      <c r="H7888" s="177"/>
    </row>
    <row r="7889" spans="1:8" x14ac:dyDescent="0.25">
      <c r="A7889" s="793"/>
      <c r="E7889" s="176"/>
      <c r="F7889" s="176"/>
      <c r="G7889" s="177"/>
      <c r="H7889" s="177"/>
    </row>
    <row r="7890" spans="1:8" x14ac:dyDescent="0.25">
      <c r="A7890" s="793"/>
      <c r="E7890" s="176"/>
      <c r="F7890" s="176"/>
      <c r="G7890" s="177"/>
      <c r="H7890" s="177"/>
    </row>
    <row r="7891" spans="1:8" x14ac:dyDescent="0.25">
      <c r="A7891" s="793"/>
      <c r="E7891" s="176"/>
      <c r="F7891" s="176"/>
      <c r="G7891" s="177"/>
      <c r="H7891" s="177"/>
    </row>
    <row r="7892" spans="1:8" x14ac:dyDescent="0.25">
      <c r="A7892" s="793"/>
      <c r="E7892" s="176"/>
      <c r="F7892" s="176"/>
      <c r="G7892" s="177"/>
      <c r="H7892" s="177"/>
    </row>
    <row r="7893" spans="1:8" x14ac:dyDescent="0.25">
      <c r="A7893" s="793"/>
      <c r="E7893" s="176"/>
      <c r="F7893" s="176"/>
      <c r="G7893" s="177"/>
      <c r="H7893" s="177"/>
    </row>
    <row r="7894" spans="1:8" x14ac:dyDescent="0.25">
      <c r="A7894" s="793"/>
      <c r="E7894" s="176"/>
      <c r="F7894" s="176"/>
      <c r="G7894" s="177"/>
      <c r="H7894" s="177"/>
    </row>
    <row r="7895" spans="1:8" x14ac:dyDescent="0.25">
      <c r="A7895" s="793"/>
      <c r="E7895" s="176"/>
      <c r="F7895" s="176"/>
      <c r="G7895" s="177"/>
      <c r="H7895" s="177"/>
    </row>
    <row r="7896" spans="1:8" x14ac:dyDescent="0.25">
      <c r="A7896" s="793"/>
      <c r="E7896" s="176"/>
      <c r="F7896" s="176"/>
      <c r="G7896" s="177"/>
      <c r="H7896" s="177"/>
    </row>
    <row r="7897" spans="1:8" x14ac:dyDescent="0.25">
      <c r="A7897" s="793"/>
      <c r="E7897" s="176"/>
      <c r="F7897" s="176"/>
      <c r="G7897" s="177"/>
      <c r="H7897" s="177"/>
    </row>
    <row r="7898" spans="1:8" x14ac:dyDescent="0.25">
      <c r="A7898" s="793"/>
      <c r="E7898" s="176"/>
      <c r="F7898" s="176"/>
      <c r="G7898" s="177"/>
      <c r="H7898" s="177"/>
    </row>
    <row r="7899" spans="1:8" x14ac:dyDescent="0.25">
      <c r="A7899" s="793"/>
      <c r="E7899" s="176"/>
      <c r="F7899" s="176"/>
      <c r="G7899" s="177"/>
      <c r="H7899" s="177"/>
    </row>
    <row r="7900" spans="1:8" x14ac:dyDescent="0.25">
      <c r="A7900" s="793"/>
      <c r="E7900" s="176"/>
      <c r="F7900" s="176"/>
      <c r="G7900" s="177"/>
      <c r="H7900" s="177"/>
    </row>
    <row r="7901" spans="1:8" x14ac:dyDescent="0.25">
      <c r="A7901" s="793"/>
      <c r="E7901" s="176"/>
      <c r="F7901" s="176"/>
      <c r="G7901" s="177"/>
      <c r="H7901" s="177"/>
    </row>
    <row r="7902" spans="1:8" x14ac:dyDescent="0.25">
      <c r="A7902" s="793"/>
      <c r="E7902" s="176"/>
      <c r="F7902" s="176"/>
      <c r="G7902" s="177"/>
      <c r="H7902" s="177"/>
    </row>
    <row r="7903" spans="1:8" x14ac:dyDescent="0.25">
      <c r="A7903" s="793"/>
      <c r="E7903" s="176"/>
      <c r="F7903" s="176"/>
      <c r="G7903" s="177"/>
      <c r="H7903" s="177"/>
    </row>
    <row r="7904" spans="1:8" x14ac:dyDescent="0.25">
      <c r="A7904" s="793"/>
      <c r="E7904" s="176"/>
      <c r="F7904" s="176"/>
      <c r="G7904" s="177"/>
      <c r="H7904" s="177"/>
    </row>
    <row r="7905" spans="1:8" x14ac:dyDescent="0.25">
      <c r="A7905" s="793"/>
      <c r="E7905" s="176"/>
      <c r="F7905" s="176"/>
      <c r="G7905" s="177"/>
      <c r="H7905" s="177"/>
    </row>
    <row r="7906" spans="1:8" x14ac:dyDescent="0.25">
      <c r="A7906" s="793"/>
      <c r="E7906" s="176"/>
      <c r="F7906" s="176"/>
      <c r="G7906" s="177"/>
      <c r="H7906" s="177"/>
    </row>
    <row r="7907" spans="1:8" x14ac:dyDescent="0.25">
      <c r="A7907" s="793"/>
      <c r="E7907" s="176"/>
      <c r="F7907" s="176"/>
      <c r="G7907" s="177"/>
      <c r="H7907" s="177"/>
    </row>
    <row r="7908" spans="1:8" x14ac:dyDescent="0.25">
      <c r="A7908" s="793"/>
      <c r="E7908" s="176"/>
      <c r="F7908" s="176"/>
      <c r="G7908" s="177"/>
      <c r="H7908" s="177"/>
    </row>
    <row r="7909" spans="1:8" x14ac:dyDescent="0.25">
      <c r="A7909" s="793"/>
      <c r="E7909" s="176"/>
      <c r="F7909" s="176"/>
      <c r="G7909" s="177"/>
      <c r="H7909" s="177"/>
    </row>
    <row r="7910" spans="1:8" x14ac:dyDescent="0.25">
      <c r="A7910" s="793"/>
      <c r="E7910" s="176"/>
      <c r="F7910" s="176"/>
      <c r="G7910" s="177"/>
      <c r="H7910" s="177"/>
    </row>
    <row r="7911" spans="1:8" x14ac:dyDescent="0.25">
      <c r="A7911" s="793"/>
      <c r="E7911" s="176"/>
      <c r="F7911" s="176"/>
      <c r="G7911" s="177"/>
      <c r="H7911" s="177"/>
    </row>
    <row r="7912" spans="1:8" x14ac:dyDescent="0.25">
      <c r="A7912" s="793"/>
      <c r="E7912" s="176"/>
      <c r="F7912" s="176"/>
      <c r="G7912" s="177"/>
      <c r="H7912" s="177"/>
    </row>
    <row r="7913" spans="1:8" x14ac:dyDescent="0.25">
      <c r="A7913" s="793"/>
      <c r="E7913" s="176"/>
      <c r="F7913" s="176"/>
      <c r="G7913" s="177"/>
      <c r="H7913" s="177"/>
    </row>
    <row r="7914" spans="1:8" x14ac:dyDescent="0.25">
      <c r="A7914" s="793"/>
      <c r="E7914" s="176"/>
      <c r="F7914" s="176"/>
      <c r="G7914" s="177"/>
      <c r="H7914" s="177"/>
    </row>
    <row r="7915" spans="1:8" x14ac:dyDescent="0.25">
      <c r="A7915" s="793"/>
      <c r="E7915" s="176"/>
      <c r="F7915" s="176"/>
      <c r="G7915" s="177"/>
      <c r="H7915" s="177"/>
    </row>
    <row r="7916" spans="1:8" x14ac:dyDescent="0.25">
      <c r="A7916" s="793"/>
      <c r="E7916" s="176"/>
      <c r="F7916" s="176"/>
      <c r="G7916" s="177"/>
      <c r="H7916" s="177"/>
    </row>
    <row r="7917" spans="1:8" x14ac:dyDescent="0.25">
      <c r="A7917" s="793"/>
      <c r="E7917" s="176"/>
      <c r="F7917" s="176"/>
      <c r="G7917" s="177"/>
      <c r="H7917" s="177"/>
    </row>
    <row r="7918" spans="1:8" x14ac:dyDescent="0.25">
      <c r="A7918" s="793"/>
      <c r="E7918" s="176"/>
      <c r="F7918" s="176"/>
      <c r="G7918" s="177"/>
      <c r="H7918" s="177"/>
    </row>
    <row r="7919" spans="1:8" x14ac:dyDescent="0.25">
      <c r="A7919" s="793"/>
      <c r="E7919" s="176"/>
      <c r="F7919" s="176"/>
      <c r="G7919" s="177"/>
      <c r="H7919" s="177"/>
    </row>
    <row r="7920" spans="1:8" x14ac:dyDescent="0.25">
      <c r="A7920" s="793"/>
      <c r="E7920" s="176"/>
      <c r="F7920" s="176"/>
      <c r="G7920" s="177"/>
      <c r="H7920" s="177"/>
    </row>
    <row r="7921" spans="1:8" x14ac:dyDescent="0.25">
      <c r="A7921" s="793"/>
      <c r="E7921" s="176"/>
      <c r="F7921" s="176"/>
      <c r="G7921" s="177"/>
      <c r="H7921" s="177"/>
    </row>
    <row r="7922" spans="1:8" x14ac:dyDescent="0.25">
      <c r="A7922" s="793"/>
      <c r="E7922" s="176"/>
      <c r="F7922" s="176"/>
      <c r="G7922" s="177"/>
      <c r="H7922" s="177"/>
    </row>
    <row r="7923" spans="1:8" x14ac:dyDescent="0.25">
      <c r="A7923" s="793"/>
      <c r="E7923" s="176"/>
      <c r="F7923" s="176"/>
      <c r="G7923" s="177"/>
      <c r="H7923" s="177"/>
    </row>
    <row r="7924" spans="1:8" x14ac:dyDescent="0.25">
      <c r="A7924" s="793"/>
      <c r="E7924" s="176"/>
      <c r="F7924" s="176"/>
      <c r="G7924" s="177"/>
      <c r="H7924" s="177"/>
    </row>
    <row r="7925" spans="1:8" x14ac:dyDescent="0.25">
      <c r="A7925" s="793"/>
      <c r="E7925" s="176"/>
      <c r="F7925" s="176"/>
      <c r="G7925" s="177"/>
      <c r="H7925" s="177"/>
    </row>
    <row r="7926" spans="1:8" x14ac:dyDescent="0.25">
      <c r="A7926" s="793"/>
      <c r="E7926" s="176"/>
      <c r="F7926" s="176"/>
      <c r="G7926" s="177"/>
      <c r="H7926" s="177"/>
    </row>
    <row r="7927" spans="1:8" x14ac:dyDescent="0.25">
      <c r="A7927" s="793"/>
      <c r="E7927" s="176"/>
      <c r="F7927" s="176"/>
      <c r="G7927" s="177"/>
      <c r="H7927" s="177"/>
    </row>
    <row r="7928" spans="1:8" x14ac:dyDescent="0.25">
      <c r="A7928" s="793"/>
      <c r="E7928" s="176"/>
      <c r="F7928" s="176"/>
      <c r="G7928" s="177"/>
      <c r="H7928" s="177"/>
    </row>
    <row r="7929" spans="1:8" x14ac:dyDescent="0.25">
      <c r="A7929" s="793"/>
      <c r="E7929" s="176"/>
      <c r="F7929" s="176"/>
      <c r="G7929" s="177"/>
      <c r="H7929" s="177"/>
    </row>
    <row r="7930" spans="1:8" x14ac:dyDescent="0.25">
      <c r="A7930" s="793"/>
      <c r="E7930" s="176"/>
      <c r="F7930" s="176"/>
      <c r="G7930" s="177"/>
      <c r="H7930" s="177"/>
    </row>
    <row r="7931" spans="1:8" x14ac:dyDescent="0.25">
      <c r="A7931" s="793"/>
      <c r="E7931" s="176"/>
      <c r="F7931" s="176"/>
      <c r="G7931" s="177"/>
      <c r="H7931" s="177"/>
    </row>
    <row r="7932" spans="1:8" x14ac:dyDescent="0.25">
      <c r="A7932" s="793"/>
      <c r="E7932" s="176"/>
      <c r="F7932" s="176"/>
      <c r="G7932" s="177"/>
      <c r="H7932" s="177"/>
    </row>
    <row r="7933" spans="1:8" x14ac:dyDescent="0.25">
      <c r="A7933" s="793"/>
      <c r="E7933" s="176"/>
      <c r="F7933" s="176"/>
      <c r="G7933" s="177"/>
      <c r="H7933" s="177"/>
    </row>
    <row r="7934" spans="1:8" x14ac:dyDescent="0.25">
      <c r="A7934" s="793"/>
      <c r="E7934" s="176"/>
      <c r="F7934" s="176"/>
      <c r="G7934" s="177"/>
      <c r="H7934" s="177"/>
    </row>
    <row r="7935" spans="1:8" x14ac:dyDescent="0.25">
      <c r="A7935" s="793"/>
      <c r="E7935" s="176"/>
      <c r="F7935" s="176"/>
      <c r="G7935" s="177"/>
      <c r="H7935" s="177"/>
    </row>
    <row r="7936" spans="1:8" x14ac:dyDescent="0.25">
      <c r="A7936" s="793"/>
      <c r="E7936" s="176"/>
      <c r="F7936" s="176"/>
      <c r="G7936" s="177"/>
      <c r="H7936" s="177"/>
    </row>
    <row r="7937" spans="1:8" x14ac:dyDescent="0.25">
      <c r="A7937" s="793"/>
      <c r="E7937" s="176"/>
      <c r="F7937" s="176"/>
      <c r="G7937" s="177"/>
      <c r="H7937" s="177"/>
    </row>
    <row r="7938" spans="1:8" x14ac:dyDescent="0.25">
      <c r="A7938" s="793"/>
      <c r="E7938" s="176"/>
      <c r="F7938" s="176"/>
      <c r="G7938" s="177"/>
      <c r="H7938" s="177"/>
    </row>
    <row r="7939" spans="1:8" x14ac:dyDescent="0.25">
      <c r="A7939" s="793"/>
      <c r="E7939" s="176"/>
      <c r="F7939" s="176"/>
      <c r="G7939" s="177"/>
      <c r="H7939" s="177"/>
    </row>
    <row r="7940" spans="1:8" x14ac:dyDescent="0.25">
      <c r="A7940" s="793"/>
      <c r="E7940" s="176"/>
      <c r="F7940" s="176"/>
      <c r="G7940" s="177"/>
      <c r="H7940" s="177"/>
    </row>
    <row r="7941" spans="1:8" x14ac:dyDescent="0.25">
      <c r="A7941" s="793"/>
      <c r="E7941" s="176"/>
      <c r="F7941" s="176"/>
      <c r="G7941" s="177"/>
      <c r="H7941" s="177"/>
    </row>
    <row r="7942" spans="1:8" x14ac:dyDescent="0.25">
      <c r="A7942" s="793"/>
      <c r="E7942" s="176"/>
      <c r="F7942" s="176"/>
      <c r="G7942" s="177"/>
      <c r="H7942" s="177"/>
    </row>
    <row r="7943" spans="1:8" x14ac:dyDescent="0.25">
      <c r="A7943" s="793"/>
      <c r="E7943" s="176"/>
      <c r="F7943" s="176"/>
      <c r="G7943" s="177"/>
      <c r="H7943" s="177"/>
    </row>
    <row r="7944" spans="1:8" x14ac:dyDescent="0.25">
      <c r="A7944" s="793"/>
      <c r="E7944" s="176"/>
      <c r="F7944" s="176"/>
      <c r="G7944" s="177"/>
      <c r="H7944" s="177"/>
    </row>
    <row r="7945" spans="1:8" x14ac:dyDescent="0.25">
      <c r="A7945" s="793"/>
      <c r="E7945" s="176"/>
      <c r="F7945" s="176"/>
      <c r="G7945" s="177"/>
      <c r="H7945" s="177"/>
    </row>
    <row r="7946" spans="1:8" x14ac:dyDescent="0.25">
      <c r="A7946" s="793"/>
      <c r="E7946" s="176"/>
      <c r="F7946" s="176"/>
      <c r="G7946" s="177"/>
      <c r="H7946" s="177"/>
    </row>
    <row r="7947" spans="1:8" x14ac:dyDescent="0.25">
      <c r="A7947" s="793"/>
      <c r="E7947" s="176"/>
      <c r="F7947" s="176"/>
      <c r="G7947" s="177"/>
      <c r="H7947" s="177"/>
    </row>
    <row r="7948" spans="1:8" x14ac:dyDescent="0.25">
      <c r="A7948" s="793"/>
      <c r="E7948" s="176"/>
      <c r="F7948" s="176"/>
      <c r="G7948" s="177"/>
      <c r="H7948" s="177"/>
    </row>
    <row r="7949" spans="1:8" x14ac:dyDescent="0.25">
      <c r="A7949" s="793"/>
      <c r="E7949" s="176"/>
      <c r="F7949" s="176"/>
      <c r="G7949" s="177"/>
      <c r="H7949" s="177"/>
    </row>
    <row r="7950" spans="1:8" x14ac:dyDescent="0.25">
      <c r="A7950" s="793"/>
      <c r="E7950" s="176"/>
      <c r="F7950" s="176"/>
      <c r="G7950" s="177"/>
      <c r="H7950" s="177"/>
    </row>
    <row r="7951" spans="1:8" x14ac:dyDescent="0.25">
      <c r="A7951" s="793"/>
      <c r="E7951" s="176"/>
      <c r="F7951" s="176"/>
      <c r="G7951" s="177"/>
      <c r="H7951" s="177"/>
    </row>
    <row r="7952" spans="1:8" x14ac:dyDescent="0.25">
      <c r="A7952" s="793"/>
      <c r="E7952" s="176"/>
      <c r="F7952" s="176"/>
      <c r="G7952" s="177"/>
      <c r="H7952" s="177"/>
    </row>
    <row r="7953" spans="1:8" x14ac:dyDescent="0.25">
      <c r="A7953" s="793"/>
      <c r="E7953" s="176"/>
      <c r="F7953" s="176"/>
      <c r="G7953" s="177"/>
      <c r="H7953" s="177"/>
    </row>
    <row r="7954" spans="1:8" x14ac:dyDescent="0.25">
      <c r="A7954" s="793"/>
      <c r="E7954" s="176"/>
      <c r="F7954" s="176"/>
      <c r="G7954" s="177"/>
      <c r="H7954" s="177"/>
    </row>
    <row r="7955" spans="1:8" x14ac:dyDescent="0.25">
      <c r="A7955" s="793"/>
      <c r="E7955" s="176"/>
      <c r="F7955" s="176"/>
      <c r="G7955" s="177"/>
      <c r="H7955" s="177"/>
    </row>
    <row r="7956" spans="1:8" x14ac:dyDescent="0.25">
      <c r="A7956" s="793"/>
      <c r="E7956" s="176"/>
      <c r="F7956" s="176"/>
      <c r="G7956" s="177"/>
      <c r="H7956" s="177"/>
    </row>
    <row r="7957" spans="1:8" x14ac:dyDescent="0.25">
      <c r="A7957" s="793"/>
      <c r="E7957" s="176"/>
      <c r="F7957" s="176"/>
      <c r="G7957" s="177"/>
      <c r="H7957" s="177"/>
    </row>
    <row r="7958" spans="1:8" x14ac:dyDescent="0.25">
      <c r="A7958" s="793"/>
      <c r="E7958" s="176"/>
      <c r="F7958" s="176"/>
      <c r="G7958" s="177"/>
      <c r="H7958" s="177"/>
    </row>
    <row r="7959" spans="1:8" x14ac:dyDescent="0.25">
      <c r="A7959" s="793"/>
      <c r="E7959" s="176"/>
      <c r="F7959" s="176"/>
      <c r="G7959" s="177"/>
      <c r="H7959" s="177"/>
    </row>
    <row r="7960" spans="1:8" x14ac:dyDescent="0.25">
      <c r="A7960" s="793"/>
      <c r="E7960" s="176"/>
      <c r="F7960" s="176"/>
      <c r="G7960" s="177"/>
      <c r="H7960" s="177"/>
    </row>
    <row r="7961" spans="1:8" x14ac:dyDescent="0.25">
      <c r="A7961" s="793"/>
      <c r="E7961" s="176"/>
      <c r="F7961" s="176"/>
      <c r="G7961" s="177"/>
      <c r="H7961" s="177"/>
    </row>
    <row r="7962" spans="1:8" x14ac:dyDescent="0.25">
      <c r="A7962" s="793"/>
      <c r="E7962" s="176"/>
      <c r="F7962" s="176"/>
      <c r="G7962" s="177"/>
      <c r="H7962" s="177"/>
    </row>
    <row r="7963" spans="1:8" x14ac:dyDescent="0.25">
      <c r="A7963" s="793"/>
      <c r="E7963" s="176"/>
      <c r="F7963" s="176"/>
      <c r="G7963" s="177"/>
      <c r="H7963" s="177"/>
    </row>
    <row r="7964" spans="1:8" x14ac:dyDescent="0.25">
      <c r="A7964" s="793"/>
      <c r="E7964" s="176"/>
      <c r="F7964" s="176"/>
      <c r="G7964" s="177"/>
      <c r="H7964" s="177"/>
    </row>
    <row r="7965" spans="1:8" x14ac:dyDescent="0.25">
      <c r="A7965" s="793"/>
      <c r="E7965" s="176"/>
      <c r="F7965" s="176"/>
      <c r="G7965" s="177"/>
      <c r="H7965" s="177"/>
    </row>
    <row r="7966" spans="1:8" x14ac:dyDescent="0.25">
      <c r="A7966" s="793"/>
      <c r="E7966" s="176"/>
      <c r="F7966" s="176"/>
      <c r="G7966" s="177"/>
      <c r="H7966" s="177"/>
    </row>
    <row r="7967" spans="1:8" x14ac:dyDescent="0.25">
      <c r="A7967" s="793"/>
      <c r="E7967" s="176"/>
      <c r="F7967" s="176"/>
      <c r="G7967" s="177"/>
      <c r="H7967" s="177"/>
    </row>
    <row r="7968" spans="1:8" x14ac:dyDescent="0.25">
      <c r="A7968" s="793"/>
      <c r="E7968" s="176"/>
      <c r="F7968" s="176"/>
      <c r="G7968" s="177"/>
      <c r="H7968" s="177"/>
    </row>
    <row r="7969" spans="1:8" x14ac:dyDescent="0.25">
      <c r="A7969" s="793"/>
      <c r="E7969" s="176"/>
      <c r="F7969" s="176"/>
      <c r="G7969" s="177"/>
      <c r="H7969" s="177"/>
    </row>
    <row r="7970" spans="1:8" x14ac:dyDescent="0.25">
      <c r="A7970" s="793"/>
      <c r="E7970" s="176"/>
      <c r="F7970" s="176"/>
      <c r="G7970" s="177"/>
      <c r="H7970" s="177"/>
    </row>
    <row r="7971" spans="1:8" x14ac:dyDescent="0.25">
      <c r="A7971" s="793"/>
      <c r="E7971" s="176"/>
      <c r="F7971" s="176"/>
      <c r="G7971" s="177"/>
      <c r="H7971" s="177"/>
    </row>
    <row r="7972" spans="1:8" x14ac:dyDescent="0.25">
      <c r="A7972" s="793"/>
      <c r="E7972" s="176"/>
      <c r="F7972" s="176"/>
      <c r="G7972" s="177"/>
      <c r="H7972" s="177"/>
    </row>
    <row r="7973" spans="1:8" x14ac:dyDescent="0.25">
      <c r="A7973" s="793"/>
      <c r="E7973" s="176"/>
      <c r="F7973" s="176"/>
      <c r="G7973" s="177"/>
      <c r="H7973" s="177"/>
    </row>
    <row r="7974" spans="1:8" x14ac:dyDescent="0.25">
      <c r="A7974" s="793"/>
      <c r="E7974" s="176"/>
      <c r="F7974" s="176"/>
      <c r="G7974" s="177"/>
      <c r="H7974" s="177"/>
    </row>
    <row r="7975" spans="1:8" x14ac:dyDescent="0.25">
      <c r="A7975" s="793"/>
      <c r="E7975" s="176"/>
      <c r="F7975" s="176"/>
      <c r="G7975" s="177"/>
      <c r="H7975" s="177"/>
    </row>
    <row r="7976" spans="1:8" x14ac:dyDescent="0.25">
      <c r="A7976" s="793"/>
      <c r="E7976" s="176"/>
      <c r="F7976" s="176"/>
      <c r="G7976" s="177"/>
      <c r="H7976" s="177"/>
    </row>
    <row r="7977" spans="1:8" x14ac:dyDescent="0.25">
      <c r="A7977" s="793"/>
      <c r="E7977" s="176"/>
      <c r="F7977" s="176"/>
      <c r="G7977" s="177"/>
      <c r="H7977" s="177"/>
    </row>
    <row r="7978" spans="1:8" x14ac:dyDescent="0.25">
      <c r="A7978" s="793"/>
      <c r="E7978" s="176"/>
      <c r="F7978" s="176"/>
      <c r="G7978" s="177"/>
      <c r="H7978" s="177"/>
    </row>
    <row r="7979" spans="1:8" x14ac:dyDescent="0.25">
      <c r="A7979" s="793"/>
      <c r="E7979" s="176"/>
      <c r="F7979" s="176"/>
      <c r="G7979" s="177"/>
      <c r="H7979" s="177"/>
    </row>
    <row r="7980" spans="1:8" x14ac:dyDescent="0.25">
      <c r="A7980" s="793"/>
      <c r="E7980" s="176"/>
      <c r="F7980" s="176"/>
      <c r="G7980" s="177"/>
      <c r="H7980" s="177"/>
    </row>
    <row r="7981" spans="1:8" x14ac:dyDescent="0.25">
      <c r="A7981" s="793"/>
      <c r="E7981" s="176"/>
      <c r="F7981" s="176"/>
      <c r="G7981" s="177"/>
      <c r="H7981" s="177"/>
    </row>
    <row r="7982" spans="1:8" x14ac:dyDescent="0.25">
      <c r="A7982" s="793"/>
      <c r="E7982" s="176"/>
      <c r="F7982" s="176"/>
      <c r="G7982" s="177"/>
      <c r="H7982" s="177"/>
    </row>
    <row r="7983" spans="1:8" x14ac:dyDescent="0.25">
      <c r="A7983" s="793"/>
      <c r="E7983" s="176"/>
      <c r="F7983" s="176"/>
      <c r="G7983" s="177"/>
      <c r="H7983" s="177"/>
    </row>
    <row r="7984" spans="1:8" x14ac:dyDescent="0.25">
      <c r="A7984" s="793"/>
      <c r="E7984" s="176"/>
      <c r="F7984" s="176"/>
      <c r="G7984" s="177"/>
      <c r="H7984" s="177"/>
    </row>
    <row r="7985" spans="1:8" x14ac:dyDescent="0.25">
      <c r="A7985" s="793"/>
      <c r="E7985" s="176"/>
      <c r="F7985" s="176"/>
      <c r="G7985" s="177"/>
      <c r="H7985" s="177"/>
    </row>
    <row r="7986" spans="1:8" x14ac:dyDescent="0.25">
      <c r="A7986" s="793"/>
      <c r="E7986" s="176"/>
      <c r="F7986" s="176"/>
      <c r="G7986" s="177"/>
      <c r="H7986" s="177"/>
    </row>
    <row r="7987" spans="1:8" x14ac:dyDescent="0.25">
      <c r="A7987" s="793"/>
      <c r="E7987" s="176"/>
      <c r="F7987" s="176"/>
      <c r="G7987" s="177"/>
      <c r="H7987" s="177"/>
    </row>
    <row r="7988" spans="1:8" x14ac:dyDescent="0.25">
      <c r="A7988" s="793"/>
      <c r="E7988" s="176"/>
      <c r="F7988" s="176"/>
      <c r="G7988" s="177"/>
      <c r="H7988" s="177"/>
    </row>
    <row r="7989" spans="1:8" x14ac:dyDescent="0.25">
      <c r="A7989" s="793"/>
      <c r="E7989" s="176"/>
      <c r="F7989" s="176"/>
      <c r="G7989" s="177"/>
      <c r="H7989" s="177"/>
    </row>
    <row r="7990" spans="1:8" x14ac:dyDescent="0.25">
      <c r="A7990" s="793"/>
      <c r="E7990" s="176"/>
      <c r="F7990" s="176"/>
      <c r="G7990" s="177"/>
      <c r="H7990" s="177"/>
    </row>
    <row r="7991" spans="1:8" x14ac:dyDescent="0.25">
      <c r="A7991" s="793"/>
      <c r="E7991" s="176"/>
      <c r="F7991" s="176"/>
      <c r="G7991" s="177"/>
      <c r="H7991" s="177"/>
    </row>
    <row r="7992" spans="1:8" x14ac:dyDescent="0.25">
      <c r="A7992" s="793"/>
      <c r="E7992" s="176"/>
      <c r="F7992" s="176"/>
      <c r="G7992" s="177"/>
      <c r="H7992" s="177"/>
    </row>
    <row r="7993" spans="1:8" x14ac:dyDescent="0.25">
      <c r="A7993" s="793"/>
      <c r="E7993" s="176"/>
      <c r="F7993" s="176"/>
      <c r="G7993" s="177"/>
      <c r="H7993" s="177"/>
    </row>
    <row r="7994" spans="1:8" x14ac:dyDescent="0.25">
      <c r="A7994" s="793"/>
      <c r="E7994" s="176"/>
      <c r="F7994" s="176"/>
      <c r="G7994" s="177"/>
      <c r="H7994" s="177"/>
    </row>
    <row r="7995" spans="1:8" x14ac:dyDescent="0.25">
      <c r="A7995" s="793"/>
      <c r="E7995" s="176"/>
      <c r="F7995" s="176"/>
      <c r="G7995" s="177"/>
      <c r="H7995" s="177"/>
    </row>
    <row r="7996" spans="1:8" x14ac:dyDescent="0.25">
      <c r="A7996" s="793"/>
      <c r="E7996" s="176"/>
      <c r="F7996" s="176"/>
      <c r="G7996" s="177"/>
      <c r="H7996" s="177"/>
    </row>
    <row r="7997" spans="1:8" x14ac:dyDescent="0.25">
      <c r="A7997" s="793"/>
      <c r="E7997" s="176"/>
      <c r="F7997" s="176"/>
      <c r="G7997" s="177"/>
      <c r="H7997" s="177"/>
    </row>
    <row r="7998" spans="1:8" x14ac:dyDescent="0.25">
      <c r="A7998" s="793"/>
      <c r="E7998" s="176"/>
      <c r="F7998" s="176"/>
      <c r="G7998" s="177"/>
      <c r="H7998" s="177"/>
    </row>
    <row r="7999" spans="1:8" x14ac:dyDescent="0.25">
      <c r="A7999" s="793"/>
      <c r="E7999" s="176"/>
      <c r="F7999" s="176"/>
      <c r="G7999" s="177"/>
      <c r="H7999" s="177"/>
    </row>
    <row r="8000" spans="1:8" x14ac:dyDescent="0.25">
      <c r="A8000" s="793"/>
      <c r="E8000" s="176"/>
      <c r="F8000" s="176"/>
      <c r="G8000" s="177"/>
      <c r="H8000" s="177"/>
    </row>
    <row r="8001" spans="1:8" x14ac:dyDescent="0.25">
      <c r="A8001" s="793"/>
      <c r="E8001" s="176"/>
      <c r="F8001" s="176"/>
      <c r="G8001" s="177"/>
      <c r="H8001" s="177"/>
    </row>
    <row r="8002" spans="1:8" x14ac:dyDescent="0.25">
      <c r="A8002" s="793"/>
      <c r="E8002" s="176"/>
      <c r="F8002" s="176"/>
      <c r="G8002" s="177"/>
      <c r="H8002" s="177"/>
    </row>
    <row r="8003" spans="1:8" x14ac:dyDescent="0.25">
      <c r="A8003" s="793"/>
      <c r="E8003" s="176"/>
      <c r="F8003" s="176"/>
      <c r="G8003" s="177"/>
      <c r="H8003" s="177"/>
    </row>
    <row r="8004" spans="1:8" x14ac:dyDescent="0.25">
      <c r="A8004" s="793"/>
      <c r="E8004" s="176"/>
      <c r="F8004" s="176"/>
      <c r="G8004" s="177"/>
      <c r="H8004" s="177"/>
    </row>
    <row r="8005" spans="1:8" x14ac:dyDescent="0.25">
      <c r="A8005" s="793"/>
      <c r="E8005" s="176"/>
      <c r="F8005" s="176"/>
      <c r="G8005" s="177"/>
      <c r="H8005" s="177"/>
    </row>
    <row r="8006" spans="1:8" x14ac:dyDescent="0.25">
      <c r="A8006" s="793"/>
      <c r="E8006" s="176"/>
      <c r="F8006" s="176"/>
      <c r="G8006" s="177"/>
      <c r="H8006" s="177"/>
    </row>
    <row r="8007" spans="1:8" x14ac:dyDescent="0.25">
      <c r="A8007" s="793"/>
      <c r="E8007" s="176"/>
      <c r="F8007" s="176"/>
      <c r="G8007" s="177"/>
      <c r="H8007" s="177"/>
    </row>
    <row r="8008" spans="1:8" x14ac:dyDescent="0.25">
      <c r="A8008" s="793"/>
      <c r="E8008" s="176"/>
      <c r="F8008" s="176"/>
      <c r="G8008" s="177"/>
      <c r="H8008" s="177"/>
    </row>
    <row r="8009" spans="1:8" x14ac:dyDescent="0.25">
      <c r="A8009" s="793"/>
      <c r="E8009" s="176"/>
      <c r="F8009" s="176"/>
      <c r="G8009" s="177"/>
      <c r="H8009" s="177"/>
    </row>
    <row r="8010" spans="1:8" x14ac:dyDescent="0.25">
      <c r="A8010" s="793"/>
      <c r="E8010" s="176"/>
      <c r="F8010" s="176"/>
      <c r="G8010" s="177"/>
      <c r="H8010" s="177"/>
    </row>
    <row r="8011" spans="1:8" x14ac:dyDescent="0.25">
      <c r="A8011" s="793"/>
      <c r="E8011" s="176"/>
      <c r="F8011" s="176"/>
      <c r="G8011" s="177"/>
      <c r="H8011" s="177"/>
    </row>
    <row r="8012" spans="1:8" x14ac:dyDescent="0.25">
      <c r="A8012" s="793"/>
      <c r="E8012" s="176"/>
      <c r="F8012" s="176"/>
      <c r="G8012" s="177"/>
      <c r="H8012" s="177"/>
    </row>
    <row r="8013" spans="1:8" x14ac:dyDescent="0.25">
      <c r="A8013" s="793"/>
      <c r="E8013" s="176"/>
      <c r="F8013" s="176"/>
      <c r="G8013" s="177"/>
      <c r="H8013" s="177"/>
    </row>
    <row r="8014" spans="1:8" x14ac:dyDescent="0.25">
      <c r="A8014" s="793"/>
      <c r="E8014" s="176"/>
      <c r="F8014" s="176"/>
      <c r="G8014" s="177"/>
      <c r="H8014" s="177"/>
    </row>
    <row r="8015" spans="1:8" x14ac:dyDescent="0.25">
      <c r="A8015" s="793"/>
      <c r="E8015" s="176"/>
      <c r="F8015" s="176"/>
      <c r="G8015" s="177"/>
      <c r="H8015" s="177"/>
    </row>
    <row r="8016" spans="1:8" x14ac:dyDescent="0.25">
      <c r="A8016" s="793"/>
      <c r="E8016" s="176"/>
      <c r="F8016" s="176"/>
      <c r="G8016" s="177"/>
      <c r="H8016" s="177"/>
    </row>
    <row r="8017" spans="1:8" x14ac:dyDescent="0.25">
      <c r="A8017" s="793"/>
      <c r="E8017" s="176"/>
      <c r="F8017" s="176"/>
      <c r="G8017" s="177"/>
      <c r="H8017" s="177"/>
    </row>
    <row r="8018" spans="1:8" x14ac:dyDescent="0.25">
      <c r="A8018" s="793"/>
      <c r="E8018" s="176"/>
      <c r="F8018" s="176"/>
      <c r="G8018" s="177"/>
      <c r="H8018" s="177"/>
    </row>
    <row r="8019" spans="1:8" x14ac:dyDescent="0.25">
      <c r="A8019" s="793"/>
      <c r="E8019" s="176"/>
      <c r="F8019" s="176"/>
      <c r="G8019" s="177"/>
      <c r="H8019" s="177"/>
    </row>
    <row r="8020" spans="1:8" x14ac:dyDescent="0.25">
      <c r="A8020" s="793"/>
      <c r="E8020" s="176"/>
      <c r="F8020" s="176"/>
      <c r="G8020" s="177"/>
      <c r="H8020" s="177"/>
    </row>
    <row r="8021" spans="1:8" x14ac:dyDescent="0.25">
      <c r="A8021" s="793"/>
      <c r="E8021" s="176"/>
      <c r="F8021" s="176"/>
      <c r="G8021" s="177"/>
      <c r="H8021" s="177"/>
    </row>
    <row r="8022" spans="1:8" x14ac:dyDescent="0.25">
      <c r="A8022" s="793"/>
      <c r="E8022" s="176"/>
      <c r="F8022" s="176"/>
      <c r="G8022" s="177"/>
      <c r="H8022" s="177"/>
    </row>
    <row r="8023" spans="1:8" x14ac:dyDescent="0.25">
      <c r="A8023" s="793"/>
      <c r="E8023" s="176"/>
      <c r="F8023" s="176"/>
      <c r="G8023" s="177"/>
      <c r="H8023" s="177"/>
    </row>
    <row r="8024" spans="1:8" x14ac:dyDescent="0.25">
      <c r="A8024" s="793"/>
      <c r="E8024" s="176"/>
      <c r="F8024" s="176"/>
      <c r="G8024" s="177"/>
      <c r="H8024" s="177"/>
    </row>
    <row r="8025" spans="1:8" x14ac:dyDescent="0.25">
      <c r="A8025" s="793"/>
      <c r="E8025" s="176"/>
      <c r="F8025" s="176"/>
      <c r="G8025" s="177"/>
      <c r="H8025" s="177"/>
    </row>
    <row r="8026" spans="1:8" x14ac:dyDescent="0.25">
      <c r="A8026" s="793"/>
      <c r="E8026" s="176"/>
      <c r="F8026" s="176"/>
      <c r="G8026" s="177"/>
      <c r="H8026" s="177"/>
    </row>
    <row r="8027" spans="1:8" x14ac:dyDescent="0.25">
      <c r="A8027" s="793"/>
      <c r="E8027" s="176"/>
      <c r="F8027" s="176"/>
      <c r="G8027" s="177"/>
      <c r="H8027" s="177"/>
    </row>
    <row r="8028" spans="1:8" x14ac:dyDescent="0.25">
      <c r="A8028" s="793"/>
      <c r="E8028" s="176"/>
      <c r="F8028" s="176"/>
      <c r="G8028" s="177"/>
      <c r="H8028" s="177"/>
    </row>
    <row r="8029" spans="1:8" x14ac:dyDescent="0.25">
      <c r="A8029" s="793"/>
      <c r="E8029" s="176"/>
      <c r="F8029" s="176"/>
      <c r="G8029" s="177"/>
      <c r="H8029" s="177"/>
    </row>
    <row r="8030" spans="1:8" x14ac:dyDescent="0.25">
      <c r="A8030" s="793"/>
      <c r="E8030" s="176"/>
      <c r="F8030" s="176"/>
      <c r="G8030" s="177"/>
      <c r="H8030" s="177"/>
    </row>
    <row r="8031" spans="1:8" x14ac:dyDescent="0.25">
      <c r="A8031" s="793"/>
      <c r="E8031" s="176"/>
      <c r="F8031" s="176"/>
      <c r="G8031" s="177"/>
      <c r="H8031" s="177"/>
    </row>
    <row r="8032" spans="1:8" x14ac:dyDescent="0.25">
      <c r="A8032" s="793"/>
      <c r="E8032" s="176"/>
      <c r="F8032" s="176"/>
      <c r="G8032" s="177"/>
      <c r="H8032" s="177"/>
    </row>
    <row r="8033" spans="1:8" x14ac:dyDescent="0.25">
      <c r="A8033" s="793"/>
      <c r="E8033" s="176"/>
      <c r="F8033" s="176"/>
      <c r="G8033" s="177"/>
      <c r="H8033" s="177"/>
    </row>
    <row r="8034" spans="1:8" x14ac:dyDescent="0.25">
      <c r="A8034" s="793"/>
      <c r="E8034" s="176"/>
      <c r="F8034" s="176"/>
      <c r="G8034" s="177"/>
      <c r="H8034" s="177"/>
    </row>
    <row r="8035" spans="1:8" x14ac:dyDescent="0.25">
      <c r="A8035" s="793"/>
      <c r="E8035" s="176"/>
      <c r="F8035" s="176"/>
      <c r="G8035" s="177"/>
      <c r="H8035" s="177"/>
    </row>
    <row r="8036" spans="1:8" x14ac:dyDescent="0.25">
      <c r="A8036" s="793"/>
      <c r="E8036" s="176"/>
      <c r="F8036" s="176"/>
      <c r="G8036" s="177"/>
      <c r="H8036" s="177"/>
    </row>
    <row r="8037" spans="1:8" x14ac:dyDescent="0.25">
      <c r="A8037" s="793"/>
      <c r="E8037" s="176"/>
      <c r="F8037" s="176"/>
      <c r="G8037" s="177"/>
      <c r="H8037" s="177"/>
    </row>
    <row r="8038" spans="1:8" x14ac:dyDescent="0.25">
      <c r="A8038" s="793"/>
      <c r="E8038" s="176"/>
      <c r="F8038" s="176"/>
      <c r="G8038" s="177"/>
      <c r="H8038" s="177"/>
    </row>
    <row r="8039" spans="1:8" x14ac:dyDescent="0.25">
      <c r="A8039" s="793"/>
      <c r="E8039" s="176"/>
      <c r="F8039" s="176"/>
      <c r="G8039" s="177"/>
      <c r="H8039" s="177"/>
    </row>
    <row r="8040" spans="1:8" x14ac:dyDescent="0.25">
      <c r="A8040" s="793"/>
      <c r="E8040" s="176"/>
      <c r="F8040" s="176"/>
      <c r="G8040" s="177"/>
      <c r="H8040" s="177"/>
    </row>
    <row r="8041" spans="1:8" x14ac:dyDescent="0.25">
      <c r="A8041" s="793"/>
      <c r="E8041" s="176"/>
      <c r="F8041" s="176"/>
      <c r="G8041" s="177"/>
      <c r="H8041" s="177"/>
    </row>
    <row r="8042" spans="1:8" x14ac:dyDescent="0.25">
      <c r="A8042" s="793"/>
      <c r="E8042" s="176"/>
      <c r="F8042" s="176"/>
      <c r="G8042" s="177"/>
      <c r="H8042" s="177"/>
    </row>
    <row r="8043" spans="1:8" x14ac:dyDescent="0.25">
      <c r="A8043" s="793"/>
      <c r="E8043" s="176"/>
      <c r="F8043" s="176"/>
      <c r="G8043" s="177"/>
      <c r="H8043" s="177"/>
    </row>
    <row r="8044" spans="1:8" x14ac:dyDescent="0.25">
      <c r="A8044" s="793"/>
      <c r="E8044" s="176"/>
      <c r="F8044" s="176"/>
      <c r="G8044" s="177"/>
      <c r="H8044" s="177"/>
    </row>
    <row r="8045" spans="1:8" x14ac:dyDescent="0.25">
      <c r="A8045" s="793"/>
      <c r="E8045" s="176"/>
      <c r="F8045" s="176"/>
      <c r="G8045" s="177"/>
      <c r="H8045" s="177"/>
    </row>
    <row r="8046" spans="1:8" x14ac:dyDescent="0.25">
      <c r="A8046" s="793"/>
      <c r="E8046" s="176"/>
      <c r="F8046" s="176"/>
      <c r="G8046" s="177"/>
      <c r="H8046" s="177"/>
    </row>
    <row r="8047" spans="1:8" x14ac:dyDescent="0.25">
      <c r="A8047" s="793"/>
      <c r="E8047" s="176"/>
      <c r="F8047" s="176"/>
      <c r="G8047" s="177"/>
      <c r="H8047" s="177"/>
    </row>
    <row r="8048" spans="1:8" x14ac:dyDescent="0.25">
      <c r="A8048" s="793"/>
      <c r="E8048" s="176"/>
      <c r="F8048" s="176"/>
      <c r="G8048" s="177"/>
      <c r="H8048" s="177"/>
    </row>
    <row r="8049" spans="1:8" x14ac:dyDescent="0.25">
      <c r="A8049" s="793"/>
      <c r="E8049" s="176"/>
      <c r="F8049" s="176"/>
      <c r="G8049" s="177"/>
      <c r="H8049" s="177"/>
    </row>
    <row r="8050" spans="1:8" x14ac:dyDescent="0.25">
      <c r="A8050" s="793"/>
      <c r="E8050" s="176"/>
      <c r="F8050" s="176"/>
      <c r="G8050" s="177"/>
      <c r="H8050" s="177"/>
    </row>
    <row r="8051" spans="1:8" x14ac:dyDescent="0.25">
      <c r="A8051" s="793"/>
      <c r="E8051" s="176"/>
      <c r="F8051" s="176"/>
      <c r="G8051" s="177"/>
      <c r="H8051" s="177"/>
    </row>
    <row r="8052" spans="1:8" x14ac:dyDescent="0.25">
      <c r="A8052" s="793"/>
      <c r="E8052" s="176"/>
      <c r="F8052" s="176"/>
      <c r="G8052" s="177"/>
      <c r="H8052" s="177"/>
    </row>
    <row r="8053" spans="1:8" x14ac:dyDescent="0.25">
      <c r="A8053" s="793"/>
      <c r="E8053" s="176"/>
      <c r="F8053" s="176"/>
      <c r="G8053" s="177"/>
      <c r="H8053" s="177"/>
    </row>
    <row r="8054" spans="1:8" x14ac:dyDescent="0.25">
      <c r="A8054" s="793"/>
      <c r="E8054" s="176"/>
      <c r="F8054" s="176"/>
      <c r="G8054" s="177"/>
      <c r="H8054" s="177"/>
    </row>
    <row r="8055" spans="1:8" x14ac:dyDescent="0.25">
      <c r="A8055" s="793"/>
      <c r="E8055" s="176"/>
      <c r="F8055" s="176"/>
      <c r="G8055" s="177"/>
      <c r="H8055" s="177"/>
    </row>
    <row r="8056" spans="1:8" x14ac:dyDescent="0.25">
      <c r="A8056" s="793"/>
      <c r="E8056" s="176"/>
      <c r="F8056" s="176"/>
      <c r="G8056" s="177"/>
      <c r="H8056" s="177"/>
    </row>
    <row r="8057" spans="1:8" x14ac:dyDescent="0.25">
      <c r="A8057" s="793"/>
      <c r="E8057" s="176"/>
      <c r="F8057" s="176"/>
      <c r="G8057" s="177"/>
      <c r="H8057" s="177"/>
    </row>
    <row r="8058" spans="1:8" x14ac:dyDescent="0.25">
      <c r="A8058" s="793"/>
      <c r="E8058" s="176"/>
      <c r="F8058" s="176"/>
      <c r="G8058" s="177"/>
      <c r="H8058" s="177"/>
    </row>
    <row r="8059" spans="1:8" x14ac:dyDescent="0.25">
      <c r="A8059" s="793"/>
      <c r="E8059" s="176"/>
      <c r="F8059" s="176"/>
      <c r="G8059" s="177"/>
      <c r="H8059" s="177"/>
    </row>
    <row r="8060" spans="1:8" x14ac:dyDescent="0.25">
      <c r="A8060" s="793"/>
      <c r="E8060" s="176"/>
      <c r="F8060" s="176"/>
      <c r="G8060" s="177"/>
      <c r="H8060" s="177"/>
    </row>
    <row r="8061" spans="1:8" x14ac:dyDescent="0.25">
      <c r="A8061" s="793"/>
      <c r="E8061" s="176"/>
      <c r="F8061" s="176"/>
      <c r="G8061" s="177"/>
      <c r="H8061" s="177"/>
    </row>
    <row r="8062" spans="1:8" x14ac:dyDescent="0.25">
      <c r="A8062" s="793"/>
      <c r="E8062" s="176"/>
      <c r="F8062" s="176"/>
      <c r="G8062" s="177"/>
      <c r="H8062" s="177"/>
    </row>
    <row r="8063" spans="1:8" x14ac:dyDescent="0.25">
      <c r="A8063" s="793"/>
      <c r="E8063" s="176"/>
      <c r="F8063" s="176"/>
      <c r="G8063" s="177"/>
      <c r="H8063" s="177"/>
    </row>
    <row r="8064" spans="1:8" x14ac:dyDescent="0.25">
      <c r="A8064" s="793"/>
      <c r="E8064" s="176"/>
      <c r="F8064" s="176"/>
      <c r="G8064" s="177"/>
      <c r="H8064" s="177"/>
    </row>
    <row r="8065" spans="1:8" x14ac:dyDescent="0.25">
      <c r="A8065" s="793"/>
      <c r="E8065" s="176"/>
      <c r="F8065" s="176"/>
      <c r="G8065" s="177"/>
      <c r="H8065" s="177"/>
    </row>
    <row r="8066" spans="1:8" x14ac:dyDescent="0.25">
      <c r="A8066" s="793"/>
      <c r="E8066" s="176"/>
      <c r="F8066" s="176"/>
      <c r="G8066" s="177"/>
      <c r="H8066" s="177"/>
    </row>
    <row r="8067" spans="1:8" x14ac:dyDescent="0.25">
      <c r="A8067" s="793"/>
      <c r="E8067" s="176"/>
      <c r="F8067" s="176"/>
      <c r="G8067" s="177"/>
      <c r="H8067" s="177"/>
    </row>
    <row r="8068" spans="1:8" x14ac:dyDescent="0.25">
      <c r="A8068" s="793"/>
      <c r="E8068" s="176"/>
      <c r="F8068" s="176"/>
      <c r="G8068" s="177"/>
      <c r="H8068" s="177"/>
    </row>
    <row r="8069" spans="1:8" x14ac:dyDescent="0.25">
      <c r="A8069" s="793"/>
      <c r="E8069" s="176"/>
      <c r="F8069" s="176"/>
      <c r="G8069" s="177"/>
      <c r="H8069" s="177"/>
    </row>
    <row r="8070" spans="1:8" x14ac:dyDescent="0.25">
      <c r="A8070" s="793"/>
      <c r="E8070" s="176"/>
      <c r="F8070" s="176"/>
      <c r="G8070" s="177"/>
      <c r="H8070" s="177"/>
    </row>
    <row r="8071" spans="1:8" x14ac:dyDescent="0.25">
      <c r="A8071" s="793"/>
      <c r="E8071" s="176"/>
      <c r="F8071" s="176"/>
      <c r="G8071" s="177"/>
      <c r="H8071" s="177"/>
    </row>
    <row r="8072" spans="1:8" x14ac:dyDescent="0.25">
      <c r="A8072" s="793"/>
      <c r="E8072" s="176"/>
      <c r="F8072" s="176"/>
      <c r="G8072" s="177"/>
      <c r="H8072" s="177"/>
    </row>
    <row r="8073" spans="1:8" x14ac:dyDescent="0.25">
      <c r="A8073" s="793"/>
      <c r="E8073" s="176"/>
      <c r="F8073" s="176"/>
      <c r="G8073" s="177"/>
      <c r="H8073" s="177"/>
    </row>
    <row r="8074" spans="1:8" x14ac:dyDescent="0.25">
      <c r="A8074" s="793"/>
      <c r="E8074" s="176"/>
      <c r="F8074" s="176"/>
      <c r="G8074" s="177"/>
      <c r="H8074" s="177"/>
    </row>
    <row r="8075" spans="1:8" x14ac:dyDescent="0.25">
      <c r="A8075" s="793"/>
      <c r="E8075" s="176"/>
      <c r="F8075" s="176"/>
      <c r="G8075" s="177"/>
      <c r="H8075" s="177"/>
    </row>
    <row r="8076" spans="1:8" x14ac:dyDescent="0.25">
      <c r="A8076" s="793"/>
      <c r="E8076" s="176"/>
      <c r="F8076" s="176"/>
      <c r="G8076" s="177"/>
      <c r="H8076" s="177"/>
    </row>
    <row r="8077" spans="1:8" x14ac:dyDescent="0.25">
      <c r="A8077" s="793"/>
      <c r="E8077" s="176"/>
      <c r="F8077" s="176"/>
      <c r="G8077" s="177"/>
      <c r="H8077" s="177"/>
    </row>
    <row r="8078" spans="1:8" x14ac:dyDescent="0.25">
      <c r="A8078" s="793"/>
      <c r="E8078" s="176"/>
      <c r="F8078" s="176"/>
      <c r="G8078" s="177"/>
      <c r="H8078" s="177"/>
    </row>
    <row r="8079" spans="1:8" x14ac:dyDescent="0.25">
      <c r="A8079" s="793"/>
      <c r="E8079" s="176"/>
      <c r="F8079" s="176"/>
      <c r="G8079" s="177"/>
      <c r="H8079" s="177"/>
    </row>
    <row r="8080" spans="1:8" x14ac:dyDescent="0.25">
      <c r="A8080" s="793"/>
      <c r="E8080" s="176"/>
      <c r="F8080" s="176"/>
      <c r="G8080" s="177"/>
      <c r="H8080" s="177"/>
    </row>
    <row r="8081" spans="1:8" x14ac:dyDescent="0.25">
      <c r="A8081" s="793"/>
      <c r="E8081" s="176"/>
      <c r="F8081" s="176"/>
      <c r="G8081" s="177"/>
      <c r="H8081" s="177"/>
    </row>
    <row r="8082" spans="1:8" x14ac:dyDescent="0.25">
      <c r="A8082" s="793"/>
      <c r="E8082" s="176"/>
      <c r="F8082" s="176"/>
      <c r="G8082" s="177"/>
      <c r="H8082" s="177"/>
    </row>
    <row r="8083" spans="1:8" x14ac:dyDescent="0.25">
      <c r="A8083" s="793"/>
      <c r="E8083" s="176"/>
      <c r="F8083" s="176"/>
      <c r="G8083" s="177"/>
      <c r="H8083" s="177"/>
    </row>
    <row r="8084" spans="1:8" x14ac:dyDescent="0.25">
      <c r="A8084" s="793"/>
      <c r="E8084" s="176"/>
      <c r="F8084" s="176"/>
      <c r="G8084" s="177"/>
      <c r="H8084" s="177"/>
    </row>
    <row r="8085" spans="1:8" x14ac:dyDescent="0.25">
      <c r="A8085" s="793"/>
      <c r="E8085" s="176"/>
      <c r="F8085" s="176"/>
      <c r="G8085" s="177"/>
      <c r="H8085" s="177"/>
    </row>
    <row r="8086" spans="1:8" x14ac:dyDescent="0.25">
      <c r="A8086" s="793"/>
      <c r="E8086" s="176"/>
      <c r="F8086" s="176"/>
      <c r="G8086" s="177"/>
      <c r="H8086" s="177"/>
    </row>
    <row r="8087" spans="1:8" x14ac:dyDescent="0.25">
      <c r="A8087" s="793"/>
      <c r="E8087" s="176"/>
      <c r="F8087" s="176"/>
      <c r="G8087" s="177"/>
      <c r="H8087" s="177"/>
    </row>
    <row r="8088" spans="1:8" x14ac:dyDescent="0.25">
      <c r="A8088" s="793"/>
      <c r="E8088" s="176"/>
      <c r="F8088" s="176"/>
      <c r="G8088" s="177"/>
      <c r="H8088" s="177"/>
    </row>
    <row r="8089" spans="1:8" x14ac:dyDescent="0.25">
      <c r="A8089" s="793"/>
      <c r="E8089" s="176"/>
      <c r="F8089" s="176"/>
      <c r="G8089" s="177"/>
      <c r="H8089" s="177"/>
    </row>
    <row r="8090" spans="1:8" x14ac:dyDescent="0.25">
      <c r="A8090" s="793"/>
      <c r="E8090" s="176"/>
      <c r="F8090" s="176"/>
      <c r="G8090" s="177"/>
      <c r="H8090" s="177"/>
    </row>
    <row r="8091" spans="1:8" x14ac:dyDescent="0.25">
      <c r="A8091" s="793"/>
      <c r="E8091" s="176"/>
      <c r="F8091" s="176"/>
      <c r="G8091" s="177"/>
      <c r="H8091" s="177"/>
    </row>
    <row r="8092" spans="1:8" x14ac:dyDescent="0.25">
      <c r="A8092" s="793"/>
      <c r="E8092" s="176"/>
      <c r="F8092" s="176"/>
      <c r="G8092" s="177"/>
      <c r="H8092" s="177"/>
    </row>
    <row r="8093" spans="1:8" x14ac:dyDescent="0.25">
      <c r="A8093" s="793"/>
      <c r="E8093" s="176"/>
      <c r="F8093" s="176"/>
      <c r="G8093" s="177"/>
      <c r="H8093" s="177"/>
    </row>
    <row r="8094" spans="1:8" x14ac:dyDescent="0.25">
      <c r="A8094" s="793"/>
      <c r="E8094" s="176"/>
      <c r="F8094" s="176"/>
      <c r="G8094" s="177"/>
      <c r="H8094" s="177"/>
    </row>
    <row r="8095" spans="1:8" x14ac:dyDescent="0.25">
      <c r="A8095" s="793"/>
      <c r="E8095" s="176"/>
      <c r="F8095" s="176"/>
      <c r="G8095" s="177"/>
      <c r="H8095" s="177"/>
    </row>
    <row r="8096" spans="1:8" x14ac:dyDescent="0.25">
      <c r="A8096" s="793"/>
      <c r="E8096" s="176"/>
      <c r="F8096" s="176"/>
      <c r="G8096" s="177"/>
      <c r="H8096" s="177"/>
    </row>
    <row r="8097" spans="1:8" x14ac:dyDescent="0.25">
      <c r="A8097" s="793"/>
      <c r="E8097" s="176"/>
      <c r="F8097" s="176"/>
      <c r="G8097" s="177"/>
      <c r="H8097" s="177"/>
    </row>
    <row r="8098" spans="1:8" x14ac:dyDescent="0.25">
      <c r="A8098" s="793"/>
      <c r="E8098" s="176"/>
      <c r="F8098" s="176"/>
      <c r="G8098" s="177"/>
      <c r="H8098" s="177"/>
    </row>
    <row r="8099" spans="1:8" x14ac:dyDescent="0.25">
      <c r="A8099" s="793"/>
      <c r="E8099" s="176"/>
      <c r="F8099" s="176"/>
      <c r="G8099" s="177"/>
      <c r="H8099" s="177"/>
    </row>
    <row r="8100" spans="1:8" x14ac:dyDescent="0.25">
      <c r="A8100" s="793"/>
      <c r="E8100" s="176"/>
      <c r="F8100" s="176"/>
      <c r="G8100" s="177"/>
      <c r="H8100" s="177"/>
    </row>
    <row r="8101" spans="1:8" x14ac:dyDescent="0.25">
      <c r="A8101" s="793"/>
      <c r="E8101" s="176"/>
      <c r="F8101" s="176"/>
      <c r="G8101" s="177"/>
      <c r="H8101" s="177"/>
    </row>
    <row r="8102" spans="1:8" x14ac:dyDescent="0.25">
      <c r="A8102" s="793"/>
      <c r="E8102" s="176"/>
      <c r="F8102" s="176"/>
      <c r="G8102" s="177"/>
      <c r="H8102" s="177"/>
    </row>
    <row r="8103" spans="1:8" x14ac:dyDescent="0.25">
      <c r="A8103" s="793"/>
      <c r="E8103" s="176"/>
      <c r="F8103" s="176"/>
      <c r="G8103" s="177"/>
      <c r="H8103" s="177"/>
    </row>
    <row r="8104" spans="1:8" x14ac:dyDescent="0.25">
      <c r="A8104" s="793"/>
      <c r="E8104" s="176"/>
      <c r="F8104" s="176"/>
      <c r="G8104" s="177"/>
      <c r="H8104" s="177"/>
    </row>
    <row r="8105" spans="1:8" x14ac:dyDescent="0.25">
      <c r="A8105" s="793"/>
      <c r="E8105" s="176"/>
      <c r="F8105" s="176"/>
      <c r="G8105" s="177"/>
      <c r="H8105" s="177"/>
    </row>
    <row r="8106" spans="1:8" x14ac:dyDescent="0.25">
      <c r="A8106" s="793"/>
      <c r="E8106" s="176"/>
      <c r="F8106" s="176"/>
      <c r="G8106" s="177"/>
      <c r="H8106" s="177"/>
    </row>
    <row r="8107" spans="1:8" x14ac:dyDescent="0.25">
      <c r="A8107" s="793"/>
      <c r="E8107" s="176"/>
      <c r="F8107" s="176"/>
      <c r="G8107" s="177"/>
      <c r="H8107" s="177"/>
    </row>
    <row r="8108" spans="1:8" x14ac:dyDescent="0.25">
      <c r="A8108" s="793"/>
      <c r="E8108" s="176"/>
      <c r="F8108" s="176"/>
      <c r="G8108" s="177"/>
      <c r="H8108" s="177"/>
    </row>
    <row r="8109" spans="1:8" x14ac:dyDescent="0.25">
      <c r="A8109" s="793"/>
      <c r="E8109" s="176"/>
      <c r="F8109" s="176"/>
      <c r="G8109" s="177"/>
      <c r="H8109" s="177"/>
    </row>
    <row r="8110" spans="1:8" x14ac:dyDescent="0.25">
      <c r="A8110" s="793"/>
      <c r="E8110" s="176"/>
      <c r="F8110" s="176"/>
      <c r="G8110" s="177"/>
      <c r="H8110" s="177"/>
    </row>
    <row r="8111" spans="1:8" x14ac:dyDescent="0.25">
      <c r="A8111" s="793"/>
      <c r="E8111" s="176"/>
      <c r="F8111" s="176"/>
      <c r="G8111" s="177"/>
      <c r="H8111" s="177"/>
    </row>
    <row r="8112" spans="1:8" x14ac:dyDescent="0.25">
      <c r="A8112" s="793"/>
      <c r="E8112" s="176"/>
      <c r="F8112" s="176"/>
      <c r="G8112" s="177"/>
      <c r="H8112" s="177"/>
    </row>
    <row r="8113" spans="1:8" x14ac:dyDescent="0.25">
      <c r="A8113" s="793"/>
      <c r="E8113" s="176"/>
      <c r="F8113" s="176"/>
      <c r="G8113" s="177"/>
      <c r="H8113" s="177"/>
    </row>
    <row r="8114" spans="1:8" x14ac:dyDescent="0.25">
      <c r="A8114" s="793"/>
      <c r="E8114" s="176"/>
      <c r="F8114" s="176"/>
      <c r="G8114" s="177"/>
      <c r="H8114" s="177"/>
    </row>
    <row r="8115" spans="1:8" x14ac:dyDescent="0.25">
      <c r="A8115" s="793"/>
      <c r="E8115" s="176"/>
      <c r="F8115" s="176"/>
      <c r="G8115" s="177"/>
      <c r="H8115" s="177"/>
    </row>
    <row r="8116" spans="1:8" x14ac:dyDescent="0.25">
      <c r="A8116" s="793"/>
      <c r="E8116" s="176"/>
      <c r="F8116" s="176"/>
      <c r="G8116" s="177"/>
      <c r="H8116" s="177"/>
    </row>
    <row r="8117" spans="1:8" x14ac:dyDescent="0.25">
      <c r="A8117" s="793"/>
      <c r="E8117" s="176"/>
      <c r="F8117" s="176"/>
      <c r="G8117" s="177"/>
      <c r="H8117" s="177"/>
    </row>
    <row r="8118" spans="1:8" x14ac:dyDescent="0.25">
      <c r="A8118" s="793"/>
      <c r="E8118" s="176"/>
      <c r="F8118" s="176"/>
      <c r="G8118" s="177"/>
      <c r="H8118" s="177"/>
    </row>
    <row r="8119" spans="1:8" x14ac:dyDescent="0.25">
      <c r="A8119" s="793"/>
      <c r="E8119" s="176"/>
      <c r="F8119" s="176"/>
      <c r="G8119" s="177"/>
      <c r="H8119" s="177"/>
    </row>
    <row r="8120" spans="1:8" x14ac:dyDescent="0.25">
      <c r="A8120" s="793"/>
      <c r="E8120" s="176"/>
      <c r="F8120" s="176"/>
      <c r="G8120" s="177"/>
      <c r="H8120" s="177"/>
    </row>
    <row r="8121" spans="1:8" x14ac:dyDescent="0.25">
      <c r="A8121" s="793"/>
      <c r="E8121" s="176"/>
      <c r="F8121" s="176"/>
      <c r="G8121" s="177"/>
      <c r="H8121" s="177"/>
    </row>
    <row r="8122" spans="1:8" x14ac:dyDescent="0.25">
      <c r="A8122" s="793"/>
      <c r="E8122" s="176"/>
      <c r="F8122" s="176"/>
      <c r="G8122" s="177"/>
      <c r="H8122" s="177"/>
    </row>
    <row r="8123" spans="1:8" x14ac:dyDescent="0.25">
      <c r="A8123" s="793"/>
      <c r="E8123" s="176"/>
      <c r="F8123" s="176"/>
      <c r="G8123" s="177"/>
      <c r="H8123" s="177"/>
    </row>
    <row r="8124" spans="1:8" x14ac:dyDescent="0.25">
      <c r="A8124" s="793"/>
      <c r="E8124" s="176"/>
      <c r="F8124" s="176"/>
      <c r="G8124" s="177"/>
      <c r="H8124" s="177"/>
    </row>
    <row r="8125" spans="1:8" x14ac:dyDescent="0.25">
      <c r="A8125" s="793"/>
      <c r="E8125" s="176"/>
      <c r="F8125" s="176"/>
      <c r="G8125" s="177"/>
      <c r="H8125" s="177"/>
    </row>
    <row r="8126" spans="1:8" x14ac:dyDescent="0.25">
      <c r="A8126" s="793"/>
      <c r="E8126" s="176"/>
      <c r="F8126" s="176"/>
      <c r="G8126" s="177"/>
      <c r="H8126" s="177"/>
    </row>
    <row r="8127" spans="1:8" x14ac:dyDescent="0.25">
      <c r="A8127" s="793"/>
      <c r="E8127" s="176"/>
      <c r="F8127" s="176"/>
      <c r="G8127" s="177"/>
      <c r="H8127" s="177"/>
    </row>
    <row r="8128" spans="1:8" x14ac:dyDescent="0.25">
      <c r="A8128" s="793"/>
      <c r="E8128" s="176"/>
      <c r="F8128" s="176"/>
      <c r="G8128" s="177"/>
      <c r="H8128" s="177"/>
    </row>
    <row r="8129" spans="1:8" x14ac:dyDescent="0.25">
      <c r="A8129" s="793"/>
      <c r="E8129" s="176"/>
      <c r="F8129" s="176"/>
      <c r="G8129" s="177"/>
      <c r="H8129" s="177"/>
    </row>
    <row r="8130" spans="1:8" x14ac:dyDescent="0.25">
      <c r="A8130" s="793"/>
      <c r="E8130" s="176"/>
      <c r="F8130" s="176"/>
      <c r="G8130" s="177"/>
      <c r="H8130" s="177"/>
    </row>
    <row r="8131" spans="1:8" x14ac:dyDescent="0.25">
      <c r="A8131" s="793"/>
      <c r="E8131" s="176"/>
      <c r="F8131" s="176"/>
      <c r="G8131" s="177"/>
      <c r="H8131" s="177"/>
    </row>
    <row r="8132" spans="1:8" x14ac:dyDescent="0.25">
      <c r="A8132" s="793"/>
      <c r="E8132" s="176"/>
      <c r="F8132" s="176"/>
      <c r="G8132" s="177"/>
      <c r="H8132" s="177"/>
    </row>
    <row r="8133" spans="1:8" x14ac:dyDescent="0.25">
      <c r="A8133" s="793"/>
      <c r="E8133" s="176"/>
      <c r="F8133" s="176"/>
      <c r="G8133" s="177"/>
      <c r="H8133" s="177"/>
    </row>
    <row r="8134" spans="1:8" x14ac:dyDescent="0.25">
      <c r="A8134" s="793"/>
      <c r="E8134" s="176"/>
      <c r="F8134" s="176"/>
      <c r="G8134" s="177"/>
      <c r="H8134" s="177"/>
    </row>
    <row r="8135" spans="1:8" x14ac:dyDescent="0.25">
      <c r="A8135" s="793"/>
      <c r="E8135" s="176"/>
      <c r="F8135" s="176"/>
      <c r="G8135" s="177"/>
      <c r="H8135" s="177"/>
    </row>
    <row r="8136" spans="1:8" x14ac:dyDescent="0.25">
      <c r="A8136" s="793"/>
      <c r="E8136" s="176"/>
      <c r="F8136" s="176"/>
      <c r="G8136" s="177"/>
      <c r="H8136" s="177"/>
    </row>
    <row r="8137" spans="1:8" x14ac:dyDescent="0.25">
      <c r="A8137" s="793"/>
      <c r="E8137" s="176"/>
      <c r="F8137" s="176"/>
      <c r="G8137" s="177"/>
      <c r="H8137" s="177"/>
    </row>
    <row r="8138" spans="1:8" x14ac:dyDescent="0.25">
      <c r="A8138" s="793"/>
      <c r="E8138" s="176"/>
      <c r="F8138" s="176"/>
      <c r="G8138" s="177"/>
      <c r="H8138" s="177"/>
    </row>
    <row r="8139" spans="1:8" x14ac:dyDescent="0.25">
      <c r="A8139" s="793"/>
      <c r="E8139" s="176"/>
      <c r="F8139" s="176"/>
      <c r="G8139" s="177"/>
      <c r="H8139" s="177"/>
    </row>
    <row r="8140" spans="1:8" x14ac:dyDescent="0.25">
      <c r="A8140" s="793"/>
      <c r="E8140" s="176"/>
      <c r="F8140" s="176"/>
      <c r="G8140" s="177"/>
      <c r="H8140" s="177"/>
    </row>
    <row r="8141" spans="1:8" x14ac:dyDescent="0.25">
      <c r="A8141" s="793"/>
      <c r="E8141" s="176"/>
      <c r="F8141" s="176"/>
      <c r="G8141" s="177"/>
      <c r="H8141" s="177"/>
    </row>
    <row r="8142" spans="1:8" x14ac:dyDescent="0.25">
      <c r="A8142" s="793"/>
      <c r="E8142" s="176"/>
      <c r="F8142" s="176"/>
      <c r="G8142" s="177"/>
      <c r="H8142" s="177"/>
    </row>
    <row r="8143" spans="1:8" x14ac:dyDescent="0.25">
      <c r="A8143" s="793"/>
      <c r="E8143" s="176"/>
      <c r="F8143" s="176"/>
      <c r="G8143" s="177"/>
      <c r="H8143" s="177"/>
    </row>
    <row r="8144" spans="1:8" x14ac:dyDescent="0.25">
      <c r="A8144" s="793"/>
      <c r="E8144" s="176"/>
      <c r="F8144" s="176"/>
      <c r="G8144" s="177"/>
      <c r="H8144" s="177"/>
    </row>
    <row r="8145" spans="1:8" x14ac:dyDescent="0.25">
      <c r="A8145" s="793"/>
      <c r="E8145" s="176"/>
      <c r="F8145" s="176"/>
      <c r="G8145" s="177"/>
      <c r="H8145" s="177"/>
    </row>
    <row r="8146" spans="1:8" x14ac:dyDescent="0.25">
      <c r="A8146" s="793"/>
      <c r="E8146" s="176"/>
      <c r="F8146" s="176"/>
      <c r="G8146" s="177"/>
      <c r="H8146" s="177"/>
    </row>
    <row r="8147" spans="1:8" x14ac:dyDescent="0.25">
      <c r="A8147" s="793"/>
      <c r="E8147" s="176"/>
      <c r="F8147" s="176"/>
      <c r="G8147" s="177"/>
      <c r="H8147" s="177"/>
    </row>
    <row r="8148" spans="1:8" x14ac:dyDescent="0.25">
      <c r="A8148" s="793"/>
      <c r="E8148" s="176"/>
      <c r="F8148" s="176"/>
      <c r="G8148" s="177"/>
      <c r="H8148" s="177"/>
    </row>
    <row r="8149" spans="1:8" x14ac:dyDescent="0.25">
      <c r="A8149" s="793"/>
      <c r="E8149" s="176"/>
      <c r="F8149" s="176"/>
      <c r="G8149" s="177"/>
      <c r="H8149" s="177"/>
    </row>
    <row r="8150" spans="1:8" x14ac:dyDescent="0.25">
      <c r="A8150" s="793"/>
      <c r="E8150" s="176"/>
      <c r="F8150" s="176"/>
      <c r="G8150" s="177"/>
      <c r="H8150" s="177"/>
    </row>
    <row r="8151" spans="1:8" x14ac:dyDescent="0.25">
      <c r="A8151" s="793"/>
      <c r="E8151" s="176"/>
      <c r="F8151" s="176"/>
      <c r="G8151" s="177"/>
      <c r="H8151" s="177"/>
    </row>
    <row r="8152" spans="1:8" x14ac:dyDescent="0.25">
      <c r="A8152" s="793"/>
      <c r="E8152" s="176"/>
      <c r="F8152" s="176"/>
      <c r="G8152" s="177"/>
      <c r="H8152" s="177"/>
    </row>
    <row r="8153" spans="1:8" x14ac:dyDescent="0.25">
      <c r="A8153" s="793"/>
      <c r="E8153" s="176"/>
      <c r="F8153" s="176"/>
      <c r="G8153" s="177"/>
      <c r="H8153" s="177"/>
    </row>
    <row r="8154" spans="1:8" x14ac:dyDescent="0.25">
      <c r="A8154" s="793"/>
      <c r="E8154" s="176"/>
      <c r="F8154" s="176"/>
      <c r="G8154" s="177"/>
      <c r="H8154" s="177"/>
    </row>
    <row r="8155" spans="1:8" x14ac:dyDescent="0.25">
      <c r="A8155" s="793"/>
      <c r="E8155" s="176"/>
      <c r="F8155" s="176"/>
      <c r="G8155" s="177"/>
      <c r="H8155" s="177"/>
    </row>
    <row r="8156" spans="1:8" x14ac:dyDescent="0.25">
      <c r="A8156" s="793"/>
      <c r="E8156" s="176"/>
      <c r="F8156" s="176"/>
      <c r="G8156" s="177"/>
      <c r="H8156" s="177"/>
    </row>
    <row r="8157" spans="1:8" x14ac:dyDescent="0.25">
      <c r="A8157" s="793"/>
      <c r="E8157" s="176"/>
      <c r="F8157" s="176"/>
      <c r="G8157" s="177"/>
      <c r="H8157" s="177"/>
    </row>
    <row r="8158" spans="1:8" x14ac:dyDescent="0.25">
      <c r="A8158" s="793"/>
      <c r="E8158" s="176"/>
      <c r="F8158" s="176"/>
      <c r="G8158" s="177"/>
      <c r="H8158" s="177"/>
    </row>
    <row r="8159" spans="1:8" x14ac:dyDescent="0.25">
      <c r="A8159" s="793"/>
      <c r="E8159" s="176"/>
      <c r="F8159" s="176"/>
      <c r="G8159" s="177"/>
      <c r="H8159" s="177"/>
    </row>
    <row r="8160" spans="1:8" x14ac:dyDescent="0.25">
      <c r="A8160" s="793"/>
      <c r="E8160" s="176"/>
      <c r="F8160" s="176"/>
      <c r="G8160" s="177"/>
      <c r="H8160" s="177"/>
    </row>
    <row r="8161" spans="1:8" x14ac:dyDescent="0.25">
      <c r="A8161" s="793"/>
      <c r="E8161" s="176"/>
      <c r="F8161" s="176"/>
      <c r="G8161" s="177"/>
      <c r="H8161" s="177"/>
    </row>
    <row r="8162" spans="1:8" x14ac:dyDescent="0.25">
      <c r="A8162" s="793"/>
      <c r="E8162" s="176"/>
      <c r="F8162" s="176"/>
      <c r="G8162" s="177"/>
      <c r="H8162" s="177"/>
    </row>
    <row r="8163" spans="1:8" x14ac:dyDescent="0.25">
      <c r="A8163" s="793"/>
      <c r="E8163" s="176"/>
      <c r="F8163" s="176"/>
      <c r="G8163" s="177"/>
      <c r="H8163" s="177"/>
    </row>
    <row r="8164" spans="1:8" x14ac:dyDescent="0.25">
      <c r="A8164" s="793"/>
      <c r="E8164" s="176"/>
      <c r="F8164" s="176"/>
      <c r="G8164" s="177"/>
      <c r="H8164" s="177"/>
    </row>
    <row r="8165" spans="1:8" x14ac:dyDescent="0.25">
      <c r="A8165" s="793"/>
      <c r="E8165" s="176"/>
      <c r="F8165" s="176"/>
      <c r="G8165" s="177"/>
      <c r="H8165" s="177"/>
    </row>
    <row r="8166" spans="1:8" x14ac:dyDescent="0.25">
      <c r="A8166" s="793"/>
      <c r="E8166" s="176"/>
      <c r="F8166" s="176"/>
      <c r="G8166" s="177"/>
      <c r="H8166" s="177"/>
    </row>
    <row r="8167" spans="1:8" x14ac:dyDescent="0.25">
      <c r="A8167" s="793"/>
      <c r="E8167" s="176"/>
      <c r="F8167" s="176"/>
      <c r="G8167" s="177"/>
      <c r="H8167" s="177"/>
    </row>
    <row r="8168" spans="1:8" x14ac:dyDescent="0.25">
      <c r="A8168" s="793"/>
      <c r="E8168" s="176"/>
      <c r="F8168" s="176"/>
      <c r="G8168" s="177"/>
      <c r="H8168" s="177"/>
    </row>
    <row r="8169" spans="1:8" x14ac:dyDescent="0.25">
      <c r="A8169" s="793"/>
      <c r="E8169" s="176"/>
      <c r="F8169" s="176"/>
      <c r="G8169" s="177"/>
      <c r="H8169" s="177"/>
    </row>
    <row r="8170" spans="1:8" x14ac:dyDescent="0.25">
      <c r="A8170" s="793"/>
      <c r="E8170" s="176"/>
      <c r="F8170" s="176"/>
      <c r="G8170" s="177"/>
      <c r="H8170" s="177"/>
    </row>
    <row r="8171" spans="1:8" x14ac:dyDescent="0.25">
      <c r="A8171" s="793"/>
      <c r="E8171" s="176"/>
      <c r="F8171" s="176"/>
      <c r="G8171" s="177"/>
      <c r="H8171" s="177"/>
    </row>
    <row r="8172" spans="1:8" x14ac:dyDescent="0.25">
      <c r="A8172" s="793"/>
      <c r="E8172" s="176"/>
      <c r="F8172" s="176"/>
      <c r="G8172" s="177"/>
      <c r="H8172" s="177"/>
    </row>
    <row r="8173" spans="1:8" x14ac:dyDescent="0.25">
      <c r="A8173" s="793"/>
      <c r="E8173" s="176"/>
      <c r="F8173" s="176"/>
      <c r="G8173" s="177"/>
      <c r="H8173" s="177"/>
    </row>
    <row r="8174" spans="1:8" x14ac:dyDescent="0.25">
      <c r="A8174" s="793"/>
      <c r="E8174" s="176"/>
      <c r="F8174" s="176"/>
      <c r="G8174" s="177"/>
      <c r="H8174" s="177"/>
    </row>
    <row r="8175" spans="1:8" x14ac:dyDescent="0.25">
      <c r="A8175" s="793"/>
      <c r="E8175" s="176"/>
      <c r="F8175" s="176"/>
      <c r="G8175" s="177"/>
      <c r="H8175" s="177"/>
    </row>
    <row r="8176" spans="1:8" x14ac:dyDescent="0.25">
      <c r="A8176" s="793"/>
      <c r="E8176" s="176"/>
      <c r="F8176" s="176"/>
      <c r="G8176" s="177"/>
      <c r="H8176" s="177"/>
    </row>
    <row r="8177" spans="1:8" x14ac:dyDescent="0.25">
      <c r="A8177" s="793"/>
      <c r="E8177" s="176"/>
      <c r="F8177" s="176"/>
      <c r="G8177" s="177"/>
      <c r="H8177" s="177"/>
    </row>
    <row r="8178" spans="1:8" x14ac:dyDescent="0.25">
      <c r="A8178" s="793"/>
      <c r="E8178" s="176"/>
      <c r="F8178" s="176"/>
      <c r="G8178" s="177"/>
      <c r="H8178" s="177"/>
    </row>
    <row r="8179" spans="1:8" x14ac:dyDescent="0.25">
      <c r="A8179" s="793"/>
      <c r="E8179" s="176"/>
      <c r="F8179" s="176"/>
      <c r="G8179" s="177"/>
      <c r="H8179" s="177"/>
    </row>
    <row r="8180" spans="1:8" x14ac:dyDescent="0.25">
      <c r="A8180" s="793"/>
      <c r="E8180" s="176"/>
      <c r="F8180" s="176"/>
      <c r="G8180" s="177"/>
      <c r="H8180" s="177"/>
    </row>
    <row r="8181" spans="1:8" x14ac:dyDescent="0.25">
      <c r="A8181" s="793"/>
      <c r="E8181" s="176"/>
      <c r="F8181" s="176"/>
      <c r="G8181" s="177"/>
      <c r="H8181" s="177"/>
    </row>
    <row r="8182" spans="1:8" x14ac:dyDescent="0.25">
      <c r="A8182" s="793"/>
      <c r="E8182" s="176"/>
      <c r="F8182" s="176"/>
      <c r="G8182" s="177"/>
      <c r="H8182" s="177"/>
    </row>
    <row r="8183" spans="1:8" x14ac:dyDescent="0.25">
      <c r="A8183" s="793"/>
      <c r="E8183" s="176"/>
      <c r="F8183" s="176"/>
      <c r="G8183" s="177"/>
      <c r="H8183" s="177"/>
    </row>
    <row r="8184" spans="1:8" x14ac:dyDescent="0.25">
      <c r="A8184" s="793"/>
      <c r="E8184" s="176"/>
      <c r="F8184" s="176"/>
      <c r="G8184" s="177"/>
      <c r="H8184" s="177"/>
    </row>
    <row r="8185" spans="1:8" x14ac:dyDescent="0.25">
      <c r="A8185" s="793"/>
      <c r="E8185" s="176"/>
      <c r="F8185" s="176"/>
      <c r="G8185" s="177"/>
      <c r="H8185" s="177"/>
    </row>
    <row r="8186" spans="1:8" x14ac:dyDescent="0.25">
      <c r="A8186" s="793"/>
      <c r="E8186" s="176"/>
      <c r="F8186" s="176"/>
      <c r="G8186" s="177"/>
      <c r="H8186" s="177"/>
    </row>
    <row r="8187" spans="1:8" x14ac:dyDescent="0.25">
      <c r="A8187" s="793"/>
      <c r="E8187" s="176"/>
      <c r="F8187" s="176"/>
      <c r="G8187" s="177"/>
      <c r="H8187" s="177"/>
    </row>
    <row r="8188" spans="1:8" x14ac:dyDescent="0.25">
      <c r="A8188" s="793"/>
      <c r="E8188" s="176"/>
      <c r="F8188" s="176"/>
      <c r="G8188" s="177"/>
      <c r="H8188" s="177"/>
    </row>
    <row r="8189" spans="1:8" x14ac:dyDescent="0.25">
      <c r="A8189" s="793"/>
      <c r="E8189" s="176"/>
      <c r="F8189" s="176"/>
      <c r="G8189" s="177"/>
      <c r="H8189" s="177"/>
    </row>
    <row r="8190" spans="1:8" x14ac:dyDescent="0.25">
      <c r="A8190" s="793"/>
      <c r="E8190" s="176"/>
      <c r="F8190" s="176"/>
      <c r="G8190" s="177"/>
      <c r="H8190" s="177"/>
    </row>
    <row r="8191" spans="1:8" x14ac:dyDescent="0.25">
      <c r="A8191" s="793"/>
      <c r="E8191" s="176"/>
      <c r="F8191" s="176"/>
      <c r="G8191" s="177"/>
      <c r="H8191" s="177"/>
    </row>
    <row r="8192" spans="1:8" x14ac:dyDescent="0.25">
      <c r="A8192" s="793"/>
      <c r="E8192" s="176"/>
      <c r="F8192" s="176"/>
      <c r="G8192" s="177"/>
      <c r="H8192" s="177"/>
    </row>
    <row r="8193" spans="1:8" x14ac:dyDescent="0.25">
      <c r="A8193" s="793"/>
      <c r="E8193" s="176"/>
      <c r="F8193" s="176"/>
      <c r="G8193" s="177"/>
      <c r="H8193" s="177"/>
    </row>
    <row r="8194" spans="1:8" x14ac:dyDescent="0.25">
      <c r="A8194" s="793"/>
      <c r="E8194" s="176"/>
      <c r="F8194" s="176"/>
      <c r="G8194" s="177"/>
      <c r="H8194" s="177"/>
    </row>
    <row r="8195" spans="1:8" x14ac:dyDescent="0.25">
      <c r="A8195" s="793"/>
      <c r="E8195" s="176"/>
      <c r="F8195" s="176"/>
      <c r="G8195" s="177"/>
      <c r="H8195" s="177"/>
    </row>
    <row r="8196" spans="1:8" x14ac:dyDescent="0.25">
      <c r="A8196" s="793"/>
      <c r="E8196" s="176"/>
      <c r="F8196" s="176"/>
      <c r="G8196" s="177"/>
      <c r="H8196" s="177"/>
    </row>
    <row r="8197" spans="1:8" x14ac:dyDescent="0.25">
      <c r="A8197" s="793"/>
      <c r="E8197" s="176"/>
      <c r="F8197" s="176"/>
      <c r="G8197" s="177"/>
      <c r="H8197" s="177"/>
    </row>
    <row r="8198" spans="1:8" x14ac:dyDescent="0.25">
      <c r="A8198" s="793"/>
      <c r="E8198" s="176"/>
      <c r="F8198" s="176"/>
      <c r="G8198" s="177"/>
      <c r="H8198" s="177"/>
    </row>
    <row r="8199" spans="1:8" x14ac:dyDescent="0.25">
      <c r="A8199" s="793"/>
      <c r="E8199" s="176"/>
      <c r="F8199" s="176"/>
      <c r="G8199" s="177"/>
      <c r="H8199" s="177"/>
    </row>
    <row r="8200" spans="1:8" x14ac:dyDescent="0.25">
      <c r="A8200" s="793"/>
      <c r="E8200" s="176"/>
      <c r="F8200" s="176"/>
      <c r="G8200" s="177"/>
      <c r="H8200" s="177"/>
    </row>
    <row r="8201" spans="1:8" x14ac:dyDescent="0.25">
      <c r="A8201" s="793"/>
      <c r="E8201" s="176"/>
      <c r="F8201" s="176"/>
      <c r="G8201" s="177"/>
      <c r="H8201" s="177"/>
    </row>
    <row r="8202" spans="1:8" x14ac:dyDescent="0.25">
      <c r="A8202" s="793"/>
      <c r="E8202" s="176"/>
      <c r="F8202" s="176"/>
      <c r="G8202" s="177"/>
      <c r="H8202" s="177"/>
    </row>
    <row r="8203" spans="1:8" x14ac:dyDescent="0.25">
      <c r="A8203" s="793"/>
      <c r="E8203" s="176"/>
      <c r="F8203" s="176"/>
      <c r="G8203" s="177"/>
      <c r="H8203" s="177"/>
    </row>
    <row r="8204" spans="1:8" x14ac:dyDescent="0.25">
      <c r="A8204" s="793"/>
      <c r="E8204" s="176"/>
      <c r="F8204" s="176"/>
      <c r="G8204" s="177"/>
      <c r="H8204" s="177"/>
    </row>
    <row r="8205" spans="1:8" x14ac:dyDescent="0.25">
      <c r="A8205" s="793"/>
      <c r="E8205" s="176"/>
      <c r="F8205" s="176"/>
      <c r="G8205" s="177"/>
      <c r="H8205" s="177"/>
    </row>
    <row r="8206" spans="1:8" x14ac:dyDescent="0.25">
      <c r="A8206" s="793"/>
      <c r="E8206" s="176"/>
      <c r="F8206" s="176"/>
      <c r="G8206" s="177"/>
      <c r="H8206" s="177"/>
    </row>
    <row r="8207" spans="1:8" x14ac:dyDescent="0.25">
      <c r="A8207" s="793"/>
      <c r="E8207" s="176"/>
      <c r="F8207" s="176"/>
      <c r="G8207" s="177"/>
      <c r="H8207" s="177"/>
    </row>
    <row r="8208" spans="1:8" x14ac:dyDescent="0.25">
      <c r="A8208" s="793"/>
      <c r="E8208" s="176"/>
      <c r="F8208" s="176"/>
      <c r="G8208" s="177"/>
      <c r="H8208" s="177"/>
    </row>
    <row r="8209" spans="1:8" x14ac:dyDescent="0.25">
      <c r="A8209" s="793"/>
      <c r="E8209" s="176"/>
      <c r="F8209" s="176"/>
      <c r="G8209" s="177"/>
      <c r="H8209" s="177"/>
    </row>
    <row r="8210" spans="1:8" x14ac:dyDescent="0.25">
      <c r="A8210" s="793"/>
      <c r="E8210" s="176"/>
      <c r="F8210" s="176"/>
      <c r="G8210" s="177"/>
      <c r="H8210" s="177"/>
    </row>
    <row r="8211" spans="1:8" x14ac:dyDescent="0.25">
      <c r="A8211" s="793"/>
      <c r="E8211" s="176"/>
      <c r="F8211" s="176"/>
      <c r="G8211" s="177"/>
      <c r="H8211" s="177"/>
    </row>
    <row r="8212" spans="1:8" x14ac:dyDescent="0.25">
      <c r="A8212" s="793"/>
      <c r="E8212" s="176"/>
      <c r="F8212" s="176"/>
      <c r="G8212" s="177"/>
      <c r="H8212" s="177"/>
    </row>
    <row r="8213" spans="1:8" x14ac:dyDescent="0.25">
      <c r="A8213" s="793"/>
      <c r="E8213" s="176"/>
      <c r="F8213" s="176"/>
      <c r="G8213" s="177"/>
      <c r="H8213" s="177"/>
    </row>
    <row r="8214" spans="1:8" x14ac:dyDescent="0.25">
      <c r="A8214" s="793"/>
      <c r="E8214" s="176"/>
      <c r="F8214" s="176"/>
      <c r="G8214" s="177"/>
      <c r="H8214" s="177"/>
    </row>
    <row r="8215" spans="1:8" x14ac:dyDescent="0.25">
      <c r="A8215" s="793"/>
      <c r="E8215" s="176"/>
      <c r="F8215" s="176"/>
      <c r="G8215" s="177"/>
      <c r="H8215" s="177"/>
    </row>
    <row r="8216" spans="1:8" x14ac:dyDescent="0.25">
      <c r="A8216" s="793"/>
      <c r="E8216" s="176"/>
      <c r="F8216" s="176"/>
      <c r="G8216" s="177"/>
      <c r="H8216" s="177"/>
    </row>
    <row r="8217" spans="1:8" x14ac:dyDescent="0.25">
      <c r="A8217" s="793"/>
      <c r="E8217" s="176"/>
      <c r="F8217" s="176"/>
      <c r="G8217" s="177"/>
      <c r="H8217" s="177"/>
    </row>
    <row r="8218" spans="1:8" x14ac:dyDescent="0.25">
      <c r="A8218" s="793"/>
      <c r="E8218" s="176"/>
      <c r="F8218" s="176"/>
      <c r="G8218" s="177"/>
      <c r="H8218" s="177"/>
    </row>
    <row r="8219" spans="1:8" x14ac:dyDescent="0.25">
      <c r="A8219" s="793"/>
      <c r="E8219" s="176"/>
      <c r="F8219" s="176"/>
      <c r="G8219" s="177"/>
      <c r="H8219" s="177"/>
    </row>
    <row r="8220" spans="1:8" x14ac:dyDescent="0.25">
      <c r="A8220" s="793"/>
      <c r="E8220" s="176"/>
      <c r="F8220" s="176"/>
      <c r="G8220" s="177"/>
      <c r="H8220" s="177"/>
    </row>
    <row r="8221" spans="1:8" x14ac:dyDescent="0.25">
      <c r="A8221" s="793"/>
      <c r="E8221" s="176"/>
      <c r="F8221" s="176"/>
      <c r="G8221" s="177"/>
      <c r="H8221" s="177"/>
    </row>
    <row r="8222" spans="1:8" x14ac:dyDescent="0.25">
      <c r="A8222" s="793"/>
      <c r="E8222" s="176"/>
      <c r="F8222" s="176"/>
      <c r="G8222" s="177"/>
      <c r="H8222" s="177"/>
    </row>
    <row r="8223" spans="1:8" x14ac:dyDescent="0.25">
      <c r="A8223" s="793"/>
      <c r="E8223" s="176"/>
      <c r="F8223" s="176"/>
      <c r="G8223" s="177"/>
      <c r="H8223" s="177"/>
    </row>
    <row r="8224" spans="1:8" x14ac:dyDescent="0.25">
      <c r="A8224" s="793"/>
      <c r="E8224" s="176"/>
      <c r="F8224" s="176"/>
      <c r="G8224" s="177"/>
      <c r="H8224" s="177"/>
    </row>
    <row r="8225" spans="1:8" x14ac:dyDescent="0.25">
      <c r="A8225" s="793"/>
      <c r="E8225" s="176"/>
      <c r="F8225" s="176"/>
      <c r="G8225" s="177"/>
      <c r="H8225" s="177"/>
    </row>
    <row r="8226" spans="1:8" x14ac:dyDescent="0.25">
      <c r="A8226" s="793"/>
      <c r="E8226" s="176"/>
      <c r="F8226" s="176"/>
      <c r="G8226" s="177"/>
      <c r="H8226" s="177"/>
    </row>
    <row r="8227" spans="1:8" x14ac:dyDescent="0.25">
      <c r="A8227" s="793"/>
      <c r="E8227" s="176"/>
      <c r="F8227" s="176"/>
      <c r="G8227" s="177"/>
      <c r="H8227" s="177"/>
    </row>
    <row r="8228" spans="1:8" x14ac:dyDescent="0.25">
      <c r="A8228" s="793"/>
      <c r="E8228" s="176"/>
      <c r="F8228" s="176"/>
      <c r="G8228" s="177"/>
      <c r="H8228" s="177"/>
    </row>
    <row r="8229" spans="1:8" x14ac:dyDescent="0.25">
      <c r="A8229" s="793"/>
      <c r="E8229" s="176"/>
      <c r="F8229" s="176"/>
      <c r="G8229" s="177"/>
      <c r="H8229" s="177"/>
    </row>
    <row r="8230" spans="1:8" x14ac:dyDescent="0.25">
      <c r="A8230" s="793"/>
      <c r="E8230" s="176"/>
      <c r="F8230" s="176"/>
      <c r="G8230" s="177"/>
      <c r="H8230" s="177"/>
    </row>
    <row r="8231" spans="1:8" x14ac:dyDescent="0.25">
      <c r="A8231" s="793"/>
      <c r="E8231" s="176"/>
      <c r="F8231" s="176"/>
      <c r="G8231" s="177"/>
      <c r="H8231" s="177"/>
    </row>
    <row r="8232" spans="1:8" x14ac:dyDescent="0.25">
      <c r="A8232" s="793"/>
      <c r="E8232" s="176"/>
      <c r="F8232" s="176"/>
      <c r="G8232" s="177"/>
      <c r="H8232" s="177"/>
    </row>
    <row r="8233" spans="1:8" x14ac:dyDescent="0.25">
      <c r="A8233" s="793"/>
      <c r="E8233" s="176"/>
      <c r="F8233" s="176"/>
      <c r="G8233" s="177"/>
      <c r="H8233" s="177"/>
    </row>
    <row r="8234" spans="1:8" x14ac:dyDescent="0.25">
      <c r="A8234" s="793"/>
      <c r="E8234" s="176"/>
      <c r="F8234" s="176"/>
      <c r="G8234" s="177"/>
      <c r="H8234" s="177"/>
    </row>
    <row r="8235" spans="1:8" x14ac:dyDescent="0.25">
      <c r="A8235" s="793"/>
      <c r="E8235" s="176"/>
      <c r="F8235" s="176"/>
      <c r="G8235" s="177"/>
      <c r="H8235" s="177"/>
    </row>
    <row r="8236" spans="1:8" x14ac:dyDescent="0.25">
      <c r="A8236" s="793"/>
      <c r="E8236" s="176"/>
      <c r="F8236" s="176"/>
      <c r="G8236" s="177"/>
      <c r="H8236" s="177"/>
    </row>
    <row r="8237" spans="1:8" x14ac:dyDescent="0.25">
      <c r="A8237" s="793"/>
      <c r="E8237" s="176"/>
      <c r="F8237" s="176"/>
      <c r="G8237" s="177"/>
      <c r="H8237" s="177"/>
    </row>
    <row r="8238" spans="1:8" x14ac:dyDescent="0.25">
      <c r="A8238" s="793"/>
      <c r="E8238" s="176"/>
      <c r="F8238" s="176"/>
      <c r="G8238" s="177"/>
      <c r="H8238" s="177"/>
    </row>
    <row r="8239" spans="1:8" x14ac:dyDescent="0.25">
      <c r="A8239" s="793"/>
      <c r="E8239" s="176"/>
      <c r="F8239" s="176"/>
      <c r="G8239" s="177"/>
      <c r="H8239" s="177"/>
    </row>
    <row r="8240" spans="1:8" x14ac:dyDescent="0.25">
      <c r="A8240" s="793"/>
      <c r="E8240" s="176"/>
      <c r="F8240" s="176"/>
      <c r="G8240" s="177"/>
      <c r="H8240" s="177"/>
    </row>
    <row r="8241" spans="1:8" x14ac:dyDescent="0.25">
      <c r="A8241" s="793"/>
      <c r="E8241" s="176"/>
      <c r="F8241" s="176"/>
      <c r="G8241" s="177"/>
      <c r="H8241" s="177"/>
    </row>
    <row r="8242" spans="1:8" x14ac:dyDescent="0.25">
      <c r="A8242" s="793"/>
      <c r="E8242" s="176"/>
      <c r="F8242" s="176"/>
      <c r="G8242" s="177"/>
      <c r="H8242" s="177"/>
    </row>
    <row r="8243" spans="1:8" x14ac:dyDescent="0.25">
      <c r="A8243" s="793"/>
      <c r="E8243" s="176"/>
      <c r="F8243" s="176"/>
      <c r="G8243" s="177"/>
      <c r="H8243" s="177"/>
    </row>
    <row r="8244" spans="1:8" x14ac:dyDescent="0.25">
      <c r="A8244" s="793"/>
      <c r="E8244" s="176"/>
      <c r="F8244" s="176"/>
      <c r="G8244" s="177"/>
      <c r="H8244" s="177"/>
    </row>
    <row r="8245" spans="1:8" x14ac:dyDescent="0.25">
      <c r="A8245" s="793"/>
      <c r="E8245" s="176"/>
      <c r="F8245" s="176"/>
      <c r="G8245" s="177"/>
      <c r="H8245" s="177"/>
    </row>
    <row r="8246" spans="1:8" x14ac:dyDescent="0.25">
      <c r="A8246" s="793"/>
      <c r="E8246" s="176"/>
      <c r="F8246" s="176"/>
      <c r="G8246" s="177"/>
      <c r="H8246" s="177"/>
    </row>
    <row r="8247" spans="1:8" x14ac:dyDescent="0.25">
      <c r="A8247" s="793"/>
      <c r="E8247" s="176"/>
      <c r="F8247" s="176"/>
      <c r="G8247" s="177"/>
      <c r="H8247" s="177"/>
    </row>
    <row r="8248" spans="1:8" x14ac:dyDescent="0.25">
      <c r="A8248" s="793"/>
      <c r="E8248" s="176"/>
      <c r="F8248" s="176"/>
      <c r="G8248" s="177"/>
      <c r="H8248" s="177"/>
    </row>
    <row r="8249" spans="1:8" x14ac:dyDescent="0.25">
      <c r="A8249" s="793"/>
      <c r="E8249" s="176"/>
      <c r="F8249" s="176"/>
      <c r="G8249" s="177"/>
      <c r="H8249" s="177"/>
    </row>
    <row r="8250" spans="1:8" x14ac:dyDescent="0.25">
      <c r="A8250" s="793"/>
      <c r="E8250" s="176"/>
      <c r="F8250" s="176"/>
      <c r="G8250" s="177"/>
      <c r="H8250" s="177"/>
    </row>
    <row r="8251" spans="1:8" x14ac:dyDescent="0.25">
      <c r="A8251" s="793"/>
      <c r="E8251" s="176"/>
      <c r="F8251" s="176"/>
      <c r="G8251" s="177"/>
      <c r="H8251" s="177"/>
    </row>
    <row r="8252" spans="1:8" x14ac:dyDescent="0.25">
      <c r="A8252" s="793"/>
      <c r="E8252" s="176"/>
      <c r="F8252" s="176"/>
      <c r="G8252" s="177"/>
      <c r="H8252" s="177"/>
    </row>
    <row r="8253" spans="1:8" x14ac:dyDescent="0.25">
      <c r="A8253" s="793"/>
      <c r="E8253" s="176"/>
      <c r="F8253" s="176"/>
      <c r="G8253" s="177"/>
      <c r="H8253" s="177"/>
    </row>
    <row r="8254" spans="1:8" x14ac:dyDescent="0.25">
      <c r="A8254" s="793"/>
      <c r="E8254" s="176"/>
      <c r="F8254" s="176"/>
      <c r="G8254" s="177"/>
      <c r="H8254" s="177"/>
    </row>
    <row r="8255" spans="1:8" x14ac:dyDescent="0.25">
      <c r="A8255" s="793"/>
      <c r="E8255" s="176"/>
      <c r="F8255" s="176"/>
      <c r="G8255" s="177"/>
      <c r="H8255" s="177"/>
    </row>
    <row r="8256" spans="1:8" x14ac:dyDescent="0.25">
      <c r="A8256" s="793"/>
      <c r="E8256" s="176"/>
      <c r="F8256" s="176"/>
      <c r="G8256" s="177"/>
      <c r="H8256" s="177"/>
    </row>
    <row r="8257" spans="1:8" x14ac:dyDescent="0.25">
      <c r="A8257" s="793"/>
      <c r="E8257" s="176"/>
      <c r="F8257" s="176"/>
      <c r="G8257" s="177"/>
      <c r="H8257" s="177"/>
    </row>
    <row r="8258" spans="1:8" x14ac:dyDescent="0.25">
      <c r="A8258" s="793"/>
      <c r="E8258" s="176"/>
      <c r="F8258" s="176"/>
      <c r="G8258" s="177"/>
      <c r="H8258" s="177"/>
    </row>
    <row r="8259" spans="1:8" x14ac:dyDescent="0.25">
      <c r="A8259" s="793"/>
      <c r="E8259" s="176"/>
      <c r="F8259" s="176"/>
      <c r="G8259" s="177"/>
      <c r="H8259" s="177"/>
    </row>
    <row r="8260" spans="1:8" x14ac:dyDescent="0.25">
      <c r="A8260" s="793"/>
      <c r="E8260" s="176"/>
      <c r="F8260" s="176"/>
      <c r="G8260" s="177"/>
      <c r="H8260" s="177"/>
    </row>
    <row r="8261" spans="1:8" x14ac:dyDescent="0.25">
      <c r="A8261" s="793"/>
      <c r="E8261" s="176"/>
      <c r="F8261" s="176"/>
      <c r="G8261" s="177"/>
      <c r="H8261" s="177"/>
    </row>
    <row r="8262" spans="1:8" x14ac:dyDescent="0.25">
      <c r="A8262" s="793"/>
      <c r="E8262" s="176"/>
      <c r="F8262" s="176"/>
      <c r="G8262" s="177"/>
      <c r="H8262" s="177"/>
    </row>
    <row r="8263" spans="1:8" x14ac:dyDescent="0.25">
      <c r="A8263" s="793"/>
      <c r="E8263" s="176"/>
      <c r="F8263" s="176"/>
      <c r="G8263" s="177"/>
      <c r="H8263" s="177"/>
    </row>
    <row r="8264" spans="1:8" x14ac:dyDescent="0.25">
      <c r="A8264" s="793"/>
      <c r="E8264" s="176"/>
      <c r="F8264" s="176"/>
      <c r="G8264" s="177"/>
      <c r="H8264" s="177"/>
    </row>
    <row r="8265" spans="1:8" x14ac:dyDescent="0.25">
      <c r="A8265" s="793"/>
      <c r="E8265" s="176"/>
      <c r="F8265" s="176"/>
      <c r="G8265" s="177"/>
      <c r="H8265" s="177"/>
    </row>
    <row r="8266" spans="1:8" x14ac:dyDescent="0.25">
      <c r="A8266" s="793"/>
      <c r="E8266" s="176"/>
      <c r="F8266" s="176"/>
      <c r="G8266" s="177"/>
      <c r="H8266" s="177"/>
    </row>
    <row r="8267" spans="1:8" x14ac:dyDescent="0.25">
      <c r="A8267" s="793"/>
      <c r="E8267" s="176"/>
      <c r="F8267" s="176"/>
      <c r="G8267" s="177"/>
      <c r="H8267" s="177"/>
    </row>
    <row r="8268" spans="1:8" x14ac:dyDescent="0.25">
      <c r="A8268" s="793"/>
      <c r="E8268" s="176"/>
      <c r="F8268" s="176"/>
      <c r="G8268" s="177"/>
      <c r="H8268" s="177"/>
    </row>
    <row r="8269" spans="1:8" x14ac:dyDescent="0.25">
      <c r="A8269" s="793"/>
      <c r="E8269" s="176"/>
      <c r="F8269" s="176"/>
      <c r="G8269" s="177"/>
      <c r="H8269" s="177"/>
    </row>
    <row r="8270" spans="1:8" x14ac:dyDescent="0.25">
      <c r="A8270" s="793"/>
      <c r="E8270" s="176"/>
      <c r="F8270" s="176"/>
      <c r="G8270" s="177"/>
      <c r="H8270" s="177"/>
    </row>
    <row r="8271" spans="1:8" x14ac:dyDescent="0.25">
      <c r="A8271" s="793"/>
      <c r="E8271" s="176"/>
      <c r="F8271" s="176"/>
      <c r="G8271" s="177"/>
      <c r="H8271" s="177"/>
    </row>
    <row r="8272" spans="1:8" x14ac:dyDescent="0.25">
      <c r="A8272" s="793"/>
      <c r="E8272" s="176"/>
      <c r="F8272" s="176"/>
      <c r="G8272" s="177"/>
      <c r="H8272" s="177"/>
    </row>
    <row r="8273" spans="1:8" x14ac:dyDescent="0.25">
      <c r="A8273" s="793"/>
      <c r="E8273" s="176"/>
      <c r="F8273" s="176"/>
      <c r="G8273" s="177"/>
      <c r="H8273" s="177"/>
    </row>
    <row r="8274" spans="1:8" x14ac:dyDescent="0.25">
      <c r="A8274" s="793"/>
      <c r="E8274" s="176"/>
      <c r="F8274" s="176"/>
      <c r="G8274" s="177"/>
      <c r="H8274" s="177"/>
    </row>
    <row r="8275" spans="1:8" x14ac:dyDescent="0.25">
      <c r="A8275" s="793"/>
      <c r="E8275" s="176"/>
      <c r="F8275" s="176"/>
      <c r="G8275" s="177"/>
      <c r="H8275" s="177"/>
    </row>
    <row r="8276" spans="1:8" x14ac:dyDescent="0.25">
      <c r="A8276" s="793"/>
      <c r="E8276" s="176"/>
      <c r="F8276" s="176"/>
      <c r="G8276" s="177"/>
      <c r="H8276" s="177"/>
    </row>
    <row r="8277" spans="1:8" x14ac:dyDescent="0.25">
      <c r="A8277" s="793"/>
      <c r="E8277" s="176"/>
      <c r="F8277" s="176"/>
      <c r="G8277" s="177"/>
      <c r="H8277" s="177"/>
    </row>
    <row r="8278" spans="1:8" x14ac:dyDescent="0.25">
      <c r="A8278" s="793"/>
      <c r="E8278" s="176"/>
      <c r="F8278" s="176"/>
      <c r="G8278" s="177"/>
      <c r="H8278" s="177"/>
    </row>
    <row r="8279" spans="1:8" x14ac:dyDescent="0.25">
      <c r="A8279" s="793"/>
      <c r="E8279" s="176"/>
      <c r="F8279" s="176"/>
      <c r="G8279" s="177"/>
      <c r="H8279" s="177"/>
    </row>
    <row r="8280" spans="1:8" x14ac:dyDescent="0.25">
      <c r="A8280" s="793"/>
      <c r="E8280" s="176"/>
      <c r="F8280" s="176"/>
      <c r="G8280" s="177"/>
      <c r="H8280" s="177"/>
    </row>
    <row r="8281" spans="1:8" x14ac:dyDescent="0.25">
      <c r="A8281" s="793"/>
      <c r="E8281" s="176"/>
      <c r="F8281" s="176"/>
      <c r="G8281" s="177"/>
      <c r="H8281" s="177"/>
    </row>
    <row r="8282" spans="1:8" x14ac:dyDescent="0.25">
      <c r="A8282" s="793"/>
      <c r="E8282" s="176"/>
      <c r="F8282" s="176"/>
      <c r="G8282" s="177"/>
      <c r="H8282" s="177"/>
    </row>
    <row r="8283" spans="1:8" x14ac:dyDescent="0.25">
      <c r="A8283" s="793"/>
      <c r="E8283" s="176"/>
      <c r="F8283" s="176"/>
      <c r="G8283" s="177"/>
      <c r="H8283" s="177"/>
    </row>
    <row r="8284" spans="1:8" x14ac:dyDescent="0.25">
      <c r="A8284" s="793"/>
      <c r="E8284" s="176"/>
      <c r="F8284" s="176"/>
      <c r="G8284" s="177"/>
      <c r="H8284" s="177"/>
    </row>
    <row r="8285" spans="1:8" x14ac:dyDescent="0.25">
      <c r="A8285" s="793"/>
      <c r="E8285" s="176"/>
      <c r="F8285" s="176"/>
      <c r="G8285" s="177"/>
      <c r="H8285" s="177"/>
    </row>
    <row r="8286" spans="1:8" x14ac:dyDescent="0.25">
      <c r="A8286" s="793"/>
      <c r="E8286" s="176"/>
      <c r="F8286" s="176"/>
      <c r="G8286" s="177"/>
      <c r="H8286" s="177"/>
    </row>
    <row r="8287" spans="1:8" x14ac:dyDescent="0.25">
      <c r="A8287" s="793"/>
      <c r="E8287" s="176"/>
      <c r="F8287" s="176"/>
      <c r="G8287" s="177"/>
      <c r="H8287" s="177"/>
    </row>
    <row r="8288" spans="1:8" x14ac:dyDescent="0.25">
      <c r="A8288" s="793"/>
      <c r="E8288" s="176"/>
      <c r="F8288" s="176"/>
      <c r="G8288" s="177"/>
      <c r="H8288" s="177"/>
    </row>
    <row r="8289" spans="1:8" x14ac:dyDescent="0.25">
      <c r="A8289" s="793"/>
      <c r="E8289" s="176"/>
      <c r="F8289" s="176"/>
      <c r="G8289" s="177"/>
      <c r="H8289" s="177"/>
    </row>
    <row r="8290" spans="1:8" x14ac:dyDescent="0.25">
      <c r="A8290" s="793"/>
      <c r="E8290" s="176"/>
      <c r="F8290" s="176"/>
      <c r="G8290" s="177"/>
      <c r="H8290" s="177"/>
    </row>
    <row r="8291" spans="1:8" x14ac:dyDescent="0.25">
      <c r="A8291" s="793"/>
      <c r="E8291" s="176"/>
      <c r="F8291" s="176"/>
      <c r="G8291" s="177"/>
      <c r="H8291" s="177"/>
    </row>
    <row r="8292" spans="1:8" x14ac:dyDescent="0.25">
      <c r="A8292" s="793"/>
      <c r="E8292" s="176"/>
      <c r="F8292" s="176"/>
      <c r="G8292" s="177"/>
      <c r="H8292" s="177"/>
    </row>
    <row r="8293" spans="1:8" x14ac:dyDescent="0.25">
      <c r="A8293" s="793"/>
      <c r="E8293" s="176"/>
      <c r="F8293" s="176"/>
      <c r="G8293" s="177"/>
      <c r="H8293" s="177"/>
    </row>
    <row r="8294" spans="1:8" x14ac:dyDescent="0.25">
      <c r="A8294" s="793"/>
      <c r="E8294" s="176"/>
      <c r="F8294" s="176"/>
      <c r="G8294" s="177"/>
      <c r="H8294" s="177"/>
    </row>
    <row r="8295" spans="1:8" x14ac:dyDescent="0.25">
      <c r="A8295" s="793"/>
      <c r="E8295" s="176"/>
      <c r="F8295" s="176"/>
      <c r="G8295" s="177"/>
      <c r="H8295" s="177"/>
    </row>
    <row r="8296" spans="1:8" x14ac:dyDescent="0.25">
      <c r="A8296" s="793"/>
      <c r="E8296" s="176"/>
      <c r="F8296" s="176"/>
      <c r="G8296" s="177"/>
      <c r="H8296" s="177"/>
    </row>
    <row r="8297" spans="1:8" x14ac:dyDescent="0.25">
      <c r="A8297" s="793"/>
      <c r="E8297" s="176"/>
      <c r="F8297" s="176"/>
      <c r="G8297" s="177"/>
      <c r="H8297" s="177"/>
    </row>
    <row r="8298" spans="1:8" x14ac:dyDescent="0.25">
      <c r="A8298" s="793"/>
      <c r="E8298" s="176"/>
      <c r="F8298" s="176"/>
      <c r="G8298" s="177"/>
      <c r="H8298" s="177"/>
    </row>
    <row r="8299" spans="1:8" x14ac:dyDescent="0.25">
      <c r="A8299" s="793"/>
      <c r="E8299" s="176"/>
      <c r="F8299" s="176"/>
      <c r="G8299" s="177"/>
      <c r="H8299" s="177"/>
    </row>
    <row r="8300" spans="1:8" x14ac:dyDescent="0.25">
      <c r="A8300" s="793"/>
      <c r="E8300" s="176"/>
      <c r="F8300" s="176"/>
      <c r="G8300" s="177"/>
      <c r="H8300" s="177"/>
    </row>
    <row r="8301" spans="1:8" x14ac:dyDescent="0.25">
      <c r="A8301" s="793"/>
      <c r="E8301" s="176"/>
      <c r="F8301" s="176"/>
      <c r="G8301" s="177"/>
      <c r="H8301" s="177"/>
    </row>
    <row r="8302" spans="1:8" x14ac:dyDescent="0.25">
      <c r="A8302" s="793"/>
      <c r="E8302" s="176"/>
      <c r="F8302" s="176"/>
      <c r="G8302" s="177"/>
      <c r="H8302" s="177"/>
    </row>
    <row r="8303" spans="1:8" x14ac:dyDescent="0.25">
      <c r="A8303" s="793"/>
      <c r="E8303" s="176"/>
      <c r="F8303" s="176"/>
      <c r="G8303" s="177"/>
      <c r="H8303" s="177"/>
    </row>
    <row r="8304" spans="1:8" x14ac:dyDescent="0.25">
      <c r="A8304" s="793"/>
      <c r="E8304" s="176"/>
      <c r="F8304" s="176"/>
      <c r="G8304" s="177"/>
      <c r="H8304" s="177"/>
    </row>
    <row r="8305" spans="1:8" x14ac:dyDescent="0.25">
      <c r="A8305" s="793"/>
      <c r="E8305" s="176"/>
      <c r="F8305" s="176"/>
      <c r="G8305" s="177"/>
      <c r="H8305" s="177"/>
    </row>
    <row r="8306" spans="1:8" x14ac:dyDescent="0.25">
      <c r="A8306" s="793"/>
      <c r="E8306" s="176"/>
      <c r="F8306" s="176"/>
      <c r="G8306" s="177"/>
      <c r="H8306" s="177"/>
    </row>
    <row r="8307" spans="1:8" x14ac:dyDescent="0.25">
      <c r="A8307" s="793"/>
      <c r="E8307" s="176"/>
      <c r="F8307" s="176"/>
      <c r="G8307" s="177"/>
      <c r="H8307" s="177"/>
    </row>
    <row r="8308" spans="1:8" x14ac:dyDescent="0.25">
      <c r="A8308" s="793"/>
      <c r="E8308" s="176"/>
      <c r="F8308" s="176"/>
      <c r="G8308" s="177"/>
      <c r="H8308" s="177"/>
    </row>
    <row r="8309" spans="1:8" x14ac:dyDescent="0.25">
      <c r="A8309" s="793"/>
      <c r="E8309" s="176"/>
      <c r="F8309" s="176"/>
      <c r="G8309" s="177"/>
      <c r="H8309" s="177"/>
    </row>
    <row r="8310" spans="1:8" x14ac:dyDescent="0.25">
      <c r="A8310" s="793"/>
      <c r="E8310" s="176"/>
      <c r="F8310" s="176"/>
      <c r="G8310" s="177"/>
      <c r="H8310" s="177"/>
    </row>
    <row r="8311" spans="1:8" x14ac:dyDescent="0.25">
      <c r="A8311" s="793"/>
      <c r="E8311" s="176"/>
      <c r="F8311" s="176"/>
      <c r="G8311" s="177"/>
      <c r="H8311" s="177"/>
    </row>
    <row r="8312" spans="1:8" x14ac:dyDescent="0.25">
      <c r="A8312" s="793"/>
      <c r="E8312" s="176"/>
      <c r="F8312" s="176"/>
      <c r="G8312" s="177"/>
      <c r="H8312" s="177"/>
    </row>
    <row r="8313" spans="1:8" x14ac:dyDescent="0.25">
      <c r="A8313" s="793"/>
      <c r="E8313" s="176"/>
      <c r="F8313" s="176"/>
      <c r="G8313" s="177"/>
      <c r="H8313" s="177"/>
    </row>
    <row r="8314" spans="1:8" x14ac:dyDescent="0.25">
      <c r="A8314" s="793"/>
      <c r="E8314" s="176"/>
      <c r="F8314" s="176"/>
      <c r="G8314" s="177"/>
      <c r="H8314" s="177"/>
    </row>
    <row r="8315" spans="1:8" x14ac:dyDescent="0.25">
      <c r="A8315" s="793"/>
      <c r="E8315" s="176"/>
      <c r="F8315" s="176"/>
      <c r="G8315" s="177"/>
      <c r="H8315" s="177"/>
    </row>
    <row r="8316" spans="1:8" x14ac:dyDescent="0.25">
      <c r="A8316" s="793"/>
      <c r="E8316" s="176"/>
      <c r="F8316" s="176"/>
      <c r="G8316" s="177"/>
      <c r="H8316" s="177"/>
    </row>
    <row r="8317" spans="1:8" x14ac:dyDescent="0.25">
      <c r="A8317" s="793"/>
      <c r="E8317" s="176"/>
      <c r="F8317" s="176"/>
      <c r="G8317" s="177"/>
      <c r="H8317" s="177"/>
    </row>
    <row r="8318" spans="1:8" x14ac:dyDescent="0.25">
      <c r="A8318" s="793"/>
      <c r="E8318" s="176"/>
      <c r="F8318" s="176"/>
      <c r="G8318" s="177"/>
      <c r="H8318" s="177"/>
    </row>
    <row r="8319" spans="1:8" x14ac:dyDescent="0.25">
      <c r="A8319" s="793"/>
      <c r="E8319" s="176"/>
      <c r="F8319" s="176"/>
      <c r="G8319" s="177"/>
      <c r="H8319" s="177"/>
    </row>
    <row r="8320" spans="1:8" x14ac:dyDescent="0.25">
      <c r="A8320" s="793"/>
      <c r="E8320" s="176"/>
      <c r="F8320" s="176"/>
      <c r="G8320" s="177"/>
      <c r="H8320" s="177"/>
    </row>
    <row r="8321" spans="1:8" x14ac:dyDescent="0.25">
      <c r="A8321" s="793"/>
      <c r="E8321" s="176"/>
      <c r="F8321" s="176"/>
      <c r="G8321" s="177"/>
      <c r="H8321" s="177"/>
    </row>
    <row r="8322" spans="1:8" x14ac:dyDescent="0.25">
      <c r="A8322" s="793"/>
      <c r="E8322" s="176"/>
      <c r="F8322" s="176"/>
      <c r="G8322" s="177"/>
      <c r="H8322" s="177"/>
    </row>
    <row r="8323" spans="1:8" x14ac:dyDescent="0.25">
      <c r="A8323" s="793"/>
      <c r="E8323" s="176"/>
      <c r="F8323" s="176"/>
      <c r="G8323" s="177"/>
      <c r="H8323" s="177"/>
    </row>
    <row r="8324" spans="1:8" x14ac:dyDescent="0.25">
      <c r="A8324" s="793"/>
      <c r="E8324" s="176"/>
      <c r="F8324" s="176"/>
      <c r="G8324" s="177"/>
      <c r="H8324" s="177"/>
    </row>
    <row r="8325" spans="1:8" x14ac:dyDescent="0.25">
      <c r="A8325" s="793"/>
      <c r="E8325" s="176"/>
      <c r="F8325" s="176"/>
      <c r="G8325" s="177"/>
      <c r="H8325" s="177"/>
    </row>
    <row r="8326" spans="1:8" x14ac:dyDescent="0.25">
      <c r="A8326" s="793"/>
      <c r="E8326" s="176"/>
      <c r="F8326" s="176"/>
      <c r="G8326" s="177"/>
      <c r="H8326" s="177"/>
    </row>
    <row r="8327" spans="1:8" x14ac:dyDescent="0.25">
      <c r="A8327" s="793"/>
      <c r="E8327" s="176"/>
      <c r="F8327" s="176"/>
      <c r="G8327" s="177"/>
      <c r="H8327" s="177"/>
    </row>
    <row r="8328" spans="1:8" x14ac:dyDescent="0.25">
      <c r="A8328" s="793"/>
      <c r="E8328" s="176"/>
      <c r="F8328" s="176"/>
      <c r="G8328" s="177"/>
      <c r="H8328" s="177"/>
    </row>
    <row r="8329" spans="1:8" x14ac:dyDescent="0.25">
      <c r="A8329" s="793"/>
      <c r="E8329" s="176"/>
      <c r="F8329" s="176"/>
      <c r="G8329" s="177"/>
      <c r="H8329" s="177"/>
    </row>
    <row r="8330" spans="1:8" x14ac:dyDescent="0.25">
      <c r="A8330" s="793"/>
      <c r="E8330" s="176"/>
      <c r="F8330" s="176"/>
      <c r="G8330" s="177"/>
      <c r="H8330" s="177"/>
    </row>
    <row r="8331" spans="1:8" x14ac:dyDescent="0.25">
      <c r="A8331" s="793"/>
      <c r="E8331" s="176"/>
      <c r="F8331" s="176"/>
      <c r="G8331" s="177"/>
      <c r="H8331" s="177"/>
    </row>
    <row r="8332" spans="1:8" x14ac:dyDescent="0.25">
      <c r="A8332" s="793"/>
      <c r="E8332" s="176"/>
      <c r="F8332" s="176"/>
      <c r="G8332" s="177"/>
      <c r="H8332" s="177"/>
    </row>
    <row r="8333" spans="1:8" x14ac:dyDescent="0.25">
      <c r="A8333" s="793"/>
      <c r="E8333" s="176"/>
      <c r="F8333" s="176"/>
      <c r="G8333" s="177"/>
      <c r="H8333" s="177"/>
    </row>
    <row r="8334" spans="1:8" x14ac:dyDescent="0.25">
      <c r="A8334" s="793"/>
      <c r="E8334" s="176"/>
      <c r="F8334" s="176"/>
      <c r="G8334" s="177"/>
      <c r="H8334" s="177"/>
    </row>
    <row r="8335" spans="1:8" x14ac:dyDescent="0.25">
      <c r="A8335" s="793"/>
      <c r="E8335" s="176"/>
      <c r="F8335" s="176"/>
      <c r="G8335" s="177"/>
      <c r="H8335" s="177"/>
    </row>
    <row r="8336" spans="1:8" x14ac:dyDescent="0.25">
      <c r="A8336" s="793"/>
      <c r="E8336" s="176"/>
      <c r="F8336" s="176"/>
      <c r="G8336" s="177"/>
      <c r="H8336" s="177"/>
    </row>
    <row r="8337" spans="1:8" x14ac:dyDescent="0.25">
      <c r="A8337" s="793"/>
      <c r="E8337" s="176"/>
      <c r="F8337" s="176"/>
      <c r="G8337" s="177"/>
      <c r="H8337" s="177"/>
    </row>
    <row r="8338" spans="1:8" x14ac:dyDescent="0.25">
      <c r="A8338" s="793"/>
      <c r="E8338" s="176"/>
      <c r="F8338" s="176"/>
      <c r="G8338" s="177"/>
      <c r="H8338" s="177"/>
    </row>
    <row r="8339" spans="1:8" x14ac:dyDescent="0.25">
      <c r="A8339" s="793"/>
      <c r="E8339" s="176"/>
      <c r="F8339" s="176"/>
      <c r="G8339" s="177"/>
      <c r="H8339" s="177"/>
    </row>
    <row r="8340" spans="1:8" x14ac:dyDescent="0.25">
      <c r="A8340" s="793"/>
      <c r="E8340" s="176"/>
      <c r="F8340" s="176"/>
      <c r="G8340" s="177"/>
      <c r="H8340" s="177"/>
    </row>
    <row r="8341" spans="1:8" x14ac:dyDescent="0.25">
      <c r="A8341" s="793"/>
      <c r="E8341" s="176"/>
      <c r="F8341" s="176"/>
      <c r="G8341" s="177"/>
      <c r="H8341" s="177"/>
    </row>
    <row r="8342" spans="1:8" x14ac:dyDescent="0.25">
      <c r="A8342" s="793"/>
      <c r="E8342" s="176"/>
      <c r="F8342" s="176"/>
      <c r="G8342" s="177"/>
      <c r="H8342" s="177"/>
    </row>
    <row r="8343" spans="1:8" x14ac:dyDescent="0.25">
      <c r="A8343" s="793"/>
      <c r="E8343" s="176"/>
      <c r="F8343" s="176"/>
      <c r="G8343" s="177"/>
      <c r="H8343" s="177"/>
    </row>
    <row r="8344" spans="1:8" x14ac:dyDescent="0.25">
      <c r="A8344" s="793"/>
      <c r="E8344" s="176"/>
      <c r="F8344" s="176"/>
      <c r="G8344" s="177"/>
      <c r="H8344" s="177"/>
    </row>
    <row r="8345" spans="1:8" x14ac:dyDescent="0.25">
      <c r="A8345" s="793"/>
      <c r="E8345" s="176"/>
      <c r="F8345" s="176"/>
      <c r="G8345" s="177"/>
      <c r="H8345" s="177"/>
    </row>
    <row r="8346" spans="1:8" x14ac:dyDescent="0.25">
      <c r="A8346" s="793"/>
      <c r="E8346" s="176"/>
      <c r="F8346" s="176"/>
      <c r="G8346" s="177"/>
      <c r="H8346" s="177"/>
    </row>
    <row r="8347" spans="1:8" x14ac:dyDescent="0.25">
      <c r="A8347" s="793"/>
      <c r="E8347" s="176"/>
      <c r="F8347" s="176"/>
      <c r="G8347" s="177"/>
      <c r="H8347" s="177"/>
    </row>
    <row r="8348" spans="1:8" x14ac:dyDescent="0.25">
      <c r="A8348" s="793"/>
      <c r="E8348" s="176"/>
      <c r="F8348" s="176"/>
      <c r="G8348" s="177"/>
      <c r="H8348" s="177"/>
    </row>
    <row r="8349" spans="1:8" x14ac:dyDescent="0.25">
      <c r="A8349" s="793"/>
      <c r="E8349" s="176"/>
      <c r="F8349" s="176"/>
      <c r="G8349" s="177"/>
      <c r="H8349" s="177"/>
    </row>
    <row r="8350" spans="1:8" x14ac:dyDescent="0.25">
      <c r="A8350" s="793"/>
      <c r="E8350" s="176"/>
      <c r="F8350" s="176"/>
      <c r="G8350" s="177"/>
      <c r="H8350" s="177"/>
    </row>
    <row r="8351" spans="1:8" x14ac:dyDescent="0.25">
      <c r="A8351" s="793"/>
      <c r="E8351" s="176"/>
      <c r="F8351" s="176"/>
      <c r="G8351" s="177"/>
      <c r="H8351" s="177"/>
    </row>
    <row r="8352" spans="1:8" x14ac:dyDescent="0.25">
      <c r="A8352" s="793"/>
      <c r="E8352" s="176"/>
      <c r="F8352" s="176"/>
      <c r="G8352" s="177"/>
      <c r="H8352" s="177"/>
    </row>
    <row r="8353" spans="1:8" x14ac:dyDescent="0.25">
      <c r="A8353" s="793"/>
      <c r="E8353" s="176"/>
      <c r="F8353" s="176"/>
      <c r="G8353" s="177"/>
      <c r="H8353" s="177"/>
    </row>
    <row r="8354" spans="1:8" x14ac:dyDescent="0.25">
      <c r="A8354" s="793"/>
      <c r="E8354" s="176"/>
      <c r="F8354" s="176"/>
      <c r="G8354" s="177"/>
      <c r="H8354" s="177"/>
    </row>
    <row r="8355" spans="1:8" x14ac:dyDescent="0.25">
      <c r="A8355" s="793"/>
      <c r="E8355" s="176"/>
      <c r="F8355" s="176"/>
      <c r="G8355" s="177"/>
      <c r="H8355" s="177"/>
    </row>
    <row r="8356" spans="1:8" x14ac:dyDescent="0.25">
      <c r="A8356" s="793"/>
      <c r="E8356" s="176"/>
      <c r="F8356" s="176"/>
      <c r="G8356" s="177"/>
      <c r="H8356" s="177"/>
    </row>
    <row r="8357" spans="1:8" x14ac:dyDescent="0.25">
      <c r="A8357" s="793"/>
      <c r="E8357" s="176"/>
      <c r="F8357" s="176"/>
      <c r="G8357" s="177"/>
      <c r="H8357" s="177"/>
    </row>
    <row r="8358" spans="1:8" x14ac:dyDescent="0.25">
      <c r="A8358" s="793"/>
      <c r="E8358" s="176"/>
      <c r="F8358" s="176"/>
      <c r="G8358" s="177"/>
      <c r="H8358" s="177"/>
    </row>
    <row r="8359" spans="1:8" x14ac:dyDescent="0.25">
      <c r="A8359" s="793"/>
      <c r="E8359" s="176"/>
      <c r="F8359" s="176"/>
      <c r="G8359" s="177"/>
      <c r="H8359" s="177"/>
    </row>
    <row r="8360" spans="1:8" x14ac:dyDescent="0.25">
      <c r="A8360" s="793"/>
      <c r="E8360" s="176"/>
      <c r="F8360" s="176"/>
      <c r="G8360" s="177"/>
      <c r="H8360" s="177"/>
    </row>
    <row r="8361" spans="1:8" x14ac:dyDescent="0.25">
      <c r="A8361" s="793"/>
      <c r="E8361" s="176"/>
      <c r="F8361" s="176"/>
      <c r="G8361" s="177"/>
      <c r="H8361" s="177"/>
    </row>
    <row r="8362" spans="1:8" x14ac:dyDescent="0.25">
      <c r="A8362" s="793"/>
      <c r="E8362" s="176"/>
      <c r="F8362" s="176"/>
      <c r="G8362" s="177"/>
      <c r="H8362" s="177"/>
    </row>
    <row r="8363" spans="1:8" x14ac:dyDescent="0.25">
      <c r="A8363" s="793"/>
      <c r="E8363" s="176"/>
      <c r="F8363" s="176"/>
      <c r="G8363" s="177"/>
      <c r="H8363" s="177"/>
    </row>
    <row r="8364" spans="1:8" x14ac:dyDescent="0.25">
      <c r="A8364" s="793"/>
      <c r="E8364" s="176"/>
      <c r="F8364" s="176"/>
      <c r="G8364" s="177"/>
      <c r="H8364" s="177"/>
    </row>
    <row r="8365" spans="1:8" x14ac:dyDescent="0.25">
      <c r="A8365" s="793"/>
      <c r="E8365" s="176"/>
      <c r="F8365" s="176"/>
      <c r="G8365" s="177"/>
      <c r="H8365" s="177"/>
    </row>
    <row r="8366" spans="1:8" x14ac:dyDescent="0.25">
      <c r="A8366" s="793"/>
      <c r="E8366" s="176"/>
      <c r="F8366" s="176"/>
      <c r="G8366" s="177"/>
      <c r="H8366" s="177"/>
    </row>
    <row r="8367" spans="1:8" x14ac:dyDescent="0.25">
      <c r="A8367" s="793"/>
      <c r="E8367" s="176"/>
      <c r="F8367" s="176"/>
      <c r="G8367" s="177"/>
      <c r="H8367" s="177"/>
    </row>
    <row r="8368" spans="1:8" x14ac:dyDescent="0.25">
      <c r="A8368" s="793"/>
      <c r="E8368" s="176"/>
      <c r="F8368" s="176"/>
      <c r="G8368" s="177"/>
      <c r="H8368" s="177"/>
    </row>
    <row r="8369" spans="1:8" x14ac:dyDescent="0.25">
      <c r="A8369" s="793"/>
      <c r="E8369" s="176"/>
      <c r="F8369" s="176"/>
      <c r="G8369" s="177"/>
      <c r="H8369" s="177"/>
    </row>
    <row r="8370" spans="1:8" x14ac:dyDescent="0.25">
      <c r="A8370" s="793"/>
      <c r="E8370" s="176"/>
      <c r="F8370" s="176"/>
      <c r="G8370" s="177"/>
      <c r="H8370" s="177"/>
    </row>
    <row r="8371" spans="1:8" x14ac:dyDescent="0.25">
      <c r="A8371" s="793"/>
      <c r="E8371" s="176"/>
      <c r="F8371" s="176"/>
      <c r="G8371" s="177"/>
      <c r="H8371" s="177"/>
    </row>
    <row r="8372" spans="1:8" x14ac:dyDescent="0.25">
      <c r="A8372" s="793"/>
      <c r="E8372" s="176"/>
      <c r="F8372" s="176"/>
      <c r="G8372" s="177"/>
      <c r="H8372" s="177"/>
    </row>
    <row r="8373" spans="1:8" x14ac:dyDescent="0.25">
      <c r="A8373" s="793"/>
      <c r="E8373" s="176"/>
      <c r="F8373" s="176"/>
      <c r="G8373" s="177"/>
      <c r="H8373" s="177"/>
    </row>
    <row r="8374" spans="1:8" x14ac:dyDescent="0.25">
      <c r="A8374" s="793"/>
      <c r="E8374" s="176"/>
      <c r="F8374" s="176"/>
      <c r="G8374" s="177"/>
      <c r="H8374" s="177"/>
    </row>
    <row r="8375" spans="1:8" x14ac:dyDescent="0.25">
      <c r="A8375" s="793"/>
      <c r="E8375" s="176"/>
      <c r="F8375" s="176"/>
      <c r="G8375" s="177"/>
      <c r="H8375" s="177"/>
    </row>
    <row r="8376" spans="1:8" x14ac:dyDescent="0.25">
      <c r="A8376" s="793"/>
      <c r="E8376" s="176"/>
      <c r="F8376" s="176"/>
      <c r="G8376" s="177"/>
      <c r="H8376" s="177"/>
    </row>
    <row r="8377" spans="1:8" x14ac:dyDescent="0.25">
      <c r="A8377" s="793"/>
      <c r="E8377" s="176"/>
      <c r="F8377" s="176"/>
      <c r="G8377" s="177"/>
      <c r="H8377" s="177"/>
    </row>
    <row r="8378" spans="1:8" x14ac:dyDescent="0.25">
      <c r="A8378" s="793"/>
      <c r="E8378" s="176"/>
      <c r="F8378" s="176"/>
      <c r="G8378" s="177"/>
      <c r="H8378" s="177"/>
    </row>
    <row r="8379" spans="1:8" x14ac:dyDescent="0.25">
      <c r="A8379" s="793"/>
      <c r="E8379" s="176"/>
      <c r="F8379" s="176"/>
      <c r="G8379" s="177"/>
      <c r="H8379" s="177"/>
    </row>
    <row r="8380" spans="1:8" x14ac:dyDescent="0.25">
      <c r="A8380" s="793"/>
      <c r="E8380" s="176"/>
      <c r="F8380" s="176"/>
      <c r="G8380" s="177"/>
      <c r="H8380" s="177"/>
    </row>
    <row r="8381" spans="1:8" x14ac:dyDescent="0.25">
      <c r="A8381" s="793"/>
      <c r="E8381" s="176"/>
      <c r="F8381" s="176"/>
      <c r="G8381" s="177"/>
      <c r="H8381" s="177"/>
    </row>
    <row r="8382" spans="1:8" x14ac:dyDescent="0.25">
      <c r="A8382" s="793"/>
      <c r="E8382" s="176"/>
      <c r="F8382" s="176"/>
      <c r="G8382" s="177"/>
      <c r="H8382" s="177"/>
    </row>
    <row r="8383" spans="1:8" x14ac:dyDescent="0.25">
      <c r="A8383" s="793"/>
      <c r="E8383" s="176"/>
      <c r="F8383" s="176"/>
      <c r="G8383" s="177"/>
      <c r="H8383" s="177"/>
    </row>
    <row r="8384" spans="1:8" x14ac:dyDescent="0.25">
      <c r="A8384" s="793"/>
      <c r="E8384" s="176"/>
      <c r="F8384" s="176"/>
      <c r="G8384" s="177"/>
      <c r="H8384" s="177"/>
    </row>
    <row r="8385" spans="1:8" x14ac:dyDescent="0.25">
      <c r="A8385" s="793"/>
      <c r="E8385" s="176"/>
      <c r="F8385" s="176"/>
      <c r="G8385" s="177"/>
      <c r="H8385" s="177"/>
    </row>
    <row r="8386" spans="1:8" x14ac:dyDescent="0.25">
      <c r="A8386" s="793"/>
      <c r="E8386" s="176"/>
      <c r="F8386" s="176"/>
      <c r="G8386" s="177"/>
      <c r="H8386" s="177"/>
    </row>
    <row r="8387" spans="1:8" x14ac:dyDescent="0.25">
      <c r="A8387" s="793"/>
      <c r="E8387" s="176"/>
      <c r="F8387" s="176"/>
      <c r="G8387" s="177"/>
      <c r="H8387" s="177"/>
    </row>
    <row r="8388" spans="1:8" x14ac:dyDescent="0.25">
      <c r="A8388" s="793"/>
      <c r="E8388" s="176"/>
      <c r="F8388" s="176"/>
      <c r="G8388" s="177"/>
      <c r="H8388" s="177"/>
    </row>
    <row r="8389" spans="1:8" x14ac:dyDescent="0.25">
      <c r="A8389" s="793"/>
      <c r="E8389" s="176"/>
      <c r="F8389" s="176"/>
      <c r="G8389" s="177"/>
      <c r="H8389" s="177"/>
    </row>
    <row r="8390" spans="1:8" x14ac:dyDescent="0.25">
      <c r="A8390" s="793"/>
      <c r="E8390" s="176"/>
      <c r="F8390" s="176"/>
      <c r="G8390" s="177"/>
      <c r="H8390" s="177"/>
    </row>
    <row r="8391" spans="1:8" x14ac:dyDescent="0.25">
      <c r="A8391" s="793"/>
      <c r="E8391" s="176"/>
      <c r="F8391" s="176"/>
      <c r="G8391" s="177"/>
      <c r="H8391" s="177"/>
    </row>
    <row r="8392" spans="1:8" x14ac:dyDescent="0.25">
      <c r="A8392" s="793"/>
      <c r="E8392" s="176"/>
      <c r="F8392" s="176"/>
      <c r="G8392" s="177"/>
      <c r="H8392" s="177"/>
    </row>
    <row r="8393" spans="1:8" x14ac:dyDescent="0.25">
      <c r="A8393" s="793"/>
      <c r="E8393" s="176"/>
      <c r="F8393" s="176"/>
      <c r="G8393" s="177"/>
      <c r="H8393" s="177"/>
    </row>
    <row r="8394" spans="1:8" x14ac:dyDescent="0.25">
      <c r="A8394" s="793"/>
      <c r="E8394" s="176"/>
      <c r="F8394" s="176"/>
      <c r="G8394" s="177"/>
      <c r="H8394" s="177"/>
    </row>
    <row r="8395" spans="1:8" x14ac:dyDescent="0.25">
      <c r="A8395" s="793"/>
      <c r="E8395" s="176"/>
      <c r="F8395" s="176"/>
      <c r="G8395" s="177"/>
      <c r="H8395" s="177"/>
    </row>
    <row r="8396" spans="1:8" x14ac:dyDescent="0.25">
      <c r="A8396" s="793"/>
      <c r="E8396" s="176"/>
      <c r="F8396" s="176"/>
      <c r="G8396" s="177"/>
      <c r="H8396" s="177"/>
    </row>
    <row r="8397" spans="1:8" x14ac:dyDescent="0.25">
      <c r="A8397" s="793"/>
      <c r="E8397" s="176"/>
      <c r="F8397" s="176"/>
      <c r="G8397" s="177"/>
      <c r="H8397" s="177"/>
    </row>
    <row r="8398" spans="1:8" x14ac:dyDescent="0.25">
      <c r="A8398" s="793"/>
      <c r="E8398" s="176"/>
      <c r="F8398" s="176"/>
      <c r="G8398" s="177"/>
      <c r="H8398" s="177"/>
    </row>
    <row r="8399" spans="1:8" x14ac:dyDescent="0.25">
      <c r="A8399" s="793"/>
      <c r="E8399" s="176"/>
      <c r="F8399" s="176"/>
      <c r="G8399" s="177"/>
      <c r="H8399" s="177"/>
    </row>
    <row r="8400" spans="1:8" x14ac:dyDescent="0.25">
      <c r="A8400" s="793"/>
      <c r="E8400" s="176"/>
      <c r="F8400" s="176"/>
      <c r="G8400" s="177"/>
      <c r="H8400" s="177"/>
    </row>
    <row r="8401" spans="1:8" x14ac:dyDescent="0.25">
      <c r="A8401" s="793"/>
      <c r="E8401" s="176"/>
      <c r="F8401" s="176"/>
      <c r="G8401" s="177"/>
      <c r="H8401" s="177"/>
    </row>
    <row r="8402" spans="1:8" x14ac:dyDescent="0.25">
      <c r="A8402" s="793"/>
      <c r="E8402" s="176"/>
      <c r="F8402" s="176"/>
      <c r="G8402" s="177"/>
      <c r="H8402" s="177"/>
    </row>
    <row r="8403" spans="1:8" x14ac:dyDescent="0.25">
      <c r="A8403" s="793"/>
      <c r="E8403" s="176"/>
      <c r="F8403" s="176"/>
      <c r="G8403" s="177"/>
      <c r="H8403" s="177"/>
    </row>
    <row r="8404" spans="1:8" x14ac:dyDescent="0.25">
      <c r="A8404" s="793"/>
      <c r="E8404" s="176"/>
      <c r="F8404" s="176"/>
      <c r="G8404" s="177"/>
      <c r="H8404" s="177"/>
    </row>
    <row r="8405" spans="1:8" x14ac:dyDescent="0.25">
      <c r="A8405" s="793"/>
      <c r="E8405" s="176"/>
      <c r="F8405" s="176"/>
      <c r="G8405" s="177"/>
      <c r="H8405" s="177"/>
    </row>
    <row r="8406" spans="1:8" x14ac:dyDescent="0.25">
      <c r="A8406" s="793"/>
      <c r="E8406" s="176"/>
      <c r="F8406" s="176"/>
      <c r="G8406" s="177"/>
      <c r="H8406" s="177"/>
    </row>
    <row r="8407" spans="1:8" x14ac:dyDescent="0.25">
      <c r="A8407" s="793"/>
      <c r="E8407" s="176"/>
      <c r="F8407" s="176"/>
      <c r="G8407" s="177"/>
      <c r="H8407" s="177"/>
    </row>
    <row r="8408" spans="1:8" x14ac:dyDescent="0.25">
      <c r="A8408" s="793"/>
      <c r="E8408" s="176"/>
      <c r="F8408" s="176"/>
      <c r="G8408" s="177"/>
      <c r="H8408" s="177"/>
    </row>
    <row r="8409" spans="1:8" x14ac:dyDescent="0.25">
      <c r="A8409" s="793"/>
      <c r="E8409" s="176"/>
      <c r="F8409" s="176"/>
      <c r="G8409" s="177"/>
      <c r="H8409" s="177"/>
    </row>
    <row r="8410" spans="1:8" x14ac:dyDescent="0.25">
      <c r="A8410" s="793"/>
      <c r="E8410" s="176"/>
      <c r="F8410" s="176"/>
      <c r="G8410" s="177"/>
      <c r="H8410" s="177"/>
    </row>
    <row r="8411" spans="1:8" x14ac:dyDescent="0.25">
      <c r="A8411" s="793"/>
      <c r="E8411" s="176"/>
      <c r="F8411" s="176"/>
      <c r="G8411" s="177"/>
      <c r="H8411" s="177"/>
    </row>
    <row r="8412" spans="1:8" x14ac:dyDescent="0.25">
      <c r="A8412" s="793"/>
      <c r="E8412" s="176"/>
      <c r="F8412" s="176"/>
      <c r="G8412" s="177"/>
      <c r="H8412" s="177"/>
    </row>
    <row r="8413" spans="1:8" x14ac:dyDescent="0.25">
      <c r="A8413" s="793"/>
      <c r="E8413" s="176"/>
      <c r="F8413" s="176"/>
      <c r="G8413" s="177"/>
      <c r="H8413" s="177"/>
    </row>
    <row r="8414" spans="1:8" x14ac:dyDescent="0.25">
      <c r="A8414" s="793"/>
      <c r="E8414" s="176"/>
      <c r="F8414" s="176"/>
      <c r="G8414" s="177"/>
      <c r="H8414" s="177"/>
    </row>
    <row r="8415" spans="1:8" x14ac:dyDescent="0.25">
      <c r="A8415" s="793"/>
      <c r="E8415" s="176"/>
      <c r="F8415" s="176"/>
      <c r="G8415" s="177"/>
      <c r="H8415" s="177"/>
    </row>
    <row r="8416" spans="1:8" x14ac:dyDescent="0.25">
      <c r="A8416" s="793"/>
      <c r="E8416" s="176"/>
      <c r="F8416" s="176"/>
      <c r="G8416" s="177"/>
      <c r="H8416" s="177"/>
    </row>
    <row r="8417" spans="1:8" x14ac:dyDescent="0.25">
      <c r="A8417" s="793"/>
      <c r="E8417" s="176"/>
      <c r="F8417" s="176"/>
      <c r="G8417" s="177"/>
      <c r="H8417" s="177"/>
    </row>
    <row r="8418" spans="1:8" x14ac:dyDescent="0.25">
      <c r="A8418" s="793"/>
      <c r="E8418" s="176"/>
      <c r="F8418" s="176"/>
      <c r="G8418" s="177"/>
      <c r="H8418" s="177"/>
    </row>
    <row r="8419" spans="1:8" x14ac:dyDescent="0.25">
      <c r="A8419" s="793"/>
      <c r="E8419" s="176"/>
      <c r="F8419" s="176"/>
      <c r="G8419" s="177"/>
      <c r="H8419" s="177"/>
    </row>
    <row r="8420" spans="1:8" x14ac:dyDescent="0.25">
      <c r="A8420" s="793"/>
      <c r="E8420" s="176"/>
      <c r="F8420" s="176"/>
      <c r="G8420" s="177"/>
      <c r="H8420" s="177"/>
    </row>
    <row r="8421" spans="1:8" x14ac:dyDescent="0.25">
      <c r="A8421" s="793"/>
      <c r="E8421" s="176"/>
      <c r="F8421" s="176"/>
      <c r="G8421" s="177"/>
      <c r="H8421" s="177"/>
    </row>
    <row r="8422" spans="1:8" x14ac:dyDescent="0.25">
      <c r="A8422" s="793"/>
      <c r="E8422" s="176"/>
      <c r="F8422" s="176"/>
      <c r="G8422" s="177"/>
      <c r="H8422" s="177"/>
    </row>
    <row r="8423" spans="1:8" x14ac:dyDescent="0.25">
      <c r="A8423" s="793"/>
      <c r="E8423" s="176"/>
      <c r="F8423" s="176"/>
      <c r="G8423" s="177"/>
      <c r="H8423" s="177"/>
    </row>
    <row r="8424" spans="1:8" x14ac:dyDescent="0.25">
      <c r="A8424" s="793"/>
      <c r="E8424" s="176"/>
      <c r="F8424" s="176"/>
      <c r="G8424" s="177"/>
      <c r="H8424" s="177"/>
    </row>
    <row r="8425" spans="1:8" x14ac:dyDescent="0.25">
      <c r="A8425" s="793"/>
      <c r="E8425" s="176"/>
      <c r="F8425" s="176"/>
      <c r="G8425" s="177"/>
      <c r="H8425" s="177"/>
    </row>
    <row r="8426" spans="1:8" x14ac:dyDescent="0.25">
      <c r="A8426" s="793"/>
      <c r="E8426" s="176"/>
      <c r="F8426" s="176"/>
      <c r="G8426" s="177"/>
      <c r="H8426" s="177"/>
    </row>
    <row r="8427" spans="1:8" x14ac:dyDescent="0.25">
      <c r="A8427" s="793"/>
      <c r="E8427" s="176"/>
      <c r="F8427" s="176"/>
      <c r="G8427" s="177"/>
      <c r="H8427" s="177"/>
    </row>
    <row r="8428" spans="1:8" x14ac:dyDescent="0.25">
      <c r="A8428" s="793"/>
      <c r="E8428" s="176"/>
      <c r="F8428" s="176"/>
      <c r="G8428" s="177"/>
      <c r="H8428" s="177"/>
    </row>
    <row r="8429" spans="1:8" x14ac:dyDescent="0.25">
      <c r="A8429" s="793"/>
      <c r="E8429" s="176"/>
      <c r="F8429" s="176"/>
      <c r="G8429" s="177"/>
      <c r="H8429" s="177"/>
    </row>
    <row r="8430" spans="1:8" x14ac:dyDescent="0.25">
      <c r="A8430" s="793"/>
      <c r="E8430" s="176"/>
      <c r="F8430" s="176"/>
      <c r="G8430" s="177"/>
      <c r="H8430" s="177"/>
    </row>
    <row r="8431" spans="1:8" x14ac:dyDescent="0.25">
      <c r="A8431" s="793"/>
      <c r="E8431" s="176"/>
      <c r="F8431" s="176"/>
      <c r="G8431" s="177"/>
      <c r="H8431" s="177"/>
    </row>
    <row r="8432" spans="1:8" x14ac:dyDescent="0.25">
      <c r="A8432" s="793"/>
      <c r="E8432" s="176"/>
      <c r="F8432" s="176"/>
      <c r="G8432" s="177"/>
      <c r="H8432" s="177"/>
    </row>
    <row r="8433" spans="1:8" x14ac:dyDescent="0.25">
      <c r="A8433" s="793"/>
      <c r="E8433" s="176"/>
      <c r="F8433" s="176"/>
      <c r="G8433" s="177"/>
      <c r="H8433" s="177"/>
    </row>
    <row r="8434" spans="1:8" x14ac:dyDescent="0.25">
      <c r="A8434" s="793"/>
      <c r="E8434" s="176"/>
      <c r="F8434" s="176"/>
      <c r="G8434" s="177"/>
      <c r="H8434" s="177"/>
    </row>
    <row r="8435" spans="1:8" x14ac:dyDescent="0.25">
      <c r="A8435" s="793"/>
      <c r="E8435" s="176"/>
      <c r="F8435" s="176"/>
      <c r="G8435" s="177"/>
      <c r="H8435" s="177"/>
    </row>
    <row r="8436" spans="1:8" x14ac:dyDescent="0.25">
      <c r="A8436" s="793"/>
      <c r="E8436" s="176"/>
      <c r="F8436" s="176"/>
      <c r="G8436" s="177"/>
      <c r="H8436" s="177"/>
    </row>
    <row r="8437" spans="1:8" x14ac:dyDescent="0.25">
      <c r="A8437" s="793"/>
      <c r="E8437" s="176"/>
      <c r="F8437" s="176"/>
      <c r="G8437" s="177"/>
      <c r="H8437" s="177"/>
    </row>
    <row r="8438" spans="1:8" x14ac:dyDescent="0.25">
      <c r="A8438" s="793"/>
      <c r="E8438" s="176"/>
      <c r="F8438" s="176"/>
      <c r="G8438" s="177"/>
      <c r="H8438" s="177"/>
    </row>
    <row r="8439" spans="1:8" x14ac:dyDescent="0.25">
      <c r="A8439" s="793"/>
      <c r="E8439" s="176"/>
      <c r="F8439" s="176"/>
      <c r="G8439" s="177"/>
      <c r="H8439" s="177"/>
    </row>
    <row r="8440" spans="1:8" x14ac:dyDescent="0.25">
      <c r="A8440" s="793"/>
      <c r="E8440" s="176"/>
      <c r="F8440" s="176"/>
      <c r="G8440" s="177"/>
      <c r="H8440" s="177"/>
    </row>
    <row r="8441" spans="1:8" x14ac:dyDescent="0.25">
      <c r="A8441" s="793"/>
      <c r="E8441" s="176"/>
      <c r="F8441" s="176"/>
      <c r="G8441" s="177"/>
      <c r="H8441" s="177"/>
    </row>
    <row r="8442" spans="1:8" x14ac:dyDescent="0.25">
      <c r="A8442" s="793"/>
      <c r="E8442" s="176"/>
      <c r="F8442" s="176"/>
      <c r="G8442" s="177"/>
      <c r="H8442" s="177"/>
    </row>
    <row r="8443" spans="1:8" x14ac:dyDescent="0.25">
      <c r="A8443" s="793"/>
      <c r="E8443" s="176"/>
      <c r="F8443" s="176"/>
      <c r="G8443" s="177"/>
      <c r="H8443" s="177"/>
    </row>
    <row r="8444" spans="1:8" x14ac:dyDescent="0.25">
      <c r="A8444" s="793"/>
      <c r="E8444" s="176"/>
      <c r="F8444" s="176"/>
      <c r="G8444" s="177"/>
      <c r="H8444" s="177"/>
    </row>
    <row r="8445" spans="1:8" x14ac:dyDescent="0.25">
      <c r="A8445" s="793"/>
      <c r="E8445" s="176"/>
      <c r="F8445" s="176"/>
      <c r="G8445" s="177"/>
      <c r="H8445" s="177"/>
    </row>
    <row r="8446" spans="1:8" x14ac:dyDescent="0.25">
      <c r="A8446" s="793"/>
      <c r="E8446" s="176"/>
      <c r="F8446" s="176"/>
      <c r="G8446" s="177"/>
      <c r="H8446" s="177"/>
    </row>
    <row r="8447" spans="1:8" x14ac:dyDescent="0.25">
      <c r="A8447" s="793"/>
      <c r="E8447" s="176"/>
      <c r="F8447" s="176"/>
      <c r="G8447" s="177"/>
      <c r="H8447" s="177"/>
    </row>
    <row r="8448" spans="1:8" x14ac:dyDescent="0.25">
      <c r="A8448" s="793"/>
      <c r="E8448" s="176"/>
      <c r="F8448" s="176"/>
      <c r="G8448" s="177"/>
      <c r="H8448" s="177"/>
    </row>
    <row r="8449" spans="1:8" x14ac:dyDescent="0.25">
      <c r="A8449" s="793"/>
      <c r="E8449" s="176"/>
      <c r="F8449" s="176"/>
      <c r="G8449" s="177"/>
      <c r="H8449" s="177"/>
    </row>
    <row r="8450" spans="1:8" x14ac:dyDescent="0.25">
      <c r="A8450" s="793"/>
      <c r="E8450" s="176"/>
      <c r="F8450" s="176"/>
      <c r="G8450" s="177"/>
      <c r="H8450" s="177"/>
    </row>
    <row r="8451" spans="1:8" x14ac:dyDescent="0.25">
      <c r="A8451" s="793"/>
      <c r="E8451" s="176"/>
      <c r="F8451" s="176"/>
      <c r="G8451" s="177"/>
      <c r="H8451" s="177"/>
    </row>
    <row r="8452" spans="1:8" x14ac:dyDescent="0.25">
      <c r="A8452" s="793"/>
      <c r="E8452" s="176"/>
      <c r="F8452" s="176"/>
      <c r="G8452" s="177"/>
      <c r="H8452" s="177"/>
    </row>
    <row r="8453" spans="1:8" x14ac:dyDescent="0.25">
      <c r="A8453" s="793"/>
      <c r="E8453" s="176"/>
      <c r="F8453" s="176"/>
      <c r="G8453" s="177"/>
      <c r="H8453" s="177"/>
    </row>
    <row r="8454" spans="1:8" x14ac:dyDescent="0.25">
      <c r="A8454" s="793"/>
      <c r="E8454" s="176"/>
      <c r="F8454" s="176"/>
      <c r="G8454" s="177"/>
      <c r="H8454" s="177"/>
    </row>
    <row r="8455" spans="1:8" x14ac:dyDescent="0.25">
      <c r="A8455" s="793"/>
      <c r="E8455" s="176"/>
      <c r="F8455" s="176"/>
      <c r="G8455" s="177"/>
      <c r="H8455" s="177"/>
    </row>
    <row r="8456" spans="1:8" x14ac:dyDescent="0.25">
      <c r="A8456" s="793"/>
      <c r="E8456" s="176"/>
      <c r="F8456" s="176"/>
      <c r="G8456" s="177"/>
      <c r="H8456" s="177"/>
    </row>
    <row r="8457" spans="1:8" x14ac:dyDescent="0.25">
      <c r="A8457" s="793"/>
      <c r="E8457" s="176"/>
      <c r="F8457" s="176"/>
      <c r="G8457" s="177"/>
      <c r="H8457" s="177"/>
    </row>
    <row r="8458" spans="1:8" x14ac:dyDescent="0.25">
      <c r="A8458" s="793"/>
      <c r="E8458" s="176"/>
      <c r="F8458" s="176"/>
      <c r="G8458" s="177"/>
      <c r="H8458" s="177"/>
    </row>
    <row r="8459" spans="1:8" x14ac:dyDescent="0.25">
      <c r="A8459" s="793"/>
      <c r="E8459" s="176"/>
      <c r="F8459" s="176"/>
      <c r="G8459" s="177"/>
      <c r="H8459" s="177"/>
    </row>
    <row r="8460" spans="1:8" x14ac:dyDescent="0.25">
      <c r="A8460" s="793"/>
      <c r="E8460" s="176"/>
      <c r="F8460" s="176"/>
      <c r="G8460" s="177"/>
      <c r="H8460" s="177"/>
    </row>
    <row r="8461" spans="1:8" x14ac:dyDescent="0.25">
      <c r="A8461" s="793"/>
      <c r="E8461" s="176"/>
      <c r="F8461" s="176"/>
      <c r="G8461" s="177"/>
      <c r="H8461" s="177"/>
    </row>
    <row r="8462" spans="1:8" x14ac:dyDescent="0.25">
      <c r="A8462" s="793"/>
      <c r="E8462" s="176"/>
      <c r="F8462" s="176"/>
      <c r="G8462" s="177"/>
      <c r="H8462" s="177"/>
    </row>
    <row r="8463" spans="1:8" x14ac:dyDescent="0.25">
      <c r="A8463" s="793"/>
      <c r="E8463" s="176"/>
      <c r="F8463" s="176"/>
      <c r="G8463" s="177"/>
      <c r="H8463" s="177"/>
    </row>
    <row r="8464" spans="1:8" x14ac:dyDescent="0.25">
      <c r="A8464" s="793"/>
      <c r="E8464" s="176"/>
      <c r="F8464" s="176"/>
      <c r="G8464" s="177"/>
      <c r="H8464" s="177"/>
    </row>
    <row r="8465" spans="1:8" x14ac:dyDescent="0.25">
      <c r="A8465" s="793"/>
      <c r="E8465" s="176"/>
      <c r="F8465" s="176"/>
      <c r="G8465" s="177"/>
      <c r="H8465" s="177"/>
    </row>
    <row r="8466" spans="1:8" x14ac:dyDescent="0.25">
      <c r="A8466" s="793"/>
      <c r="E8466" s="176"/>
      <c r="F8466" s="176"/>
      <c r="G8466" s="177"/>
      <c r="H8466" s="177"/>
    </row>
    <row r="8467" spans="1:8" x14ac:dyDescent="0.25">
      <c r="A8467" s="793"/>
      <c r="E8467" s="176"/>
      <c r="F8467" s="176"/>
      <c r="G8467" s="177"/>
      <c r="H8467" s="177"/>
    </row>
    <row r="8468" spans="1:8" x14ac:dyDescent="0.25">
      <c r="A8468" s="793"/>
      <c r="E8468" s="176"/>
      <c r="F8468" s="176"/>
      <c r="G8468" s="177"/>
      <c r="H8468" s="177"/>
    </row>
    <row r="8469" spans="1:8" x14ac:dyDescent="0.25">
      <c r="A8469" s="793"/>
      <c r="E8469" s="176"/>
      <c r="F8469" s="176"/>
      <c r="G8469" s="177"/>
      <c r="H8469" s="177"/>
    </row>
    <row r="8470" spans="1:8" x14ac:dyDescent="0.25">
      <c r="A8470" s="793"/>
      <c r="E8470" s="176"/>
      <c r="F8470" s="176"/>
      <c r="G8470" s="177"/>
      <c r="H8470" s="177"/>
    </row>
    <row r="8471" spans="1:8" x14ac:dyDescent="0.25">
      <c r="A8471" s="793"/>
      <c r="E8471" s="176"/>
      <c r="F8471" s="176"/>
      <c r="G8471" s="177"/>
      <c r="H8471" s="177"/>
    </row>
    <row r="8472" spans="1:8" x14ac:dyDescent="0.25">
      <c r="A8472" s="793"/>
      <c r="E8472" s="176"/>
      <c r="F8472" s="176"/>
      <c r="G8472" s="177"/>
      <c r="H8472" s="177"/>
    </row>
    <row r="8473" spans="1:8" x14ac:dyDescent="0.25">
      <c r="A8473" s="793"/>
      <c r="E8473" s="176"/>
      <c r="F8473" s="176"/>
      <c r="G8473" s="177"/>
      <c r="H8473" s="177"/>
    </row>
    <row r="8474" spans="1:8" x14ac:dyDescent="0.25">
      <c r="A8474" s="793"/>
      <c r="E8474" s="176"/>
      <c r="F8474" s="176"/>
      <c r="G8474" s="177"/>
      <c r="H8474" s="177"/>
    </row>
    <row r="8475" spans="1:8" x14ac:dyDescent="0.25">
      <c r="A8475" s="793"/>
      <c r="E8475" s="176"/>
      <c r="F8475" s="176"/>
      <c r="G8475" s="177"/>
      <c r="H8475" s="177"/>
    </row>
    <row r="8476" spans="1:8" x14ac:dyDescent="0.25">
      <c r="A8476" s="793"/>
      <c r="E8476" s="176"/>
      <c r="F8476" s="176"/>
      <c r="G8476" s="177"/>
      <c r="H8476" s="177"/>
    </row>
    <row r="8477" spans="1:8" x14ac:dyDescent="0.25">
      <c r="A8477" s="793"/>
      <c r="E8477" s="176"/>
      <c r="F8477" s="176"/>
      <c r="G8477" s="177"/>
      <c r="H8477" s="177"/>
    </row>
    <row r="8478" spans="1:8" x14ac:dyDescent="0.25">
      <c r="A8478" s="793"/>
      <c r="E8478" s="176"/>
      <c r="F8478" s="176"/>
      <c r="G8478" s="177"/>
      <c r="H8478" s="177"/>
    </row>
    <row r="8479" spans="1:8" x14ac:dyDescent="0.25">
      <c r="A8479" s="793"/>
      <c r="E8479" s="176"/>
      <c r="F8479" s="176"/>
      <c r="G8479" s="177"/>
      <c r="H8479" s="177"/>
    </row>
    <row r="8480" spans="1:8" x14ac:dyDescent="0.25">
      <c r="A8480" s="793"/>
      <c r="E8480" s="176"/>
      <c r="F8480" s="176"/>
      <c r="G8480" s="177"/>
      <c r="H8480" s="177"/>
    </row>
    <row r="8481" spans="1:8" x14ac:dyDescent="0.25">
      <c r="A8481" s="793"/>
      <c r="E8481" s="176"/>
      <c r="F8481" s="176"/>
      <c r="G8481" s="177"/>
      <c r="H8481" s="177"/>
    </row>
    <row r="8482" spans="1:8" x14ac:dyDescent="0.25">
      <c r="A8482" s="793"/>
      <c r="E8482" s="176"/>
      <c r="F8482" s="176"/>
      <c r="G8482" s="177"/>
      <c r="H8482" s="177"/>
    </row>
    <row r="8483" spans="1:8" x14ac:dyDescent="0.25">
      <c r="A8483" s="793"/>
      <c r="E8483" s="176"/>
      <c r="F8483" s="176"/>
      <c r="G8483" s="177"/>
      <c r="H8483" s="177"/>
    </row>
    <row r="8484" spans="1:8" x14ac:dyDescent="0.25">
      <c r="A8484" s="793"/>
      <c r="E8484" s="176"/>
      <c r="F8484" s="176"/>
      <c r="G8484" s="177"/>
      <c r="H8484" s="177"/>
    </row>
    <row r="8485" spans="1:8" x14ac:dyDescent="0.25">
      <c r="A8485" s="793"/>
      <c r="E8485" s="176"/>
      <c r="F8485" s="176"/>
      <c r="G8485" s="177"/>
      <c r="H8485" s="177"/>
    </row>
    <row r="8486" spans="1:8" x14ac:dyDescent="0.25">
      <c r="A8486" s="793"/>
      <c r="E8486" s="176"/>
      <c r="F8486" s="176"/>
      <c r="G8486" s="177"/>
      <c r="H8486" s="177"/>
    </row>
    <row r="8487" spans="1:8" x14ac:dyDescent="0.25">
      <c r="A8487" s="793"/>
      <c r="E8487" s="176"/>
      <c r="F8487" s="176"/>
      <c r="G8487" s="177"/>
      <c r="H8487" s="177"/>
    </row>
    <row r="8488" spans="1:8" x14ac:dyDescent="0.25">
      <c r="A8488" s="793"/>
      <c r="E8488" s="176"/>
      <c r="F8488" s="176"/>
      <c r="G8488" s="177"/>
      <c r="H8488" s="177"/>
    </row>
    <row r="8489" spans="1:8" x14ac:dyDescent="0.25">
      <c r="A8489" s="793"/>
      <c r="E8489" s="176"/>
      <c r="F8489" s="176"/>
      <c r="G8489" s="177"/>
      <c r="H8489" s="177"/>
    </row>
    <row r="8490" spans="1:8" x14ac:dyDescent="0.25">
      <c r="A8490" s="793"/>
      <c r="E8490" s="176"/>
      <c r="F8490" s="176"/>
      <c r="G8490" s="177"/>
      <c r="H8490" s="177"/>
    </row>
    <row r="8491" spans="1:8" x14ac:dyDescent="0.25">
      <c r="A8491" s="793"/>
      <c r="E8491" s="176"/>
      <c r="F8491" s="176"/>
      <c r="G8491" s="177"/>
      <c r="H8491" s="177"/>
    </row>
    <row r="8492" spans="1:8" x14ac:dyDescent="0.25">
      <c r="A8492" s="793"/>
      <c r="E8492" s="176"/>
      <c r="F8492" s="176"/>
      <c r="G8492" s="177"/>
      <c r="H8492" s="177"/>
    </row>
    <row r="8493" spans="1:8" x14ac:dyDescent="0.25">
      <c r="A8493" s="793"/>
      <c r="E8493" s="176"/>
      <c r="F8493" s="176"/>
      <c r="G8493" s="177"/>
      <c r="H8493" s="177"/>
    </row>
    <row r="8494" spans="1:8" x14ac:dyDescent="0.25">
      <c r="A8494" s="793"/>
      <c r="E8494" s="176"/>
      <c r="F8494" s="176"/>
      <c r="G8494" s="177"/>
      <c r="H8494" s="177"/>
    </row>
    <row r="8495" spans="1:8" x14ac:dyDescent="0.25">
      <c r="A8495" s="793"/>
      <c r="E8495" s="176"/>
      <c r="F8495" s="176"/>
      <c r="G8495" s="177"/>
      <c r="H8495" s="177"/>
    </row>
    <row r="8496" spans="1:8" x14ac:dyDescent="0.25">
      <c r="A8496" s="793"/>
      <c r="E8496" s="176"/>
      <c r="F8496" s="176"/>
      <c r="G8496" s="177"/>
      <c r="H8496" s="177"/>
    </row>
    <row r="8497" spans="1:8" x14ac:dyDescent="0.25">
      <c r="A8497" s="793"/>
      <c r="E8497" s="176"/>
      <c r="F8497" s="176"/>
      <c r="G8497" s="177"/>
      <c r="H8497" s="177"/>
    </row>
    <row r="8498" spans="1:8" x14ac:dyDescent="0.25">
      <c r="A8498" s="793"/>
      <c r="E8498" s="176"/>
      <c r="F8498" s="176"/>
      <c r="G8498" s="177"/>
      <c r="H8498" s="177"/>
    </row>
    <row r="8499" spans="1:8" x14ac:dyDescent="0.25">
      <c r="A8499" s="793"/>
      <c r="E8499" s="176"/>
      <c r="F8499" s="176"/>
      <c r="G8499" s="177"/>
      <c r="H8499" s="177"/>
    </row>
    <row r="8500" spans="1:8" x14ac:dyDescent="0.25">
      <c r="A8500" s="793"/>
      <c r="E8500" s="176"/>
      <c r="F8500" s="176"/>
      <c r="G8500" s="177"/>
      <c r="H8500" s="177"/>
    </row>
    <row r="8501" spans="1:8" x14ac:dyDescent="0.25">
      <c r="A8501" s="793"/>
      <c r="E8501" s="176"/>
      <c r="F8501" s="176"/>
      <c r="G8501" s="177"/>
      <c r="H8501" s="177"/>
    </row>
    <row r="8502" spans="1:8" x14ac:dyDescent="0.25">
      <c r="A8502" s="793"/>
      <c r="E8502" s="176"/>
      <c r="F8502" s="176"/>
      <c r="G8502" s="177"/>
      <c r="H8502" s="177"/>
    </row>
    <row r="8503" spans="1:8" x14ac:dyDescent="0.25">
      <c r="A8503" s="793"/>
      <c r="E8503" s="176"/>
      <c r="F8503" s="176"/>
      <c r="G8503" s="177"/>
      <c r="H8503" s="177"/>
    </row>
    <row r="8504" spans="1:8" x14ac:dyDescent="0.25">
      <c r="A8504" s="793"/>
      <c r="E8504" s="176"/>
      <c r="F8504" s="176"/>
      <c r="G8504" s="177"/>
      <c r="H8504" s="177"/>
    </row>
    <row r="8505" spans="1:8" x14ac:dyDescent="0.25">
      <c r="A8505" s="793"/>
      <c r="E8505" s="176"/>
      <c r="F8505" s="176"/>
      <c r="G8505" s="177"/>
      <c r="H8505" s="177"/>
    </row>
    <row r="8506" spans="1:8" x14ac:dyDescent="0.25">
      <c r="A8506" s="793"/>
      <c r="E8506" s="176"/>
      <c r="F8506" s="176"/>
      <c r="G8506" s="177"/>
      <c r="H8506" s="177"/>
    </row>
    <row r="8507" spans="1:8" x14ac:dyDescent="0.25">
      <c r="A8507" s="793"/>
      <c r="E8507" s="176"/>
      <c r="F8507" s="176"/>
      <c r="G8507" s="177"/>
      <c r="H8507" s="177"/>
    </row>
    <row r="8508" spans="1:8" x14ac:dyDescent="0.25">
      <c r="A8508" s="793"/>
      <c r="E8508" s="176"/>
      <c r="F8508" s="176"/>
      <c r="G8508" s="177"/>
      <c r="H8508" s="177"/>
    </row>
    <row r="8509" spans="1:8" x14ac:dyDescent="0.25">
      <c r="A8509" s="793"/>
      <c r="E8509" s="176"/>
      <c r="F8509" s="176"/>
      <c r="G8509" s="177"/>
      <c r="H8509" s="177"/>
    </row>
    <row r="8510" spans="1:8" x14ac:dyDescent="0.25">
      <c r="A8510" s="793"/>
      <c r="E8510" s="176"/>
      <c r="F8510" s="176"/>
      <c r="G8510" s="177"/>
      <c r="H8510" s="177"/>
    </row>
    <row r="8511" spans="1:8" x14ac:dyDescent="0.25">
      <c r="A8511" s="793"/>
      <c r="E8511" s="176"/>
      <c r="F8511" s="176"/>
      <c r="G8511" s="177"/>
      <c r="H8511" s="177"/>
    </row>
    <row r="8512" spans="1:8" x14ac:dyDescent="0.25">
      <c r="A8512" s="793"/>
      <c r="E8512" s="176"/>
      <c r="F8512" s="176"/>
      <c r="G8512" s="177"/>
      <c r="H8512" s="177"/>
    </row>
    <row r="8513" spans="1:8" x14ac:dyDescent="0.25">
      <c r="A8513" s="793"/>
      <c r="E8513" s="176"/>
      <c r="F8513" s="176"/>
      <c r="G8513" s="177"/>
      <c r="H8513" s="177"/>
    </row>
    <row r="8514" spans="1:8" x14ac:dyDescent="0.25">
      <c r="A8514" s="793"/>
      <c r="E8514" s="176"/>
      <c r="F8514" s="176"/>
      <c r="G8514" s="177"/>
      <c r="H8514" s="177"/>
    </row>
    <row r="8515" spans="1:8" x14ac:dyDescent="0.25">
      <c r="A8515" s="793"/>
      <c r="E8515" s="176"/>
      <c r="F8515" s="176"/>
      <c r="G8515" s="177"/>
      <c r="H8515" s="177"/>
    </row>
    <row r="8516" spans="1:8" x14ac:dyDescent="0.25">
      <c r="A8516" s="793"/>
      <c r="E8516" s="176"/>
      <c r="F8516" s="176"/>
      <c r="G8516" s="177"/>
      <c r="H8516" s="177"/>
    </row>
    <row r="8517" spans="1:8" x14ac:dyDescent="0.25">
      <c r="A8517" s="793"/>
      <c r="E8517" s="176"/>
      <c r="F8517" s="176"/>
      <c r="G8517" s="177"/>
      <c r="H8517" s="177"/>
    </row>
    <row r="8518" spans="1:8" x14ac:dyDescent="0.25">
      <c r="A8518" s="793"/>
      <c r="E8518" s="176"/>
      <c r="F8518" s="176"/>
      <c r="G8518" s="177"/>
      <c r="H8518" s="177"/>
    </row>
    <row r="8519" spans="1:8" x14ac:dyDescent="0.25">
      <c r="A8519" s="793"/>
      <c r="E8519" s="176"/>
      <c r="F8519" s="176"/>
      <c r="G8519" s="177"/>
      <c r="H8519" s="177"/>
    </row>
    <row r="8520" spans="1:8" x14ac:dyDescent="0.25">
      <c r="A8520" s="793"/>
      <c r="E8520" s="176"/>
      <c r="F8520" s="176"/>
      <c r="G8520" s="177"/>
      <c r="H8520" s="177"/>
    </row>
    <row r="8521" spans="1:8" x14ac:dyDescent="0.25">
      <c r="A8521" s="793"/>
      <c r="E8521" s="176"/>
      <c r="F8521" s="176"/>
      <c r="G8521" s="177"/>
      <c r="H8521" s="177"/>
    </row>
    <row r="8522" spans="1:8" x14ac:dyDescent="0.25">
      <c r="A8522" s="793"/>
      <c r="E8522" s="176"/>
      <c r="F8522" s="176"/>
      <c r="G8522" s="177"/>
      <c r="H8522" s="177"/>
    </row>
    <row r="8523" spans="1:8" x14ac:dyDescent="0.25">
      <c r="A8523" s="793"/>
      <c r="E8523" s="176"/>
      <c r="F8523" s="176"/>
      <c r="G8523" s="177"/>
      <c r="H8523" s="177"/>
    </row>
    <row r="8524" spans="1:8" x14ac:dyDescent="0.25">
      <c r="A8524" s="793"/>
      <c r="E8524" s="176"/>
      <c r="F8524" s="176"/>
      <c r="G8524" s="177"/>
      <c r="H8524" s="177"/>
    </row>
    <row r="8525" spans="1:8" x14ac:dyDescent="0.25">
      <c r="A8525" s="793"/>
      <c r="E8525" s="176"/>
      <c r="F8525" s="176"/>
      <c r="G8525" s="177"/>
      <c r="H8525" s="177"/>
    </row>
    <row r="8526" spans="1:8" x14ac:dyDescent="0.25">
      <c r="A8526" s="793"/>
      <c r="E8526" s="176"/>
      <c r="F8526" s="176"/>
      <c r="G8526" s="177"/>
      <c r="H8526" s="177"/>
    </row>
    <row r="8527" spans="1:8" x14ac:dyDescent="0.25">
      <c r="A8527" s="793"/>
      <c r="E8527" s="176"/>
      <c r="F8527" s="176"/>
      <c r="G8527" s="177"/>
      <c r="H8527" s="177"/>
    </row>
    <row r="8528" spans="1:8" x14ac:dyDescent="0.25">
      <c r="A8528" s="793"/>
      <c r="E8528" s="176"/>
      <c r="F8528" s="176"/>
      <c r="G8528" s="177"/>
      <c r="H8528" s="177"/>
    </row>
    <row r="8529" spans="1:8" x14ac:dyDescent="0.25">
      <c r="A8529" s="793"/>
      <c r="E8529" s="176"/>
      <c r="F8529" s="176"/>
      <c r="G8529" s="177"/>
      <c r="H8529" s="177"/>
    </row>
    <row r="8530" spans="1:8" x14ac:dyDescent="0.25">
      <c r="A8530" s="793"/>
      <c r="E8530" s="176"/>
      <c r="F8530" s="176"/>
      <c r="G8530" s="177"/>
      <c r="H8530" s="177"/>
    </row>
    <row r="8531" spans="1:8" x14ac:dyDescent="0.25">
      <c r="A8531" s="793"/>
      <c r="E8531" s="176"/>
      <c r="F8531" s="176"/>
      <c r="G8531" s="177"/>
      <c r="H8531" s="177"/>
    </row>
    <row r="8532" spans="1:8" x14ac:dyDescent="0.25">
      <c r="A8532" s="793"/>
      <c r="E8532" s="176"/>
      <c r="F8532" s="176"/>
      <c r="G8532" s="177"/>
      <c r="H8532" s="177"/>
    </row>
    <row r="8533" spans="1:8" x14ac:dyDescent="0.25">
      <c r="A8533" s="793"/>
      <c r="E8533" s="176"/>
      <c r="F8533" s="176"/>
      <c r="G8533" s="177"/>
      <c r="H8533" s="177"/>
    </row>
    <row r="8534" spans="1:8" x14ac:dyDescent="0.25">
      <c r="A8534" s="793"/>
      <c r="E8534" s="176"/>
      <c r="F8534" s="176"/>
      <c r="G8534" s="177"/>
      <c r="H8534" s="177"/>
    </row>
    <row r="8535" spans="1:8" x14ac:dyDescent="0.25">
      <c r="A8535" s="793"/>
      <c r="E8535" s="176"/>
      <c r="F8535" s="176"/>
      <c r="G8535" s="177"/>
      <c r="H8535" s="177"/>
    </row>
    <row r="8536" spans="1:8" x14ac:dyDescent="0.25">
      <c r="A8536" s="793"/>
      <c r="E8536" s="176"/>
      <c r="F8536" s="176"/>
      <c r="G8536" s="177"/>
      <c r="H8536" s="177"/>
    </row>
    <row r="8537" spans="1:8" x14ac:dyDescent="0.25">
      <c r="A8537" s="793"/>
      <c r="E8537" s="176"/>
      <c r="F8537" s="176"/>
      <c r="G8537" s="177"/>
      <c r="H8537" s="177"/>
    </row>
    <row r="8538" spans="1:8" x14ac:dyDescent="0.25">
      <c r="A8538" s="793"/>
      <c r="E8538" s="176"/>
      <c r="F8538" s="176"/>
      <c r="G8538" s="177"/>
      <c r="H8538" s="177"/>
    </row>
    <row r="8539" spans="1:8" x14ac:dyDescent="0.25">
      <c r="A8539" s="793"/>
      <c r="E8539" s="176"/>
      <c r="F8539" s="176"/>
      <c r="G8539" s="177"/>
      <c r="H8539" s="177"/>
    </row>
    <row r="8540" spans="1:8" x14ac:dyDescent="0.25">
      <c r="A8540" s="793"/>
      <c r="E8540" s="176"/>
      <c r="F8540" s="176"/>
      <c r="G8540" s="177"/>
      <c r="H8540" s="177"/>
    </row>
    <row r="8541" spans="1:8" x14ac:dyDescent="0.25">
      <c r="A8541" s="793"/>
      <c r="E8541" s="176"/>
      <c r="F8541" s="176"/>
      <c r="G8541" s="177"/>
      <c r="H8541" s="177"/>
    </row>
    <row r="8542" spans="1:8" x14ac:dyDescent="0.25">
      <c r="A8542" s="793"/>
      <c r="E8542" s="176"/>
      <c r="F8542" s="176"/>
      <c r="G8542" s="177"/>
      <c r="H8542" s="177"/>
    </row>
    <row r="8543" spans="1:8" x14ac:dyDescent="0.25">
      <c r="A8543" s="793"/>
      <c r="E8543" s="176"/>
      <c r="F8543" s="176"/>
      <c r="G8543" s="177"/>
      <c r="H8543" s="177"/>
    </row>
    <row r="8544" spans="1:8" x14ac:dyDescent="0.25">
      <c r="A8544" s="793"/>
      <c r="E8544" s="176"/>
      <c r="F8544" s="176"/>
      <c r="G8544" s="177"/>
      <c r="H8544" s="177"/>
    </row>
    <row r="8545" spans="1:8" x14ac:dyDescent="0.25">
      <c r="A8545" s="793"/>
      <c r="E8545" s="176"/>
      <c r="F8545" s="176"/>
      <c r="G8545" s="177"/>
      <c r="H8545" s="177"/>
    </row>
    <row r="8546" spans="1:8" x14ac:dyDescent="0.25">
      <c r="A8546" s="793"/>
      <c r="E8546" s="176"/>
      <c r="F8546" s="176"/>
      <c r="G8546" s="177"/>
      <c r="H8546" s="177"/>
    </row>
    <row r="8547" spans="1:8" x14ac:dyDescent="0.25">
      <c r="A8547" s="793"/>
      <c r="E8547" s="176"/>
      <c r="F8547" s="176"/>
      <c r="G8547" s="177"/>
      <c r="H8547" s="177"/>
    </row>
    <row r="8548" spans="1:8" x14ac:dyDescent="0.25">
      <c r="A8548" s="793"/>
      <c r="E8548" s="176"/>
      <c r="F8548" s="176"/>
      <c r="G8548" s="177"/>
      <c r="H8548" s="177"/>
    </row>
    <row r="8549" spans="1:8" x14ac:dyDescent="0.25">
      <c r="A8549" s="793"/>
      <c r="E8549" s="176"/>
      <c r="F8549" s="176"/>
      <c r="G8549" s="177"/>
      <c r="H8549" s="177"/>
    </row>
    <row r="8550" spans="1:8" x14ac:dyDescent="0.25">
      <c r="A8550" s="793"/>
      <c r="E8550" s="176"/>
      <c r="F8550" s="176"/>
      <c r="G8550" s="177"/>
      <c r="H8550" s="177"/>
    </row>
    <row r="8551" spans="1:8" x14ac:dyDescent="0.25">
      <c r="A8551" s="793"/>
      <c r="E8551" s="176"/>
      <c r="F8551" s="176"/>
      <c r="G8551" s="177"/>
      <c r="H8551" s="177"/>
    </row>
    <row r="8552" spans="1:8" x14ac:dyDescent="0.25">
      <c r="A8552" s="793"/>
      <c r="E8552" s="176"/>
      <c r="F8552" s="176"/>
      <c r="G8552" s="177"/>
      <c r="H8552" s="177"/>
    </row>
    <row r="8553" spans="1:8" x14ac:dyDescent="0.25">
      <c r="A8553" s="793"/>
      <c r="E8553" s="176"/>
      <c r="F8553" s="176"/>
      <c r="G8553" s="177"/>
      <c r="H8553" s="177"/>
    </row>
    <row r="8554" spans="1:8" x14ac:dyDescent="0.25">
      <c r="A8554" s="793"/>
      <c r="E8554" s="176"/>
      <c r="F8554" s="176"/>
      <c r="G8554" s="177"/>
      <c r="H8554" s="177"/>
    </row>
    <row r="8555" spans="1:8" x14ac:dyDescent="0.25">
      <c r="A8555" s="793"/>
      <c r="E8555" s="176"/>
      <c r="F8555" s="176"/>
      <c r="G8555" s="177"/>
      <c r="H8555" s="177"/>
    </row>
    <row r="8556" spans="1:8" x14ac:dyDescent="0.25">
      <c r="A8556" s="793"/>
      <c r="E8556" s="176"/>
      <c r="F8556" s="176"/>
      <c r="G8556" s="177"/>
      <c r="H8556" s="177"/>
    </row>
    <row r="8557" spans="1:8" x14ac:dyDescent="0.25">
      <c r="A8557" s="793"/>
      <c r="E8557" s="176"/>
      <c r="F8557" s="176"/>
      <c r="G8557" s="177"/>
      <c r="H8557" s="177"/>
    </row>
    <row r="8558" spans="1:8" x14ac:dyDescent="0.25">
      <c r="A8558" s="793"/>
      <c r="E8558" s="176"/>
      <c r="F8558" s="176"/>
      <c r="G8558" s="177"/>
      <c r="H8558" s="177"/>
    </row>
    <row r="8559" spans="1:8" x14ac:dyDescent="0.25">
      <c r="A8559" s="793"/>
      <c r="E8559" s="176"/>
      <c r="F8559" s="176"/>
      <c r="G8559" s="177"/>
      <c r="H8559" s="177"/>
    </row>
    <row r="8560" spans="1:8" x14ac:dyDescent="0.25">
      <c r="A8560" s="793"/>
      <c r="E8560" s="176"/>
      <c r="F8560" s="176"/>
      <c r="G8560" s="177"/>
      <c r="H8560" s="177"/>
    </row>
    <row r="8561" spans="1:8" x14ac:dyDescent="0.25">
      <c r="A8561" s="793"/>
      <c r="E8561" s="176"/>
      <c r="F8561" s="176"/>
      <c r="G8561" s="177"/>
      <c r="H8561" s="177"/>
    </row>
    <row r="8562" spans="1:8" x14ac:dyDescent="0.25">
      <c r="A8562" s="793"/>
      <c r="E8562" s="176"/>
      <c r="F8562" s="176"/>
      <c r="G8562" s="177"/>
      <c r="H8562" s="177"/>
    </row>
    <row r="8563" spans="1:8" x14ac:dyDescent="0.25">
      <c r="A8563" s="793"/>
      <c r="E8563" s="176"/>
      <c r="F8563" s="176"/>
      <c r="G8563" s="177"/>
      <c r="H8563" s="177"/>
    </row>
    <row r="8564" spans="1:8" x14ac:dyDescent="0.25">
      <c r="A8564" s="793"/>
      <c r="E8564" s="176"/>
      <c r="F8564" s="176"/>
      <c r="G8564" s="177"/>
      <c r="H8564" s="177"/>
    </row>
    <row r="8565" spans="1:8" x14ac:dyDescent="0.25">
      <c r="A8565" s="793"/>
      <c r="E8565" s="176"/>
      <c r="F8565" s="176"/>
      <c r="G8565" s="177"/>
      <c r="H8565" s="177"/>
    </row>
    <row r="8566" spans="1:8" x14ac:dyDescent="0.25">
      <c r="A8566" s="793"/>
      <c r="E8566" s="176"/>
      <c r="F8566" s="176"/>
      <c r="G8566" s="177"/>
      <c r="H8566" s="177"/>
    </row>
    <row r="8567" spans="1:8" x14ac:dyDescent="0.25">
      <c r="A8567" s="793"/>
      <c r="E8567" s="176"/>
      <c r="F8567" s="176"/>
      <c r="G8567" s="177"/>
      <c r="H8567" s="177"/>
    </row>
    <row r="8568" spans="1:8" x14ac:dyDescent="0.25">
      <c r="A8568" s="793"/>
      <c r="E8568" s="176"/>
      <c r="F8568" s="176"/>
      <c r="G8568" s="177"/>
      <c r="H8568" s="177"/>
    </row>
    <row r="8569" spans="1:8" x14ac:dyDescent="0.25">
      <c r="A8569" s="793"/>
      <c r="E8569" s="176"/>
      <c r="F8569" s="176"/>
      <c r="G8569" s="177"/>
      <c r="H8569" s="177"/>
    </row>
    <row r="8570" spans="1:8" x14ac:dyDescent="0.25">
      <c r="A8570" s="793"/>
      <c r="E8570" s="176"/>
      <c r="F8570" s="176"/>
      <c r="G8570" s="177"/>
      <c r="H8570" s="177"/>
    </row>
    <row r="8571" spans="1:8" x14ac:dyDescent="0.25">
      <c r="A8571" s="793"/>
      <c r="E8571" s="176"/>
      <c r="F8571" s="176"/>
      <c r="G8571" s="177"/>
      <c r="H8571" s="177"/>
    </row>
    <row r="8572" spans="1:8" x14ac:dyDescent="0.25">
      <c r="A8572" s="793"/>
      <c r="E8572" s="176"/>
      <c r="F8572" s="176"/>
      <c r="G8572" s="177"/>
      <c r="H8572" s="177"/>
    </row>
    <row r="8573" spans="1:8" x14ac:dyDescent="0.25">
      <c r="A8573" s="793"/>
      <c r="E8573" s="176"/>
      <c r="F8573" s="176"/>
      <c r="G8573" s="177"/>
      <c r="H8573" s="177"/>
    </row>
    <row r="8574" spans="1:8" x14ac:dyDescent="0.25">
      <c r="A8574" s="793"/>
      <c r="E8574" s="176"/>
      <c r="F8574" s="176"/>
      <c r="G8574" s="177"/>
      <c r="H8574" s="177"/>
    </row>
    <row r="8575" spans="1:8" x14ac:dyDescent="0.25">
      <c r="A8575" s="793"/>
      <c r="E8575" s="176"/>
      <c r="F8575" s="176"/>
      <c r="G8575" s="177"/>
      <c r="H8575" s="177"/>
    </row>
    <row r="8576" spans="1:8" x14ac:dyDescent="0.25">
      <c r="A8576" s="793"/>
      <c r="E8576" s="176"/>
      <c r="F8576" s="176"/>
      <c r="G8576" s="177"/>
      <c r="H8576" s="177"/>
    </row>
    <row r="8577" spans="1:8" x14ac:dyDescent="0.25">
      <c r="A8577" s="793"/>
      <c r="E8577" s="176"/>
      <c r="F8577" s="176"/>
      <c r="G8577" s="177"/>
      <c r="H8577" s="177"/>
    </row>
    <row r="8578" spans="1:8" x14ac:dyDescent="0.25">
      <c r="A8578" s="793"/>
      <c r="E8578" s="176"/>
      <c r="F8578" s="176"/>
      <c r="G8578" s="177"/>
      <c r="H8578" s="177"/>
    </row>
    <row r="8579" spans="1:8" x14ac:dyDescent="0.25">
      <c r="A8579" s="793"/>
      <c r="E8579" s="176"/>
      <c r="F8579" s="176"/>
      <c r="G8579" s="177"/>
      <c r="H8579" s="177"/>
    </row>
    <row r="8580" spans="1:8" x14ac:dyDescent="0.25">
      <c r="A8580" s="793"/>
      <c r="E8580" s="176"/>
      <c r="F8580" s="176"/>
      <c r="G8580" s="177"/>
      <c r="H8580" s="177"/>
    </row>
    <row r="8581" spans="1:8" x14ac:dyDescent="0.25">
      <c r="A8581" s="793"/>
      <c r="E8581" s="176"/>
      <c r="F8581" s="176"/>
      <c r="G8581" s="177"/>
      <c r="H8581" s="177"/>
    </row>
    <row r="8582" spans="1:8" x14ac:dyDescent="0.25">
      <c r="A8582" s="793"/>
      <c r="E8582" s="176"/>
      <c r="F8582" s="176"/>
      <c r="G8582" s="177"/>
      <c r="H8582" s="177"/>
    </row>
    <row r="8583" spans="1:8" x14ac:dyDescent="0.25">
      <c r="A8583" s="793"/>
      <c r="E8583" s="176"/>
      <c r="F8583" s="176"/>
      <c r="G8583" s="177"/>
      <c r="H8583" s="177"/>
    </row>
    <row r="8584" spans="1:8" x14ac:dyDescent="0.25">
      <c r="A8584" s="793"/>
      <c r="E8584" s="176"/>
      <c r="F8584" s="176"/>
      <c r="G8584" s="177"/>
      <c r="H8584" s="177"/>
    </row>
    <row r="8585" spans="1:8" x14ac:dyDescent="0.25">
      <c r="A8585" s="793"/>
      <c r="E8585" s="176"/>
      <c r="F8585" s="176"/>
      <c r="G8585" s="177"/>
      <c r="H8585" s="177"/>
    </row>
    <row r="8586" spans="1:8" x14ac:dyDescent="0.25">
      <c r="A8586" s="793"/>
      <c r="E8586" s="176"/>
      <c r="F8586" s="176"/>
      <c r="G8586" s="177"/>
      <c r="H8586" s="177"/>
    </row>
    <row r="8587" spans="1:8" x14ac:dyDescent="0.25">
      <c r="A8587" s="793"/>
      <c r="E8587" s="176"/>
      <c r="F8587" s="176"/>
      <c r="G8587" s="177"/>
      <c r="H8587" s="177"/>
    </row>
    <row r="8588" spans="1:8" x14ac:dyDescent="0.25">
      <c r="A8588" s="793"/>
      <c r="E8588" s="176"/>
      <c r="F8588" s="176"/>
      <c r="G8588" s="177"/>
      <c r="H8588" s="177"/>
    </row>
    <row r="8589" spans="1:8" x14ac:dyDescent="0.25">
      <c r="A8589" s="793"/>
      <c r="E8589" s="176"/>
      <c r="F8589" s="176"/>
      <c r="G8589" s="177"/>
      <c r="H8589" s="177"/>
    </row>
    <row r="8590" spans="1:8" x14ac:dyDescent="0.25">
      <c r="A8590" s="793"/>
      <c r="E8590" s="176"/>
      <c r="F8590" s="176"/>
      <c r="G8590" s="177"/>
      <c r="H8590" s="177"/>
    </row>
    <row r="8591" spans="1:8" x14ac:dyDescent="0.25">
      <c r="A8591" s="793"/>
      <c r="E8591" s="176"/>
      <c r="F8591" s="176"/>
      <c r="G8591" s="177"/>
      <c r="H8591" s="177"/>
    </row>
    <row r="8592" spans="1:8" x14ac:dyDescent="0.25">
      <c r="A8592" s="793"/>
      <c r="E8592" s="176"/>
      <c r="F8592" s="176"/>
      <c r="G8592" s="177"/>
      <c r="H8592" s="177"/>
    </row>
    <row r="8593" spans="1:8" x14ac:dyDescent="0.25">
      <c r="A8593" s="793"/>
      <c r="E8593" s="176"/>
      <c r="F8593" s="176"/>
      <c r="G8593" s="177"/>
      <c r="H8593" s="177"/>
    </row>
    <row r="8594" spans="1:8" x14ac:dyDescent="0.25">
      <c r="A8594" s="793"/>
      <c r="E8594" s="176"/>
      <c r="F8594" s="176"/>
      <c r="G8594" s="177"/>
      <c r="H8594" s="177"/>
    </row>
    <row r="8595" spans="1:8" x14ac:dyDescent="0.25">
      <c r="A8595" s="793"/>
      <c r="E8595" s="176"/>
      <c r="F8595" s="176"/>
      <c r="G8595" s="177"/>
      <c r="H8595" s="177"/>
    </row>
    <row r="8596" spans="1:8" x14ac:dyDescent="0.25">
      <c r="A8596" s="793"/>
      <c r="E8596" s="176"/>
      <c r="F8596" s="176"/>
      <c r="G8596" s="177"/>
      <c r="H8596" s="177"/>
    </row>
    <row r="8597" spans="1:8" x14ac:dyDescent="0.25">
      <c r="A8597" s="793"/>
      <c r="E8597" s="176"/>
      <c r="F8597" s="176"/>
      <c r="G8597" s="177"/>
      <c r="H8597" s="177"/>
    </row>
    <row r="8598" spans="1:8" x14ac:dyDescent="0.25">
      <c r="A8598" s="793"/>
      <c r="E8598" s="176"/>
      <c r="F8598" s="176"/>
      <c r="G8598" s="177"/>
      <c r="H8598" s="177"/>
    </row>
    <row r="8599" spans="1:8" x14ac:dyDescent="0.25">
      <c r="A8599" s="793"/>
      <c r="E8599" s="176"/>
      <c r="F8599" s="176"/>
      <c r="G8599" s="177"/>
      <c r="H8599" s="177"/>
    </row>
    <row r="8600" spans="1:8" x14ac:dyDescent="0.25">
      <c r="A8600" s="793"/>
      <c r="E8600" s="176"/>
      <c r="F8600" s="176"/>
      <c r="G8600" s="177"/>
      <c r="H8600" s="177"/>
    </row>
    <row r="8601" spans="1:8" x14ac:dyDescent="0.25">
      <c r="A8601" s="793"/>
      <c r="E8601" s="176"/>
      <c r="F8601" s="176"/>
      <c r="G8601" s="177"/>
      <c r="H8601" s="177"/>
    </row>
    <row r="8602" spans="1:8" x14ac:dyDescent="0.25">
      <c r="A8602" s="793"/>
      <c r="E8602" s="176"/>
      <c r="F8602" s="176"/>
      <c r="G8602" s="177"/>
      <c r="H8602" s="177"/>
    </row>
    <row r="8603" spans="1:8" x14ac:dyDescent="0.25">
      <c r="A8603" s="793"/>
      <c r="E8603" s="176"/>
      <c r="F8603" s="176"/>
      <c r="G8603" s="177"/>
      <c r="H8603" s="177"/>
    </row>
    <row r="8604" spans="1:8" x14ac:dyDescent="0.25">
      <c r="A8604" s="793"/>
      <c r="E8604" s="176"/>
      <c r="F8604" s="176"/>
      <c r="G8604" s="177"/>
      <c r="H8604" s="177"/>
    </row>
    <row r="8605" spans="1:8" x14ac:dyDescent="0.25">
      <c r="A8605" s="793"/>
      <c r="E8605" s="176"/>
      <c r="F8605" s="176"/>
      <c r="G8605" s="177"/>
      <c r="H8605" s="177"/>
    </row>
    <row r="8606" spans="1:8" x14ac:dyDescent="0.25">
      <c r="A8606" s="793"/>
      <c r="E8606" s="176"/>
      <c r="F8606" s="176"/>
      <c r="G8606" s="177"/>
      <c r="H8606" s="177"/>
    </row>
    <row r="8607" spans="1:8" x14ac:dyDescent="0.25">
      <c r="A8607" s="793"/>
      <c r="E8607" s="176"/>
      <c r="F8607" s="176"/>
      <c r="G8607" s="177"/>
      <c r="H8607" s="177"/>
    </row>
    <row r="8608" spans="1:8" x14ac:dyDescent="0.25">
      <c r="A8608" s="793"/>
      <c r="E8608" s="176"/>
      <c r="F8608" s="176"/>
      <c r="G8608" s="177"/>
      <c r="H8608" s="177"/>
    </row>
    <row r="8609" spans="1:8" x14ac:dyDescent="0.25">
      <c r="A8609" s="793"/>
      <c r="E8609" s="176"/>
      <c r="F8609" s="176"/>
      <c r="G8609" s="177"/>
      <c r="H8609" s="177"/>
    </row>
    <row r="8610" spans="1:8" x14ac:dyDescent="0.25">
      <c r="A8610" s="793"/>
      <c r="E8610" s="176"/>
      <c r="F8610" s="176"/>
      <c r="G8610" s="177"/>
      <c r="H8610" s="177"/>
    </row>
    <row r="8611" spans="1:8" x14ac:dyDescent="0.25">
      <c r="A8611" s="793"/>
      <c r="E8611" s="176"/>
      <c r="F8611" s="176"/>
      <c r="G8611" s="177"/>
      <c r="H8611" s="177"/>
    </row>
    <row r="8612" spans="1:8" x14ac:dyDescent="0.25">
      <c r="A8612" s="793"/>
      <c r="E8612" s="176"/>
      <c r="F8612" s="176"/>
      <c r="G8612" s="177"/>
      <c r="H8612" s="177"/>
    </row>
    <row r="8613" spans="1:8" x14ac:dyDescent="0.25">
      <c r="A8613" s="793"/>
      <c r="E8613" s="176"/>
      <c r="F8613" s="176"/>
      <c r="G8613" s="177"/>
      <c r="H8613" s="177"/>
    </row>
    <row r="8614" spans="1:8" x14ac:dyDescent="0.25">
      <c r="A8614" s="793"/>
      <c r="E8614" s="176"/>
      <c r="F8614" s="176"/>
      <c r="G8614" s="177"/>
      <c r="H8614" s="177"/>
    </row>
    <row r="8615" spans="1:8" x14ac:dyDescent="0.25">
      <c r="A8615" s="793"/>
      <c r="E8615" s="176"/>
      <c r="F8615" s="176"/>
      <c r="G8615" s="177"/>
      <c r="H8615" s="177"/>
    </row>
    <row r="8616" spans="1:8" x14ac:dyDescent="0.25">
      <c r="A8616" s="793"/>
      <c r="E8616" s="176"/>
      <c r="F8616" s="176"/>
      <c r="G8616" s="177"/>
      <c r="H8616" s="177"/>
    </row>
    <row r="8617" spans="1:8" x14ac:dyDescent="0.25">
      <c r="A8617" s="793"/>
      <c r="E8617" s="176"/>
      <c r="F8617" s="176"/>
      <c r="G8617" s="177"/>
      <c r="H8617" s="177"/>
    </row>
    <row r="8618" spans="1:8" x14ac:dyDescent="0.25">
      <c r="A8618" s="793"/>
      <c r="E8618" s="176"/>
      <c r="F8618" s="176"/>
      <c r="G8618" s="177"/>
      <c r="H8618" s="177"/>
    </row>
    <row r="8619" spans="1:8" x14ac:dyDescent="0.25">
      <c r="A8619" s="793"/>
      <c r="E8619" s="176"/>
      <c r="F8619" s="176"/>
      <c r="G8619" s="177"/>
      <c r="H8619" s="177"/>
    </row>
    <row r="8620" spans="1:8" x14ac:dyDescent="0.25">
      <c r="A8620" s="793"/>
      <c r="E8620" s="176"/>
      <c r="F8620" s="176"/>
      <c r="G8620" s="177"/>
      <c r="H8620" s="177"/>
    </row>
    <row r="8621" spans="1:8" x14ac:dyDescent="0.25">
      <c r="A8621" s="793"/>
      <c r="E8621" s="176"/>
      <c r="F8621" s="176"/>
      <c r="G8621" s="177"/>
      <c r="H8621" s="177"/>
    </row>
    <row r="8622" spans="1:8" x14ac:dyDescent="0.25">
      <c r="A8622" s="793"/>
      <c r="E8622" s="176"/>
      <c r="F8622" s="176"/>
      <c r="G8622" s="177"/>
      <c r="H8622" s="177"/>
    </row>
    <row r="8623" spans="1:8" x14ac:dyDescent="0.25">
      <c r="A8623" s="793"/>
      <c r="E8623" s="176"/>
      <c r="F8623" s="176"/>
      <c r="G8623" s="177"/>
      <c r="H8623" s="177"/>
    </row>
    <row r="8624" spans="1:8" x14ac:dyDescent="0.25">
      <c r="A8624" s="793"/>
      <c r="E8624" s="176"/>
      <c r="F8624" s="176"/>
      <c r="G8624" s="177"/>
      <c r="H8624" s="177"/>
    </row>
    <row r="8625" spans="1:8" x14ac:dyDescent="0.25">
      <c r="A8625" s="793"/>
      <c r="E8625" s="176"/>
      <c r="F8625" s="176"/>
      <c r="G8625" s="177"/>
      <c r="H8625" s="177"/>
    </row>
    <row r="8626" spans="1:8" x14ac:dyDescent="0.25">
      <c r="A8626" s="793"/>
      <c r="E8626" s="176"/>
      <c r="F8626" s="176"/>
      <c r="G8626" s="177"/>
      <c r="H8626" s="177"/>
    </row>
    <row r="8627" spans="1:8" x14ac:dyDescent="0.25">
      <c r="A8627" s="793"/>
      <c r="E8627" s="176"/>
      <c r="F8627" s="176"/>
      <c r="G8627" s="177"/>
      <c r="H8627" s="177"/>
    </row>
    <row r="8628" spans="1:8" x14ac:dyDescent="0.25">
      <c r="A8628" s="793"/>
      <c r="E8628" s="176"/>
      <c r="F8628" s="176"/>
      <c r="G8628" s="177"/>
      <c r="H8628" s="177"/>
    </row>
    <row r="8629" spans="1:8" x14ac:dyDescent="0.25">
      <c r="A8629" s="793"/>
      <c r="E8629" s="176"/>
      <c r="F8629" s="176"/>
      <c r="G8629" s="177"/>
      <c r="H8629" s="177"/>
    </row>
    <row r="8630" spans="1:8" x14ac:dyDescent="0.25">
      <c r="A8630" s="793"/>
      <c r="E8630" s="176"/>
      <c r="F8630" s="176"/>
      <c r="G8630" s="177"/>
      <c r="H8630" s="177"/>
    </row>
    <row r="8631" spans="1:8" x14ac:dyDescent="0.25">
      <c r="A8631" s="793"/>
      <c r="E8631" s="176"/>
      <c r="F8631" s="176"/>
      <c r="G8631" s="177"/>
      <c r="H8631" s="177"/>
    </row>
    <row r="8632" spans="1:8" x14ac:dyDescent="0.25">
      <c r="A8632" s="793"/>
      <c r="E8632" s="176"/>
      <c r="F8632" s="176"/>
      <c r="G8632" s="177"/>
      <c r="H8632" s="177"/>
    </row>
    <row r="8633" spans="1:8" x14ac:dyDescent="0.25">
      <c r="A8633" s="793"/>
      <c r="E8633" s="176"/>
      <c r="F8633" s="176"/>
      <c r="G8633" s="177"/>
      <c r="H8633" s="177"/>
    </row>
    <row r="8634" spans="1:8" x14ac:dyDescent="0.25">
      <c r="A8634" s="793"/>
      <c r="E8634" s="176"/>
      <c r="F8634" s="176"/>
      <c r="G8634" s="177"/>
      <c r="H8634" s="177"/>
    </row>
    <row r="8635" spans="1:8" x14ac:dyDescent="0.25">
      <c r="A8635" s="793"/>
      <c r="E8635" s="176"/>
      <c r="F8635" s="176"/>
      <c r="G8635" s="177"/>
      <c r="H8635" s="177"/>
    </row>
    <row r="8636" spans="1:8" x14ac:dyDescent="0.25">
      <c r="A8636" s="793"/>
      <c r="E8636" s="176"/>
      <c r="F8636" s="176"/>
      <c r="G8636" s="177"/>
      <c r="H8636" s="177"/>
    </row>
    <row r="8637" spans="1:8" x14ac:dyDescent="0.25">
      <c r="A8637" s="793"/>
      <c r="E8637" s="176"/>
      <c r="F8637" s="176"/>
      <c r="G8637" s="177"/>
      <c r="H8637" s="177"/>
    </row>
    <row r="8638" spans="1:8" x14ac:dyDescent="0.25">
      <c r="A8638" s="793"/>
      <c r="E8638" s="176"/>
      <c r="F8638" s="176"/>
      <c r="G8638" s="177"/>
      <c r="H8638" s="177"/>
    </row>
    <row r="8639" spans="1:8" x14ac:dyDescent="0.25">
      <c r="A8639" s="793"/>
      <c r="E8639" s="176"/>
      <c r="F8639" s="176"/>
      <c r="G8639" s="177"/>
      <c r="H8639" s="177"/>
    </row>
    <row r="8640" spans="1:8" x14ac:dyDescent="0.25">
      <c r="A8640" s="793"/>
      <c r="E8640" s="176"/>
      <c r="F8640" s="176"/>
      <c r="G8640" s="177"/>
      <c r="H8640" s="177"/>
    </row>
    <row r="8641" spans="1:8" x14ac:dyDescent="0.25">
      <c r="A8641" s="793"/>
      <c r="E8641" s="176"/>
      <c r="F8641" s="176"/>
      <c r="G8641" s="177"/>
      <c r="H8641" s="177"/>
    </row>
    <row r="8642" spans="1:8" x14ac:dyDescent="0.25">
      <c r="A8642" s="793"/>
      <c r="E8642" s="176"/>
      <c r="F8642" s="176"/>
      <c r="G8642" s="177"/>
      <c r="H8642" s="177"/>
    </row>
    <row r="8643" spans="1:8" x14ac:dyDescent="0.25">
      <c r="A8643" s="793"/>
      <c r="E8643" s="176"/>
      <c r="F8643" s="176"/>
      <c r="G8643" s="177"/>
      <c r="H8643" s="177"/>
    </row>
    <row r="8644" spans="1:8" x14ac:dyDescent="0.25">
      <c r="A8644" s="793"/>
      <c r="E8644" s="176"/>
      <c r="F8644" s="176"/>
      <c r="G8644" s="177"/>
      <c r="H8644" s="177"/>
    </row>
    <row r="8645" spans="1:8" x14ac:dyDescent="0.25">
      <c r="A8645" s="793"/>
      <c r="E8645" s="176"/>
      <c r="F8645" s="176"/>
      <c r="G8645" s="177"/>
      <c r="H8645" s="177"/>
    </row>
    <row r="8646" spans="1:8" x14ac:dyDescent="0.25">
      <c r="A8646" s="793"/>
      <c r="E8646" s="176"/>
      <c r="F8646" s="176"/>
      <c r="G8646" s="177"/>
      <c r="H8646" s="177"/>
    </row>
    <row r="8647" spans="1:8" x14ac:dyDescent="0.25">
      <c r="A8647" s="793"/>
      <c r="E8647" s="176"/>
      <c r="F8647" s="176"/>
      <c r="G8647" s="177"/>
      <c r="H8647" s="177"/>
    </row>
    <row r="8648" spans="1:8" x14ac:dyDescent="0.25">
      <c r="A8648" s="793"/>
      <c r="E8648" s="176"/>
      <c r="F8648" s="176"/>
      <c r="G8648" s="177"/>
      <c r="H8648" s="177"/>
    </row>
    <row r="8649" spans="1:8" x14ac:dyDescent="0.25">
      <c r="A8649" s="793"/>
      <c r="E8649" s="176"/>
      <c r="F8649" s="176"/>
      <c r="G8649" s="177"/>
      <c r="H8649" s="177"/>
    </row>
    <row r="8650" spans="1:8" x14ac:dyDescent="0.25">
      <c r="A8650" s="793"/>
      <c r="E8650" s="176"/>
      <c r="F8650" s="176"/>
      <c r="G8650" s="177"/>
      <c r="H8650" s="177"/>
    </row>
    <row r="8651" spans="1:8" x14ac:dyDescent="0.25">
      <c r="A8651" s="793"/>
      <c r="E8651" s="176"/>
      <c r="F8651" s="176"/>
      <c r="G8651" s="177"/>
      <c r="H8651" s="177"/>
    </row>
    <row r="8652" spans="1:8" x14ac:dyDescent="0.25">
      <c r="A8652" s="793"/>
      <c r="E8652" s="176"/>
      <c r="F8652" s="176"/>
      <c r="G8652" s="177"/>
      <c r="H8652" s="177"/>
    </row>
    <row r="8653" spans="1:8" x14ac:dyDescent="0.25">
      <c r="A8653" s="793"/>
      <c r="E8653" s="176"/>
      <c r="F8653" s="176"/>
      <c r="G8653" s="177"/>
      <c r="H8653" s="177"/>
    </row>
    <row r="8654" spans="1:8" x14ac:dyDescent="0.25">
      <c r="A8654" s="793"/>
      <c r="E8654" s="176"/>
      <c r="F8654" s="176"/>
      <c r="G8654" s="177"/>
      <c r="H8654" s="177"/>
    </row>
    <row r="8655" spans="1:8" x14ac:dyDescent="0.25">
      <c r="A8655" s="793"/>
      <c r="E8655" s="176"/>
      <c r="F8655" s="176"/>
      <c r="G8655" s="177"/>
      <c r="H8655" s="177"/>
    </row>
    <row r="8656" spans="1:8" x14ac:dyDescent="0.25">
      <c r="A8656" s="793"/>
      <c r="E8656" s="176"/>
      <c r="F8656" s="176"/>
      <c r="G8656" s="177"/>
      <c r="H8656" s="177"/>
    </row>
    <row r="8657" spans="1:8" x14ac:dyDescent="0.25">
      <c r="A8657" s="793"/>
      <c r="E8657" s="176"/>
      <c r="F8657" s="176"/>
      <c r="G8657" s="177"/>
      <c r="H8657" s="177"/>
    </row>
    <row r="8658" spans="1:8" x14ac:dyDescent="0.25">
      <c r="A8658" s="793"/>
      <c r="E8658" s="176"/>
      <c r="F8658" s="176"/>
      <c r="G8658" s="177"/>
      <c r="H8658" s="177"/>
    </row>
    <row r="8659" spans="1:8" x14ac:dyDescent="0.25">
      <c r="A8659" s="793"/>
      <c r="E8659" s="176"/>
      <c r="F8659" s="176"/>
      <c r="G8659" s="177"/>
      <c r="H8659" s="177"/>
    </row>
    <row r="8660" spans="1:8" x14ac:dyDescent="0.25">
      <c r="A8660" s="793"/>
      <c r="E8660" s="176"/>
      <c r="F8660" s="176"/>
      <c r="G8660" s="177"/>
      <c r="H8660" s="177"/>
    </row>
    <row r="8661" spans="1:8" x14ac:dyDescent="0.25">
      <c r="A8661" s="793"/>
      <c r="E8661" s="176"/>
      <c r="F8661" s="176"/>
      <c r="G8661" s="177"/>
      <c r="H8661" s="177"/>
    </row>
    <row r="8662" spans="1:8" x14ac:dyDescent="0.25">
      <c r="A8662" s="793"/>
      <c r="E8662" s="176"/>
      <c r="F8662" s="176"/>
      <c r="G8662" s="177"/>
      <c r="H8662" s="177"/>
    </row>
    <row r="8663" spans="1:8" x14ac:dyDescent="0.25">
      <c r="A8663" s="793"/>
      <c r="E8663" s="176"/>
      <c r="F8663" s="176"/>
      <c r="G8663" s="177"/>
      <c r="H8663" s="177"/>
    </row>
    <row r="8664" spans="1:8" x14ac:dyDescent="0.25">
      <c r="A8664" s="793"/>
      <c r="E8664" s="176"/>
      <c r="F8664" s="176"/>
      <c r="G8664" s="177"/>
      <c r="H8664" s="177"/>
    </row>
    <row r="8665" spans="1:8" x14ac:dyDescent="0.25">
      <c r="A8665" s="793"/>
      <c r="E8665" s="176"/>
      <c r="F8665" s="176"/>
      <c r="G8665" s="177"/>
      <c r="H8665" s="177"/>
    </row>
    <row r="8666" spans="1:8" x14ac:dyDescent="0.25">
      <c r="A8666" s="793"/>
      <c r="E8666" s="176"/>
      <c r="F8666" s="176"/>
      <c r="G8666" s="177"/>
      <c r="H8666" s="177"/>
    </row>
    <row r="8667" spans="1:8" x14ac:dyDescent="0.25">
      <c r="A8667" s="793"/>
      <c r="E8667" s="176"/>
      <c r="F8667" s="176"/>
      <c r="G8667" s="177"/>
      <c r="H8667" s="177"/>
    </row>
    <row r="8668" spans="1:8" x14ac:dyDescent="0.25">
      <c r="A8668" s="793"/>
      <c r="E8668" s="176"/>
      <c r="F8668" s="176"/>
      <c r="G8668" s="177"/>
      <c r="H8668" s="177"/>
    </row>
    <row r="8669" spans="1:8" x14ac:dyDescent="0.25">
      <c r="A8669" s="793"/>
      <c r="E8669" s="176"/>
      <c r="F8669" s="176"/>
      <c r="G8669" s="177"/>
      <c r="H8669" s="177"/>
    </row>
    <row r="8670" spans="1:8" x14ac:dyDescent="0.25">
      <c r="A8670" s="793"/>
      <c r="E8670" s="176"/>
      <c r="F8670" s="176"/>
      <c r="G8670" s="177"/>
      <c r="H8670" s="177"/>
    </row>
    <row r="8671" spans="1:8" x14ac:dyDescent="0.25">
      <c r="A8671" s="793"/>
      <c r="E8671" s="176"/>
      <c r="F8671" s="176"/>
      <c r="G8671" s="177"/>
      <c r="H8671" s="177"/>
    </row>
    <row r="8672" spans="1:8" x14ac:dyDescent="0.25">
      <c r="A8672" s="793"/>
      <c r="E8672" s="176"/>
      <c r="F8672" s="176"/>
      <c r="G8672" s="177"/>
      <c r="H8672" s="177"/>
    </row>
    <row r="8673" spans="1:8" x14ac:dyDescent="0.25">
      <c r="A8673" s="793"/>
      <c r="E8673" s="176"/>
      <c r="F8673" s="176"/>
      <c r="G8673" s="177"/>
      <c r="H8673" s="177"/>
    </row>
    <row r="8674" spans="1:8" x14ac:dyDescent="0.25">
      <c r="A8674" s="793"/>
      <c r="E8674" s="176"/>
      <c r="F8674" s="176"/>
      <c r="G8674" s="177"/>
      <c r="H8674" s="177"/>
    </row>
    <row r="8675" spans="1:8" x14ac:dyDescent="0.25">
      <c r="A8675" s="793"/>
      <c r="E8675" s="176"/>
      <c r="F8675" s="176"/>
      <c r="G8675" s="177"/>
      <c r="H8675" s="177"/>
    </row>
    <row r="8676" spans="1:8" x14ac:dyDescent="0.25">
      <c r="A8676" s="793"/>
      <c r="E8676" s="176"/>
      <c r="F8676" s="176"/>
      <c r="G8676" s="177"/>
      <c r="H8676" s="177"/>
    </row>
    <row r="8677" spans="1:8" x14ac:dyDescent="0.25">
      <c r="A8677" s="793"/>
      <c r="E8677" s="176"/>
      <c r="F8677" s="176"/>
      <c r="G8677" s="177"/>
      <c r="H8677" s="177"/>
    </row>
    <row r="8678" spans="1:8" x14ac:dyDescent="0.25">
      <c r="A8678" s="793"/>
      <c r="E8678" s="176"/>
      <c r="F8678" s="176"/>
      <c r="G8678" s="177"/>
      <c r="H8678" s="177"/>
    </row>
    <row r="8679" spans="1:8" x14ac:dyDescent="0.25">
      <c r="A8679" s="793"/>
      <c r="E8679" s="176"/>
      <c r="F8679" s="176"/>
      <c r="G8679" s="177"/>
      <c r="H8679" s="177"/>
    </row>
    <row r="8680" spans="1:8" x14ac:dyDescent="0.25">
      <c r="A8680" s="793"/>
      <c r="E8680" s="176"/>
      <c r="F8680" s="176"/>
      <c r="G8680" s="177"/>
      <c r="H8680" s="177"/>
    </row>
    <row r="8681" spans="1:8" x14ac:dyDescent="0.25">
      <c r="A8681" s="793"/>
      <c r="E8681" s="176"/>
      <c r="F8681" s="176"/>
      <c r="G8681" s="177"/>
      <c r="H8681" s="177"/>
    </row>
    <row r="8682" spans="1:8" x14ac:dyDescent="0.25">
      <c r="A8682" s="793"/>
      <c r="E8682" s="176"/>
      <c r="F8682" s="176"/>
      <c r="G8682" s="177"/>
      <c r="H8682" s="177"/>
    </row>
    <row r="8683" spans="1:8" x14ac:dyDescent="0.25">
      <c r="A8683" s="793"/>
      <c r="E8683" s="176"/>
      <c r="F8683" s="176"/>
      <c r="G8683" s="177"/>
      <c r="H8683" s="177"/>
    </row>
    <row r="8684" spans="1:8" x14ac:dyDescent="0.25">
      <c r="A8684" s="793"/>
      <c r="E8684" s="176"/>
      <c r="F8684" s="176"/>
      <c r="G8684" s="177"/>
      <c r="H8684" s="177"/>
    </row>
    <row r="8685" spans="1:8" x14ac:dyDescent="0.25">
      <c r="A8685" s="793"/>
      <c r="E8685" s="176"/>
      <c r="F8685" s="176"/>
      <c r="G8685" s="177"/>
      <c r="H8685" s="177"/>
    </row>
    <row r="8686" spans="1:8" x14ac:dyDescent="0.25">
      <c r="A8686" s="793"/>
      <c r="E8686" s="176"/>
      <c r="F8686" s="176"/>
      <c r="G8686" s="177"/>
      <c r="H8686" s="177"/>
    </row>
    <row r="8687" spans="1:8" x14ac:dyDescent="0.25">
      <c r="A8687" s="793"/>
      <c r="E8687" s="176"/>
      <c r="F8687" s="176"/>
      <c r="G8687" s="177"/>
      <c r="H8687" s="177"/>
    </row>
    <row r="8688" spans="1:8" x14ac:dyDescent="0.25">
      <c r="A8688" s="793"/>
      <c r="E8688" s="176"/>
      <c r="F8688" s="176"/>
      <c r="G8688" s="177"/>
      <c r="H8688" s="177"/>
    </row>
    <row r="8689" spans="1:8" x14ac:dyDescent="0.25">
      <c r="A8689" s="793"/>
      <c r="E8689" s="176"/>
      <c r="F8689" s="176"/>
      <c r="G8689" s="177"/>
      <c r="H8689" s="177"/>
    </row>
    <row r="8690" spans="1:8" x14ac:dyDescent="0.25">
      <c r="A8690" s="793"/>
      <c r="E8690" s="176"/>
      <c r="F8690" s="176"/>
      <c r="G8690" s="177"/>
      <c r="H8690" s="177"/>
    </row>
    <row r="8691" spans="1:8" x14ac:dyDescent="0.25">
      <c r="A8691" s="793"/>
      <c r="E8691" s="176"/>
      <c r="F8691" s="176"/>
      <c r="G8691" s="177"/>
      <c r="H8691" s="177"/>
    </row>
    <row r="8692" spans="1:8" x14ac:dyDescent="0.25">
      <c r="A8692" s="793"/>
      <c r="E8692" s="176"/>
      <c r="F8692" s="176"/>
      <c r="G8692" s="177"/>
      <c r="H8692" s="177"/>
    </row>
    <row r="8693" spans="1:8" x14ac:dyDescent="0.25">
      <c r="A8693" s="793"/>
      <c r="E8693" s="176"/>
      <c r="F8693" s="176"/>
      <c r="G8693" s="177"/>
      <c r="H8693" s="177"/>
    </row>
    <row r="8694" spans="1:8" x14ac:dyDescent="0.25">
      <c r="A8694" s="793"/>
      <c r="E8694" s="176"/>
      <c r="F8694" s="176"/>
      <c r="G8694" s="177"/>
      <c r="H8694" s="177"/>
    </row>
    <row r="8695" spans="1:8" x14ac:dyDescent="0.25">
      <c r="A8695" s="793"/>
      <c r="E8695" s="176"/>
      <c r="F8695" s="176"/>
      <c r="G8695" s="177"/>
      <c r="H8695" s="177"/>
    </row>
    <row r="8696" spans="1:8" x14ac:dyDescent="0.25">
      <c r="A8696" s="793"/>
      <c r="E8696" s="176"/>
      <c r="F8696" s="176"/>
      <c r="G8696" s="177"/>
      <c r="H8696" s="177"/>
    </row>
    <row r="8697" spans="1:8" x14ac:dyDescent="0.25">
      <c r="A8697" s="793"/>
      <c r="E8697" s="176"/>
      <c r="F8697" s="176"/>
      <c r="G8697" s="177"/>
      <c r="H8697" s="177"/>
    </row>
    <row r="8698" spans="1:8" x14ac:dyDescent="0.25">
      <c r="A8698" s="793"/>
      <c r="E8698" s="176"/>
      <c r="F8698" s="176"/>
      <c r="G8698" s="177"/>
      <c r="H8698" s="177"/>
    </row>
    <row r="8699" spans="1:8" x14ac:dyDescent="0.25">
      <c r="A8699" s="793"/>
      <c r="E8699" s="176"/>
      <c r="F8699" s="176"/>
      <c r="G8699" s="177"/>
      <c r="H8699" s="177"/>
    </row>
    <row r="8700" spans="1:8" x14ac:dyDescent="0.25">
      <c r="A8700" s="793"/>
      <c r="E8700" s="176"/>
      <c r="F8700" s="176"/>
      <c r="G8700" s="177"/>
      <c r="H8700" s="177"/>
    </row>
    <row r="8701" spans="1:8" x14ac:dyDescent="0.25">
      <c r="A8701" s="793"/>
      <c r="E8701" s="176"/>
      <c r="F8701" s="176"/>
      <c r="G8701" s="177"/>
      <c r="H8701" s="177"/>
    </row>
    <row r="8702" spans="1:8" x14ac:dyDescent="0.25">
      <c r="A8702" s="793"/>
      <c r="E8702" s="176"/>
      <c r="F8702" s="176"/>
      <c r="G8702" s="177"/>
      <c r="H8702" s="177"/>
    </row>
    <row r="8703" spans="1:8" x14ac:dyDescent="0.25">
      <c r="A8703" s="793"/>
      <c r="E8703" s="176"/>
      <c r="F8703" s="176"/>
      <c r="G8703" s="177"/>
      <c r="H8703" s="177"/>
    </row>
    <row r="8704" spans="1:8" x14ac:dyDescent="0.25">
      <c r="A8704" s="793"/>
      <c r="E8704" s="176"/>
      <c r="F8704" s="176"/>
      <c r="G8704" s="177"/>
      <c r="H8704" s="177"/>
    </row>
    <row r="8705" spans="1:8" x14ac:dyDescent="0.25">
      <c r="A8705" s="793"/>
      <c r="E8705" s="176"/>
      <c r="F8705" s="176"/>
      <c r="G8705" s="177"/>
      <c r="H8705" s="177"/>
    </row>
    <row r="8706" spans="1:8" x14ac:dyDescent="0.25">
      <c r="A8706" s="793"/>
      <c r="E8706" s="176"/>
      <c r="F8706" s="176"/>
      <c r="G8706" s="177"/>
      <c r="H8706" s="177"/>
    </row>
    <row r="8707" spans="1:8" x14ac:dyDescent="0.25">
      <c r="A8707" s="793"/>
      <c r="E8707" s="176"/>
      <c r="F8707" s="176"/>
      <c r="G8707" s="177"/>
      <c r="H8707" s="177"/>
    </row>
    <row r="8708" spans="1:8" x14ac:dyDescent="0.25">
      <c r="A8708" s="793"/>
      <c r="E8708" s="176"/>
      <c r="F8708" s="176"/>
      <c r="G8708" s="177"/>
      <c r="H8708" s="177"/>
    </row>
    <row r="8709" spans="1:8" x14ac:dyDescent="0.25">
      <c r="A8709" s="793"/>
      <c r="E8709" s="176"/>
      <c r="F8709" s="176"/>
      <c r="G8709" s="177"/>
      <c r="H8709" s="177"/>
    </row>
    <row r="8710" spans="1:8" x14ac:dyDescent="0.25">
      <c r="A8710" s="793"/>
      <c r="E8710" s="176"/>
      <c r="F8710" s="176"/>
      <c r="G8710" s="177"/>
      <c r="H8710" s="177"/>
    </row>
    <row r="8711" spans="1:8" x14ac:dyDescent="0.25">
      <c r="A8711" s="793"/>
      <c r="E8711" s="176"/>
      <c r="F8711" s="176"/>
      <c r="G8711" s="177"/>
      <c r="H8711" s="177"/>
    </row>
    <row r="8712" spans="1:8" x14ac:dyDescent="0.25">
      <c r="A8712" s="793"/>
      <c r="E8712" s="176"/>
      <c r="F8712" s="176"/>
      <c r="G8712" s="177"/>
      <c r="H8712" s="177"/>
    </row>
    <row r="8713" spans="1:8" x14ac:dyDescent="0.25">
      <c r="A8713" s="793"/>
      <c r="E8713" s="176"/>
      <c r="F8713" s="176"/>
      <c r="G8713" s="177"/>
      <c r="H8713" s="177"/>
    </row>
    <row r="8714" spans="1:8" x14ac:dyDescent="0.25">
      <c r="A8714" s="793"/>
      <c r="E8714" s="176"/>
      <c r="F8714" s="176"/>
      <c r="G8714" s="177"/>
      <c r="H8714" s="177"/>
    </row>
    <row r="8715" spans="1:8" x14ac:dyDescent="0.25">
      <c r="A8715" s="793"/>
      <c r="E8715" s="176"/>
      <c r="F8715" s="176"/>
      <c r="G8715" s="177"/>
      <c r="H8715" s="177"/>
    </row>
    <row r="8716" spans="1:8" x14ac:dyDescent="0.25">
      <c r="A8716" s="793"/>
      <c r="E8716" s="176"/>
      <c r="F8716" s="176"/>
      <c r="G8716" s="177"/>
      <c r="H8716" s="177"/>
    </row>
    <row r="8717" spans="1:8" x14ac:dyDescent="0.25">
      <c r="A8717" s="793"/>
      <c r="E8717" s="176"/>
      <c r="F8717" s="176"/>
      <c r="G8717" s="177"/>
      <c r="H8717" s="177"/>
    </row>
    <row r="8718" spans="1:8" x14ac:dyDescent="0.25">
      <c r="A8718" s="793"/>
      <c r="E8718" s="176"/>
      <c r="F8718" s="176"/>
      <c r="G8718" s="177"/>
      <c r="H8718" s="177"/>
    </row>
    <row r="8719" spans="1:8" x14ac:dyDescent="0.25">
      <c r="A8719" s="793"/>
      <c r="E8719" s="176"/>
      <c r="F8719" s="176"/>
      <c r="G8719" s="177"/>
      <c r="H8719" s="177"/>
    </row>
    <row r="8720" spans="1:8" x14ac:dyDescent="0.25">
      <c r="A8720" s="793"/>
      <c r="E8720" s="176"/>
      <c r="F8720" s="176"/>
      <c r="G8720" s="177"/>
      <c r="H8720" s="177"/>
    </row>
    <row r="8721" spans="1:8" x14ac:dyDescent="0.25">
      <c r="A8721" s="793"/>
      <c r="E8721" s="176"/>
      <c r="F8721" s="176"/>
      <c r="G8721" s="177"/>
      <c r="H8721" s="177"/>
    </row>
    <row r="8722" spans="1:8" x14ac:dyDescent="0.25">
      <c r="A8722" s="793"/>
      <c r="E8722" s="176"/>
      <c r="F8722" s="176"/>
      <c r="G8722" s="177"/>
      <c r="H8722" s="177"/>
    </row>
    <row r="8723" spans="1:8" x14ac:dyDescent="0.25">
      <c r="A8723" s="793"/>
      <c r="E8723" s="176"/>
      <c r="F8723" s="176"/>
      <c r="G8723" s="177"/>
      <c r="H8723" s="177"/>
    </row>
    <row r="8724" spans="1:8" x14ac:dyDescent="0.25">
      <c r="A8724" s="793"/>
      <c r="E8724" s="176"/>
      <c r="F8724" s="176"/>
      <c r="G8724" s="177"/>
      <c r="H8724" s="177"/>
    </row>
    <row r="8725" spans="1:8" x14ac:dyDescent="0.25">
      <c r="A8725" s="793"/>
      <c r="E8725" s="176"/>
      <c r="F8725" s="176"/>
      <c r="G8725" s="177"/>
      <c r="H8725" s="177"/>
    </row>
    <row r="8726" spans="1:8" x14ac:dyDescent="0.25">
      <c r="A8726" s="793"/>
      <c r="E8726" s="176"/>
      <c r="F8726" s="176"/>
      <c r="G8726" s="177"/>
      <c r="H8726" s="177"/>
    </row>
    <row r="8727" spans="1:8" x14ac:dyDescent="0.25">
      <c r="A8727" s="793"/>
      <c r="E8727" s="176"/>
      <c r="F8727" s="176"/>
      <c r="G8727" s="177"/>
      <c r="H8727" s="177"/>
    </row>
    <row r="8728" spans="1:8" x14ac:dyDescent="0.25">
      <c r="A8728" s="793"/>
      <c r="E8728" s="176"/>
      <c r="F8728" s="176"/>
      <c r="G8728" s="177"/>
      <c r="H8728" s="177"/>
    </row>
    <row r="8729" spans="1:8" x14ac:dyDescent="0.25">
      <c r="A8729" s="793"/>
      <c r="E8729" s="176"/>
      <c r="F8729" s="176"/>
      <c r="G8729" s="177"/>
      <c r="H8729" s="177"/>
    </row>
    <row r="8730" spans="1:8" x14ac:dyDescent="0.25">
      <c r="A8730" s="793"/>
      <c r="E8730" s="176"/>
      <c r="F8730" s="176"/>
      <c r="G8730" s="177"/>
      <c r="H8730" s="177"/>
    </row>
    <row r="8731" spans="1:8" x14ac:dyDescent="0.25">
      <c r="A8731" s="793"/>
      <c r="E8731" s="176"/>
      <c r="F8731" s="176"/>
      <c r="G8731" s="177"/>
      <c r="H8731" s="177"/>
    </row>
    <row r="8732" spans="1:8" x14ac:dyDescent="0.25">
      <c r="A8732" s="793"/>
      <c r="E8732" s="176"/>
      <c r="F8732" s="176"/>
      <c r="G8732" s="177"/>
      <c r="H8732" s="177"/>
    </row>
    <row r="8733" spans="1:8" x14ac:dyDescent="0.25">
      <c r="A8733" s="793"/>
      <c r="E8733" s="176"/>
      <c r="F8733" s="176"/>
      <c r="G8733" s="177"/>
      <c r="H8733" s="177"/>
    </row>
    <row r="8734" spans="1:8" x14ac:dyDescent="0.25">
      <c r="A8734" s="793"/>
      <c r="E8734" s="176"/>
      <c r="F8734" s="176"/>
      <c r="G8734" s="177"/>
      <c r="H8734" s="177"/>
    </row>
    <row r="8735" spans="1:8" x14ac:dyDescent="0.25">
      <c r="A8735" s="793"/>
      <c r="E8735" s="176"/>
      <c r="F8735" s="176"/>
      <c r="G8735" s="177"/>
      <c r="H8735" s="177"/>
    </row>
    <row r="8736" spans="1:8" x14ac:dyDescent="0.25">
      <c r="A8736" s="793"/>
      <c r="E8736" s="176"/>
      <c r="F8736" s="176"/>
      <c r="G8736" s="177"/>
      <c r="H8736" s="177"/>
    </row>
    <row r="8737" spans="1:8" x14ac:dyDescent="0.25">
      <c r="A8737" s="793"/>
      <c r="E8737" s="176"/>
      <c r="F8737" s="176"/>
      <c r="G8737" s="177"/>
      <c r="H8737" s="177"/>
    </row>
    <row r="8738" spans="1:8" x14ac:dyDescent="0.25">
      <c r="A8738" s="793"/>
      <c r="E8738" s="176"/>
      <c r="F8738" s="176"/>
      <c r="G8738" s="177"/>
      <c r="H8738" s="177"/>
    </row>
    <row r="8739" spans="1:8" x14ac:dyDescent="0.25">
      <c r="A8739" s="793"/>
      <c r="E8739" s="176"/>
      <c r="F8739" s="176"/>
      <c r="G8739" s="177"/>
      <c r="H8739" s="177"/>
    </row>
    <row r="8740" spans="1:8" x14ac:dyDescent="0.25">
      <c r="A8740" s="793"/>
      <c r="E8740" s="176"/>
      <c r="F8740" s="176"/>
      <c r="G8740" s="177"/>
      <c r="H8740" s="177"/>
    </row>
    <row r="8741" spans="1:8" x14ac:dyDescent="0.25">
      <c r="A8741" s="793"/>
      <c r="E8741" s="176"/>
      <c r="F8741" s="176"/>
      <c r="G8741" s="177"/>
      <c r="H8741" s="177"/>
    </row>
    <row r="8742" spans="1:8" x14ac:dyDescent="0.25">
      <c r="A8742" s="793"/>
      <c r="E8742" s="176"/>
      <c r="F8742" s="176"/>
      <c r="G8742" s="177"/>
      <c r="H8742" s="177"/>
    </row>
    <row r="8743" spans="1:8" x14ac:dyDescent="0.25">
      <c r="A8743" s="793"/>
      <c r="E8743" s="176"/>
      <c r="F8743" s="176"/>
      <c r="G8743" s="177"/>
      <c r="H8743" s="177"/>
    </row>
    <row r="8744" spans="1:8" x14ac:dyDescent="0.25">
      <c r="A8744" s="793"/>
      <c r="E8744" s="176"/>
      <c r="F8744" s="176"/>
      <c r="G8744" s="177"/>
      <c r="H8744" s="177"/>
    </row>
    <row r="8745" spans="1:8" x14ac:dyDescent="0.25">
      <c r="A8745" s="793"/>
      <c r="E8745" s="176"/>
      <c r="F8745" s="176"/>
      <c r="G8745" s="177"/>
      <c r="H8745" s="177"/>
    </row>
    <row r="8746" spans="1:8" x14ac:dyDescent="0.25">
      <c r="A8746" s="793"/>
      <c r="E8746" s="176"/>
      <c r="F8746" s="176"/>
      <c r="G8746" s="177"/>
      <c r="H8746" s="177"/>
    </row>
    <row r="8747" spans="1:8" x14ac:dyDescent="0.25">
      <c r="A8747" s="793"/>
      <c r="E8747" s="176"/>
      <c r="F8747" s="176"/>
      <c r="G8747" s="177"/>
      <c r="H8747" s="177"/>
    </row>
    <row r="8748" spans="1:8" x14ac:dyDescent="0.25">
      <c r="A8748" s="793"/>
      <c r="E8748" s="176"/>
      <c r="F8748" s="176"/>
      <c r="G8748" s="177"/>
      <c r="H8748" s="177"/>
    </row>
    <row r="8749" spans="1:8" x14ac:dyDescent="0.25">
      <c r="A8749" s="793"/>
      <c r="E8749" s="176"/>
      <c r="F8749" s="176"/>
      <c r="G8749" s="177"/>
      <c r="H8749" s="177"/>
    </row>
    <row r="8750" spans="1:8" x14ac:dyDescent="0.25">
      <c r="A8750" s="793"/>
      <c r="E8750" s="176"/>
      <c r="F8750" s="176"/>
      <c r="G8750" s="177"/>
      <c r="H8750" s="177"/>
    </row>
    <row r="8751" spans="1:8" x14ac:dyDescent="0.25">
      <c r="A8751" s="793"/>
      <c r="E8751" s="176"/>
      <c r="F8751" s="176"/>
      <c r="G8751" s="177"/>
      <c r="H8751" s="177"/>
    </row>
    <row r="8752" spans="1:8" x14ac:dyDescent="0.25">
      <c r="A8752" s="793"/>
      <c r="E8752" s="176"/>
      <c r="F8752" s="176"/>
      <c r="G8752" s="177"/>
      <c r="H8752" s="177"/>
    </row>
    <row r="8753" spans="1:8" x14ac:dyDescent="0.25">
      <c r="A8753" s="793"/>
      <c r="E8753" s="176"/>
      <c r="F8753" s="176"/>
      <c r="G8753" s="177"/>
      <c r="H8753" s="177"/>
    </row>
    <row r="8754" spans="1:8" x14ac:dyDescent="0.25">
      <c r="A8754" s="793"/>
      <c r="E8754" s="176"/>
      <c r="F8754" s="176"/>
      <c r="G8754" s="177"/>
      <c r="H8754" s="177"/>
    </row>
    <row r="8755" spans="1:8" x14ac:dyDescent="0.25">
      <c r="A8755" s="793"/>
      <c r="E8755" s="176"/>
      <c r="F8755" s="176"/>
      <c r="G8755" s="177"/>
      <c r="H8755" s="177"/>
    </row>
    <row r="8756" spans="1:8" x14ac:dyDescent="0.25">
      <c r="A8756" s="793"/>
      <c r="E8756" s="176"/>
      <c r="F8756" s="176"/>
      <c r="G8756" s="177"/>
      <c r="H8756" s="177"/>
    </row>
    <row r="8757" spans="1:8" x14ac:dyDescent="0.25">
      <c r="A8757" s="793"/>
      <c r="E8757" s="176"/>
      <c r="F8757" s="176"/>
      <c r="G8757" s="177"/>
      <c r="H8757" s="177"/>
    </row>
    <row r="8758" spans="1:8" x14ac:dyDescent="0.25">
      <c r="A8758" s="793"/>
      <c r="E8758" s="176"/>
      <c r="F8758" s="176"/>
      <c r="G8758" s="177"/>
      <c r="H8758" s="177"/>
    </row>
    <row r="8759" spans="1:8" x14ac:dyDescent="0.25">
      <c r="A8759" s="793"/>
      <c r="E8759" s="176"/>
      <c r="F8759" s="176"/>
      <c r="G8759" s="177"/>
      <c r="H8759" s="177"/>
    </row>
    <row r="8760" spans="1:8" x14ac:dyDescent="0.25">
      <c r="A8760" s="793"/>
      <c r="E8760" s="176"/>
      <c r="F8760" s="176"/>
      <c r="G8760" s="177"/>
      <c r="H8760" s="177"/>
    </row>
    <row r="8761" spans="1:8" x14ac:dyDescent="0.25">
      <c r="A8761" s="793"/>
      <c r="E8761" s="176"/>
      <c r="F8761" s="176"/>
      <c r="G8761" s="177"/>
      <c r="H8761" s="177"/>
    </row>
    <row r="8762" spans="1:8" x14ac:dyDescent="0.25">
      <c r="A8762" s="793"/>
      <c r="E8762" s="176"/>
      <c r="F8762" s="176"/>
      <c r="G8762" s="177"/>
      <c r="H8762" s="177"/>
    </row>
    <row r="8763" spans="1:8" x14ac:dyDescent="0.25">
      <c r="A8763" s="793"/>
      <c r="E8763" s="176"/>
      <c r="F8763" s="176"/>
      <c r="G8763" s="177"/>
      <c r="H8763" s="177"/>
    </row>
    <row r="8764" spans="1:8" x14ac:dyDescent="0.25">
      <c r="A8764" s="793"/>
      <c r="E8764" s="176"/>
      <c r="F8764" s="176"/>
      <c r="G8764" s="177"/>
      <c r="H8764" s="177"/>
    </row>
    <row r="8765" spans="1:8" x14ac:dyDescent="0.25">
      <c r="A8765" s="793"/>
      <c r="E8765" s="176"/>
      <c r="F8765" s="176"/>
      <c r="G8765" s="177"/>
      <c r="H8765" s="177"/>
    </row>
    <row r="8766" spans="1:8" x14ac:dyDescent="0.25">
      <c r="A8766" s="793"/>
      <c r="E8766" s="176"/>
      <c r="F8766" s="176"/>
      <c r="G8766" s="177"/>
      <c r="H8766" s="177"/>
    </row>
    <row r="8767" spans="1:8" x14ac:dyDescent="0.25">
      <c r="A8767" s="793"/>
      <c r="E8767" s="176"/>
      <c r="F8767" s="176"/>
      <c r="G8767" s="177"/>
      <c r="H8767" s="177"/>
    </row>
    <row r="8768" spans="1:8" x14ac:dyDescent="0.25">
      <c r="A8768" s="793"/>
      <c r="E8768" s="176"/>
      <c r="F8768" s="176"/>
      <c r="G8768" s="177"/>
      <c r="H8768" s="177"/>
    </row>
    <row r="8769" spans="1:8" x14ac:dyDescent="0.25">
      <c r="A8769" s="793"/>
      <c r="E8769" s="176"/>
      <c r="F8769" s="176"/>
      <c r="G8769" s="177"/>
      <c r="H8769" s="177"/>
    </row>
    <row r="8770" spans="1:8" x14ac:dyDescent="0.25">
      <c r="A8770" s="793"/>
      <c r="E8770" s="176"/>
      <c r="F8770" s="176"/>
      <c r="G8770" s="177"/>
      <c r="H8770" s="177"/>
    </row>
    <row r="8771" spans="1:8" x14ac:dyDescent="0.25">
      <c r="A8771" s="793"/>
      <c r="E8771" s="176"/>
      <c r="F8771" s="176"/>
      <c r="G8771" s="177"/>
      <c r="H8771" s="177"/>
    </row>
    <row r="8772" spans="1:8" x14ac:dyDescent="0.25">
      <c r="A8772" s="793"/>
      <c r="E8772" s="176"/>
      <c r="F8772" s="176"/>
      <c r="G8772" s="177"/>
      <c r="H8772" s="177"/>
    </row>
    <row r="8773" spans="1:8" x14ac:dyDescent="0.25">
      <c r="A8773" s="793"/>
      <c r="E8773" s="176"/>
      <c r="F8773" s="176"/>
      <c r="G8773" s="177"/>
      <c r="H8773" s="177"/>
    </row>
    <row r="8774" spans="1:8" x14ac:dyDescent="0.25">
      <c r="A8774" s="793"/>
      <c r="E8774" s="176"/>
      <c r="F8774" s="176"/>
      <c r="G8774" s="177"/>
      <c r="H8774" s="177"/>
    </row>
    <row r="8775" spans="1:8" x14ac:dyDescent="0.25">
      <c r="A8775" s="793"/>
      <c r="E8775" s="176"/>
      <c r="F8775" s="176"/>
      <c r="G8775" s="177"/>
      <c r="H8775" s="177"/>
    </row>
    <row r="8776" spans="1:8" x14ac:dyDescent="0.25">
      <c r="A8776" s="793"/>
      <c r="E8776" s="176"/>
      <c r="F8776" s="176"/>
      <c r="G8776" s="177"/>
      <c r="H8776" s="177"/>
    </row>
    <row r="8777" spans="1:8" x14ac:dyDescent="0.25">
      <c r="A8777" s="793"/>
      <c r="E8777" s="176"/>
      <c r="F8777" s="176"/>
      <c r="G8777" s="177"/>
      <c r="H8777" s="177"/>
    </row>
    <row r="8778" spans="1:8" x14ac:dyDescent="0.25">
      <c r="A8778" s="793"/>
      <c r="E8778" s="176"/>
      <c r="F8778" s="176"/>
      <c r="G8778" s="177"/>
      <c r="H8778" s="177"/>
    </row>
    <row r="8779" spans="1:8" x14ac:dyDescent="0.25">
      <c r="A8779" s="793"/>
      <c r="E8779" s="176"/>
      <c r="F8779" s="176"/>
      <c r="G8779" s="177"/>
      <c r="H8779" s="177"/>
    </row>
    <row r="8780" spans="1:8" x14ac:dyDescent="0.25">
      <c r="A8780" s="793"/>
      <c r="E8780" s="176"/>
      <c r="F8780" s="176"/>
      <c r="G8780" s="177"/>
      <c r="H8780" s="177"/>
    </row>
    <row r="8781" spans="1:8" x14ac:dyDescent="0.25">
      <c r="A8781" s="793"/>
      <c r="E8781" s="176"/>
      <c r="F8781" s="176"/>
      <c r="G8781" s="177"/>
      <c r="H8781" s="177"/>
    </row>
    <row r="8782" spans="1:8" x14ac:dyDescent="0.25">
      <c r="A8782" s="793"/>
      <c r="E8782" s="176"/>
      <c r="F8782" s="176"/>
      <c r="G8782" s="177"/>
      <c r="H8782" s="177"/>
    </row>
    <row r="8783" spans="1:8" x14ac:dyDescent="0.25">
      <c r="A8783" s="793"/>
      <c r="E8783" s="176"/>
      <c r="F8783" s="176"/>
      <c r="G8783" s="177"/>
      <c r="H8783" s="177"/>
    </row>
    <row r="8784" spans="1:8" x14ac:dyDescent="0.25">
      <c r="A8784" s="793"/>
      <c r="E8784" s="176"/>
      <c r="F8784" s="176"/>
      <c r="G8784" s="177"/>
      <c r="H8784" s="177"/>
    </row>
    <row r="8785" spans="1:8" x14ac:dyDescent="0.25">
      <c r="A8785" s="793"/>
      <c r="E8785" s="176"/>
      <c r="F8785" s="176"/>
      <c r="G8785" s="177"/>
      <c r="H8785" s="177"/>
    </row>
    <row r="8786" spans="1:8" x14ac:dyDescent="0.25">
      <c r="A8786" s="793"/>
      <c r="E8786" s="176"/>
      <c r="F8786" s="176"/>
      <c r="G8786" s="177"/>
      <c r="H8786" s="177"/>
    </row>
    <row r="8787" spans="1:8" x14ac:dyDescent="0.25">
      <c r="A8787" s="793"/>
      <c r="E8787" s="176"/>
      <c r="F8787" s="176"/>
      <c r="G8787" s="177"/>
      <c r="H8787" s="177"/>
    </row>
    <row r="8788" spans="1:8" x14ac:dyDescent="0.25">
      <c r="A8788" s="793"/>
      <c r="E8788" s="176"/>
      <c r="F8788" s="176"/>
      <c r="G8788" s="177"/>
      <c r="H8788" s="177"/>
    </row>
    <row r="8789" spans="1:8" x14ac:dyDescent="0.25">
      <c r="A8789" s="793"/>
      <c r="E8789" s="176"/>
      <c r="F8789" s="176"/>
      <c r="G8789" s="177"/>
      <c r="H8789" s="177"/>
    </row>
    <row r="8790" spans="1:8" x14ac:dyDescent="0.25">
      <c r="A8790" s="793"/>
      <c r="E8790" s="176"/>
      <c r="F8790" s="176"/>
      <c r="G8790" s="177"/>
      <c r="H8790" s="177"/>
    </row>
    <row r="8791" spans="1:8" x14ac:dyDescent="0.25">
      <c r="A8791" s="793"/>
      <c r="E8791" s="176"/>
      <c r="F8791" s="176"/>
      <c r="G8791" s="177"/>
      <c r="H8791" s="177"/>
    </row>
    <row r="8792" spans="1:8" x14ac:dyDescent="0.25">
      <c r="A8792" s="793"/>
      <c r="E8792" s="176"/>
      <c r="F8792" s="176"/>
      <c r="G8792" s="177"/>
      <c r="H8792" s="177"/>
    </row>
    <row r="8793" spans="1:8" x14ac:dyDescent="0.25">
      <c r="A8793" s="793"/>
      <c r="E8793" s="176"/>
      <c r="F8793" s="176"/>
      <c r="G8793" s="177"/>
      <c r="H8793" s="177"/>
    </row>
    <row r="8794" spans="1:8" x14ac:dyDescent="0.25">
      <c r="A8794" s="793"/>
      <c r="E8794" s="176"/>
      <c r="F8794" s="176"/>
      <c r="G8794" s="177"/>
      <c r="H8794" s="177"/>
    </row>
    <row r="8795" spans="1:8" x14ac:dyDescent="0.25">
      <c r="A8795" s="793"/>
      <c r="E8795" s="176"/>
      <c r="F8795" s="176"/>
      <c r="G8795" s="177"/>
      <c r="H8795" s="177"/>
    </row>
    <row r="8796" spans="1:8" x14ac:dyDescent="0.25">
      <c r="A8796" s="793"/>
      <c r="E8796" s="176"/>
      <c r="F8796" s="176"/>
      <c r="G8796" s="177"/>
      <c r="H8796" s="177"/>
    </row>
    <row r="8797" spans="1:8" x14ac:dyDescent="0.25">
      <c r="A8797" s="793"/>
      <c r="E8797" s="176"/>
      <c r="F8797" s="176"/>
      <c r="G8797" s="177"/>
      <c r="H8797" s="177"/>
    </row>
    <row r="8798" spans="1:8" x14ac:dyDescent="0.25">
      <c r="A8798" s="793"/>
      <c r="E8798" s="176"/>
      <c r="F8798" s="176"/>
      <c r="G8798" s="177"/>
      <c r="H8798" s="177"/>
    </row>
    <row r="8799" spans="1:8" x14ac:dyDescent="0.25">
      <c r="A8799" s="793"/>
      <c r="E8799" s="176"/>
      <c r="F8799" s="176"/>
      <c r="G8799" s="177"/>
      <c r="H8799" s="177"/>
    </row>
    <row r="8800" spans="1:8" x14ac:dyDescent="0.25">
      <c r="A8800" s="793"/>
      <c r="E8800" s="176"/>
      <c r="F8800" s="176"/>
      <c r="G8800" s="177"/>
      <c r="H8800" s="177"/>
    </row>
    <row r="8801" spans="1:8" x14ac:dyDescent="0.25">
      <c r="A8801" s="793"/>
      <c r="E8801" s="176"/>
      <c r="F8801" s="176"/>
      <c r="G8801" s="177"/>
      <c r="H8801" s="177"/>
    </row>
    <row r="8802" spans="1:8" x14ac:dyDescent="0.25">
      <c r="A8802" s="793"/>
      <c r="E8802" s="176"/>
      <c r="F8802" s="176"/>
      <c r="G8802" s="177"/>
      <c r="H8802" s="177"/>
    </row>
    <row r="8803" spans="1:8" x14ac:dyDescent="0.25">
      <c r="A8803" s="793"/>
      <c r="E8803" s="176"/>
      <c r="F8803" s="176"/>
      <c r="G8803" s="177"/>
      <c r="H8803" s="177"/>
    </row>
    <row r="8804" spans="1:8" x14ac:dyDescent="0.25">
      <c r="A8804" s="793"/>
      <c r="E8804" s="176"/>
      <c r="F8804" s="176"/>
      <c r="G8804" s="177"/>
      <c r="H8804" s="177"/>
    </row>
    <row r="8805" spans="1:8" x14ac:dyDescent="0.25">
      <c r="A8805" s="793"/>
      <c r="E8805" s="176"/>
      <c r="F8805" s="176"/>
      <c r="G8805" s="177"/>
      <c r="H8805" s="177"/>
    </row>
    <row r="8806" spans="1:8" x14ac:dyDescent="0.25">
      <c r="A8806" s="793"/>
      <c r="E8806" s="176"/>
      <c r="F8806" s="176"/>
      <c r="G8806" s="177"/>
      <c r="H8806" s="177"/>
    </row>
    <row r="8807" spans="1:8" x14ac:dyDescent="0.25">
      <c r="A8807" s="793"/>
      <c r="E8807" s="176"/>
      <c r="F8807" s="176"/>
      <c r="G8807" s="177"/>
      <c r="H8807" s="177"/>
    </row>
    <row r="8808" spans="1:8" x14ac:dyDescent="0.25">
      <c r="A8808" s="793"/>
      <c r="E8808" s="176"/>
      <c r="F8808" s="176"/>
      <c r="G8808" s="177"/>
      <c r="H8808" s="177"/>
    </row>
    <row r="8809" spans="1:8" x14ac:dyDescent="0.25">
      <c r="A8809" s="793"/>
      <c r="E8809" s="176"/>
      <c r="F8809" s="176"/>
      <c r="G8809" s="177"/>
      <c r="H8809" s="177"/>
    </row>
    <row r="8810" spans="1:8" x14ac:dyDescent="0.25">
      <c r="A8810" s="793"/>
      <c r="E8810" s="176"/>
      <c r="F8810" s="176"/>
      <c r="G8810" s="177"/>
      <c r="H8810" s="177"/>
    </row>
    <row r="8811" spans="1:8" x14ac:dyDescent="0.25">
      <c r="A8811" s="793"/>
      <c r="E8811" s="176"/>
      <c r="F8811" s="176"/>
      <c r="G8811" s="177"/>
      <c r="H8811" s="177"/>
    </row>
    <row r="8812" spans="1:8" x14ac:dyDescent="0.25">
      <c r="A8812" s="793"/>
      <c r="E8812" s="176"/>
      <c r="F8812" s="176"/>
      <c r="G8812" s="177"/>
      <c r="H8812" s="177"/>
    </row>
    <row r="8813" spans="1:8" x14ac:dyDescent="0.25">
      <c r="A8813" s="793"/>
      <c r="E8813" s="176"/>
      <c r="F8813" s="176"/>
      <c r="G8813" s="177"/>
      <c r="H8813" s="177"/>
    </row>
    <row r="8814" spans="1:8" x14ac:dyDescent="0.25">
      <c r="A8814" s="793"/>
      <c r="E8814" s="176"/>
      <c r="F8814" s="176"/>
      <c r="G8814" s="177"/>
      <c r="H8814" s="177"/>
    </row>
    <row r="8815" spans="1:8" x14ac:dyDescent="0.25">
      <c r="A8815" s="793"/>
      <c r="E8815" s="176"/>
      <c r="F8815" s="176"/>
      <c r="G8815" s="177"/>
      <c r="H8815" s="177"/>
    </row>
    <row r="8816" spans="1:8" x14ac:dyDescent="0.25">
      <c r="A8816" s="793"/>
      <c r="E8816" s="176"/>
      <c r="F8816" s="176"/>
      <c r="G8816" s="177"/>
      <c r="H8816" s="177"/>
    </row>
    <row r="8817" spans="1:8" x14ac:dyDescent="0.25">
      <c r="A8817" s="793"/>
      <c r="E8817" s="176"/>
      <c r="F8817" s="176"/>
      <c r="G8817" s="177"/>
      <c r="H8817" s="177"/>
    </row>
    <row r="8818" spans="1:8" x14ac:dyDescent="0.25">
      <c r="A8818" s="793"/>
      <c r="E8818" s="176"/>
      <c r="F8818" s="176"/>
      <c r="G8818" s="177"/>
      <c r="H8818" s="177"/>
    </row>
    <row r="8819" spans="1:8" x14ac:dyDescent="0.25">
      <c r="A8819" s="793"/>
      <c r="E8819" s="176"/>
      <c r="F8819" s="176"/>
      <c r="G8819" s="177"/>
      <c r="H8819" s="177"/>
    </row>
    <row r="8820" spans="1:8" x14ac:dyDescent="0.25">
      <c r="A8820" s="793"/>
      <c r="E8820" s="176"/>
      <c r="F8820" s="176"/>
      <c r="G8820" s="177"/>
      <c r="H8820" s="177"/>
    </row>
    <row r="8821" spans="1:8" x14ac:dyDescent="0.25">
      <c r="A8821" s="793"/>
      <c r="E8821" s="176"/>
      <c r="F8821" s="176"/>
      <c r="G8821" s="177"/>
      <c r="H8821" s="177"/>
    </row>
    <row r="8822" spans="1:8" x14ac:dyDescent="0.25">
      <c r="A8822" s="793"/>
      <c r="E8822" s="176"/>
      <c r="F8822" s="176"/>
      <c r="G8822" s="177"/>
      <c r="H8822" s="177"/>
    </row>
    <row r="8823" spans="1:8" x14ac:dyDescent="0.25">
      <c r="A8823" s="793"/>
      <c r="E8823" s="176"/>
      <c r="F8823" s="176"/>
      <c r="G8823" s="177"/>
      <c r="H8823" s="177"/>
    </row>
    <row r="8824" spans="1:8" x14ac:dyDescent="0.25">
      <c r="A8824" s="793"/>
      <c r="E8824" s="176"/>
      <c r="F8824" s="176"/>
      <c r="G8824" s="177"/>
      <c r="H8824" s="177"/>
    </row>
    <row r="8825" spans="1:8" x14ac:dyDescent="0.25">
      <c r="A8825" s="793"/>
      <c r="E8825" s="176"/>
      <c r="F8825" s="176"/>
      <c r="G8825" s="177"/>
      <c r="H8825" s="177"/>
    </row>
    <row r="8826" spans="1:8" x14ac:dyDescent="0.25">
      <c r="A8826" s="793"/>
      <c r="E8826" s="176"/>
      <c r="F8826" s="176"/>
      <c r="G8826" s="177"/>
      <c r="H8826" s="177"/>
    </row>
    <row r="8827" spans="1:8" x14ac:dyDescent="0.25">
      <c r="A8827" s="793"/>
      <c r="E8827" s="176"/>
      <c r="F8827" s="176"/>
      <c r="G8827" s="177"/>
      <c r="H8827" s="177"/>
    </row>
    <row r="8828" spans="1:8" x14ac:dyDescent="0.25">
      <c r="A8828" s="793"/>
      <c r="E8828" s="176"/>
      <c r="F8828" s="176"/>
      <c r="G8828" s="177"/>
      <c r="H8828" s="177"/>
    </row>
    <row r="8829" spans="1:8" x14ac:dyDescent="0.25">
      <c r="A8829" s="793"/>
      <c r="E8829" s="176"/>
      <c r="F8829" s="176"/>
      <c r="G8829" s="177"/>
      <c r="H8829" s="177"/>
    </row>
    <row r="8830" spans="1:8" x14ac:dyDescent="0.25">
      <c r="A8830" s="793"/>
      <c r="E8830" s="176"/>
      <c r="F8830" s="176"/>
      <c r="G8830" s="177"/>
      <c r="H8830" s="177"/>
    </row>
    <row r="8831" spans="1:8" x14ac:dyDescent="0.25">
      <c r="A8831" s="793"/>
      <c r="E8831" s="176"/>
      <c r="F8831" s="176"/>
      <c r="G8831" s="177"/>
      <c r="H8831" s="177"/>
    </row>
    <row r="8832" spans="1:8" x14ac:dyDescent="0.25">
      <c r="A8832" s="793"/>
      <c r="E8832" s="176"/>
      <c r="F8832" s="176"/>
      <c r="G8832" s="177"/>
      <c r="H8832" s="177"/>
    </row>
    <row r="8833" spans="1:8" x14ac:dyDescent="0.25">
      <c r="A8833" s="793"/>
      <c r="E8833" s="176"/>
      <c r="F8833" s="176"/>
      <c r="G8833" s="177"/>
      <c r="H8833" s="177"/>
    </row>
    <row r="8834" spans="1:8" x14ac:dyDescent="0.25">
      <c r="A8834" s="793"/>
      <c r="E8834" s="176"/>
      <c r="F8834" s="176"/>
      <c r="G8834" s="177"/>
      <c r="H8834" s="177"/>
    </row>
    <row r="8835" spans="1:8" x14ac:dyDescent="0.25">
      <c r="A8835" s="793"/>
      <c r="E8835" s="176"/>
      <c r="F8835" s="176"/>
      <c r="G8835" s="177"/>
      <c r="H8835" s="177"/>
    </row>
    <row r="8836" spans="1:8" x14ac:dyDescent="0.25">
      <c r="A8836" s="793"/>
      <c r="E8836" s="176"/>
      <c r="F8836" s="176"/>
      <c r="G8836" s="177"/>
      <c r="H8836" s="177"/>
    </row>
    <row r="8837" spans="1:8" x14ac:dyDescent="0.25">
      <c r="A8837" s="793"/>
      <c r="E8837" s="176"/>
      <c r="F8837" s="176"/>
      <c r="G8837" s="177"/>
      <c r="H8837" s="177"/>
    </row>
    <row r="8838" spans="1:8" x14ac:dyDescent="0.25">
      <c r="A8838" s="793"/>
      <c r="E8838" s="176"/>
      <c r="F8838" s="176"/>
      <c r="G8838" s="177"/>
      <c r="H8838" s="177"/>
    </row>
    <row r="8839" spans="1:8" x14ac:dyDescent="0.25">
      <c r="A8839" s="793"/>
      <c r="E8839" s="176"/>
      <c r="F8839" s="176"/>
      <c r="G8839" s="177"/>
      <c r="H8839" s="177"/>
    </row>
    <row r="8840" spans="1:8" x14ac:dyDescent="0.25">
      <c r="A8840" s="793"/>
      <c r="E8840" s="176"/>
      <c r="F8840" s="176"/>
      <c r="G8840" s="177"/>
      <c r="H8840" s="177"/>
    </row>
    <row r="8841" spans="1:8" x14ac:dyDescent="0.25">
      <c r="A8841" s="793"/>
      <c r="E8841" s="176"/>
      <c r="F8841" s="176"/>
      <c r="G8841" s="177"/>
      <c r="H8841" s="177"/>
    </row>
    <row r="8842" spans="1:8" x14ac:dyDescent="0.25">
      <c r="A8842" s="793"/>
      <c r="E8842" s="176"/>
      <c r="F8842" s="176"/>
      <c r="G8842" s="177"/>
      <c r="H8842" s="177"/>
    </row>
    <row r="8843" spans="1:8" x14ac:dyDescent="0.25">
      <c r="A8843" s="793"/>
      <c r="E8843" s="176"/>
      <c r="F8843" s="176"/>
      <c r="G8843" s="177"/>
      <c r="H8843" s="177"/>
    </row>
    <row r="8844" spans="1:8" x14ac:dyDescent="0.25">
      <c r="A8844" s="793"/>
      <c r="E8844" s="176"/>
      <c r="F8844" s="176"/>
      <c r="G8844" s="177"/>
      <c r="H8844" s="177"/>
    </row>
    <row r="8845" spans="1:8" x14ac:dyDescent="0.25">
      <c r="A8845" s="793"/>
      <c r="E8845" s="176"/>
      <c r="F8845" s="176"/>
      <c r="G8845" s="177"/>
      <c r="H8845" s="177"/>
    </row>
    <row r="8846" spans="1:8" x14ac:dyDescent="0.25">
      <c r="A8846" s="793"/>
      <c r="E8846" s="176"/>
      <c r="F8846" s="176"/>
      <c r="G8846" s="177"/>
      <c r="H8846" s="177"/>
    </row>
    <row r="8847" spans="1:8" x14ac:dyDescent="0.25">
      <c r="A8847" s="793"/>
      <c r="E8847" s="176"/>
      <c r="F8847" s="176"/>
      <c r="G8847" s="177"/>
      <c r="H8847" s="177"/>
    </row>
    <row r="8848" spans="1:8" x14ac:dyDescent="0.25">
      <c r="A8848" s="793"/>
      <c r="E8848" s="176"/>
      <c r="F8848" s="176"/>
      <c r="G8848" s="177"/>
      <c r="H8848" s="177"/>
    </row>
    <row r="8849" spans="1:8" x14ac:dyDescent="0.25">
      <c r="A8849" s="793"/>
      <c r="E8849" s="176"/>
      <c r="F8849" s="176"/>
      <c r="G8849" s="177"/>
      <c r="H8849" s="177"/>
    </row>
    <row r="8850" spans="1:8" x14ac:dyDescent="0.25">
      <c r="A8850" s="793"/>
      <c r="E8850" s="176"/>
      <c r="F8850" s="176"/>
      <c r="G8850" s="177"/>
      <c r="H8850" s="177"/>
    </row>
    <row r="8851" spans="1:8" x14ac:dyDescent="0.25">
      <c r="A8851" s="793"/>
      <c r="E8851" s="176"/>
      <c r="F8851" s="176"/>
      <c r="G8851" s="177"/>
      <c r="H8851" s="177"/>
    </row>
    <row r="8852" spans="1:8" x14ac:dyDescent="0.25">
      <c r="A8852" s="793"/>
      <c r="E8852" s="176"/>
      <c r="F8852" s="176"/>
      <c r="G8852" s="177"/>
      <c r="H8852" s="177"/>
    </row>
    <row r="8853" spans="1:8" x14ac:dyDescent="0.25">
      <c r="A8853" s="793"/>
      <c r="E8853" s="176"/>
      <c r="F8853" s="176"/>
      <c r="G8853" s="177"/>
      <c r="H8853" s="177"/>
    </row>
    <row r="8854" spans="1:8" x14ac:dyDescent="0.25">
      <c r="A8854" s="793"/>
      <c r="E8854" s="176"/>
      <c r="F8854" s="176"/>
      <c r="G8854" s="177"/>
      <c r="H8854" s="177"/>
    </row>
    <row r="8855" spans="1:8" x14ac:dyDescent="0.25">
      <c r="A8855" s="793"/>
      <c r="E8855" s="176"/>
      <c r="F8855" s="176"/>
      <c r="G8855" s="177"/>
      <c r="H8855" s="177"/>
    </row>
    <row r="8856" spans="1:8" x14ac:dyDescent="0.25">
      <c r="A8856" s="793"/>
      <c r="E8856" s="176"/>
      <c r="F8856" s="176"/>
      <c r="G8856" s="177"/>
      <c r="H8856" s="177"/>
    </row>
    <row r="8857" spans="1:8" x14ac:dyDescent="0.25">
      <c r="A8857" s="793"/>
      <c r="E8857" s="176"/>
      <c r="F8857" s="176"/>
      <c r="G8857" s="177"/>
      <c r="H8857" s="177"/>
    </row>
    <row r="8858" spans="1:8" x14ac:dyDescent="0.25">
      <c r="A8858" s="793"/>
      <c r="E8858" s="176"/>
      <c r="F8858" s="176"/>
      <c r="G8858" s="177"/>
      <c r="H8858" s="177"/>
    </row>
    <row r="8859" spans="1:8" x14ac:dyDescent="0.25">
      <c r="A8859" s="793"/>
      <c r="E8859" s="176"/>
      <c r="F8859" s="176"/>
      <c r="G8859" s="177"/>
      <c r="H8859" s="177"/>
    </row>
    <row r="8860" spans="1:8" x14ac:dyDescent="0.25">
      <c r="A8860" s="793"/>
      <c r="E8860" s="176"/>
      <c r="F8860" s="176"/>
      <c r="G8860" s="177"/>
      <c r="H8860" s="177"/>
    </row>
    <row r="8861" spans="1:8" x14ac:dyDescent="0.25">
      <c r="A8861" s="793"/>
      <c r="E8861" s="176"/>
      <c r="F8861" s="176"/>
      <c r="G8861" s="177"/>
      <c r="H8861" s="177"/>
    </row>
    <row r="8862" spans="1:8" x14ac:dyDescent="0.25">
      <c r="A8862" s="793"/>
      <c r="E8862" s="176"/>
      <c r="F8862" s="176"/>
      <c r="G8862" s="177"/>
      <c r="H8862" s="177"/>
    </row>
    <row r="8863" spans="1:8" x14ac:dyDescent="0.25">
      <c r="A8863" s="793"/>
      <c r="E8863" s="176"/>
      <c r="F8863" s="176"/>
      <c r="G8863" s="177"/>
      <c r="H8863" s="177"/>
    </row>
    <row r="8864" spans="1:8" x14ac:dyDescent="0.25">
      <c r="A8864" s="793"/>
      <c r="E8864" s="176"/>
      <c r="F8864" s="176"/>
      <c r="G8864" s="177"/>
      <c r="H8864" s="177"/>
    </row>
    <row r="8865" spans="1:8" x14ac:dyDescent="0.25">
      <c r="A8865" s="793"/>
      <c r="E8865" s="176"/>
      <c r="F8865" s="176"/>
      <c r="G8865" s="177"/>
      <c r="H8865" s="177"/>
    </row>
    <row r="8866" spans="1:8" x14ac:dyDescent="0.25">
      <c r="A8866" s="793"/>
      <c r="E8866" s="176"/>
      <c r="F8866" s="176"/>
      <c r="G8866" s="177"/>
      <c r="H8866" s="177"/>
    </row>
    <row r="8867" spans="1:8" x14ac:dyDescent="0.25">
      <c r="A8867" s="793"/>
      <c r="E8867" s="176"/>
      <c r="F8867" s="176"/>
      <c r="G8867" s="177"/>
      <c r="H8867" s="177"/>
    </row>
    <row r="8868" spans="1:8" x14ac:dyDescent="0.25">
      <c r="A8868" s="793"/>
      <c r="E8868" s="176"/>
      <c r="F8868" s="176"/>
      <c r="G8868" s="177"/>
      <c r="H8868" s="177"/>
    </row>
    <row r="8869" spans="1:8" x14ac:dyDescent="0.25">
      <c r="A8869" s="793"/>
      <c r="E8869" s="176"/>
      <c r="F8869" s="176"/>
      <c r="G8869" s="177"/>
      <c r="H8869" s="177"/>
    </row>
    <row r="8870" spans="1:8" x14ac:dyDescent="0.25">
      <c r="A8870" s="793"/>
      <c r="E8870" s="176"/>
      <c r="F8870" s="176"/>
      <c r="G8870" s="177"/>
      <c r="H8870" s="177"/>
    </row>
    <row r="8871" spans="1:8" x14ac:dyDescent="0.25">
      <c r="A8871" s="793"/>
      <c r="E8871" s="176"/>
      <c r="F8871" s="176"/>
      <c r="G8871" s="177"/>
      <c r="H8871" s="177"/>
    </row>
    <row r="8872" spans="1:8" x14ac:dyDescent="0.25">
      <c r="A8872" s="793"/>
      <c r="E8872" s="176"/>
      <c r="F8872" s="176"/>
      <c r="G8872" s="177"/>
      <c r="H8872" s="177"/>
    </row>
    <row r="8873" spans="1:8" x14ac:dyDescent="0.25">
      <c r="A8873" s="793"/>
      <c r="E8873" s="176"/>
      <c r="F8873" s="176"/>
      <c r="G8873" s="177"/>
      <c r="H8873" s="177"/>
    </row>
    <row r="8874" spans="1:8" x14ac:dyDescent="0.25">
      <c r="A8874" s="793"/>
      <c r="E8874" s="176"/>
      <c r="F8874" s="176"/>
      <c r="G8874" s="177"/>
      <c r="H8874" s="177"/>
    </row>
    <row r="8875" spans="1:8" x14ac:dyDescent="0.25">
      <c r="A8875" s="793"/>
      <c r="E8875" s="176"/>
      <c r="F8875" s="176"/>
      <c r="G8875" s="177"/>
      <c r="H8875" s="177"/>
    </row>
    <row r="8876" spans="1:8" x14ac:dyDescent="0.25">
      <c r="A8876" s="793"/>
      <c r="E8876" s="176"/>
      <c r="F8876" s="176"/>
      <c r="G8876" s="177"/>
      <c r="H8876" s="177"/>
    </row>
    <row r="8877" spans="1:8" x14ac:dyDescent="0.25">
      <c r="A8877" s="793"/>
      <c r="E8877" s="176"/>
      <c r="F8877" s="176"/>
      <c r="G8877" s="177"/>
      <c r="H8877" s="177"/>
    </row>
    <row r="8878" spans="1:8" x14ac:dyDescent="0.25">
      <c r="A8878" s="793"/>
      <c r="E8878" s="176"/>
      <c r="F8878" s="176"/>
      <c r="G8878" s="177"/>
      <c r="H8878" s="177"/>
    </row>
    <row r="8879" spans="1:8" x14ac:dyDescent="0.25">
      <c r="A8879" s="793"/>
      <c r="E8879" s="176"/>
      <c r="F8879" s="176"/>
      <c r="G8879" s="177"/>
      <c r="H8879" s="177"/>
    </row>
    <row r="8880" spans="1:8" x14ac:dyDescent="0.25">
      <c r="A8880" s="793"/>
      <c r="E8880" s="176"/>
      <c r="F8880" s="176"/>
      <c r="G8880" s="177"/>
      <c r="H8880" s="177"/>
    </row>
    <row r="8881" spans="1:8" x14ac:dyDescent="0.25">
      <c r="A8881" s="793"/>
      <c r="E8881" s="176"/>
      <c r="F8881" s="176"/>
      <c r="G8881" s="177"/>
      <c r="H8881" s="177"/>
    </row>
    <row r="8882" spans="1:8" x14ac:dyDescent="0.25">
      <c r="A8882" s="793"/>
      <c r="E8882" s="176"/>
      <c r="F8882" s="176"/>
      <c r="G8882" s="177"/>
      <c r="H8882" s="177"/>
    </row>
    <row r="8883" spans="1:8" x14ac:dyDescent="0.25">
      <c r="A8883" s="793"/>
      <c r="E8883" s="176"/>
      <c r="F8883" s="176"/>
      <c r="G8883" s="177"/>
      <c r="H8883" s="177"/>
    </row>
    <row r="8884" spans="1:8" x14ac:dyDescent="0.25">
      <c r="A8884" s="793"/>
      <c r="E8884" s="176"/>
      <c r="F8884" s="176"/>
      <c r="G8884" s="177"/>
      <c r="H8884" s="177"/>
    </row>
    <row r="8885" spans="1:8" x14ac:dyDescent="0.25">
      <c r="A8885" s="793"/>
      <c r="E8885" s="176"/>
      <c r="F8885" s="176"/>
      <c r="G8885" s="177"/>
      <c r="H8885" s="177"/>
    </row>
    <row r="8886" spans="1:8" x14ac:dyDescent="0.25">
      <c r="A8886" s="793"/>
      <c r="E8886" s="176"/>
      <c r="F8886" s="176"/>
      <c r="G8886" s="177"/>
      <c r="H8886" s="177"/>
    </row>
    <row r="8887" spans="1:8" x14ac:dyDescent="0.25">
      <c r="A8887" s="793"/>
      <c r="E8887" s="176"/>
      <c r="F8887" s="176"/>
      <c r="G8887" s="177"/>
      <c r="H8887" s="177"/>
    </row>
    <row r="8888" spans="1:8" x14ac:dyDescent="0.25">
      <c r="A8888" s="793"/>
      <c r="E8888" s="176"/>
      <c r="F8888" s="176"/>
      <c r="G8888" s="177"/>
      <c r="H8888" s="177"/>
    </row>
    <row r="8889" spans="1:8" x14ac:dyDescent="0.25">
      <c r="A8889" s="793"/>
      <c r="E8889" s="176"/>
      <c r="F8889" s="176"/>
      <c r="G8889" s="177"/>
      <c r="H8889" s="177"/>
    </row>
    <row r="8890" spans="1:8" x14ac:dyDescent="0.25">
      <c r="A8890" s="793"/>
      <c r="E8890" s="176"/>
      <c r="F8890" s="176"/>
      <c r="G8890" s="177"/>
      <c r="H8890" s="177"/>
    </row>
    <row r="8891" spans="1:8" x14ac:dyDescent="0.25">
      <c r="A8891" s="793"/>
      <c r="E8891" s="176"/>
      <c r="F8891" s="176"/>
      <c r="G8891" s="177"/>
      <c r="H8891" s="177"/>
    </row>
    <row r="8892" spans="1:8" x14ac:dyDescent="0.25">
      <c r="A8892" s="793"/>
      <c r="E8892" s="176"/>
      <c r="F8892" s="176"/>
      <c r="G8892" s="177"/>
      <c r="H8892" s="177"/>
    </row>
    <row r="8893" spans="1:8" x14ac:dyDescent="0.25">
      <c r="A8893" s="793"/>
      <c r="E8893" s="176"/>
      <c r="F8893" s="176"/>
      <c r="G8893" s="177"/>
      <c r="H8893" s="177"/>
    </row>
    <row r="8894" spans="1:8" x14ac:dyDescent="0.25">
      <c r="A8894" s="793"/>
      <c r="E8894" s="176"/>
      <c r="F8894" s="176"/>
      <c r="G8894" s="177"/>
      <c r="H8894" s="177"/>
    </row>
    <row r="8895" spans="1:8" x14ac:dyDescent="0.25">
      <c r="A8895" s="793"/>
      <c r="E8895" s="176"/>
      <c r="F8895" s="176"/>
      <c r="G8895" s="177"/>
      <c r="H8895" s="177"/>
    </row>
    <row r="8896" spans="1:8" x14ac:dyDescent="0.25">
      <c r="A8896" s="793"/>
      <c r="E8896" s="176"/>
      <c r="F8896" s="176"/>
      <c r="G8896" s="177"/>
      <c r="H8896" s="177"/>
    </row>
    <row r="8897" spans="1:8" x14ac:dyDescent="0.25">
      <c r="A8897" s="793"/>
      <c r="E8897" s="176"/>
      <c r="F8897" s="176"/>
      <c r="G8897" s="177"/>
      <c r="H8897" s="177"/>
    </row>
    <row r="8898" spans="1:8" x14ac:dyDescent="0.25">
      <c r="A8898" s="793"/>
      <c r="E8898" s="176"/>
      <c r="F8898" s="176"/>
      <c r="G8898" s="177"/>
      <c r="H8898" s="177"/>
    </row>
    <row r="8899" spans="1:8" x14ac:dyDescent="0.25">
      <c r="A8899" s="793"/>
      <c r="E8899" s="176"/>
      <c r="F8899" s="176"/>
      <c r="G8899" s="177"/>
      <c r="H8899" s="177"/>
    </row>
    <row r="8900" spans="1:8" x14ac:dyDescent="0.25">
      <c r="A8900" s="793"/>
      <c r="E8900" s="176"/>
      <c r="F8900" s="176"/>
      <c r="G8900" s="177"/>
      <c r="H8900" s="177"/>
    </row>
    <row r="8901" spans="1:8" x14ac:dyDescent="0.25">
      <c r="A8901" s="793"/>
      <c r="E8901" s="176"/>
      <c r="F8901" s="176"/>
      <c r="G8901" s="177"/>
      <c r="H8901" s="177"/>
    </row>
    <row r="8902" spans="1:8" x14ac:dyDescent="0.25">
      <c r="A8902" s="793"/>
      <c r="E8902" s="176"/>
      <c r="F8902" s="176"/>
      <c r="G8902" s="177"/>
      <c r="H8902" s="177"/>
    </row>
    <row r="8903" spans="1:8" x14ac:dyDescent="0.25">
      <c r="A8903" s="793"/>
      <c r="E8903" s="176"/>
      <c r="F8903" s="176"/>
      <c r="G8903" s="177"/>
      <c r="H8903" s="177"/>
    </row>
    <row r="8904" spans="1:8" x14ac:dyDescent="0.25">
      <c r="A8904" s="793"/>
      <c r="E8904" s="176"/>
      <c r="F8904" s="176"/>
      <c r="G8904" s="177"/>
      <c r="H8904" s="177"/>
    </row>
    <row r="8905" spans="1:8" x14ac:dyDescent="0.25">
      <c r="A8905" s="793"/>
      <c r="E8905" s="176"/>
      <c r="F8905" s="176"/>
      <c r="G8905" s="177"/>
      <c r="H8905" s="177"/>
    </row>
    <row r="8906" spans="1:8" x14ac:dyDescent="0.25">
      <c r="A8906" s="793"/>
      <c r="E8906" s="176"/>
      <c r="F8906" s="176"/>
      <c r="G8906" s="177"/>
      <c r="H8906" s="177"/>
    </row>
    <row r="8907" spans="1:8" x14ac:dyDescent="0.25">
      <c r="A8907" s="793"/>
      <c r="E8907" s="176"/>
      <c r="F8907" s="176"/>
      <c r="G8907" s="177"/>
      <c r="H8907" s="177"/>
    </row>
    <row r="8908" spans="1:8" x14ac:dyDescent="0.25">
      <c r="A8908" s="793"/>
      <c r="E8908" s="176"/>
      <c r="F8908" s="176"/>
      <c r="G8908" s="177"/>
      <c r="H8908" s="177"/>
    </row>
    <row r="8909" spans="1:8" x14ac:dyDescent="0.25">
      <c r="A8909" s="793"/>
      <c r="E8909" s="176"/>
      <c r="F8909" s="176"/>
      <c r="G8909" s="177"/>
      <c r="H8909" s="177"/>
    </row>
    <row r="8910" spans="1:8" x14ac:dyDescent="0.25">
      <c r="A8910" s="793"/>
      <c r="E8910" s="176"/>
      <c r="F8910" s="176"/>
      <c r="G8910" s="177"/>
      <c r="H8910" s="177"/>
    </row>
    <row r="8911" spans="1:8" x14ac:dyDescent="0.25">
      <c r="A8911" s="793"/>
      <c r="E8911" s="176"/>
      <c r="F8911" s="176"/>
      <c r="G8911" s="177"/>
      <c r="H8911" s="177"/>
    </row>
    <row r="8912" spans="1:8" x14ac:dyDescent="0.25">
      <c r="A8912" s="793"/>
      <c r="E8912" s="176"/>
      <c r="F8912" s="176"/>
      <c r="G8912" s="177"/>
      <c r="H8912" s="177"/>
    </row>
    <row r="8913" spans="1:8" x14ac:dyDescent="0.25">
      <c r="A8913" s="793"/>
      <c r="E8913" s="176"/>
      <c r="F8913" s="176"/>
      <c r="G8913" s="177"/>
      <c r="H8913" s="177"/>
    </row>
    <row r="8914" spans="1:8" x14ac:dyDescent="0.25">
      <c r="A8914" s="793"/>
      <c r="E8914" s="176"/>
      <c r="F8914" s="176"/>
      <c r="G8914" s="177"/>
      <c r="H8914" s="177"/>
    </row>
    <row r="8915" spans="1:8" x14ac:dyDescent="0.25">
      <c r="A8915" s="793"/>
      <c r="E8915" s="176"/>
      <c r="F8915" s="176"/>
      <c r="G8915" s="177"/>
      <c r="H8915" s="177"/>
    </row>
    <row r="8916" spans="1:8" x14ac:dyDescent="0.25">
      <c r="A8916" s="793"/>
      <c r="E8916" s="176"/>
      <c r="F8916" s="176"/>
      <c r="G8916" s="177"/>
      <c r="H8916" s="177"/>
    </row>
    <row r="8917" spans="1:8" x14ac:dyDescent="0.25">
      <c r="A8917" s="793"/>
      <c r="E8917" s="176"/>
      <c r="F8917" s="176"/>
      <c r="G8917" s="177"/>
      <c r="H8917" s="177"/>
    </row>
    <row r="8918" spans="1:8" x14ac:dyDescent="0.25">
      <c r="A8918" s="793"/>
      <c r="E8918" s="176"/>
      <c r="F8918" s="176"/>
      <c r="G8918" s="177"/>
      <c r="H8918" s="177"/>
    </row>
    <row r="8919" spans="1:8" x14ac:dyDescent="0.25">
      <c r="A8919" s="793"/>
      <c r="E8919" s="176"/>
      <c r="F8919" s="176"/>
      <c r="G8919" s="177"/>
      <c r="H8919" s="177"/>
    </row>
    <row r="8920" spans="1:8" x14ac:dyDescent="0.25">
      <c r="A8920" s="793"/>
      <c r="E8920" s="176"/>
      <c r="F8920" s="176"/>
      <c r="G8920" s="177"/>
      <c r="H8920" s="177"/>
    </row>
    <row r="8921" spans="1:8" x14ac:dyDescent="0.25">
      <c r="A8921" s="793"/>
      <c r="E8921" s="176"/>
      <c r="F8921" s="176"/>
      <c r="G8921" s="177"/>
      <c r="H8921" s="177"/>
    </row>
    <row r="8922" spans="1:8" x14ac:dyDescent="0.25">
      <c r="A8922" s="793"/>
      <c r="E8922" s="176"/>
      <c r="F8922" s="176"/>
      <c r="G8922" s="177"/>
      <c r="H8922" s="177"/>
    </row>
    <row r="8923" spans="1:8" x14ac:dyDescent="0.25">
      <c r="A8923" s="793"/>
      <c r="E8923" s="176"/>
      <c r="F8923" s="176"/>
      <c r="G8923" s="177"/>
      <c r="H8923" s="177"/>
    </row>
    <row r="8924" spans="1:8" x14ac:dyDescent="0.25">
      <c r="A8924" s="793"/>
      <c r="E8924" s="176"/>
      <c r="F8924" s="176"/>
      <c r="G8924" s="177"/>
      <c r="H8924" s="177"/>
    </row>
    <row r="8925" spans="1:8" x14ac:dyDescent="0.25">
      <c r="A8925" s="793"/>
      <c r="E8925" s="176"/>
      <c r="F8925" s="176"/>
      <c r="G8925" s="177"/>
      <c r="H8925" s="177"/>
    </row>
    <row r="8926" spans="1:8" x14ac:dyDescent="0.25">
      <c r="A8926" s="793"/>
      <c r="E8926" s="176"/>
      <c r="F8926" s="176"/>
      <c r="G8926" s="177"/>
      <c r="H8926" s="177"/>
    </row>
    <row r="8927" spans="1:8" x14ac:dyDescent="0.25">
      <c r="A8927" s="793"/>
      <c r="E8927" s="176"/>
      <c r="F8927" s="176"/>
      <c r="G8927" s="177"/>
      <c r="H8927" s="177"/>
    </row>
    <row r="8928" spans="1:8" x14ac:dyDescent="0.25">
      <c r="A8928" s="793"/>
      <c r="E8928" s="176"/>
      <c r="F8928" s="176"/>
      <c r="G8928" s="177"/>
      <c r="H8928" s="177"/>
    </row>
    <row r="8929" spans="1:8" x14ac:dyDescent="0.25">
      <c r="A8929" s="793"/>
      <c r="E8929" s="176"/>
      <c r="F8929" s="176"/>
      <c r="G8929" s="177"/>
      <c r="H8929" s="177"/>
    </row>
    <row r="8930" spans="1:8" x14ac:dyDescent="0.25">
      <c r="A8930" s="793"/>
      <c r="E8930" s="176"/>
      <c r="F8930" s="176"/>
      <c r="G8930" s="177"/>
      <c r="H8930" s="177"/>
    </row>
    <row r="8931" spans="1:8" x14ac:dyDescent="0.25">
      <c r="A8931" s="793"/>
      <c r="E8931" s="176"/>
      <c r="F8931" s="176"/>
      <c r="G8931" s="177"/>
      <c r="H8931" s="177"/>
    </row>
    <row r="8932" spans="1:8" x14ac:dyDescent="0.25">
      <c r="A8932" s="793"/>
      <c r="E8932" s="176"/>
      <c r="F8932" s="176"/>
      <c r="G8932" s="177"/>
      <c r="H8932" s="177"/>
    </row>
    <row r="8933" spans="1:8" x14ac:dyDescent="0.25">
      <c r="A8933" s="793"/>
      <c r="E8933" s="176"/>
      <c r="F8933" s="176"/>
      <c r="G8933" s="177"/>
      <c r="H8933" s="177"/>
    </row>
    <row r="8934" spans="1:8" x14ac:dyDescent="0.25">
      <c r="A8934" s="793"/>
      <c r="E8934" s="176"/>
      <c r="F8934" s="176"/>
      <c r="G8934" s="177"/>
      <c r="H8934" s="177"/>
    </row>
    <row r="8935" spans="1:8" x14ac:dyDescent="0.25">
      <c r="A8935" s="793"/>
      <c r="E8935" s="176"/>
      <c r="F8935" s="176"/>
      <c r="G8935" s="177"/>
      <c r="H8935" s="177"/>
    </row>
    <row r="8936" spans="1:8" x14ac:dyDescent="0.25">
      <c r="A8936" s="793"/>
      <c r="E8936" s="176"/>
      <c r="F8936" s="176"/>
      <c r="G8936" s="177"/>
      <c r="H8936" s="177"/>
    </row>
    <row r="8937" spans="1:8" x14ac:dyDescent="0.25">
      <c r="A8937" s="793"/>
      <c r="E8937" s="176"/>
      <c r="F8937" s="176"/>
      <c r="G8937" s="177"/>
      <c r="H8937" s="177"/>
    </row>
    <row r="8938" spans="1:8" x14ac:dyDescent="0.25">
      <c r="A8938" s="793"/>
      <c r="E8938" s="176"/>
      <c r="F8938" s="176"/>
      <c r="G8938" s="177"/>
      <c r="H8938" s="177"/>
    </row>
    <row r="8939" spans="1:8" x14ac:dyDescent="0.25">
      <c r="A8939" s="793"/>
      <c r="E8939" s="176"/>
      <c r="F8939" s="176"/>
      <c r="G8939" s="177"/>
      <c r="H8939" s="177"/>
    </row>
    <row r="8940" spans="1:8" x14ac:dyDescent="0.25">
      <c r="A8940" s="793"/>
      <c r="E8940" s="176"/>
      <c r="F8940" s="176"/>
      <c r="G8940" s="177"/>
      <c r="H8940" s="177"/>
    </row>
    <row r="8941" spans="1:8" x14ac:dyDescent="0.25">
      <c r="A8941" s="793"/>
      <c r="E8941" s="176"/>
      <c r="F8941" s="176"/>
      <c r="G8941" s="177"/>
      <c r="H8941" s="177"/>
    </row>
    <row r="8942" spans="1:8" x14ac:dyDescent="0.25">
      <c r="A8942" s="793"/>
      <c r="E8942" s="176"/>
      <c r="F8942" s="176"/>
      <c r="G8942" s="177"/>
      <c r="H8942" s="177"/>
    </row>
    <row r="8943" spans="1:8" x14ac:dyDescent="0.25">
      <c r="A8943" s="793"/>
      <c r="E8943" s="176"/>
      <c r="F8943" s="176"/>
      <c r="G8943" s="177"/>
      <c r="H8943" s="177"/>
    </row>
    <row r="8944" spans="1:8" x14ac:dyDescent="0.25">
      <c r="A8944" s="793"/>
      <c r="E8944" s="176"/>
      <c r="F8944" s="176"/>
      <c r="G8944" s="177"/>
      <c r="H8944" s="177"/>
    </row>
    <row r="8945" spans="1:8" x14ac:dyDescent="0.25">
      <c r="A8945" s="793"/>
      <c r="E8945" s="176"/>
      <c r="F8945" s="176"/>
      <c r="G8945" s="177"/>
      <c r="H8945" s="177"/>
    </row>
    <row r="8946" spans="1:8" x14ac:dyDescent="0.25">
      <c r="A8946" s="793"/>
      <c r="E8946" s="176"/>
      <c r="F8946" s="176"/>
      <c r="G8946" s="177"/>
      <c r="H8946" s="177"/>
    </row>
    <row r="8947" spans="1:8" x14ac:dyDescent="0.25">
      <c r="A8947" s="793"/>
      <c r="E8947" s="176"/>
      <c r="F8947" s="176"/>
      <c r="G8947" s="177"/>
      <c r="H8947" s="177"/>
    </row>
    <row r="8948" spans="1:8" x14ac:dyDescent="0.25">
      <c r="A8948" s="793"/>
      <c r="E8948" s="176"/>
      <c r="F8948" s="176"/>
      <c r="G8948" s="177"/>
      <c r="H8948" s="177"/>
    </row>
    <row r="8949" spans="1:8" x14ac:dyDescent="0.25">
      <c r="A8949" s="793"/>
      <c r="E8949" s="176"/>
      <c r="F8949" s="176"/>
      <c r="G8949" s="177"/>
      <c r="H8949" s="177"/>
    </row>
    <row r="8950" spans="1:8" x14ac:dyDescent="0.25">
      <c r="A8950" s="793"/>
      <c r="E8950" s="176"/>
      <c r="F8950" s="176"/>
      <c r="G8950" s="177"/>
      <c r="H8950" s="177"/>
    </row>
    <row r="8951" spans="1:8" x14ac:dyDescent="0.25">
      <c r="A8951" s="793"/>
      <c r="E8951" s="176"/>
      <c r="F8951" s="176"/>
      <c r="G8951" s="177"/>
      <c r="H8951" s="177"/>
    </row>
    <row r="8952" spans="1:8" x14ac:dyDescent="0.25">
      <c r="A8952" s="793"/>
      <c r="E8952" s="176"/>
      <c r="F8952" s="176"/>
      <c r="G8952" s="177"/>
      <c r="H8952" s="177"/>
    </row>
    <row r="8953" spans="1:8" x14ac:dyDescent="0.25">
      <c r="A8953" s="793"/>
      <c r="E8953" s="176"/>
      <c r="F8953" s="176"/>
      <c r="G8953" s="177"/>
      <c r="H8953" s="177"/>
    </row>
    <row r="8954" spans="1:8" x14ac:dyDescent="0.25">
      <c r="A8954" s="793"/>
      <c r="E8954" s="176"/>
      <c r="F8954" s="176"/>
      <c r="G8954" s="177"/>
      <c r="H8954" s="177"/>
    </row>
    <row r="8955" spans="1:8" x14ac:dyDescent="0.25">
      <c r="A8955" s="793"/>
      <c r="E8955" s="176"/>
      <c r="F8955" s="176"/>
      <c r="G8955" s="177"/>
      <c r="H8955" s="177"/>
    </row>
    <row r="8956" spans="1:8" x14ac:dyDescent="0.25">
      <c r="A8956" s="793"/>
      <c r="E8956" s="176"/>
      <c r="F8956" s="176"/>
      <c r="G8956" s="177"/>
      <c r="H8956" s="177"/>
    </row>
    <row r="8957" spans="1:8" x14ac:dyDescent="0.25">
      <c r="A8957" s="793"/>
      <c r="E8957" s="176"/>
      <c r="F8957" s="176"/>
      <c r="G8957" s="177"/>
      <c r="H8957" s="177"/>
    </row>
    <row r="8958" spans="1:8" x14ac:dyDescent="0.25">
      <c r="A8958" s="793"/>
      <c r="E8958" s="176"/>
      <c r="F8958" s="176"/>
      <c r="G8958" s="177"/>
      <c r="H8958" s="177"/>
    </row>
    <row r="8959" spans="1:8" x14ac:dyDescent="0.25">
      <c r="A8959" s="793"/>
      <c r="E8959" s="176"/>
      <c r="F8959" s="176"/>
      <c r="G8959" s="177"/>
      <c r="H8959" s="177"/>
    </row>
    <row r="8960" spans="1:8" x14ac:dyDescent="0.25">
      <c r="A8960" s="793"/>
      <c r="E8960" s="176"/>
      <c r="F8960" s="176"/>
      <c r="G8960" s="177"/>
      <c r="H8960" s="177"/>
    </row>
    <row r="8961" spans="1:8" x14ac:dyDescent="0.25">
      <c r="A8961" s="793"/>
      <c r="E8961" s="176"/>
      <c r="F8961" s="176"/>
      <c r="G8961" s="177"/>
      <c r="H8961" s="177"/>
    </row>
    <row r="8962" spans="1:8" x14ac:dyDescent="0.25">
      <c r="A8962" s="793"/>
      <c r="E8962" s="176"/>
      <c r="F8962" s="176"/>
      <c r="G8962" s="177"/>
      <c r="H8962" s="177"/>
    </row>
    <row r="8963" spans="1:8" x14ac:dyDescent="0.25">
      <c r="A8963" s="793"/>
      <c r="E8963" s="176"/>
      <c r="F8963" s="176"/>
      <c r="G8963" s="177"/>
      <c r="H8963" s="177"/>
    </row>
    <row r="8964" spans="1:8" x14ac:dyDescent="0.25">
      <c r="A8964" s="793"/>
      <c r="E8964" s="176"/>
      <c r="F8964" s="176"/>
      <c r="G8964" s="177"/>
      <c r="H8964" s="177"/>
    </row>
    <row r="8965" spans="1:8" x14ac:dyDescent="0.25">
      <c r="A8965" s="793"/>
      <c r="E8965" s="176"/>
      <c r="F8965" s="176"/>
      <c r="G8965" s="177"/>
      <c r="H8965" s="177"/>
    </row>
    <row r="8966" spans="1:8" x14ac:dyDescent="0.25">
      <c r="A8966" s="793"/>
      <c r="E8966" s="176"/>
      <c r="F8966" s="176"/>
      <c r="G8966" s="177"/>
      <c r="H8966" s="177"/>
    </row>
    <row r="8967" spans="1:8" x14ac:dyDescent="0.25">
      <c r="A8967" s="793"/>
      <c r="E8967" s="176"/>
      <c r="F8967" s="176"/>
      <c r="G8967" s="177"/>
      <c r="H8967" s="177"/>
    </row>
    <row r="8968" spans="1:8" x14ac:dyDescent="0.25">
      <c r="A8968" s="793"/>
      <c r="E8968" s="176"/>
      <c r="F8968" s="176"/>
      <c r="G8968" s="177"/>
      <c r="H8968" s="177"/>
    </row>
    <row r="8969" spans="1:8" x14ac:dyDescent="0.25">
      <c r="A8969" s="793"/>
      <c r="E8969" s="176"/>
      <c r="F8969" s="176"/>
      <c r="G8969" s="177"/>
      <c r="H8969" s="177"/>
    </row>
    <row r="8970" spans="1:8" x14ac:dyDescent="0.25">
      <c r="A8970" s="793"/>
      <c r="E8970" s="176"/>
      <c r="F8970" s="176"/>
      <c r="G8970" s="177"/>
      <c r="H8970" s="177"/>
    </row>
    <row r="8971" spans="1:8" x14ac:dyDescent="0.25">
      <c r="A8971" s="793"/>
      <c r="E8971" s="176"/>
      <c r="F8971" s="176"/>
      <c r="G8971" s="177"/>
      <c r="H8971" s="177"/>
    </row>
    <row r="8972" spans="1:8" x14ac:dyDescent="0.25">
      <c r="A8972" s="793"/>
      <c r="E8972" s="176"/>
      <c r="F8972" s="176"/>
      <c r="G8972" s="177"/>
      <c r="H8972" s="177"/>
    </row>
    <row r="8973" spans="1:8" x14ac:dyDescent="0.25">
      <c r="A8973" s="793"/>
      <c r="E8973" s="176"/>
      <c r="F8973" s="176"/>
      <c r="G8973" s="177"/>
      <c r="H8973" s="177"/>
    </row>
    <row r="8974" spans="1:8" x14ac:dyDescent="0.25">
      <c r="A8974" s="793"/>
      <c r="E8974" s="176"/>
      <c r="F8974" s="176"/>
      <c r="G8974" s="177"/>
      <c r="H8974" s="177"/>
    </row>
    <row r="8975" spans="1:8" x14ac:dyDescent="0.25">
      <c r="A8975" s="793"/>
      <c r="E8975" s="176"/>
      <c r="F8975" s="176"/>
      <c r="G8975" s="177"/>
      <c r="H8975" s="177"/>
    </row>
    <row r="8976" spans="1:8" x14ac:dyDescent="0.25">
      <c r="A8976" s="793"/>
      <c r="E8976" s="176"/>
      <c r="F8976" s="176"/>
      <c r="G8976" s="177"/>
      <c r="H8976" s="177"/>
    </row>
    <row r="8977" spans="1:8" x14ac:dyDescent="0.25">
      <c r="A8977" s="793"/>
      <c r="E8977" s="176"/>
      <c r="F8977" s="176"/>
      <c r="G8977" s="177"/>
      <c r="H8977" s="177"/>
    </row>
    <row r="8978" spans="1:8" x14ac:dyDescent="0.25">
      <c r="A8978" s="793"/>
      <c r="E8978" s="176"/>
      <c r="F8978" s="176"/>
      <c r="G8978" s="177"/>
      <c r="H8978" s="177"/>
    </row>
    <row r="8979" spans="1:8" x14ac:dyDescent="0.25">
      <c r="A8979" s="793"/>
      <c r="E8979" s="176"/>
      <c r="F8979" s="176"/>
      <c r="G8979" s="177"/>
      <c r="H8979" s="177"/>
    </row>
    <row r="8980" spans="1:8" x14ac:dyDescent="0.25">
      <c r="A8980" s="793"/>
      <c r="E8980" s="176"/>
      <c r="F8980" s="176"/>
      <c r="G8980" s="177"/>
      <c r="H8980" s="177"/>
    </row>
    <row r="8981" spans="1:8" x14ac:dyDescent="0.25">
      <c r="A8981" s="793"/>
      <c r="E8981" s="176"/>
      <c r="F8981" s="176"/>
      <c r="G8981" s="177"/>
      <c r="H8981" s="177"/>
    </row>
    <row r="8982" spans="1:8" x14ac:dyDescent="0.25">
      <c r="A8982" s="793"/>
      <c r="E8982" s="176"/>
      <c r="F8982" s="176"/>
      <c r="G8982" s="177"/>
      <c r="H8982" s="177"/>
    </row>
    <row r="8983" spans="1:8" x14ac:dyDescent="0.25">
      <c r="A8983" s="793"/>
      <c r="E8983" s="176"/>
      <c r="F8983" s="176"/>
      <c r="G8983" s="177"/>
      <c r="H8983" s="177"/>
    </row>
    <row r="8984" spans="1:8" x14ac:dyDescent="0.25">
      <c r="A8984" s="793"/>
      <c r="E8984" s="176"/>
      <c r="F8984" s="176"/>
      <c r="G8984" s="177"/>
      <c r="H8984" s="177"/>
    </row>
    <row r="8985" spans="1:8" x14ac:dyDescent="0.25">
      <c r="A8985" s="793"/>
      <c r="E8985" s="176"/>
      <c r="F8985" s="176"/>
      <c r="G8985" s="177"/>
      <c r="H8985" s="177"/>
    </row>
    <row r="8986" spans="1:8" x14ac:dyDescent="0.25">
      <c r="A8986" s="793"/>
      <c r="E8986" s="176"/>
      <c r="F8986" s="176"/>
      <c r="G8986" s="177"/>
      <c r="H8986" s="177"/>
    </row>
    <row r="8987" spans="1:8" x14ac:dyDescent="0.25">
      <c r="A8987" s="793"/>
      <c r="E8987" s="176"/>
      <c r="F8987" s="176"/>
      <c r="G8987" s="177"/>
      <c r="H8987" s="177"/>
    </row>
    <row r="8988" spans="1:8" x14ac:dyDescent="0.25">
      <c r="A8988" s="793"/>
      <c r="E8988" s="176"/>
      <c r="F8988" s="176"/>
      <c r="G8988" s="177"/>
      <c r="H8988" s="177"/>
    </row>
    <row r="8989" spans="1:8" x14ac:dyDescent="0.25">
      <c r="A8989" s="793"/>
      <c r="E8989" s="176"/>
      <c r="F8989" s="176"/>
      <c r="G8989" s="177"/>
      <c r="H8989" s="177"/>
    </row>
    <row r="8990" spans="1:8" x14ac:dyDescent="0.25">
      <c r="A8990" s="793"/>
      <c r="E8990" s="176"/>
      <c r="F8990" s="176"/>
      <c r="G8990" s="177"/>
      <c r="H8990" s="177"/>
    </row>
    <row r="8991" spans="1:8" x14ac:dyDescent="0.25">
      <c r="A8991" s="793"/>
      <c r="E8991" s="176"/>
      <c r="F8991" s="176"/>
      <c r="G8991" s="177"/>
      <c r="H8991" s="177"/>
    </row>
    <row r="8992" spans="1:8" x14ac:dyDescent="0.25">
      <c r="A8992" s="793"/>
      <c r="E8992" s="176"/>
      <c r="F8992" s="176"/>
      <c r="G8992" s="177"/>
      <c r="H8992" s="177"/>
    </row>
    <row r="8993" spans="1:8" x14ac:dyDescent="0.25">
      <c r="A8993" s="793"/>
      <c r="E8993" s="176"/>
      <c r="F8993" s="176"/>
      <c r="G8993" s="177"/>
      <c r="H8993" s="177"/>
    </row>
    <row r="8994" spans="1:8" x14ac:dyDescent="0.25">
      <c r="A8994" s="793"/>
      <c r="E8994" s="176"/>
      <c r="F8994" s="176"/>
      <c r="G8994" s="177"/>
      <c r="H8994" s="177"/>
    </row>
    <row r="8995" spans="1:8" x14ac:dyDescent="0.25">
      <c r="A8995" s="793"/>
      <c r="E8995" s="176"/>
      <c r="F8995" s="176"/>
      <c r="G8995" s="177"/>
      <c r="H8995" s="177"/>
    </row>
    <row r="8996" spans="1:8" x14ac:dyDescent="0.25">
      <c r="A8996" s="793"/>
      <c r="E8996" s="176"/>
      <c r="F8996" s="176"/>
      <c r="G8996" s="177"/>
      <c r="H8996" s="177"/>
    </row>
    <row r="8997" spans="1:8" x14ac:dyDescent="0.25">
      <c r="A8997" s="793"/>
      <c r="E8997" s="176"/>
      <c r="F8997" s="176"/>
      <c r="G8997" s="177"/>
      <c r="H8997" s="177"/>
    </row>
    <row r="8998" spans="1:8" x14ac:dyDescent="0.25">
      <c r="A8998" s="793"/>
      <c r="E8998" s="176"/>
      <c r="F8998" s="176"/>
      <c r="G8998" s="177"/>
      <c r="H8998" s="177"/>
    </row>
    <row r="8999" spans="1:8" x14ac:dyDescent="0.25">
      <c r="A8999" s="793"/>
      <c r="E8999" s="176"/>
      <c r="F8999" s="176"/>
      <c r="G8999" s="177"/>
      <c r="H8999" s="177"/>
    </row>
    <row r="9000" spans="1:8" x14ac:dyDescent="0.25">
      <c r="A9000" s="793"/>
      <c r="E9000" s="176"/>
      <c r="F9000" s="176"/>
      <c r="G9000" s="177"/>
      <c r="H9000" s="177"/>
    </row>
    <row r="9001" spans="1:8" x14ac:dyDescent="0.25">
      <c r="A9001" s="793"/>
      <c r="E9001" s="176"/>
      <c r="F9001" s="176"/>
      <c r="G9001" s="177"/>
      <c r="H9001" s="177"/>
    </row>
    <row r="9002" spans="1:8" x14ac:dyDescent="0.25">
      <c r="A9002" s="793"/>
      <c r="E9002" s="176"/>
      <c r="F9002" s="176"/>
      <c r="G9002" s="177"/>
      <c r="H9002" s="177"/>
    </row>
    <row r="9003" spans="1:8" x14ac:dyDescent="0.25">
      <c r="A9003" s="793"/>
      <c r="E9003" s="176"/>
      <c r="F9003" s="176"/>
      <c r="G9003" s="177"/>
      <c r="H9003" s="177"/>
    </row>
    <row r="9004" spans="1:8" x14ac:dyDescent="0.25">
      <c r="A9004" s="793"/>
      <c r="E9004" s="176"/>
      <c r="F9004" s="176"/>
      <c r="G9004" s="177"/>
      <c r="H9004" s="177"/>
    </row>
    <row r="9005" spans="1:8" x14ac:dyDescent="0.25">
      <c r="A9005" s="793"/>
      <c r="E9005" s="176"/>
      <c r="F9005" s="176"/>
      <c r="G9005" s="177"/>
      <c r="H9005" s="177"/>
    </row>
    <row r="9006" spans="1:8" x14ac:dyDescent="0.25">
      <c r="A9006" s="793"/>
      <c r="E9006" s="176"/>
      <c r="F9006" s="176"/>
      <c r="G9006" s="177"/>
      <c r="H9006" s="177"/>
    </row>
    <row r="9007" spans="1:8" x14ac:dyDescent="0.25">
      <c r="A9007" s="793"/>
      <c r="E9007" s="176"/>
      <c r="F9007" s="176"/>
      <c r="G9007" s="177"/>
      <c r="H9007" s="177"/>
    </row>
    <row r="9008" spans="1:8" x14ac:dyDescent="0.25">
      <c r="A9008" s="793"/>
      <c r="E9008" s="176"/>
      <c r="F9008" s="176"/>
      <c r="G9008" s="177"/>
      <c r="H9008" s="177"/>
    </row>
    <row r="9009" spans="1:8" x14ac:dyDescent="0.25">
      <c r="A9009" s="793"/>
      <c r="E9009" s="176"/>
      <c r="F9009" s="176"/>
      <c r="G9009" s="177"/>
      <c r="H9009" s="177"/>
    </row>
    <row r="9010" spans="1:8" x14ac:dyDescent="0.25">
      <c r="A9010" s="793"/>
      <c r="E9010" s="176"/>
      <c r="F9010" s="176"/>
      <c r="G9010" s="177"/>
      <c r="H9010" s="177"/>
    </row>
    <row r="9011" spans="1:8" x14ac:dyDescent="0.25">
      <c r="A9011" s="793"/>
      <c r="E9011" s="176"/>
      <c r="F9011" s="176"/>
      <c r="G9011" s="177"/>
      <c r="H9011" s="177"/>
    </row>
    <row r="9012" spans="1:8" x14ac:dyDescent="0.25">
      <c r="A9012" s="793"/>
      <c r="E9012" s="176"/>
      <c r="F9012" s="176"/>
      <c r="G9012" s="177"/>
      <c r="H9012" s="177"/>
    </row>
    <row r="9013" spans="1:8" x14ac:dyDescent="0.25">
      <c r="A9013" s="793"/>
      <c r="E9013" s="176"/>
      <c r="F9013" s="176"/>
      <c r="G9013" s="177"/>
      <c r="H9013" s="177"/>
    </row>
    <row r="9014" spans="1:8" x14ac:dyDescent="0.25">
      <c r="A9014" s="793"/>
      <c r="E9014" s="176"/>
      <c r="F9014" s="176"/>
      <c r="G9014" s="177"/>
      <c r="H9014" s="177"/>
    </row>
    <row r="9015" spans="1:8" x14ac:dyDescent="0.25">
      <c r="A9015" s="793"/>
      <c r="E9015" s="176"/>
      <c r="F9015" s="176"/>
      <c r="G9015" s="177"/>
      <c r="H9015" s="177"/>
    </row>
    <row r="9016" spans="1:8" x14ac:dyDescent="0.25">
      <c r="A9016" s="793"/>
      <c r="E9016" s="176"/>
      <c r="F9016" s="176"/>
      <c r="G9016" s="177"/>
      <c r="H9016" s="177"/>
    </row>
    <row r="9017" spans="1:8" x14ac:dyDescent="0.25">
      <c r="A9017" s="793"/>
      <c r="E9017" s="176"/>
      <c r="F9017" s="176"/>
      <c r="G9017" s="177"/>
      <c r="H9017" s="177"/>
    </row>
    <row r="9018" spans="1:8" x14ac:dyDescent="0.25">
      <c r="A9018" s="793"/>
      <c r="E9018" s="176"/>
      <c r="F9018" s="176"/>
      <c r="G9018" s="177"/>
      <c r="H9018" s="177"/>
    </row>
    <row r="9019" spans="1:8" x14ac:dyDescent="0.25">
      <c r="A9019" s="793"/>
      <c r="E9019" s="176"/>
      <c r="F9019" s="176"/>
      <c r="G9019" s="177"/>
      <c r="H9019" s="177"/>
    </row>
    <row r="9020" spans="1:8" x14ac:dyDescent="0.25">
      <c r="A9020" s="793"/>
      <c r="E9020" s="176"/>
      <c r="F9020" s="176"/>
      <c r="G9020" s="177"/>
      <c r="H9020" s="177"/>
    </row>
    <row r="9021" spans="1:8" x14ac:dyDescent="0.25">
      <c r="A9021" s="793"/>
      <c r="E9021" s="176"/>
      <c r="F9021" s="176"/>
      <c r="G9021" s="177"/>
      <c r="H9021" s="177"/>
    </row>
    <row r="9022" spans="1:8" x14ac:dyDescent="0.25">
      <c r="A9022" s="793"/>
      <c r="E9022" s="176"/>
      <c r="F9022" s="176"/>
      <c r="G9022" s="177"/>
      <c r="H9022" s="177"/>
    </row>
    <row r="9023" spans="1:8" x14ac:dyDescent="0.25">
      <c r="A9023" s="793"/>
      <c r="E9023" s="176"/>
      <c r="F9023" s="176"/>
      <c r="G9023" s="177"/>
      <c r="H9023" s="177"/>
    </row>
    <row r="9024" spans="1:8" x14ac:dyDescent="0.25">
      <c r="A9024" s="793"/>
      <c r="E9024" s="176"/>
      <c r="F9024" s="176"/>
      <c r="G9024" s="177"/>
      <c r="H9024" s="177"/>
    </row>
    <row r="9025" spans="1:8" x14ac:dyDescent="0.25">
      <c r="A9025" s="793"/>
      <c r="E9025" s="176"/>
      <c r="F9025" s="176"/>
      <c r="G9025" s="177"/>
      <c r="H9025" s="177"/>
    </row>
    <row r="9026" spans="1:8" x14ac:dyDescent="0.25">
      <c r="A9026" s="793"/>
      <c r="E9026" s="176"/>
      <c r="F9026" s="176"/>
      <c r="G9026" s="177"/>
      <c r="H9026" s="177"/>
    </row>
    <row r="9027" spans="1:8" x14ac:dyDescent="0.25">
      <c r="A9027" s="793"/>
      <c r="E9027" s="176"/>
      <c r="F9027" s="176"/>
      <c r="G9027" s="177"/>
      <c r="H9027" s="177"/>
    </row>
    <row r="9028" spans="1:8" x14ac:dyDescent="0.25">
      <c r="A9028" s="793"/>
      <c r="E9028" s="176"/>
      <c r="F9028" s="176"/>
      <c r="G9028" s="177"/>
      <c r="H9028" s="177"/>
    </row>
    <row r="9029" spans="1:8" x14ac:dyDescent="0.25">
      <c r="A9029" s="793"/>
      <c r="E9029" s="176"/>
      <c r="F9029" s="176"/>
      <c r="G9029" s="177"/>
      <c r="H9029" s="177"/>
    </row>
    <row r="9030" spans="1:8" x14ac:dyDescent="0.25">
      <c r="A9030" s="793"/>
      <c r="E9030" s="176"/>
      <c r="F9030" s="176"/>
      <c r="G9030" s="177"/>
      <c r="H9030" s="177"/>
    </row>
    <row r="9031" spans="1:8" x14ac:dyDescent="0.25">
      <c r="A9031" s="793"/>
      <c r="E9031" s="176"/>
      <c r="F9031" s="176"/>
      <c r="G9031" s="177"/>
      <c r="H9031" s="177"/>
    </row>
    <row r="9032" spans="1:8" x14ac:dyDescent="0.25">
      <c r="A9032" s="793"/>
      <c r="E9032" s="176"/>
      <c r="F9032" s="176"/>
      <c r="G9032" s="177"/>
      <c r="H9032" s="177"/>
    </row>
    <row r="9033" spans="1:8" x14ac:dyDescent="0.25">
      <c r="A9033" s="793"/>
      <c r="E9033" s="176"/>
      <c r="F9033" s="176"/>
      <c r="G9033" s="177"/>
      <c r="H9033" s="177"/>
    </row>
    <row r="9034" spans="1:8" x14ac:dyDescent="0.25">
      <c r="A9034" s="793"/>
      <c r="E9034" s="176"/>
      <c r="F9034" s="176"/>
      <c r="G9034" s="177"/>
      <c r="H9034" s="177"/>
    </row>
    <row r="9035" spans="1:8" x14ac:dyDescent="0.25">
      <c r="A9035" s="793"/>
      <c r="E9035" s="176"/>
      <c r="F9035" s="176"/>
      <c r="G9035" s="177"/>
      <c r="H9035" s="177"/>
    </row>
    <row r="9036" spans="1:8" x14ac:dyDescent="0.25">
      <c r="A9036" s="793"/>
      <c r="E9036" s="176"/>
      <c r="F9036" s="176"/>
      <c r="G9036" s="177"/>
      <c r="H9036" s="177"/>
    </row>
    <row r="9037" spans="1:8" x14ac:dyDescent="0.25">
      <c r="A9037" s="793"/>
      <c r="E9037" s="176"/>
      <c r="F9037" s="176"/>
      <c r="G9037" s="177"/>
      <c r="H9037" s="177"/>
    </row>
    <row r="9038" spans="1:8" x14ac:dyDescent="0.25">
      <c r="A9038" s="793"/>
      <c r="E9038" s="176"/>
      <c r="F9038" s="176"/>
      <c r="G9038" s="177"/>
      <c r="H9038" s="177"/>
    </row>
    <row r="9039" spans="1:8" x14ac:dyDescent="0.25">
      <c r="A9039" s="793"/>
      <c r="E9039" s="176"/>
      <c r="F9039" s="176"/>
      <c r="G9039" s="177"/>
      <c r="H9039" s="177"/>
    </row>
    <row r="9040" spans="1:8" x14ac:dyDescent="0.25">
      <c r="A9040" s="793"/>
      <c r="E9040" s="176"/>
      <c r="F9040" s="176"/>
      <c r="G9040" s="177"/>
      <c r="H9040" s="177"/>
    </row>
    <row r="9041" spans="1:8" x14ac:dyDescent="0.25">
      <c r="A9041" s="793"/>
      <c r="E9041" s="176"/>
      <c r="F9041" s="176"/>
      <c r="G9041" s="177"/>
      <c r="H9041" s="177"/>
    </row>
    <row r="9042" spans="1:8" x14ac:dyDescent="0.25">
      <c r="A9042" s="793"/>
      <c r="E9042" s="176"/>
      <c r="F9042" s="176"/>
      <c r="G9042" s="177"/>
      <c r="H9042" s="177"/>
    </row>
    <row r="9043" spans="1:8" x14ac:dyDescent="0.25">
      <c r="A9043" s="793"/>
      <c r="E9043" s="176"/>
      <c r="F9043" s="176"/>
      <c r="G9043" s="177"/>
      <c r="H9043" s="177"/>
    </row>
    <row r="9044" spans="1:8" x14ac:dyDescent="0.25">
      <c r="A9044" s="793"/>
      <c r="E9044" s="176"/>
      <c r="F9044" s="176"/>
      <c r="G9044" s="177"/>
      <c r="H9044" s="177"/>
    </row>
    <row r="9045" spans="1:8" x14ac:dyDescent="0.25">
      <c r="A9045" s="793"/>
      <c r="E9045" s="176"/>
      <c r="F9045" s="176"/>
      <c r="G9045" s="177"/>
      <c r="H9045" s="177"/>
    </row>
    <row r="9046" spans="1:8" x14ac:dyDescent="0.25">
      <c r="A9046" s="793"/>
      <c r="E9046" s="176"/>
      <c r="F9046" s="176"/>
      <c r="G9046" s="177"/>
      <c r="H9046" s="177"/>
    </row>
    <row r="9047" spans="1:8" x14ac:dyDescent="0.25">
      <c r="A9047" s="793"/>
      <c r="E9047" s="176"/>
      <c r="F9047" s="176"/>
      <c r="G9047" s="177"/>
      <c r="H9047" s="177"/>
    </row>
    <row r="9048" spans="1:8" x14ac:dyDescent="0.25">
      <c r="A9048" s="793"/>
      <c r="E9048" s="176"/>
      <c r="F9048" s="176"/>
      <c r="G9048" s="177"/>
      <c r="H9048" s="177"/>
    </row>
    <row r="9049" spans="1:8" x14ac:dyDescent="0.25">
      <c r="A9049" s="793"/>
      <c r="E9049" s="176"/>
      <c r="F9049" s="176"/>
      <c r="G9049" s="177"/>
      <c r="H9049" s="177"/>
    </row>
    <row r="9050" spans="1:8" x14ac:dyDescent="0.25">
      <c r="A9050" s="793"/>
      <c r="E9050" s="176"/>
      <c r="F9050" s="176"/>
      <c r="G9050" s="177"/>
      <c r="H9050" s="177"/>
    </row>
    <row r="9051" spans="1:8" x14ac:dyDescent="0.25">
      <c r="A9051" s="793"/>
      <c r="E9051" s="176"/>
      <c r="F9051" s="176"/>
      <c r="G9051" s="177"/>
      <c r="H9051" s="177"/>
    </row>
    <row r="9052" spans="1:8" x14ac:dyDescent="0.25">
      <c r="A9052" s="793"/>
      <c r="E9052" s="176"/>
      <c r="F9052" s="176"/>
      <c r="G9052" s="177"/>
      <c r="H9052" s="177"/>
    </row>
    <row r="9053" spans="1:8" x14ac:dyDescent="0.25">
      <c r="A9053" s="793"/>
      <c r="E9053" s="176"/>
      <c r="F9053" s="176"/>
      <c r="G9053" s="177"/>
      <c r="H9053" s="177"/>
    </row>
    <row r="9054" spans="1:8" x14ac:dyDescent="0.25">
      <c r="A9054" s="793"/>
      <c r="E9054" s="176"/>
      <c r="F9054" s="176"/>
      <c r="G9054" s="177"/>
      <c r="H9054" s="177"/>
    </row>
    <row r="9055" spans="1:8" x14ac:dyDescent="0.25">
      <c r="A9055" s="793"/>
      <c r="E9055" s="176"/>
      <c r="F9055" s="176"/>
      <c r="G9055" s="177"/>
      <c r="H9055" s="177"/>
    </row>
    <row r="9056" spans="1:8" x14ac:dyDescent="0.25">
      <c r="A9056" s="793"/>
      <c r="E9056" s="176"/>
      <c r="F9056" s="176"/>
      <c r="G9056" s="177"/>
      <c r="H9056" s="177"/>
    </row>
    <row r="9057" spans="1:8" x14ac:dyDescent="0.25">
      <c r="A9057" s="793"/>
      <c r="E9057" s="176"/>
      <c r="F9057" s="176"/>
      <c r="G9057" s="177"/>
      <c r="H9057" s="177"/>
    </row>
    <row r="9058" spans="1:8" x14ac:dyDescent="0.25">
      <c r="A9058" s="793"/>
      <c r="E9058" s="176"/>
      <c r="F9058" s="176"/>
      <c r="G9058" s="177"/>
      <c r="H9058" s="177"/>
    </row>
    <row r="9059" spans="1:8" x14ac:dyDescent="0.25">
      <c r="A9059" s="793"/>
      <c r="E9059" s="176"/>
      <c r="F9059" s="176"/>
      <c r="G9059" s="177"/>
      <c r="H9059" s="177"/>
    </row>
    <row r="9060" spans="1:8" x14ac:dyDescent="0.25">
      <c r="A9060" s="793"/>
      <c r="E9060" s="176"/>
      <c r="F9060" s="176"/>
      <c r="G9060" s="177"/>
      <c r="H9060" s="177"/>
    </row>
    <row r="9061" spans="1:8" x14ac:dyDescent="0.25">
      <c r="A9061" s="793"/>
      <c r="E9061" s="176"/>
      <c r="F9061" s="176"/>
      <c r="G9061" s="177"/>
      <c r="H9061" s="177"/>
    </row>
    <row r="9062" spans="1:8" x14ac:dyDescent="0.25">
      <c r="A9062" s="793"/>
      <c r="E9062" s="176"/>
      <c r="F9062" s="176"/>
      <c r="G9062" s="177"/>
      <c r="H9062" s="177"/>
    </row>
    <row r="9063" spans="1:8" x14ac:dyDescent="0.25">
      <c r="A9063" s="793"/>
      <c r="E9063" s="176"/>
      <c r="F9063" s="176"/>
      <c r="G9063" s="177"/>
      <c r="H9063" s="177"/>
    </row>
    <row r="9064" spans="1:8" x14ac:dyDescent="0.25">
      <c r="A9064" s="793"/>
      <c r="E9064" s="176"/>
      <c r="F9064" s="176"/>
      <c r="G9064" s="177"/>
      <c r="H9064" s="177"/>
    </row>
    <row r="9065" spans="1:8" x14ac:dyDescent="0.25">
      <c r="A9065" s="793"/>
      <c r="E9065" s="176"/>
      <c r="F9065" s="176"/>
      <c r="G9065" s="177"/>
      <c r="H9065" s="177"/>
    </row>
    <row r="9066" spans="1:8" x14ac:dyDescent="0.25">
      <c r="A9066" s="793"/>
      <c r="E9066" s="176"/>
      <c r="F9066" s="176"/>
      <c r="G9066" s="177"/>
      <c r="H9066" s="177"/>
    </row>
    <row r="9067" spans="1:8" x14ac:dyDescent="0.25">
      <c r="A9067" s="793"/>
      <c r="E9067" s="176"/>
      <c r="F9067" s="176"/>
      <c r="G9067" s="177"/>
      <c r="H9067" s="177"/>
    </row>
    <row r="9068" spans="1:8" x14ac:dyDescent="0.25">
      <c r="A9068" s="793"/>
      <c r="E9068" s="176"/>
      <c r="F9068" s="176"/>
      <c r="G9068" s="177"/>
      <c r="H9068" s="177"/>
    </row>
    <row r="9069" spans="1:8" x14ac:dyDescent="0.25">
      <c r="A9069" s="793"/>
      <c r="E9069" s="176"/>
      <c r="F9069" s="176"/>
      <c r="G9069" s="177"/>
      <c r="H9069" s="177"/>
    </row>
    <row r="9070" spans="1:8" x14ac:dyDescent="0.25">
      <c r="A9070" s="793"/>
      <c r="E9070" s="176"/>
      <c r="F9070" s="176"/>
      <c r="G9070" s="177"/>
      <c r="H9070" s="177"/>
    </row>
    <row r="9071" spans="1:8" x14ac:dyDescent="0.25">
      <c r="A9071" s="793"/>
      <c r="E9071" s="176"/>
      <c r="F9071" s="176"/>
      <c r="G9071" s="177"/>
      <c r="H9071" s="177"/>
    </row>
    <row r="9072" spans="1:8" x14ac:dyDescent="0.25">
      <c r="A9072" s="793"/>
      <c r="E9072" s="176"/>
      <c r="F9072" s="176"/>
      <c r="G9072" s="177"/>
      <c r="H9072" s="177"/>
    </row>
    <row r="9073" spans="1:8" x14ac:dyDescent="0.25">
      <c r="A9073" s="793"/>
      <c r="E9073" s="176"/>
      <c r="F9073" s="176"/>
      <c r="G9073" s="177"/>
      <c r="H9073" s="177"/>
    </row>
    <row r="9074" spans="1:8" x14ac:dyDescent="0.25">
      <c r="A9074" s="793"/>
      <c r="E9074" s="176"/>
      <c r="F9074" s="176"/>
      <c r="G9074" s="177"/>
      <c r="H9074" s="177"/>
    </row>
    <row r="9075" spans="1:8" x14ac:dyDescent="0.25">
      <c r="A9075" s="793"/>
      <c r="E9075" s="176"/>
      <c r="F9075" s="176"/>
      <c r="G9075" s="177"/>
      <c r="H9075" s="177"/>
    </row>
    <row r="9076" spans="1:8" x14ac:dyDescent="0.25">
      <c r="A9076" s="793"/>
      <c r="E9076" s="176"/>
      <c r="F9076" s="176"/>
      <c r="G9076" s="177"/>
      <c r="H9076" s="177"/>
    </row>
    <row r="9077" spans="1:8" x14ac:dyDescent="0.25">
      <c r="A9077" s="793"/>
      <c r="E9077" s="176"/>
      <c r="F9077" s="176"/>
      <c r="G9077" s="177"/>
      <c r="H9077" s="177"/>
    </row>
    <row r="9078" spans="1:8" x14ac:dyDescent="0.25">
      <c r="A9078" s="793"/>
      <c r="E9078" s="176"/>
      <c r="F9078" s="176"/>
      <c r="G9078" s="177"/>
      <c r="H9078" s="177"/>
    </row>
    <row r="9079" spans="1:8" x14ac:dyDescent="0.25">
      <c r="A9079" s="793"/>
      <c r="E9079" s="176"/>
      <c r="F9079" s="176"/>
      <c r="G9079" s="177"/>
      <c r="H9079" s="177"/>
    </row>
    <row r="9080" spans="1:8" x14ac:dyDescent="0.25">
      <c r="A9080" s="793"/>
      <c r="E9080" s="176"/>
      <c r="F9080" s="176"/>
      <c r="G9080" s="177"/>
      <c r="H9080" s="177"/>
    </row>
    <row r="9081" spans="1:8" x14ac:dyDescent="0.25">
      <c r="A9081" s="793"/>
      <c r="E9081" s="176"/>
      <c r="F9081" s="176"/>
      <c r="G9081" s="177"/>
      <c r="H9081" s="177"/>
    </row>
    <row r="9082" spans="1:8" x14ac:dyDescent="0.25">
      <c r="A9082" s="793"/>
      <c r="E9082" s="176"/>
      <c r="F9082" s="176"/>
      <c r="G9082" s="177"/>
      <c r="H9082" s="177"/>
    </row>
    <row r="9083" spans="1:8" x14ac:dyDescent="0.25">
      <c r="A9083" s="793"/>
      <c r="E9083" s="176"/>
      <c r="F9083" s="176"/>
      <c r="G9083" s="177"/>
      <c r="H9083" s="177"/>
    </row>
    <row r="9084" spans="1:8" x14ac:dyDescent="0.25">
      <c r="A9084" s="793"/>
      <c r="E9084" s="176"/>
      <c r="F9084" s="176"/>
      <c r="G9084" s="177"/>
      <c r="H9084" s="177"/>
    </row>
    <row r="9085" spans="1:8" x14ac:dyDescent="0.25">
      <c r="A9085" s="793"/>
      <c r="E9085" s="176"/>
      <c r="F9085" s="176"/>
      <c r="G9085" s="177"/>
      <c r="H9085" s="177"/>
    </row>
    <row r="9086" spans="1:8" x14ac:dyDescent="0.25">
      <c r="A9086" s="793"/>
      <c r="E9086" s="176"/>
      <c r="F9086" s="176"/>
      <c r="G9086" s="177"/>
      <c r="H9086" s="177"/>
    </row>
    <row r="9087" spans="1:8" x14ac:dyDescent="0.25">
      <c r="A9087" s="793"/>
      <c r="E9087" s="176"/>
      <c r="F9087" s="176"/>
      <c r="G9087" s="177"/>
      <c r="H9087" s="177"/>
    </row>
    <row r="9088" spans="1:8" x14ac:dyDescent="0.25">
      <c r="A9088" s="793"/>
      <c r="E9088" s="176"/>
      <c r="F9088" s="176"/>
      <c r="G9088" s="177"/>
      <c r="H9088" s="177"/>
    </row>
    <row r="9089" spans="1:8" x14ac:dyDescent="0.25">
      <c r="A9089" s="793"/>
      <c r="E9089" s="176"/>
      <c r="F9089" s="176"/>
      <c r="G9089" s="177"/>
      <c r="H9089" s="177"/>
    </row>
    <row r="9090" spans="1:8" x14ac:dyDescent="0.25">
      <c r="A9090" s="793"/>
      <c r="E9090" s="176"/>
      <c r="F9090" s="176"/>
      <c r="G9090" s="177"/>
      <c r="H9090" s="177"/>
    </row>
    <row r="9091" spans="1:8" x14ac:dyDescent="0.25">
      <c r="A9091" s="793"/>
      <c r="E9091" s="176"/>
      <c r="F9091" s="176"/>
      <c r="G9091" s="177"/>
      <c r="H9091" s="177"/>
    </row>
    <row r="9092" spans="1:8" x14ac:dyDescent="0.25">
      <c r="A9092" s="793"/>
      <c r="E9092" s="176"/>
      <c r="F9092" s="176"/>
      <c r="G9092" s="177"/>
      <c r="H9092" s="177"/>
    </row>
    <row r="9093" spans="1:8" x14ac:dyDescent="0.25">
      <c r="A9093" s="793"/>
      <c r="E9093" s="176"/>
      <c r="F9093" s="176"/>
      <c r="G9093" s="177"/>
      <c r="H9093" s="177"/>
    </row>
    <row r="9094" spans="1:8" x14ac:dyDescent="0.25">
      <c r="A9094" s="793"/>
      <c r="E9094" s="176"/>
      <c r="F9094" s="176"/>
      <c r="G9094" s="177"/>
      <c r="H9094" s="177"/>
    </row>
    <row r="9095" spans="1:8" x14ac:dyDescent="0.25">
      <c r="A9095" s="793"/>
      <c r="E9095" s="176"/>
      <c r="F9095" s="176"/>
      <c r="G9095" s="177"/>
      <c r="H9095" s="177"/>
    </row>
    <row r="9096" spans="1:8" x14ac:dyDescent="0.25">
      <c r="A9096" s="793"/>
      <c r="E9096" s="176"/>
      <c r="F9096" s="176"/>
      <c r="G9096" s="177"/>
      <c r="H9096" s="177"/>
    </row>
    <row r="9097" spans="1:8" x14ac:dyDescent="0.25">
      <c r="A9097" s="793"/>
      <c r="E9097" s="176"/>
      <c r="F9097" s="176"/>
      <c r="G9097" s="177"/>
      <c r="H9097" s="177"/>
    </row>
    <row r="9098" spans="1:8" x14ac:dyDescent="0.25">
      <c r="A9098" s="793"/>
      <c r="E9098" s="176"/>
      <c r="F9098" s="176"/>
      <c r="G9098" s="177"/>
      <c r="H9098" s="177"/>
    </row>
    <row r="9099" spans="1:8" x14ac:dyDescent="0.25">
      <c r="A9099" s="793"/>
      <c r="E9099" s="176"/>
      <c r="F9099" s="176"/>
      <c r="G9099" s="177"/>
      <c r="H9099" s="177"/>
    </row>
    <row r="9100" spans="1:8" x14ac:dyDescent="0.25">
      <c r="A9100" s="793"/>
      <c r="E9100" s="176"/>
      <c r="F9100" s="176"/>
      <c r="G9100" s="177"/>
      <c r="H9100" s="177"/>
    </row>
    <row r="9101" spans="1:8" x14ac:dyDescent="0.25">
      <c r="A9101" s="793"/>
      <c r="E9101" s="176"/>
      <c r="F9101" s="176"/>
      <c r="G9101" s="177"/>
      <c r="H9101" s="177"/>
    </row>
    <row r="9102" spans="1:8" x14ac:dyDescent="0.25">
      <c r="A9102" s="793"/>
      <c r="E9102" s="176"/>
      <c r="F9102" s="176"/>
      <c r="G9102" s="177"/>
      <c r="H9102" s="177"/>
    </row>
    <row r="9103" spans="1:8" x14ac:dyDescent="0.25">
      <c r="A9103" s="793"/>
      <c r="E9103" s="176"/>
      <c r="F9103" s="176"/>
      <c r="G9103" s="177"/>
      <c r="H9103" s="177"/>
    </row>
    <row r="9104" spans="1:8" x14ac:dyDescent="0.25">
      <c r="A9104" s="793"/>
      <c r="E9104" s="176"/>
      <c r="F9104" s="176"/>
      <c r="G9104" s="177"/>
      <c r="H9104" s="177"/>
    </row>
    <row r="9105" spans="1:8" x14ac:dyDescent="0.25">
      <c r="A9105" s="793"/>
      <c r="E9105" s="176"/>
      <c r="F9105" s="176"/>
      <c r="G9105" s="177"/>
      <c r="H9105" s="177"/>
    </row>
    <row r="9106" spans="1:8" x14ac:dyDescent="0.25">
      <c r="A9106" s="793"/>
      <c r="E9106" s="176"/>
      <c r="F9106" s="176"/>
      <c r="G9106" s="177"/>
      <c r="H9106" s="177"/>
    </row>
    <row r="9107" spans="1:8" x14ac:dyDescent="0.25">
      <c r="A9107" s="793"/>
      <c r="E9107" s="176"/>
      <c r="F9107" s="176"/>
      <c r="G9107" s="177"/>
      <c r="H9107" s="177"/>
    </row>
    <row r="9108" spans="1:8" x14ac:dyDescent="0.25">
      <c r="A9108" s="793"/>
      <c r="E9108" s="176"/>
      <c r="F9108" s="176"/>
      <c r="G9108" s="177"/>
      <c r="H9108" s="177"/>
    </row>
    <row r="9109" spans="1:8" x14ac:dyDescent="0.25">
      <c r="A9109" s="793"/>
      <c r="E9109" s="176"/>
      <c r="F9109" s="176"/>
      <c r="G9109" s="177"/>
      <c r="H9109" s="177"/>
    </row>
    <row r="9110" spans="1:8" x14ac:dyDescent="0.25">
      <c r="A9110" s="793"/>
      <c r="E9110" s="176"/>
      <c r="F9110" s="176"/>
      <c r="G9110" s="177"/>
      <c r="H9110" s="177"/>
    </row>
    <row r="9111" spans="1:8" x14ac:dyDescent="0.25">
      <c r="A9111" s="793"/>
      <c r="E9111" s="176"/>
      <c r="F9111" s="176"/>
      <c r="G9111" s="177"/>
      <c r="H9111" s="177"/>
    </row>
    <row r="9112" spans="1:8" x14ac:dyDescent="0.25">
      <c r="A9112" s="793"/>
      <c r="E9112" s="176"/>
      <c r="F9112" s="176"/>
      <c r="G9112" s="177"/>
      <c r="H9112" s="177"/>
    </row>
    <row r="9113" spans="1:8" x14ac:dyDescent="0.25">
      <c r="A9113" s="793"/>
      <c r="E9113" s="176"/>
      <c r="F9113" s="176"/>
      <c r="G9113" s="177"/>
      <c r="H9113" s="177"/>
    </row>
    <row r="9114" spans="1:8" x14ac:dyDescent="0.25">
      <c r="A9114" s="793"/>
      <c r="E9114" s="176"/>
      <c r="F9114" s="176"/>
      <c r="G9114" s="177"/>
      <c r="H9114" s="177"/>
    </row>
    <row r="9115" spans="1:8" x14ac:dyDescent="0.25">
      <c r="A9115" s="793"/>
      <c r="E9115" s="176"/>
      <c r="F9115" s="176"/>
      <c r="G9115" s="177"/>
      <c r="H9115" s="177"/>
    </row>
    <row r="9116" spans="1:8" x14ac:dyDescent="0.25">
      <c r="A9116" s="793"/>
      <c r="E9116" s="176"/>
      <c r="F9116" s="176"/>
      <c r="G9116" s="177"/>
      <c r="H9116" s="177"/>
    </row>
    <row r="9117" spans="1:8" x14ac:dyDescent="0.25">
      <c r="A9117" s="793"/>
      <c r="E9117" s="176"/>
      <c r="F9117" s="176"/>
      <c r="G9117" s="177"/>
      <c r="H9117" s="177"/>
    </row>
    <row r="9118" spans="1:8" x14ac:dyDescent="0.25">
      <c r="A9118" s="793"/>
      <c r="E9118" s="176"/>
      <c r="F9118" s="176"/>
      <c r="G9118" s="177"/>
      <c r="H9118" s="177"/>
    </row>
    <row r="9119" spans="1:8" x14ac:dyDescent="0.25">
      <c r="A9119" s="793"/>
      <c r="E9119" s="176"/>
      <c r="F9119" s="176"/>
      <c r="G9119" s="177"/>
      <c r="H9119" s="177"/>
    </row>
    <row r="9120" spans="1:8" x14ac:dyDescent="0.25">
      <c r="A9120" s="793"/>
      <c r="E9120" s="176"/>
      <c r="F9120" s="176"/>
      <c r="G9120" s="177"/>
      <c r="H9120" s="177"/>
    </row>
    <row r="9121" spans="1:8" x14ac:dyDescent="0.25">
      <c r="A9121" s="793"/>
      <c r="E9121" s="176"/>
      <c r="F9121" s="176"/>
      <c r="G9121" s="177"/>
      <c r="H9121" s="177"/>
    </row>
    <row r="9122" spans="1:8" x14ac:dyDescent="0.25">
      <c r="A9122" s="793"/>
      <c r="E9122" s="176"/>
      <c r="F9122" s="176"/>
      <c r="G9122" s="177"/>
      <c r="H9122" s="177"/>
    </row>
    <row r="9123" spans="1:8" x14ac:dyDescent="0.25">
      <c r="A9123" s="793"/>
      <c r="E9123" s="176"/>
      <c r="F9123" s="176"/>
      <c r="G9123" s="177"/>
      <c r="H9123" s="177"/>
    </row>
    <row r="9124" spans="1:8" x14ac:dyDescent="0.25">
      <c r="A9124" s="793"/>
      <c r="E9124" s="176"/>
      <c r="F9124" s="176"/>
      <c r="G9124" s="177"/>
      <c r="H9124" s="177"/>
    </row>
    <row r="9125" spans="1:8" x14ac:dyDescent="0.25">
      <c r="A9125" s="793"/>
      <c r="E9125" s="176"/>
      <c r="F9125" s="176"/>
      <c r="G9125" s="177"/>
      <c r="H9125" s="177"/>
    </row>
    <row r="9126" spans="1:8" x14ac:dyDescent="0.25">
      <c r="A9126" s="793"/>
      <c r="E9126" s="176"/>
      <c r="F9126" s="176"/>
      <c r="G9126" s="177"/>
      <c r="H9126" s="177"/>
    </row>
    <row r="9127" spans="1:8" x14ac:dyDescent="0.25">
      <c r="A9127" s="793"/>
      <c r="E9127" s="176"/>
      <c r="F9127" s="176"/>
      <c r="G9127" s="177"/>
      <c r="H9127" s="177"/>
    </row>
    <row r="9128" spans="1:8" x14ac:dyDescent="0.25">
      <c r="A9128" s="793"/>
      <c r="E9128" s="176"/>
      <c r="F9128" s="176"/>
      <c r="G9128" s="177"/>
      <c r="H9128" s="177"/>
    </row>
    <row r="9129" spans="1:8" x14ac:dyDescent="0.25">
      <c r="A9129" s="793"/>
      <c r="E9129" s="176"/>
      <c r="F9129" s="176"/>
      <c r="G9129" s="177"/>
      <c r="H9129" s="177"/>
    </row>
    <row r="9130" spans="1:8" x14ac:dyDescent="0.25">
      <c r="A9130" s="793"/>
      <c r="E9130" s="176"/>
      <c r="F9130" s="176"/>
      <c r="G9130" s="177"/>
      <c r="H9130" s="177"/>
    </row>
    <row r="9131" spans="1:8" x14ac:dyDescent="0.25">
      <c r="A9131" s="793"/>
      <c r="E9131" s="176"/>
      <c r="F9131" s="176"/>
      <c r="G9131" s="177"/>
      <c r="H9131" s="177"/>
    </row>
    <row r="9132" spans="1:8" x14ac:dyDescent="0.25">
      <c r="A9132" s="793"/>
      <c r="E9132" s="176"/>
      <c r="F9132" s="176"/>
      <c r="G9132" s="177"/>
      <c r="H9132" s="177"/>
    </row>
    <row r="9133" spans="1:8" x14ac:dyDescent="0.25">
      <c r="A9133" s="793"/>
      <c r="E9133" s="176"/>
      <c r="F9133" s="176"/>
      <c r="G9133" s="177"/>
      <c r="H9133" s="177"/>
    </row>
    <row r="9134" spans="1:8" x14ac:dyDescent="0.25">
      <c r="A9134" s="793"/>
      <c r="E9134" s="176"/>
      <c r="F9134" s="176"/>
      <c r="G9134" s="177"/>
      <c r="H9134" s="177"/>
    </row>
    <row r="9135" spans="1:8" x14ac:dyDescent="0.25">
      <c r="A9135" s="793"/>
      <c r="E9135" s="176"/>
      <c r="F9135" s="176"/>
      <c r="G9135" s="177"/>
      <c r="H9135" s="177"/>
    </row>
    <row r="9136" spans="1:8" x14ac:dyDescent="0.25">
      <c r="A9136" s="793"/>
      <c r="E9136" s="176"/>
      <c r="F9136" s="176"/>
      <c r="G9136" s="177"/>
      <c r="H9136" s="177"/>
    </row>
    <row r="9137" spans="1:8" x14ac:dyDescent="0.25">
      <c r="A9137" s="793"/>
      <c r="E9137" s="176"/>
      <c r="F9137" s="176"/>
      <c r="G9137" s="177"/>
      <c r="H9137" s="177"/>
    </row>
    <row r="9138" spans="1:8" x14ac:dyDescent="0.25">
      <c r="A9138" s="793"/>
      <c r="E9138" s="176"/>
      <c r="F9138" s="176"/>
      <c r="G9138" s="177"/>
      <c r="H9138" s="177"/>
    </row>
    <row r="9139" spans="1:8" x14ac:dyDescent="0.25">
      <c r="A9139" s="793"/>
      <c r="E9139" s="176"/>
      <c r="F9139" s="176"/>
      <c r="G9139" s="177"/>
      <c r="H9139" s="177"/>
    </row>
    <row r="9140" spans="1:8" x14ac:dyDescent="0.25">
      <c r="A9140" s="793"/>
      <c r="E9140" s="176"/>
      <c r="F9140" s="176"/>
      <c r="G9140" s="177"/>
      <c r="H9140" s="177"/>
    </row>
    <row r="9141" spans="1:8" x14ac:dyDescent="0.25">
      <c r="A9141" s="793"/>
      <c r="E9141" s="176"/>
      <c r="F9141" s="176"/>
      <c r="G9141" s="177"/>
      <c r="H9141" s="177"/>
    </row>
    <row r="9142" spans="1:8" x14ac:dyDescent="0.25">
      <c r="A9142" s="793"/>
      <c r="E9142" s="176"/>
      <c r="F9142" s="176"/>
      <c r="G9142" s="177"/>
      <c r="H9142" s="177"/>
    </row>
    <row r="9143" spans="1:8" x14ac:dyDescent="0.25">
      <c r="A9143" s="793"/>
      <c r="E9143" s="176"/>
      <c r="F9143" s="176"/>
      <c r="G9143" s="177"/>
      <c r="H9143" s="177"/>
    </row>
    <row r="9144" spans="1:8" x14ac:dyDescent="0.25">
      <c r="A9144" s="793"/>
      <c r="E9144" s="176"/>
      <c r="F9144" s="176"/>
      <c r="G9144" s="177"/>
      <c r="H9144" s="177"/>
    </row>
    <row r="9145" spans="1:8" x14ac:dyDescent="0.25">
      <c r="A9145" s="793"/>
      <c r="E9145" s="176"/>
      <c r="F9145" s="176"/>
      <c r="G9145" s="177"/>
      <c r="H9145" s="177"/>
    </row>
    <row r="9146" spans="1:8" x14ac:dyDescent="0.25">
      <c r="A9146" s="793"/>
      <c r="E9146" s="176"/>
      <c r="F9146" s="176"/>
      <c r="G9146" s="177"/>
      <c r="H9146" s="177"/>
    </row>
    <row r="9147" spans="1:8" x14ac:dyDescent="0.25">
      <c r="A9147" s="793"/>
      <c r="E9147" s="176"/>
      <c r="F9147" s="176"/>
      <c r="G9147" s="177"/>
      <c r="H9147" s="177"/>
    </row>
    <row r="9148" spans="1:8" x14ac:dyDescent="0.25">
      <c r="A9148" s="793"/>
      <c r="E9148" s="176"/>
      <c r="F9148" s="176"/>
      <c r="G9148" s="177"/>
      <c r="H9148" s="177"/>
    </row>
    <row r="9149" spans="1:8" x14ac:dyDescent="0.25">
      <c r="A9149" s="793"/>
      <c r="E9149" s="176"/>
      <c r="F9149" s="176"/>
      <c r="G9149" s="177"/>
      <c r="H9149" s="177"/>
    </row>
    <row r="9150" spans="1:8" x14ac:dyDescent="0.25">
      <c r="A9150" s="793"/>
      <c r="E9150" s="176"/>
      <c r="F9150" s="176"/>
      <c r="G9150" s="177"/>
      <c r="H9150" s="177"/>
    </row>
    <row r="9151" spans="1:8" x14ac:dyDescent="0.25">
      <c r="A9151" s="793"/>
      <c r="E9151" s="176"/>
      <c r="F9151" s="176"/>
      <c r="G9151" s="177"/>
      <c r="H9151" s="177"/>
    </row>
    <row r="9152" spans="1:8" x14ac:dyDescent="0.25">
      <c r="A9152" s="793"/>
      <c r="E9152" s="176"/>
      <c r="F9152" s="176"/>
      <c r="G9152" s="177"/>
      <c r="H9152" s="177"/>
    </row>
    <row r="9153" spans="1:8" x14ac:dyDescent="0.25">
      <c r="A9153" s="793"/>
      <c r="E9153" s="176"/>
      <c r="F9153" s="176"/>
      <c r="G9153" s="177"/>
      <c r="H9153" s="177"/>
    </row>
    <row r="9154" spans="1:8" x14ac:dyDescent="0.25">
      <c r="A9154" s="793"/>
      <c r="E9154" s="176"/>
      <c r="F9154" s="176"/>
      <c r="G9154" s="177"/>
      <c r="H9154" s="177"/>
    </row>
    <row r="9155" spans="1:8" x14ac:dyDescent="0.25">
      <c r="A9155" s="793"/>
      <c r="E9155" s="176"/>
      <c r="F9155" s="176"/>
      <c r="G9155" s="177"/>
      <c r="H9155" s="177"/>
    </row>
    <row r="9156" spans="1:8" x14ac:dyDescent="0.25">
      <c r="A9156" s="793"/>
      <c r="E9156" s="176"/>
      <c r="F9156" s="176"/>
      <c r="G9156" s="177"/>
      <c r="H9156" s="177"/>
    </row>
    <row r="9157" spans="1:8" x14ac:dyDescent="0.25">
      <c r="A9157" s="793"/>
      <c r="E9157" s="176"/>
      <c r="F9157" s="176"/>
      <c r="G9157" s="177"/>
      <c r="H9157" s="177"/>
    </row>
    <row r="9158" spans="1:8" x14ac:dyDescent="0.25">
      <c r="A9158" s="793"/>
      <c r="E9158" s="176"/>
      <c r="F9158" s="176"/>
      <c r="G9158" s="177"/>
      <c r="H9158" s="177"/>
    </row>
    <row r="9159" spans="1:8" x14ac:dyDescent="0.25">
      <c r="A9159" s="793"/>
      <c r="E9159" s="176"/>
      <c r="F9159" s="176"/>
      <c r="G9159" s="177"/>
      <c r="H9159" s="177"/>
    </row>
    <row r="9160" spans="1:8" x14ac:dyDescent="0.25">
      <c r="A9160" s="793"/>
      <c r="E9160" s="176"/>
      <c r="F9160" s="176"/>
      <c r="G9160" s="177"/>
      <c r="H9160" s="177"/>
    </row>
    <row r="9161" spans="1:8" x14ac:dyDescent="0.25">
      <c r="A9161" s="793"/>
      <c r="E9161" s="176"/>
      <c r="F9161" s="176"/>
      <c r="G9161" s="177"/>
      <c r="H9161" s="177"/>
    </row>
    <row r="9162" spans="1:8" x14ac:dyDescent="0.25">
      <c r="A9162" s="793"/>
      <c r="E9162" s="176"/>
      <c r="F9162" s="176"/>
      <c r="G9162" s="177"/>
      <c r="H9162" s="177"/>
    </row>
    <row r="9163" spans="1:8" x14ac:dyDescent="0.25">
      <c r="A9163" s="793"/>
      <c r="E9163" s="176"/>
      <c r="F9163" s="176"/>
      <c r="G9163" s="177"/>
      <c r="H9163" s="177"/>
    </row>
    <row r="9164" spans="1:8" x14ac:dyDescent="0.25">
      <c r="A9164" s="793"/>
      <c r="E9164" s="176"/>
      <c r="F9164" s="176"/>
      <c r="G9164" s="177"/>
      <c r="H9164" s="177"/>
    </row>
    <row r="9165" spans="1:8" x14ac:dyDescent="0.25">
      <c r="A9165" s="793"/>
      <c r="E9165" s="176"/>
      <c r="F9165" s="176"/>
      <c r="G9165" s="177"/>
      <c r="H9165" s="177"/>
    </row>
    <row r="9166" spans="1:8" x14ac:dyDescent="0.25">
      <c r="A9166" s="793"/>
      <c r="E9166" s="176"/>
      <c r="F9166" s="176"/>
      <c r="G9166" s="177"/>
      <c r="H9166" s="177"/>
    </row>
    <row r="9167" spans="1:8" x14ac:dyDescent="0.25">
      <c r="A9167" s="793"/>
      <c r="E9167" s="176"/>
      <c r="F9167" s="176"/>
      <c r="G9167" s="177"/>
      <c r="H9167" s="177"/>
    </row>
    <row r="9168" spans="1:8" x14ac:dyDescent="0.25">
      <c r="A9168" s="793"/>
      <c r="E9168" s="176"/>
      <c r="F9168" s="176"/>
      <c r="G9168" s="177"/>
      <c r="H9168" s="177"/>
    </row>
    <row r="9169" spans="1:8" x14ac:dyDescent="0.25">
      <c r="A9169" s="793"/>
      <c r="E9169" s="176"/>
      <c r="F9169" s="176"/>
      <c r="G9169" s="177"/>
      <c r="H9169" s="177"/>
    </row>
    <row r="9170" spans="1:8" x14ac:dyDescent="0.25">
      <c r="A9170" s="793"/>
      <c r="E9170" s="176"/>
      <c r="F9170" s="176"/>
      <c r="G9170" s="177"/>
      <c r="H9170" s="177"/>
    </row>
    <row r="9171" spans="1:8" x14ac:dyDescent="0.25">
      <c r="A9171" s="793"/>
      <c r="E9171" s="176"/>
      <c r="F9171" s="176"/>
      <c r="G9171" s="177"/>
      <c r="H9171" s="177"/>
    </row>
    <row r="9172" spans="1:8" x14ac:dyDescent="0.25">
      <c r="A9172" s="793"/>
      <c r="E9172" s="176"/>
      <c r="F9172" s="176"/>
      <c r="G9172" s="177"/>
      <c r="H9172" s="177"/>
    </row>
    <row r="9173" spans="1:8" x14ac:dyDescent="0.25">
      <c r="A9173" s="793"/>
      <c r="E9173" s="176"/>
      <c r="F9173" s="176"/>
      <c r="G9173" s="177"/>
      <c r="H9173" s="177"/>
    </row>
    <row r="9174" spans="1:8" x14ac:dyDescent="0.25">
      <c r="A9174" s="793"/>
      <c r="E9174" s="176"/>
      <c r="F9174" s="176"/>
      <c r="G9174" s="177"/>
      <c r="H9174" s="177"/>
    </row>
    <row r="9175" spans="1:8" x14ac:dyDescent="0.25">
      <c r="A9175" s="793"/>
      <c r="E9175" s="176"/>
      <c r="F9175" s="176"/>
      <c r="G9175" s="177"/>
      <c r="H9175" s="177"/>
    </row>
    <row r="9176" spans="1:8" x14ac:dyDescent="0.25">
      <c r="A9176" s="793"/>
      <c r="E9176" s="176"/>
      <c r="F9176" s="176"/>
      <c r="G9176" s="177"/>
      <c r="H9176" s="177"/>
    </row>
    <row r="9177" spans="1:8" x14ac:dyDescent="0.25">
      <c r="A9177" s="793"/>
      <c r="E9177" s="176"/>
      <c r="F9177" s="176"/>
      <c r="G9177" s="177"/>
      <c r="H9177" s="177"/>
    </row>
    <row r="9178" spans="1:8" x14ac:dyDescent="0.25">
      <c r="A9178" s="793"/>
      <c r="E9178" s="176"/>
      <c r="F9178" s="176"/>
      <c r="G9178" s="177"/>
      <c r="H9178" s="177"/>
    </row>
    <row r="9179" spans="1:8" x14ac:dyDescent="0.25">
      <c r="A9179" s="793"/>
      <c r="E9179" s="176"/>
      <c r="F9179" s="176"/>
      <c r="G9179" s="177"/>
      <c r="H9179" s="177"/>
    </row>
    <row r="9180" spans="1:8" x14ac:dyDescent="0.25">
      <c r="A9180" s="793"/>
      <c r="E9180" s="176"/>
      <c r="F9180" s="176"/>
      <c r="G9180" s="177"/>
      <c r="H9180" s="177"/>
    </row>
    <row r="9181" spans="1:8" x14ac:dyDescent="0.25">
      <c r="A9181" s="793"/>
      <c r="E9181" s="176"/>
      <c r="F9181" s="176"/>
      <c r="G9181" s="177"/>
      <c r="H9181" s="177"/>
    </row>
    <row r="9182" spans="1:8" x14ac:dyDescent="0.25">
      <c r="A9182" s="793"/>
      <c r="E9182" s="176"/>
      <c r="F9182" s="176"/>
      <c r="G9182" s="177"/>
      <c r="H9182" s="177"/>
    </row>
    <row r="9183" spans="1:8" x14ac:dyDescent="0.25">
      <c r="A9183" s="793"/>
      <c r="E9183" s="176"/>
      <c r="F9183" s="176"/>
      <c r="G9183" s="177"/>
      <c r="H9183" s="177"/>
    </row>
    <row r="9184" spans="1:8" x14ac:dyDescent="0.25">
      <c r="A9184" s="793"/>
      <c r="E9184" s="176"/>
      <c r="F9184" s="176"/>
      <c r="G9184" s="177"/>
      <c r="H9184" s="177"/>
    </row>
    <row r="9185" spans="1:8" x14ac:dyDescent="0.25">
      <c r="A9185" s="793"/>
      <c r="E9185" s="176"/>
      <c r="F9185" s="176"/>
      <c r="G9185" s="177"/>
      <c r="H9185" s="177"/>
    </row>
    <row r="9186" spans="1:8" x14ac:dyDescent="0.25">
      <c r="A9186" s="793"/>
      <c r="E9186" s="176"/>
      <c r="F9186" s="176"/>
      <c r="G9186" s="177"/>
      <c r="H9186" s="177"/>
    </row>
    <row r="9187" spans="1:8" x14ac:dyDescent="0.25">
      <c r="A9187" s="793"/>
      <c r="E9187" s="176"/>
      <c r="F9187" s="176"/>
      <c r="G9187" s="177"/>
      <c r="H9187" s="177"/>
    </row>
    <row r="9188" spans="1:8" x14ac:dyDescent="0.25">
      <c r="A9188" s="793"/>
      <c r="E9188" s="176"/>
      <c r="F9188" s="176"/>
      <c r="G9188" s="177"/>
      <c r="H9188" s="177"/>
    </row>
    <row r="9189" spans="1:8" x14ac:dyDescent="0.25">
      <c r="A9189" s="793"/>
      <c r="E9189" s="176"/>
      <c r="F9189" s="176"/>
      <c r="G9189" s="177"/>
      <c r="H9189" s="177"/>
    </row>
    <row r="9190" spans="1:8" x14ac:dyDescent="0.25">
      <c r="A9190" s="793"/>
      <c r="E9190" s="176"/>
      <c r="F9190" s="176"/>
      <c r="G9190" s="177"/>
      <c r="H9190" s="177"/>
    </row>
    <row r="9191" spans="1:8" x14ac:dyDescent="0.25">
      <c r="A9191" s="793"/>
      <c r="E9191" s="176"/>
      <c r="F9191" s="176"/>
      <c r="G9191" s="177"/>
      <c r="H9191" s="177"/>
    </row>
    <row r="9192" spans="1:8" x14ac:dyDescent="0.25">
      <c r="A9192" s="793"/>
      <c r="E9192" s="176"/>
      <c r="F9192" s="176"/>
      <c r="G9192" s="177"/>
      <c r="H9192" s="177"/>
    </row>
    <row r="9193" spans="1:8" x14ac:dyDescent="0.25">
      <c r="A9193" s="793"/>
      <c r="E9193" s="176"/>
      <c r="F9193" s="176"/>
      <c r="G9193" s="177"/>
      <c r="H9193" s="177"/>
    </row>
    <row r="9194" spans="1:8" x14ac:dyDescent="0.25">
      <c r="A9194" s="793"/>
      <c r="E9194" s="176"/>
      <c r="F9194" s="176"/>
      <c r="G9194" s="177"/>
      <c r="H9194" s="177"/>
    </row>
    <row r="9195" spans="1:8" x14ac:dyDescent="0.25">
      <c r="A9195" s="793"/>
      <c r="E9195" s="176"/>
      <c r="F9195" s="176"/>
      <c r="G9195" s="177"/>
      <c r="H9195" s="177"/>
    </row>
    <row r="9196" spans="1:8" x14ac:dyDescent="0.25">
      <c r="A9196" s="793"/>
      <c r="E9196" s="176"/>
      <c r="F9196" s="176"/>
      <c r="G9196" s="177"/>
      <c r="H9196" s="177"/>
    </row>
    <row r="9197" spans="1:8" x14ac:dyDescent="0.25">
      <c r="A9197" s="793"/>
      <c r="E9197" s="176"/>
      <c r="F9197" s="176"/>
      <c r="G9197" s="177"/>
      <c r="H9197" s="177"/>
    </row>
    <row r="9198" spans="1:8" x14ac:dyDescent="0.25">
      <c r="A9198" s="793"/>
      <c r="E9198" s="176"/>
      <c r="F9198" s="176"/>
      <c r="G9198" s="177"/>
      <c r="H9198" s="177"/>
    </row>
    <row r="9199" spans="1:8" x14ac:dyDescent="0.25">
      <c r="A9199" s="793"/>
      <c r="E9199" s="176"/>
      <c r="F9199" s="176"/>
      <c r="G9199" s="177"/>
      <c r="H9199" s="177"/>
    </row>
    <row r="9200" spans="1:8" x14ac:dyDescent="0.25">
      <c r="A9200" s="793"/>
      <c r="E9200" s="176"/>
      <c r="F9200" s="176"/>
      <c r="G9200" s="177"/>
      <c r="H9200" s="177"/>
    </row>
    <row r="9201" spans="1:8" x14ac:dyDescent="0.25">
      <c r="A9201" s="793"/>
      <c r="E9201" s="176"/>
      <c r="F9201" s="176"/>
      <c r="G9201" s="177"/>
      <c r="H9201" s="177"/>
    </row>
    <row r="9202" spans="1:8" x14ac:dyDescent="0.25">
      <c r="A9202" s="793"/>
      <c r="E9202" s="176"/>
      <c r="F9202" s="176"/>
      <c r="G9202" s="177"/>
      <c r="H9202" s="177"/>
    </row>
    <row r="9203" spans="1:8" x14ac:dyDescent="0.25">
      <c r="A9203" s="793"/>
      <c r="E9203" s="176"/>
      <c r="F9203" s="176"/>
      <c r="G9203" s="177"/>
      <c r="H9203" s="177"/>
    </row>
    <row r="9204" spans="1:8" x14ac:dyDescent="0.25">
      <c r="A9204" s="793"/>
      <c r="E9204" s="176"/>
      <c r="F9204" s="176"/>
      <c r="G9204" s="177"/>
      <c r="H9204" s="177"/>
    </row>
    <row r="9205" spans="1:8" x14ac:dyDescent="0.25">
      <c r="A9205" s="793"/>
      <c r="E9205" s="176"/>
      <c r="F9205" s="176"/>
      <c r="G9205" s="177"/>
      <c r="H9205" s="177"/>
    </row>
    <row r="9206" spans="1:8" x14ac:dyDescent="0.25">
      <c r="A9206" s="793"/>
      <c r="E9206" s="176"/>
      <c r="F9206" s="176"/>
      <c r="G9206" s="177"/>
      <c r="H9206" s="177"/>
    </row>
    <row r="9207" spans="1:8" x14ac:dyDescent="0.25">
      <c r="A9207" s="793"/>
      <c r="E9207" s="176"/>
      <c r="F9207" s="176"/>
      <c r="G9207" s="177"/>
      <c r="H9207" s="177"/>
    </row>
    <row r="9208" spans="1:8" x14ac:dyDescent="0.25">
      <c r="A9208" s="793"/>
      <c r="E9208" s="176"/>
      <c r="F9208" s="176"/>
      <c r="G9208" s="177"/>
      <c r="H9208" s="177"/>
    </row>
    <row r="9209" spans="1:8" x14ac:dyDescent="0.25">
      <c r="A9209" s="793"/>
      <c r="E9209" s="176"/>
      <c r="F9209" s="176"/>
      <c r="G9209" s="177"/>
      <c r="H9209" s="177"/>
    </row>
    <row r="9210" spans="1:8" x14ac:dyDescent="0.25">
      <c r="A9210" s="793"/>
      <c r="E9210" s="176"/>
      <c r="F9210" s="176"/>
      <c r="G9210" s="177"/>
      <c r="H9210" s="177"/>
    </row>
    <row r="9211" spans="1:8" x14ac:dyDescent="0.25">
      <c r="A9211" s="793"/>
      <c r="E9211" s="176"/>
      <c r="F9211" s="176"/>
      <c r="G9211" s="177"/>
      <c r="H9211" s="177"/>
    </row>
    <row r="9212" spans="1:8" x14ac:dyDescent="0.25">
      <c r="A9212" s="793"/>
      <c r="E9212" s="176"/>
      <c r="F9212" s="176"/>
      <c r="G9212" s="177"/>
      <c r="H9212" s="177"/>
    </row>
    <row r="9213" spans="1:8" x14ac:dyDescent="0.25">
      <c r="A9213" s="793"/>
      <c r="E9213" s="176"/>
      <c r="F9213" s="176"/>
      <c r="G9213" s="177"/>
      <c r="H9213" s="177"/>
    </row>
    <row r="9214" spans="1:8" x14ac:dyDescent="0.25">
      <c r="A9214" s="793"/>
      <c r="E9214" s="176"/>
      <c r="F9214" s="176"/>
      <c r="G9214" s="177"/>
      <c r="H9214" s="177"/>
    </row>
    <row r="9215" spans="1:8" x14ac:dyDescent="0.25">
      <c r="A9215" s="793"/>
      <c r="E9215" s="176"/>
      <c r="F9215" s="176"/>
      <c r="G9215" s="177"/>
      <c r="H9215" s="177"/>
    </row>
    <row r="9216" spans="1:8" x14ac:dyDescent="0.25">
      <c r="A9216" s="793"/>
      <c r="E9216" s="176"/>
      <c r="F9216" s="176"/>
      <c r="G9216" s="177"/>
      <c r="H9216" s="177"/>
    </row>
    <row r="9217" spans="1:8" x14ac:dyDescent="0.25">
      <c r="A9217" s="793"/>
      <c r="E9217" s="176"/>
      <c r="F9217" s="176"/>
      <c r="G9217" s="177"/>
      <c r="H9217" s="177"/>
    </row>
    <row r="9218" spans="1:8" x14ac:dyDescent="0.25">
      <c r="A9218" s="793"/>
      <c r="E9218" s="176"/>
      <c r="F9218" s="176"/>
      <c r="G9218" s="177"/>
      <c r="H9218" s="177"/>
    </row>
    <row r="9219" spans="1:8" x14ac:dyDescent="0.25">
      <c r="A9219" s="793"/>
      <c r="E9219" s="176"/>
      <c r="F9219" s="176"/>
      <c r="G9219" s="177"/>
      <c r="H9219" s="177"/>
    </row>
    <row r="9220" spans="1:8" x14ac:dyDescent="0.25">
      <c r="A9220" s="793"/>
      <c r="E9220" s="176"/>
      <c r="F9220" s="176"/>
      <c r="G9220" s="177"/>
      <c r="H9220" s="177"/>
    </row>
    <row r="9221" spans="1:8" x14ac:dyDescent="0.25">
      <c r="A9221" s="793"/>
      <c r="E9221" s="176"/>
      <c r="F9221" s="176"/>
      <c r="G9221" s="177"/>
      <c r="H9221" s="177"/>
    </row>
    <row r="9222" spans="1:8" x14ac:dyDescent="0.25">
      <c r="A9222" s="793"/>
      <c r="E9222" s="176"/>
      <c r="F9222" s="176"/>
      <c r="G9222" s="177"/>
      <c r="H9222" s="177"/>
    </row>
    <row r="9223" spans="1:8" x14ac:dyDescent="0.25">
      <c r="A9223" s="793"/>
      <c r="E9223" s="176"/>
      <c r="F9223" s="176"/>
      <c r="G9223" s="177"/>
      <c r="H9223" s="177"/>
    </row>
    <row r="9224" spans="1:8" x14ac:dyDescent="0.25">
      <c r="A9224" s="793"/>
      <c r="E9224" s="176"/>
      <c r="F9224" s="176"/>
      <c r="G9224" s="177"/>
      <c r="H9224" s="177"/>
    </row>
    <row r="9225" spans="1:8" x14ac:dyDescent="0.25">
      <c r="A9225" s="793"/>
      <c r="E9225" s="176"/>
      <c r="F9225" s="176"/>
      <c r="G9225" s="177"/>
      <c r="H9225" s="177"/>
    </row>
    <row r="9226" spans="1:8" x14ac:dyDescent="0.25">
      <c r="A9226" s="793"/>
      <c r="E9226" s="176"/>
      <c r="F9226" s="176"/>
      <c r="G9226" s="177"/>
      <c r="H9226" s="177"/>
    </row>
    <row r="9227" spans="1:8" x14ac:dyDescent="0.25">
      <c r="A9227" s="793"/>
      <c r="E9227" s="176"/>
      <c r="F9227" s="176"/>
      <c r="G9227" s="177"/>
      <c r="H9227" s="177"/>
    </row>
    <row r="9228" spans="1:8" x14ac:dyDescent="0.25">
      <c r="A9228" s="793"/>
      <c r="E9228" s="176"/>
      <c r="F9228" s="176"/>
      <c r="G9228" s="177"/>
      <c r="H9228" s="177"/>
    </row>
    <row r="9229" spans="1:8" x14ac:dyDescent="0.25">
      <c r="A9229" s="793"/>
      <c r="E9229" s="176"/>
      <c r="F9229" s="176"/>
      <c r="G9229" s="177"/>
      <c r="H9229" s="177"/>
    </row>
    <row r="9230" spans="1:8" x14ac:dyDescent="0.25">
      <c r="A9230" s="793"/>
      <c r="E9230" s="176"/>
      <c r="F9230" s="176"/>
      <c r="G9230" s="177"/>
      <c r="H9230" s="177"/>
    </row>
    <row r="9231" spans="1:8" x14ac:dyDescent="0.25">
      <c r="A9231" s="793"/>
      <c r="E9231" s="176"/>
      <c r="F9231" s="176"/>
      <c r="G9231" s="177"/>
      <c r="H9231" s="177"/>
    </row>
    <row r="9232" spans="1:8" x14ac:dyDescent="0.25">
      <c r="A9232" s="793"/>
      <c r="E9232" s="176"/>
      <c r="F9232" s="176"/>
      <c r="G9232" s="177"/>
      <c r="H9232" s="177"/>
    </row>
    <row r="9233" spans="1:8" x14ac:dyDescent="0.25">
      <c r="A9233" s="793"/>
      <c r="E9233" s="176"/>
      <c r="F9233" s="176"/>
      <c r="G9233" s="177"/>
      <c r="H9233" s="177"/>
    </row>
    <row r="9234" spans="1:8" x14ac:dyDescent="0.25">
      <c r="A9234" s="793"/>
      <c r="E9234" s="176"/>
      <c r="F9234" s="176"/>
      <c r="G9234" s="177"/>
      <c r="H9234" s="177"/>
    </row>
    <row r="9235" spans="1:8" x14ac:dyDescent="0.25">
      <c r="A9235" s="793"/>
      <c r="E9235" s="176"/>
      <c r="F9235" s="176"/>
      <c r="G9235" s="177"/>
      <c r="H9235" s="177"/>
    </row>
    <row r="9236" spans="1:8" x14ac:dyDescent="0.25">
      <c r="A9236" s="793"/>
      <c r="E9236" s="176"/>
      <c r="F9236" s="176"/>
      <c r="G9236" s="177"/>
      <c r="H9236" s="177"/>
    </row>
    <row r="9237" spans="1:8" x14ac:dyDescent="0.25">
      <c r="A9237" s="793"/>
      <c r="E9237" s="176"/>
      <c r="F9237" s="176"/>
      <c r="G9237" s="177"/>
      <c r="H9237" s="177"/>
    </row>
    <row r="9238" spans="1:8" x14ac:dyDescent="0.25">
      <c r="A9238" s="793"/>
      <c r="E9238" s="176"/>
      <c r="F9238" s="176"/>
      <c r="G9238" s="177"/>
      <c r="H9238" s="177"/>
    </row>
    <row r="9239" spans="1:8" x14ac:dyDescent="0.25">
      <c r="A9239" s="793"/>
      <c r="E9239" s="176"/>
      <c r="F9239" s="176"/>
      <c r="G9239" s="177"/>
      <c r="H9239" s="177"/>
    </row>
    <row r="9240" spans="1:8" x14ac:dyDescent="0.25">
      <c r="A9240" s="793"/>
      <c r="E9240" s="176"/>
      <c r="F9240" s="176"/>
      <c r="G9240" s="177"/>
      <c r="H9240" s="177"/>
    </row>
    <row r="9241" spans="1:8" x14ac:dyDescent="0.25">
      <c r="A9241" s="793"/>
      <c r="E9241" s="176"/>
      <c r="F9241" s="176"/>
      <c r="G9241" s="177"/>
      <c r="H9241" s="177"/>
    </row>
    <row r="9242" spans="1:8" x14ac:dyDescent="0.25">
      <c r="A9242" s="793"/>
      <c r="E9242" s="176"/>
      <c r="F9242" s="176"/>
      <c r="G9242" s="177"/>
      <c r="H9242" s="177"/>
    </row>
    <row r="9243" spans="1:8" x14ac:dyDescent="0.25">
      <c r="A9243" s="793"/>
      <c r="E9243" s="176"/>
      <c r="F9243" s="176"/>
      <c r="G9243" s="177"/>
      <c r="H9243" s="177"/>
    </row>
    <row r="9244" spans="1:8" x14ac:dyDescent="0.25">
      <c r="A9244" s="793"/>
      <c r="E9244" s="176"/>
      <c r="F9244" s="176"/>
      <c r="G9244" s="177"/>
      <c r="H9244" s="177"/>
    </row>
    <row r="9245" spans="1:8" x14ac:dyDescent="0.25">
      <c r="A9245" s="793"/>
      <c r="E9245" s="176"/>
      <c r="F9245" s="176"/>
      <c r="G9245" s="177"/>
      <c r="H9245" s="177"/>
    </row>
    <row r="9246" spans="1:8" x14ac:dyDescent="0.25">
      <c r="A9246" s="793"/>
      <c r="E9246" s="176"/>
      <c r="F9246" s="176"/>
      <c r="G9246" s="177"/>
      <c r="H9246" s="177"/>
    </row>
    <row r="9247" spans="1:8" x14ac:dyDescent="0.25">
      <c r="A9247" s="793"/>
      <c r="E9247" s="176"/>
      <c r="F9247" s="176"/>
      <c r="G9247" s="177"/>
      <c r="H9247" s="177"/>
    </row>
    <row r="9248" spans="1:8" x14ac:dyDescent="0.25">
      <c r="A9248" s="793"/>
      <c r="E9248" s="176"/>
      <c r="F9248" s="176"/>
      <c r="G9248" s="177"/>
      <c r="H9248" s="177"/>
    </row>
    <row r="9249" spans="1:8" x14ac:dyDescent="0.25">
      <c r="A9249" s="793"/>
      <c r="E9249" s="176"/>
      <c r="F9249" s="176"/>
      <c r="G9249" s="177"/>
      <c r="H9249" s="177"/>
    </row>
    <row r="9250" spans="1:8" x14ac:dyDescent="0.25">
      <c r="A9250" s="793"/>
      <c r="E9250" s="176"/>
      <c r="F9250" s="176"/>
      <c r="G9250" s="177"/>
      <c r="H9250" s="177"/>
    </row>
    <row r="9251" spans="1:8" x14ac:dyDescent="0.25">
      <c r="A9251" s="793"/>
      <c r="E9251" s="176"/>
      <c r="F9251" s="176"/>
      <c r="G9251" s="177"/>
      <c r="H9251" s="177"/>
    </row>
    <row r="9252" spans="1:8" x14ac:dyDescent="0.25">
      <c r="A9252" s="793"/>
      <c r="E9252" s="176"/>
      <c r="F9252" s="176"/>
      <c r="G9252" s="177"/>
      <c r="H9252" s="177"/>
    </row>
    <row r="9253" spans="1:8" x14ac:dyDescent="0.25">
      <c r="A9253" s="793"/>
      <c r="E9253" s="176"/>
      <c r="F9253" s="176"/>
      <c r="G9253" s="177"/>
      <c r="H9253" s="177"/>
    </row>
    <row r="9254" spans="1:8" x14ac:dyDescent="0.25">
      <c r="A9254" s="793"/>
      <c r="E9254" s="176"/>
      <c r="F9254" s="176"/>
      <c r="G9254" s="177"/>
      <c r="H9254" s="177"/>
    </row>
    <row r="9255" spans="1:8" x14ac:dyDescent="0.25">
      <c r="A9255" s="793"/>
      <c r="E9255" s="176"/>
      <c r="F9255" s="176"/>
      <c r="G9255" s="177"/>
      <c r="H9255" s="177"/>
    </row>
    <row r="9256" spans="1:8" x14ac:dyDescent="0.25">
      <c r="A9256" s="793"/>
      <c r="E9256" s="176"/>
      <c r="F9256" s="176"/>
      <c r="G9256" s="177"/>
      <c r="H9256" s="177"/>
    </row>
    <row r="9257" spans="1:8" x14ac:dyDescent="0.25">
      <c r="A9257" s="793"/>
      <c r="E9257" s="176"/>
      <c r="F9257" s="176"/>
      <c r="G9257" s="177"/>
      <c r="H9257" s="177"/>
    </row>
    <row r="9258" spans="1:8" x14ac:dyDescent="0.25">
      <c r="A9258" s="793"/>
      <c r="E9258" s="176"/>
      <c r="F9258" s="176"/>
      <c r="G9258" s="177"/>
      <c r="H9258" s="177"/>
    </row>
    <row r="9259" spans="1:8" x14ac:dyDescent="0.25">
      <c r="A9259" s="793"/>
      <c r="E9259" s="176"/>
      <c r="F9259" s="176"/>
      <c r="G9259" s="177"/>
      <c r="H9259" s="177"/>
    </row>
    <row r="9260" spans="1:8" x14ac:dyDescent="0.25">
      <c r="A9260" s="793"/>
      <c r="E9260" s="176"/>
      <c r="F9260" s="176"/>
      <c r="G9260" s="177"/>
      <c r="H9260" s="177"/>
    </row>
    <row r="9261" spans="1:8" x14ac:dyDescent="0.25">
      <c r="A9261" s="793"/>
      <c r="E9261" s="176"/>
      <c r="F9261" s="176"/>
      <c r="G9261" s="177"/>
      <c r="H9261" s="177"/>
    </row>
    <row r="9262" spans="1:8" x14ac:dyDescent="0.25">
      <c r="A9262" s="793"/>
      <c r="E9262" s="176"/>
      <c r="F9262" s="176"/>
      <c r="G9262" s="177"/>
      <c r="H9262" s="177"/>
    </row>
    <row r="9263" spans="1:8" x14ac:dyDescent="0.25">
      <c r="A9263" s="793"/>
      <c r="E9263" s="176"/>
      <c r="F9263" s="176"/>
      <c r="G9263" s="177"/>
      <c r="H9263" s="177"/>
    </row>
    <row r="9264" spans="1:8" x14ac:dyDescent="0.25">
      <c r="A9264" s="793"/>
      <c r="E9264" s="176"/>
      <c r="F9264" s="176"/>
      <c r="G9264" s="177"/>
      <c r="H9264" s="177"/>
    </row>
    <row r="9265" spans="1:8" x14ac:dyDescent="0.25">
      <c r="A9265" s="793"/>
      <c r="E9265" s="176"/>
      <c r="F9265" s="176"/>
      <c r="G9265" s="177"/>
      <c r="H9265" s="177"/>
    </row>
    <row r="9266" spans="1:8" x14ac:dyDescent="0.25">
      <c r="A9266" s="793"/>
      <c r="E9266" s="176"/>
      <c r="F9266" s="176"/>
      <c r="G9266" s="177"/>
      <c r="H9266" s="177"/>
    </row>
    <row r="9267" spans="1:8" x14ac:dyDescent="0.25">
      <c r="A9267" s="793"/>
      <c r="E9267" s="176"/>
      <c r="F9267" s="176"/>
      <c r="G9267" s="177"/>
      <c r="H9267" s="177"/>
    </row>
    <row r="9268" spans="1:8" x14ac:dyDescent="0.25">
      <c r="A9268" s="793"/>
      <c r="E9268" s="176"/>
      <c r="F9268" s="176"/>
      <c r="G9268" s="177"/>
      <c r="H9268" s="177"/>
    </row>
    <row r="9269" spans="1:8" x14ac:dyDescent="0.25">
      <c r="A9269" s="793"/>
      <c r="E9269" s="176"/>
      <c r="F9269" s="176"/>
      <c r="G9269" s="177"/>
      <c r="H9269" s="177"/>
    </row>
    <row r="9270" spans="1:8" x14ac:dyDescent="0.25">
      <c r="A9270" s="793"/>
      <c r="E9270" s="176"/>
      <c r="F9270" s="176"/>
      <c r="G9270" s="177"/>
      <c r="H9270" s="177"/>
    </row>
    <row r="9271" spans="1:8" x14ac:dyDescent="0.25">
      <c r="A9271" s="793"/>
      <c r="E9271" s="176"/>
      <c r="F9271" s="176"/>
      <c r="G9271" s="177"/>
      <c r="H9271" s="177"/>
    </row>
    <row r="9272" spans="1:8" x14ac:dyDescent="0.25">
      <c r="A9272" s="793"/>
      <c r="E9272" s="176"/>
      <c r="F9272" s="176"/>
      <c r="G9272" s="177"/>
      <c r="H9272" s="177"/>
    </row>
    <row r="9273" spans="1:8" x14ac:dyDescent="0.25">
      <c r="A9273" s="793"/>
      <c r="E9273" s="176"/>
      <c r="F9273" s="176"/>
      <c r="G9273" s="177"/>
      <c r="H9273" s="177"/>
    </row>
    <row r="9274" spans="1:8" x14ac:dyDescent="0.25">
      <c r="A9274" s="793"/>
      <c r="E9274" s="176"/>
      <c r="F9274" s="176"/>
      <c r="G9274" s="177"/>
      <c r="H9274" s="177"/>
    </row>
    <row r="9275" spans="1:8" x14ac:dyDescent="0.25">
      <c r="A9275" s="793"/>
      <c r="E9275" s="176"/>
      <c r="F9275" s="176"/>
      <c r="G9275" s="177"/>
      <c r="H9275" s="177"/>
    </row>
    <row r="9276" spans="1:8" x14ac:dyDescent="0.25">
      <c r="A9276" s="793"/>
      <c r="E9276" s="176"/>
      <c r="F9276" s="176"/>
      <c r="G9276" s="177"/>
      <c r="H9276" s="177"/>
    </row>
    <row r="9277" spans="1:8" x14ac:dyDescent="0.25">
      <c r="A9277" s="793"/>
      <c r="E9277" s="176"/>
      <c r="F9277" s="176"/>
      <c r="G9277" s="177"/>
      <c r="H9277" s="177"/>
    </row>
    <row r="9278" spans="1:8" x14ac:dyDescent="0.25">
      <c r="A9278" s="793"/>
      <c r="E9278" s="176"/>
      <c r="F9278" s="176"/>
      <c r="G9278" s="177"/>
      <c r="H9278" s="177"/>
    </row>
    <row r="9279" spans="1:8" x14ac:dyDescent="0.25">
      <c r="A9279" s="793"/>
      <c r="E9279" s="176"/>
      <c r="F9279" s="176"/>
      <c r="G9279" s="177"/>
      <c r="H9279" s="177"/>
    </row>
    <row r="9280" spans="1:8" x14ac:dyDescent="0.25">
      <c r="A9280" s="793"/>
      <c r="E9280" s="176"/>
      <c r="F9280" s="176"/>
      <c r="G9280" s="177"/>
      <c r="H9280" s="177"/>
    </row>
    <row r="9281" spans="1:8" x14ac:dyDescent="0.25">
      <c r="A9281" s="793"/>
      <c r="E9281" s="176"/>
      <c r="F9281" s="176"/>
      <c r="G9281" s="177"/>
      <c r="H9281" s="177"/>
    </row>
    <row r="9282" spans="1:8" x14ac:dyDescent="0.25">
      <c r="A9282" s="793"/>
      <c r="E9282" s="176"/>
      <c r="F9282" s="176"/>
      <c r="G9282" s="177"/>
      <c r="H9282" s="177"/>
    </row>
    <row r="9283" spans="1:8" x14ac:dyDescent="0.25">
      <c r="A9283" s="793"/>
      <c r="E9283" s="176"/>
      <c r="F9283" s="176"/>
      <c r="G9283" s="177"/>
      <c r="H9283" s="177"/>
    </row>
    <row r="9284" spans="1:8" x14ac:dyDescent="0.25">
      <c r="A9284" s="793"/>
      <c r="E9284" s="176"/>
      <c r="F9284" s="176"/>
      <c r="G9284" s="177"/>
      <c r="H9284" s="177"/>
    </row>
    <row r="9285" spans="1:8" x14ac:dyDescent="0.25">
      <c r="A9285" s="793"/>
      <c r="E9285" s="176"/>
      <c r="F9285" s="176"/>
      <c r="G9285" s="177"/>
      <c r="H9285" s="177"/>
    </row>
    <row r="9286" spans="1:8" x14ac:dyDescent="0.25">
      <c r="A9286" s="793"/>
      <c r="E9286" s="176"/>
      <c r="F9286" s="176"/>
      <c r="G9286" s="177"/>
      <c r="H9286" s="177"/>
    </row>
    <row r="9287" spans="1:8" x14ac:dyDescent="0.25">
      <c r="A9287" s="793"/>
      <c r="E9287" s="176"/>
      <c r="F9287" s="176"/>
      <c r="G9287" s="177"/>
      <c r="H9287" s="177"/>
    </row>
    <row r="9288" spans="1:8" x14ac:dyDescent="0.25">
      <c r="A9288" s="793"/>
      <c r="E9288" s="176"/>
      <c r="F9288" s="176"/>
      <c r="G9288" s="177"/>
      <c r="H9288" s="177"/>
    </row>
    <row r="9289" spans="1:8" x14ac:dyDescent="0.25">
      <c r="A9289" s="793"/>
      <c r="E9289" s="176"/>
      <c r="F9289" s="176"/>
      <c r="G9289" s="177"/>
      <c r="H9289" s="177"/>
    </row>
    <row r="9290" spans="1:8" x14ac:dyDescent="0.25">
      <c r="A9290" s="793"/>
      <c r="E9290" s="176"/>
      <c r="F9290" s="176"/>
      <c r="G9290" s="177"/>
      <c r="H9290" s="177"/>
    </row>
    <row r="9291" spans="1:8" x14ac:dyDescent="0.25">
      <c r="A9291" s="793"/>
      <c r="E9291" s="176"/>
      <c r="F9291" s="176"/>
      <c r="G9291" s="177"/>
      <c r="H9291" s="177"/>
    </row>
    <row r="9292" spans="1:8" x14ac:dyDescent="0.25">
      <c r="A9292" s="793"/>
      <c r="E9292" s="176"/>
      <c r="F9292" s="176"/>
      <c r="G9292" s="177"/>
      <c r="H9292" s="177"/>
    </row>
    <row r="9293" spans="1:8" x14ac:dyDescent="0.25">
      <c r="A9293" s="793"/>
      <c r="E9293" s="176"/>
      <c r="F9293" s="176"/>
      <c r="G9293" s="177"/>
      <c r="H9293" s="177"/>
    </row>
    <row r="9294" spans="1:8" x14ac:dyDescent="0.25">
      <c r="A9294" s="793"/>
      <c r="E9294" s="176"/>
      <c r="F9294" s="176"/>
      <c r="G9294" s="177"/>
      <c r="H9294" s="177"/>
    </row>
    <row r="9295" spans="1:8" x14ac:dyDescent="0.25">
      <c r="A9295" s="793"/>
      <c r="E9295" s="176"/>
      <c r="F9295" s="176"/>
      <c r="G9295" s="177"/>
      <c r="H9295" s="177"/>
    </row>
    <row r="9296" spans="1:8" x14ac:dyDescent="0.25">
      <c r="A9296" s="793"/>
      <c r="E9296" s="176"/>
      <c r="F9296" s="176"/>
      <c r="G9296" s="177"/>
      <c r="H9296" s="177"/>
    </row>
    <row r="9297" spans="1:8" x14ac:dyDescent="0.25">
      <c r="A9297" s="793"/>
      <c r="E9297" s="176"/>
      <c r="F9297" s="176"/>
      <c r="G9297" s="177"/>
      <c r="H9297" s="177"/>
    </row>
    <row r="9298" spans="1:8" x14ac:dyDescent="0.25">
      <c r="A9298" s="793"/>
      <c r="E9298" s="176"/>
      <c r="F9298" s="176"/>
      <c r="G9298" s="177"/>
      <c r="H9298" s="177"/>
    </row>
    <row r="9299" spans="1:8" x14ac:dyDescent="0.25">
      <c r="A9299" s="793"/>
      <c r="E9299" s="176"/>
      <c r="F9299" s="176"/>
      <c r="G9299" s="177"/>
      <c r="H9299" s="177"/>
    </row>
    <row r="9300" spans="1:8" x14ac:dyDescent="0.25">
      <c r="A9300" s="793"/>
      <c r="E9300" s="176"/>
      <c r="F9300" s="176"/>
      <c r="G9300" s="177"/>
      <c r="H9300" s="177"/>
    </row>
    <row r="9301" spans="1:8" x14ac:dyDescent="0.25">
      <c r="A9301" s="793"/>
      <c r="E9301" s="176"/>
      <c r="F9301" s="176"/>
      <c r="G9301" s="177"/>
      <c r="H9301" s="177"/>
    </row>
    <row r="9302" spans="1:8" x14ac:dyDescent="0.25">
      <c r="A9302" s="793"/>
      <c r="E9302" s="176"/>
      <c r="F9302" s="176"/>
      <c r="G9302" s="177"/>
      <c r="H9302" s="177"/>
    </row>
    <row r="9303" spans="1:8" x14ac:dyDescent="0.25">
      <c r="A9303" s="793"/>
      <c r="E9303" s="176"/>
      <c r="F9303" s="176"/>
      <c r="G9303" s="177"/>
      <c r="H9303" s="177"/>
    </row>
    <row r="9304" spans="1:8" x14ac:dyDescent="0.25">
      <c r="A9304" s="793"/>
      <c r="E9304" s="176"/>
      <c r="F9304" s="176"/>
      <c r="G9304" s="177"/>
      <c r="H9304" s="177"/>
    </row>
    <row r="9305" spans="1:8" x14ac:dyDescent="0.25">
      <c r="A9305" s="793"/>
      <c r="E9305" s="176"/>
      <c r="F9305" s="176"/>
      <c r="G9305" s="177"/>
      <c r="H9305" s="177"/>
    </row>
    <row r="9306" spans="1:8" x14ac:dyDescent="0.25">
      <c r="A9306" s="793"/>
      <c r="E9306" s="176"/>
      <c r="F9306" s="176"/>
      <c r="G9306" s="177"/>
      <c r="H9306" s="177"/>
    </row>
    <row r="9307" spans="1:8" x14ac:dyDescent="0.25">
      <c r="A9307" s="793"/>
      <c r="E9307" s="176"/>
      <c r="F9307" s="176"/>
      <c r="G9307" s="177"/>
      <c r="H9307" s="177"/>
    </row>
    <row r="9308" spans="1:8" x14ac:dyDescent="0.25">
      <c r="A9308" s="793"/>
      <c r="E9308" s="176"/>
      <c r="F9308" s="176"/>
      <c r="G9308" s="177"/>
      <c r="H9308" s="177"/>
    </row>
    <row r="9309" spans="1:8" x14ac:dyDescent="0.25">
      <c r="A9309" s="793"/>
      <c r="E9309" s="176"/>
      <c r="F9309" s="176"/>
      <c r="G9309" s="177"/>
      <c r="H9309" s="177"/>
    </row>
    <row r="9310" spans="1:8" x14ac:dyDescent="0.25">
      <c r="A9310" s="793"/>
      <c r="E9310" s="176"/>
      <c r="F9310" s="176"/>
      <c r="G9310" s="177"/>
      <c r="H9310" s="177"/>
    </row>
    <row r="9311" spans="1:8" x14ac:dyDescent="0.25">
      <c r="A9311" s="793"/>
      <c r="E9311" s="176"/>
      <c r="F9311" s="176"/>
      <c r="G9311" s="177"/>
      <c r="H9311" s="177"/>
    </row>
    <row r="9312" spans="1:8" x14ac:dyDescent="0.25">
      <c r="A9312" s="793"/>
      <c r="E9312" s="176"/>
      <c r="F9312" s="176"/>
      <c r="G9312" s="177"/>
      <c r="H9312" s="177"/>
    </row>
    <row r="9313" spans="1:8" x14ac:dyDescent="0.25">
      <c r="A9313" s="793"/>
      <c r="E9313" s="176"/>
      <c r="F9313" s="176"/>
      <c r="G9313" s="177"/>
      <c r="H9313" s="177"/>
    </row>
    <row r="9314" spans="1:8" x14ac:dyDescent="0.25">
      <c r="A9314" s="793"/>
      <c r="E9314" s="176"/>
      <c r="F9314" s="176"/>
      <c r="G9314" s="177"/>
      <c r="H9314" s="177"/>
    </row>
    <row r="9315" spans="1:8" x14ac:dyDescent="0.25">
      <c r="A9315" s="793"/>
      <c r="E9315" s="176"/>
      <c r="F9315" s="176"/>
      <c r="G9315" s="177"/>
      <c r="H9315" s="177"/>
    </row>
    <row r="9316" spans="1:8" x14ac:dyDescent="0.25">
      <c r="A9316" s="793"/>
      <c r="E9316" s="176"/>
      <c r="F9316" s="176"/>
      <c r="G9316" s="177"/>
      <c r="H9316" s="177"/>
    </row>
    <row r="9317" spans="1:8" x14ac:dyDescent="0.25">
      <c r="A9317" s="793"/>
      <c r="E9317" s="176"/>
      <c r="F9317" s="176"/>
      <c r="G9317" s="177"/>
      <c r="H9317" s="177"/>
    </row>
    <row r="9318" spans="1:8" x14ac:dyDescent="0.25">
      <c r="A9318" s="793"/>
      <c r="E9318" s="176"/>
      <c r="F9318" s="176"/>
      <c r="G9318" s="177"/>
      <c r="H9318" s="177"/>
    </row>
    <row r="9319" spans="1:8" x14ac:dyDescent="0.25">
      <c r="A9319" s="793"/>
      <c r="E9319" s="176"/>
      <c r="F9319" s="176"/>
      <c r="G9319" s="177"/>
      <c r="H9319" s="177"/>
    </row>
    <row r="9320" spans="1:8" x14ac:dyDescent="0.25">
      <c r="A9320" s="793"/>
      <c r="E9320" s="176"/>
      <c r="F9320" s="176"/>
      <c r="G9320" s="177"/>
      <c r="H9320" s="177"/>
    </row>
    <row r="9321" spans="1:8" x14ac:dyDescent="0.25">
      <c r="A9321" s="793"/>
      <c r="E9321" s="176"/>
      <c r="F9321" s="176"/>
      <c r="G9321" s="177"/>
      <c r="H9321" s="177"/>
    </row>
    <row r="9322" spans="1:8" x14ac:dyDescent="0.25">
      <c r="A9322" s="793"/>
      <c r="E9322" s="176"/>
      <c r="F9322" s="176"/>
      <c r="G9322" s="177"/>
      <c r="H9322" s="177"/>
    </row>
    <row r="9323" spans="1:8" x14ac:dyDescent="0.25">
      <c r="A9323" s="793"/>
      <c r="E9323" s="176"/>
      <c r="F9323" s="176"/>
      <c r="G9323" s="177"/>
      <c r="H9323" s="177"/>
    </row>
    <row r="9324" spans="1:8" x14ac:dyDescent="0.25">
      <c r="A9324" s="793"/>
      <c r="E9324" s="176"/>
      <c r="F9324" s="176"/>
      <c r="G9324" s="177"/>
      <c r="H9324" s="177"/>
    </row>
    <row r="9325" spans="1:8" x14ac:dyDescent="0.25">
      <c r="A9325" s="793"/>
      <c r="E9325" s="176"/>
      <c r="F9325" s="176"/>
      <c r="G9325" s="177"/>
      <c r="H9325" s="177"/>
    </row>
    <row r="9326" spans="1:8" x14ac:dyDescent="0.25">
      <c r="A9326" s="793"/>
      <c r="E9326" s="176"/>
      <c r="F9326" s="176"/>
      <c r="G9326" s="177"/>
      <c r="H9326" s="177"/>
    </row>
    <row r="9327" spans="1:8" x14ac:dyDescent="0.25">
      <c r="A9327" s="793"/>
      <c r="E9327" s="176"/>
      <c r="F9327" s="176"/>
      <c r="G9327" s="177"/>
      <c r="H9327" s="177"/>
    </row>
    <row r="9328" spans="1:8" x14ac:dyDescent="0.25">
      <c r="A9328" s="793"/>
      <c r="E9328" s="176"/>
      <c r="F9328" s="176"/>
      <c r="G9328" s="177"/>
      <c r="H9328" s="177"/>
    </row>
    <row r="9329" spans="1:8" x14ac:dyDescent="0.25">
      <c r="A9329" s="793"/>
      <c r="E9329" s="176"/>
      <c r="F9329" s="176"/>
      <c r="G9329" s="177"/>
      <c r="H9329" s="177"/>
    </row>
    <row r="9330" spans="1:8" x14ac:dyDescent="0.25">
      <c r="A9330" s="793"/>
      <c r="E9330" s="176"/>
      <c r="F9330" s="176"/>
      <c r="G9330" s="177"/>
      <c r="H9330" s="177"/>
    </row>
    <row r="9331" spans="1:8" x14ac:dyDescent="0.25">
      <c r="A9331" s="793"/>
      <c r="E9331" s="176"/>
      <c r="F9331" s="176"/>
      <c r="G9331" s="177"/>
      <c r="H9331" s="177"/>
    </row>
    <row r="9332" spans="1:8" x14ac:dyDescent="0.25">
      <c r="A9332" s="793"/>
      <c r="E9332" s="176"/>
      <c r="F9332" s="176"/>
      <c r="G9332" s="177"/>
      <c r="H9332" s="177"/>
    </row>
    <row r="9333" spans="1:8" x14ac:dyDescent="0.25">
      <c r="A9333" s="793"/>
      <c r="E9333" s="176"/>
      <c r="F9333" s="176"/>
      <c r="G9333" s="177"/>
      <c r="H9333" s="177"/>
    </row>
    <row r="9334" spans="1:8" x14ac:dyDescent="0.25">
      <c r="A9334" s="793"/>
      <c r="E9334" s="176"/>
      <c r="F9334" s="176"/>
      <c r="G9334" s="177"/>
      <c r="H9334" s="177"/>
    </row>
    <row r="9335" spans="1:8" x14ac:dyDescent="0.25">
      <c r="A9335" s="793"/>
      <c r="E9335" s="176"/>
      <c r="F9335" s="176"/>
      <c r="G9335" s="177"/>
      <c r="H9335" s="177"/>
    </row>
    <row r="9336" spans="1:8" x14ac:dyDescent="0.25">
      <c r="A9336" s="793"/>
      <c r="E9336" s="176"/>
      <c r="F9336" s="176"/>
      <c r="G9336" s="177"/>
      <c r="H9336" s="177"/>
    </row>
    <row r="9337" spans="1:8" x14ac:dyDescent="0.25">
      <c r="A9337" s="793"/>
      <c r="E9337" s="176"/>
      <c r="F9337" s="176"/>
      <c r="G9337" s="177"/>
      <c r="H9337" s="177"/>
    </row>
    <row r="9338" spans="1:8" x14ac:dyDescent="0.25">
      <c r="A9338" s="793"/>
      <c r="E9338" s="176"/>
      <c r="F9338" s="176"/>
      <c r="G9338" s="177"/>
      <c r="H9338" s="177"/>
    </row>
    <row r="9339" spans="1:8" x14ac:dyDescent="0.25">
      <c r="A9339" s="793"/>
      <c r="E9339" s="176"/>
      <c r="F9339" s="176"/>
      <c r="G9339" s="177"/>
      <c r="H9339" s="177"/>
    </row>
    <row r="9340" spans="1:8" x14ac:dyDescent="0.25">
      <c r="A9340" s="793"/>
      <c r="E9340" s="176"/>
      <c r="F9340" s="176"/>
      <c r="G9340" s="177"/>
      <c r="H9340" s="177"/>
    </row>
    <row r="9341" spans="1:8" x14ac:dyDescent="0.25">
      <c r="A9341" s="793"/>
      <c r="E9341" s="176"/>
      <c r="F9341" s="176"/>
      <c r="G9341" s="177"/>
      <c r="H9341" s="177"/>
    </row>
    <row r="9342" spans="1:8" x14ac:dyDescent="0.25">
      <c r="A9342" s="793"/>
      <c r="E9342" s="176"/>
      <c r="F9342" s="176"/>
      <c r="G9342" s="177"/>
      <c r="H9342" s="177"/>
    </row>
    <row r="9343" spans="1:8" x14ac:dyDescent="0.25">
      <c r="A9343" s="793"/>
      <c r="E9343" s="176"/>
      <c r="F9343" s="176"/>
      <c r="G9343" s="177"/>
      <c r="H9343" s="177"/>
    </row>
    <row r="9344" spans="1:8" x14ac:dyDescent="0.25">
      <c r="A9344" s="793"/>
      <c r="E9344" s="176"/>
      <c r="F9344" s="176"/>
      <c r="G9344" s="177"/>
      <c r="H9344" s="177"/>
    </row>
    <row r="9345" spans="1:8" x14ac:dyDescent="0.25">
      <c r="A9345" s="793"/>
      <c r="E9345" s="176"/>
      <c r="F9345" s="176"/>
      <c r="G9345" s="177"/>
      <c r="H9345" s="177"/>
    </row>
    <row r="9346" spans="1:8" x14ac:dyDescent="0.25">
      <c r="A9346" s="793"/>
      <c r="E9346" s="176"/>
      <c r="F9346" s="176"/>
      <c r="G9346" s="177"/>
      <c r="H9346" s="177"/>
    </row>
    <row r="9347" spans="1:8" x14ac:dyDescent="0.25">
      <c r="A9347" s="793"/>
      <c r="E9347" s="176"/>
      <c r="F9347" s="176"/>
      <c r="G9347" s="177"/>
      <c r="H9347" s="177"/>
    </row>
    <row r="9348" spans="1:8" x14ac:dyDescent="0.25">
      <c r="A9348" s="793"/>
      <c r="E9348" s="176"/>
      <c r="F9348" s="176"/>
      <c r="G9348" s="177"/>
      <c r="H9348" s="177"/>
    </row>
    <row r="9349" spans="1:8" x14ac:dyDescent="0.25">
      <c r="A9349" s="793"/>
      <c r="E9349" s="176"/>
      <c r="F9349" s="176"/>
      <c r="G9349" s="177"/>
      <c r="H9349" s="177"/>
    </row>
    <row r="9350" spans="1:8" x14ac:dyDescent="0.25">
      <c r="A9350" s="793"/>
      <c r="E9350" s="176"/>
      <c r="F9350" s="176"/>
      <c r="G9350" s="177"/>
      <c r="H9350" s="177"/>
    </row>
    <row r="9351" spans="1:8" x14ac:dyDescent="0.25">
      <c r="A9351" s="793"/>
      <c r="E9351" s="176"/>
      <c r="F9351" s="176"/>
      <c r="G9351" s="177"/>
      <c r="H9351" s="177"/>
    </row>
    <row r="9352" spans="1:8" x14ac:dyDescent="0.25">
      <c r="A9352" s="793"/>
      <c r="E9352" s="176"/>
      <c r="F9352" s="176"/>
      <c r="G9352" s="177"/>
      <c r="H9352" s="177"/>
    </row>
    <row r="9353" spans="1:8" x14ac:dyDescent="0.25">
      <c r="A9353" s="793"/>
      <c r="E9353" s="176"/>
      <c r="F9353" s="176"/>
      <c r="G9353" s="177"/>
      <c r="H9353" s="177"/>
    </row>
    <row r="9354" spans="1:8" x14ac:dyDescent="0.25">
      <c r="A9354" s="793"/>
      <c r="E9354" s="176"/>
      <c r="F9354" s="176"/>
      <c r="G9354" s="177"/>
      <c r="H9354" s="177"/>
    </row>
    <row r="9355" spans="1:8" x14ac:dyDescent="0.25">
      <c r="A9355" s="793"/>
      <c r="E9355" s="176"/>
      <c r="F9355" s="176"/>
      <c r="G9355" s="177"/>
      <c r="H9355" s="177"/>
    </row>
    <row r="9356" spans="1:8" x14ac:dyDescent="0.25">
      <c r="A9356" s="793"/>
      <c r="E9356" s="176"/>
      <c r="F9356" s="176"/>
      <c r="G9356" s="177"/>
      <c r="H9356" s="177"/>
    </row>
    <row r="9357" spans="1:8" x14ac:dyDescent="0.25">
      <c r="A9357" s="793"/>
      <c r="E9357" s="176"/>
      <c r="F9357" s="176"/>
      <c r="G9357" s="177"/>
      <c r="H9357" s="177"/>
    </row>
    <row r="9358" spans="1:8" x14ac:dyDescent="0.25">
      <c r="A9358" s="793"/>
      <c r="E9358" s="176"/>
      <c r="F9358" s="176"/>
      <c r="G9358" s="177"/>
      <c r="H9358" s="177"/>
    </row>
    <row r="9359" spans="1:8" x14ac:dyDescent="0.25">
      <c r="A9359" s="793"/>
      <c r="E9359" s="176"/>
      <c r="F9359" s="176"/>
      <c r="G9359" s="177"/>
      <c r="H9359" s="177"/>
    </row>
    <row r="9360" spans="1:8" x14ac:dyDescent="0.25">
      <c r="A9360" s="793"/>
      <c r="E9360" s="176"/>
      <c r="F9360" s="176"/>
      <c r="G9360" s="177"/>
      <c r="H9360" s="177"/>
    </row>
    <row r="9361" spans="1:8" x14ac:dyDescent="0.25">
      <c r="A9361" s="793"/>
      <c r="E9361" s="176"/>
      <c r="F9361" s="176"/>
      <c r="G9361" s="177"/>
      <c r="H9361" s="177"/>
    </row>
    <row r="9362" spans="1:8" x14ac:dyDescent="0.25">
      <c r="A9362" s="793"/>
      <c r="E9362" s="176"/>
      <c r="F9362" s="176"/>
      <c r="G9362" s="177"/>
      <c r="H9362" s="177"/>
    </row>
    <row r="9363" spans="1:8" x14ac:dyDescent="0.25">
      <c r="A9363" s="793"/>
      <c r="E9363" s="176"/>
      <c r="F9363" s="176"/>
      <c r="G9363" s="177"/>
      <c r="H9363" s="177"/>
    </row>
    <row r="9364" spans="1:8" x14ac:dyDescent="0.25">
      <c r="A9364" s="793"/>
      <c r="E9364" s="176"/>
      <c r="F9364" s="176"/>
      <c r="G9364" s="177"/>
      <c r="H9364" s="177"/>
    </row>
    <row r="9365" spans="1:8" x14ac:dyDescent="0.25">
      <c r="A9365" s="793"/>
      <c r="E9365" s="176"/>
      <c r="F9365" s="176"/>
      <c r="G9365" s="177"/>
      <c r="H9365" s="177"/>
    </row>
    <row r="9366" spans="1:8" x14ac:dyDescent="0.25">
      <c r="A9366" s="793"/>
      <c r="E9366" s="176"/>
      <c r="F9366" s="176"/>
      <c r="G9366" s="177"/>
      <c r="H9366" s="177"/>
    </row>
    <row r="9367" spans="1:8" x14ac:dyDescent="0.25">
      <c r="A9367" s="793"/>
      <c r="E9367" s="176"/>
      <c r="F9367" s="176"/>
      <c r="G9367" s="177"/>
      <c r="H9367" s="177"/>
    </row>
    <row r="9368" spans="1:8" x14ac:dyDescent="0.25">
      <c r="A9368" s="793"/>
      <c r="E9368" s="176"/>
      <c r="F9368" s="176"/>
      <c r="G9368" s="177"/>
      <c r="H9368" s="177"/>
    </row>
    <row r="9369" spans="1:8" x14ac:dyDescent="0.25">
      <c r="A9369" s="793"/>
      <c r="E9369" s="176"/>
      <c r="F9369" s="176"/>
      <c r="G9369" s="177"/>
      <c r="H9369" s="177"/>
    </row>
    <row r="9370" spans="1:8" x14ac:dyDescent="0.25">
      <c r="A9370" s="793"/>
      <c r="E9370" s="176"/>
      <c r="F9370" s="176"/>
      <c r="G9370" s="177"/>
      <c r="H9370" s="177"/>
    </row>
    <row r="9371" spans="1:8" x14ac:dyDescent="0.25">
      <c r="A9371" s="793"/>
      <c r="E9371" s="176"/>
      <c r="F9371" s="176"/>
      <c r="G9371" s="177"/>
      <c r="H9371" s="177"/>
    </row>
    <row r="9372" spans="1:8" x14ac:dyDescent="0.25">
      <c r="A9372" s="793"/>
      <c r="E9372" s="176"/>
      <c r="F9372" s="176"/>
      <c r="G9372" s="177"/>
      <c r="H9372" s="177"/>
    </row>
    <row r="9373" spans="1:8" x14ac:dyDescent="0.25">
      <c r="A9373" s="793"/>
      <c r="E9373" s="176"/>
      <c r="F9373" s="176"/>
      <c r="G9373" s="177"/>
      <c r="H9373" s="177"/>
    </row>
    <row r="9374" spans="1:8" x14ac:dyDescent="0.25">
      <c r="A9374" s="793"/>
      <c r="E9374" s="176"/>
      <c r="F9374" s="176"/>
      <c r="G9374" s="177"/>
      <c r="H9374" s="177"/>
    </row>
    <row r="9375" spans="1:8" x14ac:dyDescent="0.25">
      <c r="A9375" s="793"/>
      <c r="E9375" s="176"/>
      <c r="F9375" s="176"/>
      <c r="G9375" s="177"/>
      <c r="H9375" s="177"/>
    </row>
    <row r="9376" spans="1:8" x14ac:dyDescent="0.25">
      <c r="A9376" s="793"/>
      <c r="E9376" s="176"/>
      <c r="F9376" s="176"/>
      <c r="G9376" s="177"/>
      <c r="H9376" s="177"/>
    </row>
    <row r="9377" spans="1:8" x14ac:dyDescent="0.25">
      <c r="A9377" s="793"/>
      <c r="E9377" s="176"/>
      <c r="F9377" s="176"/>
      <c r="G9377" s="177"/>
      <c r="H9377" s="177"/>
    </row>
    <row r="9378" spans="1:8" x14ac:dyDescent="0.25">
      <c r="A9378" s="793"/>
      <c r="E9378" s="176"/>
      <c r="F9378" s="176"/>
      <c r="G9378" s="177"/>
      <c r="H9378" s="177"/>
    </row>
    <row r="9379" spans="1:8" x14ac:dyDescent="0.25">
      <c r="A9379" s="793"/>
      <c r="E9379" s="176"/>
      <c r="F9379" s="176"/>
      <c r="G9379" s="177"/>
      <c r="H9379" s="177"/>
    </row>
    <row r="9380" spans="1:8" x14ac:dyDescent="0.25">
      <c r="A9380" s="793"/>
      <c r="E9380" s="176"/>
      <c r="F9380" s="176"/>
      <c r="G9380" s="177"/>
      <c r="H9380" s="177"/>
    </row>
    <row r="9381" spans="1:8" x14ac:dyDescent="0.25">
      <c r="A9381" s="793"/>
      <c r="E9381" s="176"/>
      <c r="F9381" s="176"/>
      <c r="G9381" s="177"/>
      <c r="H9381" s="177"/>
    </row>
    <row r="9382" spans="1:8" x14ac:dyDescent="0.25">
      <c r="A9382" s="793"/>
      <c r="E9382" s="176"/>
      <c r="F9382" s="176"/>
      <c r="G9382" s="177"/>
      <c r="H9382" s="177"/>
    </row>
    <row r="9383" spans="1:8" x14ac:dyDescent="0.25">
      <c r="A9383" s="793"/>
      <c r="E9383" s="176"/>
      <c r="F9383" s="176"/>
      <c r="G9383" s="177"/>
      <c r="H9383" s="177"/>
    </row>
    <row r="9384" spans="1:8" x14ac:dyDescent="0.25">
      <c r="A9384" s="793"/>
      <c r="E9384" s="176"/>
      <c r="F9384" s="176"/>
      <c r="G9384" s="177"/>
      <c r="H9384" s="177"/>
    </row>
    <row r="9385" spans="1:8" x14ac:dyDescent="0.25">
      <c r="A9385" s="793"/>
      <c r="E9385" s="176"/>
      <c r="F9385" s="176"/>
      <c r="G9385" s="177"/>
      <c r="H9385" s="177"/>
    </row>
    <row r="9386" spans="1:8" x14ac:dyDescent="0.25">
      <c r="A9386" s="793"/>
      <c r="E9386" s="176"/>
      <c r="F9386" s="176"/>
      <c r="G9386" s="177"/>
      <c r="H9386" s="177"/>
    </row>
    <row r="9387" spans="1:8" x14ac:dyDescent="0.25">
      <c r="A9387" s="793"/>
      <c r="E9387" s="176"/>
      <c r="F9387" s="176"/>
      <c r="G9387" s="177"/>
      <c r="H9387" s="177"/>
    </row>
    <row r="9388" spans="1:8" x14ac:dyDescent="0.25">
      <c r="A9388" s="793"/>
      <c r="E9388" s="176"/>
      <c r="F9388" s="176"/>
      <c r="G9388" s="177"/>
      <c r="H9388" s="177"/>
    </row>
    <row r="9389" spans="1:8" x14ac:dyDescent="0.25">
      <c r="A9389" s="793"/>
      <c r="E9389" s="176"/>
      <c r="F9389" s="176"/>
      <c r="G9389" s="177"/>
      <c r="H9389" s="177"/>
    </row>
    <row r="9390" spans="1:8" x14ac:dyDescent="0.25">
      <c r="A9390" s="793"/>
      <c r="E9390" s="176"/>
      <c r="F9390" s="176"/>
      <c r="G9390" s="177"/>
      <c r="H9390" s="177"/>
    </row>
    <row r="9391" spans="1:8" x14ac:dyDescent="0.25">
      <c r="A9391" s="793"/>
      <c r="E9391" s="176"/>
      <c r="F9391" s="176"/>
      <c r="G9391" s="177"/>
      <c r="H9391" s="177"/>
    </row>
    <row r="9392" spans="1:8" x14ac:dyDescent="0.25">
      <c r="A9392" s="793"/>
      <c r="E9392" s="176"/>
      <c r="F9392" s="176"/>
      <c r="G9392" s="177"/>
      <c r="H9392" s="177"/>
    </row>
    <row r="9393" spans="1:8" x14ac:dyDescent="0.25">
      <c r="A9393" s="793"/>
      <c r="E9393" s="176"/>
      <c r="F9393" s="176"/>
      <c r="G9393" s="177"/>
      <c r="H9393" s="177"/>
    </row>
    <row r="9394" spans="1:8" x14ac:dyDescent="0.25">
      <c r="A9394" s="793"/>
      <c r="E9394" s="176"/>
      <c r="F9394" s="176"/>
      <c r="G9394" s="177"/>
      <c r="H9394" s="177"/>
    </row>
    <row r="9395" spans="1:8" x14ac:dyDescent="0.25">
      <c r="A9395" s="793"/>
      <c r="E9395" s="176"/>
      <c r="F9395" s="176"/>
      <c r="G9395" s="177"/>
      <c r="H9395" s="177"/>
    </row>
    <row r="9396" spans="1:8" x14ac:dyDescent="0.25">
      <c r="A9396" s="793"/>
      <c r="E9396" s="176"/>
      <c r="F9396" s="176"/>
      <c r="G9396" s="177"/>
      <c r="H9396" s="177"/>
    </row>
    <row r="9397" spans="1:8" x14ac:dyDescent="0.25">
      <c r="A9397" s="793"/>
      <c r="E9397" s="176"/>
      <c r="F9397" s="176"/>
      <c r="G9397" s="177"/>
      <c r="H9397" s="177"/>
    </row>
    <row r="9398" spans="1:8" x14ac:dyDescent="0.25">
      <c r="A9398" s="793"/>
      <c r="E9398" s="176"/>
      <c r="F9398" s="176"/>
      <c r="G9398" s="177"/>
      <c r="H9398" s="177"/>
    </row>
    <row r="9399" spans="1:8" x14ac:dyDescent="0.25">
      <c r="A9399" s="793"/>
      <c r="E9399" s="176"/>
      <c r="F9399" s="176"/>
      <c r="G9399" s="177"/>
      <c r="H9399" s="177"/>
    </row>
    <row r="9400" spans="1:8" x14ac:dyDescent="0.25">
      <c r="A9400" s="793"/>
      <c r="E9400" s="176"/>
      <c r="F9400" s="176"/>
      <c r="G9400" s="177"/>
      <c r="H9400" s="177"/>
    </row>
    <row r="9401" spans="1:8" x14ac:dyDescent="0.25">
      <c r="A9401" s="793"/>
      <c r="E9401" s="176"/>
      <c r="F9401" s="176"/>
      <c r="G9401" s="177"/>
      <c r="H9401" s="177"/>
    </row>
    <row r="9402" spans="1:8" x14ac:dyDescent="0.25">
      <c r="A9402" s="793"/>
      <c r="E9402" s="176"/>
      <c r="F9402" s="176"/>
      <c r="G9402" s="177"/>
      <c r="H9402" s="177"/>
    </row>
    <row r="9403" spans="1:8" x14ac:dyDescent="0.25">
      <c r="A9403" s="793"/>
      <c r="E9403" s="176"/>
      <c r="F9403" s="176"/>
      <c r="G9403" s="177"/>
      <c r="H9403" s="177"/>
    </row>
    <row r="9404" spans="1:8" x14ac:dyDescent="0.25">
      <c r="A9404" s="793"/>
      <c r="E9404" s="176"/>
      <c r="F9404" s="176"/>
      <c r="G9404" s="177"/>
      <c r="H9404" s="177"/>
    </row>
    <row r="9405" spans="1:8" x14ac:dyDescent="0.25">
      <c r="A9405" s="793"/>
      <c r="E9405" s="176"/>
      <c r="F9405" s="176"/>
      <c r="G9405" s="177"/>
      <c r="H9405" s="177"/>
    </row>
    <row r="9406" spans="1:8" x14ac:dyDescent="0.25">
      <c r="A9406" s="793"/>
      <c r="E9406" s="176"/>
      <c r="F9406" s="176"/>
      <c r="G9406" s="177"/>
      <c r="H9406" s="177"/>
    </row>
    <row r="9407" spans="1:8" x14ac:dyDescent="0.25">
      <c r="A9407" s="793"/>
      <c r="E9407" s="176"/>
      <c r="F9407" s="176"/>
      <c r="G9407" s="177"/>
      <c r="H9407" s="177"/>
    </row>
    <row r="9408" spans="1:8" x14ac:dyDescent="0.25">
      <c r="A9408" s="793"/>
      <c r="E9408" s="176"/>
      <c r="F9408" s="176"/>
      <c r="G9408" s="177"/>
      <c r="H9408" s="177"/>
    </row>
    <row r="9409" spans="1:8" x14ac:dyDescent="0.25">
      <c r="A9409" s="793"/>
      <c r="E9409" s="176"/>
      <c r="F9409" s="176"/>
      <c r="G9409" s="177"/>
      <c r="H9409" s="177"/>
    </row>
    <row r="9410" spans="1:8" x14ac:dyDescent="0.25">
      <c r="A9410" s="793"/>
      <c r="E9410" s="176"/>
      <c r="F9410" s="176"/>
      <c r="G9410" s="177"/>
      <c r="H9410" s="177"/>
    </row>
    <row r="9411" spans="1:8" x14ac:dyDescent="0.25">
      <c r="A9411" s="793"/>
      <c r="E9411" s="176"/>
      <c r="F9411" s="176"/>
      <c r="G9411" s="177"/>
      <c r="H9411" s="177"/>
    </row>
    <row r="9412" spans="1:8" x14ac:dyDescent="0.25">
      <c r="A9412" s="793"/>
      <c r="E9412" s="176"/>
      <c r="F9412" s="176"/>
      <c r="G9412" s="177"/>
      <c r="H9412" s="177"/>
    </row>
    <row r="9413" spans="1:8" x14ac:dyDescent="0.25">
      <c r="A9413" s="793"/>
      <c r="E9413" s="176"/>
      <c r="F9413" s="176"/>
      <c r="G9413" s="177"/>
      <c r="H9413" s="177"/>
    </row>
    <row r="9414" spans="1:8" x14ac:dyDescent="0.25">
      <c r="A9414" s="793"/>
      <c r="E9414" s="176"/>
      <c r="F9414" s="176"/>
      <c r="G9414" s="177"/>
      <c r="H9414" s="177"/>
    </row>
    <row r="9415" spans="1:8" x14ac:dyDescent="0.25">
      <c r="A9415" s="793"/>
      <c r="E9415" s="176"/>
      <c r="F9415" s="176"/>
      <c r="G9415" s="177"/>
      <c r="H9415" s="177"/>
    </row>
    <row r="9416" spans="1:8" x14ac:dyDescent="0.25">
      <c r="A9416" s="793"/>
      <c r="E9416" s="176"/>
      <c r="F9416" s="176"/>
      <c r="G9416" s="177"/>
      <c r="H9416" s="177"/>
    </row>
    <row r="9417" spans="1:8" x14ac:dyDescent="0.25">
      <c r="A9417" s="793"/>
      <c r="E9417" s="176"/>
      <c r="F9417" s="176"/>
      <c r="G9417" s="177"/>
      <c r="H9417" s="177"/>
    </row>
    <row r="9418" spans="1:8" x14ac:dyDescent="0.25">
      <c r="A9418" s="793"/>
      <c r="E9418" s="176"/>
      <c r="F9418" s="176"/>
      <c r="G9418" s="177"/>
      <c r="H9418" s="177"/>
    </row>
    <row r="9419" spans="1:8" x14ac:dyDescent="0.25">
      <c r="A9419" s="793"/>
      <c r="E9419" s="176"/>
      <c r="F9419" s="176"/>
      <c r="G9419" s="177"/>
      <c r="H9419" s="177"/>
    </row>
    <row r="9420" spans="1:8" x14ac:dyDescent="0.25">
      <c r="A9420" s="793"/>
      <c r="E9420" s="176"/>
      <c r="F9420" s="176"/>
      <c r="G9420" s="177"/>
      <c r="H9420" s="177"/>
    </row>
    <row r="9421" spans="1:8" x14ac:dyDescent="0.25">
      <c r="A9421" s="793"/>
      <c r="E9421" s="176"/>
      <c r="F9421" s="176"/>
      <c r="G9421" s="177"/>
      <c r="H9421" s="177"/>
    </row>
    <row r="9422" spans="1:8" x14ac:dyDescent="0.25">
      <c r="A9422" s="793"/>
      <c r="E9422" s="176"/>
      <c r="F9422" s="176"/>
      <c r="G9422" s="177"/>
      <c r="H9422" s="177"/>
    </row>
    <row r="9423" spans="1:8" x14ac:dyDescent="0.25">
      <c r="A9423" s="793"/>
      <c r="E9423" s="176"/>
      <c r="F9423" s="176"/>
      <c r="G9423" s="177"/>
      <c r="H9423" s="177"/>
    </row>
    <row r="9424" spans="1:8" x14ac:dyDescent="0.25">
      <c r="A9424" s="793"/>
      <c r="E9424" s="176"/>
      <c r="F9424" s="176"/>
      <c r="G9424" s="177"/>
      <c r="H9424" s="177"/>
    </row>
    <row r="9425" spans="1:8" x14ac:dyDescent="0.25">
      <c r="A9425" s="793"/>
      <c r="E9425" s="176"/>
      <c r="F9425" s="176"/>
      <c r="G9425" s="177"/>
      <c r="H9425" s="177"/>
    </row>
    <row r="9426" spans="1:8" x14ac:dyDescent="0.25">
      <c r="A9426" s="793"/>
      <c r="E9426" s="176"/>
      <c r="F9426" s="176"/>
      <c r="G9426" s="177"/>
      <c r="H9426" s="177"/>
    </row>
    <row r="9427" spans="1:8" x14ac:dyDescent="0.25">
      <c r="A9427" s="793"/>
      <c r="E9427" s="176"/>
      <c r="F9427" s="176"/>
      <c r="G9427" s="177"/>
      <c r="H9427" s="177"/>
    </row>
    <row r="9428" spans="1:8" x14ac:dyDescent="0.25">
      <c r="A9428" s="793"/>
      <c r="E9428" s="176"/>
      <c r="F9428" s="176"/>
      <c r="G9428" s="177"/>
      <c r="H9428" s="177"/>
    </row>
    <row r="9429" spans="1:8" x14ac:dyDescent="0.25">
      <c r="A9429" s="793"/>
      <c r="E9429" s="176"/>
      <c r="F9429" s="176"/>
      <c r="G9429" s="177"/>
      <c r="H9429" s="177"/>
    </row>
    <row r="9430" spans="1:8" x14ac:dyDescent="0.25">
      <c r="A9430" s="793"/>
      <c r="E9430" s="176"/>
      <c r="F9430" s="176"/>
      <c r="G9430" s="177"/>
      <c r="H9430" s="177"/>
    </row>
    <row r="9431" spans="1:8" x14ac:dyDescent="0.25">
      <c r="A9431" s="793"/>
      <c r="E9431" s="176"/>
      <c r="F9431" s="176"/>
      <c r="G9431" s="177"/>
      <c r="H9431" s="177"/>
    </row>
    <row r="9432" spans="1:8" x14ac:dyDescent="0.25">
      <c r="A9432" s="793"/>
      <c r="E9432" s="176"/>
      <c r="F9432" s="176"/>
      <c r="G9432" s="177"/>
      <c r="H9432" s="177"/>
    </row>
    <row r="9433" spans="1:8" x14ac:dyDescent="0.25">
      <c r="A9433" s="793"/>
      <c r="E9433" s="176"/>
      <c r="F9433" s="176"/>
      <c r="G9433" s="177"/>
      <c r="H9433" s="177"/>
    </row>
    <row r="9434" spans="1:8" x14ac:dyDescent="0.25">
      <c r="A9434" s="793"/>
      <c r="E9434" s="176"/>
      <c r="F9434" s="176"/>
      <c r="G9434" s="177"/>
      <c r="H9434" s="177"/>
    </row>
    <row r="9435" spans="1:8" x14ac:dyDescent="0.25">
      <c r="A9435" s="793"/>
      <c r="E9435" s="176"/>
      <c r="F9435" s="176"/>
      <c r="G9435" s="177"/>
      <c r="H9435" s="177"/>
    </row>
    <row r="9436" spans="1:8" x14ac:dyDescent="0.25">
      <c r="A9436" s="793"/>
      <c r="E9436" s="176"/>
      <c r="F9436" s="176"/>
      <c r="G9436" s="177"/>
      <c r="H9436" s="177"/>
    </row>
    <row r="9437" spans="1:8" x14ac:dyDescent="0.25">
      <c r="A9437" s="793"/>
      <c r="E9437" s="176"/>
      <c r="F9437" s="176"/>
      <c r="G9437" s="177"/>
      <c r="H9437" s="177"/>
    </row>
    <row r="9438" spans="1:8" x14ac:dyDescent="0.25">
      <c r="A9438" s="793"/>
      <c r="E9438" s="176"/>
      <c r="F9438" s="176"/>
      <c r="G9438" s="177"/>
      <c r="H9438" s="177"/>
    </row>
    <row r="9439" spans="1:8" x14ac:dyDescent="0.25">
      <c r="A9439" s="793"/>
      <c r="E9439" s="176"/>
      <c r="F9439" s="176"/>
      <c r="G9439" s="177"/>
      <c r="H9439" s="177"/>
    </row>
    <row r="9440" spans="1:8" x14ac:dyDescent="0.25">
      <c r="A9440" s="793"/>
      <c r="E9440" s="176"/>
      <c r="F9440" s="176"/>
      <c r="G9440" s="177"/>
      <c r="H9440" s="177"/>
    </row>
    <row r="9441" spans="1:8" x14ac:dyDescent="0.25">
      <c r="A9441" s="793"/>
      <c r="E9441" s="176"/>
      <c r="F9441" s="176"/>
      <c r="G9441" s="177"/>
      <c r="H9441" s="177"/>
    </row>
    <row r="9442" spans="1:8" x14ac:dyDescent="0.25">
      <c r="A9442" s="793"/>
      <c r="E9442" s="176"/>
      <c r="F9442" s="176"/>
      <c r="G9442" s="177"/>
      <c r="H9442" s="177"/>
    </row>
    <row r="9443" spans="1:8" x14ac:dyDescent="0.25">
      <c r="A9443" s="793"/>
      <c r="E9443" s="176"/>
      <c r="F9443" s="176"/>
      <c r="G9443" s="177"/>
      <c r="H9443" s="177"/>
    </row>
    <row r="9444" spans="1:8" x14ac:dyDescent="0.25">
      <c r="A9444" s="793"/>
      <c r="E9444" s="176"/>
      <c r="F9444" s="176"/>
      <c r="G9444" s="177"/>
      <c r="H9444" s="177"/>
    </row>
    <row r="9445" spans="1:8" x14ac:dyDescent="0.25">
      <c r="A9445" s="793"/>
      <c r="E9445" s="176"/>
      <c r="F9445" s="176"/>
      <c r="G9445" s="177"/>
      <c r="H9445" s="177"/>
    </row>
    <row r="9446" spans="1:8" x14ac:dyDescent="0.25">
      <c r="A9446" s="793"/>
      <c r="E9446" s="176"/>
      <c r="F9446" s="176"/>
      <c r="G9446" s="177"/>
      <c r="H9446" s="177"/>
    </row>
    <row r="9447" spans="1:8" x14ac:dyDescent="0.25">
      <c r="A9447" s="793"/>
      <c r="E9447" s="176"/>
      <c r="F9447" s="176"/>
      <c r="G9447" s="177"/>
      <c r="H9447" s="177"/>
    </row>
    <row r="9448" spans="1:8" x14ac:dyDescent="0.25">
      <c r="A9448" s="793"/>
      <c r="E9448" s="176"/>
      <c r="F9448" s="176"/>
      <c r="G9448" s="177"/>
      <c r="H9448" s="177"/>
    </row>
    <row r="9449" spans="1:8" x14ac:dyDescent="0.25">
      <c r="A9449" s="793"/>
      <c r="E9449" s="176"/>
      <c r="F9449" s="176"/>
      <c r="G9449" s="177"/>
      <c r="H9449" s="177"/>
    </row>
    <row r="9450" spans="1:8" x14ac:dyDescent="0.25">
      <c r="A9450" s="793"/>
      <c r="E9450" s="176"/>
      <c r="F9450" s="176"/>
      <c r="G9450" s="177"/>
      <c r="H9450" s="177"/>
    </row>
    <row r="9451" spans="1:8" x14ac:dyDescent="0.25">
      <c r="A9451" s="793"/>
      <c r="E9451" s="176"/>
      <c r="F9451" s="176"/>
      <c r="G9451" s="177"/>
      <c r="H9451" s="177"/>
    </row>
    <row r="9452" spans="1:8" x14ac:dyDescent="0.25">
      <c r="A9452" s="793"/>
      <c r="E9452" s="176"/>
      <c r="F9452" s="176"/>
      <c r="G9452" s="177"/>
      <c r="H9452" s="177"/>
    </row>
    <row r="9453" spans="1:8" x14ac:dyDescent="0.25">
      <c r="A9453" s="793"/>
      <c r="E9453" s="176"/>
      <c r="F9453" s="176"/>
      <c r="G9453" s="177"/>
      <c r="H9453" s="177"/>
    </row>
    <row r="9454" spans="1:8" x14ac:dyDescent="0.25">
      <c r="A9454" s="793"/>
      <c r="E9454" s="176"/>
      <c r="F9454" s="176"/>
      <c r="G9454" s="177"/>
      <c r="H9454" s="177"/>
    </row>
    <row r="9455" spans="1:8" x14ac:dyDescent="0.25">
      <c r="A9455" s="793"/>
      <c r="E9455" s="176"/>
      <c r="F9455" s="176"/>
      <c r="G9455" s="177"/>
      <c r="H9455" s="177"/>
    </row>
    <row r="9456" spans="1:8" x14ac:dyDescent="0.25">
      <c r="A9456" s="793"/>
      <c r="E9456" s="176"/>
      <c r="F9456" s="176"/>
      <c r="G9456" s="177"/>
      <c r="H9456" s="177"/>
    </row>
    <row r="9457" spans="1:8" x14ac:dyDescent="0.25">
      <c r="A9457" s="793"/>
      <c r="E9457" s="176"/>
      <c r="F9457" s="176"/>
      <c r="G9457" s="177"/>
      <c r="H9457" s="177"/>
    </row>
    <row r="9458" spans="1:8" x14ac:dyDescent="0.25">
      <c r="A9458" s="793"/>
      <c r="E9458" s="176"/>
      <c r="F9458" s="176"/>
      <c r="G9458" s="177"/>
      <c r="H9458" s="177"/>
    </row>
    <row r="9459" spans="1:8" x14ac:dyDescent="0.25">
      <c r="A9459" s="793"/>
      <c r="E9459" s="176"/>
      <c r="F9459" s="176"/>
      <c r="G9459" s="177"/>
      <c r="H9459" s="177"/>
    </row>
    <row r="9460" spans="1:8" x14ac:dyDescent="0.25">
      <c r="A9460" s="793"/>
      <c r="E9460" s="176"/>
      <c r="F9460" s="176"/>
      <c r="G9460" s="177"/>
      <c r="H9460" s="177"/>
    </row>
    <row r="9461" spans="1:8" x14ac:dyDescent="0.25">
      <c r="A9461" s="793"/>
      <c r="E9461" s="176"/>
      <c r="F9461" s="176"/>
      <c r="G9461" s="177"/>
      <c r="H9461" s="177"/>
    </row>
    <row r="9462" spans="1:8" x14ac:dyDescent="0.25">
      <c r="A9462" s="793"/>
      <c r="E9462" s="176"/>
      <c r="F9462" s="176"/>
      <c r="G9462" s="177"/>
      <c r="H9462" s="177"/>
    </row>
    <row r="9463" spans="1:8" x14ac:dyDescent="0.25">
      <c r="A9463" s="793"/>
      <c r="E9463" s="176"/>
      <c r="F9463" s="176"/>
      <c r="G9463" s="177"/>
      <c r="H9463" s="177"/>
    </row>
    <row r="9464" spans="1:8" x14ac:dyDescent="0.25">
      <c r="A9464" s="793"/>
      <c r="E9464" s="176"/>
      <c r="F9464" s="176"/>
      <c r="G9464" s="177"/>
      <c r="H9464" s="177"/>
    </row>
    <row r="9465" spans="1:8" x14ac:dyDescent="0.25">
      <c r="A9465" s="793"/>
      <c r="E9465" s="176"/>
      <c r="F9465" s="176"/>
      <c r="G9465" s="177"/>
      <c r="H9465" s="177"/>
    </row>
    <row r="9466" spans="1:8" x14ac:dyDescent="0.25">
      <c r="A9466" s="793"/>
      <c r="E9466" s="176"/>
      <c r="F9466" s="176"/>
      <c r="G9466" s="177"/>
      <c r="H9466" s="177"/>
    </row>
    <row r="9467" spans="1:8" x14ac:dyDescent="0.25">
      <c r="A9467" s="793"/>
      <c r="E9467" s="176"/>
      <c r="F9467" s="176"/>
      <c r="G9467" s="177"/>
      <c r="H9467" s="177"/>
    </row>
    <row r="9468" spans="1:8" x14ac:dyDescent="0.25">
      <c r="A9468" s="793"/>
      <c r="E9468" s="176"/>
      <c r="F9468" s="176"/>
      <c r="G9468" s="177"/>
      <c r="H9468" s="177"/>
    </row>
    <row r="9469" spans="1:8" x14ac:dyDescent="0.25">
      <c r="A9469" s="793"/>
      <c r="E9469" s="176"/>
      <c r="F9469" s="176"/>
      <c r="G9469" s="177"/>
      <c r="H9469" s="177"/>
    </row>
    <row r="9470" spans="1:8" x14ac:dyDescent="0.25">
      <c r="A9470" s="793"/>
      <c r="E9470" s="176"/>
      <c r="F9470" s="176"/>
      <c r="G9470" s="177"/>
      <c r="H9470" s="177"/>
    </row>
    <row r="9471" spans="1:8" x14ac:dyDescent="0.25">
      <c r="A9471" s="793"/>
      <c r="E9471" s="176"/>
      <c r="F9471" s="176"/>
      <c r="G9471" s="177"/>
      <c r="H9471" s="177"/>
    </row>
    <row r="9472" spans="1:8" x14ac:dyDescent="0.25">
      <c r="A9472" s="793"/>
      <c r="E9472" s="176"/>
      <c r="F9472" s="176"/>
      <c r="G9472" s="177"/>
      <c r="H9472" s="177"/>
    </row>
    <row r="9473" spans="1:8" x14ac:dyDescent="0.25">
      <c r="A9473" s="793"/>
      <c r="E9473" s="176"/>
      <c r="F9473" s="176"/>
      <c r="G9473" s="177"/>
      <c r="H9473" s="177"/>
    </row>
    <row r="9474" spans="1:8" x14ac:dyDescent="0.25">
      <c r="A9474" s="793"/>
      <c r="E9474" s="176"/>
      <c r="F9474" s="176"/>
      <c r="G9474" s="177"/>
      <c r="H9474" s="177"/>
    </row>
    <row r="9475" spans="1:8" x14ac:dyDescent="0.25">
      <c r="A9475" s="793"/>
      <c r="E9475" s="176"/>
      <c r="F9475" s="176"/>
      <c r="G9475" s="177"/>
      <c r="H9475" s="177"/>
    </row>
    <row r="9476" spans="1:8" x14ac:dyDescent="0.25">
      <c r="A9476" s="793"/>
      <c r="E9476" s="176"/>
      <c r="F9476" s="176"/>
      <c r="G9476" s="177"/>
      <c r="H9476" s="177"/>
    </row>
    <row r="9477" spans="1:8" x14ac:dyDescent="0.25">
      <c r="A9477" s="793"/>
      <c r="E9477" s="176"/>
      <c r="F9477" s="176"/>
      <c r="G9477" s="177"/>
      <c r="H9477" s="177"/>
    </row>
    <row r="9478" spans="1:8" x14ac:dyDescent="0.25">
      <c r="A9478" s="793"/>
      <c r="E9478" s="176"/>
      <c r="F9478" s="176"/>
      <c r="G9478" s="177"/>
      <c r="H9478" s="177"/>
    </row>
    <row r="9479" spans="1:8" x14ac:dyDescent="0.25">
      <c r="A9479" s="793"/>
      <c r="E9479" s="176"/>
      <c r="F9479" s="176"/>
      <c r="G9479" s="177"/>
      <c r="H9479" s="177"/>
    </row>
    <row r="9480" spans="1:8" x14ac:dyDescent="0.25">
      <c r="A9480" s="793"/>
      <c r="E9480" s="176"/>
      <c r="F9480" s="176"/>
      <c r="G9480" s="177"/>
      <c r="H9480" s="177"/>
    </row>
    <row r="9481" spans="1:8" x14ac:dyDescent="0.25">
      <c r="A9481" s="793"/>
      <c r="E9481" s="176"/>
      <c r="F9481" s="176"/>
      <c r="G9481" s="177"/>
      <c r="H9481" s="177"/>
    </row>
    <row r="9482" spans="1:8" x14ac:dyDescent="0.25">
      <c r="A9482" s="793"/>
      <c r="E9482" s="176"/>
      <c r="F9482" s="176"/>
      <c r="G9482" s="177"/>
      <c r="H9482" s="177"/>
    </row>
    <row r="9483" spans="1:8" x14ac:dyDescent="0.25">
      <c r="A9483" s="793"/>
      <c r="E9483" s="176"/>
      <c r="F9483" s="176"/>
      <c r="G9483" s="177"/>
      <c r="H9483" s="177"/>
    </row>
    <row r="9484" spans="1:8" x14ac:dyDescent="0.25">
      <c r="A9484" s="793"/>
      <c r="E9484" s="176"/>
      <c r="F9484" s="176"/>
      <c r="G9484" s="177"/>
      <c r="H9484" s="177"/>
    </row>
    <row r="9485" spans="1:8" x14ac:dyDescent="0.25">
      <c r="A9485" s="793"/>
      <c r="E9485" s="176"/>
      <c r="F9485" s="176"/>
      <c r="G9485" s="177"/>
      <c r="H9485" s="177"/>
    </row>
    <row r="9486" spans="1:8" x14ac:dyDescent="0.25">
      <c r="A9486" s="793"/>
      <c r="E9486" s="176"/>
      <c r="F9486" s="176"/>
      <c r="G9486" s="177"/>
      <c r="H9486" s="177"/>
    </row>
    <row r="9487" spans="1:8" x14ac:dyDescent="0.25">
      <c r="A9487" s="793"/>
      <c r="E9487" s="176"/>
      <c r="F9487" s="176"/>
      <c r="G9487" s="177"/>
      <c r="H9487" s="177"/>
    </row>
    <row r="9488" spans="1:8" x14ac:dyDescent="0.25">
      <c r="A9488" s="793"/>
      <c r="E9488" s="176"/>
      <c r="F9488" s="176"/>
      <c r="G9488" s="177"/>
      <c r="H9488" s="177"/>
    </row>
    <row r="9489" spans="1:8" x14ac:dyDescent="0.25">
      <c r="A9489" s="793"/>
      <c r="E9489" s="176"/>
      <c r="F9489" s="176"/>
      <c r="G9489" s="177"/>
      <c r="H9489" s="177"/>
    </row>
    <row r="9490" spans="1:8" x14ac:dyDescent="0.25">
      <c r="A9490" s="793"/>
      <c r="E9490" s="176"/>
      <c r="F9490" s="176"/>
      <c r="G9490" s="177"/>
      <c r="H9490" s="177"/>
    </row>
    <row r="9491" spans="1:8" x14ac:dyDescent="0.25">
      <c r="A9491" s="793"/>
      <c r="E9491" s="176"/>
      <c r="F9491" s="176"/>
      <c r="G9491" s="177"/>
      <c r="H9491" s="177"/>
    </row>
    <row r="9492" spans="1:8" x14ac:dyDescent="0.25">
      <c r="A9492" s="793"/>
      <c r="E9492" s="176"/>
      <c r="F9492" s="176"/>
      <c r="G9492" s="177"/>
      <c r="H9492" s="177"/>
    </row>
    <row r="9493" spans="1:8" x14ac:dyDescent="0.25">
      <c r="A9493" s="793"/>
      <c r="E9493" s="176"/>
      <c r="F9493" s="176"/>
      <c r="G9493" s="177"/>
      <c r="H9493" s="177"/>
    </row>
    <row r="9494" spans="1:8" x14ac:dyDescent="0.25">
      <c r="A9494" s="793"/>
      <c r="E9494" s="176"/>
      <c r="F9494" s="176"/>
      <c r="G9494" s="177"/>
      <c r="H9494" s="177"/>
    </row>
    <row r="9495" spans="1:8" x14ac:dyDescent="0.25">
      <c r="A9495" s="793"/>
      <c r="E9495" s="176"/>
      <c r="F9495" s="176"/>
      <c r="G9495" s="177"/>
      <c r="H9495" s="177"/>
    </row>
    <row r="9496" spans="1:8" x14ac:dyDescent="0.25">
      <c r="A9496" s="793"/>
      <c r="E9496" s="176"/>
      <c r="F9496" s="176"/>
      <c r="G9496" s="177"/>
      <c r="H9496" s="177"/>
    </row>
    <row r="9497" spans="1:8" x14ac:dyDescent="0.25">
      <c r="A9497" s="793"/>
      <c r="E9497" s="176"/>
      <c r="F9497" s="176"/>
      <c r="G9497" s="177"/>
      <c r="H9497" s="177"/>
    </row>
    <row r="9498" spans="1:8" x14ac:dyDescent="0.25">
      <c r="A9498" s="793"/>
      <c r="E9498" s="176"/>
      <c r="F9498" s="176"/>
      <c r="G9498" s="177"/>
      <c r="H9498" s="177"/>
    </row>
    <row r="9499" spans="1:8" x14ac:dyDescent="0.25">
      <c r="A9499" s="793"/>
      <c r="E9499" s="176"/>
      <c r="F9499" s="176"/>
      <c r="G9499" s="177"/>
      <c r="H9499" s="177"/>
    </row>
    <row r="9500" spans="1:8" x14ac:dyDescent="0.25">
      <c r="A9500" s="793"/>
      <c r="E9500" s="176"/>
      <c r="F9500" s="176"/>
      <c r="G9500" s="177"/>
      <c r="H9500" s="177"/>
    </row>
    <row r="9501" spans="1:8" x14ac:dyDescent="0.25">
      <c r="A9501" s="793"/>
      <c r="E9501" s="176"/>
      <c r="F9501" s="176"/>
      <c r="G9501" s="177"/>
      <c r="H9501" s="177"/>
    </row>
    <row r="9502" spans="1:8" x14ac:dyDescent="0.25">
      <c r="A9502" s="793"/>
      <c r="E9502" s="176"/>
      <c r="F9502" s="176"/>
      <c r="G9502" s="177"/>
      <c r="H9502" s="177"/>
    </row>
    <row r="9503" spans="1:8" x14ac:dyDescent="0.25">
      <c r="A9503" s="793"/>
      <c r="E9503" s="176"/>
      <c r="F9503" s="176"/>
      <c r="G9503" s="177"/>
      <c r="H9503" s="177"/>
    </row>
    <row r="9504" spans="1:8" x14ac:dyDescent="0.25">
      <c r="A9504" s="793"/>
      <c r="E9504" s="176"/>
      <c r="F9504" s="176"/>
      <c r="G9504" s="177"/>
      <c r="H9504" s="177"/>
    </row>
    <row r="9505" spans="1:8" x14ac:dyDescent="0.25">
      <c r="A9505" s="793"/>
      <c r="E9505" s="176"/>
      <c r="F9505" s="176"/>
      <c r="G9505" s="177"/>
      <c r="H9505" s="177"/>
    </row>
    <row r="9506" spans="1:8" x14ac:dyDescent="0.25">
      <c r="A9506" s="793"/>
      <c r="E9506" s="176"/>
      <c r="F9506" s="176"/>
      <c r="G9506" s="177"/>
      <c r="H9506" s="177"/>
    </row>
    <row r="9507" spans="1:8" x14ac:dyDescent="0.25">
      <c r="A9507" s="793"/>
      <c r="E9507" s="176"/>
      <c r="F9507" s="176"/>
      <c r="G9507" s="177"/>
      <c r="H9507" s="177"/>
    </row>
    <row r="9508" spans="1:8" x14ac:dyDescent="0.25">
      <c r="A9508" s="793"/>
      <c r="E9508" s="176"/>
      <c r="F9508" s="176"/>
      <c r="G9508" s="177"/>
      <c r="H9508" s="177"/>
    </row>
    <row r="9509" spans="1:8" x14ac:dyDescent="0.25">
      <c r="A9509" s="793"/>
      <c r="E9509" s="176"/>
      <c r="F9509" s="176"/>
      <c r="G9509" s="177"/>
      <c r="H9509" s="177"/>
    </row>
    <row r="9510" spans="1:8" x14ac:dyDescent="0.25">
      <c r="A9510" s="793"/>
      <c r="E9510" s="176"/>
      <c r="F9510" s="176"/>
      <c r="G9510" s="177"/>
      <c r="H9510" s="177"/>
    </row>
    <row r="9511" spans="1:8" x14ac:dyDescent="0.25">
      <c r="A9511" s="793"/>
      <c r="E9511" s="176"/>
      <c r="F9511" s="176"/>
      <c r="G9511" s="177"/>
      <c r="H9511" s="177"/>
    </row>
    <row r="9512" spans="1:8" x14ac:dyDescent="0.25">
      <c r="A9512" s="793"/>
      <c r="E9512" s="176"/>
      <c r="F9512" s="176"/>
      <c r="G9512" s="177"/>
      <c r="H9512" s="177"/>
    </row>
    <row r="9513" spans="1:8" x14ac:dyDescent="0.25">
      <c r="A9513" s="793"/>
      <c r="E9513" s="176"/>
      <c r="F9513" s="176"/>
      <c r="G9513" s="177"/>
      <c r="H9513" s="177"/>
    </row>
    <row r="9514" spans="1:8" x14ac:dyDescent="0.25">
      <c r="A9514" s="793"/>
      <c r="E9514" s="176"/>
      <c r="F9514" s="176"/>
      <c r="G9514" s="177"/>
      <c r="H9514" s="177"/>
    </row>
    <row r="9515" spans="1:8" x14ac:dyDescent="0.25">
      <c r="A9515" s="793"/>
      <c r="E9515" s="176"/>
      <c r="F9515" s="176"/>
      <c r="G9515" s="177"/>
      <c r="H9515" s="177"/>
    </row>
    <row r="9516" spans="1:8" x14ac:dyDescent="0.25">
      <c r="A9516" s="793"/>
      <c r="E9516" s="176"/>
      <c r="F9516" s="176"/>
      <c r="G9516" s="177"/>
      <c r="H9516" s="177"/>
    </row>
    <row r="9517" spans="1:8" x14ac:dyDescent="0.25">
      <c r="A9517" s="793"/>
      <c r="E9517" s="176"/>
      <c r="F9517" s="176"/>
      <c r="G9517" s="177"/>
      <c r="H9517" s="177"/>
    </row>
    <row r="9518" spans="1:8" x14ac:dyDescent="0.25">
      <c r="A9518" s="793"/>
      <c r="E9518" s="176"/>
      <c r="F9518" s="176"/>
      <c r="G9518" s="177"/>
      <c r="H9518" s="177"/>
    </row>
    <row r="9519" spans="1:8" x14ac:dyDescent="0.25">
      <c r="A9519" s="793"/>
      <c r="E9519" s="176"/>
      <c r="F9519" s="176"/>
      <c r="G9519" s="177"/>
      <c r="H9519" s="177"/>
    </row>
    <row r="9520" spans="1:8" x14ac:dyDescent="0.25">
      <c r="A9520" s="793"/>
      <c r="E9520" s="176"/>
      <c r="F9520" s="176"/>
      <c r="G9520" s="177"/>
      <c r="H9520" s="177"/>
    </row>
    <row r="9521" spans="1:8" x14ac:dyDescent="0.25">
      <c r="A9521" s="793"/>
      <c r="E9521" s="176"/>
      <c r="F9521" s="176"/>
      <c r="G9521" s="177"/>
      <c r="H9521" s="177"/>
    </row>
    <row r="9522" spans="1:8" x14ac:dyDescent="0.25">
      <c r="A9522" s="793"/>
      <c r="E9522" s="176"/>
      <c r="F9522" s="176"/>
      <c r="G9522" s="177"/>
      <c r="H9522" s="177"/>
    </row>
    <row r="9523" spans="1:8" x14ac:dyDescent="0.25">
      <c r="A9523" s="793"/>
      <c r="E9523" s="176"/>
      <c r="F9523" s="176"/>
      <c r="G9523" s="177"/>
      <c r="H9523" s="177"/>
    </row>
    <row r="9524" spans="1:8" x14ac:dyDescent="0.25">
      <c r="A9524" s="793"/>
      <c r="E9524" s="176"/>
      <c r="F9524" s="176"/>
      <c r="G9524" s="177"/>
      <c r="H9524" s="177"/>
    </row>
    <row r="9525" spans="1:8" x14ac:dyDescent="0.25">
      <c r="A9525" s="793"/>
      <c r="E9525" s="176"/>
      <c r="F9525" s="176"/>
      <c r="G9525" s="177"/>
      <c r="H9525" s="177"/>
    </row>
    <row r="9526" spans="1:8" x14ac:dyDescent="0.25">
      <c r="A9526" s="793"/>
      <c r="E9526" s="176"/>
      <c r="F9526" s="176"/>
      <c r="G9526" s="177"/>
      <c r="H9526" s="177"/>
    </row>
    <row r="9527" spans="1:8" x14ac:dyDescent="0.25">
      <c r="A9527" s="793"/>
      <c r="E9527" s="176"/>
      <c r="F9527" s="176"/>
      <c r="G9527" s="177"/>
      <c r="H9527" s="177"/>
    </row>
    <row r="9528" spans="1:8" x14ac:dyDescent="0.25">
      <c r="A9528" s="793"/>
      <c r="E9528" s="176"/>
      <c r="F9528" s="176"/>
      <c r="G9528" s="177"/>
      <c r="H9528" s="177"/>
    </row>
    <row r="9529" spans="1:8" x14ac:dyDescent="0.25">
      <c r="A9529" s="793"/>
      <c r="E9529" s="176"/>
      <c r="F9529" s="176"/>
      <c r="G9529" s="177"/>
      <c r="H9529" s="177"/>
    </row>
    <row r="9530" spans="1:8" x14ac:dyDescent="0.25">
      <c r="A9530" s="793"/>
      <c r="E9530" s="176"/>
      <c r="F9530" s="176"/>
      <c r="G9530" s="177"/>
      <c r="H9530" s="177"/>
    </row>
    <row r="9531" spans="1:8" x14ac:dyDescent="0.25">
      <c r="A9531" s="793"/>
      <c r="E9531" s="176"/>
      <c r="F9531" s="176"/>
      <c r="G9531" s="177"/>
      <c r="H9531" s="177"/>
    </row>
    <row r="9532" spans="1:8" x14ac:dyDescent="0.25">
      <c r="A9532" s="793"/>
      <c r="E9532" s="176"/>
      <c r="F9532" s="176"/>
      <c r="G9532" s="177"/>
      <c r="H9532" s="177"/>
    </row>
    <row r="9533" spans="1:8" x14ac:dyDescent="0.25">
      <c r="A9533" s="793"/>
      <c r="E9533" s="176"/>
      <c r="F9533" s="176"/>
      <c r="G9533" s="177"/>
      <c r="H9533" s="177"/>
    </row>
    <row r="9534" spans="1:8" x14ac:dyDescent="0.25">
      <c r="A9534" s="793"/>
      <c r="E9534" s="176"/>
      <c r="F9534" s="176"/>
      <c r="G9534" s="177"/>
      <c r="H9534" s="177"/>
    </row>
    <row r="9535" spans="1:8" x14ac:dyDescent="0.25">
      <c r="A9535" s="793"/>
      <c r="E9535" s="176"/>
      <c r="F9535" s="176"/>
      <c r="G9535" s="177"/>
      <c r="H9535" s="177"/>
    </row>
    <row r="9536" spans="1:8" x14ac:dyDescent="0.25">
      <c r="A9536" s="793"/>
      <c r="E9536" s="176"/>
      <c r="F9536" s="176"/>
      <c r="G9536" s="177"/>
      <c r="H9536" s="177"/>
    </row>
    <row r="9537" spans="1:8" x14ac:dyDescent="0.25">
      <c r="A9537" s="793"/>
      <c r="E9537" s="176"/>
      <c r="F9537" s="176"/>
      <c r="G9537" s="177"/>
      <c r="H9537" s="177"/>
    </row>
    <row r="9538" spans="1:8" x14ac:dyDescent="0.25">
      <c r="A9538" s="793"/>
      <c r="E9538" s="176"/>
      <c r="F9538" s="176"/>
      <c r="G9538" s="177"/>
      <c r="H9538" s="177"/>
    </row>
    <row r="9539" spans="1:8" x14ac:dyDescent="0.25">
      <c r="A9539" s="793"/>
      <c r="E9539" s="176"/>
      <c r="F9539" s="176"/>
      <c r="G9539" s="177"/>
      <c r="H9539" s="177"/>
    </row>
    <row r="9540" spans="1:8" x14ac:dyDescent="0.25">
      <c r="A9540" s="793"/>
      <c r="E9540" s="176"/>
      <c r="F9540" s="176"/>
      <c r="G9540" s="177"/>
      <c r="H9540" s="177"/>
    </row>
    <row r="9541" spans="1:8" x14ac:dyDescent="0.25">
      <c r="A9541" s="793"/>
      <c r="E9541" s="176"/>
      <c r="F9541" s="176"/>
      <c r="G9541" s="177"/>
      <c r="H9541" s="177"/>
    </row>
    <row r="9542" spans="1:8" x14ac:dyDescent="0.25">
      <c r="A9542" s="793"/>
      <c r="E9542" s="176"/>
      <c r="F9542" s="176"/>
      <c r="G9542" s="177"/>
      <c r="H9542" s="177"/>
    </row>
    <row r="9543" spans="1:8" x14ac:dyDescent="0.25">
      <c r="A9543" s="793"/>
      <c r="E9543" s="176"/>
      <c r="F9543" s="176"/>
      <c r="G9543" s="177"/>
      <c r="H9543" s="177"/>
    </row>
    <row r="9544" spans="1:8" x14ac:dyDescent="0.25">
      <c r="A9544" s="793"/>
      <c r="E9544" s="176"/>
      <c r="F9544" s="176"/>
      <c r="G9544" s="177"/>
      <c r="H9544" s="177"/>
    </row>
    <row r="9545" spans="1:8" x14ac:dyDescent="0.25">
      <c r="A9545" s="793"/>
      <c r="E9545" s="176"/>
      <c r="F9545" s="176"/>
      <c r="G9545" s="177"/>
      <c r="H9545" s="177"/>
    </row>
    <row r="9546" spans="1:8" x14ac:dyDescent="0.25">
      <c r="A9546" s="793"/>
      <c r="E9546" s="176"/>
      <c r="F9546" s="176"/>
      <c r="G9546" s="177"/>
      <c r="H9546" s="177"/>
    </row>
    <row r="9547" spans="1:8" x14ac:dyDescent="0.25">
      <c r="A9547" s="793"/>
      <c r="E9547" s="176"/>
      <c r="F9547" s="176"/>
      <c r="G9547" s="177"/>
      <c r="H9547" s="177"/>
    </row>
    <row r="9548" spans="1:8" x14ac:dyDescent="0.25">
      <c r="A9548" s="793"/>
      <c r="E9548" s="176"/>
      <c r="F9548" s="176"/>
      <c r="G9548" s="177"/>
      <c r="H9548" s="177"/>
    </row>
    <row r="9549" spans="1:8" x14ac:dyDescent="0.25">
      <c r="A9549" s="793"/>
      <c r="E9549" s="176"/>
      <c r="F9549" s="176"/>
      <c r="G9549" s="177"/>
      <c r="H9549" s="177"/>
    </row>
    <row r="9550" spans="1:8" x14ac:dyDescent="0.25">
      <c r="A9550" s="793"/>
      <c r="E9550" s="176"/>
      <c r="F9550" s="176"/>
      <c r="G9550" s="177"/>
      <c r="H9550" s="177"/>
    </row>
    <row r="9551" spans="1:8" x14ac:dyDescent="0.25">
      <c r="A9551" s="793"/>
      <c r="E9551" s="176"/>
      <c r="F9551" s="176"/>
      <c r="G9551" s="177"/>
      <c r="H9551" s="177"/>
    </row>
    <row r="9552" spans="1:8" x14ac:dyDescent="0.25">
      <c r="A9552" s="793"/>
      <c r="E9552" s="176"/>
      <c r="F9552" s="176"/>
      <c r="G9552" s="177"/>
      <c r="H9552" s="177"/>
    </row>
    <row r="9553" spans="1:8" x14ac:dyDescent="0.25">
      <c r="A9553" s="793"/>
      <c r="E9553" s="176"/>
      <c r="F9553" s="176"/>
      <c r="G9553" s="177"/>
      <c r="H9553" s="177"/>
    </row>
    <row r="9554" spans="1:8" x14ac:dyDescent="0.25">
      <c r="A9554" s="793"/>
      <c r="E9554" s="176"/>
      <c r="F9554" s="176"/>
      <c r="G9554" s="177"/>
      <c r="H9554" s="177"/>
    </row>
    <row r="9555" spans="1:8" x14ac:dyDescent="0.25">
      <c r="A9555" s="793"/>
      <c r="E9555" s="176"/>
      <c r="F9555" s="176"/>
      <c r="G9555" s="177"/>
      <c r="H9555" s="177"/>
    </row>
    <row r="9556" spans="1:8" x14ac:dyDescent="0.25">
      <c r="A9556" s="793"/>
      <c r="E9556" s="176"/>
      <c r="F9556" s="176"/>
      <c r="G9556" s="177"/>
      <c r="H9556" s="177"/>
    </row>
    <row r="9557" spans="1:8" x14ac:dyDescent="0.25">
      <c r="A9557" s="793"/>
      <c r="E9557" s="176"/>
      <c r="F9557" s="176"/>
      <c r="G9557" s="177"/>
      <c r="H9557" s="177"/>
    </row>
    <row r="9558" spans="1:8" x14ac:dyDescent="0.25">
      <c r="A9558" s="793"/>
      <c r="E9558" s="176"/>
      <c r="F9558" s="176"/>
      <c r="G9558" s="177"/>
      <c r="H9558" s="177"/>
    </row>
    <row r="9559" spans="1:8" x14ac:dyDescent="0.25">
      <c r="A9559" s="793"/>
      <c r="E9559" s="176"/>
      <c r="F9559" s="176"/>
      <c r="G9559" s="177"/>
      <c r="H9559" s="177"/>
    </row>
    <row r="9560" spans="1:8" x14ac:dyDescent="0.25">
      <c r="A9560" s="793"/>
      <c r="E9560" s="176"/>
      <c r="F9560" s="176"/>
      <c r="G9560" s="177"/>
      <c r="H9560" s="177"/>
    </row>
    <row r="9561" spans="1:8" x14ac:dyDescent="0.25">
      <c r="A9561" s="793"/>
      <c r="E9561" s="176"/>
      <c r="F9561" s="176"/>
      <c r="G9561" s="177"/>
      <c r="H9561" s="177"/>
    </row>
    <row r="9562" spans="1:8" x14ac:dyDescent="0.25">
      <c r="A9562" s="793"/>
      <c r="E9562" s="176"/>
      <c r="F9562" s="176"/>
      <c r="G9562" s="177"/>
      <c r="H9562" s="177"/>
    </row>
    <row r="9563" spans="1:8" x14ac:dyDescent="0.25">
      <c r="A9563" s="793"/>
      <c r="E9563" s="176"/>
      <c r="F9563" s="176"/>
      <c r="G9563" s="177"/>
      <c r="H9563" s="177"/>
    </row>
    <row r="9564" spans="1:8" x14ac:dyDescent="0.25">
      <c r="A9564" s="793"/>
      <c r="E9564" s="176"/>
      <c r="F9564" s="176"/>
      <c r="G9564" s="177"/>
      <c r="H9564" s="177"/>
    </row>
    <row r="9565" spans="1:8" x14ac:dyDescent="0.25">
      <c r="A9565" s="793"/>
      <c r="E9565" s="176"/>
      <c r="F9565" s="176"/>
      <c r="G9565" s="177"/>
      <c r="H9565" s="177"/>
    </row>
    <row r="9566" spans="1:8" x14ac:dyDescent="0.25">
      <c r="A9566" s="793"/>
      <c r="E9566" s="176"/>
      <c r="F9566" s="176"/>
      <c r="G9566" s="177"/>
      <c r="H9566" s="177"/>
    </row>
    <row r="9567" spans="1:8" x14ac:dyDescent="0.25">
      <c r="A9567" s="793"/>
      <c r="E9567" s="176"/>
      <c r="F9567" s="176"/>
      <c r="G9567" s="177"/>
      <c r="H9567" s="177"/>
    </row>
    <row r="9568" spans="1:8" x14ac:dyDescent="0.25">
      <c r="A9568" s="793"/>
      <c r="E9568" s="176"/>
      <c r="F9568" s="176"/>
      <c r="G9568" s="177"/>
      <c r="H9568" s="177"/>
    </row>
    <row r="9569" spans="1:8" x14ac:dyDescent="0.25">
      <c r="A9569" s="793"/>
      <c r="E9569" s="176"/>
      <c r="F9569" s="176"/>
      <c r="G9569" s="177"/>
      <c r="H9569" s="177"/>
    </row>
    <row r="9570" spans="1:8" x14ac:dyDescent="0.25">
      <c r="A9570" s="793"/>
      <c r="E9570" s="176"/>
      <c r="F9570" s="176"/>
      <c r="G9570" s="177"/>
      <c r="H9570" s="177"/>
    </row>
    <row r="9571" spans="1:8" x14ac:dyDescent="0.25">
      <c r="A9571" s="793"/>
      <c r="E9571" s="176"/>
      <c r="F9571" s="176"/>
      <c r="G9571" s="177"/>
      <c r="H9571" s="177"/>
    </row>
    <row r="9572" spans="1:8" x14ac:dyDescent="0.25">
      <c r="A9572" s="793"/>
      <c r="E9572" s="176"/>
      <c r="F9572" s="176"/>
      <c r="G9572" s="177"/>
      <c r="H9572" s="177"/>
    </row>
    <row r="9573" spans="1:8" x14ac:dyDescent="0.25">
      <c r="A9573" s="793"/>
      <c r="E9573" s="176"/>
      <c r="F9573" s="176"/>
      <c r="G9573" s="177"/>
      <c r="H9573" s="177"/>
    </row>
    <row r="9574" spans="1:8" x14ac:dyDescent="0.25">
      <c r="A9574" s="793"/>
      <c r="E9574" s="176"/>
      <c r="F9574" s="176"/>
      <c r="G9574" s="177"/>
      <c r="H9574" s="177"/>
    </row>
    <row r="9575" spans="1:8" x14ac:dyDescent="0.25">
      <c r="A9575" s="793"/>
      <c r="E9575" s="176"/>
      <c r="F9575" s="176"/>
      <c r="G9575" s="177"/>
      <c r="H9575" s="177"/>
    </row>
    <row r="9576" spans="1:8" x14ac:dyDescent="0.25">
      <c r="A9576" s="793"/>
      <c r="E9576" s="176"/>
      <c r="F9576" s="176"/>
      <c r="G9576" s="177"/>
      <c r="H9576" s="177"/>
    </row>
    <row r="9577" spans="1:8" x14ac:dyDescent="0.25">
      <c r="A9577" s="793"/>
      <c r="E9577" s="176"/>
      <c r="F9577" s="176"/>
      <c r="G9577" s="177"/>
      <c r="H9577" s="177"/>
    </row>
    <row r="9578" spans="1:8" x14ac:dyDescent="0.25">
      <c r="A9578" s="793"/>
      <c r="E9578" s="176"/>
      <c r="F9578" s="176"/>
      <c r="G9578" s="177"/>
      <c r="H9578" s="177"/>
    </row>
    <row r="9579" spans="1:8" x14ac:dyDescent="0.25">
      <c r="A9579" s="793"/>
      <c r="E9579" s="176"/>
      <c r="F9579" s="176"/>
      <c r="G9579" s="177"/>
      <c r="H9579" s="177"/>
    </row>
    <row r="9580" spans="1:8" x14ac:dyDescent="0.25">
      <c r="A9580" s="793"/>
      <c r="E9580" s="176"/>
      <c r="F9580" s="176"/>
      <c r="G9580" s="177"/>
      <c r="H9580" s="177"/>
    </row>
    <row r="9581" spans="1:8" x14ac:dyDescent="0.25">
      <c r="A9581" s="793"/>
      <c r="E9581" s="176"/>
      <c r="F9581" s="176"/>
      <c r="G9581" s="177"/>
      <c r="H9581" s="177"/>
    </row>
    <row r="9582" spans="1:8" x14ac:dyDescent="0.25">
      <c r="A9582" s="793"/>
      <c r="E9582" s="176"/>
      <c r="F9582" s="176"/>
      <c r="G9582" s="177"/>
      <c r="H9582" s="177"/>
    </row>
    <row r="9583" spans="1:8" x14ac:dyDescent="0.25">
      <c r="A9583" s="793"/>
      <c r="E9583" s="176"/>
      <c r="F9583" s="176"/>
      <c r="G9583" s="177"/>
      <c r="H9583" s="177"/>
    </row>
    <row r="9584" spans="1:8" x14ac:dyDescent="0.25">
      <c r="A9584" s="793"/>
      <c r="E9584" s="176"/>
      <c r="F9584" s="176"/>
      <c r="G9584" s="177"/>
      <c r="H9584" s="177"/>
    </row>
    <row r="9585" spans="1:8" x14ac:dyDescent="0.25">
      <c r="A9585" s="793"/>
      <c r="E9585" s="176"/>
      <c r="F9585" s="176"/>
      <c r="G9585" s="177"/>
      <c r="H9585" s="177"/>
    </row>
    <row r="9586" spans="1:8" x14ac:dyDescent="0.25">
      <c r="A9586" s="793"/>
      <c r="E9586" s="176"/>
      <c r="F9586" s="176"/>
      <c r="G9586" s="177"/>
      <c r="H9586" s="177"/>
    </row>
    <row r="9587" spans="1:8" x14ac:dyDescent="0.25">
      <c r="A9587" s="793"/>
      <c r="E9587" s="176"/>
      <c r="F9587" s="176"/>
      <c r="G9587" s="177"/>
      <c r="H9587" s="177"/>
    </row>
    <row r="9588" spans="1:8" x14ac:dyDescent="0.25">
      <c r="A9588" s="793"/>
      <c r="E9588" s="176"/>
      <c r="F9588" s="176"/>
      <c r="G9588" s="177"/>
      <c r="H9588" s="177"/>
    </row>
    <row r="9589" spans="1:8" x14ac:dyDescent="0.25">
      <c r="A9589" s="793"/>
      <c r="E9589" s="176"/>
      <c r="F9589" s="176"/>
      <c r="G9589" s="177"/>
      <c r="H9589" s="177"/>
    </row>
    <row r="9590" spans="1:8" x14ac:dyDescent="0.25">
      <c r="A9590" s="793"/>
      <c r="E9590" s="176"/>
      <c r="F9590" s="176"/>
      <c r="G9590" s="177"/>
      <c r="H9590" s="177"/>
    </row>
    <row r="9591" spans="1:8" x14ac:dyDescent="0.25">
      <c r="A9591" s="793"/>
      <c r="E9591" s="176"/>
      <c r="F9591" s="176"/>
      <c r="G9591" s="177"/>
      <c r="H9591" s="177"/>
    </row>
    <row r="9592" spans="1:8" x14ac:dyDescent="0.25">
      <c r="A9592" s="793"/>
      <c r="E9592" s="176"/>
      <c r="F9592" s="176"/>
      <c r="G9592" s="177"/>
      <c r="H9592" s="177"/>
    </row>
    <row r="9593" spans="1:8" x14ac:dyDescent="0.25">
      <c r="A9593" s="793"/>
      <c r="E9593" s="176"/>
      <c r="F9593" s="176"/>
      <c r="G9593" s="177"/>
      <c r="H9593" s="177"/>
    </row>
    <row r="9594" spans="1:8" x14ac:dyDescent="0.25">
      <c r="A9594" s="793"/>
      <c r="E9594" s="176"/>
      <c r="F9594" s="176"/>
      <c r="G9594" s="177"/>
      <c r="H9594" s="177"/>
    </row>
    <row r="9595" spans="1:8" x14ac:dyDescent="0.25">
      <c r="A9595" s="793"/>
      <c r="E9595" s="176"/>
      <c r="F9595" s="176"/>
      <c r="G9595" s="177"/>
      <c r="H9595" s="177"/>
    </row>
    <row r="9596" spans="1:8" x14ac:dyDescent="0.25">
      <c r="A9596" s="793"/>
      <c r="E9596" s="176"/>
      <c r="F9596" s="176"/>
      <c r="G9596" s="177"/>
      <c r="H9596" s="177"/>
    </row>
    <row r="9597" spans="1:8" x14ac:dyDescent="0.25">
      <c r="A9597" s="793"/>
      <c r="E9597" s="176"/>
      <c r="F9597" s="176"/>
      <c r="G9597" s="177"/>
      <c r="H9597" s="177"/>
    </row>
    <row r="9598" spans="1:8" x14ac:dyDescent="0.25">
      <c r="A9598" s="793"/>
      <c r="E9598" s="176"/>
      <c r="F9598" s="176"/>
      <c r="G9598" s="177"/>
      <c r="H9598" s="177"/>
    </row>
    <row r="9599" spans="1:8" x14ac:dyDescent="0.25">
      <c r="A9599" s="793"/>
      <c r="E9599" s="176"/>
      <c r="F9599" s="176"/>
      <c r="G9599" s="177"/>
      <c r="H9599" s="177"/>
    </row>
    <row r="9600" spans="1:8" x14ac:dyDescent="0.25">
      <c r="A9600" s="793"/>
      <c r="E9600" s="176"/>
      <c r="F9600" s="176"/>
      <c r="G9600" s="177"/>
      <c r="H9600" s="177"/>
    </row>
    <row r="9601" spans="1:8" x14ac:dyDescent="0.25">
      <c r="A9601" s="793"/>
      <c r="E9601" s="176"/>
      <c r="F9601" s="176"/>
      <c r="G9601" s="177"/>
      <c r="H9601" s="177"/>
    </row>
    <row r="9602" spans="1:8" x14ac:dyDescent="0.25">
      <c r="A9602" s="793"/>
      <c r="E9602" s="176"/>
      <c r="F9602" s="176"/>
      <c r="G9602" s="177"/>
      <c r="H9602" s="177"/>
    </row>
    <row r="9603" spans="1:8" x14ac:dyDescent="0.25">
      <c r="A9603" s="793"/>
      <c r="E9603" s="176"/>
      <c r="F9603" s="176"/>
      <c r="G9603" s="177"/>
      <c r="H9603" s="177"/>
    </row>
    <row r="9604" spans="1:8" x14ac:dyDescent="0.25">
      <c r="A9604" s="793"/>
      <c r="E9604" s="176"/>
      <c r="F9604" s="176"/>
      <c r="G9604" s="177"/>
      <c r="H9604" s="177"/>
    </row>
    <row r="9605" spans="1:8" x14ac:dyDescent="0.25">
      <c r="A9605" s="793"/>
      <c r="E9605" s="176"/>
      <c r="F9605" s="176"/>
      <c r="G9605" s="177"/>
      <c r="H9605" s="177"/>
    </row>
    <row r="9606" spans="1:8" x14ac:dyDescent="0.25">
      <c r="A9606" s="793"/>
      <c r="E9606" s="176"/>
      <c r="F9606" s="176"/>
      <c r="G9606" s="177"/>
      <c r="H9606" s="177"/>
    </row>
    <row r="9607" spans="1:8" x14ac:dyDescent="0.25">
      <c r="A9607" s="793"/>
      <c r="E9607" s="176"/>
      <c r="F9607" s="176"/>
      <c r="G9607" s="177"/>
      <c r="H9607" s="177"/>
    </row>
    <row r="9608" spans="1:8" x14ac:dyDescent="0.25">
      <c r="A9608" s="793"/>
      <c r="E9608" s="176"/>
      <c r="F9608" s="176"/>
      <c r="G9608" s="177"/>
      <c r="H9608" s="177"/>
    </row>
    <row r="9609" spans="1:8" x14ac:dyDescent="0.25">
      <c r="A9609" s="793"/>
      <c r="E9609" s="176"/>
      <c r="F9609" s="176"/>
      <c r="G9609" s="177"/>
      <c r="H9609" s="177"/>
    </row>
    <row r="9610" spans="1:8" x14ac:dyDescent="0.25">
      <c r="A9610" s="793"/>
      <c r="E9610" s="176"/>
      <c r="F9610" s="176"/>
      <c r="G9610" s="177"/>
      <c r="H9610" s="177"/>
    </row>
    <row r="9611" spans="1:8" x14ac:dyDescent="0.25">
      <c r="A9611" s="793"/>
      <c r="E9611" s="176"/>
      <c r="F9611" s="176"/>
      <c r="G9611" s="177"/>
      <c r="H9611" s="177"/>
    </row>
    <row r="9612" spans="1:8" x14ac:dyDescent="0.25">
      <c r="A9612" s="793"/>
      <c r="E9612" s="176"/>
      <c r="F9612" s="176"/>
      <c r="G9612" s="177"/>
      <c r="H9612" s="177"/>
    </row>
    <row r="9613" spans="1:8" x14ac:dyDescent="0.25">
      <c r="A9613" s="793"/>
      <c r="E9613" s="176"/>
      <c r="F9613" s="176"/>
      <c r="G9613" s="177"/>
      <c r="H9613" s="177"/>
    </row>
    <row r="9614" spans="1:8" x14ac:dyDescent="0.25">
      <c r="A9614" s="793"/>
      <c r="E9614" s="176"/>
      <c r="F9614" s="176"/>
      <c r="G9614" s="177"/>
      <c r="H9614" s="177"/>
    </row>
    <row r="9615" spans="1:8" x14ac:dyDescent="0.25">
      <c r="A9615" s="793"/>
      <c r="E9615" s="176"/>
      <c r="F9615" s="176"/>
      <c r="G9615" s="177"/>
      <c r="H9615" s="177"/>
    </row>
    <row r="9616" spans="1:8" x14ac:dyDescent="0.25">
      <c r="A9616" s="793"/>
      <c r="E9616" s="176"/>
      <c r="F9616" s="176"/>
      <c r="G9616" s="177"/>
      <c r="H9616" s="177"/>
    </row>
    <row r="9617" spans="1:8" x14ac:dyDescent="0.25">
      <c r="A9617" s="793"/>
      <c r="E9617" s="176"/>
      <c r="F9617" s="176"/>
      <c r="G9617" s="177"/>
      <c r="H9617" s="177"/>
    </row>
    <row r="9618" spans="1:8" x14ac:dyDescent="0.25">
      <c r="A9618" s="793"/>
      <c r="E9618" s="176"/>
      <c r="F9618" s="176"/>
      <c r="G9618" s="177"/>
      <c r="H9618" s="177"/>
    </row>
    <row r="9619" spans="1:8" x14ac:dyDescent="0.25">
      <c r="A9619" s="793"/>
      <c r="E9619" s="176"/>
      <c r="F9619" s="176"/>
      <c r="G9619" s="177"/>
      <c r="H9619" s="177"/>
    </row>
    <row r="9620" spans="1:8" x14ac:dyDescent="0.25">
      <c r="A9620" s="793"/>
      <c r="E9620" s="176"/>
      <c r="F9620" s="176"/>
      <c r="G9620" s="177"/>
      <c r="H9620" s="177"/>
    </row>
    <row r="9621" spans="1:8" x14ac:dyDescent="0.25">
      <c r="A9621" s="793"/>
      <c r="E9621" s="176"/>
      <c r="F9621" s="176"/>
      <c r="G9621" s="177"/>
      <c r="H9621" s="177"/>
    </row>
    <row r="9622" spans="1:8" x14ac:dyDescent="0.25">
      <c r="A9622" s="793"/>
      <c r="E9622" s="176"/>
      <c r="F9622" s="176"/>
      <c r="G9622" s="177"/>
      <c r="H9622" s="177"/>
    </row>
    <row r="9623" spans="1:8" x14ac:dyDescent="0.25">
      <c r="A9623" s="793"/>
      <c r="E9623" s="176"/>
      <c r="F9623" s="176"/>
      <c r="G9623" s="177"/>
      <c r="H9623" s="177"/>
    </row>
    <row r="9624" spans="1:8" x14ac:dyDescent="0.25">
      <c r="A9624" s="793"/>
      <c r="E9624" s="176"/>
      <c r="F9624" s="176"/>
      <c r="G9624" s="177"/>
      <c r="H9624" s="177"/>
    </row>
    <row r="9625" spans="1:8" x14ac:dyDescent="0.25">
      <c r="A9625" s="793"/>
      <c r="E9625" s="176"/>
      <c r="F9625" s="176"/>
      <c r="G9625" s="177"/>
      <c r="H9625" s="177"/>
    </row>
    <row r="9626" spans="1:8" x14ac:dyDescent="0.25">
      <c r="A9626" s="793"/>
      <c r="E9626" s="176"/>
      <c r="F9626" s="176"/>
      <c r="G9626" s="177"/>
      <c r="H9626" s="177"/>
    </row>
    <row r="9627" spans="1:8" x14ac:dyDescent="0.25">
      <c r="A9627" s="793"/>
      <c r="E9627" s="176"/>
      <c r="F9627" s="176"/>
      <c r="G9627" s="177"/>
      <c r="H9627" s="177"/>
    </row>
    <row r="9628" spans="1:8" x14ac:dyDescent="0.25">
      <c r="A9628" s="793"/>
      <c r="E9628" s="176"/>
      <c r="F9628" s="176"/>
      <c r="G9628" s="177"/>
      <c r="H9628" s="177"/>
    </row>
    <row r="9629" spans="1:8" x14ac:dyDescent="0.25">
      <c r="A9629" s="793"/>
      <c r="E9629" s="176"/>
      <c r="F9629" s="176"/>
      <c r="G9629" s="177"/>
      <c r="H9629" s="177"/>
    </row>
    <row r="9630" spans="1:8" x14ac:dyDescent="0.25">
      <c r="A9630" s="793"/>
      <c r="E9630" s="176"/>
      <c r="F9630" s="176"/>
      <c r="G9630" s="177"/>
      <c r="H9630" s="177"/>
    </row>
    <row r="9631" spans="1:8" x14ac:dyDescent="0.25">
      <c r="A9631" s="793"/>
      <c r="E9631" s="176"/>
      <c r="F9631" s="176"/>
      <c r="G9631" s="177"/>
      <c r="H9631" s="177"/>
    </row>
    <row r="9632" spans="1:8" x14ac:dyDescent="0.25">
      <c r="A9632" s="793"/>
      <c r="E9632" s="176"/>
      <c r="F9632" s="176"/>
      <c r="G9632" s="177"/>
      <c r="H9632" s="177"/>
    </row>
    <row r="9633" spans="1:8" x14ac:dyDescent="0.25">
      <c r="A9633" s="793"/>
      <c r="E9633" s="176"/>
      <c r="F9633" s="176"/>
      <c r="G9633" s="177"/>
      <c r="H9633" s="177"/>
    </row>
    <row r="9634" spans="1:8" x14ac:dyDescent="0.25">
      <c r="A9634" s="793"/>
      <c r="E9634" s="176"/>
      <c r="F9634" s="176"/>
      <c r="G9634" s="177"/>
      <c r="H9634" s="177"/>
    </row>
    <row r="9635" spans="1:8" x14ac:dyDescent="0.25">
      <c r="A9635" s="793"/>
      <c r="E9635" s="176"/>
      <c r="F9635" s="176"/>
      <c r="G9635" s="177"/>
      <c r="H9635" s="177"/>
    </row>
    <row r="9636" spans="1:8" x14ac:dyDescent="0.25">
      <c r="A9636" s="793"/>
      <c r="E9636" s="176"/>
      <c r="F9636" s="176"/>
      <c r="G9636" s="177"/>
      <c r="H9636" s="177"/>
    </row>
    <row r="9637" spans="1:8" x14ac:dyDescent="0.25">
      <c r="A9637" s="793"/>
      <c r="E9637" s="176"/>
      <c r="F9637" s="176"/>
      <c r="G9637" s="177"/>
      <c r="H9637" s="177"/>
    </row>
    <row r="9638" spans="1:8" x14ac:dyDescent="0.25">
      <c r="A9638" s="793"/>
      <c r="E9638" s="176"/>
      <c r="F9638" s="176"/>
      <c r="G9638" s="177"/>
      <c r="H9638" s="177"/>
    </row>
    <row r="9639" spans="1:8" x14ac:dyDescent="0.25">
      <c r="A9639" s="793"/>
      <c r="E9639" s="176"/>
      <c r="F9639" s="176"/>
      <c r="G9639" s="177"/>
      <c r="H9639" s="177"/>
    </row>
    <row r="9640" spans="1:8" x14ac:dyDescent="0.25">
      <c r="A9640" s="793"/>
      <c r="E9640" s="176"/>
      <c r="F9640" s="176"/>
      <c r="G9640" s="177"/>
      <c r="H9640" s="177"/>
    </row>
    <row r="9641" spans="1:8" x14ac:dyDescent="0.25">
      <c r="A9641" s="793"/>
      <c r="E9641" s="176"/>
      <c r="F9641" s="176"/>
      <c r="G9641" s="177"/>
      <c r="H9641" s="177"/>
    </row>
    <row r="9642" spans="1:8" x14ac:dyDescent="0.25">
      <c r="A9642" s="793"/>
      <c r="E9642" s="176"/>
      <c r="F9642" s="176"/>
      <c r="G9642" s="177"/>
      <c r="H9642" s="177"/>
    </row>
    <row r="9643" spans="1:8" x14ac:dyDescent="0.25">
      <c r="A9643" s="793"/>
      <c r="E9643" s="176"/>
      <c r="F9643" s="176"/>
      <c r="G9643" s="177"/>
      <c r="H9643" s="177"/>
    </row>
    <row r="9644" spans="1:8" x14ac:dyDescent="0.25">
      <c r="A9644" s="793"/>
      <c r="E9644" s="176"/>
      <c r="F9644" s="176"/>
      <c r="G9644" s="177"/>
      <c r="H9644" s="177"/>
    </row>
    <row r="9645" spans="1:8" x14ac:dyDescent="0.25">
      <c r="A9645" s="793"/>
      <c r="E9645" s="176"/>
      <c r="F9645" s="176"/>
      <c r="G9645" s="177"/>
      <c r="H9645" s="177"/>
    </row>
    <row r="9646" spans="1:8" x14ac:dyDescent="0.25">
      <c r="A9646" s="793"/>
      <c r="E9646" s="176"/>
      <c r="F9646" s="176"/>
      <c r="G9646" s="177"/>
      <c r="H9646" s="177"/>
    </row>
    <row r="9647" spans="1:8" x14ac:dyDescent="0.25">
      <c r="A9647" s="793"/>
      <c r="E9647" s="176"/>
      <c r="F9647" s="176"/>
      <c r="G9647" s="177"/>
      <c r="H9647" s="177"/>
    </row>
    <row r="9648" spans="1:8" x14ac:dyDescent="0.25">
      <c r="A9648" s="793"/>
      <c r="E9648" s="176"/>
      <c r="F9648" s="176"/>
      <c r="G9648" s="177"/>
      <c r="H9648" s="177"/>
    </row>
    <row r="9649" spans="1:8" x14ac:dyDescent="0.25">
      <c r="A9649" s="793"/>
      <c r="E9649" s="176"/>
      <c r="F9649" s="176"/>
      <c r="G9649" s="177"/>
      <c r="H9649" s="177"/>
    </row>
    <row r="9650" spans="1:8" x14ac:dyDescent="0.25">
      <c r="A9650" s="793"/>
      <c r="E9650" s="176"/>
      <c r="F9650" s="176"/>
      <c r="G9650" s="177"/>
      <c r="H9650" s="177"/>
    </row>
    <row r="9651" spans="1:8" x14ac:dyDescent="0.25">
      <c r="A9651" s="793"/>
      <c r="E9651" s="176"/>
      <c r="F9651" s="176"/>
      <c r="G9651" s="177"/>
      <c r="H9651" s="177"/>
    </row>
    <row r="9652" spans="1:8" x14ac:dyDescent="0.25">
      <c r="A9652" s="793"/>
      <c r="E9652" s="176"/>
      <c r="F9652" s="176"/>
      <c r="G9652" s="177"/>
      <c r="H9652" s="177"/>
    </row>
    <row r="9653" spans="1:8" x14ac:dyDescent="0.25">
      <c r="A9653" s="793"/>
      <c r="E9653" s="176"/>
      <c r="F9653" s="176"/>
      <c r="G9653" s="177"/>
      <c r="H9653" s="177"/>
    </row>
    <row r="9654" spans="1:8" x14ac:dyDescent="0.25">
      <c r="A9654" s="793"/>
      <c r="E9654" s="176"/>
      <c r="F9654" s="176"/>
      <c r="G9654" s="177"/>
      <c r="H9654" s="177"/>
    </row>
    <row r="9655" spans="1:8" x14ac:dyDescent="0.25">
      <c r="A9655" s="793"/>
      <c r="E9655" s="176"/>
      <c r="F9655" s="176"/>
      <c r="G9655" s="177"/>
      <c r="H9655" s="177"/>
    </row>
    <row r="9656" spans="1:8" x14ac:dyDescent="0.25">
      <c r="A9656" s="793"/>
      <c r="E9656" s="176"/>
      <c r="F9656" s="176"/>
      <c r="G9656" s="177"/>
      <c r="H9656" s="177"/>
    </row>
    <row r="9657" spans="1:8" x14ac:dyDescent="0.25">
      <c r="A9657" s="793"/>
      <c r="E9657" s="176"/>
      <c r="F9657" s="176"/>
      <c r="G9657" s="177"/>
      <c r="H9657" s="177"/>
    </row>
    <row r="9658" spans="1:8" x14ac:dyDescent="0.25">
      <c r="A9658" s="793"/>
      <c r="E9658" s="176"/>
      <c r="F9658" s="176"/>
      <c r="G9658" s="177"/>
      <c r="H9658" s="177"/>
    </row>
    <row r="9659" spans="1:8" x14ac:dyDescent="0.25">
      <c r="A9659" s="793"/>
      <c r="E9659" s="176"/>
      <c r="F9659" s="176"/>
      <c r="G9659" s="177"/>
      <c r="H9659" s="177"/>
    </row>
    <row r="9660" spans="1:8" x14ac:dyDescent="0.25">
      <c r="A9660" s="793"/>
      <c r="E9660" s="176"/>
      <c r="F9660" s="176"/>
      <c r="G9660" s="177"/>
      <c r="H9660" s="177"/>
    </row>
    <row r="9661" spans="1:8" x14ac:dyDescent="0.25">
      <c r="A9661" s="793"/>
      <c r="E9661" s="176"/>
      <c r="F9661" s="176"/>
      <c r="G9661" s="177"/>
      <c r="H9661" s="177"/>
    </row>
    <row r="9662" spans="1:8" x14ac:dyDescent="0.25">
      <c r="A9662" s="793"/>
      <c r="E9662" s="176"/>
      <c r="F9662" s="176"/>
      <c r="G9662" s="177"/>
      <c r="H9662" s="177"/>
    </row>
    <row r="9663" spans="1:8" x14ac:dyDescent="0.25">
      <c r="A9663" s="793"/>
      <c r="E9663" s="176"/>
      <c r="F9663" s="176"/>
      <c r="G9663" s="177"/>
      <c r="H9663" s="177"/>
    </row>
    <row r="9664" spans="1:8" x14ac:dyDescent="0.25">
      <c r="A9664" s="793"/>
      <c r="E9664" s="176"/>
      <c r="F9664" s="176"/>
      <c r="G9664" s="177"/>
      <c r="H9664" s="177"/>
    </row>
    <row r="9665" spans="1:8" x14ac:dyDescent="0.25">
      <c r="A9665" s="793"/>
      <c r="E9665" s="176"/>
      <c r="F9665" s="176"/>
      <c r="G9665" s="177"/>
      <c r="H9665" s="177"/>
    </row>
    <row r="9666" spans="1:8" x14ac:dyDescent="0.25">
      <c r="A9666" s="793"/>
      <c r="E9666" s="176"/>
      <c r="F9666" s="176"/>
      <c r="G9666" s="177"/>
      <c r="H9666" s="177"/>
    </row>
    <row r="9667" spans="1:8" x14ac:dyDescent="0.25">
      <c r="A9667" s="793"/>
      <c r="E9667" s="176"/>
      <c r="F9667" s="176"/>
      <c r="G9667" s="177"/>
      <c r="H9667" s="177"/>
    </row>
    <row r="9668" spans="1:8" x14ac:dyDescent="0.25">
      <c r="A9668" s="793"/>
      <c r="E9668" s="176"/>
      <c r="F9668" s="176"/>
      <c r="G9668" s="177"/>
      <c r="H9668" s="177"/>
    </row>
    <row r="9669" spans="1:8" x14ac:dyDescent="0.25">
      <c r="A9669" s="793"/>
      <c r="E9669" s="176"/>
      <c r="F9669" s="176"/>
      <c r="G9669" s="177"/>
      <c r="H9669" s="177"/>
    </row>
    <row r="9670" spans="1:8" x14ac:dyDescent="0.25">
      <c r="A9670" s="793"/>
      <c r="E9670" s="176"/>
      <c r="F9670" s="176"/>
      <c r="G9670" s="177"/>
      <c r="H9670" s="177"/>
    </row>
    <row r="9671" spans="1:8" x14ac:dyDescent="0.25">
      <c r="A9671" s="793"/>
      <c r="E9671" s="176"/>
      <c r="F9671" s="176"/>
      <c r="G9671" s="177"/>
      <c r="H9671" s="177"/>
    </row>
    <row r="9672" spans="1:8" x14ac:dyDescent="0.25">
      <c r="A9672" s="793"/>
      <c r="E9672" s="176"/>
      <c r="F9672" s="176"/>
      <c r="G9672" s="177"/>
      <c r="H9672" s="177"/>
    </row>
    <row r="9673" spans="1:8" x14ac:dyDescent="0.25">
      <c r="A9673" s="793"/>
      <c r="E9673" s="176"/>
      <c r="F9673" s="176"/>
      <c r="G9673" s="177"/>
      <c r="H9673" s="177"/>
    </row>
    <row r="9674" spans="1:8" x14ac:dyDescent="0.25">
      <c r="A9674" s="793"/>
      <c r="E9674" s="176"/>
      <c r="F9674" s="176"/>
      <c r="G9674" s="177"/>
      <c r="H9674" s="177"/>
    </row>
    <row r="9675" spans="1:8" x14ac:dyDescent="0.25">
      <c r="A9675" s="793"/>
      <c r="E9675" s="176"/>
      <c r="F9675" s="176"/>
      <c r="G9675" s="177"/>
      <c r="H9675" s="177"/>
    </row>
    <row r="9676" spans="1:8" x14ac:dyDescent="0.25">
      <c r="A9676" s="793"/>
      <c r="E9676" s="176"/>
      <c r="F9676" s="176"/>
      <c r="G9676" s="177"/>
      <c r="H9676" s="177"/>
    </row>
    <row r="9677" spans="1:8" x14ac:dyDescent="0.25">
      <c r="A9677" s="793"/>
      <c r="E9677" s="176"/>
      <c r="F9677" s="176"/>
      <c r="G9677" s="177"/>
      <c r="H9677" s="177"/>
    </row>
    <row r="9678" spans="1:8" x14ac:dyDescent="0.25">
      <c r="A9678" s="793"/>
      <c r="E9678" s="176"/>
      <c r="F9678" s="176"/>
      <c r="G9678" s="177"/>
      <c r="H9678" s="177"/>
    </row>
    <row r="9679" spans="1:8" x14ac:dyDescent="0.25">
      <c r="A9679" s="793"/>
      <c r="E9679" s="176"/>
      <c r="F9679" s="176"/>
      <c r="G9679" s="177"/>
      <c r="H9679" s="177"/>
    </row>
    <row r="9680" spans="1:8" x14ac:dyDescent="0.25">
      <c r="A9680" s="793"/>
      <c r="E9680" s="176"/>
      <c r="F9680" s="176"/>
      <c r="G9680" s="177"/>
      <c r="H9680" s="177"/>
    </row>
    <row r="9681" spans="1:8" x14ac:dyDescent="0.25">
      <c r="A9681" s="793"/>
      <c r="E9681" s="176"/>
      <c r="F9681" s="176"/>
      <c r="G9681" s="177"/>
      <c r="H9681" s="177"/>
    </row>
    <row r="9682" spans="1:8" x14ac:dyDescent="0.25">
      <c r="A9682" s="793"/>
      <c r="E9682" s="176"/>
      <c r="F9682" s="176"/>
      <c r="G9682" s="177"/>
      <c r="H9682" s="177"/>
    </row>
    <row r="9683" spans="1:8" x14ac:dyDescent="0.25">
      <c r="A9683" s="793"/>
      <c r="E9683" s="176"/>
      <c r="F9683" s="176"/>
      <c r="G9683" s="177"/>
      <c r="H9683" s="177"/>
    </row>
    <row r="9684" spans="1:8" x14ac:dyDescent="0.25">
      <c r="A9684" s="793"/>
      <c r="E9684" s="176"/>
      <c r="F9684" s="176"/>
      <c r="G9684" s="177"/>
      <c r="H9684" s="177"/>
    </row>
    <row r="9685" spans="1:8" x14ac:dyDescent="0.25">
      <c r="A9685" s="793"/>
      <c r="E9685" s="176"/>
      <c r="F9685" s="176"/>
      <c r="G9685" s="177"/>
      <c r="H9685" s="177"/>
    </row>
    <row r="9686" spans="1:8" x14ac:dyDescent="0.25">
      <c r="A9686" s="793"/>
      <c r="E9686" s="176"/>
      <c r="F9686" s="176"/>
      <c r="G9686" s="177"/>
      <c r="H9686" s="177"/>
    </row>
    <row r="9687" spans="1:8" x14ac:dyDescent="0.25">
      <c r="A9687" s="793"/>
      <c r="E9687" s="176"/>
      <c r="F9687" s="176"/>
      <c r="G9687" s="177"/>
      <c r="H9687" s="177"/>
    </row>
    <row r="9688" spans="1:8" x14ac:dyDescent="0.25">
      <c r="A9688" s="793"/>
      <c r="E9688" s="176"/>
      <c r="F9688" s="176"/>
      <c r="G9688" s="177"/>
      <c r="H9688" s="177"/>
    </row>
    <row r="9689" spans="1:8" x14ac:dyDescent="0.25">
      <c r="A9689" s="793"/>
      <c r="E9689" s="176"/>
      <c r="F9689" s="176"/>
      <c r="G9689" s="177"/>
      <c r="H9689" s="177"/>
    </row>
    <row r="9690" spans="1:8" x14ac:dyDescent="0.25">
      <c r="A9690" s="793"/>
      <c r="E9690" s="176"/>
      <c r="F9690" s="176"/>
      <c r="G9690" s="177"/>
      <c r="H9690" s="177"/>
    </row>
    <row r="9691" spans="1:8" x14ac:dyDescent="0.25">
      <c r="A9691" s="793"/>
      <c r="E9691" s="176"/>
      <c r="F9691" s="176"/>
      <c r="G9691" s="177"/>
      <c r="H9691" s="177"/>
    </row>
    <row r="9692" spans="1:8" x14ac:dyDescent="0.25">
      <c r="A9692" s="793"/>
      <c r="E9692" s="176"/>
      <c r="F9692" s="176"/>
      <c r="G9692" s="177"/>
      <c r="H9692" s="177"/>
    </row>
    <row r="9693" spans="1:8" x14ac:dyDescent="0.25">
      <c r="A9693" s="793"/>
      <c r="E9693" s="176"/>
      <c r="F9693" s="176"/>
      <c r="G9693" s="177"/>
      <c r="H9693" s="177"/>
    </row>
    <row r="9694" spans="1:8" x14ac:dyDescent="0.25">
      <c r="A9694" s="793"/>
      <c r="E9694" s="176"/>
      <c r="F9694" s="176"/>
      <c r="G9694" s="177"/>
      <c r="H9694" s="177"/>
    </row>
    <row r="9695" spans="1:8" x14ac:dyDescent="0.25">
      <c r="A9695" s="793"/>
      <c r="E9695" s="176"/>
      <c r="F9695" s="176"/>
      <c r="G9695" s="177"/>
      <c r="H9695" s="177"/>
    </row>
    <row r="9696" spans="1:8" x14ac:dyDescent="0.25">
      <c r="A9696" s="793"/>
      <c r="E9696" s="176"/>
      <c r="F9696" s="176"/>
      <c r="G9696" s="177"/>
      <c r="H9696" s="177"/>
    </row>
    <row r="9697" spans="1:8" x14ac:dyDescent="0.25">
      <c r="A9697" s="793"/>
      <c r="E9697" s="176"/>
      <c r="F9697" s="176"/>
      <c r="G9697" s="177"/>
      <c r="H9697" s="177"/>
    </row>
    <row r="9698" spans="1:8" x14ac:dyDescent="0.25">
      <c r="A9698" s="793"/>
      <c r="E9698" s="176"/>
      <c r="F9698" s="176"/>
      <c r="G9698" s="177"/>
      <c r="H9698" s="177"/>
    </row>
    <row r="9699" spans="1:8" x14ac:dyDescent="0.25">
      <c r="A9699" s="793"/>
      <c r="E9699" s="176"/>
      <c r="F9699" s="176"/>
      <c r="G9699" s="177"/>
      <c r="H9699" s="177"/>
    </row>
    <row r="9700" spans="1:8" x14ac:dyDescent="0.25">
      <c r="A9700" s="793"/>
      <c r="E9700" s="176"/>
      <c r="F9700" s="176"/>
      <c r="G9700" s="177"/>
      <c r="H9700" s="177"/>
    </row>
    <row r="9701" spans="1:8" x14ac:dyDescent="0.25">
      <c r="A9701" s="793"/>
      <c r="E9701" s="176"/>
      <c r="F9701" s="176"/>
      <c r="G9701" s="177"/>
      <c r="H9701" s="177"/>
    </row>
    <row r="9702" spans="1:8" x14ac:dyDescent="0.25">
      <c r="A9702" s="793"/>
      <c r="E9702" s="176"/>
      <c r="F9702" s="176"/>
      <c r="G9702" s="177"/>
      <c r="H9702" s="177"/>
    </row>
    <row r="9703" spans="1:8" x14ac:dyDescent="0.25">
      <c r="A9703" s="793"/>
      <c r="E9703" s="176"/>
      <c r="F9703" s="176"/>
      <c r="G9703" s="177"/>
      <c r="H9703" s="177"/>
    </row>
    <row r="9704" spans="1:8" x14ac:dyDescent="0.25">
      <c r="A9704" s="793"/>
      <c r="E9704" s="176"/>
      <c r="F9704" s="176"/>
      <c r="G9704" s="177"/>
      <c r="H9704" s="177"/>
    </row>
    <row r="9705" spans="1:8" x14ac:dyDescent="0.25">
      <c r="A9705" s="793"/>
      <c r="E9705" s="176"/>
      <c r="F9705" s="176"/>
      <c r="G9705" s="177"/>
      <c r="H9705" s="177"/>
    </row>
    <row r="9706" spans="1:8" x14ac:dyDescent="0.25">
      <c r="A9706" s="793"/>
      <c r="E9706" s="176"/>
      <c r="F9706" s="176"/>
      <c r="G9706" s="177"/>
      <c r="H9706" s="177"/>
    </row>
    <row r="9707" spans="1:8" x14ac:dyDescent="0.25">
      <c r="A9707" s="793"/>
      <c r="E9707" s="176"/>
      <c r="F9707" s="176"/>
      <c r="G9707" s="177"/>
      <c r="H9707" s="177"/>
    </row>
    <row r="9708" spans="1:8" x14ac:dyDescent="0.25">
      <c r="A9708" s="793"/>
      <c r="E9708" s="176"/>
      <c r="F9708" s="176"/>
      <c r="G9708" s="177"/>
      <c r="H9708" s="177"/>
    </row>
    <row r="9709" spans="1:8" x14ac:dyDescent="0.25">
      <c r="A9709" s="793"/>
      <c r="E9709" s="176"/>
      <c r="F9709" s="176"/>
      <c r="G9709" s="177"/>
      <c r="H9709" s="177"/>
    </row>
    <row r="9710" spans="1:8" x14ac:dyDescent="0.25">
      <c r="A9710" s="793"/>
      <c r="E9710" s="176"/>
      <c r="F9710" s="176"/>
      <c r="G9710" s="177"/>
      <c r="H9710" s="177"/>
    </row>
    <row r="9711" spans="1:8" x14ac:dyDescent="0.25">
      <c r="A9711" s="793"/>
      <c r="E9711" s="176"/>
      <c r="F9711" s="176"/>
      <c r="G9711" s="177"/>
      <c r="H9711" s="177"/>
    </row>
    <row r="9712" spans="1:8" x14ac:dyDescent="0.25">
      <c r="A9712" s="793"/>
      <c r="E9712" s="176"/>
      <c r="F9712" s="176"/>
      <c r="G9712" s="177"/>
      <c r="H9712" s="177"/>
    </row>
    <row r="9713" spans="1:8" x14ac:dyDescent="0.25">
      <c r="A9713" s="793"/>
      <c r="E9713" s="176"/>
      <c r="F9713" s="176"/>
      <c r="G9713" s="177"/>
      <c r="H9713" s="177"/>
    </row>
    <row r="9714" spans="1:8" x14ac:dyDescent="0.25">
      <c r="A9714" s="793"/>
      <c r="E9714" s="176"/>
      <c r="F9714" s="176"/>
      <c r="G9714" s="177"/>
      <c r="H9714" s="177"/>
    </row>
    <row r="9715" spans="1:8" x14ac:dyDescent="0.25">
      <c r="A9715" s="793"/>
      <c r="E9715" s="176"/>
      <c r="F9715" s="176"/>
      <c r="G9715" s="177"/>
      <c r="H9715" s="177"/>
    </row>
    <row r="9716" spans="1:8" x14ac:dyDescent="0.25">
      <c r="A9716" s="793"/>
      <c r="E9716" s="176"/>
      <c r="F9716" s="176"/>
      <c r="G9716" s="177"/>
      <c r="H9716" s="177"/>
    </row>
    <row r="9717" spans="1:8" x14ac:dyDescent="0.25">
      <c r="A9717" s="793"/>
      <c r="E9717" s="176"/>
      <c r="F9717" s="176"/>
      <c r="G9717" s="177"/>
      <c r="H9717" s="177"/>
    </row>
    <row r="9718" spans="1:8" x14ac:dyDescent="0.25">
      <c r="A9718" s="793"/>
      <c r="E9718" s="176"/>
      <c r="F9718" s="176"/>
      <c r="G9718" s="177"/>
      <c r="H9718" s="177"/>
    </row>
    <row r="9719" spans="1:8" x14ac:dyDescent="0.25">
      <c r="A9719" s="793"/>
      <c r="E9719" s="176"/>
      <c r="F9719" s="176"/>
      <c r="G9719" s="177"/>
      <c r="H9719" s="177"/>
    </row>
    <row r="9720" spans="1:8" x14ac:dyDescent="0.25">
      <c r="A9720" s="793"/>
      <c r="E9720" s="176"/>
      <c r="F9720" s="176"/>
      <c r="G9720" s="177"/>
      <c r="H9720" s="177"/>
    </row>
    <row r="9721" spans="1:8" x14ac:dyDescent="0.25">
      <c r="A9721" s="793"/>
      <c r="E9721" s="176"/>
      <c r="F9721" s="176"/>
      <c r="G9721" s="177"/>
      <c r="H9721" s="177"/>
    </row>
    <row r="9722" spans="1:8" x14ac:dyDescent="0.25">
      <c r="A9722" s="793"/>
      <c r="E9722" s="176"/>
      <c r="F9722" s="176"/>
      <c r="G9722" s="177"/>
      <c r="H9722" s="177"/>
    </row>
    <row r="9723" spans="1:8" x14ac:dyDescent="0.25">
      <c r="A9723" s="793"/>
      <c r="E9723" s="176"/>
      <c r="F9723" s="176"/>
      <c r="G9723" s="177"/>
      <c r="H9723" s="177"/>
    </row>
    <row r="9724" spans="1:8" x14ac:dyDescent="0.25">
      <c r="A9724" s="793"/>
      <c r="E9724" s="176"/>
      <c r="F9724" s="176"/>
      <c r="G9724" s="177"/>
      <c r="H9724" s="177"/>
    </row>
    <row r="9725" spans="1:8" x14ac:dyDescent="0.25">
      <c r="A9725" s="793"/>
      <c r="E9725" s="176"/>
      <c r="F9725" s="176"/>
      <c r="G9725" s="177"/>
      <c r="H9725" s="177"/>
    </row>
    <row r="9726" spans="1:8" x14ac:dyDescent="0.25">
      <c r="A9726" s="793"/>
      <c r="E9726" s="176"/>
      <c r="F9726" s="176"/>
      <c r="G9726" s="177"/>
      <c r="H9726" s="177"/>
    </row>
    <row r="9727" spans="1:8" x14ac:dyDescent="0.25">
      <c r="A9727" s="793"/>
      <c r="E9727" s="176"/>
      <c r="F9727" s="176"/>
      <c r="G9727" s="177"/>
      <c r="H9727" s="177"/>
    </row>
    <row r="9728" spans="1:8" x14ac:dyDescent="0.25">
      <c r="A9728" s="793"/>
      <c r="E9728" s="176"/>
      <c r="F9728" s="176"/>
      <c r="G9728" s="177"/>
      <c r="H9728" s="177"/>
    </row>
    <row r="9729" spans="1:8" x14ac:dyDescent="0.25">
      <c r="A9729" s="793"/>
      <c r="E9729" s="176"/>
      <c r="F9729" s="176"/>
      <c r="G9729" s="177"/>
      <c r="H9729" s="177"/>
    </row>
    <row r="9730" spans="1:8" x14ac:dyDescent="0.25">
      <c r="A9730" s="793"/>
      <c r="E9730" s="176"/>
      <c r="F9730" s="176"/>
      <c r="G9730" s="177"/>
      <c r="H9730" s="177"/>
    </row>
    <row r="9731" spans="1:8" x14ac:dyDescent="0.25">
      <c r="A9731" s="793"/>
      <c r="E9731" s="176"/>
      <c r="F9731" s="176"/>
      <c r="G9731" s="177"/>
      <c r="H9731" s="177"/>
    </row>
    <row r="9732" spans="1:8" x14ac:dyDescent="0.25">
      <c r="A9732" s="793"/>
      <c r="E9732" s="176"/>
      <c r="F9732" s="176"/>
      <c r="G9732" s="177"/>
      <c r="H9732" s="177"/>
    </row>
    <row r="9733" spans="1:8" x14ac:dyDescent="0.25">
      <c r="A9733" s="793"/>
      <c r="E9733" s="176"/>
      <c r="F9733" s="176"/>
      <c r="G9733" s="177"/>
      <c r="H9733" s="177"/>
    </row>
    <row r="9734" spans="1:8" x14ac:dyDescent="0.25">
      <c r="A9734" s="793"/>
      <c r="E9734" s="176"/>
      <c r="F9734" s="176"/>
      <c r="G9734" s="177"/>
      <c r="H9734" s="177"/>
    </row>
    <row r="9735" spans="1:8" x14ac:dyDescent="0.25">
      <c r="A9735" s="793"/>
      <c r="E9735" s="176"/>
      <c r="F9735" s="176"/>
      <c r="G9735" s="177"/>
      <c r="H9735" s="177"/>
    </row>
    <row r="9736" spans="1:8" x14ac:dyDescent="0.25">
      <c r="A9736" s="793"/>
      <c r="E9736" s="176"/>
      <c r="F9736" s="176"/>
      <c r="G9736" s="177"/>
      <c r="H9736" s="177"/>
    </row>
    <row r="9737" spans="1:8" x14ac:dyDescent="0.25">
      <c r="A9737" s="793"/>
      <c r="E9737" s="176"/>
      <c r="F9737" s="176"/>
      <c r="G9737" s="177"/>
      <c r="H9737" s="177"/>
    </row>
    <row r="9738" spans="1:8" x14ac:dyDescent="0.25">
      <c r="A9738" s="793"/>
      <c r="E9738" s="176"/>
      <c r="F9738" s="176"/>
      <c r="G9738" s="177"/>
      <c r="H9738" s="177"/>
    </row>
    <row r="9739" spans="1:8" x14ac:dyDescent="0.25">
      <c r="A9739" s="793"/>
      <c r="E9739" s="176"/>
      <c r="F9739" s="176"/>
      <c r="G9739" s="177"/>
      <c r="H9739" s="177"/>
    </row>
    <row r="9740" spans="1:8" x14ac:dyDescent="0.25">
      <c r="A9740" s="793"/>
      <c r="E9740" s="176"/>
      <c r="F9740" s="176"/>
      <c r="G9740" s="177"/>
      <c r="H9740" s="177"/>
    </row>
    <row r="9741" spans="1:8" x14ac:dyDescent="0.25">
      <c r="A9741" s="793"/>
      <c r="E9741" s="176"/>
      <c r="F9741" s="176"/>
      <c r="G9741" s="177"/>
      <c r="H9741" s="177"/>
    </row>
    <row r="9742" spans="1:8" x14ac:dyDescent="0.25">
      <c r="A9742" s="793"/>
      <c r="E9742" s="176"/>
      <c r="F9742" s="176"/>
      <c r="G9742" s="177"/>
      <c r="H9742" s="177"/>
    </row>
    <row r="9743" spans="1:8" x14ac:dyDescent="0.25">
      <c r="A9743" s="793"/>
      <c r="E9743" s="176"/>
      <c r="F9743" s="176"/>
      <c r="G9743" s="177"/>
      <c r="H9743" s="177"/>
    </row>
    <row r="9744" spans="1:8" x14ac:dyDescent="0.25">
      <c r="A9744" s="793"/>
      <c r="E9744" s="176"/>
      <c r="F9744" s="176"/>
      <c r="G9744" s="177"/>
      <c r="H9744" s="177"/>
    </row>
    <row r="9745" spans="1:8" x14ac:dyDescent="0.25">
      <c r="A9745" s="793"/>
      <c r="E9745" s="176"/>
      <c r="F9745" s="176"/>
      <c r="G9745" s="177"/>
      <c r="H9745" s="177"/>
    </row>
    <row r="9746" spans="1:8" x14ac:dyDescent="0.25">
      <c r="A9746" s="793"/>
      <c r="E9746" s="176"/>
      <c r="F9746" s="176"/>
      <c r="G9746" s="177"/>
      <c r="H9746" s="177"/>
    </row>
    <row r="9747" spans="1:8" x14ac:dyDescent="0.25">
      <c r="A9747" s="793"/>
      <c r="E9747" s="176"/>
      <c r="F9747" s="176"/>
      <c r="G9747" s="177"/>
      <c r="H9747" s="177"/>
    </row>
    <row r="9748" spans="1:8" x14ac:dyDescent="0.25">
      <c r="A9748" s="793"/>
      <c r="E9748" s="176"/>
      <c r="F9748" s="176"/>
      <c r="G9748" s="177"/>
      <c r="H9748" s="177"/>
    </row>
    <row r="9749" spans="1:8" x14ac:dyDescent="0.25">
      <c r="A9749" s="793"/>
      <c r="E9749" s="176"/>
      <c r="F9749" s="176"/>
      <c r="G9749" s="177"/>
      <c r="H9749" s="177"/>
    </row>
    <row r="9750" spans="1:8" x14ac:dyDescent="0.25">
      <c r="A9750" s="793"/>
      <c r="E9750" s="176"/>
      <c r="F9750" s="176"/>
      <c r="G9750" s="177"/>
      <c r="H9750" s="177"/>
    </row>
    <row r="9751" spans="1:8" x14ac:dyDescent="0.25">
      <c r="A9751" s="793"/>
      <c r="E9751" s="176"/>
      <c r="F9751" s="176"/>
      <c r="G9751" s="177"/>
      <c r="H9751" s="177"/>
    </row>
    <row r="9752" spans="1:8" x14ac:dyDescent="0.25">
      <c r="A9752" s="793"/>
      <c r="E9752" s="176"/>
      <c r="F9752" s="176"/>
      <c r="G9752" s="177"/>
      <c r="H9752" s="177"/>
    </row>
    <row r="9753" spans="1:8" x14ac:dyDescent="0.25">
      <c r="A9753" s="793"/>
      <c r="E9753" s="176"/>
      <c r="F9753" s="176"/>
      <c r="G9753" s="177"/>
      <c r="H9753" s="177"/>
    </row>
    <row r="9754" spans="1:8" x14ac:dyDescent="0.25">
      <c r="A9754" s="793"/>
      <c r="E9754" s="176"/>
      <c r="F9754" s="176"/>
      <c r="G9754" s="177"/>
      <c r="H9754" s="177"/>
    </row>
    <row r="9755" spans="1:8" x14ac:dyDescent="0.25">
      <c r="A9755" s="793"/>
      <c r="E9755" s="176"/>
      <c r="F9755" s="176"/>
      <c r="G9755" s="177"/>
      <c r="H9755" s="177"/>
    </row>
    <row r="9756" spans="1:8" x14ac:dyDescent="0.25">
      <c r="A9756" s="793"/>
      <c r="E9756" s="176"/>
      <c r="F9756" s="176"/>
      <c r="G9756" s="177"/>
      <c r="H9756" s="177"/>
    </row>
    <row r="9757" spans="1:8" x14ac:dyDescent="0.25">
      <c r="A9757" s="793"/>
      <c r="E9757" s="176"/>
      <c r="F9757" s="176"/>
      <c r="G9757" s="177"/>
      <c r="H9757" s="177"/>
    </row>
    <row r="9758" spans="1:8" x14ac:dyDescent="0.25">
      <c r="A9758" s="793"/>
      <c r="E9758" s="176"/>
      <c r="F9758" s="176"/>
      <c r="G9758" s="177"/>
      <c r="H9758" s="177"/>
    </row>
    <row r="9759" spans="1:8" x14ac:dyDescent="0.25">
      <c r="A9759" s="793"/>
      <c r="E9759" s="176"/>
      <c r="F9759" s="176"/>
      <c r="G9759" s="177"/>
      <c r="H9759" s="177"/>
    </row>
    <row r="9760" spans="1:8" x14ac:dyDescent="0.25">
      <c r="A9760" s="793"/>
      <c r="E9760" s="176"/>
      <c r="F9760" s="176"/>
      <c r="G9760" s="177"/>
      <c r="H9760" s="177"/>
    </row>
    <row r="9761" spans="1:8" x14ac:dyDescent="0.25">
      <c r="A9761" s="793"/>
      <c r="E9761" s="176"/>
      <c r="F9761" s="176"/>
      <c r="G9761" s="177"/>
      <c r="H9761" s="177"/>
    </row>
    <row r="9762" spans="1:8" x14ac:dyDescent="0.25">
      <c r="A9762" s="793"/>
      <c r="E9762" s="176"/>
      <c r="F9762" s="176"/>
      <c r="G9762" s="177"/>
      <c r="H9762" s="177"/>
    </row>
    <row r="9763" spans="1:8" x14ac:dyDescent="0.25">
      <c r="A9763" s="793"/>
      <c r="E9763" s="176"/>
      <c r="F9763" s="176"/>
      <c r="G9763" s="177"/>
      <c r="H9763" s="177"/>
    </row>
    <row r="9764" spans="1:8" x14ac:dyDescent="0.25">
      <c r="A9764" s="793"/>
      <c r="E9764" s="176"/>
      <c r="F9764" s="176"/>
      <c r="G9764" s="177"/>
      <c r="H9764" s="177"/>
    </row>
    <row r="9765" spans="1:8" x14ac:dyDescent="0.25">
      <c r="A9765" s="793"/>
      <c r="E9765" s="176"/>
      <c r="F9765" s="176"/>
      <c r="G9765" s="177"/>
      <c r="H9765" s="177"/>
    </row>
    <row r="9766" spans="1:8" x14ac:dyDescent="0.25">
      <c r="A9766" s="793"/>
      <c r="E9766" s="176"/>
      <c r="F9766" s="176"/>
      <c r="G9766" s="177"/>
      <c r="H9766" s="177"/>
    </row>
    <row r="9767" spans="1:8" x14ac:dyDescent="0.25">
      <c r="A9767" s="793"/>
      <c r="E9767" s="176"/>
      <c r="F9767" s="176"/>
      <c r="G9767" s="177"/>
      <c r="H9767" s="177"/>
    </row>
    <row r="9768" spans="1:8" x14ac:dyDescent="0.25">
      <c r="A9768" s="793"/>
      <c r="E9768" s="176"/>
      <c r="F9768" s="176"/>
      <c r="G9768" s="177"/>
      <c r="H9768" s="177"/>
    </row>
    <row r="9769" spans="1:8" x14ac:dyDescent="0.25">
      <c r="A9769" s="793"/>
      <c r="E9769" s="176"/>
      <c r="F9769" s="176"/>
      <c r="G9769" s="177"/>
      <c r="H9769" s="177"/>
    </row>
    <row r="9770" spans="1:8" x14ac:dyDescent="0.25">
      <c r="A9770" s="793"/>
      <c r="E9770" s="176"/>
      <c r="F9770" s="176"/>
      <c r="G9770" s="177"/>
      <c r="H9770" s="177"/>
    </row>
    <row r="9771" spans="1:8" x14ac:dyDescent="0.25">
      <c r="A9771" s="793"/>
      <c r="E9771" s="176"/>
      <c r="F9771" s="176"/>
      <c r="G9771" s="177"/>
      <c r="H9771" s="177"/>
    </row>
    <row r="9772" spans="1:8" x14ac:dyDescent="0.25">
      <c r="A9772" s="793"/>
      <c r="E9772" s="176"/>
      <c r="F9772" s="176"/>
      <c r="G9772" s="177"/>
      <c r="H9772" s="177"/>
    </row>
    <row r="9773" spans="1:8" x14ac:dyDescent="0.25">
      <c r="A9773" s="793"/>
      <c r="E9773" s="176"/>
      <c r="F9773" s="176"/>
      <c r="G9773" s="177"/>
      <c r="H9773" s="177"/>
    </row>
    <row r="9774" spans="1:8" x14ac:dyDescent="0.25">
      <c r="A9774" s="793"/>
      <c r="E9774" s="176"/>
      <c r="F9774" s="176"/>
      <c r="G9774" s="177"/>
      <c r="H9774" s="177"/>
    </row>
    <row r="9775" spans="1:8" x14ac:dyDescent="0.25">
      <c r="A9775" s="793"/>
      <c r="E9775" s="176"/>
      <c r="F9775" s="176"/>
      <c r="G9775" s="177"/>
      <c r="H9775" s="177"/>
    </row>
    <row r="9776" spans="1:8" x14ac:dyDescent="0.25">
      <c r="A9776" s="793"/>
      <c r="E9776" s="176"/>
      <c r="F9776" s="176"/>
      <c r="G9776" s="177"/>
      <c r="H9776" s="177"/>
    </row>
    <row r="9777" spans="1:8" x14ac:dyDescent="0.25">
      <c r="A9777" s="793"/>
      <c r="E9777" s="176"/>
      <c r="F9777" s="176"/>
      <c r="G9777" s="177"/>
      <c r="H9777" s="177"/>
    </row>
    <row r="9778" spans="1:8" x14ac:dyDescent="0.25">
      <c r="A9778" s="793"/>
      <c r="E9778" s="176"/>
      <c r="F9778" s="176"/>
      <c r="G9778" s="177"/>
      <c r="H9778" s="177"/>
    </row>
    <row r="9779" spans="1:8" x14ac:dyDescent="0.25">
      <c r="A9779" s="793"/>
      <c r="E9779" s="176"/>
      <c r="F9779" s="176"/>
      <c r="G9779" s="177"/>
      <c r="H9779" s="177"/>
    </row>
    <row r="9780" spans="1:8" x14ac:dyDescent="0.25">
      <c r="A9780" s="793"/>
      <c r="E9780" s="176"/>
      <c r="F9780" s="176"/>
      <c r="G9780" s="177"/>
      <c r="H9780" s="177"/>
    </row>
    <row r="9781" spans="1:8" x14ac:dyDescent="0.25">
      <c r="A9781" s="793"/>
      <c r="E9781" s="176"/>
      <c r="F9781" s="176"/>
      <c r="G9781" s="177"/>
      <c r="H9781" s="177"/>
    </row>
    <row r="9782" spans="1:8" x14ac:dyDescent="0.25">
      <c r="A9782" s="793"/>
      <c r="E9782" s="176"/>
      <c r="F9782" s="176"/>
      <c r="G9782" s="177"/>
      <c r="H9782" s="177"/>
    </row>
    <row r="9783" spans="1:8" x14ac:dyDescent="0.25">
      <c r="A9783" s="793"/>
      <c r="E9783" s="176"/>
      <c r="F9783" s="176"/>
      <c r="G9783" s="177"/>
      <c r="H9783" s="177"/>
    </row>
    <row r="9784" spans="1:8" x14ac:dyDescent="0.25">
      <c r="A9784" s="793"/>
      <c r="E9784" s="176"/>
      <c r="F9784" s="176"/>
      <c r="G9784" s="177"/>
      <c r="H9784" s="177"/>
    </row>
    <row r="9785" spans="1:8" x14ac:dyDescent="0.25">
      <c r="A9785" s="793"/>
      <c r="E9785" s="176"/>
      <c r="F9785" s="176"/>
      <c r="G9785" s="177"/>
      <c r="H9785" s="177"/>
    </row>
    <row r="9786" spans="1:8" x14ac:dyDescent="0.25">
      <c r="A9786" s="793"/>
      <c r="E9786" s="176"/>
      <c r="F9786" s="176"/>
      <c r="G9786" s="177"/>
      <c r="H9786" s="177"/>
    </row>
    <row r="9787" spans="1:8" x14ac:dyDescent="0.25">
      <c r="A9787" s="793"/>
      <c r="E9787" s="176"/>
      <c r="F9787" s="176"/>
      <c r="G9787" s="177"/>
      <c r="H9787" s="177"/>
    </row>
    <row r="9788" spans="1:8" x14ac:dyDescent="0.25">
      <c r="A9788" s="793"/>
      <c r="E9788" s="176"/>
      <c r="F9788" s="176"/>
      <c r="G9788" s="177"/>
      <c r="H9788" s="177"/>
    </row>
    <row r="9789" spans="1:8" x14ac:dyDescent="0.25">
      <c r="A9789" s="793"/>
      <c r="E9789" s="176"/>
      <c r="F9789" s="176"/>
      <c r="G9789" s="177"/>
      <c r="H9789" s="177"/>
    </row>
    <row r="9790" spans="1:8" x14ac:dyDescent="0.25">
      <c r="A9790" s="793"/>
      <c r="E9790" s="176"/>
      <c r="F9790" s="176"/>
      <c r="G9790" s="177"/>
      <c r="H9790" s="177"/>
    </row>
    <row r="9791" spans="1:8" x14ac:dyDescent="0.25">
      <c r="A9791" s="793"/>
      <c r="E9791" s="176"/>
      <c r="F9791" s="176"/>
      <c r="G9791" s="177"/>
      <c r="H9791" s="177"/>
    </row>
    <row r="9792" spans="1:8" x14ac:dyDescent="0.25">
      <c r="A9792" s="793"/>
      <c r="E9792" s="176"/>
      <c r="F9792" s="176"/>
      <c r="G9792" s="177"/>
      <c r="H9792" s="177"/>
    </row>
    <row r="9793" spans="1:8" x14ac:dyDescent="0.25">
      <c r="A9793" s="793"/>
      <c r="E9793" s="176"/>
      <c r="F9793" s="176"/>
      <c r="G9793" s="177"/>
      <c r="H9793" s="177"/>
    </row>
    <row r="9794" spans="1:8" x14ac:dyDescent="0.25">
      <c r="A9794" s="793"/>
      <c r="E9794" s="176"/>
      <c r="F9794" s="176"/>
      <c r="G9794" s="177"/>
      <c r="H9794" s="177"/>
    </row>
    <row r="9795" spans="1:8" x14ac:dyDescent="0.25">
      <c r="A9795" s="793"/>
      <c r="E9795" s="176"/>
      <c r="F9795" s="176"/>
      <c r="G9795" s="177"/>
      <c r="H9795" s="177"/>
    </row>
    <row r="9796" spans="1:8" x14ac:dyDescent="0.25">
      <c r="A9796" s="793"/>
      <c r="E9796" s="176"/>
      <c r="F9796" s="176"/>
      <c r="G9796" s="177"/>
      <c r="H9796" s="177"/>
    </row>
    <row r="9797" spans="1:8" x14ac:dyDescent="0.25">
      <c r="A9797" s="793"/>
      <c r="E9797" s="176"/>
      <c r="F9797" s="176"/>
      <c r="G9797" s="177"/>
      <c r="H9797" s="177"/>
    </row>
    <row r="9798" spans="1:8" x14ac:dyDescent="0.25">
      <c r="A9798" s="793"/>
      <c r="E9798" s="176"/>
      <c r="F9798" s="176"/>
      <c r="G9798" s="177"/>
      <c r="H9798" s="177"/>
    </row>
    <row r="9799" spans="1:8" x14ac:dyDescent="0.25">
      <c r="A9799" s="793"/>
      <c r="E9799" s="176"/>
      <c r="F9799" s="176"/>
      <c r="G9799" s="177"/>
      <c r="H9799" s="177"/>
    </row>
    <row r="9800" spans="1:8" x14ac:dyDescent="0.25">
      <c r="A9800" s="793"/>
      <c r="E9800" s="176"/>
      <c r="F9800" s="176"/>
      <c r="G9800" s="177"/>
      <c r="H9800" s="177"/>
    </row>
    <row r="9801" spans="1:8" x14ac:dyDescent="0.25">
      <c r="A9801" s="793"/>
      <c r="E9801" s="176"/>
      <c r="F9801" s="176"/>
      <c r="G9801" s="177"/>
      <c r="H9801" s="177"/>
    </row>
    <row r="9802" spans="1:8" x14ac:dyDescent="0.25">
      <c r="A9802" s="793"/>
      <c r="E9802" s="176"/>
      <c r="F9802" s="176"/>
      <c r="G9802" s="177"/>
      <c r="H9802" s="177"/>
    </row>
    <row r="9803" spans="1:8" x14ac:dyDescent="0.25">
      <c r="A9803" s="793"/>
      <c r="E9803" s="176"/>
      <c r="F9803" s="176"/>
      <c r="G9803" s="177"/>
      <c r="H9803" s="177"/>
    </row>
    <row r="9804" spans="1:8" x14ac:dyDescent="0.25">
      <c r="A9804" s="793"/>
      <c r="E9804" s="176"/>
      <c r="F9804" s="176"/>
      <c r="G9804" s="177"/>
      <c r="H9804" s="177"/>
    </row>
    <row r="9805" spans="1:8" x14ac:dyDescent="0.25">
      <c r="A9805" s="793"/>
      <c r="E9805" s="176"/>
      <c r="F9805" s="176"/>
      <c r="G9805" s="177"/>
      <c r="H9805" s="177"/>
    </row>
    <row r="9806" spans="1:8" x14ac:dyDescent="0.25">
      <c r="A9806" s="793"/>
      <c r="E9806" s="176"/>
      <c r="F9806" s="176"/>
      <c r="G9806" s="177"/>
      <c r="H9806" s="177"/>
    </row>
    <row r="9807" spans="1:8" x14ac:dyDescent="0.25">
      <c r="A9807" s="793"/>
      <c r="E9807" s="176"/>
      <c r="F9807" s="176"/>
      <c r="G9807" s="177"/>
      <c r="H9807" s="177"/>
    </row>
    <row r="9808" spans="1:8" x14ac:dyDescent="0.25">
      <c r="A9808" s="793"/>
      <c r="E9808" s="176"/>
      <c r="F9808" s="176"/>
      <c r="G9808" s="177"/>
      <c r="H9808" s="177"/>
    </row>
    <row r="9809" spans="1:8" x14ac:dyDescent="0.25">
      <c r="A9809" s="793"/>
      <c r="E9809" s="176"/>
      <c r="F9809" s="176"/>
      <c r="G9809" s="177"/>
      <c r="H9809" s="177"/>
    </row>
    <row r="9810" spans="1:8" x14ac:dyDescent="0.25">
      <c r="A9810" s="793"/>
      <c r="E9810" s="176"/>
      <c r="F9810" s="176"/>
      <c r="G9810" s="177"/>
      <c r="H9810" s="177"/>
    </row>
    <row r="9811" spans="1:8" x14ac:dyDescent="0.25">
      <c r="A9811" s="793"/>
      <c r="E9811" s="176"/>
      <c r="F9811" s="176"/>
      <c r="G9811" s="177"/>
      <c r="H9811" s="177"/>
    </row>
    <row r="9812" spans="1:8" x14ac:dyDescent="0.25">
      <c r="A9812" s="793"/>
      <c r="E9812" s="176"/>
      <c r="F9812" s="176"/>
      <c r="G9812" s="177"/>
      <c r="H9812" s="177"/>
    </row>
    <row r="9813" spans="1:8" x14ac:dyDescent="0.25">
      <c r="A9813" s="793"/>
      <c r="E9813" s="176"/>
      <c r="F9813" s="176"/>
      <c r="G9813" s="177"/>
      <c r="H9813" s="177"/>
    </row>
    <row r="9814" spans="1:8" x14ac:dyDescent="0.25">
      <c r="A9814" s="793"/>
      <c r="E9814" s="176"/>
      <c r="F9814" s="176"/>
      <c r="G9814" s="177"/>
      <c r="H9814" s="177"/>
    </row>
    <row r="9815" spans="1:8" x14ac:dyDescent="0.25">
      <c r="A9815" s="793"/>
      <c r="E9815" s="176"/>
      <c r="F9815" s="176"/>
      <c r="G9815" s="177"/>
      <c r="H9815" s="177"/>
    </row>
    <row r="9816" spans="1:8" x14ac:dyDescent="0.25">
      <c r="A9816" s="793"/>
      <c r="E9816" s="176"/>
      <c r="F9816" s="176"/>
      <c r="G9816" s="177"/>
      <c r="H9816" s="177"/>
    </row>
    <row r="9817" spans="1:8" x14ac:dyDescent="0.25">
      <c r="A9817" s="793"/>
      <c r="E9817" s="176"/>
      <c r="F9817" s="176"/>
      <c r="G9817" s="177"/>
      <c r="H9817" s="177"/>
    </row>
    <row r="9818" spans="1:8" x14ac:dyDescent="0.25">
      <c r="A9818" s="793"/>
      <c r="E9818" s="176"/>
      <c r="F9818" s="176"/>
      <c r="G9818" s="177"/>
      <c r="H9818" s="177"/>
    </row>
    <row r="9819" spans="1:8" x14ac:dyDescent="0.25">
      <c r="A9819" s="793"/>
      <c r="E9819" s="176"/>
      <c r="F9819" s="176"/>
      <c r="G9819" s="177"/>
      <c r="H9819" s="177"/>
    </row>
    <row r="9820" spans="1:8" x14ac:dyDescent="0.25">
      <c r="A9820" s="793"/>
      <c r="E9820" s="176"/>
      <c r="F9820" s="176"/>
      <c r="G9820" s="177"/>
      <c r="H9820" s="177"/>
    </row>
    <row r="9821" spans="1:8" x14ac:dyDescent="0.25">
      <c r="A9821" s="793"/>
      <c r="E9821" s="176"/>
      <c r="F9821" s="176"/>
      <c r="G9821" s="177"/>
      <c r="H9821" s="177"/>
    </row>
    <row r="9822" spans="1:8" x14ac:dyDescent="0.25">
      <c r="A9822" s="793"/>
      <c r="E9822" s="176"/>
      <c r="F9822" s="176"/>
      <c r="G9822" s="177"/>
      <c r="H9822" s="177"/>
    </row>
    <row r="9823" spans="1:8" x14ac:dyDescent="0.25">
      <c r="A9823" s="793"/>
      <c r="E9823" s="176"/>
      <c r="F9823" s="176"/>
      <c r="G9823" s="177"/>
      <c r="H9823" s="177"/>
    </row>
    <row r="9824" spans="1:8" x14ac:dyDescent="0.25">
      <c r="A9824" s="793"/>
      <c r="E9824" s="176"/>
      <c r="F9824" s="176"/>
      <c r="G9824" s="177"/>
      <c r="H9824" s="177"/>
    </row>
    <row r="9825" spans="1:8" x14ac:dyDescent="0.25">
      <c r="A9825" s="793"/>
      <c r="E9825" s="176"/>
      <c r="F9825" s="176"/>
      <c r="G9825" s="177"/>
      <c r="H9825" s="177"/>
    </row>
    <row r="9826" spans="1:8" x14ac:dyDescent="0.25">
      <c r="A9826" s="793"/>
      <c r="E9826" s="176"/>
      <c r="F9826" s="176"/>
      <c r="G9826" s="177"/>
      <c r="H9826" s="177"/>
    </row>
    <row r="9827" spans="1:8" x14ac:dyDescent="0.25">
      <c r="A9827" s="793"/>
      <c r="E9827" s="176"/>
      <c r="F9827" s="176"/>
      <c r="G9827" s="177"/>
      <c r="H9827" s="177"/>
    </row>
    <row r="9828" spans="1:8" x14ac:dyDescent="0.25">
      <c r="A9828" s="793"/>
      <c r="E9828" s="176"/>
      <c r="F9828" s="176"/>
      <c r="G9828" s="177"/>
      <c r="H9828" s="177"/>
    </row>
    <row r="9829" spans="1:8" x14ac:dyDescent="0.25">
      <c r="A9829" s="793"/>
      <c r="E9829" s="176"/>
      <c r="F9829" s="176"/>
      <c r="G9829" s="177"/>
      <c r="H9829" s="177"/>
    </row>
    <row r="9830" spans="1:8" x14ac:dyDescent="0.25">
      <c r="A9830" s="793"/>
      <c r="E9830" s="176"/>
      <c r="F9830" s="176"/>
      <c r="G9830" s="177"/>
      <c r="H9830" s="177"/>
    </row>
    <row r="9831" spans="1:8" x14ac:dyDescent="0.25">
      <c r="A9831" s="793"/>
      <c r="E9831" s="176"/>
      <c r="F9831" s="176"/>
      <c r="G9831" s="177"/>
      <c r="H9831" s="177"/>
    </row>
    <row r="9832" spans="1:8" x14ac:dyDescent="0.25">
      <c r="A9832" s="793"/>
      <c r="E9832" s="176"/>
      <c r="F9832" s="176"/>
      <c r="G9832" s="177"/>
      <c r="H9832" s="177"/>
    </row>
    <row r="9833" spans="1:8" x14ac:dyDescent="0.25">
      <c r="A9833" s="793"/>
      <c r="E9833" s="176"/>
      <c r="F9833" s="176"/>
      <c r="G9833" s="177"/>
      <c r="H9833" s="177"/>
    </row>
    <row r="9834" spans="1:8" x14ac:dyDescent="0.25">
      <c r="A9834" s="793"/>
      <c r="E9834" s="176"/>
      <c r="F9834" s="176"/>
      <c r="G9834" s="177"/>
      <c r="H9834" s="177"/>
    </row>
    <row r="9835" spans="1:8" x14ac:dyDescent="0.25">
      <c r="A9835" s="793"/>
      <c r="E9835" s="176"/>
      <c r="F9835" s="176"/>
      <c r="G9835" s="177"/>
      <c r="H9835" s="177"/>
    </row>
    <row r="9836" spans="1:8" x14ac:dyDescent="0.25">
      <c r="A9836" s="793"/>
      <c r="E9836" s="176"/>
      <c r="F9836" s="176"/>
      <c r="G9836" s="177"/>
      <c r="H9836" s="177"/>
    </row>
    <row r="9837" spans="1:8" x14ac:dyDescent="0.25">
      <c r="A9837" s="793"/>
      <c r="E9837" s="176"/>
      <c r="F9837" s="176"/>
      <c r="G9837" s="177"/>
      <c r="H9837" s="177"/>
    </row>
    <row r="9838" spans="1:8" x14ac:dyDescent="0.25">
      <c r="A9838" s="793"/>
      <c r="E9838" s="176"/>
      <c r="F9838" s="176"/>
      <c r="G9838" s="177"/>
      <c r="H9838" s="177"/>
    </row>
    <row r="9839" spans="1:8" x14ac:dyDescent="0.25">
      <c r="A9839" s="793"/>
      <c r="E9839" s="176"/>
      <c r="F9839" s="176"/>
      <c r="G9839" s="177"/>
      <c r="H9839" s="177"/>
    </row>
    <row r="9840" spans="1:8" x14ac:dyDescent="0.25">
      <c r="A9840" s="793"/>
      <c r="E9840" s="176"/>
      <c r="F9840" s="176"/>
      <c r="G9840" s="177"/>
      <c r="H9840" s="177"/>
    </row>
    <row r="9841" spans="1:8" x14ac:dyDescent="0.25">
      <c r="A9841" s="793"/>
      <c r="E9841" s="176"/>
      <c r="F9841" s="176"/>
      <c r="G9841" s="177"/>
      <c r="H9841" s="177"/>
    </row>
    <row r="9842" spans="1:8" x14ac:dyDescent="0.25">
      <c r="A9842" s="793"/>
      <c r="E9842" s="176"/>
      <c r="F9842" s="176"/>
      <c r="G9842" s="177"/>
      <c r="H9842" s="177"/>
    </row>
    <row r="9843" spans="1:8" x14ac:dyDescent="0.25">
      <c r="A9843" s="793"/>
      <c r="E9843" s="176"/>
      <c r="F9843" s="176"/>
      <c r="G9843" s="177"/>
      <c r="H9843" s="177"/>
    </row>
    <row r="9844" spans="1:8" x14ac:dyDescent="0.25">
      <c r="A9844" s="793"/>
      <c r="E9844" s="176"/>
      <c r="F9844" s="176"/>
      <c r="G9844" s="177"/>
      <c r="H9844" s="177"/>
    </row>
    <row r="9845" spans="1:8" x14ac:dyDescent="0.25">
      <c r="A9845" s="793"/>
      <c r="E9845" s="176"/>
      <c r="F9845" s="176"/>
      <c r="G9845" s="177"/>
      <c r="H9845" s="177"/>
    </row>
    <row r="9846" spans="1:8" x14ac:dyDescent="0.25">
      <c r="A9846" s="793"/>
      <c r="E9846" s="176"/>
      <c r="F9846" s="176"/>
      <c r="G9846" s="177"/>
      <c r="H9846" s="177"/>
    </row>
    <row r="9847" spans="1:8" x14ac:dyDescent="0.25">
      <c r="A9847" s="793"/>
      <c r="E9847" s="176"/>
      <c r="F9847" s="176"/>
      <c r="G9847" s="177"/>
      <c r="H9847" s="177"/>
    </row>
    <row r="9848" spans="1:8" x14ac:dyDescent="0.25">
      <c r="A9848" s="793"/>
      <c r="E9848" s="176"/>
      <c r="F9848" s="176"/>
      <c r="G9848" s="177"/>
      <c r="H9848" s="177"/>
    </row>
    <row r="9849" spans="1:8" x14ac:dyDescent="0.25">
      <c r="A9849" s="793"/>
      <c r="E9849" s="176"/>
      <c r="F9849" s="176"/>
      <c r="G9849" s="177"/>
      <c r="H9849" s="177"/>
    </row>
    <row r="9850" spans="1:8" x14ac:dyDescent="0.25">
      <c r="A9850" s="793"/>
      <c r="E9850" s="176"/>
      <c r="F9850" s="176"/>
      <c r="G9850" s="177"/>
      <c r="H9850" s="177"/>
    </row>
    <row r="9851" spans="1:8" x14ac:dyDescent="0.25">
      <c r="A9851" s="793"/>
      <c r="E9851" s="176"/>
      <c r="F9851" s="176"/>
      <c r="G9851" s="177"/>
      <c r="H9851" s="177"/>
    </row>
    <row r="9852" spans="1:8" x14ac:dyDescent="0.25">
      <c r="A9852" s="793"/>
      <c r="E9852" s="176"/>
      <c r="F9852" s="176"/>
      <c r="G9852" s="177"/>
      <c r="H9852" s="177"/>
    </row>
    <row r="9853" spans="1:8" x14ac:dyDescent="0.25">
      <c r="A9853" s="793"/>
      <c r="E9853" s="176"/>
      <c r="F9853" s="176"/>
      <c r="G9853" s="177"/>
      <c r="H9853" s="177"/>
    </row>
    <row r="9854" spans="1:8" x14ac:dyDescent="0.25">
      <c r="A9854" s="793"/>
      <c r="E9854" s="176"/>
      <c r="F9854" s="176"/>
      <c r="G9854" s="177"/>
      <c r="H9854" s="177"/>
    </row>
    <row r="9855" spans="1:8" x14ac:dyDescent="0.25">
      <c r="A9855" s="793"/>
      <c r="E9855" s="176"/>
      <c r="F9855" s="176"/>
      <c r="G9855" s="177"/>
      <c r="H9855" s="177"/>
    </row>
    <row r="9856" spans="1:8" x14ac:dyDescent="0.25">
      <c r="A9856" s="793"/>
      <c r="E9856" s="176"/>
      <c r="F9856" s="176"/>
      <c r="G9856" s="177"/>
      <c r="H9856" s="177"/>
    </row>
    <row r="9857" spans="1:8" x14ac:dyDescent="0.25">
      <c r="A9857" s="793"/>
      <c r="E9857" s="176"/>
      <c r="F9857" s="176"/>
      <c r="G9857" s="177"/>
      <c r="H9857" s="177"/>
    </row>
    <row r="9858" spans="1:8" x14ac:dyDescent="0.25">
      <c r="A9858" s="793"/>
      <c r="E9858" s="176"/>
      <c r="F9858" s="176"/>
      <c r="G9858" s="177"/>
      <c r="H9858" s="177"/>
    </row>
    <row r="9859" spans="1:8" x14ac:dyDescent="0.25">
      <c r="A9859" s="793"/>
      <c r="E9859" s="176"/>
      <c r="F9859" s="176"/>
      <c r="G9859" s="177"/>
      <c r="H9859" s="177"/>
    </row>
    <row r="9860" spans="1:8" x14ac:dyDescent="0.25">
      <c r="A9860" s="793"/>
      <c r="E9860" s="176"/>
      <c r="F9860" s="176"/>
      <c r="G9860" s="177"/>
      <c r="H9860" s="177"/>
    </row>
    <row r="9861" spans="1:8" x14ac:dyDescent="0.25">
      <c r="A9861" s="793"/>
      <c r="E9861" s="176"/>
      <c r="F9861" s="176"/>
      <c r="G9861" s="177"/>
      <c r="H9861" s="177"/>
    </row>
    <row r="9862" spans="1:8" x14ac:dyDescent="0.25">
      <c r="A9862" s="793"/>
      <c r="E9862" s="176"/>
      <c r="F9862" s="176"/>
      <c r="G9862" s="177"/>
      <c r="H9862" s="177"/>
    </row>
    <row r="9863" spans="1:8" x14ac:dyDescent="0.25">
      <c r="A9863" s="793"/>
      <c r="E9863" s="176"/>
      <c r="F9863" s="176"/>
      <c r="G9863" s="177"/>
      <c r="H9863" s="177"/>
    </row>
    <row r="9864" spans="1:8" x14ac:dyDescent="0.25">
      <c r="A9864" s="793"/>
      <c r="E9864" s="176"/>
      <c r="F9864" s="176"/>
      <c r="G9864" s="177"/>
      <c r="H9864" s="177"/>
    </row>
    <row r="9865" spans="1:8" x14ac:dyDescent="0.25">
      <c r="A9865" s="793"/>
      <c r="E9865" s="176"/>
      <c r="F9865" s="176"/>
      <c r="G9865" s="177"/>
      <c r="H9865" s="177"/>
    </row>
    <row r="9866" spans="1:8" x14ac:dyDescent="0.25">
      <c r="A9866" s="793"/>
      <c r="E9866" s="176"/>
      <c r="F9866" s="176"/>
      <c r="G9866" s="177"/>
      <c r="H9866" s="177"/>
    </row>
    <row r="9867" spans="1:8" x14ac:dyDescent="0.25">
      <c r="A9867" s="793"/>
      <c r="E9867" s="176"/>
      <c r="F9867" s="176"/>
      <c r="G9867" s="177"/>
      <c r="H9867" s="177"/>
    </row>
    <row r="9868" spans="1:8" x14ac:dyDescent="0.25">
      <c r="A9868" s="793"/>
      <c r="E9868" s="176"/>
      <c r="F9868" s="176"/>
      <c r="G9868" s="177"/>
      <c r="H9868" s="177"/>
    </row>
    <row r="9869" spans="1:8" x14ac:dyDescent="0.25">
      <c r="A9869" s="793"/>
      <c r="E9869" s="176"/>
      <c r="F9869" s="176"/>
      <c r="G9869" s="177"/>
      <c r="H9869" s="177"/>
    </row>
    <row r="9870" spans="1:8" x14ac:dyDescent="0.25">
      <c r="A9870" s="793"/>
      <c r="E9870" s="176"/>
      <c r="F9870" s="176"/>
      <c r="G9870" s="177"/>
      <c r="H9870" s="177"/>
    </row>
    <row r="9871" spans="1:8" x14ac:dyDescent="0.25">
      <c r="A9871" s="793"/>
      <c r="E9871" s="176"/>
      <c r="F9871" s="176"/>
      <c r="G9871" s="177"/>
      <c r="H9871" s="177"/>
    </row>
    <row r="9872" spans="1:8" x14ac:dyDescent="0.25">
      <c r="A9872" s="793"/>
      <c r="E9872" s="176"/>
      <c r="F9872" s="176"/>
      <c r="G9872" s="177"/>
      <c r="H9872" s="177"/>
    </row>
    <row r="9873" spans="1:8" x14ac:dyDescent="0.25">
      <c r="A9873" s="793"/>
      <c r="E9873" s="176"/>
      <c r="F9873" s="176"/>
      <c r="G9873" s="177"/>
      <c r="H9873" s="177"/>
    </row>
    <row r="9874" spans="1:8" x14ac:dyDescent="0.25">
      <c r="A9874" s="793"/>
      <c r="E9874" s="176"/>
      <c r="F9874" s="176"/>
      <c r="G9874" s="177"/>
      <c r="H9874" s="177"/>
    </row>
    <row r="9875" spans="1:8" x14ac:dyDescent="0.25">
      <c r="A9875" s="793"/>
      <c r="E9875" s="176"/>
      <c r="F9875" s="176"/>
      <c r="G9875" s="177"/>
      <c r="H9875" s="177"/>
    </row>
    <row r="9876" spans="1:8" x14ac:dyDescent="0.25">
      <c r="A9876" s="793"/>
      <c r="E9876" s="176"/>
      <c r="F9876" s="176"/>
      <c r="G9876" s="177"/>
      <c r="H9876" s="177"/>
    </row>
    <row r="9877" spans="1:8" x14ac:dyDescent="0.25">
      <c r="A9877" s="793"/>
      <c r="E9877" s="176"/>
      <c r="F9877" s="176"/>
      <c r="G9877" s="177"/>
      <c r="H9877" s="177"/>
    </row>
    <row r="9878" spans="1:8" x14ac:dyDescent="0.25">
      <c r="A9878" s="793"/>
      <c r="E9878" s="176"/>
      <c r="F9878" s="176"/>
      <c r="G9878" s="177"/>
      <c r="H9878" s="177"/>
    </row>
    <row r="9879" spans="1:8" x14ac:dyDescent="0.25">
      <c r="A9879" s="793"/>
      <c r="E9879" s="176"/>
      <c r="F9879" s="176"/>
      <c r="G9879" s="177"/>
      <c r="H9879" s="177"/>
    </row>
    <row r="9880" spans="1:8" x14ac:dyDescent="0.25">
      <c r="A9880" s="793"/>
      <c r="E9880" s="176"/>
      <c r="F9880" s="176"/>
      <c r="G9880" s="177"/>
      <c r="H9880" s="177"/>
    </row>
    <row r="9881" spans="1:8" x14ac:dyDescent="0.25">
      <c r="A9881" s="793"/>
      <c r="E9881" s="176"/>
      <c r="F9881" s="176"/>
      <c r="G9881" s="177"/>
      <c r="H9881" s="177"/>
    </row>
    <row r="9882" spans="1:8" x14ac:dyDescent="0.25">
      <c r="A9882" s="793"/>
      <c r="E9882" s="176"/>
      <c r="F9882" s="176"/>
      <c r="G9882" s="177"/>
      <c r="H9882" s="177"/>
    </row>
    <row r="9883" spans="1:8" x14ac:dyDescent="0.25">
      <c r="A9883" s="793"/>
      <c r="E9883" s="176"/>
      <c r="F9883" s="176"/>
      <c r="G9883" s="177"/>
      <c r="H9883" s="177"/>
    </row>
    <row r="9884" spans="1:8" x14ac:dyDescent="0.25">
      <c r="A9884" s="793"/>
      <c r="E9884" s="176"/>
      <c r="F9884" s="176"/>
      <c r="G9884" s="177"/>
      <c r="H9884" s="177"/>
    </row>
    <row r="9885" spans="1:8" x14ac:dyDescent="0.25">
      <c r="A9885" s="793"/>
      <c r="E9885" s="176"/>
      <c r="F9885" s="176"/>
      <c r="G9885" s="177"/>
      <c r="H9885" s="177"/>
    </row>
    <row r="9886" spans="1:8" x14ac:dyDescent="0.25">
      <c r="A9886" s="793"/>
      <c r="E9886" s="176"/>
      <c r="F9886" s="176"/>
      <c r="G9886" s="177"/>
      <c r="H9886" s="177"/>
    </row>
    <row r="9887" spans="1:8" x14ac:dyDescent="0.25">
      <c r="A9887" s="793"/>
      <c r="E9887" s="176"/>
      <c r="F9887" s="176"/>
      <c r="G9887" s="177"/>
      <c r="H9887" s="177"/>
    </row>
    <row r="9888" spans="1:8" x14ac:dyDescent="0.25">
      <c r="A9888" s="793"/>
      <c r="E9888" s="176"/>
      <c r="F9888" s="176"/>
      <c r="G9888" s="177"/>
      <c r="H9888" s="177"/>
    </row>
    <row r="9889" spans="1:8" x14ac:dyDescent="0.25">
      <c r="A9889" s="793"/>
      <c r="E9889" s="176"/>
      <c r="F9889" s="176"/>
      <c r="G9889" s="177"/>
      <c r="H9889" s="177"/>
    </row>
    <row r="9890" spans="1:8" x14ac:dyDescent="0.25">
      <c r="A9890" s="793"/>
      <c r="E9890" s="176"/>
      <c r="F9890" s="176"/>
      <c r="G9890" s="177"/>
      <c r="H9890" s="177"/>
    </row>
    <row r="9891" spans="1:8" x14ac:dyDescent="0.25">
      <c r="A9891" s="793"/>
      <c r="E9891" s="176"/>
      <c r="F9891" s="176"/>
      <c r="G9891" s="177"/>
      <c r="H9891" s="177"/>
    </row>
    <row r="9892" spans="1:8" x14ac:dyDescent="0.25">
      <c r="A9892" s="793"/>
      <c r="E9892" s="176"/>
      <c r="F9892" s="176"/>
      <c r="G9892" s="177"/>
      <c r="H9892" s="177"/>
    </row>
    <row r="9893" spans="1:8" x14ac:dyDescent="0.25">
      <c r="A9893" s="793"/>
      <c r="E9893" s="176"/>
      <c r="F9893" s="176"/>
      <c r="G9893" s="177"/>
      <c r="H9893" s="177"/>
    </row>
    <row r="9894" spans="1:8" x14ac:dyDescent="0.25">
      <c r="A9894" s="793"/>
      <c r="E9894" s="176"/>
      <c r="F9894" s="176"/>
      <c r="G9894" s="177"/>
      <c r="H9894" s="177"/>
    </row>
    <row r="9895" spans="1:8" x14ac:dyDescent="0.25">
      <c r="A9895" s="793"/>
      <c r="E9895" s="176"/>
      <c r="F9895" s="176"/>
      <c r="G9895" s="177"/>
      <c r="H9895" s="177"/>
    </row>
    <row r="9896" spans="1:8" x14ac:dyDescent="0.25">
      <c r="A9896" s="793"/>
      <c r="E9896" s="176"/>
      <c r="F9896" s="176"/>
      <c r="G9896" s="177"/>
      <c r="H9896" s="177"/>
    </row>
    <row r="9897" spans="1:8" x14ac:dyDescent="0.25">
      <c r="A9897" s="793"/>
      <c r="E9897" s="176"/>
      <c r="F9897" s="176"/>
      <c r="G9897" s="177"/>
      <c r="H9897" s="177"/>
    </row>
    <row r="9898" spans="1:8" x14ac:dyDescent="0.25">
      <c r="A9898" s="793"/>
      <c r="E9898" s="176"/>
      <c r="F9898" s="176"/>
      <c r="G9898" s="177"/>
      <c r="H9898" s="177"/>
    </row>
    <row r="9899" spans="1:8" x14ac:dyDescent="0.25">
      <c r="A9899" s="793"/>
      <c r="E9899" s="176"/>
      <c r="F9899" s="176"/>
      <c r="G9899" s="177"/>
      <c r="H9899" s="177"/>
    </row>
    <row r="9900" spans="1:8" x14ac:dyDescent="0.25">
      <c r="A9900" s="793"/>
      <c r="E9900" s="176"/>
      <c r="F9900" s="176"/>
      <c r="G9900" s="177"/>
      <c r="H9900" s="177"/>
    </row>
    <row r="9901" spans="1:8" x14ac:dyDescent="0.25">
      <c r="A9901" s="793"/>
      <c r="E9901" s="176"/>
      <c r="F9901" s="176"/>
      <c r="G9901" s="177"/>
      <c r="H9901" s="177"/>
    </row>
    <row r="9902" spans="1:8" x14ac:dyDescent="0.25">
      <c r="A9902" s="793"/>
      <c r="E9902" s="176"/>
      <c r="F9902" s="176"/>
      <c r="G9902" s="177"/>
      <c r="H9902" s="177"/>
    </row>
    <row r="9903" spans="1:8" x14ac:dyDescent="0.25">
      <c r="A9903" s="793"/>
      <c r="E9903" s="176"/>
      <c r="F9903" s="176"/>
      <c r="G9903" s="177"/>
      <c r="H9903" s="177"/>
    </row>
    <row r="9904" spans="1:8" x14ac:dyDescent="0.25">
      <c r="A9904" s="793"/>
      <c r="E9904" s="176"/>
      <c r="F9904" s="176"/>
      <c r="G9904" s="177"/>
      <c r="H9904" s="177"/>
    </row>
    <row r="9905" spans="1:8" x14ac:dyDescent="0.25">
      <c r="A9905" s="793"/>
      <c r="E9905" s="176"/>
      <c r="F9905" s="176"/>
      <c r="G9905" s="177"/>
      <c r="H9905" s="177"/>
    </row>
    <row r="9906" spans="1:8" x14ac:dyDescent="0.25">
      <c r="A9906" s="793"/>
      <c r="E9906" s="176"/>
      <c r="F9906" s="176"/>
      <c r="G9906" s="177"/>
      <c r="H9906" s="177"/>
    </row>
    <row r="9907" spans="1:8" x14ac:dyDescent="0.25">
      <c r="A9907" s="793"/>
      <c r="E9907" s="176"/>
      <c r="F9907" s="176"/>
      <c r="G9907" s="177"/>
      <c r="H9907" s="177"/>
    </row>
    <row r="9908" spans="1:8" x14ac:dyDescent="0.25">
      <c r="A9908" s="793"/>
      <c r="E9908" s="176"/>
      <c r="F9908" s="176"/>
      <c r="G9908" s="177"/>
      <c r="H9908" s="177"/>
    </row>
    <row r="9909" spans="1:8" x14ac:dyDescent="0.25">
      <c r="A9909" s="793"/>
      <c r="E9909" s="176"/>
      <c r="F9909" s="176"/>
      <c r="G9909" s="177"/>
      <c r="H9909" s="177"/>
    </row>
    <row r="9910" spans="1:8" x14ac:dyDescent="0.25">
      <c r="A9910" s="793"/>
      <c r="E9910" s="176"/>
      <c r="F9910" s="176"/>
      <c r="G9910" s="177"/>
      <c r="H9910" s="177"/>
    </row>
    <row r="9911" spans="1:8" x14ac:dyDescent="0.25">
      <c r="A9911" s="793"/>
      <c r="E9911" s="176"/>
      <c r="F9911" s="176"/>
      <c r="G9911" s="177"/>
      <c r="H9911" s="177"/>
    </row>
    <row r="9912" spans="1:8" x14ac:dyDescent="0.25">
      <c r="A9912" s="793"/>
      <c r="E9912" s="176"/>
      <c r="F9912" s="176"/>
      <c r="G9912" s="177"/>
      <c r="H9912" s="177"/>
    </row>
    <row r="9913" spans="1:8" x14ac:dyDescent="0.25">
      <c r="A9913" s="793"/>
      <c r="E9913" s="176"/>
      <c r="F9913" s="176"/>
      <c r="G9913" s="177"/>
      <c r="H9913" s="177"/>
    </row>
    <row r="9914" spans="1:8" x14ac:dyDescent="0.25">
      <c r="A9914" s="793"/>
      <c r="E9914" s="176"/>
      <c r="F9914" s="176"/>
      <c r="G9914" s="177"/>
      <c r="H9914" s="177"/>
    </row>
    <row r="9915" spans="1:8" x14ac:dyDescent="0.25">
      <c r="A9915" s="793"/>
      <c r="E9915" s="176"/>
      <c r="F9915" s="176"/>
      <c r="G9915" s="177"/>
      <c r="H9915" s="177"/>
    </row>
    <row r="9916" spans="1:8" x14ac:dyDescent="0.25">
      <c r="A9916" s="793"/>
      <c r="E9916" s="176"/>
      <c r="F9916" s="176"/>
      <c r="G9916" s="177"/>
      <c r="H9916" s="177"/>
    </row>
    <row r="9917" spans="1:8" x14ac:dyDescent="0.25">
      <c r="A9917" s="793"/>
      <c r="E9917" s="176"/>
      <c r="F9917" s="176"/>
      <c r="G9917" s="177"/>
      <c r="H9917" s="177"/>
    </row>
    <row r="9918" spans="1:8" x14ac:dyDescent="0.25">
      <c r="A9918" s="793"/>
      <c r="E9918" s="176"/>
      <c r="F9918" s="176"/>
      <c r="G9918" s="177"/>
      <c r="H9918" s="177"/>
    </row>
    <row r="9919" spans="1:8" x14ac:dyDescent="0.25">
      <c r="A9919" s="793"/>
      <c r="E9919" s="176"/>
      <c r="F9919" s="176"/>
      <c r="G9919" s="177"/>
      <c r="H9919" s="177"/>
    </row>
    <row r="9920" spans="1:8" x14ac:dyDescent="0.25">
      <c r="A9920" s="793"/>
      <c r="E9920" s="176"/>
      <c r="F9920" s="176"/>
      <c r="G9920" s="177"/>
      <c r="H9920" s="177"/>
    </row>
    <row r="9921" spans="1:8" x14ac:dyDescent="0.25">
      <c r="A9921" s="793"/>
      <c r="E9921" s="176"/>
      <c r="F9921" s="176"/>
      <c r="G9921" s="177"/>
      <c r="H9921" s="177"/>
    </row>
    <row r="9922" spans="1:8" x14ac:dyDescent="0.25">
      <c r="A9922" s="793"/>
      <c r="E9922" s="176"/>
      <c r="F9922" s="176"/>
      <c r="G9922" s="177"/>
      <c r="H9922" s="177"/>
    </row>
    <row r="9923" spans="1:8" x14ac:dyDescent="0.25">
      <c r="A9923" s="793"/>
      <c r="E9923" s="176"/>
      <c r="F9923" s="176"/>
      <c r="G9923" s="177"/>
      <c r="H9923" s="177"/>
    </row>
    <row r="9924" spans="1:8" x14ac:dyDescent="0.25">
      <c r="A9924" s="793"/>
      <c r="E9924" s="176"/>
      <c r="F9924" s="176"/>
      <c r="G9924" s="177"/>
      <c r="H9924" s="177"/>
    </row>
    <row r="9925" spans="1:8" x14ac:dyDescent="0.25">
      <c r="A9925" s="793"/>
      <c r="E9925" s="176"/>
      <c r="F9925" s="176"/>
      <c r="G9925" s="177"/>
      <c r="H9925" s="177"/>
    </row>
    <row r="9926" spans="1:8" x14ac:dyDescent="0.25">
      <c r="A9926" s="793"/>
      <c r="E9926" s="176"/>
      <c r="F9926" s="176"/>
      <c r="G9926" s="177"/>
      <c r="H9926" s="177"/>
    </row>
    <row r="9927" spans="1:8" x14ac:dyDescent="0.25">
      <c r="A9927" s="793"/>
      <c r="E9927" s="176"/>
      <c r="F9927" s="176"/>
      <c r="G9927" s="177"/>
      <c r="H9927" s="177"/>
    </row>
    <row r="9928" spans="1:8" x14ac:dyDescent="0.25">
      <c r="A9928" s="793"/>
      <c r="E9928" s="176"/>
      <c r="F9928" s="176"/>
      <c r="G9928" s="177"/>
      <c r="H9928" s="177"/>
    </row>
    <row r="9929" spans="1:8" x14ac:dyDescent="0.25">
      <c r="A9929" s="793"/>
      <c r="E9929" s="176"/>
      <c r="F9929" s="176"/>
      <c r="G9929" s="177"/>
      <c r="H9929" s="177"/>
    </row>
    <row r="9930" spans="1:8" x14ac:dyDescent="0.25">
      <c r="A9930" s="793"/>
      <c r="E9930" s="176"/>
      <c r="F9930" s="176"/>
      <c r="G9930" s="177"/>
      <c r="H9930" s="177"/>
    </row>
    <row r="9931" spans="1:8" x14ac:dyDescent="0.25">
      <c r="A9931" s="793"/>
      <c r="E9931" s="176"/>
      <c r="F9931" s="176"/>
      <c r="G9931" s="177"/>
      <c r="H9931" s="177"/>
    </row>
    <row r="9932" spans="1:8" x14ac:dyDescent="0.25">
      <c r="A9932" s="793"/>
      <c r="E9932" s="176"/>
      <c r="F9932" s="176"/>
      <c r="G9932" s="177"/>
      <c r="H9932" s="177"/>
    </row>
    <row r="9933" spans="1:8" x14ac:dyDescent="0.25">
      <c r="A9933" s="793"/>
      <c r="E9933" s="176"/>
      <c r="F9933" s="176"/>
      <c r="G9933" s="177"/>
      <c r="H9933" s="177"/>
    </row>
    <row r="9934" spans="1:8" x14ac:dyDescent="0.25">
      <c r="A9934" s="793"/>
      <c r="E9934" s="176"/>
      <c r="F9934" s="176"/>
      <c r="G9934" s="177"/>
      <c r="H9934" s="177"/>
    </row>
    <row r="9935" spans="1:8" x14ac:dyDescent="0.25">
      <c r="A9935" s="793"/>
      <c r="E9935" s="176"/>
      <c r="F9935" s="176"/>
      <c r="G9935" s="177"/>
      <c r="H9935" s="177"/>
    </row>
    <row r="9936" spans="1:8" x14ac:dyDescent="0.25">
      <c r="A9936" s="793"/>
      <c r="E9936" s="176"/>
      <c r="F9936" s="176"/>
      <c r="G9936" s="177"/>
      <c r="H9936" s="177"/>
    </row>
    <row r="9937" spans="1:8" x14ac:dyDescent="0.25">
      <c r="A9937" s="793"/>
      <c r="E9937" s="176"/>
      <c r="F9937" s="176"/>
      <c r="G9937" s="177"/>
      <c r="H9937" s="177"/>
    </row>
    <row r="9938" spans="1:8" x14ac:dyDescent="0.25">
      <c r="A9938" s="793"/>
      <c r="E9938" s="176"/>
      <c r="F9938" s="176"/>
      <c r="G9938" s="177"/>
      <c r="H9938" s="177"/>
    </row>
    <row r="9939" spans="1:8" x14ac:dyDescent="0.25">
      <c r="A9939" s="793"/>
      <c r="E9939" s="176"/>
      <c r="F9939" s="176"/>
      <c r="G9939" s="177"/>
      <c r="H9939" s="177"/>
    </row>
    <row r="9940" spans="1:8" x14ac:dyDescent="0.25">
      <c r="A9940" s="793"/>
      <c r="E9940" s="176"/>
      <c r="F9940" s="176"/>
      <c r="G9940" s="177"/>
      <c r="H9940" s="177"/>
    </row>
    <row r="9941" spans="1:8" x14ac:dyDescent="0.25">
      <c r="A9941" s="793"/>
      <c r="E9941" s="176"/>
      <c r="F9941" s="176"/>
      <c r="G9941" s="177"/>
      <c r="H9941" s="177"/>
    </row>
    <row r="9942" spans="1:8" x14ac:dyDescent="0.25">
      <c r="A9942" s="793"/>
      <c r="E9942" s="176"/>
      <c r="F9942" s="176"/>
      <c r="G9942" s="177"/>
      <c r="H9942" s="177"/>
    </row>
    <row r="9943" spans="1:8" x14ac:dyDescent="0.25">
      <c r="A9943" s="793"/>
      <c r="E9943" s="176"/>
      <c r="F9943" s="176"/>
      <c r="G9943" s="177"/>
      <c r="H9943" s="177"/>
    </row>
    <row r="9944" spans="1:8" x14ac:dyDescent="0.25">
      <c r="A9944" s="793"/>
      <c r="E9944" s="176"/>
      <c r="F9944" s="176"/>
      <c r="G9944" s="177"/>
      <c r="H9944" s="177"/>
    </row>
    <row r="9945" spans="1:8" x14ac:dyDescent="0.25">
      <c r="A9945" s="793"/>
      <c r="E9945" s="176"/>
      <c r="F9945" s="176"/>
      <c r="G9945" s="177"/>
      <c r="H9945" s="177"/>
    </row>
    <row r="9946" spans="1:8" x14ac:dyDescent="0.25">
      <c r="A9946" s="793"/>
      <c r="E9946" s="176"/>
      <c r="F9946" s="176"/>
      <c r="G9946" s="177"/>
      <c r="H9946" s="177"/>
    </row>
    <row r="9947" spans="1:8" x14ac:dyDescent="0.25">
      <c r="A9947" s="793"/>
      <c r="E9947" s="176"/>
      <c r="F9947" s="176"/>
      <c r="G9947" s="177"/>
      <c r="H9947" s="177"/>
    </row>
    <row r="9948" spans="1:8" x14ac:dyDescent="0.25">
      <c r="A9948" s="793"/>
      <c r="E9948" s="176"/>
      <c r="F9948" s="176"/>
      <c r="G9948" s="177"/>
      <c r="H9948" s="177"/>
    </row>
    <row r="9949" spans="1:8" x14ac:dyDescent="0.25">
      <c r="A9949" s="793"/>
      <c r="E9949" s="176"/>
      <c r="F9949" s="176"/>
      <c r="G9949" s="177"/>
      <c r="H9949" s="177"/>
    </row>
    <row r="9950" spans="1:8" x14ac:dyDescent="0.25">
      <c r="A9950" s="793"/>
      <c r="E9950" s="176"/>
      <c r="F9950" s="176"/>
      <c r="G9950" s="177"/>
      <c r="H9950" s="177"/>
    </row>
    <row r="9951" spans="1:8" x14ac:dyDescent="0.25">
      <c r="A9951" s="793"/>
      <c r="E9951" s="176"/>
      <c r="F9951" s="176"/>
      <c r="G9951" s="177"/>
      <c r="H9951" s="177"/>
    </row>
    <row r="9952" spans="1:8" x14ac:dyDescent="0.25">
      <c r="A9952" s="793"/>
      <c r="E9952" s="176"/>
      <c r="F9952" s="176"/>
      <c r="G9952" s="177"/>
      <c r="H9952" s="177"/>
    </row>
    <row r="9953" spans="1:8" x14ac:dyDescent="0.25">
      <c r="A9953" s="793"/>
      <c r="E9953" s="176"/>
      <c r="F9953" s="176"/>
      <c r="G9953" s="177"/>
      <c r="H9953" s="177"/>
    </row>
    <row r="9954" spans="1:8" x14ac:dyDescent="0.25">
      <c r="A9954" s="793"/>
      <c r="E9954" s="176"/>
      <c r="F9954" s="176"/>
      <c r="G9954" s="177"/>
      <c r="H9954" s="177"/>
    </row>
    <row r="9955" spans="1:8" x14ac:dyDescent="0.25">
      <c r="A9955" s="793"/>
      <c r="E9955" s="176"/>
      <c r="F9955" s="176"/>
      <c r="G9955" s="177"/>
      <c r="H9955" s="177"/>
    </row>
    <row r="9956" spans="1:8" x14ac:dyDescent="0.25">
      <c r="A9956" s="793"/>
      <c r="E9956" s="176"/>
      <c r="F9956" s="176"/>
      <c r="G9956" s="177"/>
      <c r="H9956" s="177"/>
    </row>
    <row r="9957" spans="1:8" x14ac:dyDescent="0.25">
      <c r="A9957" s="793"/>
      <c r="E9957" s="176"/>
      <c r="F9957" s="176"/>
      <c r="G9957" s="177"/>
      <c r="H9957" s="177"/>
    </row>
    <row r="9958" spans="1:8" x14ac:dyDescent="0.25">
      <c r="A9958" s="793"/>
      <c r="E9958" s="176"/>
      <c r="F9958" s="176"/>
      <c r="G9958" s="177"/>
      <c r="H9958" s="177"/>
    </row>
    <row r="9959" spans="1:8" x14ac:dyDescent="0.25">
      <c r="A9959" s="793"/>
      <c r="E9959" s="176"/>
      <c r="F9959" s="176"/>
      <c r="G9959" s="177"/>
      <c r="H9959" s="177"/>
    </row>
    <row r="9960" spans="1:8" x14ac:dyDescent="0.25">
      <c r="A9960" s="793"/>
      <c r="E9960" s="176"/>
      <c r="F9960" s="176"/>
      <c r="G9960" s="177"/>
      <c r="H9960" s="177"/>
    </row>
    <row r="9961" spans="1:8" x14ac:dyDescent="0.25">
      <c r="A9961" s="793"/>
      <c r="E9961" s="176"/>
      <c r="F9961" s="176"/>
      <c r="G9961" s="177"/>
      <c r="H9961" s="177"/>
    </row>
    <row r="9962" spans="1:8" x14ac:dyDescent="0.25">
      <c r="A9962" s="793"/>
      <c r="E9962" s="176"/>
      <c r="F9962" s="176"/>
      <c r="G9962" s="177"/>
      <c r="H9962" s="177"/>
    </row>
    <row r="9963" spans="1:8" x14ac:dyDescent="0.25">
      <c r="A9963" s="793"/>
      <c r="E9963" s="176"/>
      <c r="F9963" s="176"/>
      <c r="G9963" s="177"/>
      <c r="H9963" s="177"/>
    </row>
    <row r="9964" spans="1:8" x14ac:dyDescent="0.25">
      <c r="A9964" s="793"/>
      <c r="E9964" s="176"/>
      <c r="F9964" s="176"/>
      <c r="G9964" s="177"/>
      <c r="H9964" s="177"/>
    </row>
    <row r="9965" spans="1:8" x14ac:dyDescent="0.25">
      <c r="A9965" s="793"/>
      <c r="E9965" s="176"/>
      <c r="F9965" s="176"/>
      <c r="G9965" s="177"/>
      <c r="H9965" s="177"/>
    </row>
    <row r="9966" spans="1:8" x14ac:dyDescent="0.25">
      <c r="A9966" s="793"/>
      <c r="E9966" s="176"/>
      <c r="F9966" s="176"/>
      <c r="G9966" s="177"/>
      <c r="H9966" s="177"/>
    </row>
    <row r="9967" spans="1:8" x14ac:dyDescent="0.25">
      <c r="A9967" s="793"/>
      <c r="E9967" s="176"/>
      <c r="F9967" s="176"/>
      <c r="G9967" s="177"/>
      <c r="H9967" s="177"/>
    </row>
    <row r="9968" spans="1:8" x14ac:dyDescent="0.25">
      <c r="A9968" s="793"/>
      <c r="E9968" s="176"/>
      <c r="F9968" s="176"/>
      <c r="G9968" s="177"/>
      <c r="H9968" s="177"/>
    </row>
    <row r="9969" spans="1:8" x14ac:dyDescent="0.25">
      <c r="A9969" s="793"/>
      <c r="E9969" s="176"/>
      <c r="F9969" s="176"/>
      <c r="G9969" s="177"/>
      <c r="H9969" s="177"/>
    </row>
    <row r="9970" spans="1:8" x14ac:dyDescent="0.25">
      <c r="A9970" s="793"/>
      <c r="E9970" s="176"/>
      <c r="F9970" s="176"/>
      <c r="G9970" s="177"/>
      <c r="H9970" s="177"/>
    </row>
    <row r="9971" spans="1:8" x14ac:dyDescent="0.25">
      <c r="A9971" s="793"/>
      <c r="E9971" s="176"/>
      <c r="F9971" s="176"/>
      <c r="G9971" s="177"/>
      <c r="H9971" s="177"/>
    </row>
    <row r="9972" spans="1:8" x14ac:dyDescent="0.25">
      <c r="A9972" s="793"/>
      <c r="E9972" s="176"/>
      <c r="F9972" s="176"/>
      <c r="G9972" s="177"/>
      <c r="H9972" s="177"/>
    </row>
    <row r="9973" spans="1:8" x14ac:dyDescent="0.25">
      <c r="A9973" s="793"/>
      <c r="E9973" s="176"/>
      <c r="F9973" s="176"/>
      <c r="G9973" s="177"/>
      <c r="H9973" s="177"/>
    </row>
    <row r="9974" spans="1:8" x14ac:dyDescent="0.25">
      <c r="A9974" s="793"/>
      <c r="E9974" s="176"/>
      <c r="F9974" s="176"/>
      <c r="G9974" s="177"/>
      <c r="H9974" s="177"/>
    </row>
    <row r="9975" spans="1:8" x14ac:dyDescent="0.25">
      <c r="A9975" s="793"/>
      <c r="E9975" s="176"/>
      <c r="F9975" s="176"/>
      <c r="G9975" s="177"/>
      <c r="H9975" s="177"/>
    </row>
    <row r="9976" spans="1:8" x14ac:dyDescent="0.25">
      <c r="A9976" s="793"/>
      <c r="E9976" s="176"/>
      <c r="F9976" s="176"/>
      <c r="G9976" s="177"/>
      <c r="H9976" s="177"/>
    </row>
    <row r="9977" spans="1:8" x14ac:dyDescent="0.25">
      <c r="A9977" s="793"/>
      <c r="E9977" s="176"/>
      <c r="F9977" s="176"/>
      <c r="G9977" s="177"/>
      <c r="H9977" s="177"/>
    </row>
    <row r="9978" spans="1:8" x14ac:dyDescent="0.25">
      <c r="A9978" s="793"/>
      <c r="E9978" s="176"/>
      <c r="F9978" s="176"/>
      <c r="G9978" s="177"/>
      <c r="H9978" s="177"/>
    </row>
    <row r="9979" spans="1:8" x14ac:dyDescent="0.25">
      <c r="A9979" s="793"/>
      <c r="E9979" s="176"/>
      <c r="F9979" s="176"/>
      <c r="G9979" s="177"/>
      <c r="H9979" s="177"/>
    </row>
    <row r="9980" spans="1:8" x14ac:dyDescent="0.25">
      <c r="A9980" s="793"/>
      <c r="E9980" s="176"/>
      <c r="F9980" s="176"/>
      <c r="G9980" s="177"/>
      <c r="H9980" s="177"/>
    </row>
    <row r="9981" spans="1:8" x14ac:dyDescent="0.25">
      <c r="A9981" s="793"/>
      <c r="E9981" s="176"/>
      <c r="F9981" s="176"/>
      <c r="G9981" s="177"/>
      <c r="H9981" s="177"/>
    </row>
    <row r="9982" spans="1:8" x14ac:dyDescent="0.25">
      <c r="A9982" s="793"/>
      <c r="E9982" s="176"/>
      <c r="F9982" s="176"/>
      <c r="G9982" s="177"/>
      <c r="H9982" s="177"/>
    </row>
    <row r="9983" spans="1:8" x14ac:dyDescent="0.25">
      <c r="A9983" s="793"/>
      <c r="E9983" s="176"/>
      <c r="F9983" s="176"/>
      <c r="G9983" s="177"/>
      <c r="H9983" s="177"/>
    </row>
    <row r="9984" spans="1:8" x14ac:dyDescent="0.25">
      <c r="A9984" s="793"/>
      <c r="E9984" s="176"/>
      <c r="F9984" s="176"/>
      <c r="G9984" s="177"/>
      <c r="H9984" s="177"/>
    </row>
    <row r="9985" spans="1:8" x14ac:dyDescent="0.25">
      <c r="A9985" s="793"/>
      <c r="E9985" s="176"/>
      <c r="F9985" s="176"/>
      <c r="G9985" s="177"/>
      <c r="H9985" s="177"/>
    </row>
    <row r="9986" spans="1:8" x14ac:dyDescent="0.25">
      <c r="A9986" s="793"/>
      <c r="E9986" s="176"/>
      <c r="F9986" s="176"/>
      <c r="G9986" s="177"/>
      <c r="H9986" s="177"/>
    </row>
    <row r="9987" spans="1:8" x14ac:dyDescent="0.25">
      <c r="A9987" s="793"/>
      <c r="E9987" s="176"/>
      <c r="F9987" s="176"/>
      <c r="G9987" s="177"/>
      <c r="H9987" s="177"/>
    </row>
    <row r="9988" spans="1:8" x14ac:dyDescent="0.25">
      <c r="A9988" s="793"/>
      <c r="E9988" s="176"/>
      <c r="F9988" s="176"/>
      <c r="G9988" s="177"/>
      <c r="H9988" s="177"/>
    </row>
    <row r="9989" spans="1:8" x14ac:dyDescent="0.25">
      <c r="A9989" s="793"/>
      <c r="E9989" s="176"/>
      <c r="F9989" s="176"/>
      <c r="G9989" s="177"/>
      <c r="H9989" s="177"/>
    </row>
    <row r="9990" spans="1:8" x14ac:dyDescent="0.25">
      <c r="A9990" s="793"/>
      <c r="E9990" s="176"/>
      <c r="F9990" s="176"/>
      <c r="G9990" s="177"/>
      <c r="H9990" s="177"/>
    </row>
    <row r="9991" spans="1:8" x14ac:dyDescent="0.25">
      <c r="A9991" s="793"/>
      <c r="E9991" s="176"/>
      <c r="F9991" s="176"/>
      <c r="G9991" s="177"/>
      <c r="H9991" s="177"/>
    </row>
    <row r="9992" spans="1:8" x14ac:dyDescent="0.25">
      <c r="A9992" s="793"/>
      <c r="E9992" s="176"/>
      <c r="F9992" s="176"/>
      <c r="G9992" s="177"/>
      <c r="H9992" s="177"/>
    </row>
    <row r="9993" spans="1:8" x14ac:dyDescent="0.25">
      <c r="A9993" s="793"/>
      <c r="E9993" s="176"/>
      <c r="F9993" s="176"/>
      <c r="G9993" s="177"/>
      <c r="H9993" s="177"/>
    </row>
    <row r="9994" spans="1:8" x14ac:dyDescent="0.25">
      <c r="A9994" s="793"/>
      <c r="E9994" s="176"/>
      <c r="F9994" s="176"/>
      <c r="G9994" s="177"/>
      <c r="H9994" s="177"/>
    </row>
    <row r="9995" spans="1:8" x14ac:dyDescent="0.25">
      <c r="A9995" s="793"/>
      <c r="E9995" s="176"/>
      <c r="F9995" s="176"/>
      <c r="G9995" s="177"/>
      <c r="H9995" s="177"/>
    </row>
    <row r="9996" spans="1:8" x14ac:dyDescent="0.25">
      <c r="A9996" s="793"/>
      <c r="E9996" s="176"/>
      <c r="F9996" s="176"/>
      <c r="G9996" s="177"/>
      <c r="H9996" s="177"/>
    </row>
    <row r="9997" spans="1:8" x14ac:dyDescent="0.25">
      <c r="A9997" s="793"/>
      <c r="E9997" s="176"/>
      <c r="F9997" s="176"/>
      <c r="G9997" s="177"/>
      <c r="H9997" s="177"/>
    </row>
    <row r="9998" spans="1:8" x14ac:dyDescent="0.25">
      <c r="A9998" s="793"/>
      <c r="E9998" s="176"/>
      <c r="F9998" s="176"/>
      <c r="G9998" s="177"/>
      <c r="H9998" s="177"/>
    </row>
    <row r="9999" spans="1:8" x14ac:dyDescent="0.25">
      <c r="A9999" s="793"/>
      <c r="E9999" s="176"/>
      <c r="F9999" s="176"/>
      <c r="G9999" s="177"/>
      <c r="H9999" s="177"/>
    </row>
    <row r="10000" spans="1:8" x14ac:dyDescent="0.25">
      <c r="A10000" s="793"/>
      <c r="E10000" s="176"/>
      <c r="F10000" s="176"/>
      <c r="G10000" s="177"/>
      <c r="H10000" s="177"/>
    </row>
    <row r="10001" spans="1:8" x14ac:dyDescent="0.25">
      <c r="A10001" s="793"/>
      <c r="E10001" s="176"/>
      <c r="F10001" s="176"/>
      <c r="G10001" s="177"/>
      <c r="H10001" s="177"/>
    </row>
    <row r="10002" spans="1:8" x14ac:dyDescent="0.25">
      <c r="A10002" s="793"/>
      <c r="E10002" s="176"/>
      <c r="F10002" s="176"/>
      <c r="G10002" s="177"/>
      <c r="H10002" s="177"/>
    </row>
    <row r="10003" spans="1:8" x14ac:dyDescent="0.25">
      <c r="A10003" s="793"/>
      <c r="E10003" s="176"/>
      <c r="F10003" s="176"/>
      <c r="G10003" s="177"/>
      <c r="H10003" s="177"/>
    </row>
    <row r="10004" spans="1:8" x14ac:dyDescent="0.25">
      <c r="A10004" s="793"/>
      <c r="E10004" s="176"/>
      <c r="F10004" s="176"/>
      <c r="G10004" s="177"/>
      <c r="H10004" s="177"/>
    </row>
    <row r="10005" spans="1:8" x14ac:dyDescent="0.25">
      <c r="A10005" s="793"/>
      <c r="E10005" s="176"/>
      <c r="F10005" s="176"/>
      <c r="G10005" s="177"/>
      <c r="H10005" s="177"/>
    </row>
    <row r="10006" spans="1:8" x14ac:dyDescent="0.25">
      <c r="A10006" s="793"/>
      <c r="E10006" s="176"/>
      <c r="F10006" s="176"/>
      <c r="G10006" s="177"/>
      <c r="H10006" s="177"/>
    </row>
    <row r="10007" spans="1:8" x14ac:dyDescent="0.25">
      <c r="A10007" s="793"/>
      <c r="E10007" s="176"/>
      <c r="F10007" s="176"/>
      <c r="G10007" s="177"/>
      <c r="H10007" s="177"/>
    </row>
    <row r="10008" spans="1:8" x14ac:dyDescent="0.25">
      <c r="A10008" s="793"/>
      <c r="E10008" s="176"/>
      <c r="F10008" s="176"/>
      <c r="G10008" s="177"/>
      <c r="H10008" s="177"/>
    </row>
    <row r="10009" spans="1:8" x14ac:dyDescent="0.25">
      <c r="A10009" s="793"/>
      <c r="E10009" s="176"/>
      <c r="F10009" s="176"/>
      <c r="G10009" s="177"/>
      <c r="H10009" s="177"/>
    </row>
    <row r="10010" spans="1:8" x14ac:dyDescent="0.25">
      <c r="A10010" s="793"/>
      <c r="E10010" s="176"/>
      <c r="F10010" s="176"/>
      <c r="G10010" s="177"/>
      <c r="H10010" s="177"/>
    </row>
    <row r="10011" spans="1:8" x14ac:dyDescent="0.25">
      <c r="A10011" s="793"/>
      <c r="E10011" s="176"/>
      <c r="F10011" s="176"/>
      <c r="G10011" s="177"/>
      <c r="H10011" s="177"/>
    </row>
    <row r="10012" spans="1:8" x14ac:dyDescent="0.25">
      <c r="A10012" s="793"/>
      <c r="E10012" s="176"/>
      <c r="F10012" s="176"/>
      <c r="G10012" s="177"/>
      <c r="H10012" s="177"/>
    </row>
    <row r="10013" spans="1:8" x14ac:dyDescent="0.25">
      <c r="A10013" s="793"/>
      <c r="E10013" s="176"/>
      <c r="F10013" s="176"/>
      <c r="G10013" s="177"/>
      <c r="H10013" s="177"/>
    </row>
    <row r="10014" spans="1:8" x14ac:dyDescent="0.25">
      <c r="A10014" s="793"/>
      <c r="E10014" s="176"/>
      <c r="F10014" s="176"/>
      <c r="G10014" s="177"/>
      <c r="H10014" s="177"/>
    </row>
    <row r="10015" spans="1:8" x14ac:dyDescent="0.25">
      <c r="A10015" s="793"/>
      <c r="E10015" s="176"/>
      <c r="F10015" s="176"/>
      <c r="G10015" s="177"/>
      <c r="H10015" s="177"/>
    </row>
    <row r="10016" spans="1:8" x14ac:dyDescent="0.25">
      <c r="A10016" s="793"/>
      <c r="E10016" s="176"/>
      <c r="F10016" s="176"/>
      <c r="G10016" s="177"/>
      <c r="H10016" s="177"/>
    </row>
    <row r="10017" spans="1:8" x14ac:dyDescent="0.25">
      <c r="A10017" s="793"/>
      <c r="E10017" s="176"/>
      <c r="F10017" s="176"/>
      <c r="G10017" s="177"/>
      <c r="H10017" s="177"/>
    </row>
    <row r="10018" spans="1:8" x14ac:dyDescent="0.25">
      <c r="A10018" s="793"/>
      <c r="E10018" s="176"/>
      <c r="F10018" s="176"/>
      <c r="G10018" s="177"/>
      <c r="H10018" s="177"/>
    </row>
    <row r="10019" spans="1:8" x14ac:dyDescent="0.25">
      <c r="A10019" s="793"/>
      <c r="E10019" s="176"/>
      <c r="F10019" s="176"/>
      <c r="G10019" s="177"/>
      <c r="H10019" s="177"/>
    </row>
    <row r="10020" spans="1:8" x14ac:dyDescent="0.25">
      <c r="A10020" s="793"/>
      <c r="E10020" s="176"/>
      <c r="F10020" s="176"/>
      <c r="G10020" s="177"/>
      <c r="H10020" s="177"/>
    </row>
    <row r="10021" spans="1:8" x14ac:dyDescent="0.25">
      <c r="A10021" s="793"/>
      <c r="E10021" s="176"/>
      <c r="F10021" s="176"/>
      <c r="G10021" s="177"/>
      <c r="H10021" s="177"/>
    </row>
    <row r="10022" spans="1:8" x14ac:dyDescent="0.25">
      <c r="A10022" s="793"/>
      <c r="E10022" s="176"/>
      <c r="F10022" s="176"/>
      <c r="G10022" s="177"/>
      <c r="H10022" s="177"/>
    </row>
    <row r="10023" spans="1:8" x14ac:dyDescent="0.25">
      <c r="A10023" s="793"/>
      <c r="E10023" s="176"/>
      <c r="F10023" s="176"/>
      <c r="G10023" s="177"/>
      <c r="H10023" s="177"/>
    </row>
    <row r="10024" spans="1:8" x14ac:dyDescent="0.25">
      <c r="A10024" s="793"/>
      <c r="E10024" s="176"/>
      <c r="F10024" s="176"/>
      <c r="G10024" s="177"/>
      <c r="H10024" s="177"/>
    </row>
    <row r="10025" spans="1:8" x14ac:dyDescent="0.25">
      <c r="A10025" s="793"/>
      <c r="E10025" s="176"/>
      <c r="F10025" s="176"/>
      <c r="G10025" s="177"/>
      <c r="H10025" s="177"/>
    </row>
    <row r="10026" spans="1:8" x14ac:dyDescent="0.25">
      <c r="A10026" s="793"/>
      <c r="E10026" s="176"/>
      <c r="F10026" s="176"/>
      <c r="G10026" s="177"/>
      <c r="H10026" s="177"/>
    </row>
    <row r="10027" spans="1:8" x14ac:dyDescent="0.25">
      <c r="A10027" s="793"/>
      <c r="E10027" s="176"/>
      <c r="F10027" s="176"/>
      <c r="G10027" s="177"/>
      <c r="H10027" s="177"/>
    </row>
    <row r="10028" spans="1:8" x14ac:dyDescent="0.25">
      <c r="A10028" s="793"/>
      <c r="E10028" s="176"/>
      <c r="F10028" s="176"/>
      <c r="G10028" s="177"/>
      <c r="H10028" s="177"/>
    </row>
    <row r="10029" spans="1:8" x14ac:dyDescent="0.25">
      <c r="A10029" s="793"/>
      <c r="E10029" s="176"/>
      <c r="F10029" s="176"/>
      <c r="G10029" s="177"/>
      <c r="H10029" s="177"/>
    </row>
    <row r="10030" spans="1:8" x14ac:dyDescent="0.25">
      <c r="A10030" s="793"/>
      <c r="E10030" s="176"/>
      <c r="F10030" s="176"/>
      <c r="G10030" s="177"/>
      <c r="H10030" s="177"/>
    </row>
    <row r="10031" spans="1:8" x14ac:dyDescent="0.25">
      <c r="A10031" s="793"/>
      <c r="E10031" s="176"/>
      <c r="F10031" s="176"/>
      <c r="G10031" s="177"/>
      <c r="H10031" s="177"/>
    </row>
    <row r="10032" spans="1:8" x14ac:dyDescent="0.25">
      <c r="A10032" s="793"/>
      <c r="E10032" s="176"/>
      <c r="F10032" s="176"/>
      <c r="G10032" s="177"/>
      <c r="H10032" s="177"/>
    </row>
    <row r="10033" spans="1:8" x14ac:dyDescent="0.25">
      <c r="A10033" s="793"/>
      <c r="E10033" s="176"/>
      <c r="F10033" s="176"/>
      <c r="G10033" s="177"/>
      <c r="H10033" s="177"/>
    </row>
    <row r="10034" spans="1:8" x14ac:dyDescent="0.25">
      <c r="A10034" s="793"/>
      <c r="E10034" s="176"/>
      <c r="F10034" s="176"/>
      <c r="G10034" s="177"/>
      <c r="H10034" s="177"/>
    </row>
    <row r="10035" spans="1:8" x14ac:dyDescent="0.25">
      <c r="A10035" s="793"/>
      <c r="E10035" s="176"/>
      <c r="F10035" s="176"/>
      <c r="G10035" s="177"/>
      <c r="H10035" s="177"/>
    </row>
    <row r="10036" spans="1:8" x14ac:dyDescent="0.25">
      <c r="A10036" s="793"/>
      <c r="E10036" s="176"/>
      <c r="F10036" s="176"/>
      <c r="G10036" s="177"/>
      <c r="H10036" s="177"/>
    </row>
    <row r="10037" spans="1:8" x14ac:dyDescent="0.25">
      <c r="A10037" s="793"/>
      <c r="E10037" s="176"/>
      <c r="F10037" s="176"/>
      <c r="G10037" s="177"/>
      <c r="H10037" s="177"/>
    </row>
    <row r="10038" spans="1:8" x14ac:dyDescent="0.25">
      <c r="A10038" s="793"/>
      <c r="E10038" s="176"/>
      <c r="F10038" s="176"/>
      <c r="G10038" s="177"/>
      <c r="H10038" s="177"/>
    </row>
    <row r="10039" spans="1:8" x14ac:dyDescent="0.25">
      <c r="A10039" s="793"/>
      <c r="E10039" s="176"/>
      <c r="F10039" s="176"/>
      <c r="G10039" s="177"/>
      <c r="H10039" s="177"/>
    </row>
    <row r="10040" spans="1:8" x14ac:dyDescent="0.25">
      <c r="A10040" s="793"/>
      <c r="E10040" s="176"/>
      <c r="F10040" s="176"/>
      <c r="G10040" s="177"/>
      <c r="H10040" s="177"/>
    </row>
    <row r="10041" spans="1:8" x14ac:dyDescent="0.25">
      <c r="A10041" s="793"/>
      <c r="E10041" s="176"/>
      <c r="F10041" s="176"/>
      <c r="G10041" s="177"/>
      <c r="H10041" s="177"/>
    </row>
    <row r="10042" spans="1:8" x14ac:dyDescent="0.25">
      <c r="A10042" s="793"/>
      <c r="E10042" s="176"/>
      <c r="F10042" s="176"/>
      <c r="G10042" s="177"/>
      <c r="H10042" s="177"/>
    </row>
    <row r="10043" spans="1:8" x14ac:dyDescent="0.25">
      <c r="A10043" s="793"/>
      <c r="E10043" s="176"/>
      <c r="F10043" s="176"/>
      <c r="G10043" s="177"/>
      <c r="H10043" s="177"/>
    </row>
    <row r="10044" spans="1:8" x14ac:dyDescent="0.25">
      <c r="A10044" s="793"/>
      <c r="E10044" s="176"/>
      <c r="F10044" s="176"/>
      <c r="G10044" s="177"/>
      <c r="H10044" s="177"/>
    </row>
    <row r="10045" spans="1:8" x14ac:dyDescent="0.25">
      <c r="A10045" s="793"/>
      <c r="E10045" s="176"/>
      <c r="F10045" s="176"/>
      <c r="G10045" s="177"/>
      <c r="H10045" s="177"/>
    </row>
    <row r="10046" spans="1:8" x14ac:dyDescent="0.25">
      <c r="A10046" s="793"/>
      <c r="E10046" s="176"/>
      <c r="F10046" s="176"/>
      <c r="G10046" s="177"/>
      <c r="H10046" s="177"/>
    </row>
    <row r="10047" spans="1:8" x14ac:dyDescent="0.25">
      <c r="A10047" s="793"/>
      <c r="E10047" s="176"/>
      <c r="F10047" s="176"/>
      <c r="G10047" s="177"/>
      <c r="H10047" s="177"/>
    </row>
    <row r="10048" spans="1:8" x14ac:dyDescent="0.25">
      <c r="A10048" s="793"/>
      <c r="E10048" s="176"/>
      <c r="F10048" s="176"/>
      <c r="G10048" s="177"/>
      <c r="H10048" s="177"/>
    </row>
    <row r="10049" spans="1:8" x14ac:dyDescent="0.25">
      <c r="A10049" s="793"/>
      <c r="E10049" s="176"/>
      <c r="F10049" s="176"/>
      <c r="G10049" s="177"/>
      <c r="H10049" s="177"/>
    </row>
    <row r="10050" spans="1:8" x14ac:dyDescent="0.25">
      <c r="A10050" s="793"/>
      <c r="E10050" s="176"/>
      <c r="F10050" s="176"/>
      <c r="G10050" s="177"/>
      <c r="H10050" s="177"/>
    </row>
    <row r="10051" spans="1:8" x14ac:dyDescent="0.25">
      <c r="A10051" s="793"/>
      <c r="E10051" s="176"/>
      <c r="F10051" s="176"/>
      <c r="G10051" s="177"/>
      <c r="H10051" s="177"/>
    </row>
    <row r="10052" spans="1:8" x14ac:dyDescent="0.25">
      <c r="A10052" s="793"/>
      <c r="E10052" s="176"/>
      <c r="F10052" s="176"/>
      <c r="G10052" s="177"/>
      <c r="H10052" s="177"/>
    </row>
    <row r="10053" spans="1:8" x14ac:dyDescent="0.25">
      <c r="A10053" s="793"/>
      <c r="E10053" s="176"/>
      <c r="F10053" s="176"/>
      <c r="G10053" s="177"/>
      <c r="H10053" s="177"/>
    </row>
    <row r="10054" spans="1:8" x14ac:dyDescent="0.25">
      <c r="A10054" s="793"/>
      <c r="E10054" s="176"/>
      <c r="F10054" s="176"/>
      <c r="G10054" s="177"/>
      <c r="H10054" s="177"/>
    </row>
    <row r="10055" spans="1:8" x14ac:dyDescent="0.25">
      <c r="A10055" s="793"/>
      <c r="E10055" s="176"/>
      <c r="F10055" s="176"/>
      <c r="G10055" s="177"/>
      <c r="H10055" s="177"/>
    </row>
    <row r="10056" spans="1:8" x14ac:dyDescent="0.25">
      <c r="A10056" s="793"/>
      <c r="E10056" s="176"/>
      <c r="F10056" s="176"/>
      <c r="G10056" s="177"/>
      <c r="H10056" s="177"/>
    </row>
    <row r="10057" spans="1:8" x14ac:dyDescent="0.25">
      <c r="A10057" s="793"/>
      <c r="E10057" s="176"/>
      <c r="F10057" s="176"/>
      <c r="G10057" s="177"/>
      <c r="H10057" s="177"/>
    </row>
    <row r="10058" spans="1:8" x14ac:dyDescent="0.25">
      <c r="A10058" s="793"/>
      <c r="E10058" s="176"/>
      <c r="F10058" s="176"/>
      <c r="G10058" s="177"/>
      <c r="H10058" s="177"/>
    </row>
    <row r="10059" spans="1:8" x14ac:dyDescent="0.25">
      <c r="A10059" s="793"/>
      <c r="E10059" s="176"/>
      <c r="F10059" s="176"/>
      <c r="G10059" s="177"/>
      <c r="H10059" s="177"/>
    </row>
    <row r="10060" spans="1:8" x14ac:dyDescent="0.25">
      <c r="A10060" s="793"/>
      <c r="E10060" s="176"/>
      <c r="F10060" s="176"/>
      <c r="G10060" s="177"/>
      <c r="H10060" s="177"/>
    </row>
    <row r="10061" spans="1:8" x14ac:dyDescent="0.25">
      <c r="A10061" s="793"/>
      <c r="E10061" s="176"/>
      <c r="F10061" s="176"/>
      <c r="G10061" s="177"/>
      <c r="H10061" s="177"/>
    </row>
    <row r="10062" spans="1:8" x14ac:dyDescent="0.25">
      <c r="A10062" s="793"/>
      <c r="E10062" s="176"/>
      <c r="F10062" s="176"/>
      <c r="G10062" s="177"/>
      <c r="H10062" s="177"/>
    </row>
    <row r="10063" spans="1:8" x14ac:dyDescent="0.25">
      <c r="A10063" s="793"/>
      <c r="E10063" s="176"/>
      <c r="F10063" s="176"/>
      <c r="G10063" s="177"/>
      <c r="H10063" s="177"/>
    </row>
    <row r="10064" spans="1:8" x14ac:dyDescent="0.25">
      <c r="A10064" s="793"/>
      <c r="E10064" s="176"/>
      <c r="F10064" s="176"/>
      <c r="G10064" s="177"/>
      <c r="H10064" s="177"/>
    </row>
    <row r="10065" spans="1:8" x14ac:dyDescent="0.25">
      <c r="A10065" s="793"/>
      <c r="E10065" s="176"/>
      <c r="F10065" s="176"/>
      <c r="G10065" s="177"/>
      <c r="H10065" s="177"/>
    </row>
    <row r="10066" spans="1:8" x14ac:dyDescent="0.25">
      <c r="A10066" s="793"/>
      <c r="E10066" s="176"/>
      <c r="F10066" s="176"/>
      <c r="G10066" s="177"/>
      <c r="H10066" s="177"/>
    </row>
    <row r="10067" spans="1:8" x14ac:dyDescent="0.25">
      <c r="A10067" s="793"/>
      <c r="E10067" s="176"/>
      <c r="F10067" s="176"/>
      <c r="G10067" s="177"/>
      <c r="H10067" s="177"/>
    </row>
    <row r="10068" spans="1:8" x14ac:dyDescent="0.25">
      <c r="A10068" s="793"/>
      <c r="E10068" s="176"/>
      <c r="F10068" s="176"/>
      <c r="G10068" s="177"/>
      <c r="H10068" s="177"/>
    </row>
    <row r="10069" spans="1:8" x14ac:dyDescent="0.25">
      <c r="A10069" s="793"/>
      <c r="E10069" s="176"/>
      <c r="F10069" s="176"/>
      <c r="G10069" s="177"/>
      <c r="H10069" s="177"/>
    </row>
    <row r="10070" spans="1:8" x14ac:dyDescent="0.25">
      <c r="A10070" s="793"/>
      <c r="E10070" s="176"/>
      <c r="F10070" s="176"/>
      <c r="G10070" s="177"/>
      <c r="H10070" s="177"/>
    </row>
    <row r="10071" spans="1:8" x14ac:dyDescent="0.25">
      <c r="A10071" s="793"/>
      <c r="E10071" s="176"/>
      <c r="F10071" s="176"/>
      <c r="G10071" s="177"/>
      <c r="H10071" s="177"/>
    </row>
    <row r="10072" spans="1:8" x14ac:dyDescent="0.25">
      <c r="A10072" s="793"/>
      <c r="E10072" s="176"/>
      <c r="F10072" s="176"/>
      <c r="G10072" s="177"/>
      <c r="H10072" s="177"/>
    </row>
    <row r="10073" spans="1:8" x14ac:dyDescent="0.25">
      <c r="A10073" s="793"/>
      <c r="E10073" s="176"/>
      <c r="F10073" s="176"/>
      <c r="G10073" s="177"/>
      <c r="H10073" s="177"/>
    </row>
    <row r="10074" spans="1:8" x14ac:dyDescent="0.25">
      <c r="A10074" s="793"/>
      <c r="E10074" s="176"/>
      <c r="F10074" s="176"/>
      <c r="G10074" s="177"/>
      <c r="H10074" s="177"/>
    </row>
    <row r="10075" spans="1:8" x14ac:dyDescent="0.25">
      <c r="A10075" s="793"/>
      <c r="E10075" s="176"/>
      <c r="F10075" s="176"/>
      <c r="G10075" s="177"/>
      <c r="H10075" s="177"/>
    </row>
    <row r="10076" spans="1:8" x14ac:dyDescent="0.25">
      <c r="A10076" s="793"/>
      <c r="E10076" s="176"/>
      <c r="F10076" s="176"/>
      <c r="G10076" s="177"/>
      <c r="H10076" s="177"/>
    </row>
    <row r="10077" spans="1:8" x14ac:dyDescent="0.25">
      <c r="A10077" s="793"/>
      <c r="E10077" s="176"/>
      <c r="F10077" s="176"/>
      <c r="G10077" s="177"/>
      <c r="H10077" s="177"/>
    </row>
    <row r="10078" spans="1:8" x14ac:dyDescent="0.25">
      <c r="A10078" s="793"/>
      <c r="E10078" s="176"/>
      <c r="F10078" s="176"/>
      <c r="G10078" s="177"/>
      <c r="H10078" s="177"/>
    </row>
    <row r="10079" spans="1:8" x14ac:dyDescent="0.25">
      <c r="A10079" s="793"/>
      <c r="E10079" s="176"/>
      <c r="F10079" s="176"/>
      <c r="G10079" s="177"/>
      <c r="H10079" s="177"/>
    </row>
    <row r="10080" spans="1:8" x14ac:dyDescent="0.25">
      <c r="A10080" s="793"/>
      <c r="E10080" s="176"/>
      <c r="F10080" s="176"/>
      <c r="G10080" s="177"/>
      <c r="H10080" s="177"/>
    </row>
    <row r="10081" spans="1:8" x14ac:dyDescent="0.25">
      <c r="A10081" s="793"/>
      <c r="E10081" s="176"/>
      <c r="F10081" s="176"/>
      <c r="G10081" s="177"/>
      <c r="H10081" s="177"/>
    </row>
    <row r="10082" spans="1:8" x14ac:dyDescent="0.25">
      <c r="A10082" s="793"/>
      <c r="E10082" s="176"/>
      <c r="F10082" s="176"/>
      <c r="G10082" s="177"/>
      <c r="H10082" s="177"/>
    </row>
    <row r="10083" spans="1:8" x14ac:dyDescent="0.25">
      <c r="A10083" s="793"/>
      <c r="E10083" s="176"/>
      <c r="F10083" s="176"/>
      <c r="G10083" s="177"/>
      <c r="H10083" s="177"/>
    </row>
    <row r="10084" spans="1:8" x14ac:dyDescent="0.25">
      <c r="A10084" s="793"/>
      <c r="E10084" s="176"/>
      <c r="F10084" s="176"/>
      <c r="G10084" s="177"/>
      <c r="H10084" s="177"/>
    </row>
    <row r="10085" spans="1:8" x14ac:dyDescent="0.25">
      <c r="A10085" s="793"/>
      <c r="E10085" s="176"/>
      <c r="F10085" s="176"/>
      <c r="G10085" s="177"/>
      <c r="H10085" s="177"/>
    </row>
    <row r="10086" spans="1:8" x14ac:dyDescent="0.25">
      <c r="A10086" s="793"/>
      <c r="E10086" s="176"/>
      <c r="F10086" s="176"/>
      <c r="G10086" s="177"/>
      <c r="H10086" s="177"/>
    </row>
    <row r="10087" spans="1:8" x14ac:dyDescent="0.25">
      <c r="A10087" s="793"/>
      <c r="E10087" s="176"/>
      <c r="F10087" s="176"/>
      <c r="G10087" s="177"/>
      <c r="H10087" s="177"/>
    </row>
    <row r="10088" spans="1:8" x14ac:dyDescent="0.25">
      <c r="A10088" s="793"/>
      <c r="E10088" s="176"/>
      <c r="F10088" s="176"/>
      <c r="G10088" s="177"/>
      <c r="H10088" s="177"/>
    </row>
    <row r="10089" spans="1:8" x14ac:dyDescent="0.25">
      <c r="A10089" s="793"/>
      <c r="E10089" s="176"/>
      <c r="F10089" s="176"/>
      <c r="G10089" s="177"/>
      <c r="H10089" s="177"/>
    </row>
    <row r="10090" spans="1:8" x14ac:dyDescent="0.25">
      <c r="A10090" s="793"/>
      <c r="E10090" s="176"/>
      <c r="F10090" s="176"/>
      <c r="G10090" s="177"/>
      <c r="H10090" s="177"/>
    </row>
    <row r="10091" spans="1:8" x14ac:dyDescent="0.25">
      <c r="A10091" s="793"/>
      <c r="E10091" s="176"/>
      <c r="F10091" s="176"/>
      <c r="G10091" s="177"/>
      <c r="H10091" s="177"/>
    </row>
    <row r="10092" spans="1:8" x14ac:dyDescent="0.25">
      <c r="A10092" s="793"/>
      <c r="E10092" s="176"/>
      <c r="F10092" s="176"/>
      <c r="G10092" s="177"/>
      <c r="H10092" s="177"/>
    </row>
    <row r="10093" spans="1:8" x14ac:dyDescent="0.25">
      <c r="A10093" s="793"/>
      <c r="E10093" s="176"/>
      <c r="F10093" s="176"/>
      <c r="G10093" s="177"/>
      <c r="H10093" s="177"/>
    </row>
    <row r="10094" spans="1:8" x14ac:dyDescent="0.25">
      <c r="A10094" s="793"/>
      <c r="E10094" s="176"/>
      <c r="F10094" s="176"/>
      <c r="G10094" s="177"/>
      <c r="H10094" s="177"/>
    </row>
    <row r="10095" spans="1:8" x14ac:dyDescent="0.25">
      <c r="A10095" s="793"/>
      <c r="E10095" s="176"/>
      <c r="F10095" s="176"/>
      <c r="G10095" s="177"/>
      <c r="H10095" s="177"/>
    </row>
    <row r="10096" spans="1:8" x14ac:dyDescent="0.25">
      <c r="A10096" s="793"/>
      <c r="E10096" s="176"/>
      <c r="F10096" s="176"/>
      <c r="G10096" s="177"/>
      <c r="H10096" s="177"/>
    </row>
    <row r="10097" spans="1:8" x14ac:dyDescent="0.25">
      <c r="A10097" s="793"/>
      <c r="E10097" s="176"/>
      <c r="F10097" s="176"/>
      <c r="G10097" s="177"/>
      <c r="H10097" s="177"/>
    </row>
    <row r="10098" spans="1:8" x14ac:dyDescent="0.25">
      <c r="A10098" s="793"/>
      <c r="E10098" s="176"/>
      <c r="F10098" s="176"/>
      <c r="G10098" s="177"/>
      <c r="H10098" s="177"/>
    </row>
    <row r="10099" spans="1:8" x14ac:dyDescent="0.25">
      <c r="A10099" s="793"/>
      <c r="E10099" s="176"/>
      <c r="F10099" s="176"/>
      <c r="G10099" s="177"/>
      <c r="H10099" s="177"/>
    </row>
    <row r="10100" spans="1:8" x14ac:dyDescent="0.25">
      <c r="A10100" s="793"/>
      <c r="E10100" s="176"/>
      <c r="F10100" s="176"/>
      <c r="G10100" s="177"/>
      <c r="H10100" s="177"/>
    </row>
    <row r="10101" spans="1:8" x14ac:dyDescent="0.25">
      <c r="A10101" s="793"/>
      <c r="E10101" s="176"/>
      <c r="F10101" s="176"/>
      <c r="G10101" s="177"/>
      <c r="H10101" s="177"/>
    </row>
    <row r="10102" spans="1:8" x14ac:dyDescent="0.25">
      <c r="A10102" s="793"/>
      <c r="E10102" s="176"/>
      <c r="F10102" s="176"/>
      <c r="G10102" s="177"/>
      <c r="H10102" s="177"/>
    </row>
    <row r="10103" spans="1:8" x14ac:dyDescent="0.25">
      <c r="A10103" s="793"/>
      <c r="E10103" s="176"/>
      <c r="F10103" s="176"/>
      <c r="G10103" s="177"/>
      <c r="H10103" s="177"/>
    </row>
    <row r="10104" spans="1:8" x14ac:dyDescent="0.25">
      <c r="A10104" s="793"/>
      <c r="E10104" s="176"/>
      <c r="F10104" s="176"/>
      <c r="G10104" s="177"/>
      <c r="H10104" s="177"/>
    </row>
    <row r="10105" spans="1:8" x14ac:dyDescent="0.25">
      <c r="A10105" s="793"/>
      <c r="E10105" s="176"/>
      <c r="F10105" s="176"/>
      <c r="G10105" s="177"/>
      <c r="H10105" s="177"/>
    </row>
    <row r="10106" spans="1:8" x14ac:dyDescent="0.25">
      <c r="A10106" s="793"/>
      <c r="E10106" s="176"/>
      <c r="F10106" s="176"/>
      <c r="G10106" s="177"/>
      <c r="H10106" s="177"/>
    </row>
    <row r="10107" spans="1:8" x14ac:dyDescent="0.25">
      <c r="A10107" s="793"/>
      <c r="E10107" s="176"/>
      <c r="F10107" s="176"/>
      <c r="G10107" s="177"/>
      <c r="H10107" s="177"/>
    </row>
    <row r="10108" spans="1:8" x14ac:dyDescent="0.25">
      <c r="A10108" s="793"/>
      <c r="E10108" s="176"/>
      <c r="F10108" s="176"/>
      <c r="G10108" s="177"/>
      <c r="H10108" s="177"/>
    </row>
    <row r="10109" spans="1:8" x14ac:dyDescent="0.25">
      <c r="A10109" s="793"/>
      <c r="E10109" s="176"/>
      <c r="F10109" s="176"/>
      <c r="G10109" s="177"/>
      <c r="H10109" s="177"/>
    </row>
    <row r="10110" spans="1:8" x14ac:dyDescent="0.25">
      <c r="A10110" s="793"/>
      <c r="E10110" s="176"/>
      <c r="F10110" s="176"/>
      <c r="G10110" s="177"/>
      <c r="H10110" s="177"/>
    </row>
    <row r="10111" spans="1:8" x14ac:dyDescent="0.25">
      <c r="A10111" s="793"/>
      <c r="E10111" s="176"/>
      <c r="F10111" s="176"/>
      <c r="G10111" s="177"/>
      <c r="H10111" s="177"/>
    </row>
    <row r="10112" spans="1:8" x14ac:dyDescent="0.25">
      <c r="A10112" s="793"/>
      <c r="E10112" s="176"/>
      <c r="F10112" s="176"/>
      <c r="G10112" s="177"/>
      <c r="H10112" s="177"/>
    </row>
    <row r="10113" spans="1:8" x14ac:dyDescent="0.25">
      <c r="A10113" s="793"/>
      <c r="E10113" s="176"/>
      <c r="F10113" s="176"/>
      <c r="G10113" s="177"/>
      <c r="H10113" s="177"/>
    </row>
    <row r="10114" spans="1:8" x14ac:dyDescent="0.25">
      <c r="A10114" s="793"/>
      <c r="E10114" s="176"/>
      <c r="F10114" s="176"/>
      <c r="G10114" s="177"/>
      <c r="H10114" s="177"/>
    </row>
    <row r="10115" spans="1:8" x14ac:dyDescent="0.25">
      <c r="A10115" s="793"/>
      <c r="E10115" s="176"/>
      <c r="F10115" s="176"/>
      <c r="G10115" s="177"/>
      <c r="H10115" s="177"/>
    </row>
    <row r="10116" spans="1:8" x14ac:dyDescent="0.25">
      <c r="A10116" s="793"/>
      <c r="E10116" s="176"/>
      <c r="F10116" s="176"/>
      <c r="G10116" s="177"/>
      <c r="H10116" s="177"/>
    </row>
    <row r="10117" spans="1:8" x14ac:dyDescent="0.25">
      <c r="A10117" s="793"/>
      <c r="E10117" s="176"/>
      <c r="F10117" s="176"/>
      <c r="G10117" s="177"/>
      <c r="H10117" s="177"/>
    </row>
    <row r="10118" spans="1:8" x14ac:dyDescent="0.25">
      <c r="A10118" s="793"/>
      <c r="E10118" s="176"/>
      <c r="F10118" s="176"/>
      <c r="G10118" s="177"/>
      <c r="H10118" s="177"/>
    </row>
    <row r="10119" spans="1:8" x14ac:dyDescent="0.25">
      <c r="A10119" s="793"/>
      <c r="E10119" s="176"/>
      <c r="F10119" s="176"/>
      <c r="G10119" s="177"/>
      <c r="H10119" s="177"/>
    </row>
    <row r="10120" spans="1:8" x14ac:dyDescent="0.25">
      <c r="A10120" s="793"/>
      <c r="E10120" s="176"/>
      <c r="F10120" s="176"/>
      <c r="G10120" s="177"/>
      <c r="H10120" s="177"/>
    </row>
    <row r="10121" spans="1:8" x14ac:dyDescent="0.25">
      <c r="A10121" s="793"/>
      <c r="E10121" s="176"/>
      <c r="F10121" s="176"/>
      <c r="G10121" s="177"/>
      <c r="H10121" s="177"/>
    </row>
    <row r="10122" spans="1:8" x14ac:dyDescent="0.25">
      <c r="A10122" s="793"/>
      <c r="E10122" s="176"/>
      <c r="F10122" s="176"/>
      <c r="G10122" s="177"/>
      <c r="H10122" s="177"/>
    </row>
    <row r="10123" spans="1:8" x14ac:dyDescent="0.25">
      <c r="A10123" s="793"/>
      <c r="E10123" s="176"/>
      <c r="F10123" s="176"/>
      <c r="G10123" s="177"/>
      <c r="H10123" s="177"/>
    </row>
    <row r="10124" spans="1:8" x14ac:dyDescent="0.25">
      <c r="A10124" s="793"/>
      <c r="E10124" s="176"/>
      <c r="F10124" s="176"/>
      <c r="G10124" s="177"/>
      <c r="H10124" s="177"/>
    </row>
    <row r="10125" spans="1:8" x14ac:dyDescent="0.25">
      <c r="A10125" s="793"/>
      <c r="E10125" s="176"/>
      <c r="F10125" s="176"/>
      <c r="G10125" s="177"/>
      <c r="H10125" s="177"/>
    </row>
    <row r="10126" spans="1:8" x14ac:dyDescent="0.25">
      <c r="A10126" s="793"/>
      <c r="E10126" s="176"/>
      <c r="F10126" s="176"/>
      <c r="G10126" s="177"/>
      <c r="H10126" s="177"/>
    </row>
    <row r="10127" spans="1:8" x14ac:dyDescent="0.25">
      <c r="A10127" s="793"/>
      <c r="E10127" s="176"/>
      <c r="F10127" s="176"/>
      <c r="G10127" s="177"/>
      <c r="H10127" s="177"/>
    </row>
    <row r="10128" spans="1:8" x14ac:dyDescent="0.25">
      <c r="A10128" s="793"/>
      <c r="E10128" s="176"/>
      <c r="F10128" s="176"/>
      <c r="G10128" s="177"/>
      <c r="H10128" s="177"/>
    </row>
    <row r="10129" spans="1:8" x14ac:dyDescent="0.25">
      <c r="A10129" s="793"/>
      <c r="E10129" s="176"/>
      <c r="F10129" s="176"/>
      <c r="G10129" s="177"/>
      <c r="H10129" s="177"/>
    </row>
    <row r="10130" spans="1:8" x14ac:dyDescent="0.25">
      <c r="A10130" s="793"/>
      <c r="E10130" s="176"/>
      <c r="F10130" s="176"/>
      <c r="G10130" s="177"/>
      <c r="H10130" s="177"/>
    </row>
    <row r="10131" spans="1:8" x14ac:dyDescent="0.25">
      <c r="A10131" s="793"/>
      <c r="E10131" s="176"/>
      <c r="F10131" s="176"/>
      <c r="G10131" s="177"/>
      <c r="H10131" s="177"/>
    </row>
    <row r="10132" spans="1:8" x14ac:dyDescent="0.25">
      <c r="A10132" s="793"/>
      <c r="E10132" s="176"/>
      <c r="F10132" s="176"/>
      <c r="G10132" s="177"/>
      <c r="H10132" s="177"/>
    </row>
    <row r="10133" spans="1:8" x14ac:dyDescent="0.25">
      <c r="A10133" s="793"/>
      <c r="E10133" s="176"/>
      <c r="F10133" s="176"/>
      <c r="G10133" s="177"/>
      <c r="H10133" s="177"/>
    </row>
    <row r="10134" spans="1:8" x14ac:dyDescent="0.25">
      <c r="A10134" s="793"/>
      <c r="E10134" s="176"/>
      <c r="F10134" s="176"/>
      <c r="G10134" s="177"/>
      <c r="H10134" s="177"/>
    </row>
    <row r="10135" spans="1:8" x14ac:dyDescent="0.25">
      <c r="A10135" s="793"/>
      <c r="E10135" s="176"/>
      <c r="F10135" s="176"/>
      <c r="G10135" s="177"/>
      <c r="H10135" s="177"/>
    </row>
    <row r="10136" spans="1:8" x14ac:dyDescent="0.25">
      <c r="A10136" s="793"/>
      <c r="E10136" s="176"/>
      <c r="F10136" s="176"/>
      <c r="G10136" s="177"/>
      <c r="H10136" s="177"/>
    </row>
    <row r="10137" spans="1:8" x14ac:dyDescent="0.25">
      <c r="A10137" s="793"/>
      <c r="E10137" s="176"/>
      <c r="F10137" s="176"/>
      <c r="G10137" s="177"/>
      <c r="H10137" s="177"/>
    </row>
    <row r="10138" spans="1:8" x14ac:dyDescent="0.25">
      <c r="A10138" s="793"/>
      <c r="E10138" s="176"/>
      <c r="F10138" s="176"/>
      <c r="G10138" s="177"/>
      <c r="H10138" s="177"/>
    </row>
    <row r="10139" spans="1:8" x14ac:dyDescent="0.25">
      <c r="A10139" s="793"/>
      <c r="E10139" s="176"/>
      <c r="F10139" s="176"/>
      <c r="G10139" s="177"/>
      <c r="H10139" s="177"/>
    </row>
    <row r="10140" spans="1:8" x14ac:dyDescent="0.25">
      <c r="A10140" s="793"/>
      <c r="E10140" s="176"/>
      <c r="F10140" s="176"/>
      <c r="G10140" s="177"/>
      <c r="H10140" s="177"/>
    </row>
    <row r="10141" spans="1:8" x14ac:dyDescent="0.25">
      <c r="A10141" s="793"/>
      <c r="E10141" s="176"/>
      <c r="F10141" s="176"/>
      <c r="G10141" s="177"/>
      <c r="H10141" s="177"/>
    </row>
    <row r="10142" spans="1:8" x14ac:dyDescent="0.25">
      <c r="A10142" s="793"/>
      <c r="E10142" s="176"/>
      <c r="F10142" s="176"/>
      <c r="G10142" s="177"/>
      <c r="H10142" s="177"/>
    </row>
    <row r="10143" spans="1:8" x14ac:dyDescent="0.25">
      <c r="A10143" s="793"/>
      <c r="E10143" s="176"/>
      <c r="F10143" s="176"/>
      <c r="G10143" s="177"/>
      <c r="H10143" s="177"/>
    </row>
    <row r="10144" spans="1:8" x14ac:dyDescent="0.25">
      <c r="A10144" s="793"/>
      <c r="E10144" s="176"/>
      <c r="F10144" s="176"/>
      <c r="G10144" s="177"/>
      <c r="H10144" s="177"/>
    </row>
    <row r="10145" spans="1:8" x14ac:dyDescent="0.25">
      <c r="A10145" s="793"/>
      <c r="E10145" s="176"/>
      <c r="F10145" s="176"/>
      <c r="G10145" s="177"/>
      <c r="H10145" s="177"/>
    </row>
    <row r="10146" spans="1:8" x14ac:dyDescent="0.25">
      <c r="A10146" s="793"/>
      <c r="E10146" s="176"/>
      <c r="F10146" s="176"/>
      <c r="G10146" s="177"/>
      <c r="H10146" s="177"/>
    </row>
    <row r="10147" spans="1:8" x14ac:dyDescent="0.25">
      <c r="A10147" s="793"/>
      <c r="E10147" s="176"/>
      <c r="F10147" s="176"/>
      <c r="G10147" s="177"/>
      <c r="H10147" s="177"/>
    </row>
    <row r="10148" spans="1:8" x14ac:dyDescent="0.25">
      <c r="A10148" s="793"/>
      <c r="E10148" s="176"/>
      <c r="F10148" s="176"/>
      <c r="G10148" s="177"/>
      <c r="H10148" s="177"/>
    </row>
    <row r="10149" spans="1:8" x14ac:dyDescent="0.25">
      <c r="A10149" s="793"/>
      <c r="E10149" s="176"/>
      <c r="F10149" s="176"/>
      <c r="G10149" s="177"/>
      <c r="H10149" s="177"/>
    </row>
    <row r="10150" spans="1:8" x14ac:dyDescent="0.25">
      <c r="A10150" s="793"/>
      <c r="E10150" s="176"/>
      <c r="F10150" s="176"/>
      <c r="G10150" s="177"/>
      <c r="H10150" s="177"/>
    </row>
    <row r="10151" spans="1:8" x14ac:dyDescent="0.25">
      <c r="A10151" s="793"/>
      <c r="E10151" s="176"/>
      <c r="F10151" s="176"/>
      <c r="G10151" s="177"/>
      <c r="H10151" s="177"/>
    </row>
    <row r="10152" spans="1:8" x14ac:dyDescent="0.25">
      <c r="A10152" s="793"/>
      <c r="E10152" s="176"/>
      <c r="F10152" s="176"/>
      <c r="G10152" s="177"/>
      <c r="H10152" s="177"/>
    </row>
    <row r="10153" spans="1:8" x14ac:dyDescent="0.25">
      <c r="A10153" s="793"/>
      <c r="E10153" s="176"/>
      <c r="F10153" s="176"/>
      <c r="G10153" s="177"/>
      <c r="H10153" s="177"/>
    </row>
    <row r="10154" spans="1:8" x14ac:dyDescent="0.25">
      <c r="A10154" s="793"/>
      <c r="E10154" s="176"/>
      <c r="F10154" s="176"/>
      <c r="G10154" s="177"/>
      <c r="H10154" s="177"/>
    </row>
    <row r="10155" spans="1:8" x14ac:dyDescent="0.25">
      <c r="A10155" s="793"/>
      <c r="E10155" s="176"/>
      <c r="F10155" s="176"/>
      <c r="G10155" s="177"/>
      <c r="H10155" s="177"/>
    </row>
    <row r="10156" spans="1:8" x14ac:dyDescent="0.25">
      <c r="A10156" s="793"/>
      <c r="E10156" s="176"/>
      <c r="F10156" s="176"/>
      <c r="G10156" s="177"/>
      <c r="H10156" s="177"/>
    </row>
    <row r="10157" spans="1:8" x14ac:dyDescent="0.25">
      <c r="A10157" s="793"/>
      <c r="E10157" s="176"/>
      <c r="F10157" s="176"/>
      <c r="G10157" s="177"/>
      <c r="H10157" s="177"/>
    </row>
    <row r="10158" spans="1:8" x14ac:dyDescent="0.25">
      <c r="A10158" s="793"/>
      <c r="E10158" s="176"/>
      <c r="F10158" s="176"/>
      <c r="G10158" s="177"/>
      <c r="H10158" s="177"/>
    </row>
    <row r="10159" spans="1:8" x14ac:dyDescent="0.25">
      <c r="A10159" s="793"/>
      <c r="E10159" s="176"/>
      <c r="F10159" s="176"/>
      <c r="G10159" s="177"/>
      <c r="H10159" s="177"/>
    </row>
    <row r="10160" spans="1:8" x14ac:dyDescent="0.25">
      <c r="A10160" s="793"/>
      <c r="E10160" s="176"/>
      <c r="F10160" s="176"/>
      <c r="G10160" s="177"/>
      <c r="H10160" s="177"/>
    </row>
    <row r="10161" spans="1:8" x14ac:dyDescent="0.25">
      <c r="A10161" s="793"/>
      <c r="E10161" s="176"/>
      <c r="F10161" s="176"/>
      <c r="G10161" s="177"/>
      <c r="H10161" s="177"/>
    </row>
    <row r="10162" spans="1:8" x14ac:dyDescent="0.25">
      <c r="A10162" s="793"/>
      <c r="E10162" s="176"/>
      <c r="F10162" s="176"/>
      <c r="G10162" s="177"/>
      <c r="H10162" s="177"/>
    </row>
    <row r="10163" spans="1:8" x14ac:dyDescent="0.25">
      <c r="A10163" s="793"/>
      <c r="E10163" s="176"/>
      <c r="F10163" s="176"/>
      <c r="G10163" s="177"/>
      <c r="H10163" s="177"/>
    </row>
    <row r="10164" spans="1:8" x14ac:dyDescent="0.25">
      <c r="A10164" s="793"/>
      <c r="E10164" s="176"/>
      <c r="F10164" s="176"/>
      <c r="G10164" s="177"/>
      <c r="H10164" s="177"/>
    </row>
    <row r="10165" spans="1:8" x14ac:dyDescent="0.25">
      <c r="A10165" s="793"/>
      <c r="E10165" s="176"/>
      <c r="F10165" s="176"/>
      <c r="G10165" s="177"/>
      <c r="H10165" s="177"/>
    </row>
    <row r="10166" spans="1:8" x14ac:dyDescent="0.25">
      <c r="A10166" s="793"/>
      <c r="E10166" s="176"/>
      <c r="F10166" s="176"/>
      <c r="G10166" s="177"/>
      <c r="H10166" s="177"/>
    </row>
    <row r="10167" spans="1:8" x14ac:dyDescent="0.25">
      <c r="A10167" s="793"/>
      <c r="E10167" s="176"/>
      <c r="F10167" s="176"/>
      <c r="G10167" s="177"/>
      <c r="H10167" s="177"/>
    </row>
    <row r="10168" spans="1:8" x14ac:dyDescent="0.25">
      <c r="A10168" s="793"/>
      <c r="E10168" s="176"/>
      <c r="F10168" s="176"/>
      <c r="G10168" s="177"/>
      <c r="H10168" s="177"/>
    </row>
    <row r="10169" spans="1:8" x14ac:dyDescent="0.25">
      <c r="A10169" s="793"/>
      <c r="E10169" s="176"/>
      <c r="F10169" s="176"/>
      <c r="G10169" s="177"/>
      <c r="H10169" s="177"/>
    </row>
    <row r="10170" spans="1:8" x14ac:dyDescent="0.25">
      <c r="A10170" s="793"/>
      <c r="E10170" s="176"/>
      <c r="F10170" s="176"/>
      <c r="G10170" s="177"/>
      <c r="H10170" s="177"/>
    </row>
    <row r="10171" spans="1:8" x14ac:dyDescent="0.25">
      <c r="A10171" s="793"/>
      <c r="E10171" s="176"/>
      <c r="F10171" s="176"/>
      <c r="G10171" s="177"/>
      <c r="H10171" s="177"/>
    </row>
    <row r="10172" spans="1:8" x14ac:dyDescent="0.25">
      <c r="A10172" s="793"/>
      <c r="E10172" s="176"/>
      <c r="F10172" s="176"/>
      <c r="G10172" s="177"/>
      <c r="H10172" s="177"/>
    </row>
    <row r="10173" spans="1:8" x14ac:dyDescent="0.25">
      <c r="A10173" s="793"/>
      <c r="E10173" s="176"/>
      <c r="F10173" s="176"/>
      <c r="G10173" s="177"/>
      <c r="H10173" s="177"/>
    </row>
    <row r="10174" spans="1:8" x14ac:dyDescent="0.25">
      <c r="A10174" s="793"/>
      <c r="E10174" s="176"/>
      <c r="F10174" s="176"/>
      <c r="G10174" s="177"/>
      <c r="H10174" s="177"/>
    </row>
    <row r="10175" spans="1:8" x14ac:dyDescent="0.25">
      <c r="A10175" s="793"/>
      <c r="E10175" s="176"/>
      <c r="F10175" s="176"/>
      <c r="G10175" s="177"/>
      <c r="H10175" s="177"/>
    </row>
    <row r="10176" spans="1:8" x14ac:dyDescent="0.25">
      <c r="A10176" s="793"/>
      <c r="E10176" s="176"/>
      <c r="F10176" s="176"/>
      <c r="G10176" s="177"/>
      <c r="H10176" s="177"/>
    </row>
    <row r="10177" spans="1:8" x14ac:dyDescent="0.25">
      <c r="A10177" s="793"/>
      <c r="E10177" s="176"/>
      <c r="F10177" s="176"/>
      <c r="G10177" s="177"/>
      <c r="H10177" s="177"/>
    </row>
    <row r="10178" spans="1:8" x14ac:dyDescent="0.25">
      <c r="A10178" s="793"/>
      <c r="E10178" s="176"/>
      <c r="F10178" s="176"/>
      <c r="G10178" s="177"/>
      <c r="H10178" s="177"/>
    </row>
    <row r="10179" spans="1:8" x14ac:dyDescent="0.25">
      <c r="A10179" s="793"/>
      <c r="E10179" s="176"/>
      <c r="F10179" s="176"/>
      <c r="G10179" s="177"/>
      <c r="H10179" s="177"/>
    </row>
    <row r="10180" spans="1:8" x14ac:dyDescent="0.25">
      <c r="A10180" s="793"/>
      <c r="E10180" s="176"/>
      <c r="F10180" s="176"/>
      <c r="G10180" s="177"/>
      <c r="H10180" s="177"/>
    </row>
    <row r="10181" spans="1:8" x14ac:dyDescent="0.25">
      <c r="A10181" s="793"/>
      <c r="E10181" s="176"/>
      <c r="F10181" s="176"/>
      <c r="G10181" s="177"/>
      <c r="H10181" s="177"/>
    </row>
    <row r="10182" spans="1:8" x14ac:dyDescent="0.25">
      <c r="A10182" s="793"/>
      <c r="E10182" s="176"/>
      <c r="F10182" s="176"/>
      <c r="G10182" s="177"/>
      <c r="H10182" s="177"/>
    </row>
    <row r="10183" spans="1:8" x14ac:dyDescent="0.25">
      <c r="A10183" s="793"/>
      <c r="E10183" s="176"/>
      <c r="F10183" s="176"/>
      <c r="G10183" s="177"/>
      <c r="H10183" s="177"/>
    </row>
    <row r="10184" spans="1:8" x14ac:dyDescent="0.25">
      <c r="A10184" s="793"/>
      <c r="E10184" s="176"/>
      <c r="F10184" s="176"/>
      <c r="G10184" s="177"/>
      <c r="H10184" s="177"/>
    </row>
    <row r="10185" spans="1:8" x14ac:dyDescent="0.25">
      <c r="A10185" s="793"/>
      <c r="E10185" s="176"/>
      <c r="F10185" s="176"/>
      <c r="G10185" s="177"/>
      <c r="H10185" s="177"/>
    </row>
    <row r="10186" spans="1:8" x14ac:dyDescent="0.25">
      <c r="A10186" s="793"/>
      <c r="E10186" s="176"/>
      <c r="F10186" s="176"/>
      <c r="G10186" s="177"/>
      <c r="H10186" s="177"/>
    </row>
    <row r="10187" spans="1:8" x14ac:dyDescent="0.25">
      <c r="A10187" s="793"/>
      <c r="E10187" s="176"/>
      <c r="F10187" s="176"/>
      <c r="G10187" s="177"/>
      <c r="H10187" s="177"/>
    </row>
    <row r="10188" spans="1:8" x14ac:dyDescent="0.25">
      <c r="A10188" s="793"/>
      <c r="E10188" s="176"/>
      <c r="F10188" s="176"/>
      <c r="G10188" s="177"/>
      <c r="H10188" s="177"/>
    </row>
    <row r="10189" spans="1:8" x14ac:dyDescent="0.25">
      <c r="A10189" s="793"/>
      <c r="E10189" s="176"/>
      <c r="F10189" s="176"/>
      <c r="G10189" s="177"/>
      <c r="H10189" s="177"/>
    </row>
    <row r="10190" spans="1:8" x14ac:dyDescent="0.25">
      <c r="A10190" s="793"/>
      <c r="E10190" s="176"/>
      <c r="F10190" s="176"/>
      <c r="G10190" s="177"/>
      <c r="H10190" s="177"/>
    </row>
    <row r="10191" spans="1:8" x14ac:dyDescent="0.25">
      <c r="A10191" s="793"/>
      <c r="E10191" s="176"/>
      <c r="F10191" s="176"/>
      <c r="G10191" s="177"/>
      <c r="H10191" s="177"/>
    </row>
    <row r="10192" spans="1:8" x14ac:dyDescent="0.25">
      <c r="A10192" s="793"/>
      <c r="E10192" s="176"/>
      <c r="F10192" s="176"/>
      <c r="G10192" s="177"/>
      <c r="H10192" s="177"/>
    </row>
    <row r="10193" spans="1:8" x14ac:dyDescent="0.25">
      <c r="A10193" s="793"/>
      <c r="E10193" s="176"/>
      <c r="F10193" s="176"/>
      <c r="G10193" s="177"/>
      <c r="H10193" s="177"/>
    </row>
    <row r="10194" spans="1:8" x14ac:dyDescent="0.25">
      <c r="A10194" s="793"/>
      <c r="E10194" s="176"/>
      <c r="F10194" s="176"/>
      <c r="G10194" s="177"/>
      <c r="H10194" s="177"/>
    </row>
    <row r="10195" spans="1:8" x14ac:dyDescent="0.25">
      <c r="A10195" s="793"/>
      <c r="E10195" s="176"/>
      <c r="F10195" s="176"/>
      <c r="G10195" s="177"/>
      <c r="H10195" s="177"/>
    </row>
    <row r="10196" spans="1:8" x14ac:dyDescent="0.25">
      <c r="A10196" s="793"/>
      <c r="E10196" s="176"/>
      <c r="F10196" s="176"/>
      <c r="G10196" s="177"/>
      <c r="H10196" s="177"/>
    </row>
    <row r="10197" spans="1:8" x14ac:dyDescent="0.25">
      <c r="A10197" s="793"/>
      <c r="E10197" s="176"/>
      <c r="F10197" s="176"/>
      <c r="G10197" s="177"/>
      <c r="H10197" s="177"/>
    </row>
    <row r="10198" spans="1:8" x14ac:dyDescent="0.25">
      <c r="A10198" s="793"/>
      <c r="E10198" s="176"/>
      <c r="F10198" s="176"/>
      <c r="G10198" s="177"/>
      <c r="H10198" s="177"/>
    </row>
    <row r="10199" spans="1:8" x14ac:dyDescent="0.25">
      <c r="A10199" s="793"/>
      <c r="E10199" s="176"/>
      <c r="F10199" s="176"/>
      <c r="G10199" s="177"/>
      <c r="H10199" s="177"/>
    </row>
    <row r="10200" spans="1:8" x14ac:dyDescent="0.25">
      <c r="A10200" s="793"/>
      <c r="E10200" s="176"/>
      <c r="F10200" s="176"/>
      <c r="G10200" s="177"/>
      <c r="H10200" s="177"/>
    </row>
    <row r="10201" spans="1:8" x14ac:dyDescent="0.25">
      <c r="A10201" s="793"/>
      <c r="E10201" s="176"/>
      <c r="F10201" s="176"/>
      <c r="G10201" s="177"/>
      <c r="H10201" s="177"/>
    </row>
    <row r="10202" spans="1:8" x14ac:dyDescent="0.25">
      <c r="A10202" s="793"/>
      <c r="E10202" s="176"/>
      <c r="F10202" s="176"/>
      <c r="G10202" s="177"/>
      <c r="H10202" s="177"/>
    </row>
    <row r="10203" spans="1:8" x14ac:dyDescent="0.25">
      <c r="A10203" s="793"/>
      <c r="E10203" s="176"/>
      <c r="F10203" s="176"/>
      <c r="G10203" s="177"/>
      <c r="H10203" s="177"/>
    </row>
    <row r="10204" spans="1:8" x14ac:dyDescent="0.25">
      <c r="A10204" s="793"/>
      <c r="E10204" s="176"/>
      <c r="F10204" s="176"/>
      <c r="G10204" s="177"/>
      <c r="H10204" s="177"/>
    </row>
    <row r="10205" spans="1:8" x14ac:dyDescent="0.25">
      <c r="A10205" s="793"/>
      <c r="E10205" s="176"/>
      <c r="F10205" s="176"/>
      <c r="G10205" s="177"/>
      <c r="H10205" s="177"/>
    </row>
    <row r="10206" spans="1:8" x14ac:dyDescent="0.25">
      <c r="A10206" s="793"/>
      <c r="E10206" s="176"/>
      <c r="F10206" s="176"/>
      <c r="G10206" s="177"/>
      <c r="H10206" s="177"/>
    </row>
    <row r="10207" spans="1:8" x14ac:dyDescent="0.25">
      <c r="A10207" s="793"/>
      <c r="E10207" s="176"/>
      <c r="F10207" s="176"/>
      <c r="G10207" s="177"/>
      <c r="H10207" s="177"/>
    </row>
    <row r="10208" spans="1:8" x14ac:dyDescent="0.25">
      <c r="A10208" s="793"/>
      <c r="E10208" s="176"/>
      <c r="F10208" s="176"/>
      <c r="G10208" s="177"/>
      <c r="H10208" s="177"/>
    </row>
    <row r="10209" spans="1:8" x14ac:dyDescent="0.25">
      <c r="A10209" s="793"/>
      <c r="E10209" s="176"/>
      <c r="F10209" s="176"/>
      <c r="G10209" s="177"/>
      <c r="H10209" s="177"/>
    </row>
    <row r="10210" spans="1:8" x14ac:dyDescent="0.25">
      <c r="A10210" s="793"/>
      <c r="E10210" s="176"/>
      <c r="F10210" s="176"/>
      <c r="G10210" s="177"/>
      <c r="H10210" s="177"/>
    </row>
    <row r="10211" spans="1:8" x14ac:dyDescent="0.25">
      <c r="A10211" s="793"/>
      <c r="E10211" s="176"/>
      <c r="F10211" s="176"/>
      <c r="G10211" s="177"/>
      <c r="H10211" s="177"/>
    </row>
    <row r="10212" spans="1:8" x14ac:dyDescent="0.25">
      <c r="A10212" s="793"/>
      <c r="E10212" s="176"/>
      <c r="F10212" s="176"/>
      <c r="G10212" s="177"/>
      <c r="H10212" s="177"/>
    </row>
    <row r="10213" spans="1:8" x14ac:dyDescent="0.25">
      <c r="A10213" s="793"/>
      <c r="E10213" s="176"/>
      <c r="F10213" s="176"/>
      <c r="G10213" s="177"/>
      <c r="H10213" s="177"/>
    </row>
    <row r="10214" spans="1:8" x14ac:dyDescent="0.25">
      <c r="A10214" s="793"/>
      <c r="E10214" s="176"/>
      <c r="F10214" s="176"/>
      <c r="G10214" s="177"/>
      <c r="H10214" s="177"/>
    </row>
    <row r="10215" spans="1:8" x14ac:dyDescent="0.25">
      <c r="A10215" s="793"/>
      <c r="E10215" s="176"/>
      <c r="F10215" s="176"/>
      <c r="G10215" s="177"/>
      <c r="H10215" s="177"/>
    </row>
    <row r="10216" spans="1:8" x14ac:dyDescent="0.25">
      <c r="A10216" s="793"/>
      <c r="E10216" s="176"/>
      <c r="F10216" s="176"/>
      <c r="G10216" s="177"/>
      <c r="H10216" s="177"/>
    </row>
    <row r="10217" spans="1:8" x14ac:dyDescent="0.25">
      <c r="A10217" s="793"/>
      <c r="E10217" s="176"/>
      <c r="F10217" s="176"/>
      <c r="G10217" s="177"/>
      <c r="H10217" s="177"/>
    </row>
    <row r="10218" spans="1:8" x14ac:dyDescent="0.25">
      <c r="A10218" s="793"/>
      <c r="E10218" s="176"/>
      <c r="F10218" s="176"/>
      <c r="G10218" s="177"/>
      <c r="H10218" s="177"/>
    </row>
    <row r="10219" spans="1:8" x14ac:dyDescent="0.25">
      <c r="A10219" s="793"/>
      <c r="E10219" s="176"/>
      <c r="F10219" s="176"/>
      <c r="G10219" s="177"/>
      <c r="H10219" s="177"/>
    </row>
    <row r="10220" spans="1:8" x14ac:dyDescent="0.25">
      <c r="A10220" s="793"/>
      <c r="E10220" s="176"/>
      <c r="F10220" s="176"/>
      <c r="G10220" s="177"/>
      <c r="H10220" s="177"/>
    </row>
    <row r="10221" spans="1:8" x14ac:dyDescent="0.25">
      <c r="A10221" s="793"/>
      <c r="E10221" s="176"/>
      <c r="F10221" s="176"/>
      <c r="G10221" s="177"/>
      <c r="H10221" s="177"/>
    </row>
    <row r="10222" spans="1:8" x14ac:dyDescent="0.25">
      <c r="A10222" s="793"/>
      <c r="E10222" s="176"/>
      <c r="F10222" s="176"/>
      <c r="G10222" s="177"/>
      <c r="H10222" s="177"/>
    </row>
    <row r="10223" spans="1:8" x14ac:dyDescent="0.25">
      <c r="A10223" s="793"/>
      <c r="E10223" s="176"/>
      <c r="F10223" s="176"/>
      <c r="G10223" s="177"/>
      <c r="H10223" s="177"/>
    </row>
    <row r="10224" spans="1:8" x14ac:dyDescent="0.25">
      <c r="A10224" s="793"/>
      <c r="E10224" s="176"/>
      <c r="F10224" s="176"/>
      <c r="G10224" s="177"/>
      <c r="H10224" s="177"/>
    </row>
    <row r="10225" spans="1:8" x14ac:dyDescent="0.25">
      <c r="A10225" s="793"/>
      <c r="E10225" s="176"/>
      <c r="F10225" s="176"/>
      <c r="G10225" s="177"/>
      <c r="H10225" s="177"/>
    </row>
    <row r="10226" spans="1:8" x14ac:dyDescent="0.25">
      <c r="A10226" s="793"/>
      <c r="E10226" s="176"/>
      <c r="F10226" s="176"/>
      <c r="G10226" s="177"/>
      <c r="H10226" s="177"/>
    </row>
    <row r="10227" spans="1:8" x14ac:dyDescent="0.25">
      <c r="A10227" s="793"/>
      <c r="E10227" s="176"/>
      <c r="F10227" s="176"/>
      <c r="G10227" s="177"/>
      <c r="H10227" s="177"/>
    </row>
    <row r="10228" spans="1:8" x14ac:dyDescent="0.25">
      <c r="A10228" s="793"/>
      <c r="E10228" s="176"/>
      <c r="F10228" s="176"/>
      <c r="G10228" s="177"/>
      <c r="H10228" s="177"/>
    </row>
    <row r="10229" spans="1:8" x14ac:dyDescent="0.25">
      <c r="A10229" s="793"/>
      <c r="E10229" s="176"/>
      <c r="F10229" s="176"/>
      <c r="G10229" s="177"/>
      <c r="H10229" s="177"/>
    </row>
    <row r="10230" spans="1:8" x14ac:dyDescent="0.25">
      <c r="A10230" s="793"/>
      <c r="E10230" s="176"/>
      <c r="F10230" s="176"/>
      <c r="G10230" s="177"/>
      <c r="H10230" s="177"/>
    </row>
    <row r="10231" spans="1:8" x14ac:dyDescent="0.25">
      <c r="A10231" s="793"/>
      <c r="E10231" s="176"/>
      <c r="F10231" s="176"/>
      <c r="G10231" s="177"/>
      <c r="H10231" s="177"/>
    </row>
    <row r="10232" spans="1:8" x14ac:dyDescent="0.25">
      <c r="A10232" s="793"/>
      <c r="E10232" s="176"/>
      <c r="F10232" s="176"/>
      <c r="G10232" s="177"/>
      <c r="H10232" s="177"/>
    </row>
    <row r="10233" spans="1:8" x14ac:dyDescent="0.25">
      <c r="A10233" s="793"/>
      <c r="E10233" s="176"/>
      <c r="F10233" s="176"/>
      <c r="G10233" s="177"/>
      <c r="H10233" s="177"/>
    </row>
    <row r="10234" spans="1:8" x14ac:dyDescent="0.25">
      <c r="A10234" s="793"/>
      <c r="E10234" s="176"/>
      <c r="F10234" s="176"/>
      <c r="G10234" s="177"/>
      <c r="H10234" s="177"/>
    </row>
    <row r="10235" spans="1:8" x14ac:dyDescent="0.25">
      <c r="A10235" s="793"/>
      <c r="E10235" s="176"/>
      <c r="F10235" s="176"/>
      <c r="G10235" s="177"/>
      <c r="H10235" s="177"/>
    </row>
    <row r="10236" spans="1:8" x14ac:dyDescent="0.25">
      <c r="A10236" s="793"/>
      <c r="E10236" s="176"/>
      <c r="F10236" s="176"/>
      <c r="G10236" s="177"/>
      <c r="H10236" s="177"/>
    </row>
    <row r="10237" spans="1:8" x14ac:dyDescent="0.25">
      <c r="A10237" s="793"/>
      <c r="E10237" s="176"/>
      <c r="F10237" s="176"/>
      <c r="G10237" s="177"/>
      <c r="H10237" s="177"/>
    </row>
    <row r="10238" spans="1:8" x14ac:dyDescent="0.25">
      <c r="A10238" s="793"/>
      <c r="E10238" s="176"/>
      <c r="F10238" s="176"/>
      <c r="G10238" s="177"/>
      <c r="H10238" s="177"/>
    </row>
    <row r="10239" spans="1:8" x14ac:dyDescent="0.25">
      <c r="A10239" s="793"/>
      <c r="E10239" s="176"/>
      <c r="F10239" s="176"/>
      <c r="G10239" s="177"/>
      <c r="H10239" s="177"/>
    </row>
    <row r="10240" spans="1:8" x14ac:dyDescent="0.25">
      <c r="A10240" s="793"/>
      <c r="E10240" s="176"/>
      <c r="F10240" s="176"/>
      <c r="G10240" s="177"/>
      <c r="H10240" s="177"/>
    </row>
    <row r="10241" spans="1:8" x14ac:dyDescent="0.25">
      <c r="A10241" s="793"/>
      <c r="E10241" s="176"/>
      <c r="F10241" s="176"/>
      <c r="G10241" s="177"/>
      <c r="H10241" s="177"/>
    </row>
    <row r="10242" spans="1:8" x14ac:dyDescent="0.25">
      <c r="A10242" s="793"/>
      <c r="E10242" s="176"/>
      <c r="F10242" s="176"/>
      <c r="G10242" s="177"/>
      <c r="H10242" s="177"/>
    </row>
    <row r="10243" spans="1:8" x14ac:dyDescent="0.25">
      <c r="A10243" s="793"/>
      <c r="E10243" s="176"/>
      <c r="F10243" s="176"/>
      <c r="G10243" s="177"/>
      <c r="H10243" s="177"/>
    </row>
    <row r="10244" spans="1:8" x14ac:dyDescent="0.25">
      <c r="A10244" s="793"/>
      <c r="E10244" s="176"/>
      <c r="F10244" s="176"/>
      <c r="G10244" s="177"/>
      <c r="H10244" s="177"/>
    </row>
    <row r="10245" spans="1:8" x14ac:dyDescent="0.25">
      <c r="A10245" s="793"/>
      <c r="E10245" s="176"/>
      <c r="F10245" s="176"/>
      <c r="G10245" s="177"/>
      <c r="H10245" s="177"/>
    </row>
    <row r="10246" spans="1:8" x14ac:dyDescent="0.25">
      <c r="A10246" s="793"/>
      <c r="E10246" s="176"/>
      <c r="F10246" s="176"/>
      <c r="G10246" s="177"/>
      <c r="H10246" s="177"/>
    </row>
    <row r="10247" spans="1:8" x14ac:dyDescent="0.25">
      <c r="A10247" s="793"/>
      <c r="E10247" s="176"/>
      <c r="F10247" s="176"/>
      <c r="G10247" s="177"/>
      <c r="H10247" s="177"/>
    </row>
    <row r="10248" spans="1:8" x14ac:dyDescent="0.25">
      <c r="A10248" s="793"/>
      <c r="E10248" s="176"/>
      <c r="F10248" s="176"/>
      <c r="G10248" s="177"/>
      <c r="H10248" s="177"/>
    </row>
    <row r="10249" spans="1:8" x14ac:dyDescent="0.25">
      <c r="A10249" s="793"/>
      <c r="E10249" s="176"/>
      <c r="F10249" s="176"/>
      <c r="G10249" s="177"/>
      <c r="H10249" s="177"/>
    </row>
    <row r="10250" spans="1:8" x14ac:dyDescent="0.25">
      <c r="A10250" s="793"/>
      <c r="E10250" s="176"/>
      <c r="F10250" s="176"/>
      <c r="G10250" s="177"/>
      <c r="H10250" s="177"/>
    </row>
    <row r="10251" spans="1:8" x14ac:dyDescent="0.25">
      <c r="A10251" s="793"/>
      <c r="E10251" s="176"/>
      <c r="F10251" s="176"/>
      <c r="G10251" s="177"/>
      <c r="H10251" s="177"/>
    </row>
    <row r="10252" spans="1:8" x14ac:dyDescent="0.25">
      <c r="A10252" s="793"/>
      <c r="E10252" s="176"/>
      <c r="F10252" s="176"/>
      <c r="G10252" s="177"/>
      <c r="H10252" s="177"/>
    </row>
    <row r="10253" spans="1:8" x14ac:dyDescent="0.25">
      <c r="A10253" s="793"/>
      <c r="E10253" s="176"/>
      <c r="F10253" s="176"/>
      <c r="G10253" s="177"/>
      <c r="H10253" s="177"/>
    </row>
    <row r="10254" spans="1:8" x14ac:dyDescent="0.25">
      <c r="A10254" s="793"/>
      <c r="E10254" s="176"/>
      <c r="F10254" s="176"/>
      <c r="G10254" s="177"/>
      <c r="H10254" s="177"/>
    </row>
    <row r="10255" spans="1:8" x14ac:dyDescent="0.25">
      <c r="A10255" s="793"/>
      <c r="E10255" s="176"/>
      <c r="F10255" s="176"/>
      <c r="G10255" s="177"/>
      <c r="H10255" s="177"/>
    </row>
    <row r="10256" spans="1:8" x14ac:dyDescent="0.25">
      <c r="A10256" s="793"/>
      <c r="E10256" s="176"/>
      <c r="F10256" s="176"/>
      <c r="G10256" s="177"/>
      <c r="H10256" s="177"/>
    </row>
    <row r="10257" spans="1:8" x14ac:dyDescent="0.25">
      <c r="A10257" s="793"/>
      <c r="E10257" s="176"/>
      <c r="F10257" s="176"/>
      <c r="G10257" s="177"/>
      <c r="H10257" s="177"/>
    </row>
    <row r="10258" spans="1:8" x14ac:dyDescent="0.25">
      <c r="A10258" s="793"/>
      <c r="E10258" s="176"/>
      <c r="F10258" s="176"/>
      <c r="G10258" s="177"/>
      <c r="H10258" s="177"/>
    </row>
    <row r="10259" spans="1:8" x14ac:dyDescent="0.25">
      <c r="A10259" s="793"/>
      <c r="E10259" s="176"/>
      <c r="F10259" s="176"/>
      <c r="G10259" s="177"/>
      <c r="H10259" s="177"/>
    </row>
    <row r="10260" spans="1:8" x14ac:dyDescent="0.25">
      <c r="A10260" s="793"/>
      <c r="E10260" s="176"/>
      <c r="F10260" s="176"/>
      <c r="G10260" s="177"/>
      <c r="H10260" s="177"/>
    </row>
    <row r="10261" spans="1:8" x14ac:dyDescent="0.25">
      <c r="A10261" s="793"/>
      <c r="E10261" s="176"/>
      <c r="F10261" s="176"/>
      <c r="G10261" s="177"/>
      <c r="H10261" s="177"/>
    </row>
    <row r="10262" spans="1:8" x14ac:dyDescent="0.25">
      <c r="A10262" s="793"/>
      <c r="E10262" s="176"/>
      <c r="F10262" s="176"/>
      <c r="G10262" s="177"/>
      <c r="H10262" s="177"/>
    </row>
    <row r="10263" spans="1:8" x14ac:dyDescent="0.25">
      <c r="A10263" s="793"/>
      <c r="E10263" s="176"/>
      <c r="F10263" s="176"/>
      <c r="G10263" s="177"/>
      <c r="H10263" s="177"/>
    </row>
    <row r="10264" spans="1:8" x14ac:dyDescent="0.25">
      <c r="A10264" s="793"/>
      <c r="E10264" s="176"/>
      <c r="F10264" s="176"/>
      <c r="G10264" s="177"/>
      <c r="H10264" s="177"/>
    </row>
    <row r="10265" spans="1:8" x14ac:dyDescent="0.25">
      <c r="A10265" s="793"/>
      <c r="E10265" s="176"/>
      <c r="F10265" s="176"/>
      <c r="G10265" s="177"/>
      <c r="H10265" s="177"/>
    </row>
    <row r="10266" spans="1:8" x14ac:dyDescent="0.25">
      <c r="A10266" s="793"/>
      <c r="E10266" s="176"/>
      <c r="F10266" s="176"/>
      <c r="G10266" s="177"/>
      <c r="H10266" s="177"/>
    </row>
    <row r="10267" spans="1:8" x14ac:dyDescent="0.25">
      <c r="A10267" s="793"/>
      <c r="E10267" s="176"/>
      <c r="F10267" s="176"/>
      <c r="G10267" s="177"/>
      <c r="H10267" s="177"/>
    </row>
    <row r="10268" spans="1:8" x14ac:dyDescent="0.25">
      <c r="A10268" s="793"/>
      <c r="E10268" s="176"/>
      <c r="F10268" s="176"/>
      <c r="G10268" s="177"/>
      <c r="H10268" s="177"/>
    </row>
    <row r="10269" spans="1:8" x14ac:dyDescent="0.25">
      <c r="A10269" s="793"/>
      <c r="E10269" s="176"/>
      <c r="F10269" s="176"/>
      <c r="G10269" s="177"/>
      <c r="H10269" s="177"/>
    </row>
    <row r="10270" spans="1:8" x14ac:dyDescent="0.25">
      <c r="A10270" s="793"/>
      <c r="E10270" s="176"/>
      <c r="F10270" s="176"/>
      <c r="G10270" s="177"/>
      <c r="H10270" s="177"/>
    </row>
    <row r="10271" spans="1:8" x14ac:dyDescent="0.25">
      <c r="A10271" s="793"/>
      <c r="E10271" s="176"/>
      <c r="F10271" s="176"/>
      <c r="G10271" s="177"/>
      <c r="H10271" s="177"/>
    </row>
    <row r="10272" spans="1:8" x14ac:dyDescent="0.25">
      <c r="A10272" s="793"/>
      <c r="E10272" s="176"/>
      <c r="F10272" s="176"/>
      <c r="G10272" s="177"/>
      <c r="H10272" s="177"/>
    </row>
    <row r="10273" spans="1:8" x14ac:dyDescent="0.25">
      <c r="A10273" s="793"/>
      <c r="E10273" s="176"/>
      <c r="F10273" s="176"/>
      <c r="G10273" s="177"/>
      <c r="H10273" s="177"/>
    </row>
    <row r="10274" spans="1:8" x14ac:dyDescent="0.25">
      <c r="A10274" s="793"/>
      <c r="E10274" s="176"/>
      <c r="F10274" s="176"/>
      <c r="G10274" s="177"/>
      <c r="H10274" s="177"/>
    </row>
    <row r="10275" spans="1:8" x14ac:dyDescent="0.25">
      <c r="A10275" s="793"/>
      <c r="E10275" s="176"/>
      <c r="F10275" s="176"/>
      <c r="G10275" s="177"/>
      <c r="H10275" s="177"/>
    </row>
    <row r="10276" spans="1:8" x14ac:dyDescent="0.25">
      <c r="A10276" s="793"/>
      <c r="E10276" s="176"/>
      <c r="F10276" s="176"/>
      <c r="G10276" s="177"/>
      <c r="H10276" s="177"/>
    </row>
    <row r="10277" spans="1:8" x14ac:dyDescent="0.25">
      <c r="A10277" s="793"/>
      <c r="E10277" s="176"/>
      <c r="F10277" s="176"/>
      <c r="G10277" s="177"/>
      <c r="H10277" s="177"/>
    </row>
    <row r="10278" spans="1:8" x14ac:dyDescent="0.25">
      <c r="A10278" s="793"/>
      <c r="E10278" s="176"/>
      <c r="F10278" s="176"/>
      <c r="G10278" s="177"/>
      <c r="H10278" s="177"/>
    </row>
    <row r="10279" spans="1:8" x14ac:dyDescent="0.25">
      <c r="A10279" s="793"/>
      <c r="E10279" s="176"/>
      <c r="F10279" s="176"/>
      <c r="G10279" s="177"/>
      <c r="H10279" s="177"/>
    </row>
    <row r="10280" spans="1:8" x14ac:dyDescent="0.25">
      <c r="A10280" s="793"/>
      <c r="E10280" s="176"/>
      <c r="F10280" s="176"/>
      <c r="G10280" s="177"/>
      <c r="H10280" s="177"/>
    </row>
    <row r="10281" spans="1:8" x14ac:dyDescent="0.25">
      <c r="A10281" s="793"/>
      <c r="E10281" s="176"/>
      <c r="F10281" s="176"/>
      <c r="G10281" s="177"/>
      <c r="H10281" s="177"/>
    </row>
    <row r="10282" spans="1:8" x14ac:dyDescent="0.25">
      <c r="A10282" s="793"/>
      <c r="E10282" s="176"/>
      <c r="F10282" s="176"/>
      <c r="G10282" s="177"/>
      <c r="H10282" s="177"/>
    </row>
    <row r="10283" spans="1:8" x14ac:dyDescent="0.25">
      <c r="A10283" s="793"/>
      <c r="E10283" s="176"/>
      <c r="F10283" s="176"/>
      <c r="G10283" s="177"/>
      <c r="H10283" s="177"/>
    </row>
    <row r="10284" spans="1:8" x14ac:dyDescent="0.25">
      <c r="A10284" s="793"/>
      <c r="E10284" s="176"/>
      <c r="F10284" s="176"/>
      <c r="G10284" s="177"/>
      <c r="H10284" s="177"/>
    </row>
    <row r="10285" spans="1:8" x14ac:dyDescent="0.25">
      <c r="A10285" s="793"/>
      <c r="E10285" s="176"/>
      <c r="F10285" s="176"/>
      <c r="G10285" s="177"/>
      <c r="H10285" s="177"/>
    </row>
    <row r="10286" spans="1:8" x14ac:dyDescent="0.25">
      <c r="A10286" s="793"/>
      <c r="E10286" s="176"/>
      <c r="F10286" s="176"/>
      <c r="G10286" s="177"/>
      <c r="H10286" s="177"/>
    </row>
    <row r="10287" spans="1:8" x14ac:dyDescent="0.25">
      <c r="A10287" s="793"/>
      <c r="E10287" s="176"/>
      <c r="F10287" s="176"/>
      <c r="G10287" s="177"/>
      <c r="H10287" s="177"/>
    </row>
    <row r="10288" spans="1:8" x14ac:dyDescent="0.25">
      <c r="A10288" s="793"/>
      <c r="E10288" s="176"/>
      <c r="F10288" s="176"/>
      <c r="G10288" s="177"/>
      <c r="H10288" s="177"/>
    </row>
    <row r="10289" spans="1:8" x14ac:dyDescent="0.25">
      <c r="A10289" s="793"/>
      <c r="E10289" s="176"/>
      <c r="F10289" s="176"/>
      <c r="G10289" s="177"/>
      <c r="H10289" s="177"/>
    </row>
    <row r="10290" spans="1:8" x14ac:dyDescent="0.25">
      <c r="A10290" s="793"/>
      <c r="E10290" s="176"/>
      <c r="F10290" s="176"/>
      <c r="G10290" s="177"/>
      <c r="H10290" s="177"/>
    </row>
    <row r="10291" spans="1:8" x14ac:dyDescent="0.25">
      <c r="A10291" s="793"/>
      <c r="E10291" s="176"/>
      <c r="F10291" s="176"/>
      <c r="G10291" s="177"/>
      <c r="H10291" s="177"/>
    </row>
    <row r="10292" spans="1:8" x14ac:dyDescent="0.25">
      <c r="A10292" s="793"/>
      <c r="E10292" s="176"/>
      <c r="F10292" s="176"/>
      <c r="G10292" s="177"/>
      <c r="H10292" s="177"/>
    </row>
    <row r="10293" spans="1:8" x14ac:dyDescent="0.25">
      <c r="A10293" s="793"/>
      <c r="E10293" s="176"/>
      <c r="F10293" s="176"/>
      <c r="G10293" s="177"/>
      <c r="H10293" s="177"/>
    </row>
    <row r="10294" spans="1:8" x14ac:dyDescent="0.25">
      <c r="A10294" s="793"/>
      <c r="E10294" s="176"/>
      <c r="F10294" s="176"/>
      <c r="G10294" s="177"/>
      <c r="H10294" s="177"/>
    </row>
    <row r="10295" spans="1:8" x14ac:dyDescent="0.25">
      <c r="A10295" s="793"/>
      <c r="E10295" s="176"/>
      <c r="F10295" s="176"/>
      <c r="G10295" s="177"/>
      <c r="H10295" s="177"/>
    </row>
    <row r="10296" spans="1:8" x14ac:dyDescent="0.25">
      <c r="A10296" s="793"/>
      <c r="E10296" s="176"/>
      <c r="F10296" s="176"/>
      <c r="G10296" s="177"/>
      <c r="H10296" s="177"/>
    </row>
    <row r="10297" spans="1:8" x14ac:dyDescent="0.25">
      <c r="A10297" s="793"/>
      <c r="E10297" s="176"/>
      <c r="F10297" s="176"/>
      <c r="G10297" s="177"/>
      <c r="H10297" s="177"/>
    </row>
    <row r="10298" spans="1:8" x14ac:dyDescent="0.25">
      <c r="A10298" s="793"/>
      <c r="E10298" s="176"/>
      <c r="F10298" s="176"/>
      <c r="G10298" s="177"/>
      <c r="H10298" s="177"/>
    </row>
    <row r="10299" spans="1:8" x14ac:dyDescent="0.25">
      <c r="A10299" s="793"/>
      <c r="E10299" s="176"/>
      <c r="F10299" s="176"/>
      <c r="G10299" s="177"/>
      <c r="H10299" s="177"/>
    </row>
    <row r="10300" spans="1:8" x14ac:dyDescent="0.25">
      <c r="A10300" s="793"/>
      <c r="E10300" s="176"/>
      <c r="F10300" s="176"/>
      <c r="G10300" s="177"/>
      <c r="H10300" s="177"/>
    </row>
    <row r="10301" spans="1:8" x14ac:dyDescent="0.25">
      <c r="A10301" s="793"/>
      <c r="E10301" s="176"/>
      <c r="F10301" s="176"/>
      <c r="G10301" s="177"/>
      <c r="H10301" s="177"/>
    </row>
    <row r="10302" spans="1:8" x14ac:dyDescent="0.25">
      <c r="A10302" s="793"/>
      <c r="E10302" s="176"/>
      <c r="F10302" s="176"/>
      <c r="G10302" s="177"/>
      <c r="H10302" s="177"/>
    </row>
    <row r="10303" spans="1:8" x14ac:dyDescent="0.25">
      <c r="A10303" s="793"/>
      <c r="E10303" s="176"/>
      <c r="F10303" s="176"/>
      <c r="G10303" s="177"/>
      <c r="H10303" s="177"/>
    </row>
    <row r="10304" spans="1:8" x14ac:dyDescent="0.25">
      <c r="A10304" s="793"/>
      <c r="E10304" s="176"/>
      <c r="F10304" s="176"/>
      <c r="G10304" s="177"/>
      <c r="H10304" s="177"/>
    </row>
    <row r="10305" spans="1:8" x14ac:dyDescent="0.25">
      <c r="A10305" s="793"/>
      <c r="E10305" s="176"/>
      <c r="F10305" s="176"/>
      <c r="G10305" s="177"/>
      <c r="H10305" s="177"/>
    </row>
    <row r="10306" spans="1:8" x14ac:dyDescent="0.25">
      <c r="A10306" s="793"/>
      <c r="E10306" s="176"/>
      <c r="F10306" s="176"/>
      <c r="G10306" s="177"/>
      <c r="H10306" s="177"/>
    </row>
    <row r="10307" spans="1:8" x14ac:dyDescent="0.25">
      <c r="A10307" s="793"/>
      <c r="E10307" s="176"/>
      <c r="F10307" s="176"/>
      <c r="G10307" s="177"/>
      <c r="H10307" s="177"/>
    </row>
    <row r="10308" spans="1:8" x14ac:dyDescent="0.25">
      <c r="A10308" s="793"/>
      <c r="E10308" s="176"/>
      <c r="F10308" s="176"/>
      <c r="G10308" s="177"/>
      <c r="H10308" s="177"/>
    </row>
    <row r="10309" spans="1:8" x14ac:dyDescent="0.25">
      <c r="A10309" s="793"/>
      <c r="E10309" s="176"/>
      <c r="F10309" s="176"/>
      <c r="G10309" s="177"/>
      <c r="H10309" s="177"/>
    </row>
    <row r="10310" spans="1:8" x14ac:dyDescent="0.25">
      <c r="A10310" s="793"/>
      <c r="E10310" s="176"/>
      <c r="F10310" s="176"/>
      <c r="G10310" s="177"/>
      <c r="H10310" s="177"/>
    </row>
    <row r="10311" spans="1:8" x14ac:dyDescent="0.25">
      <c r="A10311" s="793"/>
      <c r="E10311" s="176"/>
      <c r="F10311" s="176"/>
      <c r="G10311" s="177"/>
      <c r="H10311" s="177"/>
    </row>
    <row r="10312" spans="1:8" x14ac:dyDescent="0.25">
      <c r="A10312" s="793"/>
      <c r="E10312" s="176"/>
      <c r="F10312" s="176"/>
      <c r="G10312" s="177"/>
      <c r="H10312" s="177"/>
    </row>
    <row r="10313" spans="1:8" x14ac:dyDescent="0.25">
      <c r="A10313" s="793"/>
      <c r="E10313" s="176"/>
      <c r="F10313" s="176"/>
      <c r="G10313" s="177"/>
      <c r="H10313" s="177"/>
    </row>
    <row r="10314" spans="1:8" x14ac:dyDescent="0.25">
      <c r="A10314" s="793"/>
      <c r="E10314" s="176"/>
      <c r="F10314" s="176"/>
      <c r="G10314" s="177"/>
      <c r="H10314" s="177"/>
    </row>
    <row r="10315" spans="1:8" x14ac:dyDescent="0.25">
      <c r="A10315" s="793"/>
      <c r="E10315" s="176"/>
      <c r="F10315" s="176"/>
      <c r="G10315" s="177"/>
      <c r="H10315" s="177"/>
    </row>
    <row r="10316" spans="1:8" x14ac:dyDescent="0.25">
      <c r="A10316" s="793"/>
      <c r="E10316" s="176"/>
      <c r="F10316" s="176"/>
      <c r="G10316" s="177"/>
      <c r="H10316" s="177"/>
    </row>
    <row r="10317" spans="1:8" x14ac:dyDescent="0.25">
      <c r="A10317" s="793"/>
      <c r="E10317" s="176"/>
      <c r="F10317" s="176"/>
      <c r="G10317" s="177"/>
      <c r="H10317" s="177"/>
    </row>
    <row r="10318" spans="1:8" x14ac:dyDescent="0.25">
      <c r="A10318" s="793"/>
      <c r="E10318" s="176"/>
      <c r="F10318" s="176"/>
      <c r="G10318" s="177"/>
      <c r="H10318" s="177"/>
    </row>
    <row r="10319" spans="1:8" x14ac:dyDescent="0.25">
      <c r="A10319" s="793"/>
      <c r="E10319" s="176"/>
      <c r="F10319" s="176"/>
      <c r="G10319" s="177"/>
      <c r="H10319" s="177"/>
    </row>
    <row r="10320" spans="1:8" x14ac:dyDescent="0.25">
      <c r="A10320" s="793"/>
      <c r="E10320" s="176"/>
      <c r="F10320" s="176"/>
      <c r="G10320" s="177"/>
      <c r="H10320" s="177"/>
    </row>
    <row r="10321" spans="1:8" x14ac:dyDescent="0.25">
      <c r="A10321" s="793"/>
      <c r="E10321" s="176"/>
      <c r="F10321" s="176"/>
      <c r="G10321" s="177"/>
      <c r="H10321" s="177"/>
    </row>
    <row r="10322" spans="1:8" x14ac:dyDescent="0.25">
      <c r="A10322" s="793"/>
      <c r="E10322" s="176"/>
      <c r="F10322" s="176"/>
      <c r="G10322" s="177"/>
      <c r="H10322" s="177"/>
    </row>
    <row r="10323" spans="1:8" x14ac:dyDescent="0.25">
      <c r="A10323" s="793"/>
      <c r="E10323" s="176"/>
      <c r="F10323" s="176"/>
      <c r="G10323" s="177"/>
      <c r="H10323" s="177"/>
    </row>
    <row r="10324" spans="1:8" x14ac:dyDescent="0.25">
      <c r="A10324" s="793"/>
      <c r="E10324" s="176"/>
      <c r="F10324" s="176"/>
      <c r="G10324" s="177"/>
      <c r="H10324" s="177"/>
    </row>
    <row r="10325" spans="1:8" x14ac:dyDescent="0.25">
      <c r="A10325" s="793"/>
      <c r="E10325" s="176"/>
      <c r="F10325" s="176"/>
      <c r="G10325" s="177"/>
      <c r="H10325" s="177"/>
    </row>
    <row r="10326" spans="1:8" x14ac:dyDescent="0.25">
      <c r="A10326" s="793"/>
      <c r="E10326" s="176"/>
      <c r="F10326" s="176"/>
      <c r="G10326" s="177"/>
      <c r="H10326" s="177"/>
    </row>
    <row r="10327" spans="1:8" x14ac:dyDescent="0.25">
      <c r="A10327" s="793"/>
      <c r="E10327" s="176"/>
      <c r="F10327" s="176"/>
      <c r="G10327" s="177"/>
      <c r="H10327" s="177"/>
    </row>
    <row r="10328" spans="1:8" x14ac:dyDescent="0.25">
      <c r="A10328" s="793"/>
      <c r="E10328" s="176"/>
      <c r="F10328" s="176"/>
      <c r="G10328" s="177"/>
      <c r="H10328" s="177"/>
    </row>
    <row r="10329" spans="1:8" x14ac:dyDescent="0.25">
      <c r="A10329" s="793"/>
      <c r="E10329" s="176"/>
      <c r="F10329" s="176"/>
      <c r="G10329" s="177"/>
      <c r="H10329" s="177"/>
    </row>
    <row r="10330" spans="1:8" x14ac:dyDescent="0.25">
      <c r="A10330" s="793"/>
      <c r="E10330" s="176"/>
      <c r="F10330" s="176"/>
      <c r="G10330" s="177"/>
      <c r="H10330" s="177"/>
    </row>
    <row r="10331" spans="1:8" x14ac:dyDescent="0.25">
      <c r="A10331" s="793"/>
      <c r="E10331" s="176"/>
      <c r="F10331" s="176"/>
      <c r="G10331" s="177"/>
      <c r="H10331" s="177"/>
    </row>
    <row r="10332" spans="1:8" x14ac:dyDescent="0.25">
      <c r="A10332" s="793"/>
      <c r="E10332" s="176"/>
      <c r="F10332" s="176"/>
      <c r="G10332" s="177"/>
      <c r="H10332" s="177"/>
    </row>
    <row r="10333" spans="1:8" x14ac:dyDescent="0.25">
      <c r="A10333" s="793"/>
      <c r="E10333" s="176"/>
      <c r="F10333" s="176"/>
      <c r="G10333" s="177"/>
      <c r="H10333" s="177"/>
    </row>
    <row r="10334" spans="1:8" x14ac:dyDescent="0.25">
      <c r="A10334" s="793"/>
      <c r="E10334" s="176"/>
      <c r="F10334" s="176"/>
      <c r="G10334" s="177"/>
      <c r="H10334" s="177"/>
    </row>
    <row r="10335" spans="1:8" x14ac:dyDescent="0.25">
      <c r="A10335" s="793"/>
      <c r="E10335" s="176"/>
      <c r="F10335" s="176"/>
      <c r="G10335" s="177"/>
      <c r="H10335" s="177"/>
    </row>
    <row r="10336" spans="1:8" x14ac:dyDescent="0.25">
      <c r="A10336" s="793"/>
      <c r="E10336" s="176"/>
      <c r="F10336" s="176"/>
      <c r="G10336" s="177"/>
      <c r="H10336" s="177"/>
    </row>
    <row r="10337" spans="1:8" x14ac:dyDescent="0.25">
      <c r="A10337" s="793"/>
      <c r="E10337" s="176"/>
      <c r="F10337" s="176"/>
      <c r="G10337" s="177"/>
      <c r="H10337" s="177"/>
    </row>
    <row r="10338" spans="1:8" x14ac:dyDescent="0.25">
      <c r="A10338" s="793"/>
      <c r="E10338" s="176"/>
      <c r="F10338" s="176"/>
      <c r="G10338" s="177"/>
      <c r="H10338" s="177"/>
    </row>
    <row r="10339" spans="1:8" x14ac:dyDescent="0.25">
      <c r="A10339" s="793"/>
      <c r="E10339" s="176"/>
      <c r="F10339" s="176"/>
      <c r="G10339" s="177"/>
      <c r="H10339" s="177"/>
    </row>
    <row r="10340" spans="1:8" x14ac:dyDescent="0.25">
      <c r="A10340" s="793"/>
      <c r="E10340" s="176"/>
      <c r="F10340" s="176"/>
      <c r="G10340" s="177"/>
      <c r="H10340" s="177"/>
    </row>
    <row r="10341" spans="1:8" x14ac:dyDescent="0.25">
      <c r="A10341" s="793"/>
      <c r="E10341" s="176"/>
      <c r="F10341" s="176"/>
      <c r="G10341" s="177"/>
      <c r="H10341" s="177"/>
    </row>
    <row r="10342" spans="1:8" x14ac:dyDescent="0.25">
      <c r="A10342" s="793"/>
      <c r="E10342" s="176"/>
      <c r="F10342" s="176"/>
      <c r="G10342" s="177"/>
      <c r="H10342" s="177"/>
    </row>
    <row r="10343" spans="1:8" x14ac:dyDescent="0.25">
      <c r="A10343" s="793"/>
      <c r="E10343" s="176"/>
      <c r="F10343" s="176"/>
      <c r="G10343" s="177"/>
      <c r="H10343" s="177"/>
    </row>
    <row r="10344" spans="1:8" x14ac:dyDescent="0.25">
      <c r="A10344" s="793"/>
      <c r="E10344" s="176"/>
      <c r="F10344" s="176"/>
      <c r="G10344" s="177"/>
      <c r="H10344" s="177"/>
    </row>
    <row r="10345" spans="1:8" x14ac:dyDescent="0.25">
      <c r="A10345" s="793"/>
      <c r="E10345" s="176"/>
      <c r="F10345" s="176"/>
      <c r="G10345" s="177"/>
      <c r="H10345" s="177"/>
    </row>
    <row r="10346" spans="1:8" x14ac:dyDescent="0.25">
      <c r="A10346" s="793"/>
      <c r="E10346" s="176"/>
      <c r="F10346" s="176"/>
      <c r="G10346" s="177"/>
      <c r="H10346" s="177"/>
    </row>
    <row r="10347" spans="1:8" x14ac:dyDescent="0.25">
      <c r="A10347" s="793"/>
      <c r="E10347" s="176"/>
      <c r="F10347" s="176"/>
      <c r="G10347" s="177"/>
      <c r="H10347" s="177"/>
    </row>
    <row r="10348" spans="1:8" x14ac:dyDescent="0.25">
      <c r="A10348" s="793"/>
      <c r="E10348" s="176"/>
      <c r="F10348" s="176"/>
      <c r="G10348" s="177"/>
      <c r="H10348" s="177"/>
    </row>
    <row r="10349" spans="1:8" x14ac:dyDescent="0.25">
      <c r="A10349" s="793"/>
      <c r="E10349" s="176"/>
      <c r="F10349" s="176"/>
      <c r="G10349" s="177"/>
      <c r="H10349" s="177"/>
    </row>
    <row r="10350" spans="1:8" x14ac:dyDescent="0.25">
      <c r="A10350" s="793"/>
      <c r="E10350" s="176"/>
      <c r="F10350" s="176"/>
      <c r="G10350" s="177"/>
      <c r="H10350" s="177"/>
    </row>
    <row r="10351" spans="1:8" x14ac:dyDescent="0.25">
      <c r="A10351" s="793"/>
      <c r="E10351" s="176"/>
      <c r="F10351" s="176"/>
      <c r="G10351" s="177"/>
      <c r="H10351" s="177"/>
    </row>
    <row r="10352" spans="1:8" x14ac:dyDescent="0.25">
      <c r="A10352" s="793"/>
      <c r="E10352" s="176"/>
      <c r="F10352" s="176"/>
      <c r="G10352" s="177"/>
      <c r="H10352" s="177"/>
    </row>
    <row r="10353" spans="1:8" x14ac:dyDescent="0.25">
      <c r="A10353" s="793"/>
      <c r="E10353" s="176"/>
      <c r="F10353" s="176"/>
      <c r="G10353" s="177"/>
      <c r="H10353" s="177"/>
    </row>
    <row r="10354" spans="1:8" x14ac:dyDescent="0.25">
      <c r="A10354" s="793"/>
      <c r="E10354" s="176"/>
      <c r="F10354" s="176"/>
      <c r="G10354" s="177"/>
      <c r="H10354" s="177"/>
    </row>
    <row r="10355" spans="1:8" x14ac:dyDescent="0.25">
      <c r="A10355" s="793"/>
      <c r="E10355" s="176"/>
      <c r="F10355" s="176"/>
      <c r="G10355" s="177"/>
      <c r="H10355" s="177"/>
    </row>
    <row r="10356" spans="1:8" x14ac:dyDescent="0.25">
      <c r="A10356" s="793"/>
      <c r="E10356" s="176"/>
      <c r="F10356" s="176"/>
      <c r="G10356" s="177"/>
      <c r="H10356" s="177"/>
    </row>
    <row r="10357" spans="1:8" x14ac:dyDescent="0.25">
      <c r="A10357" s="793"/>
      <c r="E10357" s="176"/>
      <c r="F10357" s="176"/>
      <c r="G10357" s="177"/>
      <c r="H10357" s="177"/>
    </row>
    <row r="10358" spans="1:8" x14ac:dyDescent="0.25">
      <c r="A10358" s="793"/>
      <c r="E10358" s="176"/>
      <c r="F10358" s="176"/>
      <c r="G10358" s="177"/>
      <c r="H10358" s="177"/>
    </row>
    <row r="10359" spans="1:8" x14ac:dyDescent="0.25">
      <c r="A10359" s="793"/>
      <c r="E10359" s="176"/>
      <c r="F10359" s="176"/>
      <c r="G10359" s="177"/>
      <c r="H10359" s="177"/>
    </row>
    <row r="10360" spans="1:8" x14ac:dyDescent="0.25">
      <c r="A10360" s="793"/>
      <c r="E10360" s="176"/>
      <c r="F10360" s="176"/>
      <c r="G10360" s="177"/>
      <c r="H10360" s="177"/>
    </row>
    <row r="10361" spans="1:8" x14ac:dyDescent="0.25">
      <c r="A10361" s="793"/>
      <c r="E10361" s="176"/>
      <c r="F10361" s="176"/>
      <c r="G10361" s="177"/>
      <c r="H10361" s="177"/>
    </row>
    <row r="10362" spans="1:8" x14ac:dyDescent="0.25">
      <c r="A10362" s="793"/>
      <c r="E10362" s="176"/>
      <c r="F10362" s="176"/>
      <c r="G10362" s="177"/>
      <c r="H10362" s="177"/>
    </row>
    <row r="10363" spans="1:8" x14ac:dyDescent="0.25">
      <c r="A10363" s="793"/>
      <c r="E10363" s="176"/>
      <c r="F10363" s="176"/>
      <c r="G10363" s="177"/>
      <c r="H10363" s="177"/>
    </row>
    <row r="10364" spans="1:8" x14ac:dyDescent="0.25">
      <c r="A10364" s="793"/>
      <c r="E10364" s="176"/>
      <c r="F10364" s="176"/>
      <c r="G10364" s="177"/>
      <c r="H10364" s="177"/>
    </row>
    <row r="10365" spans="1:8" x14ac:dyDescent="0.25">
      <c r="A10365" s="793"/>
      <c r="E10365" s="176"/>
      <c r="F10365" s="176"/>
      <c r="G10365" s="177"/>
      <c r="H10365" s="177"/>
    </row>
    <row r="10366" spans="1:8" x14ac:dyDescent="0.25">
      <c r="A10366" s="793"/>
      <c r="E10366" s="176"/>
      <c r="F10366" s="176"/>
      <c r="G10366" s="177"/>
      <c r="H10366" s="177"/>
    </row>
    <row r="10367" spans="1:8" x14ac:dyDescent="0.25">
      <c r="A10367" s="793"/>
      <c r="E10367" s="176"/>
      <c r="F10367" s="176"/>
      <c r="G10367" s="177"/>
      <c r="H10367" s="177"/>
    </row>
    <row r="10368" spans="1:8" x14ac:dyDescent="0.25">
      <c r="A10368" s="793"/>
      <c r="E10368" s="176"/>
      <c r="F10368" s="176"/>
      <c r="G10368" s="177"/>
      <c r="H10368" s="177"/>
    </row>
    <row r="10369" spans="1:8" x14ac:dyDescent="0.25">
      <c r="A10369" s="793"/>
      <c r="E10369" s="176"/>
      <c r="F10369" s="176"/>
      <c r="G10369" s="177"/>
      <c r="H10369" s="177"/>
    </row>
    <row r="10370" spans="1:8" x14ac:dyDescent="0.25">
      <c r="A10370" s="793"/>
      <c r="E10370" s="176"/>
      <c r="F10370" s="176"/>
      <c r="G10370" s="177"/>
      <c r="H10370" s="177"/>
    </row>
    <row r="10371" spans="1:8" x14ac:dyDescent="0.25">
      <c r="A10371" s="793"/>
      <c r="E10371" s="176"/>
      <c r="F10371" s="176"/>
      <c r="G10371" s="177"/>
      <c r="H10371" s="177"/>
    </row>
    <row r="10372" spans="1:8" x14ac:dyDescent="0.25">
      <c r="A10372" s="793"/>
      <c r="E10372" s="176"/>
      <c r="F10372" s="176"/>
      <c r="G10372" s="177"/>
      <c r="H10372" s="177"/>
    </row>
    <row r="10373" spans="1:8" x14ac:dyDescent="0.25">
      <c r="A10373" s="793"/>
      <c r="E10373" s="176"/>
      <c r="F10373" s="176"/>
      <c r="G10373" s="177"/>
      <c r="H10373" s="177"/>
    </row>
    <row r="10374" spans="1:8" x14ac:dyDescent="0.25">
      <c r="A10374" s="793"/>
      <c r="E10374" s="176"/>
      <c r="F10374" s="176"/>
      <c r="G10374" s="177"/>
      <c r="H10374" s="177"/>
    </row>
    <row r="10375" spans="1:8" x14ac:dyDescent="0.25">
      <c r="A10375" s="793"/>
      <c r="E10375" s="176"/>
      <c r="F10375" s="176"/>
      <c r="G10375" s="177"/>
      <c r="H10375" s="177"/>
    </row>
    <row r="10376" spans="1:8" x14ac:dyDescent="0.25">
      <c r="A10376" s="793"/>
      <c r="E10376" s="176"/>
      <c r="F10376" s="176"/>
      <c r="G10376" s="177"/>
      <c r="H10376" s="177"/>
    </row>
    <row r="10377" spans="1:8" x14ac:dyDescent="0.25">
      <c r="A10377" s="793"/>
      <c r="E10377" s="176"/>
      <c r="F10377" s="176"/>
      <c r="G10377" s="177"/>
      <c r="H10377" s="177"/>
    </row>
    <row r="10378" spans="1:8" x14ac:dyDescent="0.25">
      <c r="A10378" s="793"/>
      <c r="E10378" s="176"/>
      <c r="F10378" s="176"/>
      <c r="G10378" s="177"/>
      <c r="H10378" s="177"/>
    </row>
    <row r="10379" spans="1:8" x14ac:dyDescent="0.25">
      <c r="A10379" s="793"/>
      <c r="E10379" s="176"/>
      <c r="F10379" s="176"/>
      <c r="G10379" s="177"/>
      <c r="H10379" s="177"/>
    </row>
    <row r="10380" spans="1:8" x14ac:dyDescent="0.25">
      <c r="A10380" s="793"/>
      <c r="E10380" s="176"/>
      <c r="F10380" s="176"/>
      <c r="G10380" s="177"/>
      <c r="H10380" s="177"/>
    </row>
    <row r="10381" spans="1:8" x14ac:dyDescent="0.25">
      <c r="A10381" s="793"/>
      <c r="E10381" s="176"/>
      <c r="F10381" s="176"/>
      <c r="G10381" s="177"/>
      <c r="H10381" s="177"/>
    </row>
    <row r="10382" spans="1:8" x14ac:dyDescent="0.25">
      <c r="A10382" s="793"/>
      <c r="E10382" s="176"/>
      <c r="F10382" s="176"/>
      <c r="G10382" s="177"/>
      <c r="H10382" s="177"/>
    </row>
    <row r="10383" spans="1:8" x14ac:dyDescent="0.25">
      <c r="A10383" s="793"/>
      <c r="E10383" s="176"/>
      <c r="F10383" s="176"/>
      <c r="G10383" s="177"/>
      <c r="H10383" s="177"/>
    </row>
    <row r="10384" spans="1:8" x14ac:dyDescent="0.25">
      <c r="A10384" s="793"/>
      <c r="E10384" s="176"/>
      <c r="F10384" s="176"/>
      <c r="G10384" s="177"/>
      <c r="H10384" s="177"/>
    </row>
    <row r="10385" spans="1:8" x14ac:dyDescent="0.25">
      <c r="A10385" s="793"/>
      <c r="E10385" s="176"/>
      <c r="F10385" s="176"/>
      <c r="G10385" s="177"/>
      <c r="H10385" s="177"/>
    </row>
    <row r="10386" spans="1:8" x14ac:dyDescent="0.25">
      <c r="A10386" s="793"/>
      <c r="E10386" s="176"/>
      <c r="F10386" s="176"/>
      <c r="G10386" s="177"/>
      <c r="H10386" s="177"/>
    </row>
    <row r="10387" spans="1:8" x14ac:dyDescent="0.25">
      <c r="A10387" s="793"/>
      <c r="E10387" s="176"/>
      <c r="F10387" s="176"/>
      <c r="G10387" s="177"/>
      <c r="H10387" s="177"/>
    </row>
    <row r="10388" spans="1:8" x14ac:dyDescent="0.25">
      <c r="A10388" s="793"/>
      <c r="E10388" s="176"/>
      <c r="F10388" s="176"/>
      <c r="G10388" s="177"/>
      <c r="H10388" s="177"/>
    </row>
    <row r="10389" spans="1:8" x14ac:dyDescent="0.25">
      <c r="A10389" s="793"/>
      <c r="E10389" s="176"/>
      <c r="F10389" s="176"/>
      <c r="G10389" s="177"/>
      <c r="H10389" s="177"/>
    </row>
    <row r="10390" spans="1:8" x14ac:dyDescent="0.25">
      <c r="A10390" s="793"/>
      <c r="E10390" s="176"/>
      <c r="F10390" s="176"/>
      <c r="G10390" s="177"/>
      <c r="H10390" s="177"/>
    </row>
    <row r="10391" spans="1:8" x14ac:dyDescent="0.25">
      <c r="A10391" s="793"/>
      <c r="E10391" s="176"/>
      <c r="F10391" s="176"/>
      <c r="G10391" s="177"/>
      <c r="H10391" s="177"/>
    </row>
    <row r="10392" spans="1:8" x14ac:dyDescent="0.25">
      <c r="A10392" s="793"/>
      <c r="E10392" s="176"/>
      <c r="F10392" s="176"/>
      <c r="G10392" s="177"/>
      <c r="H10392" s="177"/>
    </row>
    <row r="10393" spans="1:8" x14ac:dyDescent="0.25">
      <c r="A10393" s="793"/>
      <c r="E10393" s="176"/>
      <c r="F10393" s="176"/>
      <c r="G10393" s="177"/>
      <c r="H10393" s="177"/>
    </row>
    <row r="10394" spans="1:8" x14ac:dyDescent="0.25">
      <c r="A10394" s="793"/>
      <c r="E10394" s="176"/>
      <c r="F10394" s="176"/>
      <c r="G10394" s="177"/>
      <c r="H10394" s="177"/>
    </row>
    <row r="10395" spans="1:8" x14ac:dyDescent="0.25">
      <c r="A10395" s="793"/>
      <c r="E10395" s="176"/>
      <c r="F10395" s="176"/>
      <c r="G10395" s="177"/>
      <c r="H10395" s="177"/>
    </row>
    <row r="10396" spans="1:8" x14ac:dyDescent="0.25">
      <c r="A10396" s="793"/>
      <c r="E10396" s="176"/>
      <c r="F10396" s="176"/>
      <c r="G10396" s="177"/>
      <c r="H10396" s="177"/>
    </row>
    <row r="10397" spans="1:8" x14ac:dyDescent="0.25">
      <c r="A10397" s="793"/>
      <c r="E10397" s="176"/>
      <c r="F10397" s="176"/>
      <c r="G10397" s="177"/>
      <c r="H10397" s="177"/>
    </row>
    <row r="10398" spans="1:8" x14ac:dyDescent="0.25">
      <c r="A10398" s="793"/>
      <c r="E10398" s="176"/>
      <c r="F10398" s="176"/>
      <c r="G10398" s="177"/>
      <c r="H10398" s="177"/>
    </row>
    <row r="10399" spans="1:8" x14ac:dyDescent="0.25">
      <c r="A10399" s="793"/>
      <c r="E10399" s="176"/>
      <c r="F10399" s="176"/>
      <c r="G10399" s="177"/>
      <c r="H10399" s="177"/>
    </row>
    <row r="10400" spans="1:8" x14ac:dyDescent="0.25">
      <c r="A10400" s="793"/>
      <c r="E10400" s="176"/>
      <c r="F10400" s="176"/>
      <c r="G10400" s="177"/>
      <c r="H10400" s="177"/>
    </row>
    <row r="10401" spans="1:8" x14ac:dyDescent="0.25">
      <c r="A10401" s="793"/>
      <c r="E10401" s="176"/>
      <c r="F10401" s="176"/>
      <c r="G10401" s="177"/>
      <c r="H10401" s="177"/>
    </row>
    <row r="10402" spans="1:8" x14ac:dyDescent="0.25">
      <c r="A10402" s="793"/>
      <c r="E10402" s="176"/>
      <c r="F10402" s="176"/>
      <c r="G10402" s="177"/>
      <c r="H10402" s="177"/>
    </row>
    <row r="10403" spans="1:8" x14ac:dyDescent="0.25">
      <c r="A10403" s="793"/>
      <c r="E10403" s="176"/>
      <c r="F10403" s="176"/>
      <c r="G10403" s="177"/>
      <c r="H10403" s="177"/>
    </row>
    <row r="10404" spans="1:8" x14ac:dyDescent="0.25">
      <c r="A10404" s="793"/>
      <c r="E10404" s="176"/>
      <c r="F10404" s="176"/>
      <c r="G10404" s="177"/>
      <c r="H10404" s="177"/>
    </row>
    <row r="10405" spans="1:8" x14ac:dyDescent="0.25">
      <c r="A10405" s="793"/>
      <c r="E10405" s="176"/>
      <c r="F10405" s="176"/>
      <c r="G10405" s="177"/>
      <c r="H10405" s="177"/>
    </row>
    <row r="10406" spans="1:8" x14ac:dyDescent="0.25">
      <c r="A10406" s="793"/>
      <c r="E10406" s="176"/>
      <c r="F10406" s="176"/>
      <c r="G10406" s="177"/>
      <c r="H10406" s="177"/>
    </row>
    <row r="10407" spans="1:8" x14ac:dyDescent="0.25">
      <c r="A10407" s="793"/>
      <c r="E10407" s="176"/>
      <c r="F10407" s="176"/>
      <c r="G10407" s="177"/>
      <c r="H10407" s="177"/>
    </row>
    <row r="10408" spans="1:8" x14ac:dyDescent="0.25">
      <c r="A10408" s="793"/>
      <c r="E10408" s="176"/>
      <c r="F10408" s="176"/>
      <c r="G10408" s="177"/>
      <c r="H10408" s="177"/>
    </row>
    <row r="10409" spans="1:8" x14ac:dyDescent="0.25">
      <c r="A10409" s="793"/>
      <c r="E10409" s="176"/>
      <c r="F10409" s="176"/>
      <c r="G10409" s="177"/>
      <c r="H10409" s="177"/>
    </row>
    <row r="10410" spans="1:8" x14ac:dyDescent="0.25">
      <c r="A10410" s="793"/>
      <c r="E10410" s="176"/>
      <c r="F10410" s="176"/>
      <c r="G10410" s="177"/>
      <c r="H10410" s="177"/>
    </row>
    <row r="10411" spans="1:8" x14ac:dyDescent="0.25">
      <c r="A10411" s="793"/>
      <c r="E10411" s="176"/>
      <c r="F10411" s="176"/>
      <c r="G10411" s="177"/>
      <c r="H10411" s="177"/>
    </row>
    <row r="10412" spans="1:8" x14ac:dyDescent="0.25">
      <c r="A10412" s="793"/>
      <c r="E10412" s="176"/>
      <c r="F10412" s="176"/>
      <c r="G10412" s="177"/>
      <c r="H10412" s="177"/>
    </row>
    <row r="10413" spans="1:8" x14ac:dyDescent="0.25">
      <c r="A10413" s="793"/>
      <c r="E10413" s="176"/>
      <c r="F10413" s="176"/>
      <c r="G10413" s="177"/>
      <c r="H10413" s="177"/>
    </row>
    <row r="10414" spans="1:8" x14ac:dyDescent="0.25">
      <c r="A10414" s="793"/>
      <c r="E10414" s="176"/>
      <c r="F10414" s="176"/>
      <c r="G10414" s="177"/>
      <c r="H10414" s="177"/>
    </row>
    <row r="10415" spans="1:8" x14ac:dyDescent="0.25">
      <c r="A10415" s="793"/>
      <c r="E10415" s="176"/>
      <c r="F10415" s="176"/>
      <c r="G10415" s="177"/>
      <c r="H10415" s="177"/>
    </row>
    <row r="10416" spans="1:8" x14ac:dyDescent="0.25">
      <c r="A10416" s="793"/>
      <c r="E10416" s="176"/>
      <c r="F10416" s="176"/>
      <c r="G10416" s="177"/>
      <c r="H10416" s="177"/>
    </row>
    <row r="10417" spans="1:8" x14ac:dyDescent="0.25">
      <c r="A10417" s="793"/>
      <c r="E10417" s="176"/>
      <c r="F10417" s="176"/>
      <c r="G10417" s="177"/>
      <c r="H10417" s="177"/>
    </row>
    <row r="10418" spans="1:8" x14ac:dyDescent="0.25">
      <c r="A10418" s="793"/>
      <c r="E10418" s="176"/>
      <c r="F10418" s="176"/>
      <c r="G10418" s="177"/>
      <c r="H10418" s="177"/>
    </row>
    <row r="10419" spans="1:8" x14ac:dyDescent="0.25">
      <c r="A10419" s="793"/>
      <c r="E10419" s="176"/>
      <c r="F10419" s="176"/>
      <c r="G10419" s="177"/>
      <c r="H10419" s="177"/>
    </row>
    <row r="10420" spans="1:8" x14ac:dyDescent="0.25">
      <c r="A10420" s="793"/>
      <c r="E10420" s="176"/>
      <c r="F10420" s="176"/>
      <c r="G10420" s="177"/>
      <c r="H10420" s="177"/>
    </row>
    <row r="10421" spans="1:8" x14ac:dyDescent="0.25">
      <c r="A10421" s="793"/>
      <c r="E10421" s="176"/>
      <c r="F10421" s="176"/>
      <c r="G10421" s="177"/>
      <c r="H10421" s="177"/>
    </row>
    <row r="10422" spans="1:8" x14ac:dyDescent="0.25">
      <c r="A10422" s="793"/>
      <c r="E10422" s="176"/>
      <c r="F10422" s="176"/>
      <c r="G10422" s="177"/>
      <c r="H10422" s="177"/>
    </row>
    <row r="10423" spans="1:8" x14ac:dyDescent="0.25">
      <c r="A10423" s="793"/>
      <c r="E10423" s="176"/>
      <c r="F10423" s="176"/>
      <c r="G10423" s="177"/>
      <c r="H10423" s="177"/>
    </row>
    <row r="10424" spans="1:8" x14ac:dyDescent="0.25">
      <c r="A10424" s="793"/>
      <c r="E10424" s="176"/>
      <c r="F10424" s="176"/>
      <c r="G10424" s="177"/>
      <c r="H10424" s="177"/>
    </row>
    <row r="10425" spans="1:8" x14ac:dyDescent="0.25">
      <c r="A10425" s="793"/>
      <c r="E10425" s="176"/>
      <c r="F10425" s="176"/>
      <c r="G10425" s="177"/>
      <c r="H10425" s="177"/>
    </row>
    <row r="10426" spans="1:8" x14ac:dyDescent="0.25">
      <c r="A10426" s="793"/>
      <c r="E10426" s="176"/>
      <c r="F10426" s="176"/>
      <c r="G10426" s="177"/>
      <c r="H10426" s="177"/>
    </row>
    <row r="10427" spans="1:8" x14ac:dyDescent="0.25">
      <c r="A10427" s="793"/>
      <c r="E10427" s="176"/>
      <c r="F10427" s="176"/>
      <c r="G10427" s="177"/>
      <c r="H10427" s="177"/>
    </row>
    <row r="10428" spans="1:8" x14ac:dyDescent="0.25">
      <c r="A10428" s="793"/>
      <c r="E10428" s="176"/>
      <c r="F10428" s="176"/>
      <c r="G10428" s="177"/>
      <c r="H10428" s="177"/>
    </row>
    <row r="10429" spans="1:8" x14ac:dyDescent="0.25">
      <c r="A10429" s="793"/>
      <c r="E10429" s="176"/>
      <c r="F10429" s="176"/>
      <c r="G10429" s="177"/>
      <c r="H10429" s="177"/>
    </row>
    <row r="10430" spans="1:8" x14ac:dyDescent="0.25">
      <c r="A10430" s="793"/>
      <c r="E10430" s="176"/>
      <c r="F10430" s="176"/>
      <c r="G10430" s="177"/>
      <c r="H10430" s="177"/>
    </row>
    <row r="10431" spans="1:8" x14ac:dyDescent="0.25">
      <c r="A10431" s="793"/>
      <c r="E10431" s="176"/>
      <c r="F10431" s="176"/>
      <c r="G10431" s="177"/>
      <c r="H10431" s="177"/>
    </row>
    <row r="10432" spans="1:8" x14ac:dyDescent="0.25">
      <c r="A10432" s="793"/>
      <c r="E10432" s="176"/>
      <c r="F10432" s="176"/>
      <c r="G10432" s="177"/>
      <c r="H10432" s="177"/>
    </row>
    <row r="10433" spans="1:8" x14ac:dyDescent="0.25">
      <c r="A10433" s="793"/>
      <c r="E10433" s="176"/>
      <c r="F10433" s="176"/>
      <c r="G10433" s="177"/>
      <c r="H10433" s="177"/>
    </row>
    <row r="10434" spans="1:8" x14ac:dyDescent="0.25">
      <c r="A10434" s="793"/>
      <c r="E10434" s="176"/>
      <c r="F10434" s="176"/>
      <c r="G10434" s="177"/>
      <c r="H10434" s="177"/>
    </row>
    <row r="10435" spans="1:8" x14ac:dyDescent="0.25">
      <c r="A10435" s="793"/>
      <c r="E10435" s="176"/>
      <c r="F10435" s="176"/>
      <c r="G10435" s="177"/>
      <c r="H10435" s="177"/>
    </row>
    <row r="10436" spans="1:8" x14ac:dyDescent="0.25">
      <c r="A10436" s="793"/>
      <c r="E10436" s="176"/>
      <c r="F10436" s="176"/>
      <c r="G10436" s="177"/>
      <c r="H10436" s="177"/>
    </row>
    <row r="10437" spans="1:8" x14ac:dyDescent="0.25">
      <c r="A10437" s="793"/>
      <c r="E10437" s="176"/>
      <c r="F10437" s="176"/>
      <c r="G10437" s="177"/>
      <c r="H10437" s="177"/>
    </row>
    <row r="10438" spans="1:8" x14ac:dyDescent="0.25">
      <c r="A10438" s="793"/>
      <c r="E10438" s="176"/>
      <c r="F10438" s="176"/>
      <c r="G10438" s="177"/>
      <c r="H10438" s="177"/>
    </row>
    <row r="10439" spans="1:8" x14ac:dyDescent="0.25">
      <c r="A10439" s="793"/>
      <c r="E10439" s="176"/>
      <c r="F10439" s="176"/>
      <c r="G10439" s="177"/>
      <c r="H10439" s="177"/>
    </row>
    <row r="10440" spans="1:8" x14ac:dyDescent="0.25">
      <c r="A10440" s="793"/>
      <c r="E10440" s="176"/>
      <c r="F10440" s="176"/>
      <c r="G10440" s="177"/>
      <c r="H10440" s="177"/>
    </row>
    <row r="10441" spans="1:8" x14ac:dyDescent="0.25">
      <c r="A10441" s="793"/>
      <c r="E10441" s="176"/>
      <c r="F10441" s="176"/>
      <c r="G10441" s="177"/>
      <c r="H10441" s="177"/>
    </row>
    <row r="10442" spans="1:8" x14ac:dyDescent="0.25">
      <c r="A10442" s="793"/>
      <c r="E10442" s="176"/>
      <c r="F10442" s="176"/>
      <c r="G10442" s="177"/>
      <c r="H10442" s="177"/>
    </row>
    <row r="10443" spans="1:8" x14ac:dyDescent="0.25">
      <c r="A10443" s="793"/>
      <c r="E10443" s="176"/>
      <c r="F10443" s="176"/>
      <c r="G10443" s="177"/>
      <c r="H10443" s="177"/>
    </row>
    <row r="10444" spans="1:8" x14ac:dyDescent="0.25">
      <c r="A10444" s="793"/>
      <c r="E10444" s="176"/>
      <c r="F10444" s="176"/>
      <c r="G10444" s="177"/>
      <c r="H10444" s="177"/>
    </row>
    <row r="10445" spans="1:8" x14ac:dyDescent="0.25">
      <c r="A10445" s="793"/>
      <c r="E10445" s="176"/>
      <c r="F10445" s="176"/>
      <c r="G10445" s="177"/>
      <c r="H10445" s="177"/>
    </row>
    <row r="10446" spans="1:8" x14ac:dyDescent="0.25">
      <c r="A10446" s="793"/>
      <c r="E10446" s="176"/>
      <c r="F10446" s="176"/>
      <c r="G10446" s="177"/>
      <c r="H10446" s="177"/>
    </row>
    <row r="10447" spans="1:8" x14ac:dyDescent="0.25">
      <c r="A10447" s="793"/>
      <c r="E10447" s="176"/>
      <c r="F10447" s="176"/>
      <c r="G10447" s="177"/>
      <c r="H10447" s="177"/>
    </row>
    <row r="10448" spans="1:8" x14ac:dyDescent="0.25">
      <c r="A10448" s="793"/>
      <c r="E10448" s="176"/>
      <c r="F10448" s="176"/>
      <c r="G10448" s="177"/>
      <c r="H10448" s="177"/>
    </row>
    <row r="10449" spans="1:8" x14ac:dyDescent="0.25">
      <c r="A10449" s="793"/>
      <c r="E10449" s="176"/>
      <c r="F10449" s="176"/>
      <c r="G10449" s="177"/>
      <c r="H10449" s="177"/>
    </row>
    <row r="10450" spans="1:8" x14ac:dyDescent="0.25">
      <c r="A10450" s="793"/>
      <c r="E10450" s="176"/>
      <c r="F10450" s="176"/>
      <c r="G10450" s="177"/>
      <c r="H10450" s="177"/>
    </row>
    <row r="10451" spans="1:8" x14ac:dyDescent="0.25">
      <c r="A10451" s="793"/>
      <c r="E10451" s="176"/>
      <c r="F10451" s="176"/>
      <c r="G10451" s="177"/>
      <c r="H10451" s="177"/>
    </row>
    <row r="10452" spans="1:8" x14ac:dyDescent="0.25">
      <c r="A10452" s="793"/>
      <c r="E10452" s="176"/>
      <c r="F10452" s="176"/>
      <c r="G10452" s="177"/>
      <c r="H10452" s="177"/>
    </row>
    <row r="10453" spans="1:8" x14ac:dyDescent="0.25">
      <c r="A10453" s="793"/>
      <c r="E10453" s="176"/>
      <c r="F10453" s="176"/>
      <c r="G10453" s="177"/>
      <c r="H10453" s="177"/>
    </row>
    <row r="10454" spans="1:8" x14ac:dyDescent="0.25">
      <c r="A10454" s="793"/>
      <c r="E10454" s="176"/>
      <c r="F10454" s="176"/>
      <c r="G10454" s="177"/>
      <c r="H10454" s="177"/>
    </row>
    <row r="10455" spans="1:8" x14ac:dyDescent="0.25">
      <c r="A10455" s="793"/>
      <c r="E10455" s="176"/>
      <c r="F10455" s="176"/>
      <c r="G10455" s="177"/>
      <c r="H10455" s="177"/>
    </row>
    <row r="10456" spans="1:8" x14ac:dyDescent="0.25">
      <c r="A10456" s="793"/>
      <c r="E10456" s="176"/>
      <c r="F10456" s="176"/>
      <c r="G10456" s="177"/>
      <c r="H10456" s="177"/>
    </row>
    <row r="10457" spans="1:8" x14ac:dyDescent="0.25">
      <c r="A10457" s="793"/>
      <c r="E10457" s="176"/>
      <c r="F10457" s="176"/>
      <c r="G10457" s="177"/>
      <c r="H10457" s="177"/>
    </row>
    <row r="10458" spans="1:8" x14ac:dyDescent="0.25">
      <c r="A10458" s="793"/>
      <c r="E10458" s="176"/>
      <c r="F10458" s="176"/>
      <c r="G10458" s="177"/>
      <c r="H10458" s="177"/>
    </row>
    <row r="10459" spans="1:8" x14ac:dyDescent="0.25">
      <c r="A10459" s="793"/>
      <c r="E10459" s="176"/>
      <c r="F10459" s="176"/>
      <c r="G10459" s="177"/>
      <c r="H10459" s="177"/>
    </row>
    <row r="10460" spans="1:8" x14ac:dyDescent="0.25">
      <c r="A10460" s="793"/>
      <c r="E10460" s="176"/>
      <c r="F10460" s="176"/>
      <c r="G10460" s="177"/>
      <c r="H10460" s="177"/>
    </row>
    <row r="10461" spans="1:8" x14ac:dyDescent="0.25">
      <c r="A10461" s="793"/>
      <c r="E10461" s="176"/>
      <c r="F10461" s="176"/>
      <c r="G10461" s="177"/>
      <c r="H10461" s="177"/>
    </row>
    <row r="10462" spans="1:8" x14ac:dyDescent="0.25">
      <c r="A10462" s="793"/>
      <c r="E10462" s="176"/>
      <c r="F10462" s="176"/>
      <c r="G10462" s="177"/>
      <c r="H10462" s="177"/>
    </row>
    <row r="10463" spans="1:8" x14ac:dyDescent="0.25">
      <c r="A10463" s="793"/>
      <c r="E10463" s="176"/>
      <c r="F10463" s="176"/>
      <c r="G10463" s="177"/>
      <c r="H10463" s="177"/>
    </row>
    <row r="10464" spans="1:8" x14ac:dyDescent="0.25">
      <c r="A10464" s="793"/>
      <c r="E10464" s="176"/>
      <c r="F10464" s="176"/>
      <c r="G10464" s="177"/>
      <c r="H10464" s="177"/>
    </row>
    <row r="10465" spans="1:8" x14ac:dyDescent="0.25">
      <c r="A10465" s="793"/>
      <c r="E10465" s="176"/>
      <c r="F10465" s="176"/>
      <c r="G10465" s="177"/>
      <c r="H10465" s="177"/>
    </row>
    <row r="10466" spans="1:8" x14ac:dyDescent="0.25">
      <c r="A10466" s="793"/>
      <c r="E10466" s="176"/>
      <c r="F10466" s="176"/>
      <c r="G10466" s="177"/>
      <c r="H10466" s="177"/>
    </row>
    <row r="10467" spans="1:8" x14ac:dyDescent="0.25">
      <c r="A10467" s="793"/>
      <c r="E10467" s="176"/>
      <c r="F10467" s="176"/>
      <c r="G10467" s="177"/>
      <c r="H10467" s="177"/>
    </row>
    <row r="10468" spans="1:8" x14ac:dyDescent="0.25">
      <c r="A10468" s="793"/>
      <c r="E10468" s="176"/>
      <c r="F10468" s="176"/>
      <c r="G10468" s="177"/>
      <c r="H10468" s="177"/>
    </row>
    <row r="10469" spans="1:8" x14ac:dyDescent="0.25">
      <c r="A10469" s="793"/>
      <c r="E10469" s="176"/>
      <c r="F10469" s="176"/>
      <c r="G10469" s="177"/>
      <c r="H10469" s="177"/>
    </row>
    <row r="10470" spans="1:8" x14ac:dyDescent="0.25">
      <c r="A10470" s="793"/>
      <c r="E10470" s="176"/>
      <c r="F10470" s="176"/>
      <c r="G10470" s="177"/>
      <c r="H10470" s="177"/>
    </row>
    <row r="10471" spans="1:8" x14ac:dyDescent="0.25">
      <c r="A10471" s="793"/>
      <c r="E10471" s="176"/>
      <c r="F10471" s="176"/>
      <c r="G10471" s="177"/>
      <c r="H10471" s="177"/>
    </row>
    <row r="10472" spans="1:8" x14ac:dyDescent="0.25">
      <c r="A10472" s="793"/>
      <c r="E10472" s="176"/>
      <c r="F10472" s="176"/>
      <c r="G10472" s="177"/>
      <c r="H10472" s="177"/>
    </row>
    <row r="10473" spans="1:8" x14ac:dyDescent="0.25">
      <c r="A10473" s="793"/>
      <c r="E10473" s="176"/>
      <c r="F10473" s="176"/>
      <c r="G10473" s="177"/>
      <c r="H10473" s="177"/>
    </row>
    <row r="10474" spans="1:8" x14ac:dyDescent="0.25">
      <c r="A10474" s="793"/>
      <c r="E10474" s="176"/>
      <c r="F10474" s="176"/>
      <c r="G10474" s="177"/>
      <c r="H10474" s="177"/>
    </row>
    <row r="10475" spans="1:8" x14ac:dyDescent="0.25">
      <c r="A10475" s="793"/>
      <c r="E10475" s="176"/>
      <c r="F10475" s="176"/>
      <c r="G10475" s="177"/>
      <c r="H10475" s="177"/>
    </row>
    <row r="10476" spans="1:8" x14ac:dyDescent="0.25">
      <c r="A10476" s="793"/>
      <c r="E10476" s="176"/>
      <c r="F10476" s="176"/>
      <c r="G10476" s="177"/>
      <c r="H10476" s="177"/>
    </row>
    <row r="10477" spans="1:8" x14ac:dyDescent="0.25">
      <c r="A10477" s="793"/>
      <c r="E10477" s="176"/>
      <c r="F10477" s="176"/>
      <c r="G10477" s="177"/>
      <c r="H10477" s="177"/>
    </row>
    <row r="10478" spans="1:8" x14ac:dyDescent="0.25">
      <c r="A10478" s="793"/>
      <c r="E10478" s="176"/>
      <c r="F10478" s="176"/>
      <c r="G10478" s="177"/>
      <c r="H10478" s="177"/>
    </row>
    <row r="10479" spans="1:8" x14ac:dyDescent="0.25">
      <c r="A10479" s="793"/>
      <c r="E10479" s="176"/>
      <c r="F10479" s="176"/>
      <c r="G10479" s="177"/>
      <c r="H10479" s="177"/>
    </row>
    <row r="10480" spans="1:8" x14ac:dyDescent="0.25">
      <c r="A10480" s="793"/>
      <c r="E10480" s="176"/>
      <c r="F10480" s="176"/>
      <c r="G10480" s="177"/>
      <c r="H10480" s="177"/>
    </row>
    <row r="10481" spans="1:8" x14ac:dyDescent="0.25">
      <c r="A10481" s="793"/>
      <c r="E10481" s="176"/>
      <c r="F10481" s="176"/>
      <c r="G10481" s="177"/>
      <c r="H10481" s="177"/>
    </row>
    <row r="10482" spans="1:8" x14ac:dyDescent="0.25">
      <c r="A10482" s="793"/>
      <c r="E10482" s="176"/>
      <c r="F10482" s="176"/>
      <c r="G10482" s="177"/>
      <c r="H10482" s="177"/>
    </row>
    <row r="10483" spans="1:8" x14ac:dyDescent="0.25">
      <c r="A10483" s="793"/>
      <c r="E10483" s="176"/>
      <c r="F10483" s="176"/>
      <c r="G10483" s="177"/>
      <c r="H10483" s="177"/>
    </row>
    <row r="10484" spans="1:8" x14ac:dyDescent="0.25">
      <c r="A10484" s="793"/>
      <c r="E10484" s="176"/>
      <c r="F10484" s="176"/>
      <c r="G10484" s="177"/>
      <c r="H10484" s="177"/>
    </row>
    <row r="10485" spans="1:8" x14ac:dyDescent="0.25">
      <c r="A10485" s="793"/>
      <c r="E10485" s="176"/>
      <c r="F10485" s="176"/>
      <c r="G10485" s="177"/>
      <c r="H10485" s="177"/>
    </row>
    <row r="10486" spans="1:8" x14ac:dyDescent="0.25">
      <c r="A10486" s="793"/>
      <c r="E10486" s="176"/>
      <c r="F10486" s="176"/>
      <c r="G10486" s="177"/>
      <c r="H10486" s="177"/>
    </row>
    <row r="10487" spans="1:8" x14ac:dyDescent="0.25">
      <c r="A10487" s="793"/>
      <c r="E10487" s="176"/>
      <c r="F10487" s="176"/>
      <c r="G10487" s="177"/>
      <c r="H10487" s="177"/>
    </row>
    <row r="10488" spans="1:8" x14ac:dyDescent="0.25">
      <c r="A10488" s="793"/>
      <c r="E10488" s="176"/>
      <c r="F10488" s="176"/>
      <c r="G10488" s="177"/>
      <c r="H10488" s="177"/>
    </row>
    <row r="10489" spans="1:8" x14ac:dyDescent="0.25">
      <c r="A10489" s="793"/>
      <c r="E10489" s="176"/>
      <c r="F10489" s="176"/>
      <c r="G10489" s="177"/>
      <c r="H10489" s="177"/>
    </row>
    <row r="10490" spans="1:8" x14ac:dyDescent="0.25">
      <c r="A10490" s="793"/>
      <c r="E10490" s="176"/>
      <c r="F10490" s="176"/>
      <c r="G10490" s="177"/>
      <c r="H10490" s="177"/>
    </row>
    <row r="10491" spans="1:8" x14ac:dyDescent="0.25">
      <c r="A10491" s="793"/>
      <c r="E10491" s="176"/>
      <c r="F10491" s="176"/>
      <c r="G10491" s="177"/>
      <c r="H10491" s="177"/>
    </row>
    <row r="10492" spans="1:8" x14ac:dyDescent="0.25">
      <c r="A10492" s="793"/>
      <c r="E10492" s="176"/>
      <c r="F10492" s="176"/>
      <c r="G10492" s="177"/>
      <c r="H10492" s="177"/>
    </row>
    <row r="10493" spans="1:8" x14ac:dyDescent="0.25">
      <c r="A10493" s="793"/>
      <c r="E10493" s="176"/>
      <c r="F10493" s="176"/>
      <c r="G10493" s="177"/>
      <c r="H10493" s="177"/>
    </row>
    <row r="10494" spans="1:8" x14ac:dyDescent="0.25">
      <c r="A10494" s="793"/>
      <c r="E10494" s="176"/>
      <c r="F10494" s="176"/>
      <c r="G10494" s="177"/>
      <c r="H10494" s="177"/>
    </row>
    <row r="10495" spans="1:8" x14ac:dyDescent="0.25">
      <c r="A10495" s="793"/>
      <c r="E10495" s="176"/>
      <c r="F10495" s="176"/>
      <c r="G10495" s="177"/>
      <c r="H10495" s="177"/>
    </row>
    <row r="10496" spans="1:8" x14ac:dyDescent="0.25">
      <c r="A10496" s="793"/>
      <c r="E10496" s="176"/>
      <c r="F10496" s="176"/>
      <c r="G10496" s="177"/>
      <c r="H10496" s="177"/>
    </row>
    <row r="10497" spans="1:8" x14ac:dyDescent="0.25">
      <c r="A10497" s="793"/>
      <c r="E10497" s="176"/>
      <c r="F10497" s="176"/>
      <c r="G10497" s="177"/>
      <c r="H10497" s="177"/>
    </row>
    <row r="10498" spans="1:8" x14ac:dyDescent="0.25">
      <c r="A10498" s="793"/>
      <c r="E10498" s="176"/>
      <c r="F10498" s="176"/>
      <c r="G10498" s="177"/>
      <c r="H10498" s="177"/>
    </row>
    <row r="10499" spans="1:8" x14ac:dyDescent="0.25">
      <c r="A10499" s="793"/>
      <c r="E10499" s="176"/>
      <c r="F10499" s="176"/>
      <c r="G10499" s="177"/>
      <c r="H10499" s="177"/>
    </row>
    <row r="10500" spans="1:8" x14ac:dyDescent="0.25">
      <c r="A10500" s="793"/>
      <c r="E10500" s="176"/>
      <c r="F10500" s="176"/>
      <c r="G10500" s="177"/>
      <c r="H10500" s="177"/>
    </row>
    <row r="10501" spans="1:8" x14ac:dyDescent="0.25">
      <c r="A10501" s="793"/>
      <c r="E10501" s="176"/>
      <c r="F10501" s="176"/>
      <c r="G10501" s="177"/>
      <c r="H10501" s="177"/>
    </row>
    <row r="10502" spans="1:8" x14ac:dyDescent="0.25">
      <c r="A10502" s="793"/>
      <c r="E10502" s="176"/>
      <c r="F10502" s="176"/>
      <c r="G10502" s="177"/>
      <c r="H10502" s="177"/>
    </row>
    <row r="10503" spans="1:8" x14ac:dyDescent="0.25">
      <c r="A10503" s="793"/>
      <c r="E10503" s="176"/>
      <c r="F10503" s="176"/>
      <c r="G10503" s="177"/>
      <c r="H10503" s="177"/>
    </row>
    <row r="10504" spans="1:8" x14ac:dyDescent="0.25">
      <c r="A10504" s="793"/>
      <c r="E10504" s="176"/>
      <c r="F10504" s="176"/>
      <c r="G10504" s="177"/>
      <c r="H10504" s="177"/>
    </row>
    <row r="10505" spans="1:8" x14ac:dyDescent="0.25">
      <c r="A10505" s="793"/>
      <c r="E10505" s="176"/>
      <c r="F10505" s="176"/>
      <c r="G10505" s="177"/>
      <c r="H10505" s="177"/>
    </row>
    <row r="10506" spans="1:8" x14ac:dyDescent="0.25">
      <c r="A10506" s="793"/>
      <c r="E10506" s="176"/>
      <c r="F10506" s="176"/>
      <c r="G10506" s="177"/>
      <c r="H10506" s="177"/>
    </row>
    <row r="10507" spans="1:8" x14ac:dyDescent="0.25">
      <c r="A10507" s="793"/>
      <c r="E10507" s="176"/>
      <c r="F10507" s="176"/>
      <c r="G10507" s="177"/>
      <c r="H10507" s="177"/>
    </row>
    <row r="10508" spans="1:8" x14ac:dyDescent="0.25">
      <c r="A10508" s="793"/>
      <c r="E10508" s="176"/>
      <c r="F10508" s="176"/>
      <c r="G10508" s="177"/>
      <c r="H10508" s="177"/>
    </row>
    <row r="10509" spans="1:8" x14ac:dyDescent="0.25">
      <c r="A10509" s="793"/>
      <c r="E10509" s="176"/>
      <c r="F10509" s="176"/>
      <c r="G10509" s="177"/>
      <c r="H10509" s="177"/>
    </row>
    <row r="10510" spans="1:8" x14ac:dyDescent="0.25">
      <c r="A10510" s="793"/>
      <c r="E10510" s="176"/>
      <c r="F10510" s="176"/>
      <c r="G10510" s="177"/>
      <c r="H10510" s="177"/>
    </row>
    <row r="10511" spans="1:8" x14ac:dyDescent="0.25">
      <c r="A10511" s="793"/>
      <c r="E10511" s="176"/>
      <c r="F10511" s="176"/>
      <c r="G10511" s="177"/>
      <c r="H10511" s="177"/>
    </row>
    <row r="10512" spans="1:8" x14ac:dyDescent="0.25">
      <c r="A10512" s="793"/>
      <c r="E10512" s="176"/>
      <c r="F10512" s="176"/>
      <c r="G10512" s="177"/>
      <c r="H10512" s="177"/>
    </row>
    <row r="10513" spans="1:8" x14ac:dyDescent="0.25">
      <c r="A10513" s="793"/>
      <c r="E10513" s="176"/>
      <c r="F10513" s="176"/>
      <c r="G10513" s="177"/>
      <c r="H10513" s="177"/>
    </row>
    <row r="10514" spans="1:8" x14ac:dyDescent="0.25">
      <c r="A10514" s="793"/>
      <c r="E10514" s="176"/>
      <c r="F10514" s="176"/>
      <c r="G10514" s="177"/>
      <c r="H10514" s="177"/>
    </row>
    <row r="10515" spans="1:8" x14ac:dyDescent="0.25">
      <c r="A10515" s="793"/>
      <c r="E10515" s="176"/>
      <c r="F10515" s="176"/>
      <c r="G10515" s="177"/>
      <c r="H10515" s="177"/>
    </row>
    <row r="10516" spans="1:8" x14ac:dyDescent="0.25">
      <c r="A10516" s="793"/>
      <c r="E10516" s="176"/>
      <c r="F10516" s="176"/>
      <c r="G10516" s="177"/>
      <c r="H10516" s="177"/>
    </row>
    <row r="10517" spans="1:8" x14ac:dyDescent="0.25">
      <c r="A10517" s="793"/>
      <c r="E10517" s="176"/>
      <c r="F10517" s="176"/>
      <c r="G10517" s="177"/>
      <c r="H10517" s="177"/>
    </row>
    <row r="10518" spans="1:8" x14ac:dyDescent="0.25">
      <c r="A10518" s="793"/>
      <c r="E10518" s="176"/>
      <c r="F10518" s="176"/>
      <c r="G10518" s="177"/>
      <c r="H10518" s="177"/>
    </row>
    <row r="10519" spans="1:8" x14ac:dyDescent="0.25">
      <c r="A10519" s="793"/>
      <c r="E10519" s="176"/>
      <c r="F10519" s="176"/>
      <c r="G10519" s="177"/>
      <c r="H10519" s="177"/>
    </row>
    <row r="10520" spans="1:8" x14ac:dyDescent="0.25">
      <c r="A10520" s="793"/>
      <c r="E10520" s="176"/>
      <c r="F10520" s="176"/>
      <c r="G10520" s="177"/>
      <c r="H10520" s="177"/>
    </row>
    <row r="10521" spans="1:8" x14ac:dyDescent="0.25">
      <c r="A10521" s="793"/>
      <c r="E10521" s="176"/>
      <c r="F10521" s="176"/>
      <c r="G10521" s="177"/>
      <c r="H10521" s="177"/>
    </row>
    <row r="10522" spans="1:8" x14ac:dyDescent="0.25">
      <c r="A10522" s="793"/>
      <c r="E10522" s="176"/>
      <c r="F10522" s="176"/>
      <c r="G10522" s="177"/>
      <c r="H10522" s="177"/>
    </row>
    <row r="10523" spans="1:8" x14ac:dyDescent="0.25">
      <c r="A10523" s="793"/>
      <c r="E10523" s="176"/>
      <c r="F10523" s="176"/>
      <c r="G10523" s="177"/>
      <c r="H10523" s="177"/>
    </row>
    <row r="10524" spans="1:8" x14ac:dyDescent="0.25">
      <c r="A10524" s="793"/>
      <c r="E10524" s="176"/>
      <c r="F10524" s="176"/>
      <c r="G10524" s="177"/>
      <c r="H10524" s="177"/>
    </row>
    <row r="10525" spans="1:8" x14ac:dyDescent="0.25">
      <c r="A10525" s="793"/>
      <c r="E10525" s="176"/>
      <c r="F10525" s="176"/>
      <c r="G10525" s="177"/>
      <c r="H10525" s="177"/>
    </row>
    <row r="10526" spans="1:8" x14ac:dyDescent="0.25">
      <c r="A10526" s="793"/>
      <c r="E10526" s="176"/>
      <c r="F10526" s="176"/>
      <c r="G10526" s="177"/>
      <c r="H10526" s="177"/>
    </row>
    <row r="10527" spans="1:8" x14ac:dyDescent="0.25">
      <c r="A10527" s="793"/>
      <c r="E10527" s="176"/>
      <c r="F10527" s="176"/>
      <c r="G10527" s="177"/>
      <c r="H10527" s="177"/>
    </row>
    <row r="10528" spans="1:8" x14ac:dyDescent="0.25">
      <c r="A10528" s="793"/>
      <c r="E10528" s="176"/>
      <c r="F10528" s="176"/>
      <c r="G10528" s="177"/>
      <c r="H10528" s="177"/>
    </row>
    <row r="10529" spans="1:8" x14ac:dyDescent="0.25">
      <c r="A10529" s="793"/>
      <c r="E10529" s="176"/>
      <c r="F10529" s="176"/>
      <c r="G10529" s="177"/>
      <c r="H10529" s="177"/>
    </row>
    <row r="10530" spans="1:8" x14ac:dyDescent="0.25">
      <c r="A10530" s="793"/>
      <c r="E10530" s="176"/>
      <c r="F10530" s="176"/>
      <c r="G10530" s="177"/>
      <c r="H10530" s="177"/>
    </row>
    <row r="10531" spans="1:8" x14ac:dyDescent="0.25">
      <c r="A10531" s="793"/>
      <c r="E10531" s="176"/>
      <c r="F10531" s="176"/>
      <c r="G10531" s="177"/>
      <c r="H10531" s="177"/>
    </row>
    <row r="10532" spans="1:8" x14ac:dyDescent="0.25">
      <c r="A10532" s="793"/>
      <c r="E10532" s="176"/>
      <c r="F10532" s="176"/>
      <c r="G10532" s="177"/>
      <c r="H10532" s="177"/>
    </row>
    <row r="10533" spans="1:8" x14ac:dyDescent="0.25">
      <c r="A10533" s="793"/>
      <c r="E10533" s="176"/>
      <c r="F10533" s="176"/>
      <c r="G10533" s="177"/>
      <c r="H10533" s="177"/>
    </row>
    <row r="10534" spans="1:8" x14ac:dyDescent="0.25">
      <c r="A10534" s="793"/>
      <c r="E10534" s="176"/>
      <c r="F10534" s="176"/>
      <c r="G10534" s="177"/>
      <c r="H10534" s="177"/>
    </row>
    <row r="10535" spans="1:8" x14ac:dyDescent="0.25">
      <c r="A10535" s="793"/>
      <c r="E10535" s="176"/>
      <c r="F10535" s="176"/>
      <c r="G10535" s="177"/>
      <c r="H10535" s="177"/>
    </row>
    <row r="10536" spans="1:8" x14ac:dyDescent="0.25">
      <c r="A10536" s="793"/>
      <c r="E10536" s="176"/>
      <c r="F10536" s="176"/>
      <c r="G10536" s="177"/>
      <c r="H10536" s="177"/>
    </row>
    <row r="10537" spans="1:8" x14ac:dyDescent="0.25">
      <c r="A10537" s="793"/>
      <c r="E10537" s="176"/>
      <c r="F10537" s="176"/>
      <c r="G10537" s="177"/>
      <c r="H10537" s="177"/>
    </row>
    <row r="10538" spans="1:8" x14ac:dyDescent="0.25">
      <c r="A10538" s="793"/>
      <c r="E10538" s="176"/>
      <c r="F10538" s="176"/>
      <c r="G10538" s="177"/>
      <c r="H10538" s="177"/>
    </row>
    <row r="10539" spans="1:8" x14ac:dyDescent="0.25">
      <c r="A10539" s="793"/>
      <c r="E10539" s="176"/>
      <c r="F10539" s="176"/>
      <c r="G10539" s="177"/>
      <c r="H10539" s="177"/>
    </row>
    <row r="10540" spans="1:8" x14ac:dyDescent="0.25">
      <c r="A10540" s="793"/>
      <c r="E10540" s="176"/>
      <c r="F10540" s="176"/>
      <c r="G10540" s="177"/>
      <c r="H10540" s="177"/>
    </row>
    <row r="10541" spans="1:8" x14ac:dyDescent="0.25">
      <c r="A10541" s="793"/>
      <c r="E10541" s="176"/>
      <c r="F10541" s="176"/>
      <c r="G10541" s="177"/>
      <c r="H10541" s="177"/>
    </row>
    <row r="10542" spans="1:8" x14ac:dyDescent="0.25">
      <c r="A10542" s="793"/>
      <c r="E10542" s="176"/>
      <c r="F10542" s="176"/>
      <c r="G10542" s="177"/>
      <c r="H10542" s="177"/>
    </row>
    <row r="10543" spans="1:8" x14ac:dyDescent="0.25">
      <c r="A10543" s="793"/>
      <c r="E10543" s="176"/>
      <c r="F10543" s="176"/>
      <c r="G10543" s="177"/>
      <c r="H10543" s="177"/>
    </row>
    <row r="10544" spans="1:8" x14ac:dyDescent="0.25">
      <c r="A10544" s="793"/>
      <c r="E10544" s="176"/>
      <c r="F10544" s="176"/>
      <c r="G10544" s="177"/>
      <c r="H10544" s="177"/>
    </row>
    <row r="10545" spans="1:8" x14ac:dyDescent="0.25">
      <c r="A10545" s="793"/>
      <c r="E10545" s="176"/>
      <c r="F10545" s="176"/>
      <c r="G10545" s="177"/>
      <c r="H10545" s="177"/>
    </row>
    <row r="10546" spans="1:8" x14ac:dyDescent="0.25">
      <c r="A10546" s="793"/>
      <c r="E10546" s="176"/>
      <c r="F10546" s="176"/>
      <c r="G10546" s="177"/>
      <c r="H10546" s="177"/>
    </row>
    <row r="10547" spans="1:8" x14ac:dyDescent="0.25">
      <c r="A10547" s="793"/>
      <c r="E10547" s="176"/>
      <c r="F10547" s="176"/>
      <c r="G10547" s="177"/>
      <c r="H10547" s="177"/>
    </row>
    <row r="10548" spans="1:8" x14ac:dyDescent="0.25">
      <c r="A10548" s="793"/>
      <c r="E10548" s="176"/>
      <c r="F10548" s="176"/>
      <c r="G10548" s="177"/>
      <c r="H10548" s="177"/>
    </row>
    <row r="10549" spans="1:8" x14ac:dyDescent="0.25">
      <c r="A10549" s="793"/>
      <c r="E10549" s="176"/>
      <c r="F10549" s="176"/>
      <c r="G10549" s="177"/>
      <c r="H10549" s="177"/>
    </row>
    <row r="10550" spans="1:8" x14ac:dyDescent="0.25">
      <c r="A10550" s="793"/>
      <c r="E10550" s="176"/>
      <c r="F10550" s="176"/>
      <c r="G10550" s="177"/>
      <c r="H10550" s="177"/>
    </row>
    <row r="10551" spans="1:8" x14ac:dyDescent="0.25">
      <c r="A10551" s="793"/>
      <c r="E10551" s="176"/>
      <c r="F10551" s="176"/>
      <c r="G10551" s="177"/>
      <c r="H10551" s="177"/>
    </row>
    <row r="10552" spans="1:8" x14ac:dyDescent="0.25">
      <c r="A10552" s="793"/>
      <c r="E10552" s="176"/>
      <c r="F10552" s="176"/>
      <c r="G10552" s="177"/>
      <c r="H10552" s="177"/>
    </row>
    <row r="10553" spans="1:8" x14ac:dyDescent="0.25">
      <c r="A10553" s="793"/>
      <c r="E10553" s="176"/>
      <c r="F10553" s="176"/>
      <c r="G10553" s="177"/>
      <c r="H10553" s="177"/>
    </row>
    <row r="10554" spans="1:8" x14ac:dyDescent="0.25">
      <c r="A10554" s="793"/>
      <c r="E10554" s="176"/>
      <c r="F10554" s="176"/>
      <c r="G10554" s="177"/>
      <c r="H10554" s="177"/>
    </row>
    <row r="10555" spans="1:8" x14ac:dyDescent="0.25">
      <c r="A10555" s="793"/>
      <c r="E10555" s="176"/>
      <c r="F10555" s="176"/>
      <c r="G10555" s="177"/>
      <c r="H10555" s="177"/>
    </row>
    <row r="10556" spans="1:8" x14ac:dyDescent="0.25">
      <c r="A10556" s="793"/>
      <c r="E10556" s="176"/>
      <c r="F10556" s="176"/>
      <c r="G10556" s="177"/>
      <c r="H10556" s="177"/>
    </row>
    <row r="10557" spans="1:8" x14ac:dyDescent="0.25">
      <c r="A10557" s="793"/>
      <c r="E10557" s="176"/>
      <c r="F10557" s="176"/>
      <c r="G10557" s="177"/>
      <c r="H10557" s="177"/>
    </row>
    <row r="10558" spans="1:8" x14ac:dyDescent="0.25">
      <c r="A10558" s="793"/>
      <c r="E10558" s="176"/>
      <c r="F10558" s="176"/>
      <c r="G10558" s="177"/>
      <c r="H10558" s="177"/>
    </row>
    <row r="10559" spans="1:8" x14ac:dyDescent="0.25">
      <c r="A10559" s="793"/>
      <c r="E10559" s="176"/>
      <c r="F10559" s="176"/>
      <c r="G10559" s="177"/>
      <c r="H10559" s="177"/>
    </row>
    <row r="10560" spans="1:8" x14ac:dyDescent="0.25">
      <c r="A10560" s="793"/>
      <c r="E10560" s="176"/>
      <c r="F10560" s="176"/>
      <c r="G10560" s="177"/>
      <c r="H10560" s="177"/>
    </row>
    <row r="10561" spans="1:8" x14ac:dyDescent="0.25">
      <c r="A10561" s="793"/>
      <c r="E10561" s="176"/>
      <c r="F10561" s="176"/>
      <c r="G10561" s="177"/>
      <c r="H10561" s="177"/>
    </row>
    <row r="10562" spans="1:8" x14ac:dyDescent="0.25">
      <c r="A10562" s="793"/>
      <c r="E10562" s="176"/>
      <c r="F10562" s="176"/>
      <c r="G10562" s="177"/>
      <c r="H10562" s="177"/>
    </row>
    <row r="10563" spans="1:8" x14ac:dyDescent="0.25">
      <c r="A10563" s="793"/>
      <c r="E10563" s="176"/>
      <c r="F10563" s="176"/>
      <c r="G10563" s="177"/>
      <c r="H10563" s="177"/>
    </row>
    <row r="10564" spans="1:8" x14ac:dyDescent="0.25">
      <c r="A10564" s="793"/>
      <c r="E10564" s="176"/>
      <c r="F10564" s="176"/>
      <c r="G10564" s="177"/>
      <c r="H10564" s="177"/>
    </row>
    <row r="10565" spans="1:8" x14ac:dyDescent="0.25">
      <c r="A10565" s="793"/>
      <c r="E10565" s="176"/>
      <c r="F10565" s="176"/>
      <c r="G10565" s="177"/>
      <c r="H10565" s="177"/>
    </row>
    <row r="10566" spans="1:8" x14ac:dyDescent="0.25">
      <c r="A10566" s="793"/>
      <c r="E10566" s="176"/>
      <c r="F10566" s="176"/>
      <c r="G10566" s="177"/>
      <c r="H10566" s="177"/>
    </row>
    <row r="10567" spans="1:8" x14ac:dyDescent="0.25">
      <c r="A10567" s="793"/>
      <c r="E10567" s="176"/>
      <c r="F10567" s="176"/>
      <c r="G10567" s="177"/>
      <c r="H10567" s="177"/>
    </row>
    <row r="10568" spans="1:8" x14ac:dyDescent="0.25">
      <c r="A10568" s="793"/>
      <c r="E10568" s="176"/>
      <c r="F10568" s="176"/>
      <c r="G10568" s="177"/>
      <c r="H10568" s="177"/>
    </row>
    <row r="10569" spans="1:8" x14ac:dyDescent="0.25">
      <c r="A10569" s="793"/>
      <c r="E10569" s="176"/>
      <c r="F10569" s="176"/>
      <c r="G10569" s="177"/>
      <c r="H10569" s="177"/>
    </row>
    <row r="10570" spans="1:8" x14ac:dyDescent="0.25">
      <c r="A10570" s="793"/>
      <c r="E10570" s="176"/>
      <c r="F10570" s="176"/>
      <c r="G10570" s="177"/>
      <c r="H10570" s="177"/>
    </row>
    <row r="10571" spans="1:8" x14ac:dyDescent="0.25">
      <c r="A10571" s="793"/>
      <c r="E10571" s="176"/>
      <c r="F10571" s="176"/>
      <c r="G10571" s="177"/>
      <c r="H10571" s="177"/>
    </row>
    <row r="10572" spans="1:8" x14ac:dyDescent="0.25">
      <c r="A10572" s="793"/>
      <c r="E10572" s="176"/>
      <c r="F10572" s="176"/>
      <c r="G10572" s="177"/>
      <c r="H10572" s="177"/>
    </row>
    <row r="10573" spans="1:8" x14ac:dyDescent="0.25">
      <c r="A10573" s="793"/>
      <c r="E10573" s="176"/>
      <c r="F10573" s="176"/>
      <c r="G10573" s="177"/>
      <c r="H10573" s="177"/>
    </row>
    <row r="10574" spans="1:8" x14ac:dyDescent="0.25">
      <c r="A10574" s="793"/>
      <c r="E10574" s="176"/>
      <c r="F10574" s="176"/>
      <c r="G10574" s="177"/>
      <c r="H10574" s="177"/>
    </row>
    <row r="10575" spans="1:8" x14ac:dyDescent="0.25">
      <c r="A10575" s="793"/>
      <c r="E10575" s="176"/>
      <c r="F10575" s="176"/>
      <c r="G10575" s="177"/>
      <c r="H10575" s="177"/>
    </row>
    <row r="10576" spans="1:8" x14ac:dyDescent="0.25">
      <c r="A10576" s="793"/>
      <c r="E10576" s="176"/>
      <c r="F10576" s="176"/>
      <c r="G10576" s="177"/>
      <c r="H10576" s="177"/>
    </row>
    <row r="10577" spans="1:8" x14ac:dyDescent="0.25">
      <c r="A10577" s="793"/>
      <c r="E10577" s="176"/>
      <c r="F10577" s="176"/>
      <c r="G10577" s="177"/>
      <c r="H10577" s="177"/>
    </row>
    <row r="10578" spans="1:8" x14ac:dyDescent="0.25">
      <c r="A10578" s="793"/>
      <c r="E10578" s="176"/>
      <c r="F10578" s="176"/>
      <c r="G10578" s="177"/>
      <c r="H10578" s="177"/>
    </row>
    <row r="10579" spans="1:8" x14ac:dyDescent="0.25">
      <c r="A10579" s="793"/>
      <c r="E10579" s="176"/>
      <c r="F10579" s="176"/>
      <c r="G10579" s="177"/>
      <c r="H10579" s="177"/>
    </row>
    <row r="10580" spans="1:8" x14ac:dyDescent="0.25">
      <c r="A10580" s="793"/>
      <c r="E10580" s="176"/>
      <c r="F10580" s="176"/>
      <c r="G10580" s="177"/>
      <c r="H10580" s="177"/>
    </row>
    <row r="10581" spans="1:8" x14ac:dyDescent="0.25">
      <c r="A10581" s="793"/>
      <c r="E10581" s="176"/>
      <c r="F10581" s="176"/>
      <c r="G10581" s="177"/>
      <c r="H10581" s="177"/>
    </row>
    <row r="10582" spans="1:8" x14ac:dyDescent="0.25">
      <c r="A10582" s="793"/>
      <c r="E10582" s="176"/>
      <c r="F10582" s="176"/>
      <c r="G10582" s="177"/>
      <c r="H10582" s="177"/>
    </row>
    <row r="10583" spans="1:8" x14ac:dyDescent="0.25">
      <c r="A10583" s="793"/>
      <c r="E10583" s="176"/>
      <c r="F10583" s="176"/>
      <c r="G10583" s="177"/>
      <c r="H10583" s="177"/>
    </row>
    <row r="10584" spans="1:8" x14ac:dyDescent="0.25">
      <c r="A10584" s="793"/>
      <c r="E10584" s="176"/>
      <c r="F10584" s="176"/>
      <c r="G10584" s="177"/>
      <c r="H10584" s="177"/>
    </row>
    <row r="10585" spans="1:8" x14ac:dyDescent="0.25">
      <c r="A10585" s="793"/>
      <c r="E10585" s="176"/>
      <c r="F10585" s="176"/>
      <c r="G10585" s="177"/>
      <c r="H10585" s="177"/>
    </row>
    <row r="10586" spans="1:8" x14ac:dyDescent="0.25">
      <c r="A10586" s="793"/>
      <c r="E10586" s="176"/>
      <c r="F10586" s="176"/>
      <c r="G10586" s="177"/>
      <c r="H10586" s="177"/>
    </row>
    <row r="10587" spans="1:8" x14ac:dyDescent="0.25">
      <c r="A10587" s="793"/>
      <c r="E10587" s="176"/>
      <c r="F10587" s="176"/>
      <c r="G10587" s="177"/>
      <c r="H10587" s="177"/>
    </row>
    <row r="10588" spans="1:8" x14ac:dyDescent="0.25">
      <c r="A10588" s="793"/>
      <c r="E10588" s="176"/>
      <c r="F10588" s="176"/>
      <c r="G10588" s="177"/>
      <c r="H10588" s="177"/>
    </row>
    <row r="10589" spans="1:8" x14ac:dyDescent="0.25">
      <c r="A10589" s="793"/>
      <c r="E10589" s="176"/>
      <c r="F10589" s="176"/>
      <c r="G10589" s="177"/>
      <c r="H10589" s="177"/>
    </row>
    <row r="10590" spans="1:8" x14ac:dyDescent="0.25">
      <c r="A10590" s="793"/>
      <c r="E10590" s="176"/>
      <c r="F10590" s="176"/>
      <c r="G10590" s="177"/>
      <c r="H10590" s="177"/>
    </row>
    <row r="10591" spans="1:8" x14ac:dyDescent="0.25">
      <c r="A10591" s="793"/>
      <c r="E10591" s="176"/>
      <c r="F10591" s="176"/>
      <c r="G10591" s="177"/>
      <c r="H10591" s="177"/>
    </row>
    <row r="10592" spans="1:8" x14ac:dyDescent="0.25">
      <c r="A10592" s="793"/>
      <c r="E10592" s="176"/>
      <c r="F10592" s="176"/>
      <c r="G10592" s="177"/>
      <c r="H10592" s="177"/>
    </row>
    <row r="10593" spans="1:8" x14ac:dyDescent="0.25">
      <c r="A10593" s="793"/>
      <c r="E10593" s="176"/>
      <c r="F10593" s="176"/>
      <c r="G10593" s="177"/>
      <c r="H10593" s="177"/>
    </row>
    <row r="10594" spans="1:8" x14ac:dyDescent="0.25">
      <c r="A10594" s="793"/>
      <c r="E10594" s="176"/>
      <c r="F10594" s="176"/>
      <c r="G10594" s="177"/>
      <c r="H10594" s="177"/>
    </row>
    <row r="10595" spans="1:8" x14ac:dyDescent="0.25">
      <c r="A10595" s="793"/>
      <c r="E10595" s="176"/>
      <c r="F10595" s="176"/>
      <c r="G10595" s="177"/>
      <c r="H10595" s="177"/>
    </row>
    <row r="10596" spans="1:8" x14ac:dyDescent="0.25">
      <c r="A10596" s="793"/>
      <c r="E10596" s="176"/>
      <c r="F10596" s="176"/>
      <c r="G10596" s="177"/>
      <c r="H10596" s="177"/>
    </row>
    <row r="10597" spans="1:8" x14ac:dyDescent="0.25">
      <c r="A10597" s="793"/>
      <c r="E10597" s="176"/>
      <c r="F10597" s="176"/>
      <c r="G10597" s="177"/>
      <c r="H10597" s="177"/>
    </row>
    <row r="10598" spans="1:8" x14ac:dyDescent="0.25">
      <c r="A10598" s="793"/>
      <c r="E10598" s="176"/>
      <c r="F10598" s="176"/>
      <c r="G10598" s="177"/>
      <c r="H10598" s="177"/>
    </row>
    <row r="10599" spans="1:8" x14ac:dyDescent="0.25">
      <c r="A10599" s="793"/>
      <c r="E10599" s="176"/>
      <c r="F10599" s="176"/>
      <c r="G10599" s="177"/>
      <c r="H10599" s="177"/>
    </row>
    <row r="10600" spans="1:8" x14ac:dyDescent="0.25">
      <c r="A10600" s="793"/>
      <c r="E10600" s="176"/>
      <c r="F10600" s="176"/>
      <c r="G10600" s="177"/>
      <c r="H10600" s="177"/>
    </row>
    <row r="10601" spans="1:8" x14ac:dyDescent="0.25">
      <c r="A10601" s="793"/>
      <c r="E10601" s="176"/>
      <c r="F10601" s="176"/>
      <c r="G10601" s="177"/>
      <c r="H10601" s="177"/>
    </row>
    <row r="10602" spans="1:8" x14ac:dyDescent="0.25">
      <c r="A10602" s="793"/>
      <c r="E10602" s="176"/>
      <c r="F10602" s="176"/>
      <c r="G10602" s="177"/>
      <c r="H10602" s="177"/>
    </row>
    <row r="10603" spans="1:8" x14ac:dyDescent="0.25">
      <c r="A10603" s="793"/>
      <c r="E10603" s="176"/>
      <c r="F10603" s="176"/>
      <c r="G10603" s="177"/>
      <c r="H10603" s="177"/>
    </row>
    <row r="10604" spans="1:8" x14ac:dyDescent="0.25">
      <c r="A10604" s="793"/>
      <c r="E10604" s="176"/>
      <c r="F10604" s="176"/>
      <c r="G10604" s="177"/>
      <c r="H10604" s="177"/>
    </row>
    <row r="10605" spans="1:8" x14ac:dyDescent="0.25">
      <c r="A10605" s="793"/>
      <c r="E10605" s="176"/>
      <c r="F10605" s="176"/>
      <c r="G10605" s="177"/>
      <c r="H10605" s="177"/>
    </row>
    <row r="10606" spans="1:8" x14ac:dyDescent="0.25">
      <c r="A10606" s="793"/>
      <c r="E10606" s="176"/>
      <c r="F10606" s="176"/>
      <c r="G10606" s="177"/>
      <c r="H10606" s="177"/>
    </row>
    <row r="10607" spans="1:8" x14ac:dyDescent="0.25">
      <c r="A10607" s="793"/>
      <c r="E10607" s="176"/>
      <c r="F10607" s="176"/>
      <c r="G10607" s="177"/>
      <c r="H10607" s="177"/>
    </row>
    <row r="10608" spans="1:8" x14ac:dyDescent="0.25">
      <c r="A10608" s="793"/>
      <c r="E10608" s="176"/>
      <c r="F10608" s="176"/>
      <c r="G10608" s="177"/>
      <c r="H10608" s="177"/>
    </row>
    <row r="10609" spans="1:8" x14ac:dyDescent="0.25">
      <c r="A10609" s="793"/>
      <c r="E10609" s="176"/>
      <c r="F10609" s="176"/>
      <c r="G10609" s="177"/>
      <c r="H10609" s="177"/>
    </row>
    <row r="10610" spans="1:8" x14ac:dyDescent="0.25">
      <c r="A10610" s="793"/>
      <c r="E10610" s="176"/>
      <c r="F10610" s="176"/>
      <c r="G10610" s="177"/>
      <c r="H10610" s="177"/>
    </row>
    <row r="10611" spans="1:8" x14ac:dyDescent="0.25">
      <c r="A10611" s="793"/>
      <c r="E10611" s="176"/>
      <c r="F10611" s="176"/>
      <c r="G10611" s="177"/>
      <c r="H10611" s="177"/>
    </row>
    <row r="10612" spans="1:8" x14ac:dyDescent="0.25">
      <c r="A10612" s="793"/>
      <c r="E10612" s="176"/>
      <c r="F10612" s="176"/>
      <c r="G10612" s="177"/>
      <c r="H10612" s="177"/>
    </row>
    <row r="10613" spans="1:8" x14ac:dyDescent="0.25">
      <c r="A10613" s="793"/>
      <c r="E10613" s="176"/>
      <c r="F10613" s="176"/>
      <c r="G10613" s="177"/>
      <c r="H10613" s="177"/>
    </row>
    <row r="10614" spans="1:8" x14ac:dyDescent="0.25">
      <c r="A10614" s="793"/>
      <c r="E10614" s="176"/>
      <c r="F10614" s="176"/>
      <c r="G10614" s="177"/>
      <c r="H10614" s="177"/>
    </row>
    <row r="10615" spans="1:8" x14ac:dyDescent="0.25">
      <c r="A10615" s="793"/>
      <c r="E10615" s="176"/>
      <c r="F10615" s="176"/>
      <c r="G10615" s="177"/>
      <c r="H10615" s="177"/>
    </row>
    <row r="10616" spans="1:8" x14ac:dyDescent="0.25">
      <c r="A10616" s="793"/>
      <c r="E10616" s="176"/>
      <c r="F10616" s="176"/>
      <c r="G10616" s="177"/>
      <c r="H10616" s="177"/>
    </row>
    <row r="10617" spans="1:8" x14ac:dyDescent="0.25">
      <c r="A10617" s="793"/>
      <c r="E10617" s="176"/>
      <c r="F10617" s="176"/>
      <c r="G10617" s="177"/>
      <c r="H10617" s="177"/>
    </row>
    <row r="10618" spans="1:8" x14ac:dyDescent="0.25">
      <c r="A10618" s="793"/>
      <c r="E10618" s="176"/>
      <c r="F10618" s="176"/>
      <c r="G10618" s="177"/>
      <c r="H10618" s="177"/>
    </row>
    <row r="10619" spans="1:8" x14ac:dyDescent="0.25">
      <c r="A10619" s="793"/>
      <c r="E10619" s="176"/>
      <c r="F10619" s="176"/>
      <c r="G10619" s="177"/>
      <c r="H10619" s="177"/>
    </row>
    <row r="10620" spans="1:8" x14ac:dyDescent="0.25">
      <c r="A10620" s="793"/>
      <c r="E10620" s="176"/>
      <c r="F10620" s="176"/>
      <c r="G10620" s="177"/>
      <c r="H10620" s="177"/>
    </row>
    <row r="10621" spans="1:8" x14ac:dyDescent="0.25">
      <c r="A10621" s="793"/>
      <c r="E10621" s="176"/>
      <c r="F10621" s="176"/>
      <c r="G10621" s="177"/>
      <c r="H10621" s="177"/>
    </row>
    <row r="10622" spans="1:8" x14ac:dyDescent="0.25">
      <c r="A10622" s="793"/>
      <c r="E10622" s="176"/>
      <c r="F10622" s="176"/>
      <c r="G10622" s="177"/>
      <c r="H10622" s="177"/>
    </row>
    <row r="10623" spans="1:8" x14ac:dyDescent="0.25">
      <c r="A10623" s="793"/>
      <c r="E10623" s="176"/>
      <c r="F10623" s="176"/>
      <c r="G10623" s="177"/>
      <c r="H10623" s="177"/>
    </row>
    <row r="10624" spans="1:8" x14ac:dyDescent="0.25">
      <c r="A10624" s="793"/>
      <c r="E10624" s="176"/>
      <c r="F10624" s="176"/>
      <c r="G10624" s="177"/>
      <c r="H10624" s="177"/>
    </row>
    <row r="10625" spans="1:8" x14ac:dyDescent="0.25">
      <c r="A10625" s="793"/>
      <c r="E10625" s="176"/>
      <c r="F10625" s="176"/>
      <c r="G10625" s="177"/>
      <c r="H10625" s="177"/>
    </row>
    <row r="10626" spans="1:8" x14ac:dyDescent="0.25">
      <c r="A10626" s="793"/>
      <c r="E10626" s="176"/>
      <c r="F10626" s="176"/>
      <c r="G10626" s="177"/>
      <c r="H10626" s="177"/>
    </row>
    <row r="10627" spans="1:8" x14ac:dyDescent="0.25">
      <c r="A10627" s="793"/>
      <c r="E10627" s="176"/>
      <c r="F10627" s="176"/>
      <c r="G10627" s="177"/>
      <c r="H10627" s="177"/>
    </row>
    <row r="10628" spans="1:8" x14ac:dyDescent="0.25">
      <c r="A10628" s="793"/>
      <c r="E10628" s="176"/>
      <c r="F10628" s="176"/>
      <c r="G10628" s="177"/>
      <c r="H10628" s="177"/>
    </row>
    <row r="10629" spans="1:8" x14ac:dyDescent="0.25">
      <c r="A10629" s="793"/>
      <c r="E10629" s="176"/>
      <c r="F10629" s="176"/>
      <c r="G10629" s="177"/>
      <c r="H10629" s="177"/>
    </row>
    <row r="10630" spans="1:8" x14ac:dyDescent="0.25">
      <c r="A10630" s="793"/>
      <c r="E10630" s="176"/>
      <c r="F10630" s="176"/>
      <c r="G10630" s="177"/>
      <c r="H10630" s="177"/>
    </row>
    <row r="10631" spans="1:8" x14ac:dyDescent="0.25">
      <c r="A10631" s="793"/>
      <c r="E10631" s="176"/>
      <c r="F10631" s="176"/>
      <c r="G10631" s="177"/>
      <c r="H10631" s="177"/>
    </row>
    <row r="10632" spans="1:8" x14ac:dyDescent="0.25">
      <c r="A10632" s="793"/>
      <c r="E10632" s="176"/>
      <c r="F10632" s="176"/>
      <c r="G10632" s="177"/>
      <c r="H10632" s="177"/>
    </row>
    <row r="10633" spans="1:8" x14ac:dyDescent="0.25">
      <c r="A10633" s="793"/>
      <c r="E10633" s="176"/>
      <c r="F10633" s="176"/>
      <c r="G10633" s="177"/>
      <c r="H10633" s="177"/>
    </row>
    <row r="10634" spans="1:8" x14ac:dyDescent="0.25">
      <c r="A10634" s="793"/>
      <c r="E10634" s="176"/>
      <c r="F10634" s="176"/>
      <c r="G10634" s="177"/>
      <c r="H10634" s="177"/>
    </row>
    <row r="10635" spans="1:8" x14ac:dyDescent="0.25">
      <c r="A10635" s="793"/>
      <c r="E10635" s="176"/>
      <c r="F10635" s="176"/>
      <c r="G10635" s="177"/>
      <c r="H10635" s="177"/>
    </row>
    <row r="10636" spans="1:8" x14ac:dyDescent="0.25">
      <c r="A10636" s="793"/>
      <c r="E10636" s="176"/>
      <c r="F10636" s="176"/>
      <c r="G10636" s="177"/>
      <c r="H10636" s="177"/>
    </row>
    <row r="10637" spans="1:8" x14ac:dyDescent="0.25">
      <c r="A10637" s="793"/>
      <c r="E10637" s="176"/>
      <c r="F10637" s="176"/>
      <c r="G10637" s="177"/>
      <c r="H10637" s="177"/>
    </row>
    <row r="10638" spans="1:8" x14ac:dyDescent="0.25">
      <c r="A10638" s="793"/>
      <c r="E10638" s="176"/>
      <c r="F10638" s="176"/>
      <c r="G10638" s="177"/>
      <c r="H10638" s="177"/>
    </row>
    <row r="10639" spans="1:8" x14ac:dyDescent="0.25">
      <c r="A10639" s="793"/>
      <c r="E10639" s="176"/>
      <c r="F10639" s="176"/>
      <c r="G10639" s="177"/>
      <c r="H10639" s="177"/>
    </row>
    <row r="10640" spans="1:8" x14ac:dyDescent="0.25">
      <c r="A10640" s="793"/>
      <c r="E10640" s="176"/>
      <c r="F10640" s="176"/>
      <c r="G10640" s="177"/>
      <c r="H10640" s="177"/>
    </row>
    <row r="10641" spans="1:8" x14ac:dyDescent="0.25">
      <c r="A10641" s="793"/>
      <c r="E10641" s="176"/>
      <c r="F10641" s="176"/>
      <c r="G10641" s="177"/>
      <c r="H10641" s="177"/>
    </row>
    <row r="10642" spans="1:8" x14ac:dyDescent="0.25">
      <c r="A10642" s="793"/>
      <c r="E10642" s="176"/>
      <c r="F10642" s="176"/>
      <c r="G10642" s="177"/>
      <c r="H10642" s="177"/>
    </row>
    <row r="10643" spans="1:8" x14ac:dyDescent="0.25">
      <c r="A10643" s="793"/>
      <c r="E10643" s="176"/>
      <c r="F10643" s="176"/>
      <c r="G10643" s="177"/>
      <c r="H10643" s="177"/>
    </row>
    <row r="10644" spans="1:8" x14ac:dyDescent="0.25">
      <c r="A10644" s="793"/>
      <c r="E10644" s="176"/>
      <c r="F10644" s="176"/>
      <c r="G10644" s="177"/>
      <c r="H10644" s="177"/>
    </row>
    <row r="10645" spans="1:8" x14ac:dyDescent="0.25">
      <c r="A10645" s="793"/>
      <c r="E10645" s="176"/>
      <c r="F10645" s="176"/>
      <c r="G10645" s="177"/>
      <c r="H10645" s="177"/>
    </row>
    <row r="10646" spans="1:8" x14ac:dyDescent="0.25">
      <c r="A10646" s="793"/>
      <c r="E10646" s="176"/>
      <c r="F10646" s="176"/>
      <c r="G10646" s="177"/>
      <c r="H10646" s="177"/>
    </row>
    <row r="10647" spans="1:8" x14ac:dyDescent="0.25">
      <c r="A10647" s="793"/>
      <c r="E10647" s="176"/>
      <c r="F10647" s="176"/>
      <c r="G10647" s="177"/>
      <c r="H10647" s="177"/>
    </row>
    <row r="10648" spans="1:8" x14ac:dyDescent="0.25">
      <c r="A10648" s="793"/>
      <c r="E10648" s="176"/>
      <c r="F10648" s="176"/>
      <c r="G10648" s="177"/>
      <c r="H10648" s="177"/>
    </row>
    <row r="10649" spans="1:8" x14ac:dyDescent="0.25">
      <c r="A10649" s="793"/>
      <c r="E10649" s="176"/>
      <c r="F10649" s="176"/>
      <c r="G10649" s="177"/>
      <c r="H10649" s="177"/>
    </row>
    <row r="10650" spans="1:8" x14ac:dyDescent="0.25">
      <c r="A10650" s="793"/>
      <c r="E10650" s="176"/>
      <c r="F10650" s="176"/>
      <c r="G10650" s="177"/>
      <c r="H10650" s="177"/>
    </row>
    <row r="10651" spans="1:8" x14ac:dyDescent="0.25">
      <c r="A10651" s="793"/>
      <c r="E10651" s="176"/>
      <c r="F10651" s="176"/>
      <c r="G10651" s="177"/>
      <c r="H10651" s="177"/>
    </row>
    <row r="10652" spans="1:8" x14ac:dyDescent="0.25">
      <c r="A10652" s="793"/>
      <c r="E10652" s="176"/>
      <c r="F10652" s="176"/>
      <c r="G10652" s="177"/>
      <c r="H10652" s="177"/>
    </row>
    <row r="10653" spans="1:8" x14ac:dyDescent="0.25">
      <c r="A10653" s="793"/>
      <c r="E10653" s="176"/>
      <c r="F10653" s="176"/>
      <c r="G10653" s="177"/>
      <c r="H10653" s="177"/>
    </row>
    <row r="10654" spans="1:8" x14ac:dyDescent="0.25">
      <c r="A10654" s="793"/>
      <c r="E10654" s="176"/>
      <c r="F10654" s="176"/>
      <c r="G10654" s="177"/>
      <c r="H10654" s="177"/>
    </row>
    <row r="10655" spans="1:8" x14ac:dyDescent="0.25">
      <c r="A10655" s="793"/>
      <c r="E10655" s="176"/>
      <c r="F10655" s="176"/>
      <c r="G10655" s="177"/>
      <c r="H10655" s="177"/>
    </row>
    <row r="10656" spans="1:8" x14ac:dyDescent="0.25">
      <c r="A10656" s="793"/>
      <c r="E10656" s="176"/>
      <c r="F10656" s="176"/>
      <c r="G10656" s="177"/>
      <c r="H10656" s="177"/>
    </row>
    <row r="10657" spans="1:8" x14ac:dyDescent="0.25">
      <c r="A10657" s="793"/>
      <c r="E10657" s="176"/>
      <c r="F10657" s="176"/>
      <c r="G10657" s="177"/>
      <c r="H10657" s="177"/>
    </row>
    <row r="10658" spans="1:8" x14ac:dyDescent="0.25">
      <c r="A10658" s="793"/>
      <c r="E10658" s="176"/>
      <c r="F10658" s="176"/>
      <c r="G10658" s="177"/>
      <c r="H10658" s="177"/>
    </row>
    <row r="10659" spans="1:8" x14ac:dyDescent="0.25">
      <c r="A10659" s="793"/>
      <c r="E10659" s="176"/>
      <c r="F10659" s="176"/>
      <c r="G10659" s="177"/>
      <c r="H10659" s="177"/>
    </row>
    <row r="10660" spans="1:8" x14ac:dyDescent="0.25">
      <c r="A10660" s="793"/>
      <c r="E10660" s="176"/>
      <c r="F10660" s="176"/>
      <c r="G10660" s="177"/>
      <c r="H10660" s="177"/>
    </row>
    <row r="10661" spans="1:8" x14ac:dyDescent="0.25">
      <c r="A10661" s="793"/>
      <c r="E10661" s="176"/>
      <c r="F10661" s="176"/>
      <c r="G10661" s="177"/>
      <c r="H10661" s="177"/>
    </row>
    <row r="10662" spans="1:8" x14ac:dyDescent="0.25">
      <c r="A10662" s="793"/>
      <c r="E10662" s="176"/>
      <c r="F10662" s="176"/>
      <c r="G10662" s="177"/>
      <c r="H10662" s="177"/>
    </row>
    <row r="10663" spans="1:8" x14ac:dyDescent="0.25">
      <c r="A10663" s="793"/>
      <c r="E10663" s="176"/>
      <c r="F10663" s="176"/>
      <c r="G10663" s="177"/>
      <c r="H10663" s="177"/>
    </row>
    <row r="10664" spans="1:8" x14ac:dyDescent="0.25">
      <c r="A10664" s="793"/>
      <c r="E10664" s="176"/>
      <c r="F10664" s="176"/>
      <c r="G10664" s="177"/>
      <c r="H10664" s="177"/>
    </row>
    <row r="10665" spans="1:8" x14ac:dyDescent="0.25">
      <c r="A10665" s="793"/>
      <c r="E10665" s="176"/>
      <c r="F10665" s="176"/>
      <c r="G10665" s="177"/>
      <c r="H10665" s="177"/>
    </row>
    <row r="10666" spans="1:8" x14ac:dyDescent="0.25">
      <c r="A10666" s="793"/>
      <c r="E10666" s="176"/>
      <c r="F10666" s="176"/>
      <c r="G10666" s="177"/>
      <c r="H10666" s="177"/>
    </row>
    <row r="10667" spans="1:8" x14ac:dyDescent="0.25">
      <c r="A10667" s="793"/>
      <c r="E10667" s="176"/>
      <c r="F10667" s="176"/>
      <c r="G10667" s="177"/>
      <c r="H10667" s="177"/>
    </row>
    <row r="10668" spans="1:8" x14ac:dyDescent="0.25">
      <c r="A10668" s="793"/>
      <c r="E10668" s="176"/>
      <c r="F10668" s="176"/>
      <c r="G10668" s="177"/>
      <c r="H10668" s="177"/>
    </row>
    <row r="10669" spans="1:8" x14ac:dyDescent="0.25">
      <c r="A10669" s="793"/>
      <c r="E10669" s="176"/>
      <c r="F10669" s="176"/>
      <c r="G10669" s="177"/>
      <c r="H10669" s="177"/>
    </row>
    <row r="10670" spans="1:8" x14ac:dyDescent="0.25">
      <c r="A10670" s="793"/>
      <c r="E10670" s="176"/>
      <c r="F10670" s="176"/>
      <c r="G10670" s="177"/>
      <c r="H10670" s="177"/>
    </row>
    <row r="10671" spans="1:8" x14ac:dyDescent="0.25">
      <c r="A10671" s="793"/>
      <c r="E10671" s="176"/>
      <c r="F10671" s="176"/>
      <c r="G10671" s="177"/>
      <c r="H10671" s="177"/>
    </row>
    <row r="10672" spans="1:8" x14ac:dyDescent="0.25">
      <c r="A10672" s="793"/>
      <c r="E10672" s="176"/>
      <c r="F10672" s="176"/>
      <c r="G10672" s="177"/>
      <c r="H10672" s="177"/>
    </row>
    <row r="10673" spans="1:8" x14ac:dyDescent="0.25">
      <c r="A10673" s="793"/>
      <c r="E10673" s="176"/>
      <c r="F10673" s="176"/>
      <c r="G10673" s="177"/>
      <c r="H10673" s="177"/>
    </row>
    <row r="10674" spans="1:8" x14ac:dyDescent="0.25">
      <c r="A10674" s="793"/>
      <c r="E10674" s="176"/>
      <c r="F10674" s="176"/>
      <c r="G10674" s="177"/>
      <c r="H10674" s="177"/>
    </row>
    <row r="10675" spans="1:8" x14ac:dyDescent="0.25">
      <c r="A10675" s="793"/>
      <c r="E10675" s="176"/>
      <c r="F10675" s="176"/>
      <c r="G10675" s="177"/>
      <c r="H10675" s="177"/>
    </row>
    <row r="10676" spans="1:8" x14ac:dyDescent="0.25">
      <c r="A10676" s="793"/>
      <c r="E10676" s="176"/>
      <c r="F10676" s="176"/>
      <c r="G10676" s="177"/>
      <c r="H10676" s="177"/>
    </row>
    <row r="10677" spans="1:8" x14ac:dyDescent="0.25">
      <c r="A10677" s="793"/>
      <c r="E10677" s="176"/>
      <c r="F10677" s="176"/>
      <c r="G10677" s="177"/>
      <c r="H10677" s="177"/>
    </row>
    <row r="10678" spans="1:8" x14ac:dyDescent="0.25">
      <c r="A10678" s="793"/>
      <c r="E10678" s="176"/>
      <c r="F10678" s="176"/>
      <c r="G10678" s="177"/>
      <c r="H10678" s="177"/>
    </row>
    <row r="10679" spans="1:8" x14ac:dyDescent="0.25">
      <c r="A10679" s="793"/>
      <c r="E10679" s="176"/>
      <c r="F10679" s="176"/>
      <c r="G10679" s="177"/>
      <c r="H10679" s="177"/>
    </row>
    <row r="10680" spans="1:8" x14ac:dyDescent="0.25">
      <c r="A10680" s="793"/>
      <c r="E10680" s="176"/>
      <c r="F10680" s="176"/>
      <c r="G10680" s="177"/>
      <c r="H10680" s="177"/>
    </row>
    <row r="10681" spans="1:8" x14ac:dyDescent="0.25">
      <c r="A10681" s="793"/>
      <c r="E10681" s="176"/>
      <c r="F10681" s="176"/>
      <c r="G10681" s="177"/>
      <c r="H10681" s="177"/>
    </row>
    <row r="10682" spans="1:8" x14ac:dyDescent="0.25">
      <c r="A10682" s="793"/>
      <c r="E10682" s="176"/>
      <c r="F10682" s="176"/>
      <c r="G10682" s="177"/>
      <c r="H10682" s="177"/>
    </row>
    <row r="10683" spans="1:8" x14ac:dyDescent="0.25">
      <c r="A10683" s="793"/>
      <c r="E10683" s="176"/>
      <c r="F10683" s="176"/>
      <c r="G10683" s="177"/>
      <c r="H10683" s="177"/>
    </row>
    <row r="10684" spans="1:8" x14ac:dyDescent="0.25">
      <c r="A10684" s="793"/>
      <c r="E10684" s="176"/>
      <c r="F10684" s="176"/>
      <c r="G10684" s="177"/>
      <c r="H10684" s="177"/>
    </row>
    <row r="10685" spans="1:8" x14ac:dyDescent="0.25">
      <c r="A10685" s="793"/>
      <c r="E10685" s="176"/>
      <c r="F10685" s="176"/>
      <c r="G10685" s="177"/>
      <c r="H10685" s="177"/>
    </row>
    <row r="10686" spans="1:8" x14ac:dyDescent="0.25">
      <c r="A10686" s="793"/>
      <c r="E10686" s="176"/>
      <c r="F10686" s="176"/>
      <c r="G10686" s="177"/>
      <c r="H10686" s="177"/>
    </row>
    <row r="10687" spans="1:8" x14ac:dyDescent="0.25">
      <c r="A10687" s="793"/>
      <c r="E10687" s="176"/>
      <c r="F10687" s="176"/>
      <c r="G10687" s="177"/>
      <c r="H10687" s="177"/>
    </row>
    <row r="10688" spans="1:8" x14ac:dyDescent="0.25">
      <c r="A10688" s="793"/>
      <c r="E10688" s="176"/>
      <c r="F10688" s="176"/>
      <c r="G10688" s="177"/>
      <c r="H10688" s="177"/>
    </row>
    <row r="10689" spans="1:8" x14ac:dyDescent="0.25">
      <c r="A10689" s="793"/>
      <c r="E10689" s="176"/>
      <c r="F10689" s="176"/>
      <c r="G10689" s="177"/>
      <c r="H10689" s="177"/>
    </row>
    <row r="10690" spans="1:8" x14ac:dyDescent="0.25">
      <c r="A10690" s="793"/>
      <c r="E10690" s="176"/>
      <c r="F10690" s="176"/>
      <c r="G10690" s="177"/>
      <c r="H10690" s="177"/>
    </row>
    <row r="10691" spans="1:8" x14ac:dyDescent="0.25">
      <c r="A10691" s="793"/>
      <c r="E10691" s="176"/>
      <c r="F10691" s="176"/>
      <c r="G10691" s="177"/>
      <c r="H10691" s="177"/>
    </row>
    <row r="10692" spans="1:8" x14ac:dyDescent="0.25">
      <c r="A10692" s="793"/>
      <c r="E10692" s="176"/>
      <c r="F10692" s="176"/>
      <c r="G10692" s="177"/>
      <c r="H10692" s="177"/>
    </row>
    <row r="10693" spans="1:8" x14ac:dyDescent="0.25">
      <c r="A10693" s="793"/>
      <c r="E10693" s="176"/>
      <c r="F10693" s="176"/>
      <c r="G10693" s="177"/>
      <c r="H10693" s="177"/>
    </row>
    <row r="10694" spans="1:8" x14ac:dyDescent="0.25">
      <c r="A10694" s="793"/>
      <c r="E10694" s="176"/>
      <c r="F10694" s="176"/>
      <c r="G10694" s="177"/>
      <c r="H10694" s="177"/>
    </row>
    <row r="10695" spans="1:8" x14ac:dyDescent="0.25">
      <c r="A10695" s="793"/>
      <c r="E10695" s="176"/>
      <c r="F10695" s="176"/>
      <c r="G10695" s="177"/>
      <c r="H10695" s="177"/>
    </row>
    <row r="10696" spans="1:8" x14ac:dyDescent="0.25">
      <c r="A10696" s="793"/>
      <c r="E10696" s="176"/>
      <c r="F10696" s="176"/>
      <c r="G10696" s="177"/>
      <c r="H10696" s="177"/>
    </row>
    <row r="10697" spans="1:8" x14ac:dyDescent="0.25">
      <c r="A10697" s="793"/>
      <c r="E10697" s="176"/>
      <c r="F10697" s="176"/>
      <c r="G10697" s="177"/>
      <c r="H10697" s="177"/>
    </row>
    <row r="10698" spans="1:8" x14ac:dyDescent="0.25">
      <c r="A10698" s="793"/>
      <c r="E10698" s="176"/>
      <c r="F10698" s="176"/>
      <c r="G10698" s="177"/>
      <c r="H10698" s="177"/>
    </row>
    <row r="10699" spans="1:8" x14ac:dyDescent="0.25">
      <c r="A10699" s="793"/>
      <c r="E10699" s="176"/>
      <c r="F10699" s="176"/>
      <c r="G10699" s="177"/>
      <c r="H10699" s="177"/>
    </row>
    <row r="10700" spans="1:8" x14ac:dyDescent="0.25">
      <c r="A10700" s="793"/>
      <c r="E10700" s="176"/>
      <c r="F10700" s="176"/>
      <c r="G10700" s="177"/>
      <c r="H10700" s="177"/>
    </row>
    <row r="10701" spans="1:8" x14ac:dyDescent="0.25">
      <c r="A10701" s="793"/>
      <c r="E10701" s="176"/>
      <c r="F10701" s="176"/>
      <c r="G10701" s="177"/>
      <c r="H10701" s="177"/>
    </row>
    <row r="10702" spans="1:8" x14ac:dyDescent="0.25">
      <c r="A10702" s="793"/>
      <c r="E10702" s="176"/>
      <c r="F10702" s="176"/>
      <c r="G10702" s="177"/>
      <c r="H10702" s="177"/>
    </row>
    <row r="10703" spans="1:8" x14ac:dyDescent="0.25">
      <c r="A10703" s="793"/>
      <c r="E10703" s="176"/>
      <c r="F10703" s="176"/>
      <c r="G10703" s="177"/>
      <c r="H10703" s="177"/>
    </row>
    <row r="10704" spans="1:8" x14ac:dyDescent="0.25">
      <c r="A10704" s="793"/>
      <c r="E10704" s="176"/>
      <c r="F10704" s="176"/>
      <c r="G10704" s="177"/>
      <c r="H10704" s="177"/>
    </row>
    <row r="10705" spans="1:8" x14ac:dyDescent="0.25">
      <c r="A10705" s="793"/>
      <c r="E10705" s="176"/>
      <c r="F10705" s="176"/>
      <c r="G10705" s="177"/>
      <c r="H10705" s="177"/>
    </row>
    <row r="10706" spans="1:8" x14ac:dyDescent="0.25">
      <c r="A10706" s="793"/>
      <c r="E10706" s="176"/>
      <c r="F10706" s="176"/>
      <c r="G10706" s="177"/>
      <c r="H10706" s="177"/>
    </row>
    <row r="10707" spans="1:8" x14ac:dyDescent="0.25">
      <c r="A10707" s="793"/>
      <c r="E10707" s="176"/>
      <c r="F10707" s="176"/>
      <c r="G10707" s="177"/>
      <c r="H10707" s="177"/>
    </row>
    <row r="10708" spans="1:8" x14ac:dyDescent="0.25">
      <c r="A10708" s="793"/>
      <c r="E10708" s="176"/>
      <c r="F10708" s="176"/>
      <c r="G10708" s="177"/>
      <c r="H10708" s="177"/>
    </row>
    <row r="10709" spans="1:8" x14ac:dyDescent="0.25">
      <c r="A10709" s="793"/>
      <c r="E10709" s="176"/>
      <c r="F10709" s="176"/>
      <c r="G10709" s="177"/>
      <c r="H10709" s="177"/>
    </row>
    <row r="10710" spans="1:8" x14ac:dyDescent="0.25">
      <c r="A10710" s="793"/>
      <c r="E10710" s="176"/>
      <c r="F10710" s="176"/>
      <c r="G10710" s="177"/>
      <c r="H10710" s="177"/>
    </row>
    <row r="10711" spans="1:8" x14ac:dyDescent="0.25">
      <c r="A10711" s="793"/>
      <c r="E10711" s="176"/>
      <c r="F10711" s="176"/>
      <c r="G10711" s="177"/>
      <c r="H10711" s="177"/>
    </row>
    <row r="10712" spans="1:8" x14ac:dyDescent="0.25">
      <c r="A10712" s="793"/>
      <c r="E10712" s="176"/>
      <c r="F10712" s="176"/>
      <c r="G10712" s="177"/>
      <c r="H10712" s="177"/>
    </row>
    <row r="10713" spans="1:8" x14ac:dyDescent="0.25">
      <c r="A10713" s="793"/>
      <c r="E10713" s="176"/>
      <c r="F10713" s="176"/>
      <c r="G10713" s="177"/>
      <c r="H10713" s="177"/>
    </row>
    <row r="10714" spans="1:8" x14ac:dyDescent="0.25">
      <c r="A10714" s="793"/>
      <c r="E10714" s="176"/>
      <c r="F10714" s="176"/>
      <c r="G10714" s="177"/>
      <c r="H10714" s="177"/>
    </row>
    <row r="10715" spans="1:8" x14ac:dyDescent="0.25">
      <c r="A10715" s="793"/>
      <c r="E10715" s="176"/>
      <c r="F10715" s="176"/>
      <c r="G10715" s="177"/>
      <c r="H10715" s="177"/>
    </row>
    <row r="10716" spans="1:8" x14ac:dyDescent="0.25">
      <c r="A10716" s="793"/>
      <c r="E10716" s="176"/>
      <c r="F10716" s="176"/>
      <c r="G10716" s="177"/>
      <c r="H10716" s="177"/>
    </row>
    <row r="10717" spans="1:8" x14ac:dyDescent="0.25">
      <c r="A10717" s="793"/>
      <c r="E10717" s="176"/>
      <c r="F10717" s="176"/>
      <c r="G10717" s="177"/>
      <c r="H10717" s="177"/>
    </row>
    <row r="10718" spans="1:8" x14ac:dyDescent="0.25">
      <c r="A10718" s="793"/>
      <c r="E10718" s="176"/>
      <c r="F10718" s="176"/>
      <c r="G10718" s="177"/>
      <c r="H10718" s="177"/>
    </row>
    <row r="10719" spans="1:8" x14ac:dyDescent="0.25">
      <c r="A10719" s="793"/>
      <c r="E10719" s="176"/>
      <c r="F10719" s="176"/>
      <c r="G10719" s="177"/>
      <c r="H10719" s="177"/>
    </row>
    <row r="10720" spans="1:8" x14ac:dyDescent="0.25">
      <c r="A10720" s="793"/>
      <c r="E10720" s="176"/>
      <c r="F10720" s="176"/>
      <c r="G10720" s="177"/>
      <c r="H10720" s="177"/>
    </row>
    <row r="10721" spans="1:8" x14ac:dyDescent="0.25">
      <c r="A10721" s="793"/>
      <c r="E10721" s="176"/>
      <c r="F10721" s="176"/>
      <c r="G10721" s="177"/>
      <c r="H10721" s="177"/>
    </row>
    <row r="10722" spans="1:8" x14ac:dyDescent="0.25">
      <c r="A10722" s="793"/>
      <c r="E10722" s="176"/>
      <c r="F10722" s="176"/>
      <c r="G10722" s="177"/>
      <c r="H10722" s="177"/>
    </row>
    <row r="10723" spans="1:8" x14ac:dyDescent="0.25">
      <c r="A10723" s="793"/>
      <c r="E10723" s="176"/>
      <c r="F10723" s="176"/>
      <c r="G10723" s="177"/>
      <c r="H10723" s="177"/>
    </row>
    <row r="10724" spans="1:8" x14ac:dyDescent="0.25">
      <c r="A10724" s="793"/>
      <c r="E10724" s="176"/>
      <c r="F10724" s="176"/>
      <c r="G10724" s="177"/>
      <c r="H10724" s="177"/>
    </row>
    <row r="10725" spans="1:8" x14ac:dyDescent="0.25">
      <c r="A10725" s="793"/>
      <c r="E10725" s="176"/>
      <c r="F10725" s="176"/>
      <c r="G10725" s="177"/>
      <c r="H10725" s="177"/>
    </row>
    <row r="10726" spans="1:8" x14ac:dyDescent="0.25">
      <c r="A10726" s="793"/>
      <c r="E10726" s="176"/>
      <c r="F10726" s="176"/>
      <c r="G10726" s="177"/>
      <c r="H10726" s="177"/>
    </row>
    <row r="10727" spans="1:8" x14ac:dyDescent="0.25">
      <c r="A10727" s="793"/>
      <c r="E10727" s="176"/>
      <c r="F10727" s="176"/>
      <c r="G10727" s="177"/>
      <c r="H10727" s="177"/>
    </row>
    <row r="10728" spans="1:8" x14ac:dyDescent="0.25">
      <c r="A10728" s="793"/>
      <c r="E10728" s="176"/>
      <c r="F10728" s="176"/>
      <c r="G10728" s="177"/>
      <c r="H10728" s="177"/>
    </row>
    <row r="10729" spans="1:8" x14ac:dyDescent="0.25">
      <c r="A10729" s="793"/>
      <c r="E10729" s="176"/>
      <c r="F10729" s="176"/>
      <c r="G10729" s="177"/>
      <c r="H10729" s="177"/>
    </row>
    <row r="10730" spans="1:8" x14ac:dyDescent="0.25">
      <c r="A10730" s="793"/>
      <c r="E10730" s="176"/>
      <c r="F10730" s="176"/>
      <c r="G10730" s="177"/>
      <c r="H10730" s="177"/>
    </row>
    <row r="10731" spans="1:8" x14ac:dyDescent="0.25">
      <c r="A10731" s="793"/>
      <c r="E10731" s="176"/>
      <c r="F10731" s="176"/>
      <c r="G10731" s="177"/>
      <c r="H10731" s="177"/>
    </row>
    <row r="10732" spans="1:8" x14ac:dyDescent="0.25">
      <c r="A10732" s="793"/>
      <c r="E10732" s="176"/>
      <c r="F10732" s="176"/>
      <c r="G10732" s="177"/>
      <c r="H10732" s="177"/>
    </row>
    <row r="10733" spans="1:8" x14ac:dyDescent="0.25">
      <c r="A10733" s="793"/>
      <c r="E10733" s="176"/>
      <c r="F10733" s="176"/>
      <c r="G10733" s="177"/>
      <c r="H10733" s="177"/>
    </row>
    <row r="10734" spans="1:8" x14ac:dyDescent="0.25">
      <c r="A10734" s="793"/>
      <c r="E10734" s="176"/>
      <c r="F10734" s="176"/>
      <c r="G10734" s="177"/>
      <c r="H10734" s="177"/>
    </row>
    <row r="10735" spans="1:8" x14ac:dyDescent="0.25">
      <c r="A10735" s="793"/>
      <c r="E10735" s="176"/>
      <c r="F10735" s="176"/>
      <c r="G10735" s="177"/>
      <c r="H10735" s="177"/>
    </row>
    <row r="10736" spans="1:8" x14ac:dyDescent="0.25">
      <c r="A10736" s="793"/>
      <c r="E10736" s="176"/>
      <c r="F10736" s="176"/>
      <c r="G10736" s="177"/>
      <c r="H10736" s="177"/>
    </row>
    <row r="10737" spans="1:8" x14ac:dyDescent="0.25">
      <c r="A10737" s="793"/>
      <c r="E10737" s="176"/>
      <c r="F10737" s="176"/>
      <c r="G10737" s="177"/>
      <c r="H10737" s="177"/>
    </row>
    <row r="10738" spans="1:8" x14ac:dyDescent="0.25">
      <c r="A10738" s="793"/>
      <c r="E10738" s="176"/>
      <c r="F10738" s="176"/>
      <c r="G10738" s="177"/>
      <c r="H10738" s="177"/>
    </row>
    <row r="10739" spans="1:8" x14ac:dyDescent="0.25">
      <c r="A10739" s="793"/>
      <c r="E10739" s="176"/>
      <c r="F10739" s="176"/>
      <c r="G10739" s="177"/>
      <c r="H10739" s="177"/>
    </row>
    <row r="10740" spans="1:8" x14ac:dyDescent="0.25">
      <c r="A10740" s="793"/>
      <c r="E10740" s="176"/>
      <c r="F10740" s="176"/>
      <c r="G10740" s="177"/>
      <c r="H10740" s="177"/>
    </row>
    <row r="10741" spans="1:8" x14ac:dyDescent="0.25">
      <c r="A10741" s="793"/>
      <c r="E10741" s="176"/>
      <c r="F10741" s="176"/>
      <c r="G10741" s="177"/>
      <c r="H10741" s="177"/>
    </row>
    <row r="10742" spans="1:8" x14ac:dyDescent="0.25">
      <c r="A10742" s="793"/>
      <c r="E10742" s="176"/>
      <c r="F10742" s="176"/>
      <c r="G10742" s="177"/>
      <c r="H10742" s="177"/>
    </row>
    <row r="10743" spans="1:8" x14ac:dyDescent="0.25">
      <c r="A10743" s="793"/>
      <c r="E10743" s="176"/>
      <c r="F10743" s="176"/>
      <c r="G10743" s="177"/>
      <c r="H10743" s="177"/>
    </row>
    <row r="10744" spans="1:8" x14ac:dyDescent="0.25">
      <c r="A10744" s="793"/>
      <c r="E10744" s="176"/>
      <c r="F10744" s="176"/>
      <c r="G10744" s="177"/>
      <c r="H10744" s="177"/>
    </row>
    <row r="10745" spans="1:8" x14ac:dyDescent="0.25">
      <c r="A10745" s="793"/>
      <c r="E10745" s="176"/>
      <c r="F10745" s="176"/>
      <c r="G10745" s="177"/>
      <c r="H10745" s="177"/>
    </row>
    <row r="10746" spans="1:8" x14ac:dyDescent="0.25">
      <c r="A10746" s="793"/>
      <c r="E10746" s="176"/>
      <c r="F10746" s="176"/>
      <c r="G10746" s="177"/>
      <c r="H10746" s="177"/>
    </row>
    <row r="10747" spans="1:8" x14ac:dyDescent="0.25">
      <c r="A10747" s="793"/>
      <c r="E10747" s="176"/>
      <c r="F10747" s="176"/>
      <c r="G10747" s="177"/>
      <c r="H10747" s="177"/>
    </row>
    <row r="10748" spans="1:8" x14ac:dyDescent="0.25">
      <c r="A10748" s="793"/>
      <c r="E10748" s="176"/>
      <c r="F10748" s="176"/>
      <c r="G10748" s="177"/>
      <c r="H10748" s="177"/>
    </row>
    <row r="10749" spans="1:8" x14ac:dyDescent="0.25">
      <c r="A10749" s="793"/>
      <c r="E10749" s="176"/>
      <c r="F10749" s="176"/>
      <c r="G10749" s="177"/>
      <c r="H10749" s="177"/>
    </row>
    <row r="10750" spans="1:8" x14ac:dyDescent="0.25">
      <c r="A10750" s="793"/>
      <c r="E10750" s="176"/>
      <c r="F10750" s="176"/>
      <c r="G10750" s="177"/>
      <c r="H10750" s="177"/>
    </row>
    <row r="10751" spans="1:8" x14ac:dyDescent="0.25">
      <c r="A10751" s="793"/>
      <c r="E10751" s="176"/>
      <c r="F10751" s="176"/>
      <c r="G10751" s="177"/>
      <c r="H10751" s="177"/>
    </row>
    <row r="10752" spans="1:8" x14ac:dyDescent="0.25">
      <c r="A10752" s="793"/>
      <c r="E10752" s="176"/>
      <c r="F10752" s="176"/>
      <c r="G10752" s="177"/>
      <c r="H10752" s="177"/>
    </row>
    <row r="10753" spans="1:8" x14ac:dyDescent="0.25">
      <c r="A10753" s="793"/>
      <c r="E10753" s="176"/>
      <c r="F10753" s="176"/>
      <c r="G10753" s="177"/>
      <c r="H10753" s="177"/>
    </row>
    <row r="10754" spans="1:8" x14ac:dyDescent="0.25">
      <c r="A10754" s="793"/>
      <c r="E10754" s="176"/>
      <c r="F10754" s="176"/>
      <c r="G10754" s="177"/>
      <c r="H10754" s="177"/>
    </row>
    <row r="10755" spans="1:8" x14ac:dyDescent="0.25">
      <c r="A10755" s="793"/>
      <c r="E10755" s="176"/>
      <c r="F10755" s="176"/>
      <c r="G10755" s="177"/>
      <c r="H10755" s="177"/>
    </row>
    <row r="10756" spans="1:8" x14ac:dyDescent="0.25">
      <c r="A10756" s="793"/>
      <c r="E10756" s="176"/>
      <c r="F10756" s="176"/>
      <c r="G10756" s="177"/>
      <c r="H10756" s="177"/>
    </row>
    <row r="10757" spans="1:8" x14ac:dyDescent="0.25">
      <c r="A10757" s="793"/>
      <c r="E10757" s="176"/>
      <c r="F10757" s="176"/>
      <c r="G10757" s="177"/>
      <c r="H10757" s="177"/>
    </row>
    <row r="10758" spans="1:8" x14ac:dyDescent="0.25">
      <c r="A10758" s="793"/>
      <c r="E10758" s="176"/>
      <c r="F10758" s="176"/>
      <c r="G10758" s="177"/>
      <c r="H10758" s="177"/>
    </row>
    <row r="10759" spans="1:8" x14ac:dyDescent="0.25">
      <c r="A10759" s="793"/>
      <c r="E10759" s="176"/>
      <c r="F10759" s="176"/>
      <c r="G10759" s="177"/>
      <c r="H10759" s="177"/>
    </row>
    <row r="10760" spans="1:8" x14ac:dyDescent="0.25">
      <c r="A10760" s="793"/>
      <c r="E10760" s="176"/>
      <c r="F10760" s="176"/>
      <c r="G10760" s="177"/>
      <c r="H10760" s="177"/>
    </row>
    <row r="10761" spans="1:8" x14ac:dyDescent="0.25">
      <c r="A10761" s="793"/>
      <c r="E10761" s="176"/>
      <c r="F10761" s="176"/>
      <c r="G10761" s="177"/>
      <c r="H10761" s="177"/>
    </row>
    <row r="10762" spans="1:8" x14ac:dyDescent="0.25">
      <c r="A10762" s="793"/>
      <c r="E10762" s="176"/>
      <c r="F10762" s="176"/>
      <c r="G10762" s="177"/>
      <c r="H10762" s="177"/>
    </row>
    <row r="10763" spans="1:8" x14ac:dyDescent="0.25">
      <c r="A10763" s="793"/>
      <c r="E10763" s="176"/>
      <c r="F10763" s="176"/>
      <c r="G10763" s="177"/>
      <c r="H10763" s="177"/>
    </row>
    <row r="10764" spans="1:8" x14ac:dyDescent="0.25">
      <c r="A10764" s="793"/>
      <c r="E10764" s="176"/>
      <c r="F10764" s="176"/>
      <c r="G10764" s="177"/>
      <c r="H10764" s="177"/>
    </row>
    <row r="10765" spans="1:8" x14ac:dyDescent="0.25">
      <c r="A10765" s="793"/>
      <c r="E10765" s="176"/>
      <c r="F10765" s="176"/>
      <c r="G10765" s="177"/>
      <c r="H10765" s="177"/>
    </row>
    <row r="10766" spans="1:8" x14ac:dyDescent="0.25">
      <c r="A10766" s="793"/>
      <c r="E10766" s="176"/>
      <c r="F10766" s="176"/>
      <c r="G10766" s="177"/>
      <c r="H10766" s="177"/>
    </row>
    <row r="10767" spans="1:8" x14ac:dyDescent="0.25">
      <c r="A10767" s="793"/>
      <c r="E10767" s="176"/>
      <c r="F10767" s="176"/>
      <c r="G10767" s="177"/>
      <c r="H10767" s="177"/>
    </row>
    <row r="10768" spans="1:8" x14ac:dyDescent="0.25">
      <c r="A10768" s="793"/>
      <c r="E10768" s="176"/>
      <c r="F10768" s="176"/>
      <c r="G10768" s="177"/>
      <c r="H10768" s="177"/>
    </row>
    <row r="10769" spans="1:8" x14ac:dyDescent="0.25">
      <c r="A10769" s="793"/>
      <c r="E10769" s="176"/>
      <c r="F10769" s="176"/>
      <c r="G10769" s="177"/>
      <c r="H10769" s="177"/>
    </row>
    <row r="10770" spans="1:8" x14ac:dyDescent="0.25">
      <c r="A10770" s="793"/>
      <c r="E10770" s="176"/>
      <c r="F10770" s="176"/>
      <c r="G10770" s="177"/>
      <c r="H10770" s="177"/>
    </row>
    <row r="10771" spans="1:8" x14ac:dyDescent="0.25">
      <c r="A10771" s="793"/>
      <c r="E10771" s="176"/>
      <c r="F10771" s="176"/>
      <c r="G10771" s="177"/>
      <c r="H10771" s="177"/>
    </row>
    <row r="10772" spans="1:8" x14ac:dyDescent="0.25">
      <c r="A10772" s="793"/>
      <c r="E10772" s="176"/>
      <c r="F10772" s="176"/>
      <c r="G10772" s="177"/>
      <c r="H10772" s="177"/>
    </row>
    <row r="10773" spans="1:8" x14ac:dyDescent="0.25">
      <c r="A10773" s="793"/>
      <c r="E10773" s="176"/>
      <c r="F10773" s="176"/>
      <c r="G10773" s="177"/>
      <c r="H10773" s="177"/>
    </row>
    <row r="10774" spans="1:8" x14ac:dyDescent="0.25">
      <c r="A10774" s="793"/>
      <c r="E10774" s="176"/>
      <c r="F10774" s="176"/>
      <c r="G10774" s="177"/>
      <c r="H10774" s="177"/>
    </row>
    <row r="10775" spans="1:8" x14ac:dyDescent="0.25">
      <c r="A10775" s="793"/>
      <c r="E10775" s="176"/>
      <c r="F10775" s="176"/>
      <c r="G10775" s="177"/>
      <c r="H10775" s="177"/>
    </row>
    <row r="10776" spans="1:8" x14ac:dyDescent="0.25">
      <c r="A10776" s="793"/>
      <c r="E10776" s="176"/>
      <c r="F10776" s="176"/>
      <c r="G10776" s="177"/>
      <c r="H10776" s="177"/>
    </row>
    <row r="10777" spans="1:8" x14ac:dyDescent="0.25">
      <c r="A10777" s="793"/>
      <c r="E10777" s="176"/>
      <c r="F10777" s="176"/>
      <c r="G10777" s="177"/>
      <c r="H10777" s="177"/>
    </row>
    <row r="10778" spans="1:8" x14ac:dyDescent="0.25">
      <c r="A10778" s="793"/>
      <c r="E10778" s="176"/>
      <c r="F10778" s="176"/>
      <c r="G10778" s="177"/>
      <c r="H10778" s="177"/>
    </row>
    <row r="10779" spans="1:8" x14ac:dyDescent="0.25">
      <c r="A10779" s="793"/>
      <c r="E10779" s="176"/>
      <c r="F10779" s="176"/>
      <c r="G10779" s="177"/>
      <c r="H10779" s="177"/>
    </row>
    <row r="10780" spans="1:8" x14ac:dyDescent="0.25">
      <c r="A10780" s="793"/>
      <c r="E10780" s="176"/>
      <c r="F10780" s="176"/>
      <c r="G10780" s="177"/>
      <c r="H10780" s="177"/>
    </row>
    <row r="10781" spans="1:8" x14ac:dyDescent="0.25">
      <c r="A10781" s="793"/>
      <c r="E10781" s="176"/>
      <c r="F10781" s="176"/>
      <c r="G10781" s="177"/>
      <c r="H10781" s="177"/>
    </row>
    <row r="10782" spans="1:8" x14ac:dyDescent="0.25">
      <c r="A10782" s="793"/>
      <c r="E10782" s="176"/>
      <c r="F10782" s="176"/>
      <c r="G10782" s="177"/>
      <c r="H10782" s="177"/>
    </row>
    <row r="10783" spans="1:8" x14ac:dyDescent="0.25">
      <c r="A10783" s="793"/>
      <c r="E10783" s="176"/>
      <c r="F10783" s="176"/>
      <c r="G10783" s="177"/>
      <c r="H10783" s="177"/>
    </row>
    <row r="10784" spans="1:8" x14ac:dyDescent="0.25">
      <c r="A10784" s="793"/>
      <c r="E10784" s="176"/>
      <c r="F10784" s="176"/>
      <c r="G10784" s="177"/>
      <c r="H10784" s="177"/>
    </row>
    <row r="10785" spans="1:8" x14ac:dyDescent="0.25">
      <c r="A10785" s="793"/>
      <c r="E10785" s="176"/>
      <c r="F10785" s="176"/>
      <c r="G10785" s="177"/>
      <c r="H10785" s="177"/>
    </row>
    <row r="10786" spans="1:8" x14ac:dyDescent="0.25">
      <c r="A10786" s="793"/>
      <c r="E10786" s="176"/>
      <c r="F10786" s="176"/>
      <c r="G10786" s="177"/>
      <c r="H10786" s="177"/>
    </row>
    <row r="10787" spans="1:8" x14ac:dyDescent="0.25">
      <c r="A10787" s="793"/>
      <c r="E10787" s="176"/>
      <c r="F10787" s="176"/>
      <c r="G10787" s="177"/>
      <c r="H10787" s="177"/>
    </row>
    <row r="10788" spans="1:8" x14ac:dyDescent="0.25">
      <c r="A10788" s="793"/>
      <c r="E10788" s="176"/>
      <c r="F10788" s="176"/>
      <c r="G10788" s="177"/>
      <c r="H10788" s="177"/>
    </row>
    <row r="10789" spans="1:8" x14ac:dyDescent="0.25">
      <c r="A10789" s="793"/>
      <c r="E10789" s="176"/>
      <c r="F10789" s="176"/>
      <c r="G10789" s="177"/>
      <c r="H10789" s="177"/>
    </row>
    <row r="10790" spans="1:8" x14ac:dyDescent="0.25">
      <c r="A10790" s="793"/>
      <c r="E10790" s="176"/>
      <c r="F10790" s="176"/>
      <c r="G10790" s="177"/>
      <c r="H10790" s="177"/>
    </row>
    <row r="10791" spans="1:8" x14ac:dyDescent="0.25">
      <c r="A10791" s="793"/>
      <c r="E10791" s="176"/>
      <c r="F10791" s="176"/>
      <c r="G10791" s="177"/>
      <c r="H10791" s="177"/>
    </row>
    <row r="10792" spans="1:8" x14ac:dyDescent="0.25">
      <c r="A10792" s="793"/>
      <c r="E10792" s="176"/>
      <c r="F10792" s="176"/>
      <c r="G10792" s="177"/>
      <c r="H10792" s="177"/>
    </row>
    <row r="10793" spans="1:8" x14ac:dyDescent="0.25">
      <c r="A10793" s="793"/>
      <c r="E10793" s="176"/>
      <c r="F10793" s="176"/>
      <c r="G10793" s="177"/>
      <c r="H10793" s="177"/>
    </row>
    <row r="10794" spans="1:8" x14ac:dyDescent="0.25">
      <c r="A10794" s="793"/>
      <c r="E10794" s="176"/>
      <c r="F10794" s="176"/>
      <c r="G10794" s="177"/>
      <c r="H10794" s="177"/>
    </row>
    <row r="10795" spans="1:8" x14ac:dyDescent="0.25">
      <c r="A10795" s="793"/>
      <c r="E10795" s="176"/>
      <c r="F10795" s="176"/>
      <c r="G10795" s="177"/>
      <c r="H10795" s="177"/>
    </row>
    <row r="10796" spans="1:8" x14ac:dyDescent="0.25">
      <c r="A10796" s="793"/>
      <c r="E10796" s="176"/>
      <c r="F10796" s="176"/>
      <c r="G10796" s="177"/>
      <c r="H10796" s="177"/>
    </row>
    <row r="10797" spans="1:8" x14ac:dyDescent="0.25">
      <c r="A10797" s="793"/>
      <c r="E10797" s="176"/>
      <c r="F10797" s="176"/>
      <c r="G10797" s="177"/>
      <c r="H10797" s="177"/>
    </row>
    <row r="10798" spans="1:8" x14ac:dyDescent="0.25">
      <c r="A10798" s="793"/>
      <c r="E10798" s="176"/>
      <c r="F10798" s="176"/>
      <c r="G10798" s="177"/>
      <c r="H10798" s="177"/>
    </row>
    <row r="10799" spans="1:8" x14ac:dyDescent="0.25">
      <c r="A10799" s="793"/>
      <c r="E10799" s="176"/>
      <c r="F10799" s="176"/>
      <c r="G10799" s="177"/>
      <c r="H10799" s="177"/>
    </row>
    <row r="10800" spans="1:8" x14ac:dyDescent="0.25">
      <c r="A10800" s="793"/>
      <c r="E10800" s="176"/>
      <c r="F10800" s="176"/>
      <c r="G10800" s="177"/>
      <c r="H10800" s="177"/>
    </row>
    <row r="10801" spans="1:8" x14ac:dyDescent="0.25">
      <c r="A10801" s="793"/>
      <c r="E10801" s="176"/>
      <c r="F10801" s="176"/>
      <c r="G10801" s="177"/>
      <c r="H10801" s="177"/>
    </row>
    <row r="10802" spans="1:8" x14ac:dyDescent="0.25">
      <c r="A10802" s="793"/>
      <c r="E10802" s="176"/>
      <c r="F10802" s="176"/>
      <c r="G10802" s="177"/>
      <c r="H10802" s="177"/>
    </row>
    <row r="10803" spans="1:8" x14ac:dyDescent="0.25">
      <c r="A10803" s="793"/>
      <c r="E10803" s="176"/>
      <c r="F10803" s="176"/>
      <c r="G10803" s="177"/>
      <c r="H10803" s="177"/>
    </row>
    <row r="10804" spans="1:8" x14ac:dyDescent="0.25">
      <c r="A10804" s="793"/>
      <c r="E10804" s="176"/>
      <c r="F10804" s="176"/>
      <c r="G10804" s="177"/>
      <c r="H10804" s="177"/>
    </row>
    <row r="10805" spans="1:8" x14ac:dyDescent="0.25">
      <c r="A10805" s="793"/>
      <c r="E10805" s="176"/>
      <c r="F10805" s="176"/>
      <c r="G10805" s="177"/>
      <c r="H10805" s="177"/>
    </row>
    <row r="10806" spans="1:8" x14ac:dyDescent="0.25">
      <c r="A10806" s="793"/>
      <c r="E10806" s="176"/>
      <c r="F10806" s="176"/>
      <c r="G10806" s="177"/>
      <c r="H10806" s="177"/>
    </row>
    <row r="10807" spans="1:8" x14ac:dyDescent="0.25">
      <c r="A10807" s="793"/>
      <c r="E10807" s="176"/>
      <c r="F10807" s="176"/>
      <c r="G10807" s="177"/>
      <c r="H10807" s="177"/>
    </row>
    <row r="10808" spans="1:8" x14ac:dyDescent="0.25">
      <c r="A10808" s="793"/>
      <c r="E10808" s="176"/>
      <c r="F10808" s="176"/>
      <c r="G10808" s="177"/>
      <c r="H10808" s="177"/>
    </row>
    <row r="10809" spans="1:8" x14ac:dyDescent="0.25">
      <c r="A10809" s="793"/>
      <c r="E10809" s="176"/>
      <c r="F10809" s="176"/>
      <c r="G10809" s="177"/>
      <c r="H10809" s="177"/>
    </row>
    <row r="10810" spans="1:8" x14ac:dyDescent="0.25">
      <c r="A10810" s="793"/>
      <c r="E10810" s="176"/>
      <c r="F10810" s="176"/>
      <c r="G10810" s="177"/>
      <c r="H10810" s="177"/>
    </row>
    <row r="10811" spans="1:8" x14ac:dyDescent="0.25">
      <c r="A10811" s="793"/>
      <c r="E10811" s="176"/>
      <c r="F10811" s="176"/>
      <c r="G10811" s="177"/>
      <c r="H10811" s="177"/>
    </row>
    <row r="10812" spans="1:8" x14ac:dyDescent="0.25">
      <c r="A10812" s="793"/>
      <c r="E10812" s="176"/>
      <c r="F10812" s="176"/>
      <c r="G10812" s="177"/>
      <c r="H10812" s="177"/>
    </row>
    <row r="10813" spans="1:8" x14ac:dyDescent="0.25">
      <c r="A10813" s="793"/>
      <c r="E10813" s="176"/>
      <c r="F10813" s="176"/>
      <c r="G10813" s="177"/>
      <c r="H10813" s="177"/>
    </row>
    <row r="10814" spans="1:8" x14ac:dyDescent="0.25">
      <c r="A10814" s="793"/>
      <c r="E10814" s="176"/>
      <c r="F10814" s="176"/>
      <c r="G10814" s="177"/>
      <c r="H10814" s="177"/>
    </row>
    <row r="10815" spans="1:8" x14ac:dyDescent="0.25">
      <c r="A10815" s="793"/>
      <c r="E10815" s="176"/>
      <c r="F10815" s="176"/>
      <c r="G10815" s="177"/>
      <c r="H10815" s="177"/>
    </row>
    <row r="10816" spans="1:8" x14ac:dyDescent="0.25">
      <c r="A10816" s="793"/>
      <c r="E10816" s="176"/>
      <c r="F10816" s="176"/>
      <c r="G10816" s="177"/>
      <c r="H10816" s="177"/>
    </row>
    <row r="10817" spans="1:8" x14ac:dyDescent="0.25">
      <c r="A10817" s="793"/>
      <c r="E10817" s="176"/>
      <c r="F10817" s="176"/>
      <c r="G10817" s="177"/>
      <c r="H10817" s="177"/>
    </row>
    <row r="10818" spans="1:8" x14ac:dyDescent="0.25">
      <c r="A10818" s="793"/>
      <c r="E10818" s="176"/>
      <c r="F10818" s="176"/>
      <c r="G10818" s="177"/>
      <c r="H10818" s="177"/>
    </row>
    <row r="10819" spans="1:8" x14ac:dyDescent="0.25">
      <c r="A10819" s="793"/>
      <c r="E10819" s="176"/>
      <c r="F10819" s="176"/>
      <c r="G10819" s="177"/>
      <c r="H10819" s="177"/>
    </row>
    <row r="10820" spans="1:8" x14ac:dyDescent="0.25">
      <c r="A10820" s="793"/>
      <c r="E10820" s="176"/>
      <c r="F10820" s="176"/>
      <c r="G10820" s="177"/>
      <c r="H10820" s="177"/>
    </row>
    <row r="10821" spans="1:8" x14ac:dyDescent="0.25">
      <c r="A10821" s="793"/>
      <c r="E10821" s="176"/>
      <c r="F10821" s="176"/>
      <c r="G10821" s="177"/>
      <c r="H10821" s="177"/>
    </row>
    <row r="10822" spans="1:8" x14ac:dyDescent="0.25">
      <c r="A10822" s="793"/>
      <c r="E10822" s="176"/>
      <c r="F10822" s="176"/>
      <c r="G10822" s="177"/>
      <c r="H10822" s="177"/>
    </row>
    <row r="10823" spans="1:8" x14ac:dyDescent="0.25">
      <c r="A10823" s="793"/>
      <c r="E10823" s="176"/>
      <c r="F10823" s="176"/>
      <c r="G10823" s="177"/>
      <c r="H10823" s="177"/>
    </row>
    <row r="10824" spans="1:8" x14ac:dyDescent="0.25">
      <c r="A10824" s="793"/>
      <c r="E10824" s="176"/>
      <c r="F10824" s="176"/>
      <c r="G10824" s="177"/>
      <c r="H10824" s="177"/>
    </row>
    <row r="10825" spans="1:8" x14ac:dyDescent="0.25">
      <c r="A10825" s="793"/>
      <c r="E10825" s="176"/>
      <c r="F10825" s="176"/>
      <c r="G10825" s="177"/>
      <c r="H10825" s="177"/>
    </row>
    <row r="10826" spans="1:8" x14ac:dyDescent="0.25">
      <c r="A10826" s="793"/>
      <c r="E10826" s="176"/>
      <c r="F10826" s="176"/>
      <c r="G10826" s="177"/>
      <c r="H10826" s="177"/>
    </row>
    <row r="10827" spans="1:8" x14ac:dyDescent="0.25">
      <c r="A10827" s="793"/>
      <c r="E10827" s="176"/>
      <c r="F10827" s="176"/>
      <c r="G10827" s="177"/>
      <c r="H10827" s="177"/>
    </row>
    <row r="10828" spans="1:8" x14ac:dyDescent="0.25">
      <c r="A10828" s="793"/>
      <c r="E10828" s="176"/>
      <c r="F10828" s="176"/>
      <c r="G10828" s="177"/>
      <c r="H10828" s="177"/>
    </row>
    <row r="10829" spans="1:8" x14ac:dyDescent="0.25">
      <c r="A10829" s="793"/>
      <c r="E10829" s="176"/>
      <c r="F10829" s="176"/>
      <c r="G10829" s="177"/>
      <c r="H10829" s="177"/>
    </row>
    <row r="10830" spans="1:8" x14ac:dyDescent="0.25">
      <c r="A10830" s="793"/>
      <c r="E10830" s="176"/>
      <c r="F10830" s="176"/>
      <c r="G10830" s="177"/>
      <c r="H10830" s="177"/>
    </row>
    <row r="10831" spans="1:8" x14ac:dyDescent="0.25">
      <c r="A10831" s="793"/>
      <c r="E10831" s="176"/>
      <c r="F10831" s="176"/>
      <c r="G10831" s="177"/>
      <c r="H10831" s="177"/>
    </row>
    <row r="10832" spans="1:8" x14ac:dyDescent="0.25">
      <c r="A10832" s="793"/>
      <c r="E10832" s="176"/>
      <c r="F10832" s="176"/>
      <c r="G10832" s="177"/>
      <c r="H10832" s="177"/>
    </row>
    <row r="10833" spans="1:8" x14ac:dyDescent="0.25">
      <c r="A10833" s="793"/>
      <c r="E10833" s="176"/>
      <c r="F10833" s="176"/>
      <c r="G10833" s="177"/>
      <c r="H10833" s="177"/>
    </row>
    <row r="10834" spans="1:8" x14ac:dyDescent="0.25">
      <c r="A10834" s="793"/>
      <c r="E10834" s="176"/>
      <c r="F10834" s="176"/>
      <c r="G10834" s="177"/>
      <c r="H10834" s="177"/>
    </row>
    <row r="10835" spans="1:8" x14ac:dyDescent="0.25">
      <c r="A10835" s="793"/>
      <c r="E10835" s="176"/>
      <c r="F10835" s="176"/>
      <c r="G10835" s="177"/>
      <c r="H10835" s="177"/>
    </row>
    <row r="10836" spans="1:8" x14ac:dyDescent="0.25">
      <c r="A10836" s="793"/>
      <c r="E10836" s="176"/>
      <c r="F10836" s="176"/>
      <c r="G10836" s="177"/>
      <c r="H10836" s="177"/>
    </row>
    <row r="10837" spans="1:8" x14ac:dyDescent="0.25">
      <c r="A10837" s="793"/>
      <c r="E10837" s="176"/>
      <c r="F10837" s="176"/>
      <c r="G10837" s="177"/>
      <c r="H10837" s="177"/>
    </row>
    <row r="10838" spans="1:8" x14ac:dyDescent="0.25">
      <c r="A10838" s="793"/>
      <c r="E10838" s="176"/>
      <c r="F10838" s="176"/>
      <c r="G10838" s="177"/>
      <c r="H10838" s="177"/>
    </row>
    <row r="10839" spans="1:8" x14ac:dyDescent="0.25">
      <c r="A10839" s="793"/>
      <c r="E10839" s="176"/>
      <c r="F10839" s="176"/>
      <c r="G10839" s="177"/>
      <c r="H10839" s="177"/>
    </row>
    <row r="10840" spans="1:8" x14ac:dyDescent="0.25">
      <c r="A10840" s="793"/>
      <c r="E10840" s="176"/>
      <c r="F10840" s="176"/>
      <c r="G10840" s="177"/>
      <c r="H10840" s="177"/>
    </row>
    <row r="10841" spans="1:8" x14ac:dyDescent="0.25">
      <c r="A10841" s="793"/>
      <c r="E10841" s="176"/>
      <c r="F10841" s="176"/>
      <c r="G10841" s="177"/>
      <c r="H10841" s="177"/>
    </row>
    <row r="10842" spans="1:8" x14ac:dyDescent="0.25">
      <c r="A10842" s="793"/>
      <c r="E10842" s="176"/>
      <c r="F10842" s="176"/>
      <c r="G10842" s="177"/>
      <c r="H10842" s="177"/>
    </row>
    <row r="10843" spans="1:8" x14ac:dyDescent="0.25">
      <c r="A10843" s="793"/>
      <c r="E10843" s="176"/>
      <c r="F10843" s="176"/>
      <c r="G10843" s="177"/>
      <c r="H10843" s="177"/>
    </row>
    <row r="10844" spans="1:8" x14ac:dyDescent="0.25">
      <c r="A10844" s="793"/>
      <c r="E10844" s="176"/>
      <c r="F10844" s="176"/>
      <c r="G10844" s="177"/>
      <c r="H10844" s="177"/>
    </row>
    <row r="10845" spans="1:8" x14ac:dyDescent="0.25">
      <c r="A10845" s="793"/>
      <c r="E10845" s="176"/>
      <c r="F10845" s="176"/>
      <c r="G10845" s="177"/>
      <c r="H10845" s="177"/>
    </row>
    <row r="10846" spans="1:8" x14ac:dyDescent="0.25">
      <c r="A10846" s="793"/>
      <c r="E10846" s="176"/>
      <c r="F10846" s="176"/>
      <c r="G10846" s="177"/>
      <c r="H10846" s="177"/>
    </row>
    <row r="10847" spans="1:8" x14ac:dyDescent="0.25">
      <c r="A10847" s="793"/>
      <c r="E10847" s="176"/>
      <c r="F10847" s="176"/>
      <c r="G10847" s="177"/>
      <c r="H10847" s="177"/>
    </row>
    <row r="10848" spans="1:8" x14ac:dyDescent="0.25">
      <c r="A10848" s="793"/>
      <c r="E10848" s="176"/>
      <c r="F10848" s="176"/>
      <c r="G10848" s="177"/>
      <c r="H10848" s="177"/>
    </row>
    <row r="10849" spans="1:8" x14ac:dyDescent="0.25">
      <c r="A10849" s="793"/>
      <c r="E10849" s="176"/>
      <c r="F10849" s="176"/>
      <c r="G10849" s="177"/>
      <c r="H10849" s="177"/>
    </row>
    <row r="10850" spans="1:8" x14ac:dyDescent="0.25">
      <c r="A10850" s="793"/>
      <c r="E10850" s="176"/>
      <c r="F10850" s="176"/>
      <c r="G10850" s="177"/>
      <c r="H10850" s="177"/>
    </row>
    <row r="10851" spans="1:8" x14ac:dyDescent="0.25">
      <c r="A10851" s="793"/>
      <c r="E10851" s="176"/>
      <c r="F10851" s="176"/>
      <c r="G10851" s="177"/>
      <c r="H10851" s="177"/>
    </row>
    <row r="10852" spans="1:8" x14ac:dyDescent="0.25">
      <c r="A10852" s="793"/>
      <c r="E10852" s="176"/>
      <c r="F10852" s="176"/>
      <c r="G10852" s="177"/>
      <c r="H10852" s="177"/>
    </row>
    <row r="10853" spans="1:8" x14ac:dyDescent="0.25">
      <c r="A10853" s="793"/>
      <c r="E10853" s="176"/>
      <c r="F10853" s="176"/>
      <c r="G10853" s="177"/>
      <c r="H10853" s="177"/>
    </row>
    <row r="10854" spans="1:8" x14ac:dyDescent="0.25">
      <c r="A10854" s="793"/>
      <c r="E10854" s="176"/>
      <c r="F10854" s="176"/>
      <c r="G10854" s="177"/>
      <c r="H10854" s="177"/>
    </row>
    <row r="10855" spans="1:8" x14ac:dyDescent="0.25">
      <c r="A10855" s="793"/>
      <c r="E10855" s="176"/>
      <c r="F10855" s="176"/>
      <c r="G10855" s="177"/>
      <c r="H10855" s="177"/>
    </row>
    <row r="10856" spans="1:8" x14ac:dyDescent="0.25">
      <c r="A10856" s="793"/>
      <c r="E10856" s="176"/>
      <c r="F10856" s="176"/>
      <c r="G10856" s="177"/>
      <c r="H10856" s="177"/>
    </row>
    <row r="10857" spans="1:8" x14ac:dyDescent="0.25">
      <c r="A10857" s="793"/>
      <c r="E10857" s="176"/>
      <c r="F10857" s="176"/>
      <c r="G10857" s="177"/>
      <c r="H10857" s="177"/>
    </row>
    <row r="10858" spans="1:8" x14ac:dyDescent="0.25">
      <c r="A10858" s="793"/>
      <c r="E10858" s="176"/>
      <c r="F10858" s="176"/>
      <c r="G10858" s="177"/>
      <c r="H10858" s="177"/>
    </row>
    <row r="10859" spans="1:8" x14ac:dyDescent="0.25">
      <c r="A10859" s="793"/>
      <c r="E10859" s="176"/>
      <c r="F10859" s="176"/>
      <c r="G10859" s="177"/>
      <c r="H10859" s="177"/>
    </row>
    <row r="10860" spans="1:8" x14ac:dyDescent="0.25">
      <c r="A10860" s="793"/>
      <c r="E10860" s="176"/>
      <c r="F10860" s="176"/>
      <c r="G10860" s="177"/>
      <c r="H10860" s="177"/>
    </row>
    <row r="10861" spans="1:8" x14ac:dyDescent="0.25">
      <c r="A10861" s="793"/>
      <c r="E10861" s="176"/>
      <c r="F10861" s="176"/>
      <c r="G10861" s="177"/>
      <c r="H10861" s="177"/>
    </row>
    <row r="10862" spans="1:8" x14ac:dyDescent="0.25">
      <c r="A10862" s="793"/>
      <c r="E10862" s="176"/>
      <c r="F10862" s="176"/>
      <c r="G10862" s="177"/>
      <c r="H10862" s="177"/>
    </row>
    <row r="10863" spans="1:8" x14ac:dyDescent="0.25">
      <c r="A10863" s="793"/>
      <c r="E10863" s="176"/>
      <c r="F10863" s="176"/>
      <c r="G10863" s="177"/>
      <c r="H10863" s="177"/>
    </row>
    <row r="10864" spans="1:8" x14ac:dyDescent="0.25">
      <c r="A10864" s="793"/>
      <c r="E10864" s="176"/>
      <c r="F10864" s="176"/>
      <c r="G10864" s="177"/>
      <c r="H10864" s="177"/>
    </row>
    <row r="10865" spans="1:8" x14ac:dyDescent="0.25">
      <c r="A10865" s="793"/>
      <c r="E10865" s="176"/>
      <c r="F10865" s="176"/>
      <c r="G10865" s="177"/>
      <c r="H10865" s="177"/>
    </row>
    <row r="10866" spans="1:8" x14ac:dyDescent="0.25">
      <c r="A10866" s="793"/>
      <c r="E10866" s="176"/>
      <c r="F10866" s="176"/>
      <c r="G10866" s="177"/>
      <c r="H10866" s="177"/>
    </row>
    <row r="10867" spans="1:8" x14ac:dyDescent="0.25">
      <c r="A10867" s="793"/>
      <c r="E10867" s="176"/>
      <c r="F10867" s="176"/>
      <c r="G10867" s="177"/>
      <c r="H10867" s="177"/>
    </row>
    <row r="10868" spans="1:8" x14ac:dyDescent="0.25">
      <c r="A10868" s="793"/>
      <c r="E10868" s="176"/>
      <c r="F10868" s="176"/>
      <c r="G10868" s="177"/>
      <c r="H10868" s="177"/>
    </row>
    <row r="10869" spans="1:8" x14ac:dyDescent="0.25">
      <c r="A10869" s="793"/>
      <c r="E10869" s="176"/>
      <c r="F10869" s="176"/>
      <c r="G10869" s="177"/>
      <c r="H10869" s="177"/>
    </row>
    <row r="10870" spans="1:8" x14ac:dyDescent="0.25">
      <c r="A10870" s="793"/>
      <c r="E10870" s="176"/>
      <c r="F10870" s="176"/>
      <c r="G10870" s="177"/>
      <c r="H10870" s="177"/>
    </row>
    <row r="10871" spans="1:8" x14ac:dyDescent="0.25">
      <c r="A10871" s="793"/>
      <c r="E10871" s="176"/>
      <c r="F10871" s="176"/>
      <c r="G10871" s="177"/>
      <c r="H10871" s="177"/>
    </row>
    <row r="10872" spans="1:8" x14ac:dyDescent="0.25">
      <c r="A10872" s="793"/>
      <c r="E10872" s="176"/>
      <c r="F10872" s="176"/>
      <c r="G10872" s="177"/>
      <c r="H10872" s="177"/>
    </row>
    <row r="10873" spans="1:8" x14ac:dyDescent="0.25">
      <c r="A10873" s="793"/>
      <c r="E10873" s="176"/>
      <c r="F10873" s="176"/>
      <c r="G10873" s="177"/>
      <c r="H10873" s="177"/>
    </row>
    <row r="10874" spans="1:8" x14ac:dyDescent="0.25">
      <c r="A10874" s="793"/>
      <c r="E10874" s="176"/>
      <c r="F10874" s="176"/>
      <c r="G10874" s="177"/>
      <c r="H10874" s="177"/>
    </row>
    <row r="10875" spans="1:8" x14ac:dyDescent="0.25">
      <c r="A10875" s="793"/>
      <c r="E10875" s="176"/>
      <c r="F10875" s="176"/>
      <c r="G10875" s="177"/>
      <c r="H10875" s="177"/>
    </row>
    <row r="10876" spans="1:8" x14ac:dyDescent="0.25">
      <c r="A10876" s="793"/>
      <c r="E10876" s="176"/>
      <c r="F10876" s="176"/>
      <c r="G10876" s="177"/>
      <c r="H10876" s="177"/>
    </row>
    <row r="10877" spans="1:8" x14ac:dyDescent="0.25">
      <c r="A10877" s="793"/>
      <c r="E10877" s="176"/>
      <c r="F10877" s="176"/>
      <c r="G10877" s="177"/>
      <c r="H10877" s="177"/>
    </row>
    <row r="10878" spans="1:8" x14ac:dyDescent="0.25">
      <c r="A10878" s="793"/>
      <c r="E10878" s="176"/>
      <c r="F10878" s="176"/>
      <c r="G10878" s="177"/>
      <c r="H10878" s="177"/>
    </row>
    <row r="10879" spans="1:8" x14ac:dyDescent="0.25">
      <c r="A10879" s="793"/>
      <c r="E10879" s="176"/>
      <c r="F10879" s="176"/>
      <c r="G10879" s="177"/>
      <c r="H10879" s="177"/>
    </row>
    <row r="10880" spans="1:8" x14ac:dyDescent="0.25">
      <c r="A10880" s="793"/>
      <c r="E10880" s="176"/>
      <c r="F10880" s="176"/>
      <c r="G10880" s="177"/>
      <c r="H10880" s="177"/>
    </row>
    <row r="10881" spans="1:8" x14ac:dyDescent="0.25">
      <c r="A10881" s="793"/>
      <c r="E10881" s="176"/>
      <c r="F10881" s="176"/>
      <c r="G10881" s="177"/>
      <c r="H10881" s="177"/>
    </row>
    <row r="10882" spans="1:8" x14ac:dyDescent="0.25">
      <c r="A10882" s="793"/>
      <c r="E10882" s="176"/>
      <c r="F10882" s="176"/>
      <c r="G10882" s="177"/>
      <c r="H10882" s="177"/>
    </row>
    <row r="10883" spans="1:8" x14ac:dyDescent="0.25">
      <c r="A10883" s="793"/>
      <c r="E10883" s="176"/>
      <c r="F10883" s="176"/>
      <c r="G10883" s="177"/>
      <c r="H10883" s="177"/>
    </row>
    <row r="10884" spans="1:8" x14ac:dyDescent="0.25">
      <c r="A10884" s="793"/>
      <c r="E10884" s="176"/>
      <c r="F10884" s="176"/>
      <c r="G10884" s="177"/>
      <c r="H10884" s="177"/>
    </row>
    <row r="10885" spans="1:8" x14ac:dyDescent="0.25">
      <c r="A10885" s="793"/>
      <c r="E10885" s="176"/>
      <c r="F10885" s="176"/>
      <c r="G10885" s="177"/>
      <c r="H10885" s="177"/>
    </row>
    <row r="10886" spans="1:8" x14ac:dyDescent="0.25">
      <c r="A10886" s="793"/>
      <c r="E10886" s="176"/>
      <c r="F10886" s="176"/>
      <c r="G10886" s="177"/>
      <c r="H10886" s="177"/>
    </row>
    <row r="10887" spans="1:8" x14ac:dyDescent="0.25">
      <c r="A10887" s="793"/>
      <c r="E10887" s="176"/>
      <c r="F10887" s="176"/>
      <c r="G10887" s="177"/>
      <c r="H10887" s="177"/>
    </row>
    <row r="10888" spans="1:8" x14ac:dyDescent="0.25">
      <c r="A10888" s="793"/>
      <c r="E10888" s="176"/>
      <c r="F10888" s="176"/>
      <c r="G10888" s="177"/>
      <c r="H10888" s="177"/>
    </row>
    <row r="10889" spans="1:8" x14ac:dyDescent="0.25">
      <c r="A10889" s="793"/>
      <c r="E10889" s="176"/>
      <c r="F10889" s="176"/>
      <c r="G10889" s="177"/>
      <c r="H10889" s="177"/>
    </row>
    <row r="10890" spans="1:8" x14ac:dyDescent="0.25">
      <c r="A10890" s="793"/>
      <c r="E10890" s="176"/>
      <c r="F10890" s="176"/>
      <c r="G10890" s="177"/>
      <c r="H10890" s="177"/>
    </row>
    <row r="10891" spans="1:8" x14ac:dyDescent="0.25">
      <c r="A10891" s="793"/>
      <c r="E10891" s="176"/>
      <c r="F10891" s="176"/>
      <c r="G10891" s="177"/>
      <c r="H10891" s="177"/>
    </row>
    <row r="10892" spans="1:8" x14ac:dyDescent="0.25">
      <c r="A10892" s="793"/>
      <c r="E10892" s="176"/>
      <c r="F10892" s="176"/>
      <c r="G10892" s="177"/>
      <c r="H10892" s="177"/>
    </row>
    <row r="10893" spans="1:8" x14ac:dyDescent="0.25">
      <c r="A10893" s="793"/>
      <c r="E10893" s="176"/>
      <c r="F10893" s="176"/>
      <c r="G10893" s="177"/>
      <c r="H10893" s="177"/>
    </row>
    <row r="10894" spans="1:8" x14ac:dyDescent="0.25">
      <c r="A10894" s="793"/>
      <c r="E10894" s="176"/>
      <c r="F10894" s="176"/>
      <c r="G10894" s="177"/>
      <c r="H10894" s="177"/>
    </row>
    <row r="10895" spans="1:8" x14ac:dyDescent="0.25">
      <c r="A10895" s="793"/>
      <c r="E10895" s="176"/>
      <c r="F10895" s="176"/>
      <c r="G10895" s="177"/>
      <c r="H10895" s="177"/>
    </row>
    <row r="10896" spans="1:8" x14ac:dyDescent="0.25">
      <c r="A10896" s="793"/>
      <c r="E10896" s="176"/>
      <c r="F10896" s="176"/>
      <c r="G10896" s="177"/>
      <c r="H10896" s="177"/>
    </row>
    <row r="10897" spans="1:8" x14ac:dyDescent="0.25">
      <c r="A10897" s="793"/>
      <c r="E10897" s="176"/>
      <c r="F10897" s="176"/>
      <c r="G10897" s="177"/>
      <c r="H10897" s="177"/>
    </row>
    <row r="10898" spans="1:8" x14ac:dyDescent="0.25">
      <c r="A10898" s="793"/>
      <c r="E10898" s="176"/>
      <c r="F10898" s="176"/>
      <c r="G10898" s="177"/>
      <c r="H10898" s="177"/>
    </row>
    <row r="10899" spans="1:8" x14ac:dyDescent="0.25">
      <c r="A10899" s="793"/>
      <c r="E10899" s="176"/>
      <c r="F10899" s="176"/>
      <c r="G10899" s="177"/>
      <c r="H10899" s="177"/>
    </row>
    <row r="10900" spans="1:8" x14ac:dyDescent="0.25">
      <c r="A10900" s="793"/>
      <c r="E10900" s="176"/>
      <c r="F10900" s="176"/>
      <c r="G10900" s="177"/>
      <c r="H10900" s="177"/>
    </row>
    <row r="10901" spans="1:8" x14ac:dyDescent="0.25">
      <c r="A10901" s="793"/>
      <c r="E10901" s="176"/>
      <c r="F10901" s="176"/>
      <c r="G10901" s="177"/>
      <c r="H10901" s="177"/>
    </row>
    <row r="10902" spans="1:8" x14ac:dyDescent="0.25">
      <c r="A10902" s="793"/>
      <c r="E10902" s="176"/>
      <c r="F10902" s="176"/>
      <c r="G10902" s="177"/>
      <c r="H10902" s="177"/>
    </row>
    <row r="10903" spans="1:8" x14ac:dyDescent="0.25">
      <c r="A10903" s="793"/>
      <c r="E10903" s="176"/>
      <c r="F10903" s="176"/>
      <c r="G10903" s="177"/>
      <c r="H10903" s="177"/>
    </row>
    <row r="10904" spans="1:8" x14ac:dyDescent="0.25">
      <c r="A10904" s="793"/>
      <c r="E10904" s="176"/>
      <c r="F10904" s="176"/>
      <c r="G10904" s="177"/>
      <c r="H10904" s="177"/>
    </row>
    <row r="10905" spans="1:8" x14ac:dyDescent="0.25">
      <c r="A10905" s="793"/>
      <c r="E10905" s="176"/>
      <c r="F10905" s="176"/>
      <c r="G10905" s="177"/>
      <c r="H10905" s="177"/>
    </row>
    <row r="10906" spans="1:8" x14ac:dyDescent="0.25">
      <c r="A10906" s="793"/>
      <c r="E10906" s="176"/>
      <c r="F10906" s="176"/>
      <c r="G10906" s="177"/>
      <c r="H10906" s="177"/>
    </row>
    <row r="10907" spans="1:8" x14ac:dyDescent="0.25">
      <c r="A10907" s="793"/>
      <c r="E10907" s="176"/>
      <c r="F10907" s="176"/>
      <c r="G10907" s="177"/>
      <c r="H10907" s="177"/>
    </row>
    <row r="10908" spans="1:8" x14ac:dyDescent="0.25">
      <c r="A10908" s="793"/>
      <c r="E10908" s="176"/>
      <c r="F10908" s="176"/>
      <c r="G10908" s="177"/>
      <c r="H10908" s="177"/>
    </row>
    <row r="10909" spans="1:8" x14ac:dyDescent="0.25">
      <c r="A10909" s="793"/>
      <c r="E10909" s="176"/>
      <c r="F10909" s="176"/>
      <c r="G10909" s="177"/>
      <c r="H10909" s="177"/>
    </row>
    <row r="10910" spans="1:8" x14ac:dyDescent="0.25">
      <c r="A10910" s="793"/>
      <c r="E10910" s="176"/>
      <c r="F10910" s="176"/>
      <c r="G10910" s="177"/>
      <c r="H10910" s="177"/>
    </row>
    <row r="10911" spans="1:8" x14ac:dyDescent="0.25">
      <c r="A10911" s="793"/>
      <c r="E10911" s="176"/>
      <c r="F10911" s="176"/>
      <c r="G10911" s="177"/>
      <c r="H10911" s="177"/>
    </row>
    <row r="10912" spans="1:8" x14ac:dyDescent="0.25">
      <c r="A10912" s="793"/>
      <c r="E10912" s="176"/>
      <c r="F10912" s="176"/>
      <c r="G10912" s="177"/>
      <c r="H10912" s="177"/>
    </row>
    <row r="10913" spans="1:8" x14ac:dyDescent="0.25">
      <c r="A10913" s="793"/>
      <c r="E10913" s="176"/>
      <c r="F10913" s="176"/>
      <c r="G10913" s="177"/>
      <c r="H10913" s="177"/>
    </row>
    <row r="10914" spans="1:8" x14ac:dyDescent="0.25">
      <c r="A10914" s="793"/>
      <c r="E10914" s="176"/>
      <c r="F10914" s="176"/>
      <c r="G10914" s="177"/>
      <c r="H10914" s="177"/>
    </row>
    <row r="10915" spans="1:8" x14ac:dyDescent="0.25">
      <c r="A10915" s="793"/>
      <c r="E10915" s="176"/>
      <c r="F10915" s="176"/>
      <c r="G10915" s="177"/>
      <c r="H10915" s="177"/>
    </row>
    <row r="10916" spans="1:8" x14ac:dyDescent="0.25">
      <c r="A10916" s="793"/>
      <c r="E10916" s="176"/>
      <c r="F10916" s="176"/>
      <c r="G10916" s="177"/>
      <c r="H10916" s="177"/>
    </row>
    <row r="10917" spans="1:8" x14ac:dyDescent="0.25">
      <c r="A10917" s="793"/>
      <c r="E10917" s="176"/>
      <c r="F10917" s="176"/>
      <c r="G10917" s="177"/>
      <c r="H10917" s="177"/>
    </row>
    <row r="10918" spans="1:8" x14ac:dyDescent="0.25">
      <c r="A10918" s="793"/>
      <c r="E10918" s="176"/>
      <c r="F10918" s="176"/>
      <c r="G10918" s="177"/>
      <c r="H10918" s="177"/>
    </row>
    <row r="10919" spans="1:8" x14ac:dyDescent="0.25">
      <c r="A10919" s="793"/>
      <c r="E10919" s="176"/>
      <c r="F10919" s="176"/>
      <c r="G10919" s="177"/>
      <c r="H10919" s="177"/>
    </row>
    <row r="10920" spans="1:8" x14ac:dyDescent="0.25">
      <c r="A10920" s="793"/>
      <c r="E10920" s="176"/>
      <c r="F10920" s="176"/>
      <c r="G10920" s="177"/>
      <c r="H10920" s="177"/>
    </row>
    <row r="10921" spans="1:8" x14ac:dyDescent="0.25">
      <c r="A10921" s="793"/>
      <c r="E10921" s="176"/>
      <c r="F10921" s="176"/>
      <c r="G10921" s="177"/>
      <c r="H10921" s="177"/>
    </row>
    <row r="10922" spans="1:8" x14ac:dyDescent="0.25">
      <c r="A10922" s="793"/>
      <c r="E10922" s="176"/>
      <c r="F10922" s="176"/>
      <c r="G10922" s="177"/>
      <c r="H10922" s="177"/>
    </row>
    <row r="10923" spans="1:8" x14ac:dyDescent="0.25">
      <c r="A10923" s="793"/>
      <c r="E10923" s="176"/>
      <c r="F10923" s="176"/>
      <c r="G10923" s="177"/>
      <c r="H10923" s="177"/>
    </row>
    <row r="10924" spans="1:8" x14ac:dyDescent="0.25">
      <c r="A10924" s="793"/>
      <c r="E10924" s="176"/>
      <c r="F10924" s="176"/>
      <c r="G10924" s="177"/>
      <c r="H10924" s="177"/>
    </row>
    <row r="10925" spans="1:8" x14ac:dyDescent="0.25">
      <c r="A10925" s="793"/>
      <c r="E10925" s="176"/>
      <c r="F10925" s="176"/>
      <c r="G10925" s="177"/>
      <c r="H10925" s="177"/>
    </row>
    <row r="10926" spans="1:8" x14ac:dyDescent="0.25">
      <c r="A10926" s="793"/>
      <c r="E10926" s="176"/>
      <c r="F10926" s="176"/>
      <c r="G10926" s="177"/>
      <c r="H10926" s="177"/>
    </row>
    <row r="10927" spans="1:8" x14ac:dyDescent="0.25">
      <c r="A10927" s="793"/>
      <c r="E10927" s="176"/>
      <c r="F10927" s="176"/>
      <c r="G10927" s="177"/>
      <c r="H10927" s="177"/>
    </row>
    <row r="10928" spans="1:8" x14ac:dyDescent="0.25">
      <c r="A10928" s="793"/>
      <c r="E10928" s="176"/>
      <c r="F10928" s="176"/>
      <c r="G10928" s="177"/>
      <c r="H10928" s="177"/>
    </row>
    <row r="10929" spans="1:8" x14ac:dyDescent="0.25">
      <c r="A10929" s="793"/>
      <c r="E10929" s="176"/>
      <c r="F10929" s="176"/>
      <c r="G10929" s="177"/>
      <c r="H10929" s="177"/>
    </row>
    <row r="10930" spans="1:8" x14ac:dyDescent="0.25">
      <c r="A10930" s="793"/>
      <c r="E10930" s="176"/>
      <c r="F10930" s="176"/>
      <c r="G10930" s="177"/>
      <c r="H10930" s="177"/>
    </row>
    <row r="10931" spans="1:8" x14ac:dyDescent="0.25">
      <c r="A10931" s="793"/>
      <c r="E10931" s="176"/>
      <c r="F10931" s="176"/>
      <c r="G10931" s="177"/>
      <c r="H10931" s="177"/>
    </row>
    <row r="10932" spans="1:8" x14ac:dyDescent="0.25">
      <c r="A10932" s="793"/>
      <c r="E10932" s="176"/>
      <c r="F10932" s="176"/>
      <c r="G10932" s="177"/>
      <c r="H10932" s="177"/>
    </row>
    <row r="10933" spans="1:8" x14ac:dyDescent="0.25">
      <c r="A10933" s="793"/>
      <c r="E10933" s="176"/>
      <c r="F10933" s="176"/>
      <c r="G10933" s="177"/>
      <c r="H10933" s="177"/>
    </row>
    <row r="10934" spans="1:8" x14ac:dyDescent="0.25">
      <c r="A10934" s="793"/>
      <c r="E10934" s="176"/>
      <c r="F10934" s="176"/>
      <c r="G10934" s="177"/>
      <c r="H10934" s="177"/>
    </row>
    <row r="10935" spans="1:8" x14ac:dyDescent="0.25">
      <c r="A10935" s="793"/>
      <c r="E10935" s="176"/>
      <c r="F10935" s="176"/>
      <c r="G10935" s="177"/>
      <c r="H10935" s="177"/>
    </row>
    <row r="10936" spans="1:8" x14ac:dyDescent="0.25">
      <c r="A10936" s="793"/>
      <c r="E10936" s="176"/>
      <c r="F10936" s="176"/>
      <c r="G10936" s="177"/>
      <c r="H10936" s="177"/>
    </row>
    <row r="10937" spans="1:8" x14ac:dyDescent="0.25">
      <c r="A10937" s="793"/>
      <c r="E10937" s="176"/>
      <c r="F10937" s="176"/>
      <c r="G10937" s="177"/>
      <c r="H10937" s="177"/>
    </row>
    <row r="10938" spans="1:8" x14ac:dyDescent="0.25">
      <c r="A10938" s="793"/>
      <c r="E10938" s="176"/>
      <c r="F10938" s="176"/>
      <c r="G10938" s="177"/>
      <c r="H10938" s="177"/>
    </row>
    <row r="10939" spans="1:8" x14ac:dyDescent="0.25">
      <c r="A10939" s="793"/>
      <c r="E10939" s="176"/>
      <c r="F10939" s="176"/>
      <c r="G10939" s="177"/>
      <c r="H10939" s="177"/>
    </row>
    <row r="10940" spans="1:8" x14ac:dyDescent="0.25">
      <c r="A10940" s="793"/>
      <c r="E10940" s="176"/>
      <c r="F10940" s="176"/>
      <c r="G10940" s="177"/>
      <c r="H10940" s="177"/>
    </row>
    <row r="10941" spans="1:8" x14ac:dyDescent="0.25">
      <c r="A10941" s="793"/>
      <c r="E10941" s="176"/>
      <c r="F10941" s="176"/>
      <c r="G10941" s="177"/>
      <c r="H10941" s="177"/>
    </row>
    <row r="10942" spans="1:8" x14ac:dyDescent="0.25">
      <c r="A10942" s="793"/>
      <c r="E10942" s="176"/>
      <c r="F10942" s="176"/>
      <c r="G10942" s="177"/>
      <c r="H10942" s="177"/>
    </row>
    <row r="10943" spans="1:8" x14ac:dyDescent="0.25">
      <c r="A10943" s="793"/>
      <c r="E10943" s="176"/>
      <c r="F10943" s="176"/>
      <c r="G10943" s="177"/>
      <c r="H10943" s="177"/>
    </row>
    <row r="10944" spans="1:8" x14ac:dyDescent="0.25">
      <c r="A10944" s="793"/>
      <c r="E10944" s="176"/>
      <c r="F10944" s="176"/>
      <c r="G10944" s="177"/>
      <c r="H10944" s="177"/>
    </row>
    <row r="10945" spans="1:8" x14ac:dyDescent="0.25">
      <c r="A10945" s="793"/>
      <c r="E10945" s="176"/>
      <c r="F10945" s="176"/>
      <c r="G10945" s="177"/>
      <c r="H10945" s="177"/>
    </row>
    <row r="10946" spans="1:8" x14ac:dyDescent="0.25">
      <c r="A10946" s="793"/>
      <c r="E10946" s="176"/>
      <c r="F10946" s="176"/>
      <c r="G10946" s="177"/>
      <c r="H10946" s="177"/>
    </row>
    <row r="10947" spans="1:8" x14ac:dyDescent="0.25">
      <c r="A10947" s="793"/>
      <c r="E10947" s="176"/>
      <c r="F10947" s="176"/>
      <c r="G10947" s="177"/>
      <c r="H10947" s="177"/>
    </row>
    <row r="10948" spans="1:8" x14ac:dyDescent="0.25">
      <c r="A10948" s="793"/>
      <c r="E10948" s="176"/>
      <c r="F10948" s="176"/>
      <c r="G10948" s="177"/>
      <c r="H10948" s="177"/>
    </row>
    <row r="10949" spans="1:8" x14ac:dyDescent="0.25">
      <c r="A10949" s="793"/>
      <c r="E10949" s="176"/>
      <c r="F10949" s="176"/>
      <c r="G10949" s="177"/>
      <c r="H10949" s="177"/>
    </row>
    <row r="10950" spans="1:8" x14ac:dyDescent="0.25">
      <c r="A10950" s="793"/>
      <c r="E10950" s="176"/>
      <c r="F10950" s="176"/>
      <c r="G10950" s="177"/>
      <c r="H10950" s="177"/>
    </row>
    <row r="10951" spans="1:8" x14ac:dyDescent="0.25">
      <c r="A10951" s="793"/>
      <c r="E10951" s="176"/>
      <c r="F10951" s="176"/>
      <c r="G10951" s="177"/>
      <c r="H10951" s="177"/>
    </row>
    <row r="10952" spans="1:8" x14ac:dyDescent="0.25">
      <c r="A10952" s="793"/>
      <c r="E10952" s="176"/>
      <c r="F10952" s="176"/>
      <c r="G10952" s="177"/>
      <c r="H10952" s="177"/>
    </row>
    <row r="10953" spans="1:8" x14ac:dyDescent="0.25">
      <c r="A10953" s="793"/>
      <c r="E10953" s="176"/>
      <c r="F10953" s="176"/>
      <c r="G10953" s="177"/>
      <c r="H10953" s="177"/>
    </row>
    <row r="10954" spans="1:8" x14ac:dyDescent="0.25">
      <c r="A10954" s="793"/>
      <c r="E10954" s="176"/>
      <c r="F10954" s="176"/>
      <c r="G10954" s="177"/>
      <c r="H10954" s="177"/>
    </row>
    <row r="10955" spans="1:8" x14ac:dyDescent="0.25">
      <c r="A10955" s="793"/>
      <c r="E10955" s="176"/>
      <c r="F10955" s="176"/>
      <c r="G10955" s="177"/>
      <c r="H10955" s="177"/>
    </row>
    <row r="10956" spans="1:8" x14ac:dyDescent="0.25">
      <c r="A10956" s="793"/>
      <c r="E10956" s="176"/>
      <c r="F10956" s="176"/>
      <c r="G10956" s="177"/>
      <c r="H10956" s="177"/>
    </row>
    <row r="10957" spans="1:8" x14ac:dyDescent="0.25">
      <c r="A10957" s="793"/>
      <c r="E10957" s="176"/>
      <c r="F10957" s="176"/>
      <c r="G10957" s="177"/>
      <c r="H10957" s="177"/>
    </row>
    <row r="10958" spans="1:8" x14ac:dyDescent="0.25">
      <c r="A10958" s="793"/>
      <c r="E10958" s="176"/>
      <c r="F10958" s="176"/>
      <c r="G10958" s="177"/>
      <c r="H10958" s="177"/>
    </row>
    <row r="10959" spans="1:8" x14ac:dyDescent="0.25">
      <c r="A10959" s="793"/>
      <c r="E10959" s="176"/>
      <c r="F10959" s="176"/>
      <c r="G10959" s="177"/>
      <c r="H10959" s="177"/>
    </row>
    <row r="10960" spans="1:8" x14ac:dyDescent="0.25">
      <c r="A10960" s="793"/>
      <c r="E10960" s="176"/>
      <c r="F10960" s="176"/>
      <c r="G10960" s="177"/>
      <c r="H10960" s="177"/>
    </row>
    <row r="10961" spans="1:8" x14ac:dyDescent="0.25">
      <c r="A10961" s="793"/>
      <c r="E10961" s="176"/>
      <c r="F10961" s="176"/>
      <c r="G10961" s="177"/>
      <c r="H10961" s="177"/>
    </row>
    <row r="10962" spans="1:8" x14ac:dyDescent="0.25">
      <c r="A10962" s="793"/>
      <c r="E10962" s="176"/>
      <c r="F10962" s="176"/>
      <c r="G10962" s="177"/>
      <c r="H10962" s="177"/>
    </row>
    <row r="10963" spans="1:8" x14ac:dyDescent="0.25">
      <c r="A10963" s="793"/>
      <c r="E10963" s="176"/>
      <c r="F10963" s="176"/>
      <c r="G10963" s="177"/>
      <c r="H10963" s="177"/>
    </row>
    <row r="10964" spans="1:8" x14ac:dyDescent="0.25">
      <c r="A10964" s="793"/>
      <c r="E10964" s="176"/>
      <c r="F10964" s="176"/>
      <c r="G10964" s="177"/>
      <c r="H10964" s="177"/>
    </row>
    <row r="10965" spans="1:8" x14ac:dyDescent="0.25">
      <c r="A10965" s="793"/>
      <c r="E10965" s="176"/>
      <c r="F10965" s="176"/>
      <c r="G10965" s="177"/>
      <c r="H10965" s="177"/>
    </row>
    <row r="10966" spans="1:8" x14ac:dyDescent="0.25">
      <c r="A10966" s="793"/>
      <c r="E10966" s="176"/>
      <c r="F10966" s="176"/>
      <c r="G10966" s="177"/>
      <c r="H10966" s="177"/>
    </row>
    <row r="10967" spans="1:8" x14ac:dyDescent="0.25">
      <c r="A10967" s="793"/>
      <c r="E10967" s="176"/>
      <c r="F10967" s="176"/>
      <c r="G10967" s="177"/>
      <c r="H10967" s="177"/>
    </row>
    <row r="10968" spans="1:8" x14ac:dyDescent="0.25">
      <c r="A10968" s="793"/>
      <c r="E10968" s="176"/>
      <c r="F10968" s="176"/>
      <c r="G10968" s="177"/>
      <c r="H10968" s="177"/>
    </row>
    <row r="10969" spans="1:8" x14ac:dyDescent="0.25">
      <c r="A10969" s="793"/>
      <c r="E10969" s="176"/>
      <c r="F10969" s="176"/>
      <c r="G10969" s="177"/>
      <c r="H10969" s="177"/>
    </row>
    <row r="10970" spans="1:8" x14ac:dyDescent="0.25">
      <c r="A10970" s="793"/>
      <c r="E10970" s="176"/>
      <c r="F10970" s="176"/>
      <c r="G10970" s="177"/>
      <c r="H10970" s="177"/>
    </row>
    <row r="10971" spans="1:8" x14ac:dyDescent="0.25">
      <c r="A10971" s="793"/>
      <c r="E10971" s="176"/>
      <c r="F10971" s="176"/>
      <c r="G10971" s="177"/>
      <c r="H10971" s="177"/>
    </row>
    <row r="10972" spans="1:8" x14ac:dyDescent="0.25">
      <c r="A10972" s="793"/>
      <c r="E10972" s="176"/>
      <c r="F10972" s="176"/>
      <c r="G10972" s="177"/>
      <c r="H10972" s="177"/>
    </row>
    <row r="10973" spans="1:8" x14ac:dyDescent="0.25">
      <c r="A10973" s="793"/>
      <c r="E10973" s="176"/>
      <c r="F10973" s="176"/>
      <c r="G10973" s="177"/>
      <c r="H10973" s="177"/>
    </row>
    <row r="10974" spans="1:8" x14ac:dyDescent="0.25">
      <c r="A10974" s="793"/>
      <c r="E10974" s="176"/>
      <c r="F10974" s="176"/>
      <c r="G10974" s="177"/>
      <c r="H10974" s="177"/>
    </row>
    <row r="10975" spans="1:8" x14ac:dyDescent="0.25">
      <c r="A10975" s="793"/>
      <c r="E10975" s="176"/>
      <c r="F10975" s="176"/>
      <c r="G10975" s="177"/>
      <c r="H10975" s="177"/>
    </row>
    <row r="10976" spans="1:8" x14ac:dyDescent="0.25">
      <c r="A10976" s="793"/>
      <c r="E10976" s="176"/>
      <c r="F10976" s="176"/>
      <c r="G10976" s="177"/>
      <c r="H10976" s="177"/>
    </row>
    <row r="10977" spans="1:8" x14ac:dyDescent="0.25">
      <c r="A10977" s="793"/>
      <c r="E10977" s="176"/>
      <c r="F10977" s="176"/>
      <c r="G10977" s="177"/>
      <c r="H10977" s="177"/>
    </row>
    <row r="10978" spans="1:8" x14ac:dyDescent="0.25">
      <c r="A10978" s="793"/>
      <c r="E10978" s="176"/>
      <c r="F10978" s="176"/>
      <c r="G10978" s="177"/>
      <c r="H10978" s="177"/>
    </row>
    <row r="10979" spans="1:8" x14ac:dyDescent="0.25">
      <c r="A10979" s="793"/>
      <c r="E10979" s="176"/>
      <c r="F10979" s="176"/>
      <c r="G10979" s="177"/>
      <c r="H10979" s="177"/>
    </row>
    <row r="10980" spans="1:8" x14ac:dyDescent="0.25">
      <c r="A10980" s="793"/>
      <c r="E10980" s="176"/>
      <c r="F10980" s="176"/>
      <c r="G10980" s="177"/>
      <c r="H10980" s="177"/>
    </row>
    <row r="10981" spans="1:8" x14ac:dyDescent="0.25">
      <c r="A10981" s="793"/>
      <c r="E10981" s="176"/>
      <c r="F10981" s="176"/>
      <c r="G10981" s="177"/>
      <c r="H10981" s="177"/>
    </row>
    <row r="10982" spans="1:8" x14ac:dyDescent="0.25">
      <c r="A10982" s="793"/>
      <c r="E10982" s="176"/>
      <c r="F10982" s="176"/>
      <c r="G10982" s="177"/>
      <c r="H10982" s="177"/>
    </row>
    <row r="10983" spans="1:8" x14ac:dyDescent="0.25">
      <c r="A10983" s="793"/>
      <c r="E10983" s="176"/>
      <c r="F10983" s="176"/>
      <c r="G10983" s="177"/>
      <c r="H10983" s="177"/>
    </row>
    <row r="10984" spans="1:8" x14ac:dyDescent="0.25">
      <c r="A10984" s="793"/>
      <c r="E10984" s="176"/>
      <c r="F10984" s="176"/>
      <c r="G10984" s="177"/>
      <c r="H10984" s="177"/>
    </row>
    <row r="10985" spans="1:8" x14ac:dyDescent="0.25">
      <c r="A10985" s="793"/>
      <c r="E10985" s="176"/>
      <c r="F10985" s="176"/>
      <c r="G10985" s="177"/>
      <c r="H10985" s="177"/>
    </row>
    <row r="10986" spans="1:8" x14ac:dyDescent="0.25">
      <c r="A10986" s="793"/>
      <c r="E10986" s="176"/>
      <c r="F10986" s="176"/>
      <c r="G10986" s="177"/>
      <c r="H10986" s="177"/>
    </row>
    <row r="10987" spans="1:8" x14ac:dyDescent="0.25">
      <c r="A10987" s="793"/>
      <c r="E10987" s="176"/>
      <c r="F10987" s="176"/>
      <c r="G10987" s="177"/>
      <c r="H10987" s="177"/>
    </row>
    <row r="10988" spans="1:8" x14ac:dyDescent="0.25">
      <c r="A10988" s="793"/>
      <c r="E10988" s="176"/>
      <c r="F10988" s="176"/>
      <c r="G10988" s="177"/>
      <c r="H10988" s="177"/>
    </row>
    <row r="10989" spans="1:8" x14ac:dyDescent="0.25">
      <c r="A10989" s="793"/>
      <c r="E10989" s="176"/>
      <c r="F10989" s="176"/>
      <c r="G10989" s="177"/>
      <c r="H10989" s="177"/>
    </row>
    <row r="10990" spans="1:8" x14ac:dyDescent="0.25">
      <c r="A10990" s="793"/>
      <c r="E10990" s="176"/>
      <c r="F10990" s="176"/>
      <c r="G10990" s="177"/>
      <c r="H10990" s="177"/>
    </row>
    <row r="10991" spans="1:8" x14ac:dyDescent="0.25">
      <c r="A10991" s="793"/>
      <c r="E10991" s="176"/>
      <c r="F10991" s="176"/>
      <c r="G10991" s="177"/>
      <c r="H10991" s="177"/>
    </row>
    <row r="10992" spans="1:8" x14ac:dyDescent="0.25">
      <c r="A10992" s="793"/>
      <c r="E10992" s="176"/>
      <c r="F10992" s="176"/>
      <c r="G10992" s="177"/>
      <c r="H10992" s="177"/>
    </row>
    <row r="10993" spans="1:8" x14ac:dyDescent="0.25">
      <c r="A10993" s="793"/>
      <c r="E10993" s="176"/>
      <c r="F10993" s="176"/>
      <c r="G10993" s="177"/>
      <c r="H10993" s="177"/>
    </row>
    <row r="10994" spans="1:8" x14ac:dyDescent="0.25">
      <c r="A10994" s="793"/>
      <c r="E10994" s="176"/>
      <c r="F10994" s="176"/>
      <c r="G10994" s="177"/>
      <c r="H10994" s="177"/>
    </row>
    <row r="10995" spans="1:8" x14ac:dyDescent="0.25">
      <c r="A10995" s="793"/>
      <c r="E10995" s="176"/>
      <c r="F10995" s="176"/>
      <c r="G10995" s="177"/>
      <c r="H10995" s="177"/>
    </row>
    <row r="10996" spans="1:8" x14ac:dyDescent="0.25">
      <c r="A10996" s="793"/>
      <c r="E10996" s="176"/>
      <c r="F10996" s="176"/>
      <c r="G10996" s="177"/>
      <c r="H10996" s="177"/>
    </row>
    <row r="10997" spans="1:8" x14ac:dyDescent="0.25">
      <c r="A10997" s="793"/>
      <c r="E10997" s="176"/>
      <c r="F10997" s="176"/>
      <c r="G10997" s="177"/>
      <c r="H10997" s="177"/>
    </row>
    <row r="10998" spans="1:8" x14ac:dyDescent="0.25">
      <c r="A10998" s="793"/>
      <c r="E10998" s="176"/>
      <c r="F10998" s="176"/>
      <c r="G10998" s="177"/>
      <c r="H10998" s="177"/>
    </row>
  </sheetData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0"/>
  <sheetViews>
    <sheetView topLeftCell="C1" workbookViewId="0">
      <selection activeCell="G46" sqref="G46"/>
    </sheetView>
  </sheetViews>
  <sheetFormatPr defaultColWidth="9.140625" defaultRowHeight="12.75" x14ac:dyDescent="0.2"/>
  <cols>
    <col min="1" max="1" width="4.7109375" style="185" customWidth="1"/>
    <col min="2" max="2" width="1.5703125" style="185" customWidth="1"/>
    <col min="3" max="3" width="36.85546875" style="185" bestFit="1" customWidth="1"/>
    <col min="4" max="4" width="1.5703125" style="185" customWidth="1"/>
    <col min="5" max="7" width="15.5703125" style="185" customWidth="1"/>
    <col min="8" max="16384" width="9.140625" style="185"/>
  </cols>
  <sheetData>
    <row r="2" spans="1:9" x14ac:dyDescent="0.2">
      <c r="A2" s="842" t="s">
        <v>0</v>
      </c>
      <c r="B2" s="842"/>
      <c r="C2" s="842"/>
      <c r="D2" s="842"/>
      <c r="E2" s="842"/>
      <c r="F2" s="842"/>
      <c r="G2" s="842"/>
    </row>
    <row r="3" spans="1:9" x14ac:dyDescent="0.2">
      <c r="A3" s="842" t="s">
        <v>189</v>
      </c>
      <c r="B3" s="842"/>
      <c r="C3" s="842"/>
      <c r="D3" s="842"/>
      <c r="E3" s="842"/>
      <c r="F3" s="842"/>
      <c r="G3" s="842"/>
    </row>
    <row r="5" spans="1:9" x14ac:dyDescent="0.2">
      <c r="A5" s="652" t="s">
        <v>115</v>
      </c>
      <c r="B5" s="652"/>
      <c r="C5" s="652"/>
      <c r="D5" s="652"/>
      <c r="E5" s="652" t="s">
        <v>190</v>
      </c>
      <c r="F5" s="652" t="s">
        <v>191</v>
      </c>
      <c r="G5" s="652" t="s">
        <v>192</v>
      </c>
    </row>
    <row r="6" spans="1:9" x14ac:dyDescent="0.2">
      <c r="A6" s="653" t="s">
        <v>193</v>
      </c>
      <c r="B6" s="652"/>
      <c r="C6" s="653" t="s">
        <v>9</v>
      </c>
      <c r="D6" s="652"/>
      <c r="E6" s="653" t="s">
        <v>194</v>
      </c>
      <c r="F6" s="653" t="s">
        <v>195</v>
      </c>
      <c r="G6" s="653" t="s">
        <v>194</v>
      </c>
    </row>
    <row r="7" spans="1:9" x14ac:dyDescent="0.2">
      <c r="A7" s="652"/>
      <c r="B7" s="652"/>
      <c r="C7" s="654" t="s">
        <v>196</v>
      </c>
      <c r="D7" s="652"/>
      <c r="E7" s="654" t="s">
        <v>197</v>
      </c>
      <c r="F7" s="654" t="s">
        <v>198</v>
      </c>
      <c r="G7" s="654" t="s">
        <v>199</v>
      </c>
    </row>
    <row r="9" spans="1:9" x14ac:dyDescent="0.2">
      <c r="A9" s="652">
        <v>1</v>
      </c>
      <c r="C9" s="655" t="s">
        <v>200</v>
      </c>
      <c r="D9" s="184"/>
    </row>
    <row r="10" spans="1:9" x14ac:dyDescent="0.2">
      <c r="A10" s="652">
        <f>A9+1</f>
        <v>2</v>
      </c>
      <c r="C10" s="185" t="s">
        <v>201</v>
      </c>
      <c r="E10" s="356">
        <f>SUM('CIBS Rates'!C7:C9)</f>
        <v>3472261.3485989263</v>
      </c>
      <c r="F10" s="356">
        <f t="shared" ref="F10:F28" si="0">E10-G10</f>
        <v>3079326.9035566151</v>
      </c>
      <c r="G10" s="356">
        <f>SUM('CIBS Rates'!E7:E9)</f>
        <v>392934.44504231121</v>
      </c>
      <c r="I10" s="656"/>
    </row>
    <row r="11" spans="1:9" x14ac:dyDescent="0.2">
      <c r="A11" s="652">
        <f t="shared" ref="A11:A28" si="1">A10+1</f>
        <v>3</v>
      </c>
      <c r="C11" s="185" t="s">
        <v>202</v>
      </c>
      <c r="E11" s="356">
        <f>'CIBS Rates'!C16</f>
        <v>511.92178312698428</v>
      </c>
      <c r="F11" s="356">
        <f t="shared" si="0"/>
        <v>453.99074581055714</v>
      </c>
      <c r="G11" s="356">
        <f>'CIBS Rates'!E16</f>
        <v>57.931037316427123</v>
      </c>
      <c r="I11" s="656"/>
    </row>
    <row r="12" spans="1:9" x14ac:dyDescent="0.2">
      <c r="A12" s="652">
        <f t="shared" si="1"/>
        <v>4</v>
      </c>
      <c r="C12" s="185" t="s">
        <v>203</v>
      </c>
      <c r="E12" s="356">
        <f>'CIBS Rates'!C19</f>
        <v>301.85406435768573</v>
      </c>
      <c r="F12" s="356">
        <f t="shared" si="0"/>
        <v>267.69509780696438</v>
      </c>
      <c r="G12" s="356">
        <f>'CIBS Rates'!E19</f>
        <v>34.158966550721352</v>
      </c>
    </row>
    <row r="13" spans="1:9" x14ac:dyDescent="0.2">
      <c r="A13" s="652">
        <f t="shared" si="1"/>
        <v>5</v>
      </c>
      <c r="C13" s="185" t="s">
        <v>204</v>
      </c>
      <c r="E13" s="356">
        <f>'CIBS Rates'!C23+'CIBS Rates'!C24</f>
        <v>251766.83507573477</v>
      </c>
      <c r="F13" s="356">
        <f t="shared" si="0"/>
        <v>223275.9319758109</v>
      </c>
      <c r="G13" s="356">
        <f>'CIBS Rates'!E23+'CIBS Rates'!E24</f>
        <v>28490.903099923846</v>
      </c>
    </row>
    <row r="14" spans="1:9" x14ac:dyDescent="0.2">
      <c r="A14" s="652">
        <f>A13+1</f>
        <v>6</v>
      </c>
      <c r="C14" s="185" t="s">
        <v>205</v>
      </c>
      <c r="E14" s="356">
        <f>'CIBS Rates'!C10+'CIBS Rates'!C13+'CIBS Rates'!C25+'CIBS Rates'!C30</f>
        <v>1636383.0595573075</v>
      </c>
      <c r="F14" s="356">
        <f t="shared" si="0"/>
        <v>1451203.6606496649</v>
      </c>
      <c r="G14" s="356">
        <f>'CIBS Rates'!E10+'CIBS Rates'!E13+'CIBS Rates'!E25+'CIBS Rates'!E30</f>
        <v>185179.39890764264</v>
      </c>
      <c r="I14" s="656"/>
    </row>
    <row r="15" spans="1:9" x14ac:dyDescent="0.2">
      <c r="A15" s="652">
        <f t="shared" si="1"/>
        <v>7</v>
      </c>
      <c r="C15" s="185" t="s">
        <v>206</v>
      </c>
      <c r="E15" s="356">
        <f>'CIBS Rates'!C11+'CIBS Rates'!C14+'CIBS Rates'!C26+'CIBS Rates'!C31</f>
        <v>2338225.4284074516</v>
      </c>
      <c r="F15" s="356">
        <f t="shared" si="0"/>
        <v>2073622.8484588454</v>
      </c>
      <c r="G15" s="356">
        <f>'CIBS Rates'!E11+'CIBS Rates'!E14+'CIBS Rates'!E26+'CIBS Rates'!E31</f>
        <v>264602.5799486062</v>
      </c>
      <c r="I15" s="656"/>
    </row>
    <row r="16" spans="1:9" x14ac:dyDescent="0.2">
      <c r="A16" s="652">
        <f t="shared" si="1"/>
        <v>8</v>
      </c>
      <c r="C16" s="185" t="s">
        <v>207</v>
      </c>
      <c r="E16" s="356">
        <f>'CIBS Rates'!C12+'CIBS Rates'!C15+'CIBS Rates'!C27+'CIBS Rates'!C32</f>
        <v>1308917.5742844853</v>
      </c>
      <c r="F16" s="356">
        <f t="shared" si="0"/>
        <v>1160795.4287941603</v>
      </c>
      <c r="G16" s="356">
        <f>'CIBS Rates'!E12+'CIBS Rates'!E15+'CIBS Rates'!E27+'CIBS Rates'!E32</f>
        <v>148122.14549032503</v>
      </c>
      <c r="I16" s="656"/>
    </row>
    <row r="17" spans="1:10" x14ac:dyDescent="0.2">
      <c r="A17" s="652">
        <f t="shared" si="1"/>
        <v>9</v>
      </c>
      <c r="C17" s="185" t="s">
        <v>208</v>
      </c>
      <c r="E17" s="356">
        <f>'CIBS Rates'!C28+'CIBS Rates'!C33</f>
        <v>816760.96846706467</v>
      </c>
      <c r="F17" s="356">
        <f t="shared" si="0"/>
        <v>724333.15683176683</v>
      </c>
      <c r="G17" s="356">
        <f>'CIBS Rates'!E28+'CIBS Rates'!E33</f>
        <v>92427.81163529781</v>
      </c>
      <c r="I17" s="656"/>
    </row>
    <row r="18" spans="1:10" x14ac:dyDescent="0.2">
      <c r="A18" s="652">
        <f t="shared" si="1"/>
        <v>10</v>
      </c>
      <c r="C18" s="185" t="s">
        <v>209</v>
      </c>
      <c r="E18" s="356">
        <f>'CIBS Rates'!C29+'CIBS Rates'!C34</f>
        <v>1072018.3795116255</v>
      </c>
      <c r="F18" s="356">
        <f t="shared" si="0"/>
        <v>950704.65777851699</v>
      </c>
      <c r="G18" s="356">
        <f>'CIBS Rates'!E29+'CIBS Rates'!E34</f>
        <v>121313.72173310854</v>
      </c>
      <c r="I18" s="656"/>
      <c r="J18" s="656"/>
    </row>
    <row r="19" spans="1:10" x14ac:dyDescent="0.2">
      <c r="A19" s="652">
        <f t="shared" si="1"/>
        <v>11</v>
      </c>
      <c r="C19" s="185" t="s">
        <v>210</v>
      </c>
      <c r="E19" s="356">
        <f>'CIBS Rates'!C17+'CIBS Rates'!C18</f>
        <v>9717.77080672382</v>
      </c>
      <c r="F19" s="356">
        <f t="shared" si="0"/>
        <v>8618.070497434268</v>
      </c>
      <c r="G19" s="356">
        <f>'CIBS Rates'!E17+'CIBS Rates'!E18</f>
        <v>1099.700309289552</v>
      </c>
      <c r="I19" s="656"/>
      <c r="J19" s="656"/>
    </row>
    <row r="20" spans="1:10" x14ac:dyDescent="0.2">
      <c r="A20" s="652">
        <f t="shared" si="1"/>
        <v>12</v>
      </c>
      <c r="C20" s="185" t="s">
        <v>211</v>
      </c>
      <c r="E20" s="356">
        <f>'CIBS Rates'!C20</f>
        <v>124.62590847677923</v>
      </c>
      <c r="F20" s="356">
        <f t="shared" si="0"/>
        <v>110.52276148728875</v>
      </c>
      <c r="G20" s="356">
        <f>'CIBS Rates'!E20</f>
        <v>14.103146989490485</v>
      </c>
      <c r="I20" s="656"/>
    </row>
    <row r="21" spans="1:10" x14ac:dyDescent="0.2">
      <c r="A21" s="652">
        <f t="shared" si="1"/>
        <v>13</v>
      </c>
      <c r="C21" s="185" t="s">
        <v>212</v>
      </c>
      <c r="E21" s="356">
        <f>'CIBS Rates'!C21+'CIBS Rates'!C22</f>
        <v>7209.6437786136376</v>
      </c>
      <c r="F21" s="356">
        <f t="shared" si="0"/>
        <v>6393.7727675662127</v>
      </c>
      <c r="G21" s="356">
        <f>'CIBS Rates'!E21+'CIBS Rates'!E22</f>
        <v>815.87101104742499</v>
      </c>
      <c r="I21" s="656"/>
    </row>
    <row r="22" spans="1:10" x14ac:dyDescent="0.2">
      <c r="A22" s="652">
        <f>A21+1</f>
        <v>14</v>
      </c>
      <c r="C22" s="185" t="s">
        <v>213</v>
      </c>
      <c r="E22" s="356">
        <v>0</v>
      </c>
      <c r="F22" s="356">
        <f t="shared" si="0"/>
        <v>0</v>
      </c>
      <c r="G22" s="356">
        <v>0</v>
      </c>
      <c r="I22" s="656"/>
    </row>
    <row r="23" spans="1:10" x14ac:dyDescent="0.2">
      <c r="A23" s="652">
        <f>A22+1</f>
        <v>15</v>
      </c>
      <c r="C23" s="185" t="s">
        <v>214</v>
      </c>
      <c r="E23" s="356">
        <f>'CIBS Rates'!C38</f>
        <v>318756.69539121864</v>
      </c>
      <c r="F23" s="356">
        <f t="shared" si="0"/>
        <v>282684.9621221752</v>
      </c>
      <c r="G23" s="356">
        <f>'CIBS Rates'!E38</f>
        <v>36071.733269043441</v>
      </c>
      <c r="I23" s="656"/>
    </row>
    <row r="24" spans="1:10" x14ac:dyDescent="0.2">
      <c r="A24" s="652">
        <f t="shared" si="1"/>
        <v>16</v>
      </c>
      <c r="C24" s="185" t="s">
        <v>215</v>
      </c>
      <c r="E24" s="356">
        <f>'CIBS Rates'!C39</f>
        <v>224660.23378919868</v>
      </c>
      <c r="F24" s="356">
        <f t="shared" si="0"/>
        <v>199236.81791566292</v>
      </c>
      <c r="G24" s="356">
        <f>'CIBS Rates'!E39</f>
        <v>25423.415873535763</v>
      </c>
      <c r="I24" s="656"/>
    </row>
    <row r="25" spans="1:10" x14ac:dyDescent="0.2">
      <c r="A25" s="652">
        <f t="shared" si="1"/>
        <v>17</v>
      </c>
      <c r="C25" s="185" t="s">
        <v>216</v>
      </c>
      <c r="E25" s="356">
        <v>0</v>
      </c>
      <c r="F25" s="356">
        <f t="shared" si="0"/>
        <v>0</v>
      </c>
      <c r="G25" s="356">
        <v>0</v>
      </c>
      <c r="I25" s="656"/>
    </row>
    <row r="26" spans="1:10" x14ac:dyDescent="0.2">
      <c r="A26" s="652">
        <f t="shared" si="1"/>
        <v>18</v>
      </c>
      <c r="C26" s="185" t="s">
        <v>217</v>
      </c>
      <c r="E26" s="356">
        <f>'CIBS Rates'!C36+'CIBS Rates'!C37</f>
        <v>15950.770575690647</v>
      </c>
      <c r="F26" s="356">
        <f t="shared" si="0"/>
        <v>14145.7200466787</v>
      </c>
      <c r="G26" s="356">
        <f>'CIBS Rates'!E36+'CIBS Rates'!E37</f>
        <v>1805.0505290119481</v>
      </c>
      <c r="I26" s="656"/>
    </row>
    <row r="27" spans="1:10" x14ac:dyDescent="0.2">
      <c r="A27" s="652">
        <f t="shared" si="1"/>
        <v>19</v>
      </c>
      <c r="C27" s="185" t="s">
        <v>218</v>
      </c>
      <c r="E27" s="356">
        <v>0</v>
      </c>
      <c r="F27" s="356">
        <f t="shared" si="0"/>
        <v>0</v>
      </c>
      <c r="G27" s="356">
        <v>0</v>
      </c>
      <c r="I27" s="656"/>
    </row>
    <row r="28" spans="1:10" x14ac:dyDescent="0.2">
      <c r="A28" s="652">
        <f t="shared" si="1"/>
        <v>20</v>
      </c>
      <c r="C28" s="185" t="s">
        <v>219</v>
      </c>
      <c r="E28" s="356">
        <v>0</v>
      </c>
      <c r="F28" s="356">
        <f t="shared" si="0"/>
        <v>0</v>
      </c>
      <c r="G28" s="356">
        <v>0</v>
      </c>
      <c r="I28" s="656"/>
    </row>
    <row r="29" spans="1:10" x14ac:dyDescent="0.2">
      <c r="A29" s="652"/>
      <c r="I29" s="656"/>
    </row>
    <row r="30" spans="1:10" ht="13.5" thickBot="1" x14ac:dyDescent="0.25">
      <c r="A30" s="652">
        <f>A28+1</f>
        <v>21</v>
      </c>
      <c r="C30" s="652" t="s">
        <v>220</v>
      </c>
      <c r="E30" s="214">
        <f>SUM(E10:E29)</f>
        <v>11473567.110000001</v>
      </c>
      <c r="F30" s="214">
        <f>SUM(F10:F29)</f>
        <v>10175174.140000002</v>
      </c>
      <c r="G30" s="214">
        <f>SUM(G10:G29)</f>
        <v>1298392.9700000002</v>
      </c>
      <c r="I30" s="656"/>
    </row>
    <row r="31" spans="1:10" ht="13.5" thickTop="1" x14ac:dyDescent="0.2">
      <c r="A31" s="652"/>
      <c r="I31" s="656"/>
    </row>
    <row r="32" spans="1:10" x14ac:dyDescent="0.2">
      <c r="A32" s="652">
        <f>A30+1</f>
        <v>22</v>
      </c>
      <c r="C32" s="655" t="s">
        <v>221</v>
      </c>
      <c r="D32" s="184"/>
      <c r="I32" s="656"/>
    </row>
    <row r="33" spans="1:9" x14ac:dyDescent="0.2">
      <c r="A33" s="652">
        <f>A32+1</f>
        <v>23</v>
      </c>
      <c r="C33" s="185" t="s">
        <v>201</v>
      </c>
      <c r="E33" s="657">
        <f>'CIBS Rates'!B7</f>
        <v>3.7288298156937377E-2</v>
      </c>
      <c r="F33" s="657"/>
      <c r="G33" s="657">
        <f>'CIBS Rates'!D7</f>
        <v>4.2196871928377507E-3</v>
      </c>
      <c r="I33" s="656"/>
    </row>
    <row r="34" spans="1:9" x14ac:dyDescent="0.2">
      <c r="A34" s="652">
        <f t="shared" ref="A34:A36" si="2">A33+1</f>
        <v>24</v>
      </c>
      <c r="C34" s="185" t="s">
        <v>202</v>
      </c>
      <c r="E34" s="657">
        <f>'CIBS Rates'!B16</f>
        <v>3.9427124393637117E-2</v>
      </c>
      <c r="F34" s="657"/>
      <c r="G34" s="657">
        <f>'CIBS Rates'!D16</f>
        <v>4.461724993563395E-3</v>
      </c>
      <c r="I34" s="656"/>
    </row>
    <row r="35" spans="1:9" x14ac:dyDescent="0.2">
      <c r="A35" s="652">
        <f t="shared" si="2"/>
        <v>25</v>
      </c>
      <c r="C35" s="185" t="s">
        <v>203</v>
      </c>
      <c r="E35" s="657">
        <f>'CIBS Rates'!B19</f>
        <v>3.942712439363711E-2</v>
      </c>
      <c r="F35" s="657"/>
      <c r="G35" s="657">
        <f>'CIBS Rates'!D19</f>
        <v>4.461724993563395E-3</v>
      </c>
      <c r="I35" s="656"/>
    </row>
    <row r="36" spans="1:9" x14ac:dyDescent="0.2">
      <c r="A36" s="652">
        <f t="shared" si="2"/>
        <v>26</v>
      </c>
      <c r="C36" s="185" t="s">
        <v>222</v>
      </c>
      <c r="E36" s="657">
        <f>'CIBS Rates'!B23</f>
        <v>2.2310752586127521E-2</v>
      </c>
      <c r="F36" s="657"/>
      <c r="G36" s="657">
        <f>'CIBS Rates'!D23</f>
        <v>2.5247705474254448E-3</v>
      </c>
    </row>
    <row r="37" spans="1:9" x14ac:dyDescent="0.2">
      <c r="A37" s="652">
        <f>A36+1</f>
        <v>27</v>
      </c>
      <c r="C37" s="185" t="s">
        <v>223</v>
      </c>
      <c r="E37" s="657">
        <f>'CIBS Rates'!B24</f>
        <v>2.2310752586127521E-2</v>
      </c>
      <c r="F37" s="657"/>
      <c r="G37" s="657">
        <f>'CIBS Rates'!D24</f>
        <v>2.5247705474254448E-3</v>
      </c>
    </row>
    <row r="38" spans="1:9" x14ac:dyDescent="0.2">
      <c r="A38" s="652">
        <f>A37+1</f>
        <v>28</v>
      </c>
      <c r="C38" s="185" t="s">
        <v>205</v>
      </c>
      <c r="E38" s="657">
        <f>'CIBS Rates'!B25</f>
        <v>1.5877719800370983E-2</v>
      </c>
      <c r="F38" s="657"/>
      <c r="G38" s="657">
        <f>'CIBS Rates'!D25</f>
        <v>1.7967838223967541E-3</v>
      </c>
    </row>
    <row r="39" spans="1:9" x14ac:dyDescent="0.2">
      <c r="A39" s="652">
        <f t="shared" ref="A39:A51" si="3">A38+1</f>
        <v>29</v>
      </c>
      <c r="C39" s="185" t="s">
        <v>206</v>
      </c>
      <c r="E39" s="657">
        <f>'CIBS Rates'!B26</f>
        <v>1.560998319312353E-2</v>
      </c>
      <c r="F39" s="657"/>
      <c r="G39" s="657">
        <f>'CIBS Rates'!D26</f>
        <v>1.7664857184741516E-3</v>
      </c>
    </row>
    <row r="40" spans="1:9" x14ac:dyDescent="0.2">
      <c r="A40" s="652">
        <f t="shared" si="3"/>
        <v>30</v>
      </c>
      <c r="C40" s="185" t="s">
        <v>207</v>
      </c>
      <c r="E40" s="657">
        <f>'CIBS Rates'!B27</f>
        <v>1.5283764707259567E-2</v>
      </c>
      <c r="F40" s="657"/>
      <c r="G40" s="657">
        <f>'CIBS Rates'!D27</f>
        <v>1.729569580304649E-3</v>
      </c>
    </row>
    <row r="41" spans="1:9" x14ac:dyDescent="0.2">
      <c r="A41" s="652">
        <f t="shared" si="3"/>
        <v>31</v>
      </c>
      <c r="C41" s="185" t="s">
        <v>208</v>
      </c>
      <c r="E41" s="657">
        <f>'CIBS Rates'!B28</f>
        <v>1.4676373543602383E-2</v>
      </c>
      <c r="F41" s="657"/>
      <c r="G41" s="657">
        <f>'CIBS Rates'!D28</f>
        <v>1.6608348608079322E-3</v>
      </c>
    </row>
    <row r="42" spans="1:9" x14ac:dyDescent="0.2">
      <c r="A42" s="652">
        <f t="shared" si="3"/>
        <v>32</v>
      </c>
      <c r="C42" s="185" t="s">
        <v>209</v>
      </c>
      <c r="E42" s="657">
        <f>'CIBS Rates'!B29</f>
        <v>6.3608755554644082E-3</v>
      </c>
      <c r="F42" s="657"/>
      <c r="G42" s="657">
        <f>'CIBS Rates'!D29</f>
        <v>7.1982113540449159E-4</v>
      </c>
    </row>
    <row r="43" spans="1:9" x14ac:dyDescent="0.2">
      <c r="A43" s="652">
        <f t="shared" si="3"/>
        <v>33</v>
      </c>
      <c r="C43" s="185" t="s">
        <v>210</v>
      </c>
      <c r="E43" s="657">
        <f>'CIBS Rates'!B17</f>
        <v>1.6570784566088629E-2</v>
      </c>
      <c r="F43" s="657"/>
      <c r="G43" s="657">
        <f>'CIBS Rates'!D17</f>
        <v>1.8752136961173854E-3</v>
      </c>
    </row>
    <row r="44" spans="1:9" x14ac:dyDescent="0.2">
      <c r="A44" s="652">
        <f t="shared" si="3"/>
        <v>34</v>
      </c>
      <c r="C44" s="185" t="s">
        <v>211</v>
      </c>
      <c r="E44" s="657">
        <f>'CIBS Rates'!B20</f>
        <v>1.560998319312353E-2</v>
      </c>
      <c r="F44" s="657"/>
      <c r="G44" s="657">
        <f>'CIBS Rates'!D20</f>
        <v>1.7730000000000001E-3</v>
      </c>
    </row>
    <row r="45" spans="1:9" x14ac:dyDescent="0.2">
      <c r="A45" s="652">
        <f t="shared" si="3"/>
        <v>35</v>
      </c>
      <c r="C45" s="185" t="s">
        <v>212</v>
      </c>
      <c r="E45" s="657">
        <f>'CIBS Rates'!B22</f>
        <v>1.3380421678373125E-2</v>
      </c>
      <c r="F45" s="657"/>
      <c r="G45" s="657">
        <f>'CIBS Rates'!D22</f>
        <v>1.5141799648074107E-3</v>
      </c>
    </row>
    <row r="46" spans="1:9" x14ac:dyDescent="0.2">
      <c r="A46" s="652">
        <f t="shared" si="3"/>
        <v>36</v>
      </c>
      <c r="C46" s="185" t="s">
        <v>214</v>
      </c>
      <c r="E46" s="657">
        <f>'CIBS Rates'!B38</f>
        <v>7.20689244019675E-3</v>
      </c>
      <c r="F46" s="657"/>
      <c r="G46" s="657">
        <f>'CIBS Rates'!D38</f>
        <v>8.1555965901328165E-4</v>
      </c>
    </row>
    <row r="47" spans="1:9" x14ac:dyDescent="0.2">
      <c r="A47" s="652">
        <f t="shared" si="3"/>
        <v>37</v>
      </c>
      <c r="C47" s="185" t="s">
        <v>215</v>
      </c>
      <c r="E47" s="657">
        <f>'CIBS Rates'!B39</f>
        <v>1.5700337584726239E-3</v>
      </c>
      <c r="F47" s="657"/>
      <c r="G47" s="657">
        <f>'CIBS Rates'!D39</f>
        <v>1.7767105688402875E-4</v>
      </c>
    </row>
    <row r="48" spans="1:9" x14ac:dyDescent="0.2">
      <c r="A48" s="652">
        <f t="shared" si="3"/>
        <v>38</v>
      </c>
      <c r="C48" s="185" t="s">
        <v>216</v>
      </c>
      <c r="E48" s="657">
        <v>0</v>
      </c>
      <c r="F48" s="657"/>
      <c r="G48" s="657">
        <v>0</v>
      </c>
    </row>
    <row r="49" spans="1:7" x14ac:dyDescent="0.2">
      <c r="A49" s="652">
        <f t="shared" si="3"/>
        <v>39</v>
      </c>
      <c r="C49" s="185" t="s">
        <v>217</v>
      </c>
      <c r="E49" s="657">
        <f>'CIBS Rates'!B36</f>
        <v>6.0499352110486666E-3</v>
      </c>
      <c r="F49" s="657"/>
      <c r="G49" s="657">
        <f>'CIBS Rates'!D36</f>
        <v>6.8463393046568023E-4</v>
      </c>
    </row>
    <row r="50" spans="1:7" x14ac:dyDescent="0.2">
      <c r="A50" s="652">
        <f t="shared" si="3"/>
        <v>40</v>
      </c>
      <c r="C50" s="185" t="s">
        <v>218</v>
      </c>
      <c r="E50" s="657">
        <v>0</v>
      </c>
      <c r="F50" s="657"/>
      <c r="G50" s="657">
        <v>0</v>
      </c>
    </row>
    <row r="51" spans="1:7" x14ac:dyDescent="0.2">
      <c r="A51" s="652">
        <f t="shared" si="3"/>
        <v>41</v>
      </c>
      <c r="C51" s="185" t="s">
        <v>219</v>
      </c>
      <c r="E51" s="657">
        <v>0</v>
      </c>
      <c r="F51" s="657"/>
      <c r="G51" s="657">
        <v>0</v>
      </c>
    </row>
    <row r="52" spans="1:7" x14ac:dyDescent="0.2">
      <c r="A52" s="652"/>
    </row>
    <row r="53" spans="1:7" x14ac:dyDescent="0.2">
      <c r="A53" s="652"/>
    </row>
    <row r="54" spans="1:7" x14ac:dyDescent="0.2">
      <c r="A54" s="652"/>
    </row>
    <row r="55" spans="1:7" x14ac:dyDescent="0.2">
      <c r="A55" s="652"/>
    </row>
    <row r="56" spans="1:7" x14ac:dyDescent="0.2">
      <c r="A56" s="652"/>
    </row>
    <row r="57" spans="1:7" x14ac:dyDescent="0.2">
      <c r="A57" s="652"/>
    </row>
    <row r="58" spans="1:7" x14ac:dyDescent="0.2">
      <c r="A58" s="652"/>
    </row>
    <row r="59" spans="1:7" x14ac:dyDescent="0.2">
      <c r="A59" s="652"/>
    </row>
    <row r="60" spans="1:7" x14ac:dyDescent="0.2">
      <c r="A60" s="652"/>
    </row>
    <row r="61" spans="1:7" x14ac:dyDescent="0.2">
      <c r="A61" s="652"/>
    </row>
    <row r="62" spans="1:7" x14ac:dyDescent="0.2">
      <c r="A62" s="652"/>
    </row>
    <row r="63" spans="1:7" x14ac:dyDescent="0.2">
      <c r="A63" s="652"/>
    </row>
    <row r="64" spans="1:7" x14ac:dyDescent="0.2">
      <c r="A64" s="652"/>
    </row>
    <row r="65" spans="1:1" x14ac:dyDescent="0.2">
      <c r="A65" s="652"/>
    </row>
    <row r="66" spans="1:1" x14ac:dyDescent="0.2">
      <c r="A66" s="652"/>
    </row>
    <row r="67" spans="1:1" x14ac:dyDescent="0.2">
      <c r="A67" s="652"/>
    </row>
    <row r="68" spans="1:1" x14ac:dyDescent="0.2">
      <c r="A68" s="652"/>
    </row>
    <row r="69" spans="1:1" x14ac:dyDescent="0.2">
      <c r="A69" s="652"/>
    </row>
    <row r="70" spans="1:1" x14ac:dyDescent="0.2">
      <c r="A70" s="652"/>
    </row>
  </sheetData>
  <mergeCells count="2">
    <mergeCell ref="A2:G2"/>
    <mergeCell ref="A3:G3"/>
  </mergeCells>
  <pageMargins left="0.25" right="0.25" top="0.75" bottom="0.75" header="0.3" footer="0.3"/>
  <pageSetup orientation="portrait" r:id="rId1"/>
  <headerFooter>
    <oddHeader>&amp;RDOCKET NO. 2023000##-GU
EXHIBIT NO. (GHT-1)
DOCUMENT NO. 2
PAGE 1 OF 1
FILED: 04/##/2023</oddHeader>
  </headerFooter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I10864"/>
  <sheetViews>
    <sheetView workbookViewId="0"/>
  </sheetViews>
  <sheetFormatPr defaultColWidth="9.140625" defaultRowHeight="15" x14ac:dyDescent="0.25"/>
  <cols>
    <col min="1" max="1" width="10" bestFit="1" customWidth="1"/>
    <col min="2" max="2" width="21.42578125" style="176" bestFit="1" customWidth="1"/>
    <col min="3" max="3" width="19.140625" style="176" bestFit="1" customWidth="1"/>
    <col min="4" max="4" width="16.42578125" style="176" bestFit="1" customWidth="1"/>
    <col min="5" max="5" width="17.140625" bestFit="1" customWidth="1"/>
    <col min="6" max="6" width="14.140625" bestFit="1" customWidth="1"/>
    <col min="7" max="7" width="15.42578125" bestFit="1" customWidth="1"/>
    <col min="8" max="8" width="12.85546875" bestFit="1" customWidth="1"/>
  </cols>
  <sheetData>
    <row r="1" spans="1:8" x14ac:dyDescent="0.25">
      <c r="A1" s="795" t="s">
        <v>843</v>
      </c>
      <c r="B1" s="795" t="s">
        <v>844</v>
      </c>
      <c r="C1" s="795" t="s">
        <v>845</v>
      </c>
      <c r="D1" s="795" t="s">
        <v>846</v>
      </c>
      <c r="E1" s="175" t="s">
        <v>847</v>
      </c>
      <c r="F1" s="175" t="s">
        <v>848</v>
      </c>
      <c r="G1" s="175" t="s">
        <v>849</v>
      </c>
      <c r="H1" s="175" t="s">
        <v>850</v>
      </c>
    </row>
    <row r="2" spans="1:8" x14ac:dyDescent="0.25">
      <c r="A2" s="796" t="s">
        <v>853</v>
      </c>
      <c r="B2" s="797">
        <v>0</v>
      </c>
      <c r="C2" s="797">
        <v>0.2</v>
      </c>
      <c r="D2" s="797">
        <v>58536</v>
      </c>
      <c r="E2" s="176">
        <f>C2</f>
        <v>0.2</v>
      </c>
      <c r="F2" s="176">
        <f>D2</f>
        <v>58536</v>
      </c>
      <c r="G2" s="177">
        <f>$E$2394-E2</f>
        <v>44525853.000000007</v>
      </c>
      <c r="H2" s="177">
        <f>$F$2394-F2</f>
        <v>1404977</v>
      </c>
    </row>
    <row r="3" spans="1:8" x14ac:dyDescent="0.25">
      <c r="A3" s="796" t="s">
        <v>853</v>
      </c>
      <c r="B3" s="797">
        <v>1</v>
      </c>
      <c r="C3" s="797">
        <v>3163.3000000000166</v>
      </c>
      <c r="D3" s="797">
        <v>8126</v>
      </c>
      <c r="E3" s="176">
        <f>E2+C3</f>
        <v>3163.5000000000164</v>
      </c>
      <c r="F3" s="176">
        <f>F2+D3</f>
        <v>66662</v>
      </c>
      <c r="G3" s="177">
        <f t="shared" ref="G3:G66" si="0">$E$2394-E3</f>
        <v>44522689.70000001</v>
      </c>
      <c r="H3" s="177">
        <f t="shared" ref="H3:H66" si="1">$F$2394-F3</f>
        <v>1396851</v>
      </c>
    </row>
    <row r="4" spans="1:8" x14ac:dyDescent="0.25">
      <c r="A4" s="796" t="s">
        <v>853</v>
      </c>
      <c r="B4" s="797">
        <v>2</v>
      </c>
      <c r="C4" s="797">
        <v>3613.0999999999681</v>
      </c>
      <c r="D4" s="797">
        <v>4923</v>
      </c>
      <c r="E4" s="176">
        <f t="shared" ref="E4:F19" si="2">E3+C4</f>
        <v>6776.599999999984</v>
      </c>
      <c r="F4" s="176">
        <f t="shared" si="2"/>
        <v>71585</v>
      </c>
      <c r="G4" s="177">
        <f t="shared" si="0"/>
        <v>44519076.600000009</v>
      </c>
      <c r="H4" s="177">
        <f t="shared" si="1"/>
        <v>1391928</v>
      </c>
    </row>
    <row r="5" spans="1:8" x14ac:dyDescent="0.25">
      <c r="A5" s="796" t="s">
        <v>853</v>
      </c>
      <c r="B5" s="797">
        <v>3</v>
      </c>
      <c r="C5" s="797">
        <v>1806.2999999999845</v>
      </c>
      <c r="D5" s="797">
        <v>1576</v>
      </c>
      <c r="E5" s="176">
        <f t="shared" si="2"/>
        <v>8582.8999999999687</v>
      </c>
      <c r="F5" s="176">
        <f t="shared" si="2"/>
        <v>73161</v>
      </c>
      <c r="G5" s="177">
        <f t="shared" si="0"/>
        <v>44517270.300000012</v>
      </c>
      <c r="H5" s="177">
        <f t="shared" si="1"/>
        <v>1390352</v>
      </c>
    </row>
    <row r="6" spans="1:8" x14ac:dyDescent="0.25">
      <c r="A6" s="796" t="s">
        <v>853</v>
      </c>
      <c r="B6" s="797">
        <v>4</v>
      </c>
      <c r="C6" s="797">
        <v>4541.1999999999489</v>
      </c>
      <c r="D6" s="797">
        <v>3609</v>
      </c>
      <c r="E6" s="176">
        <f t="shared" si="2"/>
        <v>13124.099999999919</v>
      </c>
      <c r="F6" s="176">
        <f t="shared" si="2"/>
        <v>76770</v>
      </c>
      <c r="G6" s="177">
        <f t="shared" si="0"/>
        <v>44512729.100000009</v>
      </c>
      <c r="H6" s="177">
        <f t="shared" si="1"/>
        <v>1386743</v>
      </c>
    </row>
    <row r="7" spans="1:8" x14ac:dyDescent="0.25">
      <c r="A7" s="796" t="s">
        <v>853</v>
      </c>
      <c r="B7" s="797">
        <v>5</v>
      </c>
      <c r="C7" s="797">
        <v>5072.4999999999272</v>
      </c>
      <c r="D7" s="797">
        <v>3435</v>
      </c>
      <c r="E7" s="176">
        <f t="shared" si="2"/>
        <v>18196.599999999846</v>
      </c>
      <c r="F7" s="176">
        <f t="shared" si="2"/>
        <v>80205</v>
      </c>
      <c r="G7" s="177">
        <f t="shared" si="0"/>
        <v>44507656.600000009</v>
      </c>
      <c r="H7" s="177">
        <f t="shared" si="1"/>
        <v>1383308</v>
      </c>
    </row>
    <row r="8" spans="1:8" x14ac:dyDescent="0.25">
      <c r="A8" s="796" t="s">
        <v>853</v>
      </c>
      <c r="B8" s="797">
        <v>6</v>
      </c>
      <c r="C8" s="797">
        <v>5534.2000000000435</v>
      </c>
      <c r="D8" s="797">
        <v>2931</v>
      </c>
      <c r="E8" s="176">
        <f t="shared" si="2"/>
        <v>23730.79999999989</v>
      </c>
      <c r="F8" s="176">
        <f t="shared" si="2"/>
        <v>83136</v>
      </c>
      <c r="G8" s="177">
        <f t="shared" si="0"/>
        <v>44502122.400000013</v>
      </c>
      <c r="H8" s="177">
        <f t="shared" si="1"/>
        <v>1380377</v>
      </c>
    </row>
    <row r="9" spans="1:8" x14ac:dyDescent="0.25">
      <c r="A9" s="796" t="s">
        <v>853</v>
      </c>
      <c r="B9" s="797">
        <v>7</v>
      </c>
      <c r="C9" s="797">
        <v>5811.3000000000384</v>
      </c>
      <c r="D9" s="797">
        <v>2737</v>
      </c>
      <c r="E9" s="176">
        <f t="shared" si="2"/>
        <v>29542.099999999929</v>
      </c>
      <c r="F9" s="176">
        <f t="shared" si="2"/>
        <v>85873</v>
      </c>
      <c r="G9" s="177">
        <f t="shared" si="0"/>
        <v>44496311.100000009</v>
      </c>
      <c r="H9" s="177">
        <f t="shared" si="1"/>
        <v>1377640</v>
      </c>
    </row>
    <row r="10" spans="1:8" x14ac:dyDescent="0.25">
      <c r="A10" s="796" t="s">
        <v>853</v>
      </c>
      <c r="B10" s="797">
        <v>8</v>
      </c>
      <c r="C10" s="797">
        <v>6560.399999999986</v>
      </c>
      <c r="D10" s="797">
        <v>2917</v>
      </c>
      <c r="E10" s="176">
        <f t="shared" si="2"/>
        <v>36102.499999999913</v>
      </c>
      <c r="F10" s="176">
        <f t="shared" si="2"/>
        <v>88790</v>
      </c>
      <c r="G10" s="177">
        <f t="shared" si="0"/>
        <v>44489750.70000001</v>
      </c>
      <c r="H10" s="177">
        <f t="shared" si="1"/>
        <v>1374723</v>
      </c>
    </row>
    <row r="11" spans="1:8" x14ac:dyDescent="0.25">
      <c r="A11" s="796" t="s">
        <v>853</v>
      </c>
      <c r="B11" s="797">
        <v>9</v>
      </c>
      <c r="C11" s="797">
        <v>6624.9999999999782</v>
      </c>
      <c r="D11" s="797">
        <v>2698</v>
      </c>
      <c r="E11" s="176">
        <f t="shared" si="2"/>
        <v>42727.499999999891</v>
      </c>
      <c r="F11" s="176">
        <f t="shared" si="2"/>
        <v>91488</v>
      </c>
      <c r="G11" s="177">
        <f t="shared" si="0"/>
        <v>44483125.70000001</v>
      </c>
      <c r="H11" s="177">
        <f t="shared" si="1"/>
        <v>1372025</v>
      </c>
    </row>
    <row r="12" spans="1:8" x14ac:dyDescent="0.25">
      <c r="A12" s="796" t="s">
        <v>853</v>
      </c>
      <c r="B12" s="797">
        <v>10</v>
      </c>
      <c r="C12" s="797">
        <v>3373.3000000000179</v>
      </c>
      <c r="D12" s="797">
        <v>1304</v>
      </c>
      <c r="E12" s="176">
        <f t="shared" si="2"/>
        <v>46100.799999999908</v>
      </c>
      <c r="F12" s="176">
        <f t="shared" si="2"/>
        <v>92792</v>
      </c>
      <c r="G12" s="177">
        <f t="shared" si="0"/>
        <v>44479752.400000013</v>
      </c>
      <c r="H12" s="177">
        <f t="shared" si="1"/>
        <v>1370721</v>
      </c>
    </row>
    <row r="13" spans="1:8" x14ac:dyDescent="0.25">
      <c r="A13" s="796" t="s">
        <v>853</v>
      </c>
      <c r="B13" s="797">
        <v>11</v>
      </c>
      <c r="C13" s="797">
        <v>5137.0999999999922</v>
      </c>
      <c r="D13" s="797">
        <v>1960</v>
      </c>
      <c r="E13" s="176">
        <f t="shared" si="2"/>
        <v>51237.8999999999</v>
      </c>
      <c r="F13" s="176">
        <f t="shared" si="2"/>
        <v>94752</v>
      </c>
      <c r="G13" s="177">
        <f t="shared" si="0"/>
        <v>44474615.300000012</v>
      </c>
      <c r="H13" s="177">
        <f t="shared" si="1"/>
        <v>1368761</v>
      </c>
    </row>
    <row r="14" spans="1:8" x14ac:dyDescent="0.25">
      <c r="A14" s="796" t="s">
        <v>853</v>
      </c>
      <c r="B14" s="797">
        <v>12</v>
      </c>
      <c r="C14" s="797">
        <v>7139.1999999999798</v>
      </c>
      <c r="D14" s="797">
        <v>2550</v>
      </c>
      <c r="E14" s="176">
        <f t="shared" si="2"/>
        <v>58377.099999999882</v>
      </c>
      <c r="F14" s="176">
        <f t="shared" si="2"/>
        <v>97302</v>
      </c>
      <c r="G14" s="177">
        <f t="shared" si="0"/>
        <v>44467476.100000009</v>
      </c>
      <c r="H14" s="177">
        <f t="shared" si="1"/>
        <v>1366211</v>
      </c>
    </row>
    <row r="15" spans="1:8" x14ac:dyDescent="0.25">
      <c r="A15" s="796" t="s">
        <v>853</v>
      </c>
      <c r="B15" s="797">
        <v>13</v>
      </c>
      <c r="C15" s="797">
        <v>7431.5000000000309</v>
      </c>
      <c r="D15" s="797">
        <v>2382</v>
      </c>
      <c r="E15" s="176">
        <f t="shared" si="2"/>
        <v>65808.599999999919</v>
      </c>
      <c r="F15" s="176">
        <f t="shared" si="2"/>
        <v>99684</v>
      </c>
      <c r="G15" s="177">
        <f t="shared" si="0"/>
        <v>44460044.600000009</v>
      </c>
      <c r="H15" s="177">
        <f t="shared" si="1"/>
        <v>1363829</v>
      </c>
    </row>
    <row r="16" spans="1:8" x14ac:dyDescent="0.25">
      <c r="A16" s="796" t="s">
        <v>853</v>
      </c>
      <c r="B16" s="797">
        <v>14</v>
      </c>
      <c r="C16" s="797">
        <v>7292.4000000000415</v>
      </c>
      <c r="D16" s="797">
        <v>2179</v>
      </c>
      <c r="E16" s="176">
        <f t="shared" si="2"/>
        <v>73100.999999999956</v>
      </c>
      <c r="F16" s="176">
        <f t="shared" si="2"/>
        <v>101863</v>
      </c>
      <c r="G16" s="177">
        <f t="shared" si="0"/>
        <v>44452752.20000001</v>
      </c>
      <c r="H16" s="177">
        <f t="shared" si="1"/>
        <v>1361650</v>
      </c>
    </row>
    <row r="17" spans="1:8" x14ac:dyDescent="0.25">
      <c r="A17" s="796" t="s">
        <v>853</v>
      </c>
      <c r="B17" s="797">
        <v>15</v>
      </c>
      <c r="C17" s="797">
        <v>8519.0000000000382</v>
      </c>
      <c r="D17" s="797">
        <v>2645</v>
      </c>
      <c r="E17" s="176">
        <f t="shared" si="2"/>
        <v>81620</v>
      </c>
      <c r="F17" s="176">
        <f t="shared" si="2"/>
        <v>104508</v>
      </c>
      <c r="G17" s="177">
        <f t="shared" si="0"/>
        <v>44444233.20000001</v>
      </c>
      <c r="H17" s="177">
        <f t="shared" si="1"/>
        <v>1359005</v>
      </c>
    </row>
    <row r="18" spans="1:8" x14ac:dyDescent="0.25">
      <c r="A18" s="796" t="s">
        <v>853</v>
      </c>
      <c r="B18" s="797">
        <v>16</v>
      </c>
      <c r="C18" s="797">
        <v>8723.600000000024</v>
      </c>
      <c r="D18" s="797">
        <v>2469</v>
      </c>
      <c r="E18" s="176">
        <f t="shared" si="2"/>
        <v>90343.60000000002</v>
      </c>
      <c r="F18" s="176">
        <f t="shared" si="2"/>
        <v>106977</v>
      </c>
      <c r="G18" s="177">
        <f t="shared" si="0"/>
        <v>44435509.600000009</v>
      </c>
      <c r="H18" s="177">
        <f t="shared" si="1"/>
        <v>1356536</v>
      </c>
    </row>
    <row r="19" spans="1:8" x14ac:dyDescent="0.25">
      <c r="A19" s="796" t="s">
        <v>853</v>
      </c>
      <c r="B19" s="797">
        <v>17</v>
      </c>
      <c r="C19" s="797">
        <v>6809.8999999999987</v>
      </c>
      <c r="D19" s="797">
        <v>1833</v>
      </c>
      <c r="E19" s="176">
        <f t="shared" si="2"/>
        <v>97153.500000000015</v>
      </c>
      <c r="F19" s="176">
        <f t="shared" si="2"/>
        <v>108810</v>
      </c>
      <c r="G19" s="177">
        <f t="shared" si="0"/>
        <v>44428699.70000001</v>
      </c>
      <c r="H19" s="177">
        <f t="shared" si="1"/>
        <v>1354703</v>
      </c>
    </row>
    <row r="20" spans="1:8" x14ac:dyDescent="0.25">
      <c r="A20" s="796" t="s">
        <v>853</v>
      </c>
      <c r="B20" s="797">
        <v>18</v>
      </c>
      <c r="C20" s="797">
        <v>8228.1000000000022</v>
      </c>
      <c r="D20" s="797">
        <v>2168</v>
      </c>
      <c r="E20" s="176">
        <f t="shared" ref="E20:F35" si="3">E19+C20</f>
        <v>105381.60000000002</v>
      </c>
      <c r="F20" s="176">
        <f t="shared" si="3"/>
        <v>110978</v>
      </c>
      <c r="G20" s="177">
        <f t="shared" si="0"/>
        <v>44420471.600000009</v>
      </c>
      <c r="H20" s="177">
        <f t="shared" si="1"/>
        <v>1352535</v>
      </c>
    </row>
    <row r="21" spans="1:8" x14ac:dyDescent="0.25">
      <c r="A21" s="796" t="s">
        <v>853</v>
      </c>
      <c r="B21" s="797">
        <v>19</v>
      </c>
      <c r="C21" s="797">
        <v>10930.199999999988</v>
      </c>
      <c r="D21" s="797">
        <v>2877</v>
      </c>
      <c r="E21" s="176">
        <f t="shared" si="3"/>
        <v>116311.8</v>
      </c>
      <c r="F21" s="176">
        <f t="shared" si="3"/>
        <v>113855</v>
      </c>
      <c r="G21" s="177">
        <f t="shared" si="0"/>
        <v>44409541.400000013</v>
      </c>
      <c r="H21" s="177">
        <f t="shared" si="1"/>
        <v>1349658</v>
      </c>
    </row>
    <row r="22" spans="1:8" x14ac:dyDescent="0.25">
      <c r="A22" s="796" t="s">
        <v>853</v>
      </c>
      <c r="B22" s="797">
        <v>20</v>
      </c>
      <c r="C22" s="797">
        <v>10819.199999999961</v>
      </c>
      <c r="D22" s="797">
        <v>2713</v>
      </c>
      <c r="E22" s="176">
        <f t="shared" si="3"/>
        <v>127130.99999999997</v>
      </c>
      <c r="F22" s="176">
        <f t="shared" si="3"/>
        <v>116568</v>
      </c>
      <c r="G22" s="177">
        <f t="shared" si="0"/>
        <v>44398722.20000001</v>
      </c>
      <c r="H22" s="177">
        <f t="shared" si="1"/>
        <v>1346945</v>
      </c>
    </row>
    <row r="23" spans="1:8" x14ac:dyDescent="0.25">
      <c r="A23" s="796" t="s">
        <v>853</v>
      </c>
      <c r="B23" s="797">
        <v>21</v>
      </c>
      <c r="C23" s="797">
        <v>11813.099999999924</v>
      </c>
      <c r="D23" s="797">
        <v>2920</v>
      </c>
      <c r="E23" s="176">
        <f t="shared" si="3"/>
        <v>138944.09999999989</v>
      </c>
      <c r="F23" s="176">
        <f t="shared" si="3"/>
        <v>119488</v>
      </c>
      <c r="G23" s="177">
        <f t="shared" si="0"/>
        <v>44386909.100000009</v>
      </c>
      <c r="H23" s="177">
        <f t="shared" si="1"/>
        <v>1344025</v>
      </c>
    </row>
    <row r="24" spans="1:8" x14ac:dyDescent="0.25">
      <c r="A24" s="796" t="s">
        <v>853</v>
      </c>
      <c r="B24" s="797">
        <v>22</v>
      </c>
      <c r="C24" s="797">
        <v>13423.19999999995</v>
      </c>
      <c r="D24" s="797">
        <v>3112</v>
      </c>
      <c r="E24" s="176">
        <f t="shared" si="3"/>
        <v>152367.29999999984</v>
      </c>
      <c r="F24" s="176">
        <f t="shared" si="3"/>
        <v>122600</v>
      </c>
      <c r="G24" s="177">
        <f t="shared" si="0"/>
        <v>44373485.900000013</v>
      </c>
      <c r="H24" s="177">
        <f t="shared" si="1"/>
        <v>1340913</v>
      </c>
    </row>
    <row r="25" spans="1:8" x14ac:dyDescent="0.25">
      <c r="A25" s="796" t="s">
        <v>853</v>
      </c>
      <c r="B25" s="797">
        <v>23</v>
      </c>
      <c r="C25" s="797">
        <v>12167.599999999946</v>
      </c>
      <c r="D25" s="797">
        <v>2779</v>
      </c>
      <c r="E25" s="176">
        <f t="shared" si="3"/>
        <v>164534.89999999979</v>
      </c>
      <c r="F25" s="176">
        <f t="shared" si="3"/>
        <v>125379</v>
      </c>
      <c r="G25" s="177">
        <f t="shared" si="0"/>
        <v>44361318.300000012</v>
      </c>
      <c r="H25" s="177">
        <f t="shared" si="1"/>
        <v>1338134</v>
      </c>
    </row>
    <row r="26" spans="1:8" x14ac:dyDescent="0.25">
      <c r="A26" s="796" t="s">
        <v>853</v>
      </c>
      <c r="B26" s="797">
        <v>24</v>
      </c>
      <c r="C26" s="797">
        <v>10042.800000000008</v>
      </c>
      <c r="D26" s="797">
        <v>2129</v>
      </c>
      <c r="E26" s="176">
        <f t="shared" si="3"/>
        <v>174577.69999999981</v>
      </c>
      <c r="F26" s="176">
        <f t="shared" si="3"/>
        <v>127508</v>
      </c>
      <c r="G26" s="177">
        <f t="shared" si="0"/>
        <v>44351275.500000007</v>
      </c>
      <c r="H26" s="177">
        <f t="shared" si="1"/>
        <v>1336005</v>
      </c>
    </row>
    <row r="27" spans="1:8" x14ac:dyDescent="0.25">
      <c r="A27" s="796" t="s">
        <v>853</v>
      </c>
      <c r="B27" s="797">
        <v>25</v>
      </c>
      <c r="C27" s="797">
        <v>10908.200000000026</v>
      </c>
      <c r="D27" s="797">
        <v>2345</v>
      </c>
      <c r="E27" s="176">
        <f t="shared" si="3"/>
        <v>185485.89999999985</v>
      </c>
      <c r="F27" s="176">
        <f t="shared" si="3"/>
        <v>129853</v>
      </c>
      <c r="G27" s="177">
        <f t="shared" si="0"/>
        <v>44340367.300000012</v>
      </c>
      <c r="H27" s="177">
        <f t="shared" si="1"/>
        <v>1333660</v>
      </c>
    </row>
    <row r="28" spans="1:8" x14ac:dyDescent="0.25">
      <c r="A28" s="796" t="s">
        <v>853</v>
      </c>
      <c r="B28" s="797">
        <v>26</v>
      </c>
      <c r="C28" s="797">
        <v>14116.80000000009</v>
      </c>
      <c r="D28" s="797">
        <v>2925</v>
      </c>
      <c r="E28" s="176">
        <f t="shared" si="3"/>
        <v>199602.69999999995</v>
      </c>
      <c r="F28" s="176">
        <f t="shared" si="3"/>
        <v>132778</v>
      </c>
      <c r="G28" s="177">
        <f t="shared" si="0"/>
        <v>44326250.500000007</v>
      </c>
      <c r="H28" s="177">
        <f t="shared" si="1"/>
        <v>1330735</v>
      </c>
    </row>
    <row r="29" spans="1:8" x14ac:dyDescent="0.25">
      <c r="A29" s="796" t="s">
        <v>853</v>
      </c>
      <c r="B29" s="797">
        <v>27</v>
      </c>
      <c r="C29" s="797">
        <v>15658.200000000097</v>
      </c>
      <c r="D29" s="797">
        <v>3224</v>
      </c>
      <c r="E29" s="176">
        <f t="shared" si="3"/>
        <v>215260.90000000005</v>
      </c>
      <c r="F29" s="176">
        <f t="shared" si="3"/>
        <v>136002</v>
      </c>
      <c r="G29" s="177">
        <f t="shared" si="0"/>
        <v>44310592.300000012</v>
      </c>
      <c r="H29" s="177">
        <f t="shared" si="1"/>
        <v>1327511</v>
      </c>
    </row>
    <row r="30" spans="1:8" x14ac:dyDescent="0.25">
      <c r="A30" s="796" t="s">
        <v>853</v>
      </c>
      <c r="B30" s="797">
        <v>28</v>
      </c>
      <c r="C30" s="797">
        <v>15718.000000000051</v>
      </c>
      <c r="D30" s="797">
        <v>3122</v>
      </c>
      <c r="E30" s="176">
        <f t="shared" si="3"/>
        <v>230978.90000000011</v>
      </c>
      <c r="F30" s="176">
        <f t="shared" si="3"/>
        <v>139124</v>
      </c>
      <c r="G30" s="177">
        <f t="shared" si="0"/>
        <v>44294874.300000012</v>
      </c>
      <c r="H30" s="177">
        <f t="shared" si="1"/>
        <v>1324389</v>
      </c>
    </row>
    <row r="31" spans="1:8" x14ac:dyDescent="0.25">
      <c r="A31" s="796" t="s">
        <v>853</v>
      </c>
      <c r="B31" s="797">
        <v>29</v>
      </c>
      <c r="C31" s="797">
        <v>16533.700000000033</v>
      </c>
      <c r="D31" s="797">
        <v>3091</v>
      </c>
      <c r="E31" s="176">
        <f t="shared" si="3"/>
        <v>247512.60000000015</v>
      </c>
      <c r="F31" s="176">
        <f t="shared" si="3"/>
        <v>142215</v>
      </c>
      <c r="G31" s="177">
        <f t="shared" si="0"/>
        <v>44278340.600000009</v>
      </c>
      <c r="H31" s="177">
        <f t="shared" si="1"/>
        <v>1321298</v>
      </c>
    </row>
    <row r="32" spans="1:8" x14ac:dyDescent="0.25">
      <c r="A32" s="796" t="s">
        <v>853</v>
      </c>
      <c r="B32" s="797">
        <v>30</v>
      </c>
      <c r="C32" s="797">
        <v>16546.999999999967</v>
      </c>
      <c r="D32" s="797">
        <v>3157</v>
      </c>
      <c r="E32" s="176">
        <f t="shared" si="3"/>
        <v>264059.60000000009</v>
      </c>
      <c r="F32" s="176">
        <f t="shared" si="3"/>
        <v>145372</v>
      </c>
      <c r="G32" s="177">
        <f t="shared" si="0"/>
        <v>44261793.600000009</v>
      </c>
      <c r="H32" s="177">
        <f t="shared" si="1"/>
        <v>1318141</v>
      </c>
    </row>
    <row r="33" spans="1:8" x14ac:dyDescent="0.25">
      <c r="A33" s="796" t="s">
        <v>853</v>
      </c>
      <c r="B33" s="797">
        <v>31</v>
      </c>
      <c r="C33" s="797">
        <v>14017.899999999969</v>
      </c>
      <c r="D33" s="797">
        <v>2573</v>
      </c>
      <c r="E33" s="176">
        <f t="shared" si="3"/>
        <v>278077.50000000006</v>
      </c>
      <c r="F33" s="176">
        <f t="shared" si="3"/>
        <v>147945</v>
      </c>
      <c r="G33" s="177">
        <f t="shared" si="0"/>
        <v>44247775.70000001</v>
      </c>
      <c r="H33" s="177">
        <f t="shared" si="1"/>
        <v>1315568</v>
      </c>
    </row>
    <row r="34" spans="1:8" x14ac:dyDescent="0.25">
      <c r="A34" s="796" t="s">
        <v>853</v>
      </c>
      <c r="B34" s="797">
        <v>32</v>
      </c>
      <c r="C34" s="797">
        <v>13972.299999999941</v>
      </c>
      <c r="D34" s="797">
        <v>2419</v>
      </c>
      <c r="E34" s="176">
        <f t="shared" si="3"/>
        <v>292049.8</v>
      </c>
      <c r="F34" s="176">
        <f t="shared" si="3"/>
        <v>150364</v>
      </c>
      <c r="G34" s="177">
        <f t="shared" si="0"/>
        <v>44233803.400000013</v>
      </c>
      <c r="H34" s="177">
        <f t="shared" si="1"/>
        <v>1313149</v>
      </c>
    </row>
    <row r="35" spans="1:8" x14ac:dyDescent="0.25">
      <c r="A35" s="796" t="s">
        <v>853</v>
      </c>
      <c r="B35" s="797">
        <v>33</v>
      </c>
      <c r="C35" s="797">
        <v>15588.399999999956</v>
      </c>
      <c r="D35" s="797">
        <v>2712</v>
      </c>
      <c r="E35" s="176">
        <f t="shared" si="3"/>
        <v>307638.19999999995</v>
      </c>
      <c r="F35" s="176">
        <f t="shared" si="3"/>
        <v>153076</v>
      </c>
      <c r="G35" s="177">
        <f t="shared" si="0"/>
        <v>44218215.000000007</v>
      </c>
      <c r="H35" s="177">
        <f t="shared" si="1"/>
        <v>1310437</v>
      </c>
    </row>
    <row r="36" spans="1:8" x14ac:dyDescent="0.25">
      <c r="A36" s="796" t="s">
        <v>853</v>
      </c>
      <c r="B36" s="797">
        <v>34</v>
      </c>
      <c r="C36" s="797">
        <v>14658.399999999965</v>
      </c>
      <c r="D36" s="797">
        <v>2594</v>
      </c>
      <c r="E36" s="176">
        <f t="shared" ref="E36:F51" si="4">E35+C36</f>
        <v>322296.59999999992</v>
      </c>
      <c r="F36" s="176">
        <f t="shared" si="4"/>
        <v>155670</v>
      </c>
      <c r="G36" s="177">
        <f t="shared" si="0"/>
        <v>44203556.600000009</v>
      </c>
      <c r="H36" s="177">
        <f t="shared" si="1"/>
        <v>1307843</v>
      </c>
    </row>
    <row r="37" spans="1:8" x14ac:dyDescent="0.25">
      <c r="A37" s="796" t="s">
        <v>853</v>
      </c>
      <c r="B37" s="797">
        <v>35</v>
      </c>
      <c r="C37" s="797">
        <v>18222.599999999962</v>
      </c>
      <c r="D37" s="797">
        <v>3040</v>
      </c>
      <c r="E37" s="176">
        <f t="shared" si="4"/>
        <v>340519.1999999999</v>
      </c>
      <c r="F37" s="176">
        <f t="shared" si="4"/>
        <v>158710</v>
      </c>
      <c r="G37" s="177">
        <f t="shared" si="0"/>
        <v>44185334.000000007</v>
      </c>
      <c r="H37" s="177">
        <f t="shared" si="1"/>
        <v>1304803</v>
      </c>
    </row>
    <row r="38" spans="1:8" x14ac:dyDescent="0.25">
      <c r="A38" s="796" t="s">
        <v>853</v>
      </c>
      <c r="B38" s="797">
        <v>36</v>
      </c>
      <c r="C38" s="797">
        <v>17742.100000000035</v>
      </c>
      <c r="D38" s="797">
        <v>2880</v>
      </c>
      <c r="E38" s="176">
        <f t="shared" si="4"/>
        <v>358261.29999999993</v>
      </c>
      <c r="F38" s="176">
        <f t="shared" si="4"/>
        <v>161590</v>
      </c>
      <c r="G38" s="177">
        <f t="shared" si="0"/>
        <v>44167591.900000013</v>
      </c>
      <c r="H38" s="177">
        <f t="shared" si="1"/>
        <v>1301923</v>
      </c>
    </row>
    <row r="39" spans="1:8" x14ac:dyDescent="0.25">
      <c r="A39" s="796" t="s">
        <v>853</v>
      </c>
      <c r="B39" s="797">
        <v>37</v>
      </c>
      <c r="C39" s="797">
        <v>19862.900000000031</v>
      </c>
      <c r="D39" s="797">
        <v>3207</v>
      </c>
      <c r="E39" s="176">
        <f t="shared" si="4"/>
        <v>378124.19999999995</v>
      </c>
      <c r="F39" s="176">
        <f t="shared" si="4"/>
        <v>164797</v>
      </c>
      <c r="G39" s="177">
        <f t="shared" si="0"/>
        <v>44147729.000000007</v>
      </c>
      <c r="H39" s="177">
        <f t="shared" si="1"/>
        <v>1298716</v>
      </c>
    </row>
    <row r="40" spans="1:8" x14ac:dyDescent="0.25">
      <c r="A40" s="796" t="s">
        <v>853</v>
      </c>
      <c r="B40" s="797">
        <v>38</v>
      </c>
      <c r="C40" s="797">
        <v>17645.600000000042</v>
      </c>
      <c r="D40" s="797">
        <v>2733</v>
      </c>
      <c r="E40" s="176">
        <f t="shared" si="4"/>
        <v>395769.8</v>
      </c>
      <c r="F40" s="176">
        <f t="shared" si="4"/>
        <v>167530</v>
      </c>
      <c r="G40" s="177">
        <f t="shared" si="0"/>
        <v>44130083.400000013</v>
      </c>
      <c r="H40" s="177">
        <f t="shared" si="1"/>
        <v>1295983</v>
      </c>
    </row>
    <row r="41" spans="1:8" x14ac:dyDescent="0.25">
      <c r="A41" s="796" t="s">
        <v>853</v>
      </c>
      <c r="B41" s="797">
        <v>39</v>
      </c>
      <c r="C41" s="797">
        <v>15774.900000000047</v>
      </c>
      <c r="D41" s="797">
        <v>2493</v>
      </c>
      <c r="E41" s="176">
        <f t="shared" si="4"/>
        <v>411544.7</v>
      </c>
      <c r="F41" s="176">
        <f t="shared" si="4"/>
        <v>170023</v>
      </c>
      <c r="G41" s="177">
        <f t="shared" si="0"/>
        <v>44114308.500000007</v>
      </c>
      <c r="H41" s="177">
        <f t="shared" si="1"/>
        <v>1293490</v>
      </c>
    </row>
    <row r="42" spans="1:8" x14ac:dyDescent="0.25">
      <c r="A42" s="796" t="s">
        <v>853</v>
      </c>
      <c r="B42" s="797">
        <v>40</v>
      </c>
      <c r="C42" s="797">
        <v>20382.299999999996</v>
      </c>
      <c r="D42" s="797">
        <v>3040</v>
      </c>
      <c r="E42" s="176">
        <f t="shared" si="4"/>
        <v>431927</v>
      </c>
      <c r="F42" s="176">
        <f t="shared" si="4"/>
        <v>173063</v>
      </c>
      <c r="G42" s="177">
        <f t="shared" si="0"/>
        <v>44093926.20000001</v>
      </c>
      <c r="H42" s="177">
        <f t="shared" si="1"/>
        <v>1290450</v>
      </c>
    </row>
    <row r="43" spans="1:8" x14ac:dyDescent="0.25">
      <c r="A43" s="796" t="s">
        <v>853</v>
      </c>
      <c r="B43" s="797">
        <v>41</v>
      </c>
      <c r="C43" s="797">
        <v>21864.2</v>
      </c>
      <c r="D43" s="797">
        <v>3295</v>
      </c>
      <c r="E43" s="176">
        <f t="shared" si="4"/>
        <v>453791.2</v>
      </c>
      <c r="F43" s="176">
        <f t="shared" si="4"/>
        <v>176358</v>
      </c>
      <c r="G43" s="177">
        <f t="shared" si="0"/>
        <v>44072062.000000007</v>
      </c>
      <c r="H43" s="177">
        <f t="shared" si="1"/>
        <v>1287155</v>
      </c>
    </row>
    <row r="44" spans="1:8" x14ac:dyDescent="0.25">
      <c r="A44" s="796" t="s">
        <v>853</v>
      </c>
      <c r="B44" s="797">
        <v>42</v>
      </c>
      <c r="C44" s="797">
        <v>21609.599999999955</v>
      </c>
      <c r="D44" s="797">
        <v>3165</v>
      </c>
      <c r="E44" s="176">
        <f t="shared" si="4"/>
        <v>475400.8</v>
      </c>
      <c r="F44" s="176">
        <f t="shared" si="4"/>
        <v>179523</v>
      </c>
      <c r="G44" s="177">
        <f t="shared" si="0"/>
        <v>44050452.400000013</v>
      </c>
      <c r="H44" s="177">
        <f t="shared" si="1"/>
        <v>1283990</v>
      </c>
    </row>
    <row r="45" spans="1:8" x14ac:dyDescent="0.25">
      <c r="A45" s="796" t="s">
        <v>853</v>
      </c>
      <c r="B45" s="797">
        <v>43</v>
      </c>
      <c r="C45" s="797">
        <v>23461.600000000013</v>
      </c>
      <c r="D45" s="797">
        <v>3326</v>
      </c>
      <c r="E45" s="176">
        <f t="shared" si="4"/>
        <v>498862.4</v>
      </c>
      <c r="F45" s="176">
        <f t="shared" si="4"/>
        <v>182849</v>
      </c>
      <c r="G45" s="177">
        <f t="shared" si="0"/>
        <v>44026990.800000012</v>
      </c>
      <c r="H45" s="177">
        <f t="shared" si="1"/>
        <v>1280664</v>
      </c>
    </row>
    <row r="46" spans="1:8" x14ac:dyDescent="0.25">
      <c r="A46" s="796" t="s">
        <v>853</v>
      </c>
      <c r="B46" s="797">
        <v>44</v>
      </c>
      <c r="C46" s="797">
        <v>23083.200000000041</v>
      </c>
      <c r="D46" s="797">
        <v>3256</v>
      </c>
      <c r="E46" s="176">
        <f t="shared" si="4"/>
        <v>521945.60000000009</v>
      </c>
      <c r="F46" s="176">
        <f t="shared" si="4"/>
        <v>186105</v>
      </c>
      <c r="G46" s="177">
        <f t="shared" si="0"/>
        <v>44003907.600000009</v>
      </c>
      <c r="H46" s="177">
        <f t="shared" si="1"/>
        <v>1277408</v>
      </c>
    </row>
    <row r="47" spans="1:8" x14ac:dyDescent="0.25">
      <c r="A47" s="796" t="s">
        <v>853</v>
      </c>
      <c r="B47" s="797">
        <v>45</v>
      </c>
      <c r="C47" s="797">
        <v>22591.100000000053</v>
      </c>
      <c r="D47" s="797">
        <v>3062</v>
      </c>
      <c r="E47" s="176">
        <f t="shared" si="4"/>
        <v>544536.70000000019</v>
      </c>
      <c r="F47" s="176">
        <f t="shared" si="4"/>
        <v>189167</v>
      </c>
      <c r="G47" s="177">
        <f t="shared" si="0"/>
        <v>43981316.500000007</v>
      </c>
      <c r="H47" s="177">
        <f t="shared" si="1"/>
        <v>1274346</v>
      </c>
    </row>
    <row r="48" spans="1:8" x14ac:dyDescent="0.25">
      <c r="A48" s="796" t="s">
        <v>853</v>
      </c>
      <c r="B48" s="797">
        <v>46</v>
      </c>
      <c r="C48" s="797">
        <v>21073.60000000002</v>
      </c>
      <c r="D48" s="797">
        <v>2852</v>
      </c>
      <c r="E48" s="176">
        <f t="shared" si="4"/>
        <v>565610.30000000016</v>
      </c>
      <c r="F48" s="176">
        <f t="shared" si="4"/>
        <v>192019</v>
      </c>
      <c r="G48" s="177">
        <f t="shared" si="0"/>
        <v>43960242.900000013</v>
      </c>
      <c r="H48" s="177">
        <f t="shared" si="1"/>
        <v>1271494</v>
      </c>
    </row>
    <row r="49" spans="1:8" x14ac:dyDescent="0.25">
      <c r="A49" s="796" t="s">
        <v>853</v>
      </c>
      <c r="B49" s="797">
        <v>47</v>
      </c>
      <c r="C49" s="797">
        <v>23834.799999999988</v>
      </c>
      <c r="D49" s="797">
        <v>3245</v>
      </c>
      <c r="E49" s="176">
        <f t="shared" si="4"/>
        <v>589445.10000000009</v>
      </c>
      <c r="F49" s="176">
        <f t="shared" si="4"/>
        <v>195264</v>
      </c>
      <c r="G49" s="177">
        <f t="shared" si="0"/>
        <v>43936408.100000009</v>
      </c>
      <c r="H49" s="177">
        <f t="shared" si="1"/>
        <v>1268249</v>
      </c>
    </row>
    <row r="50" spans="1:8" x14ac:dyDescent="0.25">
      <c r="A50" s="796" t="s">
        <v>853</v>
      </c>
      <c r="B50" s="797">
        <v>48</v>
      </c>
      <c r="C50" s="797">
        <v>25716.900000000016</v>
      </c>
      <c r="D50" s="797">
        <v>3337</v>
      </c>
      <c r="E50" s="176">
        <f t="shared" si="4"/>
        <v>615162.00000000012</v>
      </c>
      <c r="F50" s="176">
        <f t="shared" si="4"/>
        <v>198601</v>
      </c>
      <c r="G50" s="177">
        <f t="shared" si="0"/>
        <v>43910691.20000001</v>
      </c>
      <c r="H50" s="177">
        <f t="shared" si="1"/>
        <v>1264912</v>
      </c>
    </row>
    <row r="51" spans="1:8" x14ac:dyDescent="0.25">
      <c r="A51" s="796" t="s">
        <v>853</v>
      </c>
      <c r="B51" s="797">
        <v>49</v>
      </c>
      <c r="C51" s="797">
        <v>27479.199999999964</v>
      </c>
      <c r="D51" s="797">
        <v>3587</v>
      </c>
      <c r="E51" s="176">
        <f t="shared" si="4"/>
        <v>642641.20000000007</v>
      </c>
      <c r="F51" s="176">
        <f t="shared" si="4"/>
        <v>202188</v>
      </c>
      <c r="G51" s="177">
        <f t="shared" si="0"/>
        <v>43883212.000000007</v>
      </c>
      <c r="H51" s="177">
        <f t="shared" si="1"/>
        <v>1261325</v>
      </c>
    </row>
    <row r="52" spans="1:8" x14ac:dyDescent="0.25">
      <c r="A52" s="796" t="s">
        <v>853</v>
      </c>
      <c r="B52" s="797">
        <v>50</v>
      </c>
      <c r="C52" s="797">
        <v>26977.199999999943</v>
      </c>
      <c r="D52" s="797">
        <v>3473</v>
      </c>
      <c r="E52" s="176">
        <f t="shared" ref="E52:F67" si="5">E51+C52</f>
        <v>669618.4</v>
      </c>
      <c r="F52" s="176">
        <f t="shared" si="5"/>
        <v>205661</v>
      </c>
      <c r="G52" s="177">
        <f t="shared" si="0"/>
        <v>43856234.800000012</v>
      </c>
      <c r="H52" s="177">
        <f t="shared" si="1"/>
        <v>1257852</v>
      </c>
    </row>
    <row r="53" spans="1:8" x14ac:dyDescent="0.25">
      <c r="A53" s="796" t="s">
        <v>853</v>
      </c>
      <c r="B53" s="797">
        <v>51</v>
      </c>
      <c r="C53" s="797">
        <v>24956.899999999965</v>
      </c>
      <c r="D53" s="797">
        <v>3145</v>
      </c>
      <c r="E53" s="176">
        <f t="shared" si="5"/>
        <v>694575.3</v>
      </c>
      <c r="F53" s="176">
        <f t="shared" si="5"/>
        <v>208806</v>
      </c>
      <c r="G53" s="177">
        <f t="shared" si="0"/>
        <v>43831277.900000013</v>
      </c>
      <c r="H53" s="177">
        <f t="shared" si="1"/>
        <v>1254707</v>
      </c>
    </row>
    <row r="54" spans="1:8" x14ac:dyDescent="0.25">
      <c r="A54" s="796" t="s">
        <v>853</v>
      </c>
      <c r="B54" s="797">
        <v>52</v>
      </c>
      <c r="C54" s="797">
        <v>27873.299999999934</v>
      </c>
      <c r="D54" s="797">
        <v>3465</v>
      </c>
      <c r="E54" s="176">
        <f t="shared" si="5"/>
        <v>722448.6</v>
      </c>
      <c r="F54" s="176">
        <f t="shared" si="5"/>
        <v>212271</v>
      </c>
      <c r="G54" s="177">
        <f t="shared" si="0"/>
        <v>43803404.600000009</v>
      </c>
      <c r="H54" s="177">
        <f t="shared" si="1"/>
        <v>1251242</v>
      </c>
    </row>
    <row r="55" spans="1:8" x14ac:dyDescent="0.25">
      <c r="A55" s="796" t="s">
        <v>853</v>
      </c>
      <c r="B55" s="797">
        <v>53</v>
      </c>
      <c r="C55" s="797">
        <v>23076.199999999986</v>
      </c>
      <c r="D55" s="797">
        <v>2817</v>
      </c>
      <c r="E55" s="176">
        <f t="shared" si="5"/>
        <v>745524.79999999993</v>
      </c>
      <c r="F55" s="176">
        <f t="shared" si="5"/>
        <v>215088</v>
      </c>
      <c r="G55" s="177">
        <f t="shared" si="0"/>
        <v>43780328.400000013</v>
      </c>
      <c r="H55" s="177">
        <f t="shared" si="1"/>
        <v>1248425</v>
      </c>
    </row>
    <row r="56" spans="1:8" x14ac:dyDescent="0.25">
      <c r="A56" s="796" t="s">
        <v>853</v>
      </c>
      <c r="B56" s="797">
        <v>54</v>
      </c>
      <c r="C56" s="797">
        <v>24532.600000000024</v>
      </c>
      <c r="D56" s="797">
        <v>2913</v>
      </c>
      <c r="E56" s="176">
        <f t="shared" si="5"/>
        <v>770057.39999999991</v>
      </c>
      <c r="F56" s="176">
        <f t="shared" si="5"/>
        <v>218001</v>
      </c>
      <c r="G56" s="177">
        <f t="shared" si="0"/>
        <v>43755795.800000012</v>
      </c>
      <c r="H56" s="177">
        <f t="shared" si="1"/>
        <v>1245512</v>
      </c>
    </row>
    <row r="57" spans="1:8" x14ac:dyDescent="0.25">
      <c r="A57" s="796" t="s">
        <v>853</v>
      </c>
      <c r="B57" s="797">
        <v>55</v>
      </c>
      <c r="C57" s="797">
        <v>26464.300000000087</v>
      </c>
      <c r="D57" s="797">
        <v>3189</v>
      </c>
      <c r="E57" s="176">
        <f t="shared" si="5"/>
        <v>796521.7</v>
      </c>
      <c r="F57" s="176">
        <f t="shared" si="5"/>
        <v>221190</v>
      </c>
      <c r="G57" s="177">
        <f t="shared" si="0"/>
        <v>43729331.500000007</v>
      </c>
      <c r="H57" s="177">
        <f t="shared" si="1"/>
        <v>1242323</v>
      </c>
    </row>
    <row r="58" spans="1:8" x14ac:dyDescent="0.25">
      <c r="A58" s="796" t="s">
        <v>853</v>
      </c>
      <c r="B58" s="797">
        <v>56</v>
      </c>
      <c r="C58" s="797">
        <v>26965.100000000057</v>
      </c>
      <c r="D58" s="797">
        <v>3077</v>
      </c>
      <c r="E58" s="176">
        <f t="shared" si="5"/>
        <v>823486.8</v>
      </c>
      <c r="F58" s="176">
        <f t="shared" si="5"/>
        <v>224267</v>
      </c>
      <c r="G58" s="177">
        <f t="shared" si="0"/>
        <v>43702366.400000013</v>
      </c>
      <c r="H58" s="177">
        <f t="shared" si="1"/>
        <v>1239246</v>
      </c>
    </row>
    <row r="59" spans="1:8" x14ac:dyDescent="0.25">
      <c r="A59" s="796" t="s">
        <v>853</v>
      </c>
      <c r="B59" s="797">
        <v>57</v>
      </c>
      <c r="C59" s="797">
        <v>29158.600000000009</v>
      </c>
      <c r="D59" s="797">
        <v>3372</v>
      </c>
      <c r="E59" s="176">
        <f t="shared" si="5"/>
        <v>852645.4</v>
      </c>
      <c r="F59" s="176">
        <f t="shared" si="5"/>
        <v>227639</v>
      </c>
      <c r="G59" s="177">
        <f t="shared" si="0"/>
        <v>43673207.800000012</v>
      </c>
      <c r="H59" s="177">
        <f t="shared" si="1"/>
        <v>1235874</v>
      </c>
    </row>
    <row r="60" spans="1:8" x14ac:dyDescent="0.25">
      <c r="A60" s="796" t="s">
        <v>853</v>
      </c>
      <c r="B60" s="797">
        <v>58</v>
      </c>
      <c r="C60" s="797">
        <v>28448.000000000022</v>
      </c>
      <c r="D60" s="797">
        <v>3190</v>
      </c>
      <c r="E60" s="176">
        <f t="shared" si="5"/>
        <v>881093.4</v>
      </c>
      <c r="F60" s="176">
        <f t="shared" si="5"/>
        <v>230829</v>
      </c>
      <c r="G60" s="177">
        <f t="shared" si="0"/>
        <v>43644759.800000012</v>
      </c>
      <c r="H60" s="177">
        <f t="shared" si="1"/>
        <v>1232684</v>
      </c>
    </row>
    <row r="61" spans="1:8" x14ac:dyDescent="0.25">
      <c r="A61" s="796" t="s">
        <v>853</v>
      </c>
      <c r="B61" s="797">
        <v>59</v>
      </c>
      <c r="C61" s="797">
        <v>30833.999999999985</v>
      </c>
      <c r="D61" s="797">
        <v>3401</v>
      </c>
      <c r="E61" s="176">
        <f t="shared" si="5"/>
        <v>911927.4</v>
      </c>
      <c r="F61" s="176">
        <f t="shared" si="5"/>
        <v>234230</v>
      </c>
      <c r="G61" s="177">
        <f t="shared" si="0"/>
        <v>43613925.800000012</v>
      </c>
      <c r="H61" s="177">
        <f t="shared" si="1"/>
        <v>1229283</v>
      </c>
    </row>
    <row r="62" spans="1:8" x14ac:dyDescent="0.25">
      <c r="A62" s="796" t="s">
        <v>853</v>
      </c>
      <c r="B62" s="797">
        <v>60</v>
      </c>
      <c r="C62" s="797">
        <v>24895.899999999969</v>
      </c>
      <c r="D62" s="797">
        <v>2736</v>
      </c>
      <c r="E62" s="176">
        <f t="shared" si="5"/>
        <v>936823.3</v>
      </c>
      <c r="F62" s="176">
        <f t="shared" si="5"/>
        <v>236966</v>
      </c>
      <c r="G62" s="177">
        <f t="shared" si="0"/>
        <v>43589029.900000013</v>
      </c>
      <c r="H62" s="177">
        <f t="shared" si="1"/>
        <v>1226547</v>
      </c>
    </row>
    <row r="63" spans="1:8" x14ac:dyDescent="0.25">
      <c r="A63" s="796" t="s">
        <v>853</v>
      </c>
      <c r="B63" s="797">
        <v>61</v>
      </c>
      <c r="C63" s="797">
        <v>26802.699999999997</v>
      </c>
      <c r="D63" s="797">
        <v>2886</v>
      </c>
      <c r="E63" s="176">
        <f t="shared" si="5"/>
        <v>963626</v>
      </c>
      <c r="F63" s="176">
        <f t="shared" si="5"/>
        <v>239852</v>
      </c>
      <c r="G63" s="177">
        <f t="shared" si="0"/>
        <v>43562227.20000001</v>
      </c>
      <c r="H63" s="177">
        <f t="shared" si="1"/>
        <v>1223661</v>
      </c>
    </row>
    <row r="64" spans="1:8" x14ac:dyDescent="0.25">
      <c r="A64" s="796" t="s">
        <v>853</v>
      </c>
      <c r="B64" s="797">
        <v>62</v>
      </c>
      <c r="C64" s="797">
        <v>31182.000000000007</v>
      </c>
      <c r="D64" s="797">
        <v>3435</v>
      </c>
      <c r="E64" s="176">
        <f t="shared" si="5"/>
        <v>994808</v>
      </c>
      <c r="F64" s="176">
        <f t="shared" si="5"/>
        <v>243287</v>
      </c>
      <c r="G64" s="177">
        <f t="shared" si="0"/>
        <v>43531045.20000001</v>
      </c>
      <c r="H64" s="177">
        <f t="shared" si="1"/>
        <v>1220226</v>
      </c>
    </row>
    <row r="65" spans="1:8" x14ac:dyDescent="0.25">
      <c r="A65" s="796" t="s">
        <v>853</v>
      </c>
      <c r="B65" s="797">
        <v>63</v>
      </c>
      <c r="C65" s="797">
        <v>31068.599999999988</v>
      </c>
      <c r="D65" s="797">
        <v>3286</v>
      </c>
      <c r="E65" s="176">
        <f t="shared" si="5"/>
        <v>1025876.6</v>
      </c>
      <c r="F65" s="176">
        <f t="shared" si="5"/>
        <v>246573</v>
      </c>
      <c r="G65" s="177">
        <f t="shared" si="0"/>
        <v>43499976.600000009</v>
      </c>
      <c r="H65" s="177">
        <f t="shared" si="1"/>
        <v>1216940</v>
      </c>
    </row>
    <row r="66" spans="1:8" x14ac:dyDescent="0.25">
      <c r="A66" s="796" t="s">
        <v>853</v>
      </c>
      <c r="B66" s="797">
        <v>64</v>
      </c>
      <c r="C66" s="797">
        <v>35608.799999999988</v>
      </c>
      <c r="D66" s="797">
        <v>3872</v>
      </c>
      <c r="E66" s="176">
        <f t="shared" si="5"/>
        <v>1061485.3999999999</v>
      </c>
      <c r="F66" s="176">
        <f t="shared" si="5"/>
        <v>250445</v>
      </c>
      <c r="G66" s="177">
        <f t="shared" si="0"/>
        <v>43464367.800000012</v>
      </c>
      <c r="H66" s="177">
        <f t="shared" si="1"/>
        <v>1213068</v>
      </c>
    </row>
    <row r="67" spans="1:8" x14ac:dyDescent="0.25">
      <c r="A67" s="796" t="s">
        <v>853</v>
      </c>
      <c r="B67" s="797">
        <v>65</v>
      </c>
      <c r="C67" s="797">
        <v>31065.100000000042</v>
      </c>
      <c r="D67" s="797">
        <v>3154</v>
      </c>
      <c r="E67" s="176">
        <f t="shared" si="5"/>
        <v>1092550.5</v>
      </c>
      <c r="F67" s="176">
        <f t="shared" si="5"/>
        <v>253599</v>
      </c>
      <c r="G67" s="177">
        <f t="shared" ref="G67:G130" si="6">$E$2394-E67</f>
        <v>43433302.70000001</v>
      </c>
      <c r="H67" s="177">
        <f t="shared" ref="H67:H130" si="7">$F$2394-F67</f>
        <v>1209914</v>
      </c>
    </row>
    <row r="68" spans="1:8" x14ac:dyDescent="0.25">
      <c r="A68" s="796" t="s">
        <v>853</v>
      </c>
      <c r="B68" s="797">
        <v>66</v>
      </c>
      <c r="C68" s="797">
        <v>35913.200000000012</v>
      </c>
      <c r="D68" s="797">
        <v>3608</v>
      </c>
      <c r="E68" s="176">
        <f t="shared" ref="E68:F83" si="8">E67+C68</f>
        <v>1128463.7</v>
      </c>
      <c r="F68" s="176">
        <f t="shared" si="8"/>
        <v>257207</v>
      </c>
      <c r="G68" s="177">
        <f t="shared" si="6"/>
        <v>43397389.500000007</v>
      </c>
      <c r="H68" s="177">
        <f t="shared" si="7"/>
        <v>1206306</v>
      </c>
    </row>
    <row r="69" spans="1:8" x14ac:dyDescent="0.25">
      <c r="A69" s="796" t="s">
        <v>853</v>
      </c>
      <c r="B69" s="797">
        <v>67</v>
      </c>
      <c r="C69" s="797">
        <v>28898.400000000027</v>
      </c>
      <c r="D69" s="797">
        <v>2861</v>
      </c>
      <c r="E69" s="176">
        <f t="shared" si="8"/>
        <v>1157362.1000000001</v>
      </c>
      <c r="F69" s="176">
        <f t="shared" si="8"/>
        <v>260068</v>
      </c>
      <c r="G69" s="177">
        <f t="shared" si="6"/>
        <v>43368491.100000009</v>
      </c>
      <c r="H69" s="177">
        <f t="shared" si="7"/>
        <v>1203445</v>
      </c>
    </row>
    <row r="70" spans="1:8" x14ac:dyDescent="0.25">
      <c r="A70" s="796" t="s">
        <v>853</v>
      </c>
      <c r="B70" s="797">
        <v>68</v>
      </c>
      <c r="C70" s="797">
        <v>30566.000000000011</v>
      </c>
      <c r="D70" s="797">
        <v>3005</v>
      </c>
      <c r="E70" s="176">
        <f t="shared" si="8"/>
        <v>1187928.1000000001</v>
      </c>
      <c r="F70" s="176">
        <f t="shared" si="8"/>
        <v>263073</v>
      </c>
      <c r="G70" s="177">
        <f t="shared" si="6"/>
        <v>43337925.100000009</v>
      </c>
      <c r="H70" s="177">
        <f t="shared" si="7"/>
        <v>1200440</v>
      </c>
    </row>
    <row r="71" spans="1:8" x14ac:dyDescent="0.25">
      <c r="A71" s="796" t="s">
        <v>853</v>
      </c>
      <c r="B71" s="797">
        <v>69</v>
      </c>
      <c r="C71" s="797">
        <v>35009.10000000002</v>
      </c>
      <c r="D71" s="797">
        <v>3392</v>
      </c>
      <c r="E71" s="176">
        <f t="shared" si="8"/>
        <v>1222937.2000000002</v>
      </c>
      <c r="F71" s="176">
        <f t="shared" si="8"/>
        <v>266465</v>
      </c>
      <c r="G71" s="177">
        <f t="shared" si="6"/>
        <v>43302916.000000007</v>
      </c>
      <c r="H71" s="177">
        <f t="shared" si="7"/>
        <v>1197048</v>
      </c>
    </row>
    <row r="72" spans="1:8" x14ac:dyDescent="0.25">
      <c r="A72" s="796" t="s">
        <v>853</v>
      </c>
      <c r="B72" s="797">
        <v>70</v>
      </c>
      <c r="C72" s="797">
        <v>36399.599999999977</v>
      </c>
      <c r="D72" s="797">
        <v>3479</v>
      </c>
      <c r="E72" s="176">
        <f t="shared" si="8"/>
        <v>1259336.8000000003</v>
      </c>
      <c r="F72" s="176">
        <f t="shared" si="8"/>
        <v>269944</v>
      </c>
      <c r="G72" s="177">
        <f t="shared" si="6"/>
        <v>43266516.400000013</v>
      </c>
      <c r="H72" s="177">
        <f t="shared" si="7"/>
        <v>1193569</v>
      </c>
    </row>
    <row r="73" spans="1:8" x14ac:dyDescent="0.25">
      <c r="A73" s="796" t="s">
        <v>853</v>
      </c>
      <c r="B73" s="797">
        <v>71</v>
      </c>
      <c r="C73" s="797">
        <v>35971.699999999968</v>
      </c>
      <c r="D73" s="797">
        <v>3395</v>
      </c>
      <c r="E73" s="176">
        <f t="shared" si="8"/>
        <v>1295308.5000000002</v>
      </c>
      <c r="F73" s="176">
        <f t="shared" si="8"/>
        <v>273339</v>
      </c>
      <c r="G73" s="177">
        <f t="shared" si="6"/>
        <v>43230544.70000001</v>
      </c>
      <c r="H73" s="177">
        <f t="shared" si="7"/>
        <v>1190174</v>
      </c>
    </row>
    <row r="74" spans="1:8" x14ac:dyDescent="0.25">
      <c r="A74" s="796" t="s">
        <v>853</v>
      </c>
      <c r="B74" s="797">
        <v>72</v>
      </c>
      <c r="C74" s="797">
        <v>35001.800000000025</v>
      </c>
      <c r="D74" s="797">
        <v>3248</v>
      </c>
      <c r="E74" s="176">
        <f t="shared" si="8"/>
        <v>1330310.3000000003</v>
      </c>
      <c r="F74" s="176">
        <f t="shared" si="8"/>
        <v>276587</v>
      </c>
      <c r="G74" s="177">
        <f t="shared" si="6"/>
        <v>43195542.900000013</v>
      </c>
      <c r="H74" s="177">
        <f t="shared" si="7"/>
        <v>1186926</v>
      </c>
    </row>
    <row r="75" spans="1:8" x14ac:dyDescent="0.25">
      <c r="A75" s="796" t="s">
        <v>853</v>
      </c>
      <c r="B75" s="797">
        <v>73</v>
      </c>
      <c r="C75" s="797">
        <v>36689.300000000017</v>
      </c>
      <c r="D75" s="797">
        <v>3385</v>
      </c>
      <c r="E75" s="176">
        <f t="shared" si="8"/>
        <v>1366999.6000000003</v>
      </c>
      <c r="F75" s="176">
        <f t="shared" si="8"/>
        <v>279972</v>
      </c>
      <c r="G75" s="177">
        <f t="shared" si="6"/>
        <v>43158853.600000009</v>
      </c>
      <c r="H75" s="177">
        <f t="shared" si="7"/>
        <v>1183541</v>
      </c>
    </row>
    <row r="76" spans="1:8" x14ac:dyDescent="0.25">
      <c r="A76" s="796" t="s">
        <v>853</v>
      </c>
      <c r="B76" s="797">
        <v>74</v>
      </c>
      <c r="C76" s="797">
        <v>33934.999999999993</v>
      </c>
      <c r="D76" s="797">
        <v>3141</v>
      </c>
      <c r="E76" s="176">
        <f t="shared" si="8"/>
        <v>1400934.6000000003</v>
      </c>
      <c r="F76" s="176">
        <f t="shared" si="8"/>
        <v>283113</v>
      </c>
      <c r="G76" s="177">
        <f t="shared" si="6"/>
        <v>43124918.600000009</v>
      </c>
      <c r="H76" s="177">
        <f t="shared" si="7"/>
        <v>1180400</v>
      </c>
    </row>
    <row r="77" spans="1:8" x14ac:dyDescent="0.25">
      <c r="A77" s="796" t="s">
        <v>853</v>
      </c>
      <c r="B77" s="797">
        <v>75</v>
      </c>
      <c r="C77" s="797">
        <v>31499.1</v>
      </c>
      <c r="D77" s="797">
        <v>2834</v>
      </c>
      <c r="E77" s="176">
        <f t="shared" si="8"/>
        <v>1432433.7000000004</v>
      </c>
      <c r="F77" s="176">
        <f t="shared" si="8"/>
        <v>285947</v>
      </c>
      <c r="G77" s="177">
        <f t="shared" si="6"/>
        <v>43093419.500000007</v>
      </c>
      <c r="H77" s="177">
        <f t="shared" si="7"/>
        <v>1177566</v>
      </c>
    </row>
    <row r="78" spans="1:8" x14ac:dyDescent="0.25">
      <c r="A78" s="796" t="s">
        <v>853</v>
      </c>
      <c r="B78" s="797">
        <v>76</v>
      </c>
      <c r="C78" s="797">
        <v>37376.900000000016</v>
      </c>
      <c r="D78" s="797">
        <v>3284</v>
      </c>
      <c r="E78" s="176">
        <f t="shared" si="8"/>
        <v>1469810.6000000003</v>
      </c>
      <c r="F78" s="176">
        <f t="shared" si="8"/>
        <v>289231</v>
      </c>
      <c r="G78" s="177">
        <f t="shared" si="6"/>
        <v>43056042.600000009</v>
      </c>
      <c r="H78" s="177">
        <f t="shared" si="7"/>
        <v>1174282</v>
      </c>
    </row>
    <row r="79" spans="1:8" x14ac:dyDescent="0.25">
      <c r="A79" s="796" t="s">
        <v>853</v>
      </c>
      <c r="B79" s="797">
        <v>77</v>
      </c>
      <c r="C79" s="797">
        <v>37507.800000000017</v>
      </c>
      <c r="D79" s="797">
        <v>3333</v>
      </c>
      <c r="E79" s="176">
        <f t="shared" si="8"/>
        <v>1507318.4000000004</v>
      </c>
      <c r="F79" s="176">
        <f t="shared" si="8"/>
        <v>292564</v>
      </c>
      <c r="G79" s="177">
        <f t="shared" si="6"/>
        <v>43018534.800000012</v>
      </c>
      <c r="H79" s="177">
        <f t="shared" si="7"/>
        <v>1170949</v>
      </c>
    </row>
    <row r="80" spans="1:8" x14ac:dyDescent="0.25">
      <c r="A80" s="796" t="s">
        <v>853</v>
      </c>
      <c r="B80" s="797">
        <v>78</v>
      </c>
      <c r="C80" s="797">
        <v>35121.799999999996</v>
      </c>
      <c r="D80" s="797">
        <v>3009</v>
      </c>
      <c r="E80" s="176">
        <f t="shared" si="8"/>
        <v>1542440.2000000004</v>
      </c>
      <c r="F80" s="176">
        <f t="shared" si="8"/>
        <v>295573</v>
      </c>
      <c r="G80" s="177">
        <f t="shared" si="6"/>
        <v>42983413.000000007</v>
      </c>
      <c r="H80" s="177">
        <f t="shared" si="7"/>
        <v>1167940</v>
      </c>
    </row>
    <row r="81" spans="1:8" x14ac:dyDescent="0.25">
      <c r="A81" s="796" t="s">
        <v>853</v>
      </c>
      <c r="B81" s="797">
        <v>79</v>
      </c>
      <c r="C81" s="797">
        <v>39852.299999999981</v>
      </c>
      <c r="D81" s="797">
        <v>3433</v>
      </c>
      <c r="E81" s="176">
        <f t="shared" si="8"/>
        <v>1582292.5000000005</v>
      </c>
      <c r="F81" s="176">
        <f t="shared" si="8"/>
        <v>299006</v>
      </c>
      <c r="G81" s="177">
        <f t="shared" si="6"/>
        <v>42943560.70000001</v>
      </c>
      <c r="H81" s="177">
        <f t="shared" si="7"/>
        <v>1164507</v>
      </c>
    </row>
    <row r="82" spans="1:8" x14ac:dyDescent="0.25">
      <c r="A82" s="796" t="s">
        <v>853</v>
      </c>
      <c r="B82" s="797">
        <v>80</v>
      </c>
      <c r="C82" s="797">
        <v>39798.099999999991</v>
      </c>
      <c r="D82" s="797">
        <v>3409</v>
      </c>
      <c r="E82" s="176">
        <f t="shared" si="8"/>
        <v>1622090.6000000006</v>
      </c>
      <c r="F82" s="176">
        <f t="shared" si="8"/>
        <v>302415</v>
      </c>
      <c r="G82" s="177">
        <f t="shared" si="6"/>
        <v>42903762.600000009</v>
      </c>
      <c r="H82" s="177">
        <f t="shared" si="7"/>
        <v>1161098</v>
      </c>
    </row>
    <row r="83" spans="1:8" x14ac:dyDescent="0.25">
      <c r="A83" s="796" t="s">
        <v>853</v>
      </c>
      <c r="B83" s="797">
        <v>81</v>
      </c>
      <c r="C83" s="797">
        <v>36086.099999999962</v>
      </c>
      <c r="D83" s="797">
        <v>3091</v>
      </c>
      <c r="E83" s="176">
        <f t="shared" si="8"/>
        <v>1658176.7000000004</v>
      </c>
      <c r="F83" s="176">
        <f t="shared" si="8"/>
        <v>305506</v>
      </c>
      <c r="G83" s="177">
        <f t="shared" si="6"/>
        <v>42867676.500000007</v>
      </c>
      <c r="H83" s="177">
        <f t="shared" si="7"/>
        <v>1158007</v>
      </c>
    </row>
    <row r="84" spans="1:8" x14ac:dyDescent="0.25">
      <c r="A84" s="796" t="s">
        <v>853</v>
      </c>
      <c r="B84" s="797">
        <v>82</v>
      </c>
      <c r="C84" s="797">
        <v>31980.69999999999</v>
      </c>
      <c r="D84" s="797">
        <v>2713</v>
      </c>
      <c r="E84" s="176">
        <f t="shared" ref="E84:F99" si="9">E83+C84</f>
        <v>1690157.4000000004</v>
      </c>
      <c r="F84" s="176">
        <f t="shared" si="9"/>
        <v>308219</v>
      </c>
      <c r="G84" s="177">
        <f t="shared" si="6"/>
        <v>42835695.800000012</v>
      </c>
      <c r="H84" s="177">
        <f t="shared" si="7"/>
        <v>1155294</v>
      </c>
    </row>
    <row r="85" spans="1:8" x14ac:dyDescent="0.25">
      <c r="A85" s="796" t="s">
        <v>853</v>
      </c>
      <c r="B85" s="797">
        <v>83</v>
      </c>
      <c r="C85" s="797">
        <v>36813.300000000003</v>
      </c>
      <c r="D85" s="797">
        <v>3097</v>
      </c>
      <c r="E85" s="176">
        <f t="shared" si="9"/>
        <v>1726970.7000000004</v>
      </c>
      <c r="F85" s="176">
        <f t="shared" si="9"/>
        <v>311316</v>
      </c>
      <c r="G85" s="177">
        <f t="shared" si="6"/>
        <v>42798882.500000007</v>
      </c>
      <c r="H85" s="177">
        <f t="shared" si="7"/>
        <v>1152197</v>
      </c>
    </row>
    <row r="86" spans="1:8" x14ac:dyDescent="0.25">
      <c r="A86" s="796" t="s">
        <v>853</v>
      </c>
      <c r="B86" s="797">
        <v>84</v>
      </c>
      <c r="C86" s="797">
        <v>41113.000000000044</v>
      </c>
      <c r="D86" s="797">
        <v>3336</v>
      </c>
      <c r="E86" s="176">
        <f t="shared" si="9"/>
        <v>1768083.7000000004</v>
      </c>
      <c r="F86" s="176">
        <f t="shared" si="9"/>
        <v>314652</v>
      </c>
      <c r="G86" s="177">
        <f t="shared" si="6"/>
        <v>42757769.500000007</v>
      </c>
      <c r="H86" s="177">
        <f t="shared" si="7"/>
        <v>1148861</v>
      </c>
    </row>
    <row r="87" spans="1:8" x14ac:dyDescent="0.25">
      <c r="A87" s="796" t="s">
        <v>853</v>
      </c>
      <c r="B87" s="797">
        <v>85</v>
      </c>
      <c r="C87" s="797">
        <v>41282.1</v>
      </c>
      <c r="D87" s="797">
        <v>3306</v>
      </c>
      <c r="E87" s="176">
        <f t="shared" si="9"/>
        <v>1809365.8000000005</v>
      </c>
      <c r="F87" s="176">
        <f t="shared" si="9"/>
        <v>317958</v>
      </c>
      <c r="G87" s="177">
        <f t="shared" si="6"/>
        <v>42716487.400000013</v>
      </c>
      <c r="H87" s="177">
        <f t="shared" si="7"/>
        <v>1145555</v>
      </c>
    </row>
    <row r="88" spans="1:8" x14ac:dyDescent="0.25">
      <c r="A88" s="796" t="s">
        <v>853</v>
      </c>
      <c r="B88" s="797">
        <v>86</v>
      </c>
      <c r="C88" s="797">
        <v>40748.600000000042</v>
      </c>
      <c r="D88" s="797">
        <v>3288</v>
      </c>
      <c r="E88" s="176">
        <f t="shared" si="9"/>
        <v>1850114.4000000006</v>
      </c>
      <c r="F88" s="176">
        <f t="shared" si="9"/>
        <v>321246</v>
      </c>
      <c r="G88" s="177">
        <f t="shared" si="6"/>
        <v>42675738.800000012</v>
      </c>
      <c r="H88" s="177">
        <f t="shared" si="7"/>
        <v>1142267</v>
      </c>
    </row>
    <row r="89" spans="1:8" x14ac:dyDescent="0.25">
      <c r="A89" s="796" t="s">
        <v>853</v>
      </c>
      <c r="B89" s="797">
        <v>87</v>
      </c>
      <c r="C89" s="797">
        <v>40615.1</v>
      </c>
      <c r="D89" s="797">
        <v>3199</v>
      </c>
      <c r="E89" s="176">
        <f t="shared" si="9"/>
        <v>1890729.5000000007</v>
      </c>
      <c r="F89" s="176">
        <f t="shared" si="9"/>
        <v>324445</v>
      </c>
      <c r="G89" s="177">
        <f t="shared" si="6"/>
        <v>42635123.70000001</v>
      </c>
      <c r="H89" s="177">
        <f t="shared" si="7"/>
        <v>1139068</v>
      </c>
    </row>
    <row r="90" spans="1:8" x14ac:dyDescent="0.25">
      <c r="A90" s="796" t="s">
        <v>853</v>
      </c>
      <c r="B90" s="797">
        <v>88</v>
      </c>
      <c r="C90" s="797">
        <v>36837.099999999984</v>
      </c>
      <c r="D90" s="797">
        <v>2936</v>
      </c>
      <c r="E90" s="176">
        <f t="shared" si="9"/>
        <v>1927566.6000000008</v>
      </c>
      <c r="F90" s="176">
        <f t="shared" si="9"/>
        <v>327381</v>
      </c>
      <c r="G90" s="177">
        <f t="shared" si="6"/>
        <v>42598286.600000009</v>
      </c>
      <c r="H90" s="177">
        <f t="shared" si="7"/>
        <v>1136132</v>
      </c>
    </row>
    <row r="91" spans="1:8" x14ac:dyDescent="0.25">
      <c r="A91" s="796" t="s">
        <v>853</v>
      </c>
      <c r="B91" s="797">
        <v>89</v>
      </c>
      <c r="C91" s="797">
        <v>34637.5</v>
      </c>
      <c r="D91" s="797">
        <v>2615</v>
      </c>
      <c r="E91" s="176">
        <f t="shared" si="9"/>
        <v>1962204.1000000008</v>
      </c>
      <c r="F91" s="176">
        <f t="shared" si="9"/>
        <v>329996</v>
      </c>
      <c r="G91" s="177">
        <f t="shared" si="6"/>
        <v>42563649.100000009</v>
      </c>
      <c r="H91" s="177">
        <f t="shared" si="7"/>
        <v>1133517</v>
      </c>
    </row>
    <row r="92" spans="1:8" x14ac:dyDescent="0.25">
      <c r="A92" s="796" t="s">
        <v>853</v>
      </c>
      <c r="B92" s="797">
        <v>90</v>
      </c>
      <c r="C92" s="797">
        <v>41464.799999999981</v>
      </c>
      <c r="D92" s="797">
        <v>3061</v>
      </c>
      <c r="E92" s="176">
        <f t="shared" si="9"/>
        <v>2003668.9000000008</v>
      </c>
      <c r="F92" s="176">
        <f t="shared" si="9"/>
        <v>333057</v>
      </c>
      <c r="G92" s="177">
        <f t="shared" si="6"/>
        <v>42522184.300000012</v>
      </c>
      <c r="H92" s="177">
        <f t="shared" si="7"/>
        <v>1130456</v>
      </c>
    </row>
    <row r="93" spans="1:8" x14ac:dyDescent="0.25">
      <c r="A93" s="796" t="s">
        <v>853</v>
      </c>
      <c r="B93" s="797">
        <v>91</v>
      </c>
      <c r="C93" s="797">
        <v>49385.199999999932</v>
      </c>
      <c r="D93" s="797">
        <v>3784</v>
      </c>
      <c r="E93" s="176">
        <f t="shared" si="9"/>
        <v>2053054.1000000008</v>
      </c>
      <c r="F93" s="176">
        <f t="shared" si="9"/>
        <v>336841</v>
      </c>
      <c r="G93" s="177">
        <f t="shared" si="6"/>
        <v>42472799.100000009</v>
      </c>
      <c r="H93" s="177">
        <f t="shared" si="7"/>
        <v>1126672</v>
      </c>
    </row>
    <row r="94" spans="1:8" x14ac:dyDescent="0.25">
      <c r="A94" s="796" t="s">
        <v>853</v>
      </c>
      <c r="B94" s="797">
        <v>92</v>
      </c>
      <c r="C94" s="797">
        <v>45723.399999999943</v>
      </c>
      <c r="D94" s="797">
        <v>3360</v>
      </c>
      <c r="E94" s="176">
        <f t="shared" si="9"/>
        <v>2098777.5000000009</v>
      </c>
      <c r="F94" s="176">
        <f t="shared" si="9"/>
        <v>340201</v>
      </c>
      <c r="G94" s="177">
        <f t="shared" si="6"/>
        <v>42427075.70000001</v>
      </c>
      <c r="H94" s="177">
        <f t="shared" si="7"/>
        <v>1123312</v>
      </c>
    </row>
    <row r="95" spans="1:8" x14ac:dyDescent="0.25">
      <c r="A95" s="796" t="s">
        <v>853</v>
      </c>
      <c r="B95" s="797">
        <v>93</v>
      </c>
      <c r="C95" s="797">
        <v>43381.09999999994</v>
      </c>
      <c r="D95" s="797">
        <v>3180</v>
      </c>
      <c r="E95" s="176">
        <f t="shared" si="9"/>
        <v>2142158.600000001</v>
      </c>
      <c r="F95" s="176">
        <f t="shared" si="9"/>
        <v>343381</v>
      </c>
      <c r="G95" s="177">
        <f t="shared" si="6"/>
        <v>42383694.600000009</v>
      </c>
      <c r="H95" s="177">
        <f t="shared" si="7"/>
        <v>1120132</v>
      </c>
    </row>
    <row r="96" spans="1:8" x14ac:dyDescent="0.25">
      <c r="A96" s="796" t="s">
        <v>853</v>
      </c>
      <c r="B96" s="797">
        <v>94</v>
      </c>
      <c r="C96" s="797">
        <v>45938.899999999885</v>
      </c>
      <c r="D96" s="797">
        <v>3387</v>
      </c>
      <c r="E96" s="176">
        <f t="shared" si="9"/>
        <v>2188097.5000000009</v>
      </c>
      <c r="F96" s="176">
        <f t="shared" si="9"/>
        <v>346768</v>
      </c>
      <c r="G96" s="177">
        <f t="shared" si="6"/>
        <v>42337755.70000001</v>
      </c>
      <c r="H96" s="177">
        <f t="shared" si="7"/>
        <v>1116745</v>
      </c>
    </row>
    <row r="97" spans="1:8" x14ac:dyDescent="0.25">
      <c r="A97" s="796" t="s">
        <v>853</v>
      </c>
      <c r="B97" s="797">
        <v>95</v>
      </c>
      <c r="C97" s="797">
        <v>48350.100000000006</v>
      </c>
      <c r="D97" s="797">
        <v>3491</v>
      </c>
      <c r="E97" s="176">
        <f t="shared" si="9"/>
        <v>2236447.600000001</v>
      </c>
      <c r="F97" s="176">
        <f t="shared" si="9"/>
        <v>350259</v>
      </c>
      <c r="G97" s="177">
        <f t="shared" si="6"/>
        <v>42289405.600000009</v>
      </c>
      <c r="H97" s="177">
        <f t="shared" si="7"/>
        <v>1113254</v>
      </c>
    </row>
    <row r="98" spans="1:8" x14ac:dyDescent="0.25">
      <c r="A98" s="796" t="s">
        <v>853</v>
      </c>
      <c r="B98" s="797">
        <v>96</v>
      </c>
      <c r="C98" s="797">
        <v>42795.70000000007</v>
      </c>
      <c r="D98" s="797">
        <v>3083</v>
      </c>
      <c r="E98" s="176">
        <f t="shared" si="9"/>
        <v>2279243.3000000012</v>
      </c>
      <c r="F98" s="176">
        <f t="shared" si="9"/>
        <v>353342</v>
      </c>
      <c r="G98" s="177">
        <f t="shared" si="6"/>
        <v>42246609.900000006</v>
      </c>
      <c r="H98" s="177">
        <f t="shared" si="7"/>
        <v>1110171</v>
      </c>
    </row>
    <row r="99" spans="1:8" x14ac:dyDescent="0.25">
      <c r="A99" s="796" t="s">
        <v>853</v>
      </c>
      <c r="B99" s="797">
        <v>97</v>
      </c>
      <c r="C99" s="797">
        <v>46604.200000000092</v>
      </c>
      <c r="D99" s="797">
        <v>3374</v>
      </c>
      <c r="E99" s="176">
        <f t="shared" si="9"/>
        <v>2325847.5000000014</v>
      </c>
      <c r="F99" s="176">
        <f t="shared" si="9"/>
        <v>356716</v>
      </c>
      <c r="G99" s="177">
        <f t="shared" si="6"/>
        <v>42200005.70000001</v>
      </c>
      <c r="H99" s="177">
        <f t="shared" si="7"/>
        <v>1106797</v>
      </c>
    </row>
    <row r="100" spans="1:8" x14ac:dyDescent="0.25">
      <c r="A100" s="796" t="s">
        <v>853</v>
      </c>
      <c r="B100" s="797">
        <v>98</v>
      </c>
      <c r="C100" s="797">
        <v>53171.800000000112</v>
      </c>
      <c r="D100" s="797">
        <v>3792</v>
      </c>
      <c r="E100" s="176">
        <f t="shared" ref="E100:F115" si="10">E99+C100</f>
        <v>2379019.3000000017</v>
      </c>
      <c r="F100" s="176">
        <f t="shared" si="10"/>
        <v>360508</v>
      </c>
      <c r="G100" s="177">
        <f t="shared" si="6"/>
        <v>42146833.900000006</v>
      </c>
      <c r="H100" s="177">
        <f t="shared" si="7"/>
        <v>1103005</v>
      </c>
    </row>
    <row r="101" spans="1:8" x14ac:dyDescent="0.25">
      <c r="A101" s="796" t="s">
        <v>853</v>
      </c>
      <c r="B101" s="797">
        <v>99</v>
      </c>
      <c r="C101" s="797">
        <v>50559.000000000087</v>
      </c>
      <c r="D101" s="797">
        <v>3504</v>
      </c>
      <c r="E101" s="176">
        <f t="shared" si="10"/>
        <v>2429578.3000000017</v>
      </c>
      <c r="F101" s="176">
        <f t="shared" si="10"/>
        <v>364012</v>
      </c>
      <c r="G101" s="177">
        <f t="shared" si="6"/>
        <v>42096274.900000006</v>
      </c>
      <c r="H101" s="177">
        <f t="shared" si="7"/>
        <v>1099501</v>
      </c>
    </row>
    <row r="102" spans="1:8" x14ac:dyDescent="0.25">
      <c r="A102" s="796" t="s">
        <v>853</v>
      </c>
      <c r="B102" s="797">
        <v>100</v>
      </c>
      <c r="C102" s="797">
        <v>43404.300000000017</v>
      </c>
      <c r="D102" s="797">
        <v>2919</v>
      </c>
      <c r="E102" s="176">
        <f t="shared" si="10"/>
        <v>2472982.6000000015</v>
      </c>
      <c r="F102" s="176">
        <f t="shared" si="10"/>
        <v>366931</v>
      </c>
      <c r="G102" s="177">
        <f t="shared" si="6"/>
        <v>42052870.600000009</v>
      </c>
      <c r="H102" s="177">
        <f t="shared" si="7"/>
        <v>1096582</v>
      </c>
    </row>
    <row r="103" spans="1:8" x14ac:dyDescent="0.25">
      <c r="A103" s="796" t="s">
        <v>853</v>
      </c>
      <c r="B103" s="797">
        <v>101</v>
      </c>
      <c r="C103" s="797">
        <v>48708.599999999969</v>
      </c>
      <c r="D103" s="797">
        <v>3324</v>
      </c>
      <c r="E103" s="176">
        <f t="shared" si="10"/>
        <v>2521691.2000000016</v>
      </c>
      <c r="F103" s="176">
        <f t="shared" si="10"/>
        <v>370255</v>
      </c>
      <c r="G103" s="177">
        <f t="shared" si="6"/>
        <v>42004162.000000007</v>
      </c>
      <c r="H103" s="177">
        <f t="shared" si="7"/>
        <v>1093258</v>
      </c>
    </row>
    <row r="104" spans="1:8" x14ac:dyDescent="0.25">
      <c r="A104" s="796" t="s">
        <v>853</v>
      </c>
      <c r="B104" s="797">
        <v>102</v>
      </c>
      <c r="C104" s="797">
        <v>50009.499999999978</v>
      </c>
      <c r="D104" s="797">
        <v>3385</v>
      </c>
      <c r="E104" s="176">
        <f t="shared" si="10"/>
        <v>2571700.7000000016</v>
      </c>
      <c r="F104" s="176">
        <f t="shared" si="10"/>
        <v>373640</v>
      </c>
      <c r="G104" s="177">
        <f t="shared" si="6"/>
        <v>41954152.500000007</v>
      </c>
      <c r="H104" s="177">
        <f t="shared" si="7"/>
        <v>1089873</v>
      </c>
    </row>
    <row r="105" spans="1:8" x14ac:dyDescent="0.25">
      <c r="A105" s="796" t="s">
        <v>853</v>
      </c>
      <c r="B105" s="797">
        <v>103</v>
      </c>
      <c r="C105" s="797">
        <v>45026.899999999987</v>
      </c>
      <c r="D105" s="797">
        <v>2967</v>
      </c>
      <c r="E105" s="176">
        <f t="shared" si="10"/>
        <v>2616727.6000000015</v>
      </c>
      <c r="F105" s="176">
        <f t="shared" si="10"/>
        <v>376607</v>
      </c>
      <c r="G105" s="177">
        <f t="shared" si="6"/>
        <v>41909125.600000009</v>
      </c>
      <c r="H105" s="177">
        <f t="shared" si="7"/>
        <v>1086906</v>
      </c>
    </row>
    <row r="106" spans="1:8" x14ac:dyDescent="0.25">
      <c r="A106" s="796" t="s">
        <v>853</v>
      </c>
      <c r="B106" s="797">
        <v>104</v>
      </c>
      <c r="C106" s="797">
        <v>46981.199999999939</v>
      </c>
      <c r="D106" s="797">
        <v>3002</v>
      </c>
      <c r="E106" s="176">
        <f t="shared" si="10"/>
        <v>2663708.8000000012</v>
      </c>
      <c r="F106" s="176">
        <f t="shared" si="10"/>
        <v>379609</v>
      </c>
      <c r="G106" s="177">
        <f t="shared" si="6"/>
        <v>41862144.400000006</v>
      </c>
      <c r="H106" s="177">
        <f t="shared" si="7"/>
        <v>1083904</v>
      </c>
    </row>
    <row r="107" spans="1:8" x14ac:dyDescent="0.25">
      <c r="A107" s="796" t="s">
        <v>853</v>
      </c>
      <c r="B107" s="797">
        <v>105</v>
      </c>
      <c r="C107" s="797">
        <v>48907.099999999962</v>
      </c>
      <c r="D107" s="797">
        <v>3173</v>
      </c>
      <c r="E107" s="176">
        <f t="shared" si="10"/>
        <v>2712615.9000000013</v>
      </c>
      <c r="F107" s="176">
        <f t="shared" si="10"/>
        <v>382782</v>
      </c>
      <c r="G107" s="177">
        <f t="shared" si="6"/>
        <v>41813237.300000012</v>
      </c>
      <c r="H107" s="177">
        <f t="shared" si="7"/>
        <v>1080731</v>
      </c>
    </row>
    <row r="108" spans="1:8" x14ac:dyDescent="0.25">
      <c r="A108" s="796" t="s">
        <v>853</v>
      </c>
      <c r="B108" s="797">
        <v>106</v>
      </c>
      <c r="C108" s="797">
        <v>57668.2</v>
      </c>
      <c r="D108" s="797">
        <v>3688</v>
      </c>
      <c r="E108" s="176">
        <f t="shared" si="10"/>
        <v>2770284.1000000015</v>
      </c>
      <c r="F108" s="176">
        <f t="shared" si="10"/>
        <v>386470</v>
      </c>
      <c r="G108" s="177">
        <f t="shared" si="6"/>
        <v>41755569.100000009</v>
      </c>
      <c r="H108" s="177">
        <f t="shared" si="7"/>
        <v>1077043</v>
      </c>
    </row>
    <row r="109" spans="1:8" x14ac:dyDescent="0.25">
      <c r="A109" s="796" t="s">
        <v>853</v>
      </c>
      <c r="B109" s="797">
        <v>107</v>
      </c>
      <c r="C109" s="797">
        <v>53209.200000000063</v>
      </c>
      <c r="D109" s="797">
        <v>3455</v>
      </c>
      <c r="E109" s="176">
        <f t="shared" si="10"/>
        <v>2823493.3000000017</v>
      </c>
      <c r="F109" s="176">
        <f t="shared" si="10"/>
        <v>389925</v>
      </c>
      <c r="G109" s="177">
        <f t="shared" si="6"/>
        <v>41702359.900000006</v>
      </c>
      <c r="H109" s="177">
        <f t="shared" si="7"/>
        <v>1073588</v>
      </c>
    </row>
    <row r="110" spans="1:8" x14ac:dyDescent="0.25">
      <c r="A110" s="796" t="s">
        <v>853</v>
      </c>
      <c r="B110" s="797">
        <v>108</v>
      </c>
      <c r="C110" s="797">
        <v>55777.800000000032</v>
      </c>
      <c r="D110" s="797">
        <v>3415</v>
      </c>
      <c r="E110" s="176">
        <f t="shared" si="10"/>
        <v>2879271.1000000015</v>
      </c>
      <c r="F110" s="176">
        <f t="shared" si="10"/>
        <v>393340</v>
      </c>
      <c r="G110" s="177">
        <f t="shared" si="6"/>
        <v>41646582.100000009</v>
      </c>
      <c r="H110" s="177">
        <f t="shared" si="7"/>
        <v>1070173</v>
      </c>
    </row>
    <row r="111" spans="1:8" x14ac:dyDescent="0.25">
      <c r="A111" s="796" t="s">
        <v>853</v>
      </c>
      <c r="B111" s="797">
        <v>109</v>
      </c>
      <c r="C111" s="797">
        <v>51279.500000000051</v>
      </c>
      <c r="D111" s="797">
        <v>3111</v>
      </c>
      <c r="E111" s="176">
        <f t="shared" si="10"/>
        <v>2930550.6000000015</v>
      </c>
      <c r="F111" s="176">
        <f t="shared" si="10"/>
        <v>396451</v>
      </c>
      <c r="G111" s="177">
        <f t="shared" si="6"/>
        <v>41595302.600000009</v>
      </c>
      <c r="H111" s="177">
        <f t="shared" si="7"/>
        <v>1067062</v>
      </c>
    </row>
    <row r="112" spans="1:8" x14ac:dyDescent="0.25">
      <c r="A112" s="796" t="s">
        <v>853</v>
      </c>
      <c r="B112" s="797">
        <v>110</v>
      </c>
      <c r="C112" s="797">
        <v>46902.400000000103</v>
      </c>
      <c r="D112" s="797">
        <v>2856</v>
      </c>
      <c r="E112" s="176">
        <f t="shared" si="10"/>
        <v>2977453.0000000014</v>
      </c>
      <c r="F112" s="176">
        <f t="shared" si="10"/>
        <v>399307</v>
      </c>
      <c r="G112" s="177">
        <f t="shared" si="6"/>
        <v>41548400.20000001</v>
      </c>
      <c r="H112" s="177">
        <f t="shared" si="7"/>
        <v>1064206</v>
      </c>
    </row>
    <row r="113" spans="1:8" x14ac:dyDescent="0.25">
      <c r="A113" s="796" t="s">
        <v>853</v>
      </c>
      <c r="B113" s="797">
        <v>111</v>
      </c>
      <c r="C113" s="797">
        <v>48480.300000000097</v>
      </c>
      <c r="D113" s="797">
        <v>3024</v>
      </c>
      <c r="E113" s="176">
        <f t="shared" si="10"/>
        <v>3025933.3000000017</v>
      </c>
      <c r="F113" s="176">
        <f t="shared" si="10"/>
        <v>402331</v>
      </c>
      <c r="G113" s="177">
        <f t="shared" si="6"/>
        <v>41499919.900000006</v>
      </c>
      <c r="H113" s="177">
        <f t="shared" si="7"/>
        <v>1061182</v>
      </c>
    </row>
    <row r="114" spans="1:8" x14ac:dyDescent="0.25">
      <c r="A114" s="796" t="s">
        <v>853</v>
      </c>
      <c r="B114" s="797">
        <v>112</v>
      </c>
      <c r="C114" s="797">
        <v>52131.700000000055</v>
      </c>
      <c r="D114" s="797">
        <v>3205</v>
      </c>
      <c r="E114" s="176">
        <f t="shared" si="10"/>
        <v>3078065.0000000019</v>
      </c>
      <c r="F114" s="176">
        <f t="shared" si="10"/>
        <v>405536</v>
      </c>
      <c r="G114" s="177">
        <f t="shared" si="6"/>
        <v>41447788.20000001</v>
      </c>
      <c r="H114" s="177">
        <f t="shared" si="7"/>
        <v>1057977</v>
      </c>
    </row>
    <row r="115" spans="1:8" x14ac:dyDescent="0.25">
      <c r="A115" s="796" t="s">
        <v>853</v>
      </c>
      <c r="B115" s="797">
        <v>113</v>
      </c>
      <c r="C115" s="797">
        <v>57220.000000000015</v>
      </c>
      <c r="D115" s="797">
        <v>3391</v>
      </c>
      <c r="E115" s="176">
        <f t="shared" si="10"/>
        <v>3135285.0000000019</v>
      </c>
      <c r="F115" s="176">
        <f t="shared" si="10"/>
        <v>408927</v>
      </c>
      <c r="G115" s="177">
        <f t="shared" si="6"/>
        <v>41390568.20000001</v>
      </c>
      <c r="H115" s="177">
        <f t="shared" si="7"/>
        <v>1054586</v>
      </c>
    </row>
    <row r="116" spans="1:8" x14ac:dyDescent="0.25">
      <c r="A116" s="796" t="s">
        <v>853</v>
      </c>
      <c r="B116" s="797">
        <v>114</v>
      </c>
      <c r="C116" s="797">
        <v>55009.099999999919</v>
      </c>
      <c r="D116" s="797">
        <v>3267</v>
      </c>
      <c r="E116" s="176">
        <f t="shared" ref="E116:F131" si="11">E115+C116</f>
        <v>3190294.100000002</v>
      </c>
      <c r="F116" s="176">
        <f t="shared" si="11"/>
        <v>412194</v>
      </c>
      <c r="G116" s="177">
        <f t="shared" si="6"/>
        <v>41335559.100000009</v>
      </c>
      <c r="H116" s="177">
        <f t="shared" si="7"/>
        <v>1051319</v>
      </c>
    </row>
    <row r="117" spans="1:8" x14ac:dyDescent="0.25">
      <c r="A117" s="796" t="s">
        <v>853</v>
      </c>
      <c r="B117" s="797">
        <v>115</v>
      </c>
      <c r="C117" s="797">
        <v>58494.399999999914</v>
      </c>
      <c r="D117" s="797">
        <v>3457</v>
      </c>
      <c r="E117" s="176">
        <f t="shared" si="11"/>
        <v>3248788.5000000019</v>
      </c>
      <c r="F117" s="176">
        <f t="shared" si="11"/>
        <v>415651</v>
      </c>
      <c r="G117" s="177">
        <f t="shared" si="6"/>
        <v>41277064.70000001</v>
      </c>
      <c r="H117" s="177">
        <f t="shared" si="7"/>
        <v>1047862</v>
      </c>
    </row>
    <row r="118" spans="1:8" x14ac:dyDescent="0.25">
      <c r="A118" s="796" t="s">
        <v>853</v>
      </c>
      <c r="B118" s="797">
        <v>116</v>
      </c>
      <c r="C118" s="797">
        <v>54120.099999999904</v>
      </c>
      <c r="D118" s="797">
        <v>3154</v>
      </c>
      <c r="E118" s="176">
        <f t="shared" si="11"/>
        <v>3302908.600000002</v>
      </c>
      <c r="F118" s="176">
        <f t="shared" si="11"/>
        <v>418805</v>
      </c>
      <c r="G118" s="177">
        <f t="shared" si="6"/>
        <v>41222944.600000009</v>
      </c>
      <c r="H118" s="177">
        <f t="shared" si="7"/>
        <v>1044708</v>
      </c>
    </row>
    <row r="119" spans="1:8" x14ac:dyDescent="0.25">
      <c r="A119" s="796" t="s">
        <v>853</v>
      </c>
      <c r="B119" s="797">
        <v>117</v>
      </c>
      <c r="C119" s="797">
        <v>57373.399999999907</v>
      </c>
      <c r="D119" s="797">
        <v>3371</v>
      </c>
      <c r="E119" s="176">
        <f t="shared" si="11"/>
        <v>3360282.0000000019</v>
      </c>
      <c r="F119" s="176">
        <f t="shared" si="11"/>
        <v>422176</v>
      </c>
      <c r="G119" s="177">
        <f t="shared" si="6"/>
        <v>41165571.20000001</v>
      </c>
      <c r="H119" s="177">
        <f t="shared" si="7"/>
        <v>1041337</v>
      </c>
    </row>
    <row r="120" spans="1:8" x14ac:dyDescent="0.25">
      <c r="A120" s="796" t="s">
        <v>853</v>
      </c>
      <c r="B120" s="797">
        <v>118</v>
      </c>
      <c r="C120" s="797">
        <v>53950.999999999942</v>
      </c>
      <c r="D120" s="797">
        <v>3074</v>
      </c>
      <c r="E120" s="176">
        <f t="shared" si="11"/>
        <v>3414233.0000000019</v>
      </c>
      <c r="F120" s="176">
        <f t="shared" si="11"/>
        <v>425250</v>
      </c>
      <c r="G120" s="177">
        <f t="shared" si="6"/>
        <v>41111620.20000001</v>
      </c>
      <c r="H120" s="177">
        <f t="shared" si="7"/>
        <v>1038263</v>
      </c>
    </row>
    <row r="121" spans="1:8" x14ac:dyDescent="0.25">
      <c r="A121" s="796" t="s">
        <v>853</v>
      </c>
      <c r="B121" s="797">
        <v>119</v>
      </c>
      <c r="C121" s="797">
        <v>60810.999999999964</v>
      </c>
      <c r="D121" s="797">
        <v>3420</v>
      </c>
      <c r="E121" s="176">
        <f t="shared" si="11"/>
        <v>3475044.0000000019</v>
      </c>
      <c r="F121" s="176">
        <f t="shared" si="11"/>
        <v>428670</v>
      </c>
      <c r="G121" s="177">
        <f t="shared" si="6"/>
        <v>41050809.20000001</v>
      </c>
      <c r="H121" s="177">
        <f t="shared" si="7"/>
        <v>1034843</v>
      </c>
    </row>
    <row r="122" spans="1:8" x14ac:dyDescent="0.25">
      <c r="A122" s="796" t="s">
        <v>853</v>
      </c>
      <c r="B122" s="797">
        <v>120</v>
      </c>
      <c r="C122" s="797">
        <v>65069.700000000004</v>
      </c>
      <c r="D122" s="797">
        <v>3659</v>
      </c>
      <c r="E122" s="176">
        <f t="shared" si="11"/>
        <v>3540113.700000002</v>
      </c>
      <c r="F122" s="176">
        <f t="shared" si="11"/>
        <v>432329</v>
      </c>
      <c r="G122" s="177">
        <f t="shared" si="6"/>
        <v>40985739.500000007</v>
      </c>
      <c r="H122" s="177">
        <f t="shared" si="7"/>
        <v>1031184</v>
      </c>
    </row>
    <row r="123" spans="1:8" x14ac:dyDescent="0.25">
      <c r="A123" s="796" t="s">
        <v>853</v>
      </c>
      <c r="B123" s="797">
        <v>121</v>
      </c>
      <c r="C123" s="797">
        <v>66245.700000000055</v>
      </c>
      <c r="D123" s="797">
        <v>3779</v>
      </c>
      <c r="E123" s="176">
        <f t="shared" si="11"/>
        <v>3606359.4000000022</v>
      </c>
      <c r="F123" s="176">
        <f t="shared" si="11"/>
        <v>436108</v>
      </c>
      <c r="G123" s="177">
        <f t="shared" si="6"/>
        <v>40919493.800000012</v>
      </c>
      <c r="H123" s="177">
        <f t="shared" si="7"/>
        <v>1027405</v>
      </c>
    </row>
    <row r="124" spans="1:8" x14ac:dyDescent="0.25">
      <c r="A124" s="796" t="s">
        <v>853</v>
      </c>
      <c r="B124" s="797">
        <v>122</v>
      </c>
      <c r="C124" s="797">
        <v>63291.6000000001</v>
      </c>
      <c r="D124" s="797">
        <v>3398</v>
      </c>
      <c r="E124" s="176">
        <f t="shared" si="11"/>
        <v>3669651.0000000023</v>
      </c>
      <c r="F124" s="176">
        <f t="shared" si="11"/>
        <v>439506</v>
      </c>
      <c r="G124" s="177">
        <f t="shared" si="6"/>
        <v>40856202.20000001</v>
      </c>
      <c r="H124" s="177">
        <f t="shared" si="7"/>
        <v>1024007</v>
      </c>
    </row>
    <row r="125" spans="1:8" x14ac:dyDescent="0.25">
      <c r="A125" s="796" t="s">
        <v>853</v>
      </c>
      <c r="B125" s="797">
        <v>123</v>
      </c>
      <c r="C125" s="797">
        <v>61872.500000000051</v>
      </c>
      <c r="D125" s="797">
        <v>3396</v>
      </c>
      <c r="E125" s="176">
        <f t="shared" si="11"/>
        <v>3731523.5000000023</v>
      </c>
      <c r="F125" s="176">
        <f t="shared" si="11"/>
        <v>442902</v>
      </c>
      <c r="G125" s="177">
        <f t="shared" si="6"/>
        <v>40794329.70000001</v>
      </c>
      <c r="H125" s="177">
        <f t="shared" si="7"/>
        <v>1020611</v>
      </c>
    </row>
    <row r="126" spans="1:8" x14ac:dyDescent="0.25">
      <c r="A126" s="796" t="s">
        <v>853</v>
      </c>
      <c r="B126" s="797">
        <v>124</v>
      </c>
      <c r="C126" s="797">
        <v>59394.000000000073</v>
      </c>
      <c r="D126" s="797">
        <v>3178</v>
      </c>
      <c r="E126" s="176">
        <f t="shared" si="11"/>
        <v>3790917.5000000023</v>
      </c>
      <c r="F126" s="176">
        <f t="shared" si="11"/>
        <v>446080</v>
      </c>
      <c r="G126" s="177">
        <f t="shared" si="6"/>
        <v>40734935.70000001</v>
      </c>
      <c r="H126" s="177">
        <f t="shared" si="7"/>
        <v>1017433</v>
      </c>
    </row>
    <row r="127" spans="1:8" x14ac:dyDescent="0.25">
      <c r="A127" s="796" t="s">
        <v>853</v>
      </c>
      <c r="B127" s="797">
        <v>125</v>
      </c>
      <c r="C127" s="797">
        <v>56093.200000000004</v>
      </c>
      <c r="D127" s="797">
        <v>3050</v>
      </c>
      <c r="E127" s="176">
        <f t="shared" si="11"/>
        <v>3847010.7000000025</v>
      </c>
      <c r="F127" s="176">
        <f t="shared" si="11"/>
        <v>449130</v>
      </c>
      <c r="G127" s="177">
        <f t="shared" si="6"/>
        <v>40678842.500000007</v>
      </c>
      <c r="H127" s="177">
        <f t="shared" si="7"/>
        <v>1014383</v>
      </c>
    </row>
    <row r="128" spans="1:8" x14ac:dyDescent="0.25">
      <c r="A128" s="796" t="s">
        <v>853</v>
      </c>
      <c r="B128" s="797">
        <v>126</v>
      </c>
      <c r="C128" s="797">
        <v>59678.19999999999</v>
      </c>
      <c r="D128" s="797">
        <v>3338</v>
      </c>
      <c r="E128" s="176">
        <f t="shared" si="11"/>
        <v>3906688.9000000027</v>
      </c>
      <c r="F128" s="176">
        <f t="shared" si="11"/>
        <v>452468</v>
      </c>
      <c r="G128" s="177">
        <f t="shared" si="6"/>
        <v>40619164.300000004</v>
      </c>
      <c r="H128" s="177">
        <f t="shared" si="7"/>
        <v>1011045</v>
      </c>
    </row>
    <row r="129" spans="1:8" x14ac:dyDescent="0.25">
      <c r="A129" s="796" t="s">
        <v>853</v>
      </c>
      <c r="B129" s="797">
        <v>127</v>
      </c>
      <c r="C129" s="797">
        <v>63465.09999999994</v>
      </c>
      <c r="D129" s="797">
        <v>3402</v>
      </c>
      <c r="E129" s="176">
        <f t="shared" si="11"/>
        <v>3970154.0000000028</v>
      </c>
      <c r="F129" s="176">
        <f t="shared" si="11"/>
        <v>455870</v>
      </c>
      <c r="G129" s="177">
        <f t="shared" si="6"/>
        <v>40555699.20000001</v>
      </c>
      <c r="H129" s="177">
        <f t="shared" si="7"/>
        <v>1007643</v>
      </c>
    </row>
    <row r="130" spans="1:8" x14ac:dyDescent="0.25">
      <c r="A130" s="796" t="s">
        <v>853</v>
      </c>
      <c r="B130" s="797">
        <v>128</v>
      </c>
      <c r="C130" s="797">
        <v>63998.299999999996</v>
      </c>
      <c r="D130" s="797">
        <v>3443</v>
      </c>
      <c r="E130" s="176">
        <f t="shared" si="11"/>
        <v>4034152.3000000026</v>
      </c>
      <c r="F130" s="176">
        <f t="shared" si="11"/>
        <v>459313</v>
      </c>
      <c r="G130" s="177">
        <f t="shared" si="6"/>
        <v>40491700.900000006</v>
      </c>
      <c r="H130" s="177">
        <f t="shared" si="7"/>
        <v>1004200</v>
      </c>
    </row>
    <row r="131" spans="1:8" x14ac:dyDescent="0.25">
      <c r="A131" s="796" t="s">
        <v>853</v>
      </c>
      <c r="B131" s="797">
        <v>129</v>
      </c>
      <c r="C131" s="797">
        <v>60915.499999999971</v>
      </c>
      <c r="D131" s="797">
        <v>3125</v>
      </c>
      <c r="E131" s="176">
        <f t="shared" si="11"/>
        <v>4095067.8000000026</v>
      </c>
      <c r="F131" s="176">
        <f t="shared" si="11"/>
        <v>462438</v>
      </c>
      <c r="G131" s="177">
        <f t="shared" ref="G131:G194" si="12">$E$2394-E131</f>
        <v>40430785.400000006</v>
      </c>
      <c r="H131" s="177">
        <f t="shared" ref="H131:H194" si="13">$F$2394-F131</f>
        <v>1001075</v>
      </c>
    </row>
    <row r="132" spans="1:8" x14ac:dyDescent="0.25">
      <c r="A132" s="796" t="s">
        <v>853</v>
      </c>
      <c r="B132" s="797">
        <v>130</v>
      </c>
      <c r="C132" s="797">
        <v>63358.499999999949</v>
      </c>
      <c r="D132" s="797">
        <v>3306</v>
      </c>
      <c r="E132" s="176">
        <f t="shared" ref="E132:F147" si="14">E131+C132</f>
        <v>4158426.3000000026</v>
      </c>
      <c r="F132" s="176">
        <f t="shared" si="14"/>
        <v>465744</v>
      </c>
      <c r="G132" s="177">
        <f t="shared" si="12"/>
        <v>40367426.900000006</v>
      </c>
      <c r="H132" s="177">
        <f t="shared" si="13"/>
        <v>997769</v>
      </c>
    </row>
    <row r="133" spans="1:8" x14ac:dyDescent="0.25">
      <c r="A133" s="796" t="s">
        <v>853</v>
      </c>
      <c r="B133" s="797">
        <v>131</v>
      </c>
      <c r="C133" s="797">
        <v>59002.699999999953</v>
      </c>
      <c r="D133" s="797">
        <v>3139</v>
      </c>
      <c r="E133" s="176">
        <f t="shared" si="14"/>
        <v>4217429.0000000028</v>
      </c>
      <c r="F133" s="176">
        <f t="shared" si="14"/>
        <v>468883</v>
      </c>
      <c r="G133" s="177">
        <f t="shared" si="12"/>
        <v>40308424.20000001</v>
      </c>
      <c r="H133" s="177">
        <f t="shared" si="13"/>
        <v>994630</v>
      </c>
    </row>
    <row r="134" spans="1:8" x14ac:dyDescent="0.25">
      <c r="A134" s="796" t="s">
        <v>853</v>
      </c>
      <c r="B134" s="797">
        <v>132</v>
      </c>
      <c r="C134" s="797">
        <v>56259.8</v>
      </c>
      <c r="D134" s="797">
        <v>2898</v>
      </c>
      <c r="E134" s="176">
        <f t="shared" si="14"/>
        <v>4273688.8000000026</v>
      </c>
      <c r="F134" s="176">
        <f t="shared" si="14"/>
        <v>471781</v>
      </c>
      <c r="G134" s="177">
        <f t="shared" si="12"/>
        <v>40252164.400000006</v>
      </c>
      <c r="H134" s="177">
        <f t="shared" si="13"/>
        <v>991732</v>
      </c>
    </row>
    <row r="135" spans="1:8" x14ac:dyDescent="0.25">
      <c r="A135" s="796" t="s">
        <v>853</v>
      </c>
      <c r="B135" s="797">
        <v>133</v>
      </c>
      <c r="C135" s="797">
        <v>50272.600000000035</v>
      </c>
      <c r="D135" s="797">
        <v>2631</v>
      </c>
      <c r="E135" s="176">
        <f t="shared" si="14"/>
        <v>4323961.4000000022</v>
      </c>
      <c r="F135" s="176">
        <f t="shared" si="14"/>
        <v>474412</v>
      </c>
      <c r="G135" s="177">
        <f t="shared" si="12"/>
        <v>40201891.800000012</v>
      </c>
      <c r="H135" s="177">
        <f t="shared" si="13"/>
        <v>989101</v>
      </c>
    </row>
    <row r="136" spans="1:8" x14ac:dyDescent="0.25">
      <c r="A136" s="796" t="s">
        <v>853</v>
      </c>
      <c r="B136" s="797">
        <v>134</v>
      </c>
      <c r="C136" s="797">
        <v>56679.300000000047</v>
      </c>
      <c r="D136" s="797">
        <v>2912</v>
      </c>
      <c r="E136" s="176">
        <f t="shared" si="14"/>
        <v>4380640.700000002</v>
      </c>
      <c r="F136" s="176">
        <f t="shared" si="14"/>
        <v>477324</v>
      </c>
      <c r="G136" s="177">
        <f t="shared" si="12"/>
        <v>40145212.500000007</v>
      </c>
      <c r="H136" s="177">
        <f t="shared" si="13"/>
        <v>986189</v>
      </c>
    </row>
    <row r="137" spans="1:8" x14ac:dyDescent="0.25">
      <c r="A137" s="796" t="s">
        <v>853</v>
      </c>
      <c r="B137" s="797">
        <v>135</v>
      </c>
      <c r="C137" s="797">
        <v>63035.399999999972</v>
      </c>
      <c r="D137" s="797">
        <v>3198</v>
      </c>
      <c r="E137" s="176">
        <f t="shared" si="14"/>
        <v>4443676.1000000024</v>
      </c>
      <c r="F137" s="176">
        <f t="shared" si="14"/>
        <v>480522</v>
      </c>
      <c r="G137" s="177">
        <f t="shared" si="12"/>
        <v>40082177.100000009</v>
      </c>
      <c r="H137" s="177">
        <f t="shared" si="13"/>
        <v>982991</v>
      </c>
    </row>
    <row r="138" spans="1:8" x14ac:dyDescent="0.25">
      <c r="A138" s="796" t="s">
        <v>853</v>
      </c>
      <c r="B138" s="797">
        <v>136</v>
      </c>
      <c r="C138" s="797">
        <v>56577.200000000063</v>
      </c>
      <c r="D138" s="797">
        <v>2879</v>
      </c>
      <c r="E138" s="176">
        <f t="shared" si="14"/>
        <v>4500253.3000000026</v>
      </c>
      <c r="F138" s="176">
        <f t="shared" si="14"/>
        <v>483401</v>
      </c>
      <c r="G138" s="177">
        <f t="shared" si="12"/>
        <v>40025599.900000006</v>
      </c>
      <c r="H138" s="177">
        <f t="shared" si="13"/>
        <v>980112</v>
      </c>
    </row>
    <row r="139" spans="1:8" x14ac:dyDescent="0.25">
      <c r="A139" s="796" t="s">
        <v>853</v>
      </c>
      <c r="B139" s="797">
        <v>137</v>
      </c>
      <c r="C139" s="797">
        <v>51783.9</v>
      </c>
      <c r="D139" s="797">
        <v>2642</v>
      </c>
      <c r="E139" s="176">
        <f t="shared" si="14"/>
        <v>4552037.200000003</v>
      </c>
      <c r="F139" s="176">
        <f t="shared" si="14"/>
        <v>486043</v>
      </c>
      <c r="G139" s="177">
        <f t="shared" si="12"/>
        <v>39973816.000000007</v>
      </c>
      <c r="H139" s="177">
        <f t="shared" si="13"/>
        <v>977470</v>
      </c>
    </row>
    <row r="140" spans="1:8" x14ac:dyDescent="0.25">
      <c r="A140" s="796" t="s">
        <v>853</v>
      </c>
      <c r="B140" s="797">
        <v>138</v>
      </c>
      <c r="C140" s="797">
        <v>49393.39999999998</v>
      </c>
      <c r="D140" s="797">
        <v>2487</v>
      </c>
      <c r="E140" s="176">
        <f t="shared" si="14"/>
        <v>4601430.6000000034</v>
      </c>
      <c r="F140" s="176">
        <f t="shared" si="14"/>
        <v>488530</v>
      </c>
      <c r="G140" s="177">
        <f t="shared" si="12"/>
        <v>39924422.600000009</v>
      </c>
      <c r="H140" s="177">
        <f t="shared" si="13"/>
        <v>974983</v>
      </c>
    </row>
    <row r="141" spans="1:8" x14ac:dyDescent="0.25">
      <c r="A141" s="796" t="s">
        <v>853</v>
      </c>
      <c r="B141" s="797">
        <v>139</v>
      </c>
      <c r="C141" s="797">
        <v>53613.699999999961</v>
      </c>
      <c r="D141" s="797">
        <v>2652</v>
      </c>
      <c r="E141" s="176">
        <f t="shared" si="14"/>
        <v>4655044.3000000035</v>
      </c>
      <c r="F141" s="176">
        <f t="shared" si="14"/>
        <v>491182</v>
      </c>
      <c r="G141" s="177">
        <f t="shared" si="12"/>
        <v>39870808.900000006</v>
      </c>
      <c r="H141" s="177">
        <f t="shared" si="13"/>
        <v>972331</v>
      </c>
    </row>
    <row r="142" spans="1:8" x14ac:dyDescent="0.25">
      <c r="A142" s="796" t="s">
        <v>853</v>
      </c>
      <c r="B142" s="797">
        <v>140</v>
      </c>
      <c r="C142" s="797">
        <v>48513.699999999946</v>
      </c>
      <c r="D142" s="797">
        <v>2450</v>
      </c>
      <c r="E142" s="176">
        <f t="shared" si="14"/>
        <v>4703558.0000000037</v>
      </c>
      <c r="F142" s="176">
        <f t="shared" si="14"/>
        <v>493632</v>
      </c>
      <c r="G142" s="177">
        <f t="shared" si="12"/>
        <v>39822295.200000003</v>
      </c>
      <c r="H142" s="177">
        <f t="shared" si="13"/>
        <v>969881</v>
      </c>
    </row>
    <row r="143" spans="1:8" x14ac:dyDescent="0.25">
      <c r="A143" s="796" t="s">
        <v>853</v>
      </c>
      <c r="B143" s="797">
        <v>141</v>
      </c>
      <c r="C143" s="797">
        <v>49000.300000000025</v>
      </c>
      <c r="D143" s="797">
        <v>2460</v>
      </c>
      <c r="E143" s="176">
        <f t="shared" si="14"/>
        <v>4752558.3000000035</v>
      </c>
      <c r="F143" s="176">
        <f t="shared" si="14"/>
        <v>496092</v>
      </c>
      <c r="G143" s="177">
        <f t="shared" si="12"/>
        <v>39773294.900000006</v>
      </c>
      <c r="H143" s="177">
        <f t="shared" si="13"/>
        <v>967421</v>
      </c>
    </row>
    <row r="144" spans="1:8" x14ac:dyDescent="0.25">
      <c r="A144" s="796" t="s">
        <v>853</v>
      </c>
      <c r="B144" s="797">
        <v>142</v>
      </c>
      <c r="C144" s="797">
        <v>57150.899999999958</v>
      </c>
      <c r="D144" s="797">
        <v>2685</v>
      </c>
      <c r="E144" s="176">
        <f t="shared" si="14"/>
        <v>4809709.2000000039</v>
      </c>
      <c r="F144" s="176">
        <f t="shared" si="14"/>
        <v>498777</v>
      </c>
      <c r="G144" s="177">
        <f t="shared" si="12"/>
        <v>39716144.000000007</v>
      </c>
      <c r="H144" s="177">
        <f t="shared" si="13"/>
        <v>964736</v>
      </c>
    </row>
    <row r="145" spans="1:8" x14ac:dyDescent="0.25">
      <c r="A145" s="796" t="s">
        <v>853</v>
      </c>
      <c r="B145" s="797">
        <v>143</v>
      </c>
      <c r="C145" s="797">
        <v>59129.500000000036</v>
      </c>
      <c r="D145" s="797">
        <v>2864</v>
      </c>
      <c r="E145" s="176">
        <f t="shared" si="14"/>
        <v>4868838.7000000039</v>
      </c>
      <c r="F145" s="176">
        <f t="shared" si="14"/>
        <v>501641</v>
      </c>
      <c r="G145" s="177">
        <f t="shared" si="12"/>
        <v>39657014.500000007</v>
      </c>
      <c r="H145" s="177">
        <f t="shared" si="13"/>
        <v>961872</v>
      </c>
    </row>
    <row r="146" spans="1:8" x14ac:dyDescent="0.25">
      <c r="A146" s="796" t="s">
        <v>853</v>
      </c>
      <c r="B146" s="797">
        <v>144</v>
      </c>
      <c r="C146" s="797">
        <v>59145.900000000016</v>
      </c>
      <c r="D146" s="797">
        <v>2972</v>
      </c>
      <c r="E146" s="176">
        <f t="shared" si="14"/>
        <v>4927984.6000000043</v>
      </c>
      <c r="F146" s="176">
        <f t="shared" si="14"/>
        <v>504613</v>
      </c>
      <c r="G146" s="177">
        <f t="shared" si="12"/>
        <v>39597868.600000009</v>
      </c>
      <c r="H146" s="177">
        <f t="shared" si="13"/>
        <v>958900</v>
      </c>
    </row>
    <row r="147" spans="1:8" x14ac:dyDescent="0.25">
      <c r="A147" s="796" t="s">
        <v>853</v>
      </c>
      <c r="B147" s="797">
        <v>145</v>
      </c>
      <c r="C147" s="797">
        <v>53618.600000000042</v>
      </c>
      <c r="D147" s="797">
        <v>2558</v>
      </c>
      <c r="E147" s="176">
        <f t="shared" si="14"/>
        <v>4981603.2000000039</v>
      </c>
      <c r="F147" s="176">
        <f t="shared" si="14"/>
        <v>507171</v>
      </c>
      <c r="G147" s="177">
        <f t="shared" si="12"/>
        <v>39544250.000000007</v>
      </c>
      <c r="H147" s="177">
        <f t="shared" si="13"/>
        <v>956342</v>
      </c>
    </row>
    <row r="148" spans="1:8" x14ac:dyDescent="0.25">
      <c r="A148" s="796" t="s">
        <v>853</v>
      </c>
      <c r="B148" s="797">
        <v>146</v>
      </c>
      <c r="C148" s="797">
        <v>44492.700000000026</v>
      </c>
      <c r="D148" s="797">
        <v>2142</v>
      </c>
      <c r="E148" s="176">
        <f t="shared" ref="E148:F163" si="15">E147+C148</f>
        <v>5026095.9000000041</v>
      </c>
      <c r="F148" s="176">
        <f t="shared" si="15"/>
        <v>509313</v>
      </c>
      <c r="G148" s="177">
        <f t="shared" si="12"/>
        <v>39499757.300000004</v>
      </c>
      <c r="H148" s="177">
        <f t="shared" si="13"/>
        <v>954200</v>
      </c>
    </row>
    <row r="149" spans="1:8" x14ac:dyDescent="0.25">
      <c r="A149" s="796" t="s">
        <v>853</v>
      </c>
      <c r="B149" s="797">
        <v>147</v>
      </c>
      <c r="C149" s="797">
        <v>48017.000000000036</v>
      </c>
      <c r="D149" s="797">
        <v>2271</v>
      </c>
      <c r="E149" s="176">
        <f t="shared" si="15"/>
        <v>5074112.9000000041</v>
      </c>
      <c r="F149" s="176">
        <f t="shared" si="15"/>
        <v>511584</v>
      </c>
      <c r="G149" s="177">
        <f t="shared" si="12"/>
        <v>39451740.300000004</v>
      </c>
      <c r="H149" s="177">
        <f t="shared" si="13"/>
        <v>951929</v>
      </c>
    </row>
    <row r="150" spans="1:8" x14ac:dyDescent="0.25">
      <c r="A150" s="796" t="s">
        <v>853</v>
      </c>
      <c r="B150" s="797">
        <v>148</v>
      </c>
      <c r="C150" s="797">
        <v>52778.499999999985</v>
      </c>
      <c r="D150" s="797">
        <v>2498</v>
      </c>
      <c r="E150" s="176">
        <f t="shared" si="15"/>
        <v>5126891.4000000041</v>
      </c>
      <c r="F150" s="176">
        <f t="shared" si="15"/>
        <v>514082</v>
      </c>
      <c r="G150" s="177">
        <f t="shared" si="12"/>
        <v>39398961.800000004</v>
      </c>
      <c r="H150" s="177">
        <f t="shared" si="13"/>
        <v>949431</v>
      </c>
    </row>
    <row r="151" spans="1:8" x14ac:dyDescent="0.25">
      <c r="A151" s="796" t="s">
        <v>853</v>
      </c>
      <c r="B151" s="797">
        <v>149</v>
      </c>
      <c r="C151" s="797">
        <v>53311.599999999969</v>
      </c>
      <c r="D151" s="797">
        <v>2503</v>
      </c>
      <c r="E151" s="176">
        <f t="shared" si="15"/>
        <v>5180203.0000000037</v>
      </c>
      <c r="F151" s="176">
        <f t="shared" si="15"/>
        <v>516585</v>
      </c>
      <c r="G151" s="177">
        <f t="shared" si="12"/>
        <v>39345650.200000003</v>
      </c>
      <c r="H151" s="177">
        <f t="shared" si="13"/>
        <v>946928</v>
      </c>
    </row>
    <row r="152" spans="1:8" x14ac:dyDescent="0.25">
      <c r="A152" s="796" t="s">
        <v>853</v>
      </c>
      <c r="B152" s="797">
        <v>150</v>
      </c>
      <c r="C152" s="797">
        <v>50383.699999999946</v>
      </c>
      <c r="D152" s="797">
        <v>2436</v>
      </c>
      <c r="E152" s="176">
        <f t="shared" si="15"/>
        <v>5230586.7000000039</v>
      </c>
      <c r="F152" s="176">
        <f t="shared" si="15"/>
        <v>519021</v>
      </c>
      <c r="G152" s="177">
        <f t="shared" si="12"/>
        <v>39295266.500000007</v>
      </c>
      <c r="H152" s="177">
        <f t="shared" si="13"/>
        <v>944492</v>
      </c>
    </row>
    <row r="153" spans="1:8" x14ac:dyDescent="0.25">
      <c r="A153" s="796" t="s">
        <v>853</v>
      </c>
      <c r="B153" s="797">
        <v>151</v>
      </c>
      <c r="C153" s="797">
        <v>51648.399999999994</v>
      </c>
      <c r="D153" s="797">
        <v>2423</v>
      </c>
      <c r="E153" s="176">
        <f t="shared" si="15"/>
        <v>5282235.1000000043</v>
      </c>
      <c r="F153" s="176">
        <f t="shared" si="15"/>
        <v>521444</v>
      </c>
      <c r="G153" s="177">
        <f t="shared" si="12"/>
        <v>39243618.100000009</v>
      </c>
      <c r="H153" s="177">
        <f t="shared" si="13"/>
        <v>942069</v>
      </c>
    </row>
    <row r="154" spans="1:8" x14ac:dyDescent="0.25">
      <c r="A154" s="796" t="s">
        <v>853</v>
      </c>
      <c r="B154" s="797">
        <v>152</v>
      </c>
      <c r="C154" s="797">
        <v>53968.199999999983</v>
      </c>
      <c r="D154" s="797">
        <v>2424</v>
      </c>
      <c r="E154" s="176">
        <f t="shared" si="15"/>
        <v>5336203.3000000045</v>
      </c>
      <c r="F154" s="176">
        <f t="shared" si="15"/>
        <v>523868</v>
      </c>
      <c r="G154" s="177">
        <f t="shared" si="12"/>
        <v>39189649.900000006</v>
      </c>
      <c r="H154" s="177">
        <f t="shared" si="13"/>
        <v>939645</v>
      </c>
    </row>
    <row r="155" spans="1:8" x14ac:dyDescent="0.25">
      <c r="A155" s="796" t="s">
        <v>853</v>
      </c>
      <c r="B155" s="797">
        <v>153</v>
      </c>
      <c r="C155" s="797">
        <v>43772.40000000006</v>
      </c>
      <c r="D155" s="797">
        <v>1975</v>
      </c>
      <c r="E155" s="176">
        <f t="shared" si="15"/>
        <v>5379975.7000000048</v>
      </c>
      <c r="F155" s="176">
        <f t="shared" si="15"/>
        <v>525843</v>
      </c>
      <c r="G155" s="177">
        <f t="shared" si="12"/>
        <v>39145877.500000007</v>
      </c>
      <c r="H155" s="177">
        <f t="shared" si="13"/>
        <v>937670</v>
      </c>
    </row>
    <row r="156" spans="1:8" x14ac:dyDescent="0.25">
      <c r="A156" s="796" t="s">
        <v>853</v>
      </c>
      <c r="B156" s="797">
        <v>154</v>
      </c>
      <c r="C156" s="797">
        <v>45424.400000000045</v>
      </c>
      <c r="D156" s="797">
        <v>2075</v>
      </c>
      <c r="E156" s="176">
        <f t="shared" si="15"/>
        <v>5425400.1000000052</v>
      </c>
      <c r="F156" s="176">
        <f t="shared" si="15"/>
        <v>527918</v>
      </c>
      <c r="G156" s="177">
        <f t="shared" si="12"/>
        <v>39100453.100000009</v>
      </c>
      <c r="H156" s="177">
        <f t="shared" si="13"/>
        <v>935595</v>
      </c>
    </row>
    <row r="157" spans="1:8" x14ac:dyDescent="0.25">
      <c r="A157" s="796" t="s">
        <v>853</v>
      </c>
      <c r="B157" s="797">
        <v>155</v>
      </c>
      <c r="C157" s="797">
        <v>51311.400000000052</v>
      </c>
      <c r="D157" s="797">
        <v>2296</v>
      </c>
      <c r="E157" s="176">
        <f t="shared" si="15"/>
        <v>5476711.5000000056</v>
      </c>
      <c r="F157" s="176">
        <f t="shared" si="15"/>
        <v>530214</v>
      </c>
      <c r="G157" s="177">
        <f t="shared" si="12"/>
        <v>39049141.700000003</v>
      </c>
      <c r="H157" s="177">
        <f t="shared" si="13"/>
        <v>933299</v>
      </c>
    </row>
    <row r="158" spans="1:8" x14ac:dyDescent="0.25">
      <c r="A158" s="796" t="s">
        <v>853</v>
      </c>
      <c r="B158" s="797">
        <v>156</v>
      </c>
      <c r="C158" s="797">
        <v>53207.400000000016</v>
      </c>
      <c r="D158" s="797">
        <v>2444</v>
      </c>
      <c r="E158" s="176">
        <f t="shared" si="15"/>
        <v>5529918.900000006</v>
      </c>
      <c r="F158" s="176">
        <f t="shared" si="15"/>
        <v>532658</v>
      </c>
      <c r="G158" s="177">
        <f t="shared" si="12"/>
        <v>38995934.300000004</v>
      </c>
      <c r="H158" s="177">
        <f t="shared" si="13"/>
        <v>930855</v>
      </c>
    </row>
    <row r="159" spans="1:8" x14ac:dyDescent="0.25">
      <c r="A159" s="796" t="s">
        <v>853</v>
      </c>
      <c r="B159" s="797">
        <v>157</v>
      </c>
      <c r="C159" s="797">
        <v>41306.400000000038</v>
      </c>
      <c r="D159" s="797">
        <v>1933</v>
      </c>
      <c r="E159" s="176">
        <f t="shared" si="15"/>
        <v>5571225.3000000063</v>
      </c>
      <c r="F159" s="176">
        <f t="shared" si="15"/>
        <v>534591</v>
      </c>
      <c r="G159" s="177">
        <f t="shared" si="12"/>
        <v>38954627.900000006</v>
      </c>
      <c r="H159" s="177">
        <f t="shared" si="13"/>
        <v>928922</v>
      </c>
    </row>
    <row r="160" spans="1:8" x14ac:dyDescent="0.25">
      <c r="A160" s="796" t="s">
        <v>853</v>
      </c>
      <c r="B160" s="797">
        <v>158</v>
      </c>
      <c r="C160" s="797">
        <v>44426.999999999956</v>
      </c>
      <c r="D160" s="797">
        <v>2048</v>
      </c>
      <c r="E160" s="176">
        <f t="shared" si="15"/>
        <v>5615652.3000000063</v>
      </c>
      <c r="F160" s="176">
        <f t="shared" si="15"/>
        <v>536639</v>
      </c>
      <c r="G160" s="177">
        <f t="shared" si="12"/>
        <v>38910200.900000006</v>
      </c>
      <c r="H160" s="177">
        <f t="shared" si="13"/>
        <v>926874</v>
      </c>
    </row>
    <row r="161" spans="1:8" x14ac:dyDescent="0.25">
      <c r="A161" s="796" t="s">
        <v>853</v>
      </c>
      <c r="B161" s="797">
        <v>159</v>
      </c>
      <c r="C161" s="797">
        <v>42159.699999999983</v>
      </c>
      <c r="D161" s="797">
        <v>1886</v>
      </c>
      <c r="E161" s="176">
        <f t="shared" si="15"/>
        <v>5657812.0000000065</v>
      </c>
      <c r="F161" s="176">
        <f t="shared" si="15"/>
        <v>538525</v>
      </c>
      <c r="G161" s="177">
        <f t="shared" si="12"/>
        <v>38868041.200000003</v>
      </c>
      <c r="H161" s="177">
        <f t="shared" si="13"/>
        <v>924988</v>
      </c>
    </row>
    <row r="162" spans="1:8" x14ac:dyDescent="0.25">
      <c r="A162" s="796" t="s">
        <v>853</v>
      </c>
      <c r="B162" s="797">
        <v>160</v>
      </c>
      <c r="C162" s="797">
        <v>37765.899999999987</v>
      </c>
      <c r="D162" s="797">
        <v>1738</v>
      </c>
      <c r="E162" s="176">
        <f t="shared" si="15"/>
        <v>5695577.9000000069</v>
      </c>
      <c r="F162" s="176">
        <f t="shared" si="15"/>
        <v>540263</v>
      </c>
      <c r="G162" s="177">
        <f t="shared" si="12"/>
        <v>38830275.300000004</v>
      </c>
      <c r="H162" s="177">
        <f t="shared" si="13"/>
        <v>923250</v>
      </c>
    </row>
    <row r="163" spans="1:8" x14ac:dyDescent="0.25">
      <c r="A163" s="796" t="s">
        <v>853</v>
      </c>
      <c r="B163" s="797">
        <v>161</v>
      </c>
      <c r="C163" s="797">
        <v>35565.599999999969</v>
      </c>
      <c r="D163" s="797">
        <v>1588</v>
      </c>
      <c r="E163" s="176">
        <f t="shared" si="15"/>
        <v>5731143.5000000065</v>
      </c>
      <c r="F163" s="176">
        <f t="shared" si="15"/>
        <v>541851</v>
      </c>
      <c r="G163" s="177">
        <f t="shared" si="12"/>
        <v>38794709.700000003</v>
      </c>
      <c r="H163" s="177">
        <f t="shared" si="13"/>
        <v>921662</v>
      </c>
    </row>
    <row r="164" spans="1:8" x14ac:dyDescent="0.25">
      <c r="A164" s="796" t="s">
        <v>853</v>
      </c>
      <c r="B164" s="797">
        <v>162</v>
      </c>
      <c r="C164" s="797">
        <v>47587.199999999961</v>
      </c>
      <c r="D164" s="797">
        <v>2195</v>
      </c>
      <c r="E164" s="176">
        <f t="shared" ref="E164:F179" si="16">E163+C164</f>
        <v>5778730.7000000067</v>
      </c>
      <c r="F164" s="176">
        <f t="shared" si="16"/>
        <v>544046</v>
      </c>
      <c r="G164" s="177">
        <f t="shared" si="12"/>
        <v>38747122.5</v>
      </c>
      <c r="H164" s="177">
        <f t="shared" si="13"/>
        <v>919467</v>
      </c>
    </row>
    <row r="165" spans="1:8" x14ac:dyDescent="0.25">
      <c r="A165" s="796" t="s">
        <v>853</v>
      </c>
      <c r="B165" s="797">
        <v>163</v>
      </c>
      <c r="C165" s="797">
        <v>45605.999999999978</v>
      </c>
      <c r="D165" s="797">
        <v>1970</v>
      </c>
      <c r="E165" s="176">
        <f t="shared" si="16"/>
        <v>5824336.7000000067</v>
      </c>
      <c r="F165" s="176">
        <f t="shared" si="16"/>
        <v>546016</v>
      </c>
      <c r="G165" s="177">
        <f t="shared" si="12"/>
        <v>38701516.5</v>
      </c>
      <c r="H165" s="177">
        <f t="shared" si="13"/>
        <v>917497</v>
      </c>
    </row>
    <row r="166" spans="1:8" x14ac:dyDescent="0.25">
      <c r="A166" s="796" t="s">
        <v>853</v>
      </c>
      <c r="B166" s="797">
        <v>164</v>
      </c>
      <c r="C166" s="797">
        <v>39834.1</v>
      </c>
      <c r="D166" s="797">
        <v>1795</v>
      </c>
      <c r="E166" s="176">
        <f t="shared" si="16"/>
        <v>5864170.8000000063</v>
      </c>
      <c r="F166" s="176">
        <f t="shared" si="16"/>
        <v>547811</v>
      </c>
      <c r="G166" s="177">
        <f t="shared" si="12"/>
        <v>38661682.400000006</v>
      </c>
      <c r="H166" s="177">
        <f t="shared" si="13"/>
        <v>915702</v>
      </c>
    </row>
    <row r="167" spans="1:8" x14ac:dyDescent="0.25">
      <c r="A167" s="796" t="s">
        <v>853</v>
      </c>
      <c r="B167" s="797">
        <v>165</v>
      </c>
      <c r="C167" s="797">
        <v>39753.9</v>
      </c>
      <c r="D167" s="797">
        <v>1816</v>
      </c>
      <c r="E167" s="176">
        <f t="shared" si="16"/>
        <v>5903924.7000000067</v>
      </c>
      <c r="F167" s="176">
        <f t="shared" si="16"/>
        <v>549627</v>
      </c>
      <c r="G167" s="177">
        <f t="shared" si="12"/>
        <v>38621928.5</v>
      </c>
      <c r="H167" s="177">
        <f t="shared" si="13"/>
        <v>913886</v>
      </c>
    </row>
    <row r="168" spans="1:8" x14ac:dyDescent="0.25">
      <c r="A168" s="796" t="s">
        <v>853</v>
      </c>
      <c r="B168" s="797">
        <v>166</v>
      </c>
      <c r="C168" s="797">
        <v>35678.400000000016</v>
      </c>
      <c r="D168" s="797">
        <v>1510</v>
      </c>
      <c r="E168" s="176">
        <f t="shared" si="16"/>
        <v>5939603.1000000071</v>
      </c>
      <c r="F168" s="176">
        <f t="shared" si="16"/>
        <v>551137</v>
      </c>
      <c r="G168" s="177">
        <f t="shared" si="12"/>
        <v>38586250.100000001</v>
      </c>
      <c r="H168" s="177">
        <f t="shared" si="13"/>
        <v>912376</v>
      </c>
    </row>
    <row r="169" spans="1:8" x14ac:dyDescent="0.25">
      <c r="A169" s="796" t="s">
        <v>853</v>
      </c>
      <c r="B169" s="797">
        <v>167</v>
      </c>
      <c r="C169" s="797">
        <v>34871.300000000003</v>
      </c>
      <c r="D169" s="797">
        <v>1573</v>
      </c>
      <c r="E169" s="176">
        <f t="shared" si="16"/>
        <v>5974474.4000000069</v>
      </c>
      <c r="F169" s="176">
        <f t="shared" si="16"/>
        <v>552710</v>
      </c>
      <c r="G169" s="177">
        <f t="shared" si="12"/>
        <v>38551378.800000004</v>
      </c>
      <c r="H169" s="177">
        <f t="shared" si="13"/>
        <v>910803</v>
      </c>
    </row>
    <row r="170" spans="1:8" x14ac:dyDescent="0.25">
      <c r="A170" s="796" t="s">
        <v>853</v>
      </c>
      <c r="B170" s="797">
        <v>168</v>
      </c>
      <c r="C170" s="797">
        <v>38084.100000000006</v>
      </c>
      <c r="D170" s="797">
        <v>1647</v>
      </c>
      <c r="E170" s="176">
        <f t="shared" si="16"/>
        <v>6012558.5000000065</v>
      </c>
      <c r="F170" s="176">
        <f t="shared" si="16"/>
        <v>554357</v>
      </c>
      <c r="G170" s="177">
        <f t="shared" si="12"/>
        <v>38513294.700000003</v>
      </c>
      <c r="H170" s="177">
        <f t="shared" si="13"/>
        <v>909156</v>
      </c>
    </row>
    <row r="171" spans="1:8" x14ac:dyDescent="0.25">
      <c r="A171" s="796" t="s">
        <v>853</v>
      </c>
      <c r="B171" s="797">
        <v>169</v>
      </c>
      <c r="C171" s="797">
        <v>38987.80000000001</v>
      </c>
      <c r="D171" s="797">
        <v>1783</v>
      </c>
      <c r="E171" s="176">
        <f t="shared" si="16"/>
        <v>6051546.3000000063</v>
      </c>
      <c r="F171" s="176">
        <f t="shared" si="16"/>
        <v>556140</v>
      </c>
      <c r="G171" s="177">
        <f t="shared" si="12"/>
        <v>38474306.900000006</v>
      </c>
      <c r="H171" s="177">
        <f t="shared" si="13"/>
        <v>907373</v>
      </c>
    </row>
    <row r="172" spans="1:8" x14ac:dyDescent="0.25">
      <c r="A172" s="796" t="s">
        <v>853</v>
      </c>
      <c r="B172" s="797">
        <v>170</v>
      </c>
      <c r="C172" s="797">
        <v>37869.599999999977</v>
      </c>
      <c r="D172" s="797">
        <v>1671</v>
      </c>
      <c r="E172" s="176">
        <f t="shared" si="16"/>
        <v>6089415.900000006</v>
      </c>
      <c r="F172" s="176">
        <f t="shared" si="16"/>
        <v>557811</v>
      </c>
      <c r="G172" s="177">
        <f t="shared" si="12"/>
        <v>38436437.300000004</v>
      </c>
      <c r="H172" s="177">
        <f t="shared" si="13"/>
        <v>905702</v>
      </c>
    </row>
    <row r="173" spans="1:8" x14ac:dyDescent="0.25">
      <c r="A173" s="796" t="s">
        <v>853</v>
      </c>
      <c r="B173" s="797">
        <v>171</v>
      </c>
      <c r="C173" s="797">
        <v>34687.799999999981</v>
      </c>
      <c r="D173" s="797">
        <v>1501</v>
      </c>
      <c r="E173" s="176">
        <f t="shared" si="16"/>
        <v>6124103.7000000058</v>
      </c>
      <c r="F173" s="176">
        <f t="shared" si="16"/>
        <v>559312</v>
      </c>
      <c r="G173" s="177">
        <f t="shared" si="12"/>
        <v>38401749.500000007</v>
      </c>
      <c r="H173" s="177">
        <f t="shared" si="13"/>
        <v>904201</v>
      </c>
    </row>
    <row r="174" spans="1:8" x14ac:dyDescent="0.25">
      <c r="A174" s="796" t="s">
        <v>853</v>
      </c>
      <c r="B174" s="797">
        <v>172</v>
      </c>
      <c r="C174" s="797">
        <v>34215.499999999985</v>
      </c>
      <c r="D174" s="797">
        <v>1547</v>
      </c>
      <c r="E174" s="176">
        <f t="shared" si="16"/>
        <v>6158319.2000000058</v>
      </c>
      <c r="F174" s="176">
        <f t="shared" si="16"/>
        <v>560859</v>
      </c>
      <c r="G174" s="177">
        <f t="shared" si="12"/>
        <v>38367534.000000007</v>
      </c>
      <c r="H174" s="177">
        <f t="shared" si="13"/>
        <v>902654</v>
      </c>
    </row>
    <row r="175" spans="1:8" x14ac:dyDescent="0.25">
      <c r="A175" s="796" t="s">
        <v>853</v>
      </c>
      <c r="B175" s="797">
        <v>173</v>
      </c>
      <c r="C175" s="797">
        <v>36147.499999999985</v>
      </c>
      <c r="D175" s="797">
        <v>1579</v>
      </c>
      <c r="E175" s="176">
        <f t="shared" si="16"/>
        <v>6194466.7000000058</v>
      </c>
      <c r="F175" s="176">
        <f t="shared" si="16"/>
        <v>562438</v>
      </c>
      <c r="G175" s="177">
        <f t="shared" si="12"/>
        <v>38331386.500000007</v>
      </c>
      <c r="H175" s="177">
        <f t="shared" si="13"/>
        <v>901075</v>
      </c>
    </row>
    <row r="176" spans="1:8" x14ac:dyDescent="0.25">
      <c r="A176" s="796" t="s">
        <v>853</v>
      </c>
      <c r="B176" s="797">
        <v>174</v>
      </c>
      <c r="C176" s="797">
        <v>28871.499999999993</v>
      </c>
      <c r="D176" s="797">
        <v>1257</v>
      </c>
      <c r="E176" s="176">
        <f t="shared" si="16"/>
        <v>6223338.2000000058</v>
      </c>
      <c r="F176" s="176">
        <f t="shared" si="16"/>
        <v>563695</v>
      </c>
      <c r="G176" s="177">
        <f t="shared" si="12"/>
        <v>38302515.000000007</v>
      </c>
      <c r="H176" s="177">
        <f t="shared" si="13"/>
        <v>899818</v>
      </c>
    </row>
    <row r="177" spans="1:8" x14ac:dyDescent="0.25">
      <c r="A177" s="796" t="s">
        <v>853</v>
      </c>
      <c r="B177" s="797">
        <v>175</v>
      </c>
      <c r="C177" s="797">
        <v>32877.999999999978</v>
      </c>
      <c r="D177" s="797">
        <v>1513</v>
      </c>
      <c r="E177" s="176">
        <f t="shared" si="16"/>
        <v>6256216.2000000058</v>
      </c>
      <c r="F177" s="176">
        <f t="shared" si="16"/>
        <v>565208</v>
      </c>
      <c r="G177" s="177">
        <f t="shared" si="12"/>
        <v>38269637.000000007</v>
      </c>
      <c r="H177" s="177">
        <f t="shared" si="13"/>
        <v>898305</v>
      </c>
    </row>
    <row r="178" spans="1:8" x14ac:dyDescent="0.25">
      <c r="A178" s="796" t="s">
        <v>853</v>
      </c>
      <c r="B178" s="797">
        <v>176</v>
      </c>
      <c r="C178" s="797">
        <v>28321.899999999998</v>
      </c>
      <c r="D178" s="797">
        <v>1267</v>
      </c>
      <c r="E178" s="176">
        <f t="shared" si="16"/>
        <v>6284538.1000000061</v>
      </c>
      <c r="F178" s="176">
        <f t="shared" si="16"/>
        <v>566475</v>
      </c>
      <c r="G178" s="177">
        <f t="shared" si="12"/>
        <v>38241315.100000001</v>
      </c>
      <c r="H178" s="177">
        <f t="shared" si="13"/>
        <v>897038</v>
      </c>
    </row>
    <row r="179" spans="1:8" x14ac:dyDescent="0.25">
      <c r="A179" s="796" t="s">
        <v>853</v>
      </c>
      <c r="B179" s="797">
        <v>177</v>
      </c>
      <c r="C179" s="797">
        <v>26365.699999999997</v>
      </c>
      <c r="D179" s="797">
        <v>1258</v>
      </c>
      <c r="E179" s="176">
        <f t="shared" si="16"/>
        <v>6310903.8000000063</v>
      </c>
      <c r="F179" s="176">
        <f t="shared" si="16"/>
        <v>567733</v>
      </c>
      <c r="G179" s="177">
        <f t="shared" si="12"/>
        <v>38214949.400000006</v>
      </c>
      <c r="H179" s="177">
        <f t="shared" si="13"/>
        <v>895780</v>
      </c>
    </row>
    <row r="180" spans="1:8" x14ac:dyDescent="0.25">
      <c r="A180" s="796" t="s">
        <v>853</v>
      </c>
      <c r="B180" s="797">
        <v>178</v>
      </c>
      <c r="C180" s="797">
        <v>34539.800000000003</v>
      </c>
      <c r="D180" s="797">
        <v>1573</v>
      </c>
      <c r="E180" s="176">
        <f t="shared" ref="E180:F195" si="17">E179+C180</f>
        <v>6345443.6000000061</v>
      </c>
      <c r="F180" s="176">
        <f t="shared" si="17"/>
        <v>569306</v>
      </c>
      <c r="G180" s="177">
        <f t="shared" si="12"/>
        <v>38180409.600000001</v>
      </c>
      <c r="H180" s="177">
        <f t="shared" si="13"/>
        <v>894207</v>
      </c>
    </row>
    <row r="181" spans="1:8" x14ac:dyDescent="0.25">
      <c r="A181" s="796" t="s">
        <v>853</v>
      </c>
      <c r="B181" s="797">
        <v>179</v>
      </c>
      <c r="C181" s="797">
        <v>27039.000000000015</v>
      </c>
      <c r="D181" s="797">
        <v>1188</v>
      </c>
      <c r="E181" s="176">
        <f t="shared" si="17"/>
        <v>6372482.6000000061</v>
      </c>
      <c r="F181" s="176">
        <f t="shared" si="17"/>
        <v>570494</v>
      </c>
      <c r="G181" s="177">
        <f t="shared" si="12"/>
        <v>38153370.600000001</v>
      </c>
      <c r="H181" s="177">
        <f t="shared" si="13"/>
        <v>893019</v>
      </c>
    </row>
    <row r="182" spans="1:8" x14ac:dyDescent="0.25">
      <c r="A182" s="796" t="s">
        <v>853</v>
      </c>
      <c r="B182" s="797">
        <v>180</v>
      </c>
      <c r="C182" s="797">
        <v>30973.80000000001</v>
      </c>
      <c r="D182" s="797">
        <v>1446</v>
      </c>
      <c r="E182" s="176">
        <f t="shared" si="17"/>
        <v>6403456.400000006</v>
      </c>
      <c r="F182" s="176">
        <f t="shared" si="17"/>
        <v>571940</v>
      </c>
      <c r="G182" s="177">
        <f t="shared" si="12"/>
        <v>38122396.800000004</v>
      </c>
      <c r="H182" s="177">
        <f t="shared" si="13"/>
        <v>891573</v>
      </c>
    </row>
    <row r="183" spans="1:8" x14ac:dyDescent="0.25">
      <c r="A183" s="796" t="s">
        <v>853</v>
      </c>
      <c r="B183" s="797">
        <v>181</v>
      </c>
      <c r="C183" s="797">
        <v>27707.300000000017</v>
      </c>
      <c r="D183" s="797">
        <v>1307</v>
      </c>
      <c r="E183" s="176">
        <f t="shared" si="17"/>
        <v>6431163.7000000058</v>
      </c>
      <c r="F183" s="176">
        <f t="shared" si="17"/>
        <v>573247</v>
      </c>
      <c r="G183" s="177">
        <f t="shared" si="12"/>
        <v>38094689.500000007</v>
      </c>
      <c r="H183" s="177">
        <f t="shared" si="13"/>
        <v>890266</v>
      </c>
    </row>
    <row r="184" spans="1:8" x14ac:dyDescent="0.25">
      <c r="A184" s="796" t="s">
        <v>853</v>
      </c>
      <c r="B184" s="797">
        <v>182</v>
      </c>
      <c r="C184" s="797">
        <v>26030.399999999983</v>
      </c>
      <c r="D184" s="797">
        <v>1090</v>
      </c>
      <c r="E184" s="176">
        <f t="shared" si="17"/>
        <v>6457194.1000000061</v>
      </c>
      <c r="F184" s="176">
        <f t="shared" si="17"/>
        <v>574337</v>
      </c>
      <c r="G184" s="177">
        <f t="shared" si="12"/>
        <v>38068659.100000001</v>
      </c>
      <c r="H184" s="177">
        <f t="shared" si="13"/>
        <v>889176</v>
      </c>
    </row>
    <row r="185" spans="1:8" x14ac:dyDescent="0.25">
      <c r="A185" s="796" t="s">
        <v>853</v>
      </c>
      <c r="B185" s="797">
        <v>183</v>
      </c>
      <c r="C185" s="797">
        <v>23608.799999999996</v>
      </c>
      <c r="D185" s="797">
        <v>1058</v>
      </c>
      <c r="E185" s="176">
        <f t="shared" si="17"/>
        <v>6480802.900000006</v>
      </c>
      <c r="F185" s="176">
        <f t="shared" si="17"/>
        <v>575395</v>
      </c>
      <c r="G185" s="177">
        <f t="shared" si="12"/>
        <v>38045050.300000004</v>
      </c>
      <c r="H185" s="177">
        <f t="shared" si="13"/>
        <v>888118</v>
      </c>
    </row>
    <row r="186" spans="1:8" x14ac:dyDescent="0.25">
      <c r="A186" s="796" t="s">
        <v>853</v>
      </c>
      <c r="B186" s="797">
        <v>184</v>
      </c>
      <c r="C186" s="797">
        <v>28518.200000000015</v>
      </c>
      <c r="D186" s="797">
        <v>1206</v>
      </c>
      <c r="E186" s="176">
        <f t="shared" si="17"/>
        <v>6509321.1000000061</v>
      </c>
      <c r="F186" s="176">
        <f t="shared" si="17"/>
        <v>576601</v>
      </c>
      <c r="G186" s="177">
        <f t="shared" si="12"/>
        <v>38016532.100000001</v>
      </c>
      <c r="H186" s="177">
        <f t="shared" si="13"/>
        <v>886912</v>
      </c>
    </row>
    <row r="187" spans="1:8" x14ac:dyDescent="0.25">
      <c r="A187" s="796" t="s">
        <v>853</v>
      </c>
      <c r="B187" s="797">
        <v>185</v>
      </c>
      <c r="C187" s="797">
        <v>23491.300000000003</v>
      </c>
      <c r="D187" s="797">
        <v>1052</v>
      </c>
      <c r="E187" s="176">
        <f t="shared" si="17"/>
        <v>6532812.400000006</v>
      </c>
      <c r="F187" s="176">
        <f t="shared" si="17"/>
        <v>577653</v>
      </c>
      <c r="G187" s="177">
        <f t="shared" si="12"/>
        <v>37993040.800000004</v>
      </c>
      <c r="H187" s="177">
        <f t="shared" si="13"/>
        <v>885860</v>
      </c>
    </row>
    <row r="188" spans="1:8" x14ac:dyDescent="0.25">
      <c r="A188" s="796" t="s">
        <v>853</v>
      </c>
      <c r="B188" s="797">
        <v>186</v>
      </c>
      <c r="C188" s="797">
        <v>26224.7</v>
      </c>
      <c r="D188" s="797">
        <v>1178</v>
      </c>
      <c r="E188" s="176">
        <f t="shared" si="17"/>
        <v>6559037.1000000061</v>
      </c>
      <c r="F188" s="176">
        <f t="shared" si="17"/>
        <v>578831</v>
      </c>
      <c r="G188" s="177">
        <f t="shared" si="12"/>
        <v>37966816.100000001</v>
      </c>
      <c r="H188" s="177">
        <f t="shared" si="13"/>
        <v>884682</v>
      </c>
    </row>
    <row r="189" spans="1:8" x14ac:dyDescent="0.25">
      <c r="A189" s="796" t="s">
        <v>853</v>
      </c>
      <c r="B189" s="797">
        <v>187</v>
      </c>
      <c r="C189" s="797">
        <v>22826.400000000009</v>
      </c>
      <c r="D189" s="797">
        <v>985</v>
      </c>
      <c r="E189" s="176">
        <f t="shared" si="17"/>
        <v>6581863.5000000065</v>
      </c>
      <c r="F189" s="176">
        <f t="shared" si="17"/>
        <v>579816</v>
      </c>
      <c r="G189" s="177">
        <f t="shared" si="12"/>
        <v>37943989.700000003</v>
      </c>
      <c r="H189" s="177">
        <f t="shared" si="13"/>
        <v>883697</v>
      </c>
    </row>
    <row r="190" spans="1:8" x14ac:dyDescent="0.25">
      <c r="A190" s="796" t="s">
        <v>853</v>
      </c>
      <c r="B190" s="797">
        <v>188</v>
      </c>
      <c r="C190" s="797">
        <v>23117.599999999988</v>
      </c>
      <c r="D190" s="797">
        <v>975</v>
      </c>
      <c r="E190" s="176">
        <f t="shared" si="17"/>
        <v>6604981.1000000061</v>
      </c>
      <c r="F190" s="176">
        <f t="shared" si="17"/>
        <v>580791</v>
      </c>
      <c r="G190" s="177">
        <f t="shared" si="12"/>
        <v>37920872.100000001</v>
      </c>
      <c r="H190" s="177">
        <f t="shared" si="13"/>
        <v>882722</v>
      </c>
    </row>
    <row r="191" spans="1:8" x14ac:dyDescent="0.25">
      <c r="A191" s="796" t="s">
        <v>853</v>
      </c>
      <c r="B191" s="797">
        <v>189</v>
      </c>
      <c r="C191" s="797">
        <v>24934.999999999989</v>
      </c>
      <c r="D191" s="797">
        <v>1107</v>
      </c>
      <c r="E191" s="176">
        <f t="shared" si="17"/>
        <v>6629916.1000000061</v>
      </c>
      <c r="F191" s="176">
        <f t="shared" si="17"/>
        <v>581898</v>
      </c>
      <c r="G191" s="177">
        <f t="shared" si="12"/>
        <v>37895937.100000001</v>
      </c>
      <c r="H191" s="177">
        <f t="shared" si="13"/>
        <v>881615</v>
      </c>
    </row>
    <row r="192" spans="1:8" x14ac:dyDescent="0.25">
      <c r="A192" s="796" t="s">
        <v>853</v>
      </c>
      <c r="B192" s="797">
        <v>190</v>
      </c>
      <c r="C192" s="797">
        <v>25810.399999999998</v>
      </c>
      <c r="D192" s="797">
        <v>1162</v>
      </c>
      <c r="E192" s="176">
        <f t="shared" si="17"/>
        <v>6655726.5000000065</v>
      </c>
      <c r="F192" s="176">
        <f t="shared" si="17"/>
        <v>583060</v>
      </c>
      <c r="G192" s="177">
        <f t="shared" si="12"/>
        <v>37870126.700000003</v>
      </c>
      <c r="H192" s="177">
        <f t="shared" si="13"/>
        <v>880453</v>
      </c>
    </row>
    <row r="193" spans="1:8" x14ac:dyDescent="0.25">
      <c r="A193" s="796" t="s">
        <v>853</v>
      </c>
      <c r="B193" s="797">
        <v>191</v>
      </c>
      <c r="C193" s="797">
        <v>23279.5</v>
      </c>
      <c r="D193" s="797">
        <v>1076</v>
      </c>
      <c r="E193" s="176">
        <f t="shared" si="17"/>
        <v>6679006.0000000065</v>
      </c>
      <c r="F193" s="176">
        <f t="shared" si="17"/>
        <v>584136</v>
      </c>
      <c r="G193" s="177">
        <f t="shared" si="12"/>
        <v>37846847.200000003</v>
      </c>
      <c r="H193" s="177">
        <f t="shared" si="13"/>
        <v>879377</v>
      </c>
    </row>
    <row r="194" spans="1:8" x14ac:dyDescent="0.25">
      <c r="A194" s="796" t="s">
        <v>853</v>
      </c>
      <c r="B194" s="797">
        <v>192</v>
      </c>
      <c r="C194" s="797">
        <v>27432.699999999993</v>
      </c>
      <c r="D194" s="797">
        <v>1262</v>
      </c>
      <c r="E194" s="176">
        <f t="shared" si="17"/>
        <v>6706438.7000000067</v>
      </c>
      <c r="F194" s="176">
        <f t="shared" si="17"/>
        <v>585398</v>
      </c>
      <c r="G194" s="177">
        <f t="shared" si="12"/>
        <v>37819414.5</v>
      </c>
      <c r="H194" s="177">
        <f t="shared" si="13"/>
        <v>878115</v>
      </c>
    </row>
    <row r="195" spans="1:8" x14ac:dyDescent="0.25">
      <c r="A195" s="796" t="s">
        <v>853</v>
      </c>
      <c r="B195" s="797">
        <v>193</v>
      </c>
      <c r="C195" s="797">
        <v>23919.299999999996</v>
      </c>
      <c r="D195" s="797">
        <v>1050</v>
      </c>
      <c r="E195" s="176">
        <f t="shared" si="17"/>
        <v>6730358.0000000065</v>
      </c>
      <c r="F195" s="176">
        <f t="shared" si="17"/>
        <v>586448</v>
      </c>
      <c r="G195" s="177">
        <f t="shared" ref="G195:G258" si="18">$E$2394-E195</f>
        <v>37795495.200000003</v>
      </c>
      <c r="H195" s="177">
        <f t="shared" ref="H195:H258" si="19">$F$2394-F195</f>
        <v>877065</v>
      </c>
    </row>
    <row r="196" spans="1:8" x14ac:dyDescent="0.25">
      <c r="A196" s="796" t="s">
        <v>853</v>
      </c>
      <c r="B196" s="797">
        <v>194</v>
      </c>
      <c r="C196" s="797">
        <v>24626.599999999991</v>
      </c>
      <c r="D196" s="797">
        <v>1141</v>
      </c>
      <c r="E196" s="176">
        <f t="shared" ref="E196:F211" si="20">E195+C196</f>
        <v>6754984.6000000061</v>
      </c>
      <c r="F196" s="176">
        <f t="shared" si="20"/>
        <v>587589</v>
      </c>
      <c r="G196" s="177">
        <f t="shared" si="18"/>
        <v>37770868.600000001</v>
      </c>
      <c r="H196" s="177">
        <f t="shared" si="19"/>
        <v>875924</v>
      </c>
    </row>
    <row r="197" spans="1:8" x14ac:dyDescent="0.25">
      <c r="A197" s="796" t="s">
        <v>853</v>
      </c>
      <c r="B197" s="797">
        <v>195</v>
      </c>
      <c r="C197" s="797">
        <v>25343.899999999991</v>
      </c>
      <c r="D197" s="797">
        <v>1121</v>
      </c>
      <c r="E197" s="176">
        <f t="shared" si="20"/>
        <v>6780328.5000000065</v>
      </c>
      <c r="F197" s="176">
        <f t="shared" si="20"/>
        <v>588710</v>
      </c>
      <c r="G197" s="177">
        <f t="shared" si="18"/>
        <v>37745524.700000003</v>
      </c>
      <c r="H197" s="177">
        <f t="shared" si="19"/>
        <v>874803</v>
      </c>
    </row>
    <row r="198" spans="1:8" x14ac:dyDescent="0.25">
      <c r="A198" s="796" t="s">
        <v>853</v>
      </c>
      <c r="B198" s="797">
        <v>196</v>
      </c>
      <c r="C198" s="797">
        <v>23703.1</v>
      </c>
      <c r="D198" s="797">
        <v>1089</v>
      </c>
      <c r="E198" s="176">
        <f t="shared" si="20"/>
        <v>6804031.6000000061</v>
      </c>
      <c r="F198" s="176">
        <f t="shared" si="20"/>
        <v>589799</v>
      </c>
      <c r="G198" s="177">
        <f t="shared" si="18"/>
        <v>37721821.600000001</v>
      </c>
      <c r="H198" s="177">
        <f t="shared" si="19"/>
        <v>873714</v>
      </c>
    </row>
    <row r="199" spans="1:8" x14ac:dyDescent="0.25">
      <c r="A199" s="796" t="s">
        <v>853</v>
      </c>
      <c r="B199" s="797">
        <v>197</v>
      </c>
      <c r="C199" s="797">
        <v>22440.2</v>
      </c>
      <c r="D199" s="797">
        <v>994</v>
      </c>
      <c r="E199" s="176">
        <f t="shared" si="20"/>
        <v>6826471.8000000063</v>
      </c>
      <c r="F199" s="176">
        <f t="shared" si="20"/>
        <v>590793</v>
      </c>
      <c r="G199" s="177">
        <f t="shared" si="18"/>
        <v>37699381.400000006</v>
      </c>
      <c r="H199" s="177">
        <f t="shared" si="19"/>
        <v>872720</v>
      </c>
    </row>
    <row r="200" spans="1:8" x14ac:dyDescent="0.25">
      <c r="A200" s="796" t="s">
        <v>853</v>
      </c>
      <c r="B200" s="797">
        <v>198</v>
      </c>
      <c r="C200" s="797">
        <v>25130.600000000002</v>
      </c>
      <c r="D200" s="797">
        <v>1085</v>
      </c>
      <c r="E200" s="176">
        <f t="shared" si="20"/>
        <v>6851602.400000006</v>
      </c>
      <c r="F200" s="176">
        <f t="shared" si="20"/>
        <v>591878</v>
      </c>
      <c r="G200" s="177">
        <f t="shared" si="18"/>
        <v>37674250.800000004</v>
      </c>
      <c r="H200" s="177">
        <f t="shared" si="19"/>
        <v>871635</v>
      </c>
    </row>
    <row r="201" spans="1:8" x14ac:dyDescent="0.25">
      <c r="A201" s="796" t="s">
        <v>853</v>
      </c>
      <c r="B201" s="797">
        <v>199</v>
      </c>
      <c r="C201" s="797">
        <v>24668.60000000002</v>
      </c>
      <c r="D201" s="797">
        <v>1106</v>
      </c>
      <c r="E201" s="176">
        <f t="shared" si="20"/>
        <v>6876271.0000000056</v>
      </c>
      <c r="F201" s="176">
        <f t="shared" si="20"/>
        <v>592984</v>
      </c>
      <c r="G201" s="177">
        <f t="shared" si="18"/>
        <v>37649582.200000003</v>
      </c>
      <c r="H201" s="177">
        <f t="shared" si="19"/>
        <v>870529</v>
      </c>
    </row>
    <row r="202" spans="1:8" x14ac:dyDescent="0.25">
      <c r="A202" s="796" t="s">
        <v>853</v>
      </c>
      <c r="B202" s="797">
        <v>200</v>
      </c>
      <c r="C202" s="797">
        <v>24595.999999999993</v>
      </c>
      <c r="D202" s="797">
        <v>1105</v>
      </c>
      <c r="E202" s="176">
        <f t="shared" si="20"/>
        <v>6900867.0000000056</v>
      </c>
      <c r="F202" s="176">
        <f t="shared" si="20"/>
        <v>594089</v>
      </c>
      <c r="G202" s="177">
        <f t="shared" si="18"/>
        <v>37624986.200000003</v>
      </c>
      <c r="H202" s="177">
        <f t="shared" si="19"/>
        <v>869424</v>
      </c>
    </row>
    <row r="203" spans="1:8" x14ac:dyDescent="0.25">
      <c r="A203" s="796" t="s">
        <v>853</v>
      </c>
      <c r="B203" s="797">
        <v>201</v>
      </c>
      <c r="C203" s="797">
        <v>23318.599999999991</v>
      </c>
      <c r="D203" s="797">
        <v>1077</v>
      </c>
      <c r="E203" s="176">
        <f t="shared" si="20"/>
        <v>6924185.6000000052</v>
      </c>
      <c r="F203" s="176">
        <f t="shared" si="20"/>
        <v>595166</v>
      </c>
      <c r="G203" s="177">
        <f t="shared" si="18"/>
        <v>37601667.600000009</v>
      </c>
      <c r="H203" s="177">
        <f t="shared" si="19"/>
        <v>868347</v>
      </c>
    </row>
    <row r="204" spans="1:8" x14ac:dyDescent="0.25">
      <c r="A204" s="796" t="s">
        <v>853</v>
      </c>
      <c r="B204" s="797">
        <v>202</v>
      </c>
      <c r="C204" s="797">
        <v>26473.800000000007</v>
      </c>
      <c r="D204" s="797">
        <v>1206</v>
      </c>
      <c r="E204" s="176">
        <f t="shared" si="20"/>
        <v>6950659.400000005</v>
      </c>
      <c r="F204" s="176">
        <f t="shared" si="20"/>
        <v>596372</v>
      </c>
      <c r="G204" s="177">
        <f t="shared" si="18"/>
        <v>37575193.800000004</v>
      </c>
      <c r="H204" s="177">
        <f t="shared" si="19"/>
        <v>867141</v>
      </c>
    </row>
    <row r="205" spans="1:8" x14ac:dyDescent="0.25">
      <c r="A205" s="796" t="s">
        <v>853</v>
      </c>
      <c r="B205" s="797">
        <v>203</v>
      </c>
      <c r="C205" s="797">
        <v>26191.000000000011</v>
      </c>
      <c r="D205" s="797">
        <v>1166</v>
      </c>
      <c r="E205" s="176">
        <f t="shared" si="20"/>
        <v>6976850.400000005</v>
      </c>
      <c r="F205" s="176">
        <f t="shared" si="20"/>
        <v>597538</v>
      </c>
      <c r="G205" s="177">
        <f t="shared" si="18"/>
        <v>37549002.800000004</v>
      </c>
      <c r="H205" s="177">
        <f t="shared" si="19"/>
        <v>865975</v>
      </c>
    </row>
    <row r="206" spans="1:8" x14ac:dyDescent="0.25">
      <c r="A206" s="796" t="s">
        <v>853</v>
      </c>
      <c r="B206" s="797">
        <v>204</v>
      </c>
      <c r="C206" s="797">
        <v>22638.900000000012</v>
      </c>
      <c r="D206" s="797">
        <v>999</v>
      </c>
      <c r="E206" s="176">
        <f t="shared" si="20"/>
        <v>6999489.3000000054</v>
      </c>
      <c r="F206" s="176">
        <f t="shared" si="20"/>
        <v>598537</v>
      </c>
      <c r="G206" s="177">
        <f t="shared" si="18"/>
        <v>37526363.900000006</v>
      </c>
      <c r="H206" s="177">
        <f t="shared" si="19"/>
        <v>864976</v>
      </c>
    </row>
    <row r="207" spans="1:8" x14ac:dyDescent="0.25">
      <c r="A207" s="796" t="s">
        <v>853</v>
      </c>
      <c r="B207" s="797">
        <v>205</v>
      </c>
      <c r="C207" s="797">
        <v>24803.399999999994</v>
      </c>
      <c r="D207" s="797">
        <v>1161</v>
      </c>
      <c r="E207" s="176">
        <f t="shared" si="20"/>
        <v>7024292.7000000058</v>
      </c>
      <c r="F207" s="176">
        <f t="shared" si="20"/>
        <v>599698</v>
      </c>
      <c r="G207" s="177">
        <f t="shared" si="18"/>
        <v>37501560.500000007</v>
      </c>
      <c r="H207" s="177">
        <f t="shared" si="19"/>
        <v>863815</v>
      </c>
    </row>
    <row r="208" spans="1:8" x14ac:dyDescent="0.25">
      <c r="A208" s="796" t="s">
        <v>853</v>
      </c>
      <c r="B208" s="797">
        <v>206</v>
      </c>
      <c r="C208" s="797">
        <v>26572.900000000012</v>
      </c>
      <c r="D208" s="797">
        <v>1168</v>
      </c>
      <c r="E208" s="176">
        <f t="shared" si="20"/>
        <v>7050865.6000000061</v>
      </c>
      <c r="F208" s="176">
        <f t="shared" si="20"/>
        <v>600866</v>
      </c>
      <c r="G208" s="177">
        <f t="shared" si="18"/>
        <v>37474987.600000001</v>
      </c>
      <c r="H208" s="177">
        <f t="shared" si="19"/>
        <v>862647</v>
      </c>
    </row>
    <row r="209" spans="1:8" x14ac:dyDescent="0.25">
      <c r="A209" s="796" t="s">
        <v>853</v>
      </c>
      <c r="B209" s="797">
        <v>207</v>
      </c>
      <c r="C209" s="797">
        <v>25471.300000000021</v>
      </c>
      <c r="D209" s="797">
        <v>1212</v>
      </c>
      <c r="E209" s="176">
        <f t="shared" si="20"/>
        <v>7076336.900000006</v>
      </c>
      <c r="F209" s="176">
        <f t="shared" si="20"/>
        <v>602078</v>
      </c>
      <c r="G209" s="177">
        <f t="shared" si="18"/>
        <v>37449516.300000004</v>
      </c>
      <c r="H209" s="177">
        <f t="shared" si="19"/>
        <v>861435</v>
      </c>
    </row>
    <row r="210" spans="1:8" x14ac:dyDescent="0.25">
      <c r="A210" s="796" t="s">
        <v>853</v>
      </c>
      <c r="B210" s="797">
        <v>208</v>
      </c>
      <c r="C210" s="797">
        <v>26842.799999999999</v>
      </c>
      <c r="D210" s="797">
        <v>1180</v>
      </c>
      <c r="E210" s="176">
        <f t="shared" si="20"/>
        <v>7103179.7000000058</v>
      </c>
      <c r="F210" s="176">
        <f t="shared" si="20"/>
        <v>603258</v>
      </c>
      <c r="G210" s="177">
        <f t="shared" si="18"/>
        <v>37422673.500000007</v>
      </c>
      <c r="H210" s="177">
        <f t="shared" si="19"/>
        <v>860255</v>
      </c>
    </row>
    <row r="211" spans="1:8" x14ac:dyDescent="0.25">
      <c r="A211" s="796" t="s">
        <v>853</v>
      </c>
      <c r="B211" s="797">
        <v>209</v>
      </c>
      <c r="C211" s="797">
        <v>22158.999999999996</v>
      </c>
      <c r="D211" s="797">
        <v>1069</v>
      </c>
      <c r="E211" s="176">
        <f t="shared" si="20"/>
        <v>7125338.7000000058</v>
      </c>
      <c r="F211" s="176">
        <f t="shared" si="20"/>
        <v>604327</v>
      </c>
      <c r="G211" s="177">
        <f t="shared" si="18"/>
        <v>37400514.500000007</v>
      </c>
      <c r="H211" s="177">
        <f t="shared" si="19"/>
        <v>859186</v>
      </c>
    </row>
    <row r="212" spans="1:8" x14ac:dyDescent="0.25">
      <c r="A212" s="796" t="s">
        <v>853</v>
      </c>
      <c r="B212" s="797">
        <v>210</v>
      </c>
      <c r="C212" s="797">
        <v>24145.399999999994</v>
      </c>
      <c r="D212" s="797">
        <v>1046</v>
      </c>
      <c r="E212" s="176">
        <f t="shared" ref="E212:F227" si="21">E211+C212</f>
        <v>7149484.1000000061</v>
      </c>
      <c r="F212" s="176">
        <f t="shared" si="21"/>
        <v>605373</v>
      </c>
      <c r="G212" s="177">
        <f t="shared" si="18"/>
        <v>37376369.100000001</v>
      </c>
      <c r="H212" s="177">
        <f t="shared" si="19"/>
        <v>858140</v>
      </c>
    </row>
    <row r="213" spans="1:8" x14ac:dyDescent="0.25">
      <c r="A213" s="796" t="s">
        <v>853</v>
      </c>
      <c r="B213" s="797">
        <v>211</v>
      </c>
      <c r="C213" s="797">
        <v>24679.699999999993</v>
      </c>
      <c r="D213" s="797">
        <v>1082</v>
      </c>
      <c r="E213" s="176">
        <f t="shared" si="21"/>
        <v>7174163.8000000063</v>
      </c>
      <c r="F213" s="176">
        <f t="shared" si="21"/>
        <v>606455</v>
      </c>
      <c r="G213" s="177">
        <f t="shared" si="18"/>
        <v>37351689.400000006</v>
      </c>
      <c r="H213" s="177">
        <f t="shared" si="19"/>
        <v>857058</v>
      </c>
    </row>
    <row r="214" spans="1:8" x14ac:dyDescent="0.25">
      <c r="A214" s="796" t="s">
        <v>853</v>
      </c>
      <c r="B214" s="797">
        <v>212</v>
      </c>
      <c r="C214" s="797">
        <v>24365.500000000004</v>
      </c>
      <c r="D214" s="797">
        <v>1088</v>
      </c>
      <c r="E214" s="176">
        <f t="shared" si="21"/>
        <v>7198529.3000000063</v>
      </c>
      <c r="F214" s="176">
        <f t="shared" si="21"/>
        <v>607543</v>
      </c>
      <c r="G214" s="177">
        <f t="shared" si="18"/>
        <v>37327323.900000006</v>
      </c>
      <c r="H214" s="177">
        <f t="shared" si="19"/>
        <v>855970</v>
      </c>
    </row>
    <row r="215" spans="1:8" x14ac:dyDescent="0.25">
      <c r="A215" s="796" t="s">
        <v>853</v>
      </c>
      <c r="B215" s="797">
        <v>213</v>
      </c>
      <c r="C215" s="797">
        <v>29382.2</v>
      </c>
      <c r="D215" s="797">
        <v>1333</v>
      </c>
      <c r="E215" s="176">
        <f t="shared" si="21"/>
        <v>7227911.5000000065</v>
      </c>
      <c r="F215" s="176">
        <f t="shared" si="21"/>
        <v>608876</v>
      </c>
      <c r="G215" s="177">
        <f t="shared" si="18"/>
        <v>37297941.700000003</v>
      </c>
      <c r="H215" s="177">
        <f t="shared" si="19"/>
        <v>854637</v>
      </c>
    </row>
    <row r="216" spans="1:8" x14ac:dyDescent="0.25">
      <c r="A216" s="796" t="s">
        <v>853</v>
      </c>
      <c r="B216" s="797">
        <v>214</v>
      </c>
      <c r="C216" s="797">
        <v>30598.700000000008</v>
      </c>
      <c r="D216" s="797">
        <v>1436</v>
      </c>
      <c r="E216" s="176">
        <f t="shared" si="21"/>
        <v>7258510.2000000067</v>
      </c>
      <c r="F216" s="176">
        <f t="shared" si="21"/>
        <v>610312</v>
      </c>
      <c r="G216" s="177">
        <f t="shared" si="18"/>
        <v>37267343</v>
      </c>
      <c r="H216" s="177">
        <f t="shared" si="19"/>
        <v>853201</v>
      </c>
    </row>
    <row r="217" spans="1:8" x14ac:dyDescent="0.25">
      <c r="A217" s="796" t="s">
        <v>853</v>
      </c>
      <c r="B217" s="797">
        <v>215</v>
      </c>
      <c r="C217" s="797">
        <v>23644.200000000004</v>
      </c>
      <c r="D217" s="797">
        <v>1093</v>
      </c>
      <c r="E217" s="176">
        <f t="shared" si="21"/>
        <v>7282154.4000000069</v>
      </c>
      <c r="F217" s="176">
        <f t="shared" si="21"/>
        <v>611405</v>
      </c>
      <c r="G217" s="177">
        <f t="shared" si="18"/>
        <v>37243698.800000004</v>
      </c>
      <c r="H217" s="177">
        <f t="shared" si="19"/>
        <v>852108</v>
      </c>
    </row>
    <row r="218" spans="1:8" x14ac:dyDescent="0.25">
      <c r="A218" s="796" t="s">
        <v>853</v>
      </c>
      <c r="B218" s="797">
        <v>216</v>
      </c>
      <c r="C218" s="797">
        <v>28497.700000000012</v>
      </c>
      <c r="D218" s="797">
        <v>1317</v>
      </c>
      <c r="E218" s="176">
        <f t="shared" si="21"/>
        <v>7310652.1000000071</v>
      </c>
      <c r="F218" s="176">
        <f t="shared" si="21"/>
        <v>612722</v>
      </c>
      <c r="G218" s="177">
        <f t="shared" si="18"/>
        <v>37215201.100000001</v>
      </c>
      <c r="H218" s="177">
        <f t="shared" si="19"/>
        <v>850791</v>
      </c>
    </row>
    <row r="219" spans="1:8" x14ac:dyDescent="0.25">
      <c r="A219" s="796" t="s">
        <v>853</v>
      </c>
      <c r="B219" s="797">
        <v>217</v>
      </c>
      <c r="C219" s="797">
        <v>24514.799999999992</v>
      </c>
      <c r="D219" s="797">
        <v>1126</v>
      </c>
      <c r="E219" s="176">
        <f t="shared" si="21"/>
        <v>7335166.9000000069</v>
      </c>
      <c r="F219" s="176">
        <f t="shared" si="21"/>
        <v>613848</v>
      </c>
      <c r="G219" s="177">
        <f t="shared" si="18"/>
        <v>37190686.300000004</v>
      </c>
      <c r="H219" s="177">
        <f t="shared" si="19"/>
        <v>849665</v>
      </c>
    </row>
    <row r="220" spans="1:8" x14ac:dyDescent="0.25">
      <c r="A220" s="796" t="s">
        <v>853</v>
      </c>
      <c r="B220" s="797">
        <v>218</v>
      </c>
      <c r="C220" s="797">
        <v>25048.299999999996</v>
      </c>
      <c r="D220" s="797">
        <v>1124</v>
      </c>
      <c r="E220" s="176">
        <f t="shared" si="21"/>
        <v>7360215.2000000067</v>
      </c>
      <c r="F220" s="176">
        <f t="shared" si="21"/>
        <v>614972</v>
      </c>
      <c r="G220" s="177">
        <f t="shared" si="18"/>
        <v>37165638</v>
      </c>
      <c r="H220" s="177">
        <f t="shared" si="19"/>
        <v>848541</v>
      </c>
    </row>
    <row r="221" spans="1:8" x14ac:dyDescent="0.25">
      <c r="A221" s="796" t="s">
        <v>853</v>
      </c>
      <c r="B221" s="797">
        <v>219</v>
      </c>
      <c r="C221" s="797">
        <v>27131.9</v>
      </c>
      <c r="D221" s="797">
        <v>1166</v>
      </c>
      <c r="E221" s="176">
        <f t="shared" si="21"/>
        <v>7387347.1000000071</v>
      </c>
      <c r="F221" s="176">
        <f t="shared" si="21"/>
        <v>616138</v>
      </c>
      <c r="G221" s="177">
        <f t="shared" si="18"/>
        <v>37138506.100000001</v>
      </c>
      <c r="H221" s="177">
        <f t="shared" si="19"/>
        <v>847375</v>
      </c>
    </row>
    <row r="222" spans="1:8" x14ac:dyDescent="0.25">
      <c r="A222" s="796" t="s">
        <v>853</v>
      </c>
      <c r="B222" s="797">
        <v>220</v>
      </c>
      <c r="C222" s="797">
        <v>32100.099999999991</v>
      </c>
      <c r="D222" s="797">
        <v>1518</v>
      </c>
      <c r="E222" s="176">
        <f t="shared" si="21"/>
        <v>7419447.2000000067</v>
      </c>
      <c r="F222" s="176">
        <f t="shared" si="21"/>
        <v>617656</v>
      </c>
      <c r="G222" s="177">
        <f t="shared" si="18"/>
        <v>37106406</v>
      </c>
      <c r="H222" s="177">
        <f t="shared" si="19"/>
        <v>845857</v>
      </c>
    </row>
    <row r="223" spans="1:8" x14ac:dyDescent="0.25">
      <c r="A223" s="796" t="s">
        <v>853</v>
      </c>
      <c r="B223" s="797">
        <v>221</v>
      </c>
      <c r="C223" s="797">
        <v>30701.099999999995</v>
      </c>
      <c r="D223" s="797">
        <v>1462</v>
      </c>
      <c r="E223" s="176">
        <f t="shared" si="21"/>
        <v>7450148.3000000063</v>
      </c>
      <c r="F223" s="176">
        <f t="shared" si="21"/>
        <v>619118</v>
      </c>
      <c r="G223" s="177">
        <f t="shared" si="18"/>
        <v>37075704.900000006</v>
      </c>
      <c r="H223" s="177">
        <f t="shared" si="19"/>
        <v>844395</v>
      </c>
    </row>
    <row r="224" spans="1:8" x14ac:dyDescent="0.25">
      <c r="A224" s="796" t="s">
        <v>853</v>
      </c>
      <c r="B224" s="797">
        <v>222</v>
      </c>
      <c r="C224" s="797">
        <v>31512.799999999992</v>
      </c>
      <c r="D224" s="797">
        <v>1482</v>
      </c>
      <c r="E224" s="176">
        <f t="shared" si="21"/>
        <v>7481661.1000000061</v>
      </c>
      <c r="F224" s="176">
        <f t="shared" si="21"/>
        <v>620600</v>
      </c>
      <c r="G224" s="177">
        <f t="shared" si="18"/>
        <v>37044192.100000001</v>
      </c>
      <c r="H224" s="177">
        <f t="shared" si="19"/>
        <v>842913</v>
      </c>
    </row>
    <row r="225" spans="1:8" x14ac:dyDescent="0.25">
      <c r="A225" s="796" t="s">
        <v>853</v>
      </c>
      <c r="B225" s="797">
        <v>223</v>
      </c>
      <c r="C225" s="797">
        <v>29656.399999999983</v>
      </c>
      <c r="D225" s="797">
        <v>1317</v>
      </c>
      <c r="E225" s="176">
        <f t="shared" si="21"/>
        <v>7511317.5000000065</v>
      </c>
      <c r="F225" s="176">
        <f t="shared" si="21"/>
        <v>621917</v>
      </c>
      <c r="G225" s="177">
        <f t="shared" si="18"/>
        <v>37014535.700000003</v>
      </c>
      <c r="H225" s="177">
        <f t="shared" si="19"/>
        <v>841596</v>
      </c>
    </row>
    <row r="226" spans="1:8" x14ac:dyDescent="0.25">
      <c r="A226" s="796" t="s">
        <v>853</v>
      </c>
      <c r="B226" s="797">
        <v>224</v>
      </c>
      <c r="C226" s="797">
        <v>29563.499999999985</v>
      </c>
      <c r="D226" s="797">
        <v>1391</v>
      </c>
      <c r="E226" s="176">
        <f t="shared" si="21"/>
        <v>7540881.0000000065</v>
      </c>
      <c r="F226" s="176">
        <f t="shared" si="21"/>
        <v>623308</v>
      </c>
      <c r="G226" s="177">
        <f t="shared" si="18"/>
        <v>36984972.200000003</v>
      </c>
      <c r="H226" s="177">
        <f t="shared" si="19"/>
        <v>840205</v>
      </c>
    </row>
    <row r="227" spans="1:8" x14ac:dyDescent="0.25">
      <c r="A227" s="796" t="s">
        <v>853</v>
      </c>
      <c r="B227" s="797">
        <v>225</v>
      </c>
      <c r="C227" s="797">
        <v>28794.500000000007</v>
      </c>
      <c r="D227" s="797">
        <v>1327</v>
      </c>
      <c r="E227" s="176">
        <f t="shared" si="21"/>
        <v>7569675.5000000065</v>
      </c>
      <c r="F227" s="176">
        <f t="shared" si="21"/>
        <v>624635</v>
      </c>
      <c r="G227" s="177">
        <f t="shared" si="18"/>
        <v>36956177.700000003</v>
      </c>
      <c r="H227" s="177">
        <f t="shared" si="19"/>
        <v>838878</v>
      </c>
    </row>
    <row r="228" spans="1:8" x14ac:dyDescent="0.25">
      <c r="A228" s="796" t="s">
        <v>853</v>
      </c>
      <c r="B228" s="797">
        <v>226</v>
      </c>
      <c r="C228" s="797">
        <v>35470.600000000028</v>
      </c>
      <c r="D228" s="797">
        <v>1677</v>
      </c>
      <c r="E228" s="176">
        <f t="shared" ref="E228:F243" si="22">E227+C228</f>
        <v>7605146.1000000061</v>
      </c>
      <c r="F228" s="176">
        <f t="shared" si="22"/>
        <v>626312</v>
      </c>
      <c r="G228" s="177">
        <f t="shared" si="18"/>
        <v>36920707.100000001</v>
      </c>
      <c r="H228" s="177">
        <f t="shared" si="19"/>
        <v>837201</v>
      </c>
    </row>
    <row r="229" spans="1:8" x14ac:dyDescent="0.25">
      <c r="A229" s="796" t="s">
        <v>853</v>
      </c>
      <c r="B229" s="797">
        <v>227</v>
      </c>
      <c r="C229" s="797">
        <v>32235.499999999996</v>
      </c>
      <c r="D229" s="797">
        <v>1487</v>
      </c>
      <c r="E229" s="176">
        <f t="shared" si="22"/>
        <v>7637381.6000000061</v>
      </c>
      <c r="F229" s="176">
        <f t="shared" si="22"/>
        <v>627799</v>
      </c>
      <c r="G229" s="177">
        <f t="shared" si="18"/>
        <v>36888471.600000001</v>
      </c>
      <c r="H229" s="177">
        <f t="shared" si="19"/>
        <v>835714</v>
      </c>
    </row>
    <row r="230" spans="1:8" x14ac:dyDescent="0.25">
      <c r="A230" s="796" t="s">
        <v>853</v>
      </c>
      <c r="B230" s="797">
        <v>228</v>
      </c>
      <c r="C230" s="797">
        <v>43551.300000000032</v>
      </c>
      <c r="D230" s="797">
        <v>2074</v>
      </c>
      <c r="E230" s="176">
        <f t="shared" si="22"/>
        <v>7680932.900000006</v>
      </c>
      <c r="F230" s="176">
        <f t="shared" si="22"/>
        <v>629873</v>
      </c>
      <c r="G230" s="177">
        <f t="shared" si="18"/>
        <v>36844920.300000004</v>
      </c>
      <c r="H230" s="177">
        <f t="shared" si="19"/>
        <v>833640</v>
      </c>
    </row>
    <row r="231" spans="1:8" x14ac:dyDescent="0.25">
      <c r="A231" s="796" t="s">
        <v>853</v>
      </c>
      <c r="B231" s="797">
        <v>229</v>
      </c>
      <c r="C231" s="797">
        <v>38712.600000000028</v>
      </c>
      <c r="D231" s="797">
        <v>1797</v>
      </c>
      <c r="E231" s="176">
        <f t="shared" si="22"/>
        <v>7719645.5000000056</v>
      </c>
      <c r="F231" s="176">
        <f t="shared" si="22"/>
        <v>631670</v>
      </c>
      <c r="G231" s="177">
        <f t="shared" si="18"/>
        <v>36806207.700000003</v>
      </c>
      <c r="H231" s="177">
        <f t="shared" si="19"/>
        <v>831843</v>
      </c>
    </row>
    <row r="232" spans="1:8" x14ac:dyDescent="0.25">
      <c r="A232" s="796" t="s">
        <v>853</v>
      </c>
      <c r="B232" s="797">
        <v>230</v>
      </c>
      <c r="C232" s="797">
        <v>36122.600000000013</v>
      </c>
      <c r="D232" s="797">
        <v>1646</v>
      </c>
      <c r="E232" s="176">
        <f t="shared" si="22"/>
        <v>7755768.1000000052</v>
      </c>
      <c r="F232" s="176">
        <f t="shared" si="22"/>
        <v>633316</v>
      </c>
      <c r="G232" s="177">
        <f t="shared" si="18"/>
        <v>36770085.100000009</v>
      </c>
      <c r="H232" s="177">
        <f t="shared" si="19"/>
        <v>830197</v>
      </c>
    </row>
    <row r="233" spans="1:8" x14ac:dyDescent="0.25">
      <c r="A233" s="796" t="s">
        <v>853</v>
      </c>
      <c r="B233" s="797">
        <v>231</v>
      </c>
      <c r="C233" s="797">
        <v>40661.000000000022</v>
      </c>
      <c r="D233" s="797">
        <v>1835</v>
      </c>
      <c r="E233" s="176">
        <f t="shared" si="22"/>
        <v>7796429.1000000052</v>
      </c>
      <c r="F233" s="176">
        <f t="shared" si="22"/>
        <v>635151</v>
      </c>
      <c r="G233" s="177">
        <f t="shared" si="18"/>
        <v>36729424.100000009</v>
      </c>
      <c r="H233" s="177">
        <f t="shared" si="19"/>
        <v>828362</v>
      </c>
    </row>
    <row r="234" spans="1:8" x14ac:dyDescent="0.25">
      <c r="A234" s="796" t="s">
        <v>853</v>
      </c>
      <c r="B234" s="797">
        <v>232</v>
      </c>
      <c r="C234" s="797">
        <v>43154.899999999972</v>
      </c>
      <c r="D234" s="797">
        <v>2028</v>
      </c>
      <c r="E234" s="176">
        <f t="shared" si="22"/>
        <v>7839584.0000000056</v>
      </c>
      <c r="F234" s="176">
        <f t="shared" si="22"/>
        <v>637179</v>
      </c>
      <c r="G234" s="177">
        <f t="shared" si="18"/>
        <v>36686269.200000003</v>
      </c>
      <c r="H234" s="177">
        <f t="shared" si="19"/>
        <v>826334</v>
      </c>
    </row>
    <row r="235" spans="1:8" x14ac:dyDescent="0.25">
      <c r="A235" s="796" t="s">
        <v>853</v>
      </c>
      <c r="B235" s="797">
        <v>233</v>
      </c>
      <c r="C235" s="797">
        <v>38680.19999999999</v>
      </c>
      <c r="D235" s="797">
        <v>1805</v>
      </c>
      <c r="E235" s="176">
        <f t="shared" si="22"/>
        <v>7878264.2000000058</v>
      </c>
      <c r="F235" s="176">
        <f t="shared" si="22"/>
        <v>638984</v>
      </c>
      <c r="G235" s="177">
        <f t="shared" si="18"/>
        <v>36647589.000000007</v>
      </c>
      <c r="H235" s="177">
        <f t="shared" si="19"/>
        <v>824529</v>
      </c>
    </row>
    <row r="236" spans="1:8" x14ac:dyDescent="0.25">
      <c r="A236" s="796" t="s">
        <v>853</v>
      </c>
      <c r="B236" s="797">
        <v>234</v>
      </c>
      <c r="C236" s="797">
        <v>43985.299999999967</v>
      </c>
      <c r="D236" s="797">
        <v>2057</v>
      </c>
      <c r="E236" s="176">
        <f t="shared" si="22"/>
        <v>7922249.5000000056</v>
      </c>
      <c r="F236" s="176">
        <f t="shared" si="22"/>
        <v>641041</v>
      </c>
      <c r="G236" s="177">
        <f t="shared" si="18"/>
        <v>36603603.700000003</v>
      </c>
      <c r="H236" s="177">
        <f t="shared" si="19"/>
        <v>822472</v>
      </c>
    </row>
    <row r="237" spans="1:8" x14ac:dyDescent="0.25">
      <c r="A237" s="796" t="s">
        <v>853</v>
      </c>
      <c r="B237" s="797">
        <v>235</v>
      </c>
      <c r="C237" s="797">
        <v>45120.399999999987</v>
      </c>
      <c r="D237" s="797">
        <v>2071</v>
      </c>
      <c r="E237" s="176">
        <f t="shared" si="22"/>
        <v>7967369.900000006</v>
      </c>
      <c r="F237" s="176">
        <f t="shared" si="22"/>
        <v>643112</v>
      </c>
      <c r="G237" s="177">
        <f t="shared" si="18"/>
        <v>36558483.300000004</v>
      </c>
      <c r="H237" s="177">
        <f t="shared" si="19"/>
        <v>820401</v>
      </c>
    </row>
    <row r="238" spans="1:8" x14ac:dyDescent="0.25">
      <c r="A238" s="796" t="s">
        <v>853</v>
      </c>
      <c r="B238" s="797">
        <v>236</v>
      </c>
      <c r="C238" s="797">
        <v>49560.199999999983</v>
      </c>
      <c r="D238" s="797">
        <v>2320</v>
      </c>
      <c r="E238" s="176">
        <f t="shared" si="22"/>
        <v>8016930.1000000061</v>
      </c>
      <c r="F238" s="176">
        <f t="shared" si="22"/>
        <v>645432</v>
      </c>
      <c r="G238" s="177">
        <f t="shared" si="18"/>
        <v>36508923.100000001</v>
      </c>
      <c r="H238" s="177">
        <f t="shared" si="19"/>
        <v>818081</v>
      </c>
    </row>
    <row r="239" spans="1:8" x14ac:dyDescent="0.25">
      <c r="A239" s="796" t="s">
        <v>853</v>
      </c>
      <c r="B239" s="797">
        <v>237</v>
      </c>
      <c r="C239" s="797">
        <v>49048.000000000015</v>
      </c>
      <c r="D239" s="797">
        <v>2261</v>
      </c>
      <c r="E239" s="176">
        <f t="shared" si="22"/>
        <v>8065978.1000000061</v>
      </c>
      <c r="F239" s="176">
        <f t="shared" si="22"/>
        <v>647693</v>
      </c>
      <c r="G239" s="177">
        <f t="shared" si="18"/>
        <v>36459875.100000001</v>
      </c>
      <c r="H239" s="177">
        <f t="shared" si="19"/>
        <v>815820</v>
      </c>
    </row>
    <row r="240" spans="1:8" x14ac:dyDescent="0.25">
      <c r="A240" s="796" t="s">
        <v>853</v>
      </c>
      <c r="B240" s="797">
        <v>238</v>
      </c>
      <c r="C240" s="797">
        <v>51639.500000000036</v>
      </c>
      <c r="D240" s="797">
        <v>2385</v>
      </c>
      <c r="E240" s="176">
        <f t="shared" si="22"/>
        <v>8117617.6000000061</v>
      </c>
      <c r="F240" s="176">
        <f t="shared" si="22"/>
        <v>650078</v>
      </c>
      <c r="G240" s="177">
        <f t="shared" si="18"/>
        <v>36408235.600000001</v>
      </c>
      <c r="H240" s="177">
        <f t="shared" si="19"/>
        <v>813435</v>
      </c>
    </row>
    <row r="241" spans="1:8" x14ac:dyDescent="0.25">
      <c r="A241" s="796" t="s">
        <v>853</v>
      </c>
      <c r="B241" s="797">
        <v>239</v>
      </c>
      <c r="C241" s="797">
        <v>52565.300000000025</v>
      </c>
      <c r="D241" s="797">
        <v>2415</v>
      </c>
      <c r="E241" s="176">
        <f t="shared" si="22"/>
        <v>8170182.900000006</v>
      </c>
      <c r="F241" s="176">
        <f t="shared" si="22"/>
        <v>652493</v>
      </c>
      <c r="G241" s="177">
        <f t="shared" si="18"/>
        <v>36355670.300000004</v>
      </c>
      <c r="H241" s="177">
        <f t="shared" si="19"/>
        <v>811020</v>
      </c>
    </row>
    <row r="242" spans="1:8" x14ac:dyDescent="0.25">
      <c r="A242" s="796" t="s">
        <v>853</v>
      </c>
      <c r="B242" s="797">
        <v>240</v>
      </c>
      <c r="C242" s="797">
        <v>60206.600000000035</v>
      </c>
      <c r="D242" s="797">
        <v>2821</v>
      </c>
      <c r="E242" s="176">
        <f t="shared" si="22"/>
        <v>8230389.5000000056</v>
      </c>
      <c r="F242" s="176">
        <f t="shared" si="22"/>
        <v>655314</v>
      </c>
      <c r="G242" s="177">
        <f t="shared" si="18"/>
        <v>36295463.700000003</v>
      </c>
      <c r="H242" s="177">
        <f t="shared" si="19"/>
        <v>808199</v>
      </c>
    </row>
    <row r="243" spans="1:8" x14ac:dyDescent="0.25">
      <c r="A243" s="796" t="s">
        <v>853</v>
      </c>
      <c r="B243" s="797">
        <v>241</v>
      </c>
      <c r="C243" s="797">
        <v>61896.500000000015</v>
      </c>
      <c r="D243" s="797">
        <v>2861</v>
      </c>
      <c r="E243" s="176">
        <f t="shared" si="22"/>
        <v>8292286.0000000056</v>
      </c>
      <c r="F243" s="176">
        <f t="shared" si="22"/>
        <v>658175</v>
      </c>
      <c r="G243" s="177">
        <f t="shared" si="18"/>
        <v>36233567.200000003</v>
      </c>
      <c r="H243" s="177">
        <f t="shared" si="19"/>
        <v>805338</v>
      </c>
    </row>
    <row r="244" spans="1:8" x14ac:dyDescent="0.25">
      <c r="A244" s="796" t="s">
        <v>853</v>
      </c>
      <c r="B244" s="797">
        <v>242</v>
      </c>
      <c r="C244" s="797">
        <v>58521.000000000044</v>
      </c>
      <c r="D244" s="797">
        <v>2705</v>
      </c>
      <c r="E244" s="176">
        <f t="shared" ref="E244:F259" si="23">E243+C244</f>
        <v>8350807.0000000056</v>
      </c>
      <c r="F244" s="176">
        <f t="shared" si="23"/>
        <v>660880</v>
      </c>
      <c r="G244" s="177">
        <f t="shared" si="18"/>
        <v>36175046.200000003</v>
      </c>
      <c r="H244" s="177">
        <f t="shared" si="19"/>
        <v>802633</v>
      </c>
    </row>
    <row r="245" spans="1:8" x14ac:dyDescent="0.25">
      <c r="A245" s="796" t="s">
        <v>853</v>
      </c>
      <c r="B245" s="797">
        <v>243</v>
      </c>
      <c r="C245" s="797">
        <v>61439.400000000031</v>
      </c>
      <c r="D245" s="797">
        <v>2852</v>
      </c>
      <c r="E245" s="176">
        <f t="shared" si="23"/>
        <v>8412246.400000006</v>
      </c>
      <c r="F245" s="176">
        <f t="shared" si="23"/>
        <v>663732</v>
      </c>
      <c r="G245" s="177">
        <f t="shared" si="18"/>
        <v>36113606.800000004</v>
      </c>
      <c r="H245" s="177">
        <f t="shared" si="19"/>
        <v>799781</v>
      </c>
    </row>
    <row r="246" spans="1:8" x14ac:dyDescent="0.25">
      <c r="A246" s="796" t="s">
        <v>853</v>
      </c>
      <c r="B246" s="797">
        <v>244</v>
      </c>
      <c r="C246" s="797">
        <v>67063.8</v>
      </c>
      <c r="D246" s="797">
        <v>3055</v>
      </c>
      <c r="E246" s="176">
        <f t="shared" si="23"/>
        <v>8479310.2000000067</v>
      </c>
      <c r="F246" s="176">
        <f t="shared" si="23"/>
        <v>666787</v>
      </c>
      <c r="G246" s="177">
        <f t="shared" si="18"/>
        <v>36046543</v>
      </c>
      <c r="H246" s="177">
        <f t="shared" si="19"/>
        <v>796726</v>
      </c>
    </row>
    <row r="247" spans="1:8" x14ac:dyDescent="0.25">
      <c r="A247" s="796" t="s">
        <v>853</v>
      </c>
      <c r="B247" s="797">
        <v>245</v>
      </c>
      <c r="C247" s="797">
        <v>69050.599999999977</v>
      </c>
      <c r="D247" s="797">
        <v>3234</v>
      </c>
      <c r="E247" s="176">
        <f t="shared" si="23"/>
        <v>8548360.8000000063</v>
      </c>
      <c r="F247" s="176">
        <f t="shared" si="23"/>
        <v>670021</v>
      </c>
      <c r="G247" s="177">
        <f t="shared" si="18"/>
        <v>35977492.400000006</v>
      </c>
      <c r="H247" s="177">
        <f t="shared" si="19"/>
        <v>793492</v>
      </c>
    </row>
    <row r="248" spans="1:8" x14ac:dyDescent="0.25">
      <c r="A248" s="796" t="s">
        <v>853</v>
      </c>
      <c r="B248" s="797">
        <v>246</v>
      </c>
      <c r="C248" s="797">
        <v>68837.699999999953</v>
      </c>
      <c r="D248" s="797">
        <v>3150</v>
      </c>
      <c r="E248" s="176">
        <f t="shared" si="23"/>
        <v>8617198.5000000056</v>
      </c>
      <c r="F248" s="176">
        <f t="shared" si="23"/>
        <v>673171</v>
      </c>
      <c r="G248" s="177">
        <f t="shared" si="18"/>
        <v>35908654.700000003</v>
      </c>
      <c r="H248" s="177">
        <f t="shared" si="19"/>
        <v>790342</v>
      </c>
    </row>
    <row r="249" spans="1:8" x14ac:dyDescent="0.25">
      <c r="A249" s="796" t="s">
        <v>853</v>
      </c>
      <c r="B249" s="797">
        <v>247</v>
      </c>
      <c r="C249" s="797">
        <v>70359.29999999993</v>
      </c>
      <c r="D249" s="797">
        <v>3277</v>
      </c>
      <c r="E249" s="176">
        <f t="shared" si="23"/>
        <v>8687557.8000000063</v>
      </c>
      <c r="F249" s="176">
        <f t="shared" si="23"/>
        <v>676448</v>
      </c>
      <c r="G249" s="177">
        <f t="shared" si="18"/>
        <v>35838295.400000006</v>
      </c>
      <c r="H249" s="177">
        <f t="shared" si="19"/>
        <v>787065</v>
      </c>
    </row>
    <row r="250" spans="1:8" x14ac:dyDescent="0.25">
      <c r="A250" s="796" t="s">
        <v>853</v>
      </c>
      <c r="B250" s="797">
        <v>248</v>
      </c>
      <c r="C250" s="797">
        <v>77830.699999999924</v>
      </c>
      <c r="D250" s="797">
        <v>3561</v>
      </c>
      <c r="E250" s="176">
        <f t="shared" si="23"/>
        <v>8765388.5000000056</v>
      </c>
      <c r="F250" s="176">
        <f t="shared" si="23"/>
        <v>680009</v>
      </c>
      <c r="G250" s="177">
        <f t="shared" si="18"/>
        <v>35760464.700000003</v>
      </c>
      <c r="H250" s="177">
        <f t="shared" si="19"/>
        <v>783504</v>
      </c>
    </row>
    <row r="251" spans="1:8" x14ac:dyDescent="0.25">
      <c r="A251" s="796" t="s">
        <v>853</v>
      </c>
      <c r="B251" s="797">
        <v>249</v>
      </c>
      <c r="C251" s="797">
        <v>75177.300000000032</v>
      </c>
      <c r="D251" s="797">
        <v>3408</v>
      </c>
      <c r="E251" s="176">
        <f t="shared" si="23"/>
        <v>8840565.8000000063</v>
      </c>
      <c r="F251" s="176">
        <f t="shared" si="23"/>
        <v>683417</v>
      </c>
      <c r="G251" s="177">
        <f t="shared" si="18"/>
        <v>35685287.400000006</v>
      </c>
      <c r="H251" s="177">
        <f t="shared" si="19"/>
        <v>780096</v>
      </c>
    </row>
    <row r="252" spans="1:8" x14ac:dyDescent="0.25">
      <c r="A252" s="796" t="s">
        <v>853</v>
      </c>
      <c r="B252" s="797">
        <v>250</v>
      </c>
      <c r="C252" s="797">
        <v>73498.800000000047</v>
      </c>
      <c r="D252" s="797">
        <v>3354</v>
      </c>
      <c r="E252" s="176">
        <f t="shared" si="23"/>
        <v>8914064.6000000071</v>
      </c>
      <c r="F252" s="176">
        <f t="shared" si="23"/>
        <v>686771</v>
      </c>
      <c r="G252" s="177">
        <f t="shared" si="18"/>
        <v>35611788.600000001</v>
      </c>
      <c r="H252" s="177">
        <f t="shared" si="19"/>
        <v>776742</v>
      </c>
    </row>
    <row r="253" spans="1:8" x14ac:dyDescent="0.25">
      <c r="A253" s="796" t="s">
        <v>853</v>
      </c>
      <c r="B253" s="797">
        <v>251</v>
      </c>
      <c r="C253" s="797">
        <v>76064.000000000015</v>
      </c>
      <c r="D253" s="797">
        <v>3522</v>
      </c>
      <c r="E253" s="176">
        <f t="shared" si="23"/>
        <v>8990128.6000000071</v>
      </c>
      <c r="F253" s="176">
        <f t="shared" si="23"/>
        <v>690293</v>
      </c>
      <c r="G253" s="177">
        <f t="shared" si="18"/>
        <v>35535724.600000001</v>
      </c>
      <c r="H253" s="177">
        <f t="shared" si="19"/>
        <v>773220</v>
      </c>
    </row>
    <row r="254" spans="1:8" x14ac:dyDescent="0.25">
      <c r="A254" s="796" t="s">
        <v>853</v>
      </c>
      <c r="B254" s="797">
        <v>252</v>
      </c>
      <c r="C254" s="797">
        <v>76119.700000000026</v>
      </c>
      <c r="D254" s="797">
        <v>3450</v>
      </c>
      <c r="E254" s="176">
        <f t="shared" si="23"/>
        <v>9066248.3000000063</v>
      </c>
      <c r="F254" s="176">
        <f t="shared" si="23"/>
        <v>693743</v>
      </c>
      <c r="G254" s="177">
        <f t="shared" si="18"/>
        <v>35459604.900000006</v>
      </c>
      <c r="H254" s="177">
        <f t="shared" si="19"/>
        <v>769770</v>
      </c>
    </row>
    <row r="255" spans="1:8" x14ac:dyDescent="0.25">
      <c r="A255" s="796" t="s">
        <v>853</v>
      </c>
      <c r="B255" s="797">
        <v>253</v>
      </c>
      <c r="C255" s="797">
        <v>82240.999999999971</v>
      </c>
      <c r="D255" s="797">
        <v>3730</v>
      </c>
      <c r="E255" s="176">
        <f t="shared" si="23"/>
        <v>9148489.3000000063</v>
      </c>
      <c r="F255" s="176">
        <f t="shared" si="23"/>
        <v>697473</v>
      </c>
      <c r="G255" s="177">
        <f t="shared" si="18"/>
        <v>35377363.900000006</v>
      </c>
      <c r="H255" s="177">
        <f t="shared" si="19"/>
        <v>766040</v>
      </c>
    </row>
    <row r="256" spans="1:8" x14ac:dyDescent="0.25">
      <c r="A256" s="796" t="s">
        <v>853</v>
      </c>
      <c r="B256" s="797">
        <v>254</v>
      </c>
      <c r="C256" s="797">
        <v>77982.799999999974</v>
      </c>
      <c r="D256" s="797">
        <v>3539</v>
      </c>
      <c r="E256" s="176">
        <f t="shared" si="23"/>
        <v>9226472.1000000071</v>
      </c>
      <c r="F256" s="176">
        <f t="shared" si="23"/>
        <v>701012</v>
      </c>
      <c r="G256" s="177">
        <f t="shared" si="18"/>
        <v>35299381.100000001</v>
      </c>
      <c r="H256" s="177">
        <f t="shared" si="19"/>
        <v>762501</v>
      </c>
    </row>
    <row r="257" spans="1:8" x14ac:dyDescent="0.25">
      <c r="A257" s="796" t="s">
        <v>853</v>
      </c>
      <c r="B257" s="797">
        <v>255</v>
      </c>
      <c r="C257" s="797">
        <v>74985.3</v>
      </c>
      <c r="D257" s="797">
        <v>3386</v>
      </c>
      <c r="E257" s="176">
        <f t="shared" si="23"/>
        <v>9301457.4000000078</v>
      </c>
      <c r="F257" s="176">
        <f t="shared" si="23"/>
        <v>704398</v>
      </c>
      <c r="G257" s="177">
        <f t="shared" si="18"/>
        <v>35224395.800000004</v>
      </c>
      <c r="H257" s="177">
        <f t="shared" si="19"/>
        <v>759115</v>
      </c>
    </row>
    <row r="258" spans="1:8" x14ac:dyDescent="0.25">
      <c r="A258" s="796" t="s">
        <v>853</v>
      </c>
      <c r="B258" s="797">
        <v>256</v>
      </c>
      <c r="C258" s="797">
        <v>88069.899999999907</v>
      </c>
      <c r="D258" s="797">
        <v>3958</v>
      </c>
      <c r="E258" s="176">
        <f t="shared" si="23"/>
        <v>9389527.3000000082</v>
      </c>
      <c r="F258" s="176">
        <f t="shared" si="23"/>
        <v>708356</v>
      </c>
      <c r="G258" s="177">
        <f t="shared" si="18"/>
        <v>35136325.900000006</v>
      </c>
      <c r="H258" s="177">
        <f t="shared" si="19"/>
        <v>755157</v>
      </c>
    </row>
    <row r="259" spans="1:8" x14ac:dyDescent="0.25">
      <c r="A259" s="796" t="s">
        <v>853</v>
      </c>
      <c r="B259" s="797">
        <v>257</v>
      </c>
      <c r="C259" s="797">
        <v>85330.299999999959</v>
      </c>
      <c r="D259" s="797">
        <v>3835</v>
      </c>
      <c r="E259" s="176">
        <f t="shared" si="23"/>
        <v>9474857.6000000089</v>
      </c>
      <c r="F259" s="176">
        <f t="shared" si="23"/>
        <v>712191</v>
      </c>
      <c r="G259" s="177">
        <f t="shared" ref="G259:G322" si="24">$E$2394-E259</f>
        <v>35050995.600000001</v>
      </c>
      <c r="H259" s="177">
        <f t="shared" ref="H259:H322" si="25">$F$2394-F259</f>
        <v>751322</v>
      </c>
    </row>
    <row r="260" spans="1:8" x14ac:dyDescent="0.25">
      <c r="A260" s="796" t="s">
        <v>853</v>
      </c>
      <c r="B260" s="797">
        <v>258</v>
      </c>
      <c r="C260" s="797">
        <v>91085.399999999951</v>
      </c>
      <c r="D260" s="797">
        <v>4052</v>
      </c>
      <c r="E260" s="176">
        <f t="shared" ref="E260:F275" si="26">E259+C260</f>
        <v>9565943.0000000093</v>
      </c>
      <c r="F260" s="176">
        <f t="shared" si="26"/>
        <v>716243</v>
      </c>
      <c r="G260" s="177">
        <f t="shared" si="24"/>
        <v>34959910.200000003</v>
      </c>
      <c r="H260" s="177">
        <f t="shared" si="25"/>
        <v>747270</v>
      </c>
    </row>
    <row r="261" spans="1:8" x14ac:dyDescent="0.25">
      <c r="A261" s="796" t="s">
        <v>853</v>
      </c>
      <c r="B261" s="797">
        <v>259</v>
      </c>
      <c r="C261" s="797">
        <v>90133.599999999962</v>
      </c>
      <c r="D261" s="797">
        <v>4003</v>
      </c>
      <c r="E261" s="176">
        <f t="shared" si="26"/>
        <v>9656076.6000000089</v>
      </c>
      <c r="F261" s="176">
        <f t="shared" si="26"/>
        <v>720246</v>
      </c>
      <c r="G261" s="177">
        <f t="shared" si="24"/>
        <v>34869776.600000001</v>
      </c>
      <c r="H261" s="177">
        <f t="shared" si="25"/>
        <v>743267</v>
      </c>
    </row>
    <row r="262" spans="1:8" x14ac:dyDescent="0.25">
      <c r="A262" s="796" t="s">
        <v>853</v>
      </c>
      <c r="B262" s="797">
        <v>260</v>
      </c>
      <c r="C262" s="797">
        <v>82678.599999999991</v>
      </c>
      <c r="D262" s="797">
        <v>3674</v>
      </c>
      <c r="E262" s="176">
        <f t="shared" si="26"/>
        <v>9738755.2000000086</v>
      </c>
      <c r="F262" s="176">
        <f t="shared" si="26"/>
        <v>723920</v>
      </c>
      <c r="G262" s="177">
        <f t="shared" si="24"/>
        <v>34787098</v>
      </c>
      <c r="H262" s="177">
        <f t="shared" si="25"/>
        <v>739593</v>
      </c>
    </row>
    <row r="263" spans="1:8" x14ac:dyDescent="0.25">
      <c r="A263" s="796" t="s">
        <v>853</v>
      </c>
      <c r="B263" s="797">
        <v>261</v>
      </c>
      <c r="C263" s="797">
        <v>77233.500000000015</v>
      </c>
      <c r="D263" s="797">
        <v>3402</v>
      </c>
      <c r="E263" s="176">
        <f t="shared" si="26"/>
        <v>9815988.7000000086</v>
      </c>
      <c r="F263" s="176">
        <f t="shared" si="26"/>
        <v>727322</v>
      </c>
      <c r="G263" s="177">
        <f t="shared" si="24"/>
        <v>34709864.5</v>
      </c>
      <c r="H263" s="177">
        <f t="shared" si="25"/>
        <v>736191</v>
      </c>
    </row>
    <row r="264" spans="1:8" x14ac:dyDescent="0.25">
      <c r="A264" s="796" t="s">
        <v>853</v>
      </c>
      <c r="B264" s="797">
        <v>262</v>
      </c>
      <c r="C264" s="797">
        <v>87741.599999999991</v>
      </c>
      <c r="D264" s="797">
        <v>3902</v>
      </c>
      <c r="E264" s="176">
        <f t="shared" si="26"/>
        <v>9903730.3000000082</v>
      </c>
      <c r="F264" s="176">
        <f t="shared" si="26"/>
        <v>731224</v>
      </c>
      <c r="G264" s="177">
        <f t="shared" si="24"/>
        <v>34622122.900000006</v>
      </c>
      <c r="H264" s="177">
        <f t="shared" si="25"/>
        <v>732289</v>
      </c>
    </row>
    <row r="265" spans="1:8" x14ac:dyDescent="0.25">
      <c r="A265" s="796" t="s">
        <v>853</v>
      </c>
      <c r="B265" s="797">
        <v>263</v>
      </c>
      <c r="C265" s="797">
        <v>94127.900000000052</v>
      </c>
      <c r="D265" s="797">
        <v>4079</v>
      </c>
      <c r="E265" s="176">
        <f t="shared" si="26"/>
        <v>9997858.2000000086</v>
      </c>
      <c r="F265" s="176">
        <f t="shared" si="26"/>
        <v>735303</v>
      </c>
      <c r="G265" s="177">
        <f t="shared" si="24"/>
        <v>34527995</v>
      </c>
      <c r="H265" s="177">
        <f t="shared" si="25"/>
        <v>728210</v>
      </c>
    </row>
    <row r="266" spans="1:8" x14ac:dyDescent="0.25">
      <c r="A266" s="796" t="s">
        <v>853</v>
      </c>
      <c r="B266" s="797">
        <v>264</v>
      </c>
      <c r="C266" s="797">
        <v>96859.100000000166</v>
      </c>
      <c r="D266" s="797">
        <v>4235</v>
      </c>
      <c r="E266" s="176">
        <f t="shared" si="26"/>
        <v>10094717.300000008</v>
      </c>
      <c r="F266" s="176">
        <f t="shared" si="26"/>
        <v>739538</v>
      </c>
      <c r="G266" s="177">
        <f t="shared" si="24"/>
        <v>34431135.900000006</v>
      </c>
      <c r="H266" s="177">
        <f t="shared" si="25"/>
        <v>723975</v>
      </c>
    </row>
    <row r="267" spans="1:8" x14ac:dyDescent="0.25">
      <c r="A267" s="796" t="s">
        <v>853</v>
      </c>
      <c r="B267" s="797">
        <v>265</v>
      </c>
      <c r="C267" s="797">
        <v>94049.499999999985</v>
      </c>
      <c r="D267" s="797">
        <v>4124</v>
      </c>
      <c r="E267" s="176">
        <f t="shared" si="26"/>
        <v>10188766.800000008</v>
      </c>
      <c r="F267" s="176">
        <f t="shared" si="26"/>
        <v>743662</v>
      </c>
      <c r="G267" s="177">
        <f t="shared" si="24"/>
        <v>34337086.400000006</v>
      </c>
      <c r="H267" s="177">
        <f t="shared" si="25"/>
        <v>719851</v>
      </c>
    </row>
    <row r="268" spans="1:8" x14ac:dyDescent="0.25">
      <c r="A268" s="796" t="s">
        <v>853</v>
      </c>
      <c r="B268" s="797">
        <v>266</v>
      </c>
      <c r="C268" s="797">
        <v>86422.899999999965</v>
      </c>
      <c r="D268" s="797">
        <v>3759</v>
      </c>
      <c r="E268" s="176">
        <f t="shared" si="26"/>
        <v>10275189.700000009</v>
      </c>
      <c r="F268" s="176">
        <f t="shared" si="26"/>
        <v>747421</v>
      </c>
      <c r="G268" s="177">
        <f t="shared" si="24"/>
        <v>34250663.5</v>
      </c>
      <c r="H268" s="177">
        <f t="shared" si="25"/>
        <v>716092</v>
      </c>
    </row>
    <row r="269" spans="1:8" x14ac:dyDescent="0.25">
      <c r="A269" s="796" t="s">
        <v>853</v>
      </c>
      <c r="B269" s="797">
        <v>267</v>
      </c>
      <c r="C269" s="797">
        <v>82199.600000000006</v>
      </c>
      <c r="D269" s="797">
        <v>3552</v>
      </c>
      <c r="E269" s="176">
        <f t="shared" si="26"/>
        <v>10357389.300000008</v>
      </c>
      <c r="F269" s="176">
        <f t="shared" si="26"/>
        <v>750973</v>
      </c>
      <c r="G269" s="177">
        <f t="shared" si="24"/>
        <v>34168463.900000006</v>
      </c>
      <c r="H269" s="177">
        <f t="shared" si="25"/>
        <v>712540</v>
      </c>
    </row>
    <row r="270" spans="1:8" x14ac:dyDescent="0.25">
      <c r="A270" s="796" t="s">
        <v>853</v>
      </c>
      <c r="B270" s="797">
        <v>268</v>
      </c>
      <c r="C270" s="797">
        <v>83566.000000000058</v>
      </c>
      <c r="D270" s="797">
        <v>3595</v>
      </c>
      <c r="E270" s="176">
        <f t="shared" si="26"/>
        <v>10440955.300000008</v>
      </c>
      <c r="F270" s="176">
        <f t="shared" si="26"/>
        <v>754568</v>
      </c>
      <c r="G270" s="177">
        <f t="shared" si="24"/>
        <v>34084897.900000006</v>
      </c>
      <c r="H270" s="177">
        <f t="shared" si="25"/>
        <v>708945</v>
      </c>
    </row>
    <row r="271" spans="1:8" x14ac:dyDescent="0.25">
      <c r="A271" s="796" t="s">
        <v>853</v>
      </c>
      <c r="B271" s="797">
        <v>269</v>
      </c>
      <c r="C271" s="797">
        <v>86298.799999999916</v>
      </c>
      <c r="D271" s="797">
        <v>3718</v>
      </c>
      <c r="E271" s="176">
        <f t="shared" si="26"/>
        <v>10527254.100000009</v>
      </c>
      <c r="F271" s="176">
        <f t="shared" si="26"/>
        <v>758286</v>
      </c>
      <c r="G271" s="177">
        <f t="shared" si="24"/>
        <v>33998599.100000001</v>
      </c>
      <c r="H271" s="177">
        <f t="shared" si="25"/>
        <v>705227</v>
      </c>
    </row>
    <row r="272" spans="1:8" x14ac:dyDescent="0.25">
      <c r="A272" s="796" t="s">
        <v>853</v>
      </c>
      <c r="B272" s="797">
        <v>270</v>
      </c>
      <c r="C272" s="797">
        <v>86612.799999999988</v>
      </c>
      <c r="D272" s="797">
        <v>3764</v>
      </c>
      <c r="E272" s="176">
        <f t="shared" si="26"/>
        <v>10613866.90000001</v>
      </c>
      <c r="F272" s="176">
        <f t="shared" si="26"/>
        <v>762050</v>
      </c>
      <c r="G272" s="177">
        <f t="shared" si="24"/>
        <v>33911986.299999997</v>
      </c>
      <c r="H272" s="177">
        <f t="shared" si="25"/>
        <v>701463</v>
      </c>
    </row>
    <row r="273" spans="1:8" x14ac:dyDescent="0.25">
      <c r="A273" s="796" t="s">
        <v>853</v>
      </c>
      <c r="B273" s="797">
        <v>271</v>
      </c>
      <c r="C273" s="797">
        <v>92637.499999999985</v>
      </c>
      <c r="D273" s="797">
        <v>3994</v>
      </c>
      <c r="E273" s="176">
        <f t="shared" si="26"/>
        <v>10706504.40000001</v>
      </c>
      <c r="F273" s="176">
        <f t="shared" si="26"/>
        <v>766044</v>
      </c>
      <c r="G273" s="177">
        <f t="shared" si="24"/>
        <v>33819348.799999997</v>
      </c>
      <c r="H273" s="177">
        <f t="shared" si="25"/>
        <v>697469</v>
      </c>
    </row>
    <row r="274" spans="1:8" x14ac:dyDescent="0.25">
      <c r="A274" s="796" t="s">
        <v>853</v>
      </c>
      <c r="B274" s="797">
        <v>272</v>
      </c>
      <c r="C274" s="797">
        <v>101155.20000000001</v>
      </c>
      <c r="D274" s="797">
        <v>4277</v>
      </c>
      <c r="E274" s="176">
        <f t="shared" si="26"/>
        <v>10807659.600000009</v>
      </c>
      <c r="F274" s="176">
        <f t="shared" si="26"/>
        <v>770321</v>
      </c>
      <c r="G274" s="177">
        <f t="shared" si="24"/>
        <v>33718193.600000001</v>
      </c>
      <c r="H274" s="177">
        <f t="shared" si="25"/>
        <v>693192</v>
      </c>
    </row>
    <row r="275" spans="1:8" x14ac:dyDescent="0.25">
      <c r="A275" s="796" t="s">
        <v>853</v>
      </c>
      <c r="B275" s="797">
        <v>273</v>
      </c>
      <c r="C275" s="797">
        <v>97995.70000000007</v>
      </c>
      <c r="D275" s="797">
        <v>4182</v>
      </c>
      <c r="E275" s="176">
        <f t="shared" si="26"/>
        <v>10905655.300000008</v>
      </c>
      <c r="F275" s="176">
        <f t="shared" si="26"/>
        <v>774503</v>
      </c>
      <c r="G275" s="177">
        <f t="shared" si="24"/>
        <v>33620197.900000006</v>
      </c>
      <c r="H275" s="177">
        <f t="shared" si="25"/>
        <v>689010</v>
      </c>
    </row>
    <row r="276" spans="1:8" x14ac:dyDescent="0.25">
      <c r="A276" s="796" t="s">
        <v>853</v>
      </c>
      <c r="B276" s="797">
        <v>274</v>
      </c>
      <c r="C276" s="797">
        <v>93152.200000000012</v>
      </c>
      <c r="D276" s="797">
        <v>3943</v>
      </c>
      <c r="E276" s="176">
        <f t="shared" ref="E276:F291" si="27">E275+C276</f>
        <v>10998807.500000007</v>
      </c>
      <c r="F276" s="176">
        <f t="shared" si="27"/>
        <v>778446</v>
      </c>
      <c r="G276" s="177">
        <f t="shared" si="24"/>
        <v>33527045.700000003</v>
      </c>
      <c r="H276" s="177">
        <f t="shared" si="25"/>
        <v>685067</v>
      </c>
    </row>
    <row r="277" spans="1:8" x14ac:dyDescent="0.25">
      <c r="A277" s="796" t="s">
        <v>853</v>
      </c>
      <c r="B277" s="797">
        <v>275</v>
      </c>
      <c r="C277" s="797">
        <v>88545.599999999962</v>
      </c>
      <c r="D277" s="797">
        <v>3743</v>
      </c>
      <c r="E277" s="176">
        <f t="shared" si="27"/>
        <v>11087353.100000007</v>
      </c>
      <c r="F277" s="176">
        <f t="shared" si="27"/>
        <v>782189</v>
      </c>
      <c r="G277" s="177">
        <f t="shared" si="24"/>
        <v>33438500.100000001</v>
      </c>
      <c r="H277" s="177">
        <f t="shared" si="25"/>
        <v>681324</v>
      </c>
    </row>
    <row r="278" spans="1:8" x14ac:dyDescent="0.25">
      <c r="A278" s="796" t="s">
        <v>853</v>
      </c>
      <c r="B278" s="797">
        <v>276</v>
      </c>
      <c r="C278" s="797">
        <v>85554.400000000023</v>
      </c>
      <c r="D278" s="797">
        <v>3597</v>
      </c>
      <c r="E278" s="176">
        <f t="shared" si="27"/>
        <v>11172907.500000007</v>
      </c>
      <c r="F278" s="176">
        <f t="shared" si="27"/>
        <v>785786</v>
      </c>
      <c r="G278" s="177">
        <f t="shared" si="24"/>
        <v>33352945.700000003</v>
      </c>
      <c r="H278" s="177">
        <f t="shared" si="25"/>
        <v>677727</v>
      </c>
    </row>
    <row r="279" spans="1:8" x14ac:dyDescent="0.25">
      <c r="A279" s="796" t="s">
        <v>853</v>
      </c>
      <c r="B279" s="797">
        <v>277</v>
      </c>
      <c r="C279" s="797">
        <v>83932.200000000012</v>
      </c>
      <c r="D279" s="797">
        <v>3530</v>
      </c>
      <c r="E279" s="176">
        <f t="shared" si="27"/>
        <v>11256839.700000007</v>
      </c>
      <c r="F279" s="176">
        <f t="shared" si="27"/>
        <v>789316</v>
      </c>
      <c r="G279" s="177">
        <f t="shared" si="24"/>
        <v>33269013.500000004</v>
      </c>
      <c r="H279" s="177">
        <f t="shared" si="25"/>
        <v>674197</v>
      </c>
    </row>
    <row r="280" spans="1:8" x14ac:dyDescent="0.25">
      <c r="A280" s="796" t="s">
        <v>853</v>
      </c>
      <c r="B280" s="797">
        <v>278</v>
      </c>
      <c r="C280" s="797">
        <v>91195.099999999991</v>
      </c>
      <c r="D280" s="797">
        <v>3816</v>
      </c>
      <c r="E280" s="176">
        <f t="shared" si="27"/>
        <v>11348034.800000006</v>
      </c>
      <c r="F280" s="176">
        <f t="shared" si="27"/>
        <v>793132</v>
      </c>
      <c r="G280" s="177">
        <f t="shared" si="24"/>
        <v>33177818.400000006</v>
      </c>
      <c r="H280" s="177">
        <f t="shared" si="25"/>
        <v>670381</v>
      </c>
    </row>
    <row r="281" spans="1:8" x14ac:dyDescent="0.25">
      <c r="A281" s="796" t="s">
        <v>853</v>
      </c>
      <c r="B281" s="797">
        <v>279</v>
      </c>
      <c r="C281" s="797">
        <v>87905.199999999968</v>
      </c>
      <c r="D281" s="797">
        <v>3671</v>
      </c>
      <c r="E281" s="176">
        <f t="shared" si="27"/>
        <v>11435940.000000006</v>
      </c>
      <c r="F281" s="176">
        <f t="shared" si="27"/>
        <v>796803</v>
      </c>
      <c r="G281" s="177">
        <f t="shared" si="24"/>
        <v>33089913.200000003</v>
      </c>
      <c r="H281" s="177">
        <f t="shared" si="25"/>
        <v>666710</v>
      </c>
    </row>
    <row r="282" spans="1:8" x14ac:dyDescent="0.25">
      <c r="A282" s="796" t="s">
        <v>853</v>
      </c>
      <c r="B282" s="797">
        <v>280</v>
      </c>
      <c r="C282" s="797">
        <v>85976.200000000026</v>
      </c>
      <c r="D282" s="797">
        <v>3540</v>
      </c>
      <c r="E282" s="176">
        <f t="shared" si="27"/>
        <v>11521916.200000005</v>
      </c>
      <c r="F282" s="176">
        <f t="shared" si="27"/>
        <v>800343</v>
      </c>
      <c r="G282" s="177">
        <f t="shared" si="24"/>
        <v>33003937.000000007</v>
      </c>
      <c r="H282" s="177">
        <f t="shared" si="25"/>
        <v>663170</v>
      </c>
    </row>
    <row r="283" spans="1:8" x14ac:dyDescent="0.25">
      <c r="A283" s="796" t="s">
        <v>853</v>
      </c>
      <c r="B283" s="797">
        <v>281</v>
      </c>
      <c r="C283" s="797">
        <v>82627.600000000035</v>
      </c>
      <c r="D283" s="797">
        <v>3402</v>
      </c>
      <c r="E283" s="176">
        <f t="shared" si="27"/>
        <v>11604543.800000004</v>
      </c>
      <c r="F283" s="176">
        <f t="shared" si="27"/>
        <v>803745</v>
      </c>
      <c r="G283" s="177">
        <f t="shared" si="24"/>
        <v>32921309.400000006</v>
      </c>
      <c r="H283" s="177">
        <f t="shared" si="25"/>
        <v>659768</v>
      </c>
    </row>
    <row r="284" spans="1:8" x14ac:dyDescent="0.25">
      <c r="A284" s="796" t="s">
        <v>853</v>
      </c>
      <c r="B284" s="797">
        <v>282</v>
      </c>
      <c r="C284" s="797">
        <v>90797.100000000035</v>
      </c>
      <c r="D284" s="797">
        <v>3739</v>
      </c>
      <c r="E284" s="176">
        <f t="shared" si="27"/>
        <v>11695340.900000004</v>
      </c>
      <c r="F284" s="176">
        <f t="shared" si="27"/>
        <v>807484</v>
      </c>
      <c r="G284" s="177">
        <f t="shared" si="24"/>
        <v>32830512.300000004</v>
      </c>
      <c r="H284" s="177">
        <f t="shared" si="25"/>
        <v>656029</v>
      </c>
    </row>
    <row r="285" spans="1:8" x14ac:dyDescent="0.25">
      <c r="A285" s="796" t="s">
        <v>853</v>
      </c>
      <c r="B285" s="797">
        <v>283</v>
      </c>
      <c r="C285" s="797">
        <v>81768.400000000023</v>
      </c>
      <c r="D285" s="797">
        <v>3364</v>
      </c>
      <c r="E285" s="176">
        <f t="shared" si="27"/>
        <v>11777109.300000004</v>
      </c>
      <c r="F285" s="176">
        <f t="shared" si="27"/>
        <v>810848</v>
      </c>
      <c r="G285" s="177">
        <f t="shared" si="24"/>
        <v>32748743.900000006</v>
      </c>
      <c r="H285" s="177">
        <f t="shared" si="25"/>
        <v>652665</v>
      </c>
    </row>
    <row r="286" spans="1:8" x14ac:dyDescent="0.25">
      <c r="A286" s="796" t="s">
        <v>853</v>
      </c>
      <c r="B286" s="797">
        <v>284</v>
      </c>
      <c r="C286" s="797">
        <v>83186.2</v>
      </c>
      <c r="D286" s="797">
        <v>3404</v>
      </c>
      <c r="E286" s="176">
        <f t="shared" si="27"/>
        <v>11860295.500000004</v>
      </c>
      <c r="F286" s="176">
        <f t="shared" si="27"/>
        <v>814252</v>
      </c>
      <c r="G286" s="177">
        <f t="shared" si="24"/>
        <v>32665557.700000007</v>
      </c>
      <c r="H286" s="177">
        <f t="shared" si="25"/>
        <v>649261</v>
      </c>
    </row>
    <row r="287" spans="1:8" x14ac:dyDescent="0.25">
      <c r="A287" s="796" t="s">
        <v>853</v>
      </c>
      <c r="B287" s="797">
        <v>285</v>
      </c>
      <c r="C287" s="797">
        <v>85191.300000000047</v>
      </c>
      <c r="D287" s="797">
        <v>3462</v>
      </c>
      <c r="E287" s="176">
        <f t="shared" si="27"/>
        <v>11945486.800000004</v>
      </c>
      <c r="F287" s="176">
        <f t="shared" si="27"/>
        <v>817714</v>
      </c>
      <c r="G287" s="177">
        <f t="shared" si="24"/>
        <v>32580366.400000006</v>
      </c>
      <c r="H287" s="177">
        <f t="shared" si="25"/>
        <v>645799</v>
      </c>
    </row>
    <row r="288" spans="1:8" x14ac:dyDescent="0.25">
      <c r="A288" s="796" t="s">
        <v>853</v>
      </c>
      <c r="B288" s="797">
        <v>286</v>
      </c>
      <c r="C288" s="797">
        <v>88073.600000000006</v>
      </c>
      <c r="D288" s="797">
        <v>3585</v>
      </c>
      <c r="E288" s="176">
        <f t="shared" si="27"/>
        <v>12033560.400000004</v>
      </c>
      <c r="F288" s="176">
        <f t="shared" si="27"/>
        <v>821299</v>
      </c>
      <c r="G288" s="177">
        <f t="shared" si="24"/>
        <v>32492292.800000004</v>
      </c>
      <c r="H288" s="177">
        <f t="shared" si="25"/>
        <v>642214</v>
      </c>
    </row>
    <row r="289" spans="1:8" x14ac:dyDescent="0.25">
      <c r="A289" s="796" t="s">
        <v>853</v>
      </c>
      <c r="B289" s="797">
        <v>287</v>
      </c>
      <c r="C289" s="797">
        <v>95562.80000000009</v>
      </c>
      <c r="D289" s="797">
        <v>3894</v>
      </c>
      <c r="E289" s="176">
        <f t="shared" si="27"/>
        <v>12129123.200000005</v>
      </c>
      <c r="F289" s="176">
        <f t="shared" si="27"/>
        <v>825193</v>
      </c>
      <c r="G289" s="177">
        <f t="shared" si="24"/>
        <v>32396730.000000007</v>
      </c>
      <c r="H289" s="177">
        <f t="shared" si="25"/>
        <v>638320</v>
      </c>
    </row>
    <row r="290" spans="1:8" x14ac:dyDescent="0.25">
      <c r="A290" s="796" t="s">
        <v>853</v>
      </c>
      <c r="B290" s="797">
        <v>288</v>
      </c>
      <c r="C290" s="797">
        <v>90127.7</v>
      </c>
      <c r="D290" s="797">
        <v>3625</v>
      </c>
      <c r="E290" s="176">
        <f t="shared" si="27"/>
        <v>12219250.900000004</v>
      </c>
      <c r="F290" s="176">
        <f t="shared" si="27"/>
        <v>828818</v>
      </c>
      <c r="G290" s="177">
        <f t="shared" si="24"/>
        <v>32306602.300000004</v>
      </c>
      <c r="H290" s="177">
        <f t="shared" si="25"/>
        <v>634695</v>
      </c>
    </row>
    <row r="291" spans="1:8" x14ac:dyDescent="0.25">
      <c r="A291" s="796" t="s">
        <v>853</v>
      </c>
      <c r="B291" s="797">
        <v>289</v>
      </c>
      <c r="C291" s="797">
        <v>89858.7</v>
      </c>
      <c r="D291" s="797">
        <v>3624</v>
      </c>
      <c r="E291" s="176">
        <f t="shared" si="27"/>
        <v>12309109.600000003</v>
      </c>
      <c r="F291" s="176">
        <f t="shared" si="27"/>
        <v>832442</v>
      </c>
      <c r="G291" s="177">
        <f t="shared" si="24"/>
        <v>32216743.600000009</v>
      </c>
      <c r="H291" s="177">
        <f t="shared" si="25"/>
        <v>631071</v>
      </c>
    </row>
    <row r="292" spans="1:8" x14ac:dyDescent="0.25">
      <c r="A292" s="796" t="s">
        <v>853</v>
      </c>
      <c r="B292" s="797">
        <v>290</v>
      </c>
      <c r="C292" s="797">
        <v>86673.900000000023</v>
      </c>
      <c r="D292" s="797">
        <v>3494</v>
      </c>
      <c r="E292" s="176">
        <f t="shared" ref="E292:F307" si="28">E291+C292</f>
        <v>12395783.500000004</v>
      </c>
      <c r="F292" s="176">
        <f t="shared" si="28"/>
        <v>835936</v>
      </c>
      <c r="G292" s="177">
        <f t="shared" si="24"/>
        <v>32130069.700000007</v>
      </c>
      <c r="H292" s="177">
        <f t="shared" si="25"/>
        <v>627577</v>
      </c>
    </row>
    <row r="293" spans="1:8" x14ac:dyDescent="0.25">
      <c r="A293" s="796" t="s">
        <v>853</v>
      </c>
      <c r="B293" s="797">
        <v>291</v>
      </c>
      <c r="C293" s="797">
        <v>91912.599999999948</v>
      </c>
      <c r="D293" s="797">
        <v>3691</v>
      </c>
      <c r="E293" s="176">
        <f t="shared" si="28"/>
        <v>12487696.100000003</v>
      </c>
      <c r="F293" s="176">
        <f t="shared" si="28"/>
        <v>839627</v>
      </c>
      <c r="G293" s="177">
        <f t="shared" si="24"/>
        <v>32038157.100000009</v>
      </c>
      <c r="H293" s="177">
        <f t="shared" si="25"/>
        <v>623886</v>
      </c>
    </row>
    <row r="294" spans="1:8" x14ac:dyDescent="0.25">
      <c r="A294" s="796" t="s">
        <v>853</v>
      </c>
      <c r="B294" s="797">
        <v>292</v>
      </c>
      <c r="C294" s="797">
        <v>93113.799999999988</v>
      </c>
      <c r="D294" s="797">
        <v>3728</v>
      </c>
      <c r="E294" s="176">
        <f t="shared" si="28"/>
        <v>12580809.900000004</v>
      </c>
      <c r="F294" s="176">
        <f t="shared" si="28"/>
        <v>843355</v>
      </c>
      <c r="G294" s="177">
        <f t="shared" si="24"/>
        <v>31945043.300000004</v>
      </c>
      <c r="H294" s="177">
        <f t="shared" si="25"/>
        <v>620158</v>
      </c>
    </row>
    <row r="295" spans="1:8" x14ac:dyDescent="0.25">
      <c r="A295" s="796" t="s">
        <v>853</v>
      </c>
      <c r="B295" s="797">
        <v>293</v>
      </c>
      <c r="C295" s="797">
        <v>92854</v>
      </c>
      <c r="D295" s="797">
        <v>3679</v>
      </c>
      <c r="E295" s="176">
        <f t="shared" si="28"/>
        <v>12673663.900000004</v>
      </c>
      <c r="F295" s="176">
        <f t="shared" si="28"/>
        <v>847034</v>
      </c>
      <c r="G295" s="177">
        <f t="shared" si="24"/>
        <v>31852189.300000004</v>
      </c>
      <c r="H295" s="177">
        <f t="shared" si="25"/>
        <v>616479</v>
      </c>
    </row>
    <row r="296" spans="1:8" x14ac:dyDescent="0.25">
      <c r="A296" s="796" t="s">
        <v>853</v>
      </c>
      <c r="B296" s="797">
        <v>294</v>
      </c>
      <c r="C296" s="797">
        <v>90239.699999999953</v>
      </c>
      <c r="D296" s="797">
        <v>3609</v>
      </c>
      <c r="E296" s="176">
        <f t="shared" si="28"/>
        <v>12763903.600000003</v>
      </c>
      <c r="F296" s="176">
        <f t="shared" si="28"/>
        <v>850643</v>
      </c>
      <c r="G296" s="177">
        <f t="shared" si="24"/>
        <v>31761949.600000009</v>
      </c>
      <c r="H296" s="177">
        <f t="shared" si="25"/>
        <v>612870</v>
      </c>
    </row>
    <row r="297" spans="1:8" x14ac:dyDescent="0.25">
      <c r="A297" s="796" t="s">
        <v>853</v>
      </c>
      <c r="B297" s="797">
        <v>295</v>
      </c>
      <c r="C297" s="797">
        <v>80805.999999999971</v>
      </c>
      <c r="D297" s="797">
        <v>3141</v>
      </c>
      <c r="E297" s="176">
        <f t="shared" si="28"/>
        <v>12844709.600000003</v>
      </c>
      <c r="F297" s="176">
        <f t="shared" si="28"/>
        <v>853784</v>
      </c>
      <c r="G297" s="177">
        <f t="shared" si="24"/>
        <v>31681143.600000009</v>
      </c>
      <c r="H297" s="177">
        <f t="shared" si="25"/>
        <v>609729</v>
      </c>
    </row>
    <row r="298" spans="1:8" x14ac:dyDescent="0.25">
      <c r="A298" s="796" t="s">
        <v>853</v>
      </c>
      <c r="B298" s="797">
        <v>296</v>
      </c>
      <c r="C298" s="797">
        <v>90851.700000000026</v>
      </c>
      <c r="D298" s="797">
        <v>3534</v>
      </c>
      <c r="E298" s="176">
        <f t="shared" si="28"/>
        <v>12935561.300000003</v>
      </c>
      <c r="F298" s="176">
        <f t="shared" si="28"/>
        <v>857318</v>
      </c>
      <c r="G298" s="177">
        <f t="shared" si="24"/>
        <v>31590291.900000006</v>
      </c>
      <c r="H298" s="177">
        <f t="shared" si="25"/>
        <v>606195</v>
      </c>
    </row>
    <row r="299" spans="1:8" x14ac:dyDescent="0.25">
      <c r="A299" s="796" t="s">
        <v>853</v>
      </c>
      <c r="B299" s="797">
        <v>297</v>
      </c>
      <c r="C299" s="797">
        <v>89953.89999999998</v>
      </c>
      <c r="D299" s="797">
        <v>3540</v>
      </c>
      <c r="E299" s="176">
        <f t="shared" si="28"/>
        <v>13025515.200000003</v>
      </c>
      <c r="F299" s="176">
        <f t="shared" si="28"/>
        <v>860858</v>
      </c>
      <c r="G299" s="177">
        <f t="shared" si="24"/>
        <v>31500338.000000007</v>
      </c>
      <c r="H299" s="177">
        <f t="shared" si="25"/>
        <v>602655</v>
      </c>
    </row>
    <row r="300" spans="1:8" x14ac:dyDescent="0.25">
      <c r="A300" s="796" t="s">
        <v>853</v>
      </c>
      <c r="B300" s="797">
        <v>298</v>
      </c>
      <c r="C300" s="797">
        <v>81032.600000000006</v>
      </c>
      <c r="D300" s="797">
        <v>3158</v>
      </c>
      <c r="E300" s="176">
        <f t="shared" si="28"/>
        <v>13106547.800000003</v>
      </c>
      <c r="F300" s="176">
        <f t="shared" si="28"/>
        <v>864016</v>
      </c>
      <c r="G300" s="177">
        <f t="shared" si="24"/>
        <v>31419305.400000006</v>
      </c>
      <c r="H300" s="177">
        <f t="shared" si="25"/>
        <v>599497</v>
      </c>
    </row>
    <row r="301" spans="1:8" x14ac:dyDescent="0.25">
      <c r="A301" s="796" t="s">
        <v>853</v>
      </c>
      <c r="B301" s="797">
        <v>299</v>
      </c>
      <c r="C301" s="797">
        <v>92069.400000000081</v>
      </c>
      <c r="D301" s="797">
        <v>3580</v>
      </c>
      <c r="E301" s="176">
        <f t="shared" si="28"/>
        <v>13198617.200000003</v>
      </c>
      <c r="F301" s="176">
        <f t="shared" si="28"/>
        <v>867596</v>
      </c>
      <c r="G301" s="177">
        <f t="shared" si="24"/>
        <v>31327236.000000007</v>
      </c>
      <c r="H301" s="177">
        <f t="shared" si="25"/>
        <v>595917</v>
      </c>
    </row>
    <row r="302" spans="1:8" x14ac:dyDescent="0.25">
      <c r="A302" s="796" t="s">
        <v>853</v>
      </c>
      <c r="B302" s="797">
        <v>300</v>
      </c>
      <c r="C302" s="797">
        <v>82798.599999999962</v>
      </c>
      <c r="D302" s="797">
        <v>3228</v>
      </c>
      <c r="E302" s="176">
        <f t="shared" si="28"/>
        <v>13281415.800000003</v>
      </c>
      <c r="F302" s="176">
        <f t="shared" si="28"/>
        <v>870824</v>
      </c>
      <c r="G302" s="177">
        <f t="shared" si="24"/>
        <v>31244437.400000006</v>
      </c>
      <c r="H302" s="177">
        <f t="shared" si="25"/>
        <v>592689</v>
      </c>
    </row>
    <row r="303" spans="1:8" x14ac:dyDescent="0.25">
      <c r="A303" s="796" t="s">
        <v>853</v>
      </c>
      <c r="B303" s="797">
        <v>301</v>
      </c>
      <c r="C303" s="797">
        <v>88495.799999999945</v>
      </c>
      <c r="D303" s="797">
        <v>3419</v>
      </c>
      <c r="E303" s="176">
        <f t="shared" si="28"/>
        <v>13369911.600000003</v>
      </c>
      <c r="F303" s="176">
        <f t="shared" si="28"/>
        <v>874243</v>
      </c>
      <c r="G303" s="177">
        <f t="shared" si="24"/>
        <v>31155941.600000009</v>
      </c>
      <c r="H303" s="177">
        <f t="shared" si="25"/>
        <v>589270</v>
      </c>
    </row>
    <row r="304" spans="1:8" x14ac:dyDescent="0.25">
      <c r="A304" s="796" t="s">
        <v>853</v>
      </c>
      <c r="B304" s="797">
        <v>302</v>
      </c>
      <c r="C304" s="797">
        <v>83064.39999999998</v>
      </c>
      <c r="D304" s="797">
        <v>3213</v>
      </c>
      <c r="E304" s="176">
        <f t="shared" si="28"/>
        <v>13452976.000000004</v>
      </c>
      <c r="F304" s="176">
        <f t="shared" si="28"/>
        <v>877456</v>
      </c>
      <c r="G304" s="177">
        <f t="shared" si="24"/>
        <v>31072877.200000007</v>
      </c>
      <c r="H304" s="177">
        <f t="shared" si="25"/>
        <v>586057</v>
      </c>
    </row>
    <row r="305" spans="1:8" x14ac:dyDescent="0.25">
      <c r="A305" s="796" t="s">
        <v>853</v>
      </c>
      <c r="B305" s="797">
        <v>303</v>
      </c>
      <c r="C305" s="797">
        <v>95455.200000000084</v>
      </c>
      <c r="D305" s="797">
        <v>3674</v>
      </c>
      <c r="E305" s="176">
        <f t="shared" si="28"/>
        <v>13548431.200000003</v>
      </c>
      <c r="F305" s="176">
        <f t="shared" si="28"/>
        <v>881130</v>
      </c>
      <c r="G305" s="177">
        <f t="shared" si="24"/>
        <v>30977422.000000007</v>
      </c>
      <c r="H305" s="177">
        <f t="shared" si="25"/>
        <v>582383</v>
      </c>
    </row>
    <row r="306" spans="1:8" x14ac:dyDescent="0.25">
      <c r="A306" s="796" t="s">
        <v>853</v>
      </c>
      <c r="B306" s="797">
        <v>304</v>
      </c>
      <c r="C306" s="797">
        <v>82383.799999999988</v>
      </c>
      <c r="D306" s="797">
        <v>3151</v>
      </c>
      <c r="E306" s="176">
        <f t="shared" si="28"/>
        <v>13630815.000000004</v>
      </c>
      <c r="F306" s="176">
        <f t="shared" si="28"/>
        <v>884281</v>
      </c>
      <c r="G306" s="177">
        <f t="shared" si="24"/>
        <v>30895038.200000007</v>
      </c>
      <c r="H306" s="177">
        <f t="shared" si="25"/>
        <v>579232</v>
      </c>
    </row>
    <row r="307" spans="1:8" x14ac:dyDescent="0.25">
      <c r="A307" s="796" t="s">
        <v>853</v>
      </c>
      <c r="B307" s="797">
        <v>305</v>
      </c>
      <c r="C307" s="797">
        <v>84469.1</v>
      </c>
      <c r="D307" s="797">
        <v>3232</v>
      </c>
      <c r="E307" s="176">
        <f t="shared" si="28"/>
        <v>13715284.100000003</v>
      </c>
      <c r="F307" s="176">
        <f t="shared" si="28"/>
        <v>887513</v>
      </c>
      <c r="G307" s="177">
        <f t="shared" si="24"/>
        <v>30810569.100000009</v>
      </c>
      <c r="H307" s="177">
        <f t="shared" si="25"/>
        <v>576000</v>
      </c>
    </row>
    <row r="308" spans="1:8" x14ac:dyDescent="0.25">
      <c r="A308" s="796" t="s">
        <v>853</v>
      </c>
      <c r="B308" s="797">
        <v>306</v>
      </c>
      <c r="C308" s="797">
        <v>68530.099999999962</v>
      </c>
      <c r="D308" s="797">
        <v>2548</v>
      </c>
      <c r="E308" s="176">
        <f t="shared" ref="E308:F323" si="29">E307+C308</f>
        <v>13783814.200000003</v>
      </c>
      <c r="F308" s="176">
        <f t="shared" si="29"/>
        <v>890061</v>
      </c>
      <c r="G308" s="177">
        <f t="shared" si="24"/>
        <v>30742039.000000007</v>
      </c>
      <c r="H308" s="177">
        <f t="shared" si="25"/>
        <v>573452</v>
      </c>
    </row>
    <row r="309" spans="1:8" x14ac:dyDescent="0.25">
      <c r="A309" s="796" t="s">
        <v>853</v>
      </c>
      <c r="B309" s="797">
        <v>307</v>
      </c>
      <c r="C309" s="797">
        <v>89634.599999999962</v>
      </c>
      <c r="D309" s="797">
        <v>3437</v>
      </c>
      <c r="E309" s="176">
        <f t="shared" si="29"/>
        <v>13873448.800000003</v>
      </c>
      <c r="F309" s="176">
        <f t="shared" si="29"/>
        <v>893498</v>
      </c>
      <c r="G309" s="177">
        <f t="shared" si="24"/>
        <v>30652404.400000006</v>
      </c>
      <c r="H309" s="177">
        <f t="shared" si="25"/>
        <v>570015</v>
      </c>
    </row>
    <row r="310" spans="1:8" x14ac:dyDescent="0.25">
      <c r="A310" s="796" t="s">
        <v>853</v>
      </c>
      <c r="B310" s="797">
        <v>308</v>
      </c>
      <c r="C310" s="797">
        <v>85607.999999999956</v>
      </c>
      <c r="D310" s="797">
        <v>3250</v>
      </c>
      <c r="E310" s="176">
        <f t="shared" si="29"/>
        <v>13959056.800000003</v>
      </c>
      <c r="F310" s="176">
        <f t="shared" si="29"/>
        <v>896748</v>
      </c>
      <c r="G310" s="177">
        <f t="shared" si="24"/>
        <v>30566796.400000006</v>
      </c>
      <c r="H310" s="177">
        <f t="shared" si="25"/>
        <v>566765</v>
      </c>
    </row>
    <row r="311" spans="1:8" x14ac:dyDescent="0.25">
      <c r="A311" s="796" t="s">
        <v>853</v>
      </c>
      <c r="B311" s="797">
        <v>309</v>
      </c>
      <c r="C311" s="797">
        <v>80337.699999999953</v>
      </c>
      <c r="D311" s="797">
        <v>3006</v>
      </c>
      <c r="E311" s="176">
        <f t="shared" si="29"/>
        <v>14039394.500000002</v>
      </c>
      <c r="F311" s="176">
        <f t="shared" si="29"/>
        <v>899754</v>
      </c>
      <c r="G311" s="177">
        <f t="shared" si="24"/>
        <v>30486458.70000001</v>
      </c>
      <c r="H311" s="177">
        <f t="shared" si="25"/>
        <v>563759</v>
      </c>
    </row>
    <row r="312" spans="1:8" x14ac:dyDescent="0.25">
      <c r="A312" s="796" t="s">
        <v>853</v>
      </c>
      <c r="B312" s="797">
        <v>310</v>
      </c>
      <c r="C312" s="797">
        <v>83372.2</v>
      </c>
      <c r="D312" s="797">
        <v>3132</v>
      </c>
      <c r="E312" s="176">
        <f t="shared" si="29"/>
        <v>14122766.700000001</v>
      </c>
      <c r="F312" s="176">
        <f t="shared" si="29"/>
        <v>902886</v>
      </c>
      <c r="G312" s="177">
        <f t="shared" si="24"/>
        <v>30403086.500000007</v>
      </c>
      <c r="H312" s="177">
        <f t="shared" si="25"/>
        <v>560627</v>
      </c>
    </row>
    <row r="313" spans="1:8" x14ac:dyDescent="0.25">
      <c r="A313" s="796" t="s">
        <v>853</v>
      </c>
      <c r="B313" s="797">
        <v>311</v>
      </c>
      <c r="C313" s="797">
        <v>78044</v>
      </c>
      <c r="D313" s="797">
        <v>2910</v>
      </c>
      <c r="E313" s="176">
        <f t="shared" si="29"/>
        <v>14200810.700000001</v>
      </c>
      <c r="F313" s="176">
        <f t="shared" si="29"/>
        <v>905796</v>
      </c>
      <c r="G313" s="177">
        <f t="shared" si="24"/>
        <v>30325042.500000007</v>
      </c>
      <c r="H313" s="177">
        <f t="shared" si="25"/>
        <v>557717</v>
      </c>
    </row>
    <row r="314" spans="1:8" x14ac:dyDescent="0.25">
      <c r="A314" s="796" t="s">
        <v>853</v>
      </c>
      <c r="B314" s="797">
        <v>312</v>
      </c>
      <c r="C314" s="797">
        <v>88883.400000000023</v>
      </c>
      <c r="D314" s="797">
        <v>3325</v>
      </c>
      <c r="E314" s="176">
        <f t="shared" si="29"/>
        <v>14289694.100000001</v>
      </c>
      <c r="F314" s="176">
        <f t="shared" si="29"/>
        <v>909121</v>
      </c>
      <c r="G314" s="177">
        <f t="shared" si="24"/>
        <v>30236159.100000009</v>
      </c>
      <c r="H314" s="177">
        <f t="shared" si="25"/>
        <v>554392</v>
      </c>
    </row>
    <row r="315" spans="1:8" x14ac:dyDescent="0.25">
      <c r="A315" s="796" t="s">
        <v>853</v>
      </c>
      <c r="B315" s="797">
        <v>313</v>
      </c>
      <c r="C315" s="797">
        <v>77913.800000000047</v>
      </c>
      <c r="D315" s="797">
        <v>2899</v>
      </c>
      <c r="E315" s="176">
        <f t="shared" si="29"/>
        <v>14367607.900000002</v>
      </c>
      <c r="F315" s="176">
        <f t="shared" si="29"/>
        <v>912020</v>
      </c>
      <c r="G315" s="177">
        <f t="shared" si="24"/>
        <v>30158245.300000008</v>
      </c>
      <c r="H315" s="177">
        <f t="shared" si="25"/>
        <v>551493</v>
      </c>
    </row>
    <row r="316" spans="1:8" x14ac:dyDescent="0.25">
      <c r="A316" s="796" t="s">
        <v>853</v>
      </c>
      <c r="B316" s="797">
        <v>314</v>
      </c>
      <c r="C316" s="797">
        <v>79432.000000000044</v>
      </c>
      <c r="D316" s="797">
        <v>2940</v>
      </c>
      <c r="E316" s="176">
        <f t="shared" si="29"/>
        <v>14447039.900000002</v>
      </c>
      <c r="F316" s="176">
        <f t="shared" si="29"/>
        <v>914960</v>
      </c>
      <c r="G316" s="177">
        <f t="shared" si="24"/>
        <v>30078813.300000008</v>
      </c>
      <c r="H316" s="177">
        <f t="shared" si="25"/>
        <v>548553</v>
      </c>
    </row>
    <row r="317" spans="1:8" x14ac:dyDescent="0.25">
      <c r="A317" s="796" t="s">
        <v>853</v>
      </c>
      <c r="B317" s="797">
        <v>315</v>
      </c>
      <c r="C317" s="797">
        <v>88194.699999999953</v>
      </c>
      <c r="D317" s="797">
        <v>3259</v>
      </c>
      <c r="E317" s="176">
        <f t="shared" si="29"/>
        <v>14535234.600000001</v>
      </c>
      <c r="F317" s="176">
        <f t="shared" si="29"/>
        <v>918219</v>
      </c>
      <c r="G317" s="177">
        <f t="shared" si="24"/>
        <v>29990618.600000009</v>
      </c>
      <c r="H317" s="177">
        <f t="shared" si="25"/>
        <v>545294</v>
      </c>
    </row>
    <row r="318" spans="1:8" x14ac:dyDescent="0.25">
      <c r="A318" s="796" t="s">
        <v>853</v>
      </c>
      <c r="B318" s="797">
        <v>316</v>
      </c>
      <c r="C318" s="797">
        <v>80255.699999999968</v>
      </c>
      <c r="D318" s="797">
        <v>2972</v>
      </c>
      <c r="E318" s="176">
        <f t="shared" si="29"/>
        <v>14615490.300000001</v>
      </c>
      <c r="F318" s="176">
        <f t="shared" si="29"/>
        <v>921191</v>
      </c>
      <c r="G318" s="177">
        <f t="shared" si="24"/>
        <v>29910362.90000001</v>
      </c>
      <c r="H318" s="177">
        <f t="shared" si="25"/>
        <v>542322</v>
      </c>
    </row>
    <row r="319" spans="1:8" x14ac:dyDescent="0.25">
      <c r="A319" s="796" t="s">
        <v>853</v>
      </c>
      <c r="B319" s="797">
        <v>317</v>
      </c>
      <c r="C319" s="797">
        <v>80504.900000000009</v>
      </c>
      <c r="D319" s="797">
        <v>2982</v>
      </c>
      <c r="E319" s="176">
        <f t="shared" si="29"/>
        <v>14695995.200000001</v>
      </c>
      <c r="F319" s="176">
        <f t="shared" si="29"/>
        <v>924173</v>
      </c>
      <c r="G319" s="177">
        <f t="shared" si="24"/>
        <v>29829858.000000007</v>
      </c>
      <c r="H319" s="177">
        <f t="shared" si="25"/>
        <v>539340</v>
      </c>
    </row>
    <row r="320" spans="1:8" x14ac:dyDescent="0.25">
      <c r="A320" s="796" t="s">
        <v>853</v>
      </c>
      <c r="B320" s="797">
        <v>318</v>
      </c>
      <c r="C320" s="797">
        <v>81067</v>
      </c>
      <c r="D320" s="797">
        <v>2992</v>
      </c>
      <c r="E320" s="176">
        <f t="shared" si="29"/>
        <v>14777062.200000001</v>
      </c>
      <c r="F320" s="176">
        <f t="shared" si="29"/>
        <v>927165</v>
      </c>
      <c r="G320" s="177">
        <f t="shared" si="24"/>
        <v>29748791.000000007</v>
      </c>
      <c r="H320" s="177">
        <f t="shared" si="25"/>
        <v>536348</v>
      </c>
    </row>
    <row r="321" spans="1:8" x14ac:dyDescent="0.25">
      <c r="A321" s="796" t="s">
        <v>853</v>
      </c>
      <c r="B321" s="797">
        <v>319</v>
      </c>
      <c r="C321" s="797">
        <v>78119.299999999959</v>
      </c>
      <c r="D321" s="797">
        <v>2835</v>
      </c>
      <c r="E321" s="176">
        <f t="shared" si="29"/>
        <v>14855181.500000002</v>
      </c>
      <c r="F321" s="176">
        <f t="shared" si="29"/>
        <v>930000</v>
      </c>
      <c r="G321" s="177">
        <f t="shared" si="24"/>
        <v>29670671.70000001</v>
      </c>
      <c r="H321" s="177">
        <f t="shared" si="25"/>
        <v>533513</v>
      </c>
    </row>
    <row r="322" spans="1:8" x14ac:dyDescent="0.25">
      <c r="A322" s="796" t="s">
        <v>853</v>
      </c>
      <c r="B322" s="797">
        <v>320</v>
      </c>
      <c r="C322" s="797">
        <v>84450.099999999991</v>
      </c>
      <c r="D322" s="797">
        <v>3073</v>
      </c>
      <c r="E322" s="176">
        <f t="shared" si="29"/>
        <v>14939631.600000001</v>
      </c>
      <c r="F322" s="176">
        <f t="shared" si="29"/>
        <v>933073</v>
      </c>
      <c r="G322" s="177">
        <f t="shared" si="24"/>
        <v>29586221.600000009</v>
      </c>
      <c r="H322" s="177">
        <f t="shared" si="25"/>
        <v>530440</v>
      </c>
    </row>
    <row r="323" spans="1:8" x14ac:dyDescent="0.25">
      <c r="A323" s="796" t="s">
        <v>853</v>
      </c>
      <c r="B323" s="797">
        <v>321</v>
      </c>
      <c r="C323" s="797">
        <v>79594.399999999965</v>
      </c>
      <c r="D323" s="797">
        <v>2879</v>
      </c>
      <c r="E323" s="176">
        <f t="shared" si="29"/>
        <v>15019226.000000002</v>
      </c>
      <c r="F323" s="176">
        <f t="shared" si="29"/>
        <v>935952</v>
      </c>
      <c r="G323" s="177">
        <f t="shared" ref="G323:G386" si="30">$E$2394-E323</f>
        <v>29506627.20000001</v>
      </c>
      <c r="H323" s="177">
        <f t="shared" ref="H323:H386" si="31">$F$2394-F323</f>
        <v>527561</v>
      </c>
    </row>
    <row r="324" spans="1:8" x14ac:dyDescent="0.25">
      <c r="A324" s="796" t="s">
        <v>853</v>
      </c>
      <c r="B324" s="797">
        <v>322</v>
      </c>
      <c r="C324" s="797">
        <v>76942.499999999985</v>
      </c>
      <c r="D324" s="797">
        <v>2772</v>
      </c>
      <c r="E324" s="176">
        <f t="shared" ref="E324:F339" si="32">E323+C324</f>
        <v>15096168.500000002</v>
      </c>
      <c r="F324" s="176">
        <f t="shared" si="32"/>
        <v>938724</v>
      </c>
      <c r="G324" s="177">
        <f t="shared" si="30"/>
        <v>29429684.70000001</v>
      </c>
      <c r="H324" s="177">
        <f t="shared" si="31"/>
        <v>524789</v>
      </c>
    </row>
    <row r="325" spans="1:8" x14ac:dyDescent="0.25">
      <c r="A325" s="796" t="s">
        <v>853</v>
      </c>
      <c r="B325" s="797">
        <v>323</v>
      </c>
      <c r="C325" s="797">
        <v>74938.099999999948</v>
      </c>
      <c r="D325" s="797">
        <v>2705</v>
      </c>
      <c r="E325" s="176">
        <f t="shared" si="32"/>
        <v>15171106.600000001</v>
      </c>
      <c r="F325" s="176">
        <f t="shared" si="32"/>
        <v>941429</v>
      </c>
      <c r="G325" s="177">
        <f t="shared" si="30"/>
        <v>29354746.600000009</v>
      </c>
      <c r="H325" s="177">
        <f t="shared" si="31"/>
        <v>522084</v>
      </c>
    </row>
    <row r="326" spans="1:8" x14ac:dyDescent="0.25">
      <c r="A326" s="796" t="s">
        <v>853</v>
      </c>
      <c r="B326" s="797">
        <v>324</v>
      </c>
      <c r="C326" s="797">
        <v>74846.899999999994</v>
      </c>
      <c r="D326" s="797">
        <v>2693</v>
      </c>
      <c r="E326" s="176">
        <f t="shared" si="32"/>
        <v>15245953.500000002</v>
      </c>
      <c r="F326" s="176">
        <f t="shared" si="32"/>
        <v>944122</v>
      </c>
      <c r="G326" s="177">
        <f t="shared" si="30"/>
        <v>29279899.70000001</v>
      </c>
      <c r="H326" s="177">
        <f t="shared" si="31"/>
        <v>519391</v>
      </c>
    </row>
    <row r="327" spans="1:8" x14ac:dyDescent="0.25">
      <c r="A327" s="796" t="s">
        <v>853</v>
      </c>
      <c r="B327" s="797">
        <v>325</v>
      </c>
      <c r="C327" s="797">
        <v>67596.600000000006</v>
      </c>
      <c r="D327" s="797">
        <v>2410</v>
      </c>
      <c r="E327" s="176">
        <f t="shared" si="32"/>
        <v>15313550.100000001</v>
      </c>
      <c r="F327" s="176">
        <f t="shared" si="32"/>
        <v>946532</v>
      </c>
      <c r="G327" s="177">
        <f t="shared" si="30"/>
        <v>29212303.100000009</v>
      </c>
      <c r="H327" s="177">
        <f t="shared" si="31"/>
        <v>516981</v>
      </c>
    </row>
    <row r="328" spans="1:8" x14ac:dyDescent="0.25">
      <c r="A328" s="796" t="s">
        <v>853</v>
      </c>
      <c r="B328" s="797">
        <v>326</v>
      </c>
      <c r="C328" s="797">
        <v>75941.799999999974</v>
      </c>
      <c r="D328" s="797">
        <v>2680</v>
      </c>
      <c r="E328" s="176">
        <f t="shared" si="32"/>
        <v>15389491.900000002</v>
      </c>
      <c r="F328" s="176">
        <f t="shared" si="32"/>
        <v>949212</v>
      </c>
      <c r="G328" s="177">
        <f t="shared" si="30"/>
        <v>29136361.300000008</v>
      </c>
      <c r="H328" s="177">
        <f t="shared" si="31"/>
        <v>514301</v>
      </c>
    </row>
    <row r="329" spans="1:8" x14ac:dyDescent="0.25">
      <c r="A329" s="796" t="s">
        <v>853</v>
      </c>
      <c r="B329" s="797">
        <v>327</v>
      </c>
      <c r="C329" s="797">
        <v>74549.700000000041</v>
      </c>
      <c r="D329" s="797">
        <v>2634</v>
      </c>
      <c r="E329" s="176">
        <f t="shared" si="32"/>
        <v>15464041.600000001</v>
      </c>
      <c r="F329" s="176">
        <f t="shared" si="32"/>
        <v>951846</v>
      </c>
      <c r="G329" s="177">
        <f t="shared" si="30"/>
        <v>29061811.600000009</v>
      </c>
      <c r="H329" s="177">
        <f t="shared" si="31"/>
        <v>511667</v>
      </c>
    </row>
    <row r="330" spans="1:8" x14ac:dyDescent="0.25">
      <c r="A330" s="796" t="s">
        <v>853</v>
      </c>
      <c r="B330" s="797">
        <v>328</v>
      </c>
      <c r="C330" s="797">
        <v>83313</v>
      </c>
      <c r="D330" s="797">
        <v>2921</v>
      </c>
      <c r="E330" s="176">
        <f t="shared" si="32"/>
        <v>15547354.600000001</v>
      </c>
      <c r="F330" s="176">
        <f t="shared" si="32"/>
        <v>954767</v>
      </c>
      <c r="G330" s="177">
        <f t="shared" si="30"/>
        <v>28978498.600000009</v>
      </c>
      <c r="H330" s="177">
        <f t="shared" si="31"/>
        <v>508746</v>
      </c>
    </row>
    <row r="331" spans="1:8" x14ac:dyDescent="0.25">
      <c r="A331" s="796" t="s">
        <v>853</v>
      </c>
      <c r="B331" s="797">
        <v>329</v>
      </c>
      <c r="C331" s="797">
        <v>80925.800000000017</v>
      </c>
      <c r="D331" s="797">
        <v>2866</v>
      </c>
      <c r="E331" s="176">
        <f t="shared" si="32"/>
        <v>15628280.400000002</v>
      </c>
      <c r="F331" s="176">
        <f t="shared" si="32"/>
        <v>957633</v>
      </c>
      <c r="G331" s="177">
        <f t="shared" si="30"/>
        <v>28897572.800000008</v>
      </c>
      <c r="H331" s="177">
        <f t="shared" si="31"/>
        <v>505880</v>
      </c>
    </row>
    <row r="332" spans="1:8" x14ac:dyDescent="0.25">
      <c r="A332" s="796" t="s">
        <v>853</v>
      </c>
      <c r="B332" s="797">
        <v>330</v>
      </c>
      <c r="C332" s="797">
        <v>71278.39999999998</v>
      </c>
      <c r="D332" s="797">
        <v>2513</v>
      </c>
      <c r="E332" s="176">
        <f t="shared" si="32"/>
        <v>15699558.800000003</v>
      </c>
      <c r="F332" s="176">
        <f t="shared" si="32"/>
        <v>960146</v>
      </c>
      <c r="G332" s="177">
        <f t="shared" si="30"/>
        <v>28826294.400000006</v>
      </c>
      <c r="H332" s="177">
        <f t="shared" si="31"/>
        <v>503367</v>
      </c>
    </row>
    <row r="333" spans="1:8" x14ac:dyDescent="0.25">
      <c r="A333" s="796" t="s">
        <v>853</v>
      </c>
      <c r="B333" s="797">
        <v>331</v>
      </c>
      <c r="C333" s="797">
        <v>73480.60000000002</v>
      </c>
      <c r="D333" s="797">
        <v>2570</v>
      </c>
      <c r="E333" s="176">
        <f t="shared" si="32"/>
        <v>15773039.400000002</v>
      </c>
      <c r="F333" s="176">
        <f t="shared" si="32"/>
        <v>962716</v>
      </c>
      <c r="G333" s="177">
        <f t="shared" si="30"/>
        <v>28752813.800000008</v>
      </c>
      <c r="H333" s="177">
        <f t="shared" si="31"/>
        <v>500797</v>
      </c>
    </row>
    <row r="334" spans="1:8" x14ac:dyDescent="0.25">
      <c r="A334" s="796" t="s">
        <v>853</v>
      </c>
      <c r="B334" s="797">
        <v>332</v>
      </c>
      <c r="C334" s="797">
        <v>60082.999999999985</v>
      </c>
      <c r="D334" s="797">
        <v>2115</v>
      </c>
      <c r="E334" s="176">
        <f t="shared" si="32"/>
        <v>15833122.400000002</v>
      </c>
      <c r="F334" s="176">
        <f t="shared" si="32"/>
        <v>964831</v>
      </c>
      <c r="G334" s="177">
        <f t="shared" si="30"/>
        <v>28692730.800000008</v>
      </c>
      <c r="H334" s="177">
        <f t="shared" si="31"/>
        <v>498682</v>
      </c>
    </row>
    <row r="335" spans="1:8" x14ac:dyDescent="0.25">
      <c r="A335" s="796" t="s">
        <v>853</v>
      </c>
      <c r="B335" s="797">
        <v>333</v>
      </c>
      <c r="C335" s="797">
        <v>74559.999999999956</v>
      </c>
      <c r="D335" s="797">
        <v>2599</v>
      </c>
      <c r="E335" s="176">
        <f t="shared" si="32"/>
        <v>15907682.400000002</v>
      </c>
      <c r="F335" s="176">
        <f t="shared" si="32"/>
        <v>967430</v>
      </c>
      <c r="G335" s="177">
        <f t="shared" si="30"/>
        <v>28618170.800000008</v>
      </c>
      <c r="H335" s="177">
        <f t="shared" si="31"/>
        <v>496083</v>
      </c>
    </row>
    <row r="336" spans="1:8" x14ac:dyDescent="0.25">
      <c r="A336" s="796" t="s">
        <v>853</v>
      </c>
      <c r="B336" s="797">
        <v>334</v>
      </c>
      <c r="C336" s="797">
        <v>76126.500000000044</v>
      </c>
      <c r="D336" s="797">
        <v>2683</v>
      </c>
      <c r="E336" s="176">
        <f t="shared" si="32"/>
        <v>15983808.900000002</v>
      </c>
      <c r="F336" s="176">
        <f t="shared" si="32"/>
        <v>970113</v>
      </c>
      <c r="G336" s="177">
        <f t="shared" si="30"/>
        <v>28542044.300000008</v>
      </c>
      <c r="H336" s="177">
        <f t="shared" si="31"/>
        <v>493400</v>
      </c>
    </row>
    <row r="337" spans="1:8" x14ac:dyDescent="0.25">
      <c r="A337" s="796" t="s">
        <v>853</v>
      </c>
      <c r="B337" s="797">
        <v>335</v>
      </c>
      <c r="C337" s="797">
        <v>73339.600000000006</v>
      </c>
      <c r="D337" s="797">
        <v>2561</v>
      </c>
      <c r="E337" s="176">
        <f t="shared" si="32"/>
        <v>16057148.500000002</v>
      </c>
      <c r="F337" s="176">
        <f t="shared" si="32"/>
        <v>972674</v>
      </c>
      <c r="G337" s="177">
        <f t="shared" si="30"/>
        <v>28468704.70000001</v>
      </c>
      <c r="H337" s="177">
        <f t="shared" si="31"/>
        <v>490839</v>
      </c>
    </row>
    <row r="338" spans="1:8" x14ac:dyDescent="0.25">
      <c r="A338" s="796" t="s">
        <v>853</v>
      </c>
      <c r="B338" s="797">
        <v>336</v>
      </c>
      <c r="C338" s="797">
        <v>70888.300000000017</v>
      </c>
      <c r="D338" s="797">
        <v>2446</v>
      </c>
      <c r="E338" s="176">
        <f t="shared" si="32"/>
        <v>16128036.800000003</v>
      </c>
      <c r="F338" s="176">
        <f t="shared" si="32"/>
        <v>975120</v>
      </c>
      <c r="G338" s="177">
        <f t="shared" si="30"/>
        <v>28397816.400000006</v>
      </c>
      <c r="H338" s="177">
        <f t="shared" si="31"/>
        <v>488393</v>
      </c>
    </row>
    <row r="339" spans="1:8" x14ac:dyDescent="0.25">
      <c r="A339" s="796" t="s">
        <v>853</v>
      </c>
      <c r="B339" s="797">
        <v>337</v>
      </c>
      <c r="C339" s="797">
        <v>80200.400000000038</v>
      </c>
      <c r="D339" s="797">
        <v>2763</v>
      </c>
      <c r="E339" s="176">
        <f t="shared" si="32"/>
        <v>16208237.200000003</v>
      </c>
      <c r="F339" s="176">
        <f t="shared" si="32"/>
        <v>977883</v>
      </c>
      <c r="G339" s="177">
        <f t="shared" si="30"/>
        <v>28317616.000000007</v>
      </c>
      <c r="H339" s="177">
        <f t="shared" si="31"/>
        <v>485630</v>
      </c>
    </row>
    <row r="340" spans="1:8" x14ac:dyDescent="0.25">
      <c r="A340" s="796" t="s">
        <v>853</v>
      </c>
      <c r="B340" s="797">
        <v>338</v>
      </c>
      <c r="C340" s="797">
        <v>77058.3</v>
      </c>
      <c r="D340" s="797">
        <v>2697</v>
      </c>
      <c r="E340" s="176">
        <f t="shared" ref="E340:F355" si="33">E339+C340</f>
        <v>16285295.500000004</v>
      </c>
      <c r="F340" s="176">
        <f t="shared" si="33"/>
        <v>980580</v>
      </c>
      <c r="G340" s="177">
        <f t="shared" si="30"/>
        <v>28240557.700000007</v>
      </c>
      <c r="H340" s="177">
        <f t="shared" si="31"/>
        <v>482933</v>
      </c>
    </row>
    <row r="341" spans="1:8" x14ac:dyDescent="0.25">
      <c r="A341" s="796" t="s">
        <v>853</v>
      </c>
      <c r="B341" s="797">
        <v>339</v>
      </c>
      <c r="C341" s="797">
        <v>69829.700000000055</v>
      </c>
      <c r="D341" s="797">
        <v>2412</v>
      </c>
      <c r="E341" s="176">
        <f t="shared" si="33"/>
        <v>16355125.200000003</v>
      </c>
      <c r="F341" s="176">
        <f t="shared" si="33"/>
        <v>982992</v>
      </c>
      <c r="G341" s="177">
        <f t="shared" si="30"/>
        <v>28170728.000000007</v>
      </c>
      <c r="H341" s="177">
        <f t="shared" si="31"/>
        <v>480521</v>
      </c>
    </row>
    <row r="342" spans="1:8" x14ac:dyDescent="0.25">
      <c r="A342" s="796" t="s">
        <v>853</v>
      </c>
      <c r="B342" s="797">
        <v>340</v>
      </c>
      <c r="C342" s="797">
        <v>76496.700000000026</v>
      </c>
      <c r="D342" s="797">
        <v>2602</v>
      </c>
      <c r="E342" s="176">
        <f t="shared" si="33"/>
        <v>16431621.900000002</v>
      </c>
      <c r="F342" s="176">
        <f t="shared" si="33"/>
        <v>985594</v>
      </c>
      <c r="G342" s="177">
        <f t="shared" si="30"/>
        <v>28094231.300000008</v>
      </c>
      <c r="H342" s="177">
        <f t="shared" si="31"/>
        <v>477919</v>
      </c>
    </row>
    <row r="343" spans="1:8" x14ac:dyDescent="0.25">
      <c r="A343" s="796" t="s">
        <v>853</v>
      </c>
      <c r="B343" s="797">
        <v>341</v>
      </c>
      <c r="C343" s="797">
        <v>70578.200000000026</v>
      </c>
      <c r="D343" s="797">
        <v>2411</v>
      </c>
      <c r="E343" s="176">
        <f t="shared" si="33"/>
        <v>16502200.100000001</v>
      </c>
      <c r="F343" s="176">
        <f t="shared" si="33"/>
        <v>988005</v>
      </c>
      <c r="G343" s="177">
        <f t="shared" si="30"/>
        <v>28023653.100000009</v>
      </c>
      <c r="H343" s="177">
        <f t="shared" si="31"/>
        <v>475508</v>
      </c>
    </row>
    <row r="344" spans="1:8" x14ac:dyDescent="0.25">
      <c r="A344" s="796" t="s">
        <v>853</v>
      </c>
      <c r="B344" s="797">
        <v>342</v>
      </c>
      <c r="C344" s="797">
        <v>73526.800000000017</v>
      </c>
      <c r="D344" s="797">
        <v>2474</v>
      </c>
      <c r="E344" s="176">
        <f t="shared" si="33"/>
        <v>16575726.900000002</v>
      </c>
      <c r="F344" s="176">
        <f t="shared" si="33"/>
        <v>990479</v>
      </c>
      <c r="G344" s="177">
        <f t="shared" si="30"/>
        <v>27950126.300000008</v>
      </c>
      <c r="H344" s="177">
        <f t="shared" si="31"/>
        <v>473034</v>
      </c>
    </row>
    <row r="345" spans="1:8" x14ac:dyDescent="0.25">
      <c r="A345" s="796" t="s">
        <v>853</v>
      </c>
      <c r="B345" s="797">
        <v>343</v>
      </c>
      <c r="C345" s="797">
        <v>73408.600000000006</v>
      </c>
      <c r="D345" s="797">
        <v>2504</v>
      </c>
      <c r="E345" s="176">
        <f t="shared" si="33"/>
        <v>16649135.500000002</v>
      </c>
      <c r="F345" s="176">
        <f t="shared" si="33"/>
        <v>992983</v>
      </c>
      <c r="G345" s="177">
        <f t="shared" si="30"/>
        <v>27876717.70000001</v>
      </c>
      <c r="H345" s="177">
        <f t="shared" si="31"/>
        <v>470530</v>
      </c>
    </row>
    <row r="346" spans="1:8" x14ac:dyDescent="0.25">
      <c r="A346" s="796" t="s">
        <v>853</v>
      </c>
      <c r="B346" s="797">
        <v>344</v>
      </c>
      <c r="C346" s="797">
        <v>73616.999999999985</v>
      </c>
      <c r="D346" s="797">
        <v>2472</v>
      </c>
      <c r="E346" s="176">
        <f t="shared" si="33"/>
        <v>16722752.500000002</v>
      </c>
      <c r="F346" s="176">
        <f t="shared" si="33"/>
        <v>995455</v>
      </c>
      <c r="G346" s="177">
        <f t="shared" si="30"/>
        <v>27803100.70000001</v>
      </c>
      <c r="H346" s="177">
        <f t="shared" si="31"/>
        <v>468058</v>
      </c>
    </row>
    <row r="347" spans="1:8" x14ac:dyDescent="0.25">
      <c r="A347" s="796" t="s">
        <v>853</v>
      </c>
      <c r="B347" s="797">
        <v>345</v>
      </c>
      <c r="C347" s="797">
        <v>73478.799999999988</v>
      </c>
      <c r="D347" s="797">
        <v>2476</v>
      </c>
      <c r="E347" s="176">
        <f t="shared" si="33"/>
        <v>16796231.300000001</v>
      </c>
      <c r="F347" s="176">
        <f t="shared" si="33"/>
        <v>997931</v>
      </c>
      <c r="G347" s="177">
        <f t="shared" si="30"/>
        <v>27729621.90000001</v>
      </c>
      <c r="H347" s="177">
        <f t="shared" si="31"/>
        <v>465582</v>
      </c>
    </row>
    <row r="348" spans="1:8" x14ac:dyDescent="0.25">
      <c r="A348" s="796" t="s">
        <v>853</v>
      </c>
      <c r="B348" s="797">
        <v>346</v>
      </c>
      <c r="C348" s="797">
        <v>70226.3</v>
      </c>
      <c r="D348" s="797">
        <v>2364</v>
      </c>
      <c r="E348" s="176">
        <f t="shared" si="33"/>
        <v>16866457.600000001</v>
      </c>
      <c r="F348" s="176">
        <f t="shared" si="33"/>
        <v>1000295</v>
      </c>
      <c r="G348" s="177">
        <f t="shared" si="30"/>
        <v>27659395.600000009</v>
      </c>
      <c r="H348" s="177">
        <f t="shared" si="31"/>
        <v>463218</v>
      </c>
    </row>
    <row r="349" spans="1:8" x14ac:dyDescent="0.25">
      <c r="A349" s="796" t="s">
        <v>853</v>
      </c>
      <c r="B349" s="797">
        <v>347</v>
      </c>
      <c r="C349" s="797">
        <v>71111.599999999977</v>
      </c>
      <c r="D349" s="797">
        <v>2387</v>
      </c>
      <c r="E349" s="176">
        <f t="shared" si="33"/>
        <v>16937569.200000003</v>
      </c>
      <c r="F349" s="176">
        <f t="shared" si="33"/>
        <v>1002682</v>
      </c>
      <c r="G349" s="177">
        <f t="shared" si="30"/>
        <v>27588284.000000007</v>
      </c>
      <c r="H349" s="177">
        <f t="shared" si="31"/>
        <v>460831</v>
      </c>
    </row>
    <row r="350" spans="1:8" x14ac:dyDescent="0.25">
      <c r="A350" s="796" t="s">
        <v>853</v>
      </c>
      <c r="B350" s="797">
        <v>348</v>
      </c>
      <c r="C350" s="797">
        <v>73063.999999999971</v>
      </c>
      <c r="D350" s="797">
        <v>2450</v>
      </c>
      <c r="E350" s="176">
        <f t="shared" si="33"/>
        <v>17010633.200000003</v>
      </c>
      <c r="F350" s="176">
        <f t="shared" si="33"/>
        <v>1005132</v>
      </c>
      <c r="G350" s="177">
        <f t="shared" si="30"/>
        <v>27515220.000000007</v>
      </c>
      <c r="H350" s="177">
        <f t="shared" si="31"/>
        <v>458381</v>
      </c>
    </row>
    <row r="351" spans="1:8" x14ac:dyDescent="0.25">
      <c r="A351" s="796" t="s">
        <v>853</v>
      </c>
      <c r="B351" s="797">
        <v>349</v>
      </c>
      <c r="C351" s="797">
        <v>68050.999999999956</v>
      </c>
      <c r="D351" s="797">
        <v>2292</v>
      </c>
      <c r="E351" s="176">
        <f t="shared" si="33"/>
        <v>17078684.200000003</v>
      </c>
      <c r="F351" s="176">
        <f t="shared" si="33"/>
        <v>1007424</v>
      </c>
      <c r="G351" s="177">
        <f t="shared" si="30"/>
        <v>27447169.000000007</v>
      </c>
      <c r="H351" s="177">
        <f t="shared" si="31"/>
        <v>456089</v>
      </c>
    </row>
    <row r="352" spans="1:8" x14ac:dyDescent="0.25">
      <c r="A352" s="796" t="s">
        <v>853</v>
      </c>
      <c r="B352" s="797">
        <v>350</v>
      </c>
      <c r="C352" s="797">
        <v>71740.399999999994</v>
      </c>
      <c r="D352" s="797">
        <v>2373</v>
      </c>
      <c r="E352" s="176">
        <f t="shared" si="33"/>
        <v>17150424.600000001</v>
      </c>
      <c r="F352" s="176">
        <f t="shared" si="33"/>
        <v>1009797</v>
      </c>
      <c r="G352" s="177">
        <f t="shared" si="30"/>
        <v>27375428.600000009</v>
      </c>
      <c r="H352" s="177">
        <f t="shared" si="31"/>
        <v>453716</v>
      </c>
    </row>
    <row r="353" spans="1:8" x14ac:dyDescent="0.25">
      <c r="A353" s="796" t="s">
        <v>853</v>
      </c>
      <c r="B353" s="797">
        <v>351</v>
      </c>
      <c r="C353" s="797">
        <v>66678.100000000006</v>
      </c>
      <c r="D353" s="797">
        <v>2206</v>
      </c>
      <c r="E353" s="176">
        <f t="shared" si="33"/>
        <v>17217102.700000003</v>
      </c>
      <c r="F353" s="176">
        <f t="shared" si="33"/>
        <v>1012003</v>
      </c>
      <c r="G353" s="177">
        <f t="shared" si="30"/>
        <v>27308750.500000007</v>
      </c>
      <c r="H353" s="177">
        <f t="shared" si="31"/>
        <v>451510</v>
      </c>
    </row>
    <row r="354" spans="1:8" x14ac:dyDescent="0.25">
      <c r="A354" s="796" t="s">
        <v>853</v>
      </c>
      <c r="B354" s="797">
        <v>352</v>
      </c>
      <c r="C354" s="797">
        <v>62293.500000000044</v>
      </c>
      <c r="D354" s="797">
        <v>2014</v>
      </c>
      <c r="E354" s="176">
        <f t="shared" si="33"/>
        <v>17279396.200000003</v>
      </c>
      <c r="F354" s="176">
        <f t="shared" si="33"/>
        <v>1014017</v>
      </c>
      <c r="G354" s="177">
        <f t="shared" si="30"/>
        <v>27246457.000000007</v>
      </c>
      <c r="H354" s="177">
        <f t="shared" si="31"/>
        <v>449496</v>
      </c>
    </row>
    <row r="355" spans="1:8" x14ac:dyDescent="0.25">
      <c r="A355" s="796" t="s">
        <v>853</v>
      </c>
      <c r="B355" s="797">
        <v>353</v>
      </c>
      <c r="C355" s="797">
        <v>65290.800000000017</v>
      </c>
      <c r="D355" s="797">
        <v>2143</v>
      </c>
      <c r="E355" s="176">
        <f t="shared" si="33"/>
        <v>17344687.000000004</v>
      </c>
      <c r="F355" s="176">
        <f t="shared" si="33"/>
        <v>1016160</v>
      </c>
      <c r="G355" s="177">
        <f t="shared" si="30"/>
        <v>27181166.200000007</v>
      </c>
      <c r="H355" s="177">
        <f t="shared" si="31"/>
        <v>447353</v>
      </c>
    </row>
    <row r="356" spans="1:8" x14ac:dyDescent="0.25">
      <c r="A356" s="796" t="s">
        <v>853</v>
      </c>
      <c r="B356" s="797">
        <v>354</v>
      </c>
      <c r="C356" s="797">
        <v>70428.999999999971</v>
      </c>
      <c r="D356" s="797">
        <v>2333</v>
      </c>
      <c r="E356" s="176">
        <f t="shared" ref="E356:F371" si="34">E355+C356</f>
        <v>17415116.000000004</v>
      </c>
      <c r="F356" s="176">
        <f t="shared" si="34"/>
        <v>1018493</v>
      </c>
      <c r="G356" s="177">
        <f t="shared" si="30"/>
        <v>27110737.200000007</v>
      </c>
      <c r="H356" s="177">
        <f t="shared" si="31"/>
        <v>445020</v>
      </c>
    </row>
    <row r="357" spans="1:8" x14ac:dyDescent="0.25">
      <c r="A357" s="796" t="s">
        <v>853</v>
      </c>
      <c r="B357" s="797">
        <v>355</v>
      </c>
      <c r="C357" s="797">
        <v>68138.300000000017</v>
      </c>
      <c r="D357" s="797">
        <v>2254</v>
      </c>
      <c r="E357" s="176">
        <f t="shared" si="34"/>
        <v>17483254.300000004</v>
      </c>
      <c r="F357" s="176">
        <f t="shared" si="34"/>
        <v>1020747</v>
      </c>
      <c r="G357" s="177">
        <f t="shared" si="30"/>
        <v>27042598.900000006</v>
      </c>
      <c r="H357" s="177">
        <f t="shared" si="31"/>
        <v>442766</v>
      </c>
    </row>
    <row r="358" spans="1:8" x14ac:dyDescent="0.25">
      <c r="A358" s="796" t="s">
        <v>853</v>
      </c>
      <c r="B358" s="797">
        <v>356</v>
      </c>
      <c r="C358" s="797">
        <v>75802.599999999991</v>
      </c>
      <c r="D358" s="797">
        <v>2446</v>
      </c>
      <c r="E358" s="176">
        <f t="shared" si="34"/>
        <v>17559056.900000006</v>
      </c>
      <c r="F358" s="176">
        <f t="shared" si="34"/>
        <v>1023193</v>
      </c>
      <c r="G358" s="177">
        <f t="shared" si="30"/>
        <v>26966796.300000004</v>
      </c>
      <c r="H358" s="177">
        <f t="shared" si="31"/>
        <v>440320</v>
      </c>
    </row>
    <row r="359" spans="1:8" x14ac:dyDescent="0.25">
      <c r="A359" s="796" t="s">
        <v>853</v>
      </c>
      <c r="B359" s="797">
        <v>357</v>
      </c>
      <c r="C359" s="797">
        <v>62460.799999999988</v>
      </c>
      <c r="D359" s="797">
        <v>2016</v>
      </c>
      <c r="E359" s="176">
        <f t="shared" si="34"/>
        <v>17621517.700000007</v>
      </c>
      <c r="F359" s="176">
        <f t="shared" si="34"/>
        <v>1025209</v>
      </c>
      <c r="G359" s="177">
        <f t="shared" si="30"/>
        <v>26904335.500000004</v>
      </c>
      <c r="H359" s="177">
        <f t="shared" si="31"/>
        <v>438304</v>
      </c>
    </row>
    <row r="360" spans="1:8" x14ac:dyDescent="0.25">
      <c r="A360" s="796" t="s">
        <v>853</v>
      </c>
      <c r="B360" s="797">
        <v>358</v>
      </c>
      <c r="C360" s="797">
        <v>70878.600000000006</v>
      </c>
      <c r="D360" s="797">
        <v>2284</v>
      </c>
      <c r="E360" s="176">
        <f t="shared" si="34"/>
        <v>17692396.300000008</v>
      </c>
      <c r="F360" s="176">
        <f t="shared" si="34"/>
        <v>1027493</v>
      </c>
      <c r="G360" s="177">
        <f t="shared" si="30"/>
        <v>26833456.900000002</v>
      </c>
      <c r="H360" s="177">
        <f t="shared" si="31"/>
        <v>436020</v>
      </c>
    </row>
    <row r="361" spans="1:8" x14ac:dyDescent="0.25">
      <c r="A361" s="796" t="s">
        <v>853</v>
      </c>
      <c r="B361" s="797">
        <v>359</v>
      </c>
      <c r="C361" s="797">
        <v>68919.799999999959</v>
      </c>
      <c r="D361" s="797">
        <v>2222</v>
      </c>
      <c r="E361" s="176">
        <f t="shared" si="34"/>
        <v>17761316.100000009</v>
      </c>
      <c r="F361" s="176">
        <f t="shared" si="34"/>
        <v>1029715</v>
      </c>
      <c r="G361" s="177">
        <f t="shared" si="30"/>
        <v>26764537.100000001</v>
      </c>
      <c r="H361" s="177">
        <f t="shared" si="31"/>
        <v>433798</v>
      </c>
    </row>
    <row r="362" spans="1:8" x14ac:dyDescent="0.25">
      <c r="A362" s="796" t="s">
        <v>853</v>
      </c>
      <c r="B362" s="797">
        <v>360</v>
      </c>
      <c r="C362" s="797">
        <v>57954.999999999985</v>
      </c>
      <c r="D362" s="797">
        <v>1883</v>
      </c>
      <c r="E362" s="176">
        <f t="shared" si="34"/>
        <v>17819271.100000009</v>
      </c>
      <c r="F362" s="176">
        <f t="shared" si="34"/>
        <v>1031598</v>
      </c>
      <c r="G362" s="177">
        <f t="shared" si="30"/>
        <v>26706582.100000001</v>
      </c>
      <c r="H362" s="177">
        <f t="shared" si="31"/>
        <v>431915</v>
      </c>
    </row>
    <row r="363" spans="1:8" x14ac:dyDescent="0.25">
      <c r="A363" s="796" t="s">
        <v>853</v>
      </c>
      <c r="B363" s="797">
        <v>361</v>
      </c>
      <c r="C363" s="797">
        <v>53425.3</v>
      </c>
      <c r="D363" s="797">
        <v>1728</v>
      </c>
      <c r="E363" s="176">
        <f t="shared" si="34"/>
        <v>17872696.40000001</v>
      </c>
      <c r="F363" s="176">
        <f t="shared" si="34"/>
        <v>1033326</v>
      </c>
      <c r="G363" s="177">
        <f t="shared" si="30"/>
        <v>26653156.800000001</v>
      </c>
      <c r="H363" s="177">
        <f t="shared" si="31"/>
        <v>430187</v>
      </c>
    </row>
    <row r="364" spans="1:8" x14ac:dyDescent="0.25">
      <c r="A364" s="796" t="s">
        <v>853</v>
      </c>
      <c r="B364" s="797">
        <v>362</v>
      </c>
      <c r="C364" s="797">
        <v>65151.999999999993</v>
      </c>
      <c r="D364" s="797">
        <v>2093</v>
      </c>
      <c r="E364" s="176">
        <f t="shared" si="34"/>
        <v>17937848.40000001</v>
      </c>
      <c r="F364" s="176">
        <f t="shared" si="34"/>
        <v>1035419</v>
      </c>
      <c r="G364" s="177">
        <f t="shared" si="30"/>
        <v>26588004.800000001</v>
      </c>
      <c r="H364" s="177">
        <f t="shared" si="31"/>
        <v>428094</v>
      </c>
    </row>
    <row r="365" spans="1:8" x14ac:dyDescent="0.25">
      <c r="A365" s="796" t="s">
        <v>853</v>
      </c>
      <c r="B365" s="797">
        <v>363</v>
      </c>
      <c r="C365" s="797">
        <v>60610.499999999985</v>
      </c>
      <c r="D365" s="797">
        <v>1950</v>
      </c>
      <c r="E365" s="176">
        <f t="shared" si="34"/>
        <v>17998458.90000001</v>
      </c>
      <c r="F365" s="176">
        <f t="shared" si="34"/>
        <v>1037369</v>
      </c>
      <c r="G365" s="177">
        <f t="shared" si="30"/>
        <v>26527394.300000001</v>
      </c>
      <c r="H365" s="177">
        <f t="shared" si="31"/>
        <v>426144</v>
      </c>
    </row>
    <row r="366" spans="1:8" x14ac:dyDescent="0.25">
      <c r="A366" s="796" t="s">
        <v>853</v>
      </c>
      <c r="B366" s="797">
        <v>364</v>
      </c>
      <c r="C366" s="797">
        <v>70610.800000000017</v>
      </c>
      <c r="D366" s="797">
        <v>2265</v>
      </c>
      <c r="E366" s="176">
        <f t="shared" si="34"/>
        <v>18069069.70000001</v>
      </c>
      <c r="F366" s="176">
        <f t="shared" si="34"/>
        <v>1039634</v>
      </c>
      <c r="G366" s="177">
        <f t="shared" si="30"/>
        <v>26456783.5</v>
      </c>
      <c r="H366" s="177">
        <f t="shared" si="31"/>
        <v>423879</v>
      </c>
    </row>
    <row r="367" spans="1:8" x14ac:dyDescent="0.25">
      <c r="A367" s="796" t="s">
        <v>853</v>
      </c>
      <c r="B367" s="797">
        <v>365</v>
      </c>
      <c r="C367" s="797">
        <v>70085.8</v>
      </c>
      <c r="D367" s="797">
        <v>2234</v>
      </c>
      <c r="E367" s="176">
        <f t="shared" si="34"/>
        <v>18139155.500000011</v>
      </c>
      <c r="F367" s="176">
        <f t="shared" si="34"/>
        <v>1041868</v>
      </c>
      <c r="G367" s="177">
        <f t="shared" si="30"/>
        <v>26386697.699999999</v>
      </c>
      <c r="H367" s="177">
        <f t="shared" si="31"/>
        <v>421645</v>
      </c>
    </row>
    <row r="368" spans="1:8" x14ac:dyDescent="0.25">
      <c r="A368" s="796" t="s">
        <v>853</v>
      </c>
      <c r="B368" s="797">
        <v>366</v>
      </c>
      <c r="C368" s="797">
        <v>56730.5</v>
      </c>
      <c r="D368" s="797">
        <v>1763</v>
      </c>
      <c r="E368" s="176">
        <f t="shared" si="34"/>
        <v>18195886.000000011</v>
      </c>
      <c r="F368" s="176">
        <f t="shared" si="34"/>
        <v>1043631</v>
      </c>
      <c r="G368" s="177">
        <f t="shared" si="30"/>
        <v>26329967.199999999</v>
      </c>
      <c r="H368" s="177">
        <f t="shared" si="31"/>
        <v>419882</v>
      </c>
    </row>
    <row r="369" spans="1:8" x14ac:dyDescent="0.25">
      <c r="A369" s="796" t="s">
        <v>853</v>
      </c>
      <c r="B369" s="797">
        <v>367</v>
      </c>
      <c r="C369" s="797">
        <v>67896.800000000061</v>
      </c>
      <c r="D369" s="797">
        <v>2156</v>
      </c>
      <c r="E369" s="176">
        <f t="shared" si="34"/>
        <v>18263782.800000012</v>
      </c>
      <c r="F369" s="176">
        <f t="shared" si="34"/>
        <v>1045787</v>
      </c>
      <c r="G369" s="177">
        <f t="shared" si="30"/>
        <v>26262070.399999999</v>
      </c>
      <c r="H369" s="177">
        <f t="shared" si="31"/>
        <v>417726</v>
      </c>
    </row>
    <row r="370" spans="1:8" x14ac:dyDescent="0.25">
      <c r="A370" s="796" t="s">
        <v>853</v>
      </c>
      <c r="B370" s="797">
        <v>368</v>
      </c>
      <c r="C370" s="797">
        <v>59245.200000000012</v>
      </c>
      <c r="D370" s="797">
        <v>1839</v>
      </c>
      <c r="E370" s="176">
        <f t="shared" si="34"/>
        <v>18323028.000000011</v>
      </c>
      <c r="F370" s="176">
        <f t="shared" si="34"/>
        <v>1047626</v>
      </c>
      <c r="G370" s="177">
        <f t="shared" si="30"/>
        <v>26202825.199999999</v>
      </c>
      <c r="H370" s="177">
        <f t="shared" si="31"/>
        <v>415887</v>
      </c>
    </row>
    <row r="371" spans="1:8" x14ac:dyDescent="0.25">
      <c r="A371" s="796" t="s">
        <v>853</v>
      </c>
      <c r="B371" s="797">
        <v>369</v>
      </c>
      <c r="C371" s="797">
        <v>60871.400000000009</v>
      </c>
      <c r="D371" s="797">
        <v>1896</v>
      </c>
      <c r="E371" s="176">
        <f t="shared" si="34"/>
        <v>18383899.40000001</v>
      </c>
      <c r="F371" s="176">
        <f t="shared" si="34"/>
        <v>1049522</v>
      </c>
      <c r="G371" s="177">
        <f t="shared" si="30"/>
        <v>26141953.800000001</v>
      </c>
      <c r="H371" s="177">
        <f t="shared" si="31"/>
        <v>413991</v>
      </c>
    </row>
    <row r="372" spans="1:8" x14ac:dyDescent="0.25">
      <c r="A372" s="796" t="s">
        <v>853</v>
      </c>
      <c r="B372" s="797">
        <v>370</v>
      </c>
      <c r="C372" s="797">
        <v>59553.799999999981</v>
      </c>
      <c r="D372" s="797">
        <v>1860</v>
      </c>
      <c r="E372" s="176">
        <f t="shared" ref="E372:F387" si="35">E371+C372</f>
        <v>18443453.20000001</v>
      </c>
      <c r="F372" s="176">
        <f t="shared" si="35"/>
        <v>1051382</v>
      </c>
      <c r="G372" s="177">
        <f t="shared" si="30"/>
        <v>26082400</v>
      </c>
      <c r="H372" s="177">
        <f t="shared" si="31"/>
        <v>412131</v>
      </c>
    </row>
    <row r="373" spans="1:8" x14ac:dyDescent="0.25">
      <c r="A373" s="796" t="s">
        <v>853</v>
      </c>
      <c r="B373" s="797">
        <v>371</v>
      </c>
      <c r="C373" s="797">
        <v>65656.800000000003</v>
      </c>
      <c r="D373" s="797">
        <v>2064</v>
      </c>
      <c r="E373" s="176">
        <f t="shared" si="35"/>
        <v>18509110.000000011</v>
      </c>
      <c r="F373" s="176">
        <f t="shared" si="35"/>
        <v>1053446</v>
      </c>
      <c r="G373" s="177">
        <f t="shared" si="30"/>
        <v>26016743.199999999</v>
      </c>
      <c r="H373" s="177">
        <f t="shared" si="31"/>
        <v>410067</v>
      </c>
    </row>
    <row r="374" spans="1:8" x14ac:dyDescent="0.25">
      <c r="A374" s="796" t="s">
        <v>853</v>
      </c>
      <c r="B374" s="797">
        <v>372</v>
      </c>
      <c r="C374" s="797">
        <v>60251.499999999985</v>
      </c>
      <c r="D374" s="797">
        <v>1885</v>
      </c>
      <c r="E374" s="176">
        <f t="shared" si="35"/>
        <v>18569361.500000011</v>
      </c>
      <c r="F374" s="176">
        <f t="shared" si="35"/>
        <v>1055331</v>
      </c>
      <c r="G374" s="177">
        <f t="shared" si="30"/>
        <v>25956491.699999999</v>
      </c>
      <c r="H374" s="177">
        <f t="shared" si="31"/>
        <v>408182</v>
      </c>
    </row>
    <row r="375" spans="1:8" x14ac:dyDescent="0.25">
      <c r="A375" s="796" t="s">
        <v>853</v>
      </c>
      <c r="B375" s="797">
        <v>373</v>
      </c>
      <c r="C375" s="797">
        <v>61538.599999999984</v>
      </c>
      <c r="D375" s="797">
        <v>1922</v>
      </c>
      <c r="E375" s="176">
        <f t="shared" si="35"/>
        <v>18630900.100000013</v>
      </c>
      <c r="F375" s="176">
        <f t="shared" si="35"/>
        <v>1057253</v>
      </c>
      <c r="G375" s="177">
        <f t="shared" si="30"/>
        <v>25894953.099999998</v>
      </c>
      <c r="H375" s="177">
        <f t="shared" si="31"/>
        <v>406260</v>
      </c>
    </row>
    <row r="376" spans="1:8" x14ac:dyDescent="0.25">
      <c r="A376" s="796" t="s">
        <v>853</v>
      </c>
      <c r="B376" s="797">
        <v>374</v>
      </c>
      <c r="C376" s="797">
        <v>65812.799999999974</v>
      </c>
      <c r="D376" s="797">
        <v>2047</v>
      </c>
      <c r="E376" s="176">
        <f t="shared" si="35"/>
        <v>18696712.900000013</v>
      </c>
      <c r="F376" s="176">
        <f t="shared" si="35"/>
        <v>1059300</v>
      </c>
      <c r="G376" s="177">
        <f t="shared" si="30"/>
        <v>25829140.299999997</v>
      </c>
      <c r="H376" s="177">
        <f t="shared" si="31"/>
        <v>404213</v>
      </c>
    </row>
    <row r="377" spans="1:8" x14ac:dyDescent="0.25">
      <c r="A377" s="796" t="s">
        <v>853</v>
      </c>
      <c r="B377" s="797">
        <v>375</v>
      </c>
      <c r="C377" s="797">
        <v>60359.700000000004</v>
      </c>
      <c r="D377" s="797">
        <v>1874</v>
      </c>
      <c r="E377" s="176">
        <f t="shared" si="35"/>
        <v>18757072.600000013</v>
      </c>
      <c r="F377" s="176">
        <f t="shared" si="35"/>
        <v>1061174</v>
      </c>
      <c r="G377" s="177">
        <f t="shared" si="30"/>
        <v>25768780.599999998</v>
      </c>
      <c r="H377" s="177">
        <f t="shared" si="31"/>
        <v>402339</v>
      </c>
    </row>
    <row r="378" spans="1:8" x14ac:dyDescent="0.25">
      <c r="A378" s="796" t="s">
        <v>853</v>
      </c>
      <c r="B378" s="797">
        <v>376</v>
      </c>
      <c r="C378" s="797">
        <v>56764.700000000026</v>
      </c>
      <c r="D378" s="797">
        <v>1745</v>
      </c>
      <c r="E378" s="176">
        <f t="shared" si="35"/>
        <v>18813837.300000012</v>
      </c>
      <c r="F378" s="176">
        <f t="shared" si="35"/>
        <v>1062919</v>
      </c>
      <c r="G378" s="177">
        <f t="shared" si="30"/>
        <v>25712015.899999999</v>
      </c>
      <c r="H378" s="177">
        <f t="shared" si="31"/>
        <v>400594</v>
      </c>
    </row>
    <row r="379" spans="1:8" x14ac:dyDescent="0.25">
      <c r="A379" s="796" t="s">
        <v>853</v>
      </c>
      <c r="B379" s="797">
        <v>377</v>
      </c>
      <c r="C379" s="797">
        <v>57659.399999999965</v>
      </c>
      <c r="D379" s="797">
        <v>1774</v>
      </c>
      <c r="E379" s="176">
        <f t="shared" si="35"/>
        <v>18871496.70000001</v>
      </c>
      <c r="F379" s="176">
        <f t="shared" si="35"/>
        <v>1064693</v>
      </c>
      <c r="G379" s="177">
        <f t="shared" si="30"/>
        <v>25654356.5</v>
      </c>
      <c r="H379" s="177">
        <f t="shared" si="31"/>
        <v>398820</v>
      </c>
    </row>
    <row r="380" spans="1:8" x14ac:dyDescent="0.25">
      <c r="A380" s="796" t="s">
        <v>853</v>
      </c>
      <c r="B380" s="797">
        <v>378</v>
      </c>
      <c r="C380" s="797">
        <v>64248.200000000004</v>
      </c>
      <c r="D380" s="797">
        <v>1990</v>
      </c>
      <c r="E380" s="176">
        <f t="shared" si="35"/>
        <v>18935744.90000001</v>
      </c>
      <c r="F380" s="176">
        <f t="shared" si="35"/>
        <v>1066683</v>
      </c>
      <c r="G380" s="177">
        <f t="shared" si="30"/>
        <v>25590108.300000001</v>
      </c>
      <c r="H380" s="177">
        <f t="shared" si="31"/>
        <v>396830</v>
      </c>
    </row>
    <row r="381" spans="1:8" x14ac:dyDescent="0.25">
      <c r="A381" s="796" t="s">
        <v>853</v>
      </c>
      <c r="B381" s="797">
        <v>379</v>
      </c>
      <c r="C381" s="797">
        <v>42063</v>
      </c>
      <c r="D381" s="797">
        <v>1294</v>
      </c>
      <c r="E381" s="176">
        <f t="shared" si="35"/>
        <v>18977807.90000001</v>
      </c>
      <c r="F381" s="176">
        <f t="shared" si="35"/>
        <v>1067977</v>
      </c>
      <c r="G381" s="177">
        <f t="shared" si="30"/>
        <v>25548045.300000001</v>
      </c>
      <c r="H381" s="177">
        <f t="shared" si="31"/>
        <v>395536</v>
      </c>
    </row>
    <row r="382" spans="1:8" x14ac:dyDescent="0.25">
      <c r="A382" s="796" t="s">
        <v>853</v>
      </c>
      <c r="B382" s="797">
        <v>380</v>
      </c>
      <c r="C382" s="797">
        <v>67631.900000000023</v>
      </c>
      <c r="D382" s="797">
        <v>2056</v>
      </c>
      <c r="E382" s="176">
        <f t="shared" si="35"/>
        <v>19045439.800000008</v>
      </c>
      <c r="F382" s="176">
        <f t="shared" si="35"/>
        <v>1070033</v>
      </c>
      <c r="G382" s="177">
        <f t="shared" si="30"/>
        <v>25480413.400000002</v>
      </c>
      <c r="H382" s="177">
        <f t="shared" si="31"/>
        <v>393480</v>
      </c>
    </row>
    <row r="383" spans="1:8" x14ac:dyDescent="0.25">
      <c r="A383" s="796" t="s">
        <v>853</v>
      </c>
      <c r="B383" s="797">
        <v>381</v>
      </c>
      <c r="C383" s="797">
        <v>53338.30000000001</v>
      </c>
      <c r="D383" s="797">
        <v>1625</v>
      </c>
      <c r="E383" s="176">
        <f t="shared" si="35"/>
        <v>19098778.100000009</v>
      </c>
      <c r="F383" s="176">
        <f t="shared" si="35"/>
        <v>1071658</v>
      </c>
      <c r="G383" s="177">
        <f t="shared" si="30"/>
        <v>25427075.100000001</v>
      </c>
      <c r="H383" s="177">
        <f t="shared" si="31"/>
        <v>391855</v>
      </c>
    </row>
    <row r="384" spans="1:8" x14ac:dyDescent="0.25">
      <c r="A384" s="796" t="s">
        <v>853</v>
      </c>
      <c r="B384" s="797">
        <v>382</v>
      </c>
      <c r="C384" s="797">
        <v>58815.60000000002</v>
      </c>
      <c r="D384" s="797">
        <v>1770</v>
      </c>
      <c r="E384" s="176">
        <f t="shared" si="35"/>
        <v>19157593.70000001</v>
      </c>
      <c r="F384" s="176">
        <f t="shared" si="35"/>
        <v>1073428</v>
      </c>
      <c r="G384" s="177">
        <f t="shared" si="30"/>
        <v>25368259.5</v>
      </c>
      <c r="H384" s="177">
        <f t="shared" si="31"/>
        <v>390085</v>
      </c>
    </row>
    <row r="385" spans="1:8" x14ac:dyDescent="0.25">
      <c r="A385" s="796" t="s">
        <v>853</v>
      </c>
      <c r="B385" s="797">
        <v>383</v>
      </c>
      <c r="C385" s="797">
        <v>62037.599999999969</v>
      </c>
      <c r="D385" s="797">
        <v>1865</v>
      </c>
      <c r="E385" s="176">
        <f t="shared" si="35"/>
        <v>19219631.300000012</v>
      </c>
      <c r="F385" s="176">
        <f t="shared" si="35"/>
        <v>1075293</v>
      </c>
      <c r="G385" s="177">
        <f t="shared" si="30"/>
        <v>25306221.899999999</v>
      </c>
      <c r="H385" s="177">
        <f t="shared" si="31"/>
        <v>388220</v>
      </c>
    </row>
    <row r="386" spans="1:8" x14ac:dyDescent="0.25">
      <c r="A386" s="796" t="s">
        <v>853</v>
      </c>
      <c r="B386" s="797">
        <v>384</v>
      </c>
      <c r="C386" s="797">
        <v>52980.6</v>
      </c>
      <c r="D386" s="797">
        <v>1544</v>
      </c>
      <c r="E386" s="176">
        <f t="shared" si="35"/>
        <v>19272611.900000013</v>
      </c>
      <c r="F386" s="176">
        <f t="shared" si="35"/>
        <v>1076837</v>
      </c>
      <c r="G386" s="177">
        <f t="shared" si="30"/>
        <v>25253241.299999997</v>
      </c>
      <c r="H386" s="177">
        <f t="shared" si="31"/>
        <v>386676</v>
      </c>
    </row>
    <row r="387" spans="1:8" x14ac:dyDescent="0.25">
      <c r="A387" s="796" t="s">
        <v>853</v>
      </c>
      <c r="B387" s="797">
        <v>385</v>
      </c>
      <c r="C387" s="797">
        <v>51582.499999999978</v>
      </c>
      <c r="D387" s="797">
        <v>1573</v>
      </c>
      <c r="E387" s="176">
        <f t="shared" si="35"/>
        <v>19324194.400000013</v>
      </c>
      <c r="F387" s="176">
        <f t="shared" si="35"/>
        <v>1078410</v>
      </c>
      <c r="G387" s="177">
        <f t="shared" ref="G387:G450" si="36">$E$2394-E387</f>
        <v>25201658.799999997</v>
      </c>
      <c r="H387" s="177">
        <f t="shared" ref="H387:H450" si="37">$F$2394-F387</f>
        <v>385103</v>
      </c>
    </row>
    <row r="388" spans="1:8" x14ac:dyDescent="0.25">
      <c r="A388" s="796" t="s">
        <v>853</v>
      </c>
      <c r="B388" s="797">
        <v>386</v>
      </c>
      <c r="C388" s="797">
        <v>64458.999999999978</v>
      </c>
      <c r="D388" s="797">
        <v>1970</v>
      </c>
      <c r="E388" s="176">
        <f t="shared" ref="E388:F403" si="38">E387+C388</f>
        <v>19388653.400000013</v>
      </c>
      <c r="F388" s="176">
        <f t="shared" si="38"/>
        <v>1080380</v>
      </c>
      <c r="G388" s="177">
        <f t="shared" si="36"/>
        <v>25137199.799999997</v>
      </c>
      <c r="H388" s="177">
        <f t="shared" si="37"/>
        <v>383133</v>
      </c>
    </row>
    <row r="389" spans="1:8" x14ac:dyDescent="0.25">
      <c r="A389" s="796" t="s">
        <v>853</v>
      </c>
      <c r="B389" s="797">
        <v>387</v>
      </c>
      <c r="C389" s="797">
        <v>60373.599999999991</v>
      </c>
      <c r="D389" s="797">
        <v>1832</v>
      </c>
      <c r="E389" s="176">
        <f t="shared" si="38"/>
        <v>19449027.000000015</v>
      </c>
      <c r="F389" s="176">
        <f t="shared" si="38"/>
        <v>1082212</v>
      </c>
      <c r="G389" s="177">
        <f t="shared" si="36"/>
        <v>25076826.199999996</v>
      </c>
      <c r="H389" s="177">
        <f t="shared" si="37"/>
        <v>381301</v>
      </c>
    </row>
    <row r="390" spans="1:8" x14ac:dyDescent="0.25">
      <c r="A390" s="796" t="s">
        <v>853</v>
      </c>
      <c r="B390" s="797">
        <v>388</v>
      </c>
      <c r="C390" s="797">
        <v>65968.7</v>
      </c>
      <c r="D390" s="797">
        <v>1977</v>
      </c>
      <c r="E390" s="176">
        <f t="shared" si="38"/>
        <v>19514995.700000014</v>
      </c>
      <c r="F390" s="176">
        <f t="shared" si="38"/>
        <v>1084189</v>
      </c>
      <c r="G390" s="177">
        <f t="shared" si="36"/>
        <v>25010857.499999996</v>
      </c>
      <c r="H390" s="177">
        <f t="shared" si="37"/>
        <v>379324</v>
      </c>
    </row>
    <row r="391" spans="1:8" x14ac:dyDescent="0.25">
      <c r="A391" s="796" t="s">
        <v>853</v>
      </c>
      <c r="B391" s="797">
        <v>389</v>
      </c>
      <c r="C391" s="797">
        <v>56407.600000000006</v>
      </c>
      <c r="D391" s="797">
        <v>1672</v>
      </c>
      <c r="E391" s="176">
        <f t="shared" si="38"/>
        <v>19571403.300000016</v>
      </c>
      <c r="F391" s="176">
        <f t="shared" si="38"/>
        <v>1085861</v>
      </c>
      <c r="G391" s="177">
        <f t="shared" si="36"/>
        <v>24954449.899999995</v>
      </c>
      <c r="H391" s="177">
        <f t="shared" si="37"/>
        <v>377652</v>
      </c>
    </row>
    <row r="392" spans="1:8" x14ac:dyDescent="0.25">
      <c r="A392" s="796" t="s">
        <v>853</v>
      </c>
      <c r="B392" s="797">
        <v>390</v>
      </c>
      <c r="C392" s="797">
        <v>60053.900000000009</v>
      </c>
      <c r="D392" s="797">
        <v>1795</v>
      </c>
      <c r="E392" s="176">
        <f t="shared" si="38"/>
        <v>19631457.200000014</v>
      </c>
      <c r="F392" s="176">
        <f t="shared" si="38"/>
        <v>1087656</v>
      </c>
      <c r="G392" s="177">
        <f t="shared" si="36"/>
        <v>24894395.999999996</v>
      </c>
      <c r="H392" s="177">
        <f t="shared" si="37"/>
        <v>375857</v>
      </c>
    </row>
    <row r="393" spans="1:8" x14ac:dyDescent="0.25">
      <c r="A393" s="796" t="s">
        <v>853</v>
      </c>
      <c r="B393" s="797">
        <v>391</v>
      </c>
      <c r="C393" s="797">
        <v>60209.100000000042</v>
      </c>
      <c r="D393" s="797">
        <v>1804</v>
      </c>
      <c r="E393" s="176">
        <f t="shared" si="38"/>
        <v>19691666.300000016</v>
      </c>
      <c r="F393" s="176">
        <f t="shared" si="38"/>
        <v>1089460</v>
      </c>
      <c r="G393" s="177">
        <f t="shared" si="36"/>
        <v>24834186.899999995</v>
      </c>
      <c r="H393" s="177">
        <f t="shared" si="37"/>
        <v>374053</v>
      </c>
    </row>
    <row r="394" spans="1:8" x14ac:dyDescent="0.25">
      <c r="A394" s="796" t="s">
        <v>853</v>
      </c>
      <c r="B394" s="797">
        <v>392</v>
      </c>
      <c r="C394" s="797">
        <v>53307.3</v>
      </c>
      <c r="D394" s="797">
        <v>1574</v>
      </c>
      <c r="E394" s="176">
        <f t="shared" si="38"/>
        <v>19744973.600000016</v>
      </c>
      <c r="F394" s="176">
        <f t="shared" si="38"/>
        <v>1091034</v>
      </c>
      <c r="G394" s="177">
        <f t="shared" si="36"/>
        <v>24780879.599999994</v>
      </c>
      <c r="H394" s="177">
        <f t="shared" si="37"/>
        <v>372479</v>
      </c>
    </row>
    <row r="395" spans="1:8" x14ac:dyDescent="0.25">
      <c r="A395" s="796" t="s">
        <v>853</v>
      </c>
      <c r="B395" s="797">
        <v>393</v>
      </c>
      <c r="C395" s="797">
        <v>62487.200000000033</v>
      </c>
      <c r="D395" s="797">
        <v>1882</v>
      </c>
      <c r="E395" s="176">
        <f t="shared" si="38"/>
        <v>19807460.800000016</v>
      </c>
      <c r="F395" s="176">
        <f t="shared" si="38"/>
        <v>1092916</v>
      </c>
      <c r="G395" s="177">
        <f t="shared" si="36"/>
        <v>24718392.399999995</v>
      </c>
      <c r="H395" s="177">
        <f t="shared" si="37"/>
        <v>370597</v>
      </c>
    </row>
    <row r="396" spans="1:8" x14ac:dyDescent="0.25">
      <c r="A396" s="796" t="s">
        <v>853</v>
      </c>
      <c r="B396" s="797">
        <v>394</v>
      </c>
      <c r="C396" s="797">
        <v>59882.3</v>
      </c>
      <c r="D396" s="797">
        <v>1768</v>
      </c>
      <c r="E396" s="176">
        <f t="shared" si="38"/>
        <v>19867343.100000016</v>
      </c>
      <c r="F396" s="176">
        <f t="shared" si="38"/>
        <v>1094684</v>
      </c>
      <c r="G396" s="177">
        <f t="shared" si="36"/>
        <v>24658510.099999994</v>
      </c>
      <c r="H396" s="177">
        <f t="shared" si="37"/>
        <v>368829</v>
      </c>
    </row>
    <row r="397" spans="1:8" x14ac:dyDescent="0.25">
      <c r="A397" s="796" t="s">
        <v>853</v>
      </c>
      <c r="B397" s="797">
        <v>395</v>
      </c>
      <c r="C397" s="797">
        <v>54512.500000000015</v>
      </c>
      <c r="D397" s="797">
        <v>1604</v>
      </c>
      <c r="E397" s="176">
        <f t="shared" si="38"/>
        <v>19921855.600000016</v>
      </c>
      <c r="F397" s="176">
        <f t="shared" si="38"/>
        <v>1096288</v>
      </c>
      <c r="G397" s="177">
        <f t="shared" si="36"/>
        <v>24603997.599999994</v>
      </c>
      <c r="H397" s="177">
        <f t="shared" si="37"/>
        <v>367225</v>
      </c>
    </row>
    <row r="398" spans="1:8" x14ac:dyDescent="0.25">
      <c r="A398" s="796" t="s">
        <v>853</v>
      </c>
      <c r="B398" s="797">
        <v>396</v>
      </c>
      <c r="C398" s="797">
        <v>59791.1</v>
      </c>
      <c r="D398" s="797">
        <v>1747</v>
      </c>
      <c r="E398" s="176">
        <f t="shared" si="38"/>
        <v>19981646.700000018</v>
      </c>
      <c r="F398" s="176">
        <f t="shared" si="38"/>
        <v>1098035</v>
      </c>
      <c r="G398" s="177">
        <f t="shared" si="36"/>
        <v>24544206.499999993</v>
      </c>
      <c r="H398" s="177">
        <f t="shared" si="37"/>
        <v>365478</v>
      </c>
    </row>
    <row r="399" spans="1:8" x14ac:dyDescent="0.25">
      <c r="A399" s="796" t="s">
        <v>853</v>
      </c>
      <c r="B399" s="797">
        <v>397</v>
      </c>
      <c r="C399" s="797">
        <v>47231.9</v>
      </c>
      <c r="D399" s="797">
        <v>1368</v>
      </c>
      <c r="E399" s="176">
        <f t="shared" si="38"/>
        <v>20028878.600000016</v>
      </c>
      <c r="F399" s="176">
        <f t="shared" si="38"/>
        <v>1099403</v>
      </c>
      <c r="G399" s="177">
        <f t="shared" si="36"/>
        <v>24496974.599999994</v>
      </c>
      <c r="H399" s="177">
        <f t="shared" si="37"/>
        <v>364110</v>
      </c>
    </row>
    <row r="400" spans="1:8" x14ac:dyDescent="0.25">
      <c r="A400" s="796" t="s">
        <v>853</v>
      </c>
      <c r="B400" s="797">
        <v>398</v>
      </c>
      <c r="C400" s="797">
        <v>56098.899999999972</v>
      </c>
      <c r="D400" s="797">
        <v>1635</v>
      </c>
      <c r="E400" s="176">
        <f t="shared" si="38"/>
        <v>20084977.500000015</v>
      </c>
      <c r="F400" s="176">
        <f t="shared" si="38"/>
        <v>1101038</v>
      </c>
      <c r="G400" s="177">
        <f t="shared" si="36"/>
        <v>24440875.699999996</v>
      </c>
      <c r="H400" s="177">
        <f t="shared" si="37"/>
        <v>362475</v>
      </c>
    </row>
    <row r="401" spans="1:8" x14ac:dyDescent="0.25">
      <c r="A401" s="796" t="s">
        <v>853</v>
      </c>
      <c r="B401" s="797">
        <v>399</v>
      </c>
      <c r="C401" s="797">
        <v>59835.099999999984</v>
      </c>
      <c r="D401" s="797">
        <v>1723</v>
      </c>
      <c r="E401" s="176">
        <f t="shared" si="38"/>
        <v>20144812.600000016</v>
      </c>
      <c r="F401" s="176">
        <f t="shared" si="38"/>
        <v>1102761</v>
      </c>
      <c r="G401" s="177">
        <f t="shared" si="36"/>
        <v>24381040.599999994</v>
      </c>
      <c r="H401" s="177">
        <f t="shared" si="37"/>
        <v>360752</v>
      </c>
    </row>
    <row r="402" spans="1:8" x14ac:dyDescent="0.25">
      <c r="A402" s="796" t="s">
        <v>853</v>
      </c>
      <c r="B402" s="797">
        <v>400</v>
      </c>
      <c r="C402" s="797">
        <v>53592.100000000035</v>
      </c>
      <c r="D402" s="797">
        <v>1555</v>
      </c>
      <c r="E402" s="176">
        <f t="shared" si="38"/>
        <v>20198404.700000018</v>
      </c>
      <c r="F402" s="176">
        <f t="shared" si="38"/>
        <v>1104316</v>
      </c>
      <c r="G402" s="177">
        <f t="shared" si="36"/>
        <v>24327448.499999993</v>
      </c>
      <c r="H402" s="177">
        <f t="shared" si="37"/>
        <v>359197</v>
      </c>
    </row>
    <row r="403" spans="1:8" x14ac:dyDescent="0.25">
      <c r="A403" s="796" t="s">
        <v>853</v>
      </c>
      <c r="B403" s="797">
        <v>401</v>
      </c>
      <c r="C403" s="797">
        <v>55324.999999999985</v>
      </c>
      <c r="D403" s="797">
        <v>1607</v>
      </c>
      <c r="E403" s="176">
        <f t="shared" si="38"/>
        <v>20253729.700000018</v>
      </c>
      <c r="F403" s="176">
        <f t="shared" si="38"/>
        <v>1105923</v>
      </c>
      <c r="G403" s="177">
        <f t="shared" si="36"/>
        <v>24272123.499999993</v>
      </c>
      <c r="H403" s="177">
        <f t="shared" si="37"/>
        <v>357590</v>
      </c>
    </row>
    <row r="404" spans="1:8" x14ac:dyDescent="0.25">
      <c r="A404" s="796" t="s">
        <v>853</v>
      </c>
      <c r="B404" s="797">
        <v>402</v>
      </c>
      <c r="C404" s="797">
        <v>61087.999999999993</v>
      </c>
      <c r="D404" s="797">
        <v>1777</v>
      </c>
      <c r="E404" s="176">
        <f t="shared" ref="E404:F419" si="39">E403+C404</f>
        <v>20314817.700000018</v>
      </c>
      <c r="F404" s="176">
        <f t="shared" si="39"/>
        <v>1107700</v>
      </c>
      <c r="G404" s="177">
        <f t="shared" si="36"/>
        <v>24211035.499999993</v>
      </c>
      <c r="H404" s="177">
        <f t="shared" si="37"/>
        <v>355813</v>
      </c>
    </row>
    <row r="405" spans="1:8" x14ac:dyDescent="0.25">
      <c r="A405" s="796" t="s">
        <v>853</v>
      </c>
      <c r="B405" s="797">
        <v>403</v>
      </c>
      <c r="C405" s="797">
        <v>57623.700000000063</v>
      </c>
      <c r="D405" s="797">
        <v>1673</v>
      </c>
      <c r="E405" s="176">
        <f t="shared" si="39"/>
        <v>20372441.400000017</v>
      </c>
      <c r="F405" s="176">
        <f t="shared" si="39"/>
        <v>1109373</v>
      </c>
      <c r="G405" s="177">
        <f t="shared" si="36"/>
        <v>24153411.799999993</v>
      </c>
      <c r="H405" s="177">
        <f t="shared" si="37"/>
        <v>354140</v>
      </c>
    </row>
    <row r="406" spans="1:8" x14ac:dyDescent="0.25">
      <c r="A406" s="796" t="s">
        <v>853</v>
      </c>
      <c r="B406" s="797">
        <v>404</v>
      </c>
      <c r="C406" s="797">
        <v>49683.499999999978</v>
      </c>
      <c r="D406" s="797">
        <v>1427</v>
      </c>
      <c r="E406" s="176">
        <f t="shared" si="39"/>
        <v>20422124.900000017</v>
      </c>
      <c r="F406" s="176">
        <f t="shared" si="39"/>
        <v>1110800</v>
      </c>
      <c r="G406" s="177">
        <f t="shared" si="36"/>
        <v>24103728.299999993</v>
      </c>
      <c r="H406" s="177">
        <f t="shared" si="37"/>
        <v>352713</v>
      </c>
    </row>
    <row r="407" spans="1:8" x14ac:dyDescent="0.25">
      <c r="A407" s="796" t="s">
        <v>853</v>
      </c>
      <c r="B407" s="797">
        <v>405</v>
      </c>
      <c r="C407" s="797">
        <v>52232.100000000028</v>
      </c>
      <c r="D407" s="797">
        <v>1485</v>
      </c>
      <c r="E407" s="176">
        <f t="shared" si="39"/>
        <v>20474357.000000019</v>
      </c>
      <c r="F407" s="176">
        <f t="shared" si="39"/>
        <v>1112285</v>
      </c>
      <c r="G407" s="177">
        <f t="shared" si="36"/>
        <v>24051496.199999992</v>
      </c>
      <c r="H407" s="177">
        <f t="shared" si="37"/>
        <v>351228</v>
      </c>
    </row>
    <row r="408" spans="1:8" x14ac:dyDescent="0.25">
      <c r="A408" s="796" t="s">
        <v>853</v>
      </c>
      <c r="B408" s="797">
        <v>406</v>
      </c>
      <c r="C408" s="797">
        <v>51955.099999999991</v>
      </c>
      <c r="D408" s="797">
        <v>1481</v>
      </c>
      <c r="E408" s="176">
        <f t="shared" si="39"/>
        <v>20526312.10000002</v>
      </c>
      <c r="F408" s="176">
        <f t="shared" si="39"/>
        <v>1113766</v>
      </c>
      <c r="G408" s="177">
        <f t="shared" si="36"/>
        <v>23999541.09999999</v>
      </c>
      <c r="H408" s="177">
        <f t="shared" si="37"/>
        <v>349747</v>
      </c>
    </row>
    <row r="409" spans="1:8" x14ac:dyDescent="0.25">
      <c r="A409" s="796" t="s">
        <v>853</v>
      </c>
      <c r="B409" s="797">
        <v>407</v>
      </c>
      <c r="C409" s="797">
        <v>62265.100000000013</v>
      </c>
      <c r="D409" s="797">
        <v>1787</v>
      </c>
      <c r="E409" s="176">
        <f t="shared" si="39"/>
        <v>20588577.200000022</v>
      </c>
      <c r="F409" s="176">
        <f t="shared" si="39"/>
        <v>1115553</v>
      </c>
      <c r="G409" s="177">
        <f t="shared" si="36"/>
        <v>23937275.999999989</v>
      </c>
      <c r="H409" s="177">
        <f t="shared" si="37"/>
        <v>347960</v>
      </c>
    </row>
    <row r="410" spans="1:8" x14ac:dyDescent="0.25">
      <c r="A410" s="796" t="s">
        <v>853</v>
      </c>
      <c r="B410" s="797">
        <v>408</v>
      </c>
      <c r="C410" s="797">
        <v>47733.799999999974</v>
      </c>
      <c r="D410" s="797">
        <v>1370</v>
      </c>
      <c r="E410" s="176">
        <f t="shared" si="39"/>
        <v>20636311.000000022</v>
      </c>
      <c r="F410" s="176">
        <f t="shared" si="39"/>
        <v>1116923</v>
      </c>
      <c r="G410" s="177">
        <f t="shared" si="36"/>
        <v>23889542.199999988</v>
      </c>
      <c r="H410" s="177">
        <f t="shared" si="37"/>
        <v>346590</v>
      </c>
    </row>
    <row r="411" spans="1:8" x14ac:dyDescent="0.25">
      <c r="A411" s="796" t="s">
        <v>853</v>
      </c>
      <c r="B411" s="797">
        <v>409</v>
      </c>
      <c r="C411" s="797">
        <v>52751.199999999968</v>
      </c>
      <c r="D411" s="797">
        <v>1470</v>
      </c>
      <c r="E411" s="176">
        <f t="shared" si="39"/>
        <v>20689062.200000022</v>
      </c>
      <c r="F411" s="176">
        <f t="shared" si="39"/>
        <v>1118393</v>
      </c>
      <c r="G411" s="177">
        <f t="shared" si="36"/>
        <v>23836790.999999989</v>
      </c>
      <c r="H411" s="177">
        <f t="shared" si="37"/>
        <v>345120</v>
      </c>
    </row>
    <row r="412" spans="1:8" x14ac:dyDescent="0.25">
      <c r="A412" s="796" t="s">
        <v>853</v>
      </c>
      <c r="B412" s="797">
        <v>410</v>
      </c>
      <c r="C412" s="797">
        <v>52889.399999999965</v>
      </c>
      <c r="D412" s="797">
        <v>1497</v>
      </c>
      <c r="E412" s="176">
        <f t="shared" si="39"/>
        <v>20741951.60000002</v>
      </c>
      <c r="F412" s="176">
        <f t="shared" si="39"/>
        <v>1119890</v>
      </c>
      <c r="G412" s="177">
        <f t="shared" si="36"/>
        <v>23783901.59999999</v>
      </c>
      <c r="H412" s="177">
        <f t="shared" si="37"/>
        <v>343623</v>
      </c>
    </row>
    <row r="413" spans="1:8" x14ac:dyDescent="0.25">
      <c r="A413" s="796" t="s">
        <v>853</v>
      </c>
      <c r="B413" s="797">
        <v>411</v>
      </c>
      <c r="C413" s="797">
        <v>48090.700000000004</v>
      </c>
      <c r="D413" s="797">
        <v>1341</v>
      </c>
      <c r="E413" s="176">
        <f t="shared" si="39"/>
        <v>20790042.300000019</v>
      </c>
      <c r="F413" s="176">
        <f t="shared" si="39"/>
        <v>1121231</v>
      </c>
      <c r="G413" s="177">
        <f t="shared" si="36"/>
        <v>23735810.899999991</v>
      </c>
      <c r="H413" s="177">
        <f t="shared" si="37"/>
        <v>342282</v>
      </c>
    </row>
    <row r="414" spans="1:8" x14ac:dyDescent="0.25">
      <c r="A414" s="796" t="s">
        <v>853</v>
      </c>
      <c r="B414" s="797">
        <v>412</v>
      </c>
      <c r="C414" s="797">
        <v>48611.199999999968</v>
      </c>
      <c r="D414" s="797">
        <v>1378</v>
      </c>
      <c r="E414" s="176">
        <f t="shared" si="39"/>
        <v>20838653.500000019</v>
      </c>
      <c r="F414" s="176">
        <f t="shared" si="39"/>
        <v>1122609</v>
      </c>
      <c r="G414" s="177">
        <f t="shared" si="36"/>
        <v>23687199.699999992</v>
      </c>
      <c r="H414" s="177">
        <f t="shared" si="37"/>
        <v>340904</v>
      </c>
    </row>
    <row r="415" spans="1:8" x14ac:dyDescent="0.25">
      <c r="A415" s="796" t="s">
        <v>853</v>
      </c>
      <c r="B415" s="797">
        <v>413</v>
      </c>
      <c r="C415" s="797">
        <v>54098.200000000019</v>
      </c>
      <c r="D415" s="797">
        <v>1530</v>
      </c>
      <c r="E415" s="176">
        <f t="shared" si="39"/>
        <v>20892751.700000018</v>
      </c>
      <c r="F415" s="176">
        <f t="shared" si="39"/>
        <v>1124139</v>
      </c>
      <c r="G415" s="177">
        <f t="shared" si="36"/>
        <v>23633101.499999993</v>
      </c>
      <c r="H415" s="177">
        <f t="shared" si="37"/>
        <v>339374</v>
      </c>
    </row>
    <row r="416" spans="1:8" x14ac:dyDescent="0.25">
      <c r="A416" s="796" t="s">
        <v>853</v>
      </c>
      <c r="B416" s="797">
        <v>414</v>
      </c>
      <c r="C416" s="797">
        <v>45950.100000000013</v>
      </c>
      <c r="D416" s="797">
        <v>1280</v>
      </c>
      <c r="E416" s="176">
        <f t="shared" si="39"/>
        <v>20938701.800000019</v>
      </c>
      <c r="F416" s="176">
        <f t="shared" si="39"/>
        <v>1125419</v>
      </c>
      <c r="G416" s="177">
        <f t="shared" si="36"/>
        <v>23587151.399999991</v>
      </c>
      <c r="H416" s="177">
        <f t="shared" si="37"/>
        <v>338094</v>
      </c>
    </row>
    <row r="417" spans="1:8" x14ac:dyDescent="0.25">
      <c r="A417" s="796" t="s">
        <v>853</v>
      </c>
      <c r="B417" s="797">
        <v>415</v>
      </c>
      <c r="C417" s="797">
        <v>54364.600000000006</v>
      </c>
      <c r="D417" s="797">
        <v>1514</v>
      </c>
      <c r="E417" s="176">
        <f t="shared" si="39"/>
        <v>20993066.400000021</v>
      </c>
      <c r="F417" s="176">
        <f t="shared" si="39"/>
        <v>1126933</v>
      </c>
      <c r="G417" s="177">
        <f t="shared" si="36"/>
        <v>23532786.79999999</v>
      </c>
      <c r="H417" s="177">
        <f t="shared" si="37"/>
        <v>336580</v>
      </c>
    </row>
    <row r="418" spans="1:8" x14ac:dyDescent="0.25">
      <c r="A418" s="796" t="s">
        <v>853</v>
      </c>
      <c r="B418" s="797">
        <v>416</v>
      </c>
      <c r="C418" s="797">
        <v>44507.500000000022</v>
      </c>
      <c r="D418" s="797">
        <v>1228</v>
      </c>
      <c r="E418" s="176">
        <f t="shared" si="39"/>
        <v>21037573.900000021</v>
      </c>
      <c r="F418" s="176">
        <f t="shared" si="39"/>
        <v>1128161</v>
      </c>
      <c r="G418" s="177">
        <f t="shared" si="36"/>
        <v>23488279.29999999</v>
      </c>
      <c r="H418" s="177">
        <f t="shared" si="37"/>
        <v>335352</v>
      </c>
    </row>
    <row r="419" spans="1:8" x14ac:dyDescent="0.25">
      <c r="A419" s="796" t="s">
        <v>853</v>
      </c>
      <c r="B419" s="797">
        <v>417</v>
      </c>
      <c r="C419" s="797">
        <v>50455.299999999996</v>
      </c>
      <c r="D419" s="797">
        <v>1384</v>
      </c>
      <c r="E419" s="176">
        <f t="shared" si="39"/>
        <v>21088029.200000022</v>
      </c>
      <c r="F419" s="176">
        <f t="shared" si="39"/>
        <v>1129545</v>
      </c>
      <c r="G419" s="177">
        <f t="shared" si="36"/>
        <v>23437823.999999989</v>
      </c>
      <c r="H419" s="177">
        <f t="shared" si="37"/>
        <v>333968</v>
      </c>
    </row>
    <row r="420" spans="1:8" x14ac:dyDescent="0.25">
      <c r="A420" s="796" t="s">
        <v>853</v>
      </c>
      <c r="B420" s="797">
        <v>418</v>
      </c>
      <c r="C420" s="797">
        <v>47235.500000000007</v>
      </c>
      <c r="D420" s="797">
        <v>1289</v>
      </c>
      <c r="E420" s="176">
        <f t="shared" ref="E420:F435" si="40">E419+C420</f>
        <v>21135264.700000022</v>
      </c>
      <c r="F420" s="176">
        <f t="shared" si="40"/>
        <v>1130834</v>
      </c>
      <c r="G420" s="177">
        <f t="shared" si="36"/>
        <v>23390588.499999989</v>
      </c>
      <c r="H420" s="177">
        <f t="shared" si="37"/>
        <v>332679</v>
      </c>
    </row>
    <row r="421" spans="1:8" x14ac:dyDescent="0.25">
      <c r="A421" s="796" t="s">
        <v>853</v>
      </c>
      <c r="B421" s="797">
        <v>419</v>
      </c>
      <c r="C421" s="797">
        <v>48595.7</v>
      </c>
      <c r="D421" s="797">
        <v>1374</v>
      </c>
      <c r="E421" s="176">
        <f t="shared" si="40"/>
        <v>21183860.400000021</v>
      </c>
      <c r="F421" s="176">
        <f t="shared" si="40"/>
        <v>1132208</v>
      </c>
      <c r="G421" s="177">
        <f t="shared" si="36"/>
        <v>23341992.79999999</v>
      </c>
      <c r="H421" s="177">
        <f t="shared" si="37"/>
        <v>331305</v>
      </c>
    </row>
    <row r="422" spans="1:8" x14ac:dyDescent="0.25">
      <c r="A422" s="796" t="s">
        <v>853</v>
      </c>
      <c r="B422" s="797">
        <v>420</v>
      </c>
      <c r="C422" s="797">
        <v>44502.19999999999</v>
      </c>
      <c r="D422" s="797">
        <v>1245</v>
      </c>
      <c r="E422" s="176">
        <f t="shared" si="40"/>
        <v>21228362.60000002</v>
      </c>
      <c r="F422" s="176">
        <f t="shared" si="40"/>
        <v>1133453</v>
      </c>
      <c r="G422" s="177">
        <f t="shared" si="36"/>
        <v>23297490.59999999</v>
      </c>
      <c r="H422" s="177">
        <f t="shared" si="37"/>
        <v>330060</v>
      </c>
    </row>
    <row r="423" spans="1:8" x14ac:dyDescent="0.25">
      <c r="A423" s="796" t="s">
        <v>853</v>
      </c>
      <c r="B423" s="797">
        <v>421</v>
      </c>
      <c r="C423" s="797">
        <v>50087.499999999993</v>
      </c>
      <c r="D423" s="797">
        <v>1375</v>
      </c>
      <c r="E423" s="176">
        <f t="shared" si="40"/>
        <v>21278450.10000002</v>
      </c>
      <c r="F423" s="176">
        <f t="shared" si="40"/>
        <v>1134828</v>
      </c>
      <c r="G423" s="177">
        <f t="shared" si="36"/>
        <v>23247403.09999999</v>
      </c>
      <c r="H423" s="177">
        <f t="shared" si="37"/>
        <v>328685</v>
      </c>
    </row>
    <row r="424" spans="1:8" x14ac:dyDescent="0.25">
      <c r="A424" s="796" t="s">
        <v>853</v>
      </c>
      <c r="B424" s="797">
        <v>422</v>
      </c>
      <c r="C424" s="797">
        <v>59909.099999999948</v>
      </c>
      <c r="D424" s="797">
        <v>1619</v>
      </c>
      <c r="E424" s="176">
        <f t="shared" si="40"/>
        <v>21338359.200000022</v>
      </c>
      <c r="F424" s="176">
        <f t="shared" si="40"/>
        <v>1136447</v>
      </c>
      <c r="G424" s="177">
        <f t="shared" si="36"/>
        <v>23187493.999999989</v>
      </c>
      <c r="H424" s="177">
        <f t="shared" si="37"/>
        <v>327066</v>
      </c>
    </row>
    <row r="425" spans="1:8" x14ac:dyDescent="0.25">
      <c r="A425" s="796" t="s">
        <v>853</v>
      </c>
      <c r="B425" s="797">
        <v>423</v>
      </c>
      <c r="C425" s="797">
        <v>46945.30000000001</v>
      </c>
      <c r="D425" s="797">
        <v>1270</v>
      </c>
      <c r="E425" s="176">
        <f t="shared" si="40"/>
        <v>21385304.500000022</v>
      </c>
      <c r="F425" s="176">
        <f t="shared" si="40"/>
        <v>1137717</v>
      </c>
      <c r="G425" s="177">
        <f t="shared" si="36"/>
        <v>23140548.699999988</v>
      </c>
      <c r="H425" s="177">
        <f t="shared" si="37"/>
        <v>325796</v>
      </c>
    </row>
    <row r="426" spans="1:8" x14ac:dyDescent="0.25">
      <c r="A426" s="796" t="s">
        <v>853</v>
      </c>
      <c r="B426" s="797">
        <v>424</v>
      </c>
      <c r="C426" s="797">
        <v>42389.69999999999</v>
      </c>
      <c r="D426" s="797">
        <v>1142</v>
      </c>
      <c r="E426" s="176">
        <f t="shared" si="40"/>
        <v>21427694.200000022</v>
      </c>
      <c r="F426" s="176">
        <f t="shared" si="40"/>
        <v>1138859</v>
      </c>
      <c r="G426" s="177">
        <f t="shared" si="36"/>
        <v>23098158.999999989</v>
      </c>
      <c r="H426" s="177">
        <f t="shared" si="37"/>
        <v>324654</v>
      </c>
    </row>
    <row r="427" spans="1:8" x14ac:dyDescent="0.25">
      <c r="A427" s="796" t="s">
        <v>853</v>
      </c>
      <c r="B427" s="797">
        <v>425</v>
      </c>
      <c r="C427" s="797">
        <v>48017.60000000002</v>
      </c>
      <c r="D427" s="797">
        <v>1307</v>
      </c>
      <c r="E427" s="176">
        <f t="shared" si="40"/>
        <v>21475711.800000023</v>
      </c>
      <c r="F427" s="176">
        <f t="shared" si="40"/>
        <v>1140166</v>
      </c>
      <c r="G427" s="177">
        <f t="shared" si="36"/>
        <v>23050141.399999987</v>
      </c>
      <c r="H427" s="177">
        <f t="shared" si="37"/>
        <v>323347</v>
      </c>
    </row>
    <row r="428" spans="1:8" x14ac:dyDescent="0.25">
      <c r="A428" s="796" t="s">
        <v>853</v>
      </c>
      <c r="B428" s="797">
        <v>426</v>
      </c>
      <c r="C428" s="797">
        <v>40883.30000000001</v>
      </c>
      <c r="D428" s="797">
        <v>1122</v>
      </c>
      <c r="E428" s="176">
        <f t="shared" si="40"/>
        <v>21516595.100000024</v>
      </c>
      <c r="F428" s="176">
        <f t="shared" si="40"/>
        <v>1141288</v>
      </c>
      <c r="G428" s="177">
        <f t="shared" si="36"/>
        <v>23009258.099999987</v>
      </c>
      <c r="H428" s="177">
        <f t="shared" si="37"/>
        <v>322225</v>
      </c>
    </row>
    <row r="429" spans="1:8" x14ac:dyDescent="0.25">
      <c r="A429" s="796" t="s">
        <v>853</v>
      </c>
      <c r="B429" s="797">
        <v>427</v>
      </c>
      <c r="C429" s="797">
        <v>45680.000000000007</v>
      </c>
      <c r="D429" s="797">
        <v>1248</v>
      </c>
      <c r="E429" s="176">
        <f t="shared" si="40"/>
        <v>21562275.100000024</v>
      </c>
      <c r="F429" s="176">
        <f t="shared" si="40"/>
        <v>1142536</v>
      </c>
      <c r="G429" s="177">
        <f t="shared" si="36"/>
        <v>22963578.099999987</v>
      </c>
      <c r="H429" s="177">
        <f t="shared" si="37"/>
        <v>320977</v>
      </c>
    </row>
    <row r="430" spans="1:8" x14ac:dyDescent="0.25">
      <c r="A430" s="796" t="s">
        <v>853</v>
      </c>
      <c r="B430" s="797">
        <v>428</v>
      </c>
      <c r="C430" s="797">
        <v>44930.900000000009</v>
      </c>
      <c r="D430" s="797">
        <v>1223</v>
      </c>
      <c r="E430" s="176">
        <f t="shared" si="40"/>
        <v>21607206.000000022</v>
      </c>
      <c r="F430" s="176">
        <f t="shared" si="40"/>
        <v>1143759</v>
      </c>
      <c r="G430" s="177">
        <f t="shared" si="36"/>
        <v>22918647.199999988</v>
      </c>
      <c r="H430" s="177">
        <f t="shared" si="37"/>
        <v>319754</v>
      </c>
    </row>
    <row r="431" spans="1:8" x14ac:dyDescent="0.25">
      <c r="A431" s="796" t="s">
        <v>853</v>
      </c>
      <c r="B431" s="797">
        <v>429</v>
      </c>
      <c r="C431" s="797">
        <v>36461.200000000004</v>
      </c>
      <c r="D431" s="797">
        <v>994</v>
      </c>
      <c r="E431" s="176">
        <f t="shared" si="40"/>
        <v>21643667.200000022</v>
      </c>
      <c r="F431" s="176">
        <f t="shared" si="40"/>
        <v>1144753</v>
      </c>
      <c r="G431" s="177">
        <f t="shared" si="36"/>
        <v>22882185.999999989</v>
      </c>
      <c r="H431" s="177">
        <f t="shared" si="37"/>
        <v>318760</v>
      </c>
    </row>
    <row r="432" spans="1:8" x14ac:dyDescent="0.25">
      <c r="A432" s="796" t="s">
        <v>853</v>
      </c>
      <c r="B432" s="797">
        <v>430</v>
      </c>
      <c r="C432" s="797">
        <v>45571.599999999984</v>
      </c>
      <c r="D432" s="797">
        <v>1253</v>
      </c>
      <c r="E432" s="176">
        <f t="shared" si="40"/>
        <v>21689238.800000023</v>
      </c>
      <c r="F432" s="176">
        <f t="shared" si="40"/>
        <v>1146006</v>
      </c>
      <c r="G432" s="177">
        <f t="shared" si="36"/>
        <v>22836614.399999987</v>
      </c>
      <c r="H432" s="177">
        <f t="shared" si="37"/>
        <v>317507</v>
      </c>
    </row>
    <row r="433" spans="1:8" x14ac:dyDescent="0.25">
      <c r="A433" s="796" t="s">
        <v>853</v>
      </c>
      <c r="B433" s="797">
        <v>431</v>
      </c>
      <c r="C433" s="797">
        <v>52152.200000000012</v>
      </c>
      <c r="D433" s="797">
        <v>1423</v>
      </c>
      <c r="E433" s="176">
        <f t="shared" si="40"/>
        <v>21741391.000000022</v>
      </c>
      <c r="F433" s="176">
        <f t="shared" si="40"/>
        <v>1147429</v>
      </c>
      <c r="G433" s="177">
        <f t="shared" si="36"/>
        <v>22784462.199999988</v>
      </c>
      <c r="H433" s="177">
        <f t="shared" si="37"/>
        <v>316084</v>
      </c>
    </row>
    <row r="434" spans="1:8" x14ac:dyDescent="0.25">
      <c r="A434" s="796" t="s">
        <v>853</v>
      </c>
      <c r="B434" s="797">
        <v>432</v>
      </c>
      <c r="C434" s="797">
        <v>37582.800000000003</v>
      </c>
      <c r="D434" s="797">
        <v>1004</v>
      </c>
      <c r="E434" s="176">
        <f t="shared" si="40"/>
        <v>21778973.800000023</v>
      </c>
      <c r="F434" s="176">
        <f t="shared" si="40"/>
        <v>1148433</v>
      </c>
      <c r="G434" s="177">
        <f t="shared" si="36"/>
        <v>22746879.399999987</v>
      </c>
      <c r="H434" s="177">
        <f t="shared" si="37"/>
        <v>315080</v>
      </c>
    </row>
    <row r="435" spans="1:8" x14ac:dyDescent="0.25">
      <c r="A435" s="796" t="s">
        <v>853</v>
      </c>
      <c r="B435" s="797">
        <v>433</v>
      </c>
      <c r="C435" s="797">
        <v>42428.9</v>
      </c>
      <c r="D435" s="797">
        <v>1150</v>
      </c>
      <c r="E435" s="176">
        <f t="shared" si="40"/>
        <v>21821402.700000022</v>
      </c>
      <c r="F435" s="176">
        <f t="shared" si="40"/>
        <v>1149583</v>
      </c>
      <c r="G435" s="177">
        <f t="shared" si="36"/>
        <v>22704450.499999989</v>
      </c>
      <c r="H435" s="177">
        <f t="shared" si="37"/>
        <v>313930</v>
      </c>
    </row>
    <row r="436" spans="1:8" x14ac:dyDescent="0.25">
      <c r="A436" s="796" t="s">
        <v>853</v>
      </c>
      <c r="B436" s="797">
        <v>434</v>
      </c>
      <c r="C436" s="797">
        <v>45130</v>
      </c>
      <c r="D436" s="797">
        <v>1209</v>
      </c>
      <c r="E436" s="176">
        <f t="shared" ref="E436:F451" si="41">E435+C436</f>
        <v>21866532.700000022</v>
      </c>
      <c r="F436" s="176">
        <f t="shared" si="41"/>
        <v>1150792</v>
      </c>
      <c r="G436" s="177">
        <f t="shared" si="36"/>
        <v>22659320.499999989</v>
      </c>
      <c r="H436" s="177">
        <f t="shared" si="37"/>
        <v>312721</v>
      </c>
    </row>
    <row r="437" spans="1:8" x14ac:dyDescent="0.25">
      <c r="A437" s="796" t="s">
        <v>853</v>
      </c>
      <c r="B437" s="797">
        <v>435</v>
      </c>
      <c r="C437" s="797">
        <v>45237.700000000019</v>
      </c>
      <c r="D437" s="797">
        <v>1189</v>
      </c>
      <c r="E437" s="176">
        <f t="shared" si="41"/>
        <v>21911770.400000021</v>
      </c>
      <c r="F437" s="176">
        <f t="shared" si="41"/>
        <v>1151981</v>
      </c>
      <c r="G437" s="177">
        <f t="shared" si="36"/>
        <v>22614082.79999999</v>
      </c>
      <c r="H437" s="177">
        <f t="shared" si="37"/>
        <v>311532</v>
      </c>
    </row>
    <row r="438" spans="1:8" x14ac:dyDescent="0.25">
      <c r="A438" s="796" t="s">
        <v>853</v>
      </c>
      <c r="B438" s="797">
        <v>436</v>
      </c>
      <c r="C438" s="797">
        <v>40977.199999999997</v>
      </c>
      <c r="D438" s="797">
        <v>1078</v>
      </c>
      <c r="E438" s="176">
        <f t="shared" si="41"/>
        <v>21952747.60000002</v>
      </c>
      <c r="F438" s="176">
        <f t="shared" si="41"/>
        <v>1153059</v>
      </c>
      <c r="G438" s="177">
        <f t="shared" si="36"/>
        <v>22573105.59999999</v>
      </c>
      <c r="H438" s="177">
        <f t="shared" si="37"/>
        <v>310454</v>
      </c>
    </row>
    <row r="439" spans="1:8" x14ac:dyDescent="0.25">
      <c r="A439" s="796" t="s">
        <v>853</v>
      </c>
      <c r="B439" s="797">
        <v>437</v>
      </c>
      <c r="C439" s="797">
        <v>45450.800000000017</v>
      </c>
      <c r="D439" s="797">
        <v>1230</v>
      </c>
      <c r="E439" s="176">
        <f t="shared" si="41"/>
        <v>21998198.400000021</v>
      </c>
      <c r="F439" s="176">
        <f t="shared" si="41"/>
        <v>1154289</v>
      </c>
      <c r="G439" s="177">
        <f t="shared" si="36"/>
        <v>22527654.79999999</v>
      </c>
      <c r="H439" s="177">
        <f t="shared" si="37"/>
        <v>309224</v>
      </c>
    </row>
    <row r="440" spans="1:8" x14ac:dyDescent="0.25">
      <c r="A440" s="796" t="s">
        <v>853</v>
      </c>
      <c r="B440" s="797">
        <v>438</v>
      </c>
      <c r="C440" s="797">
        <v>42921.700000000012</v>
      </c>
      <c r="D440" s="797">
        <v>1133</v>
      </c>
      <c r="E440" s="176">
        <f t="shared" si="41"/>
        <v>22041120.10000002</v>
      </c>
      <c r="F440" s="176">
        <f t="shared" si="41"/>
        <v>1155422</v>
      </c>
      <c r="G440" s="177">
        <f t="shared" si="36"/>
        <v>22484733.09999999</v>
      </c>
      <c r="H440" s="177">
        <f t="shared" si="37"/>
        <v>308091</v>
      </c>
    </row>
    <row r="441" spans="1:8" x14ac:dyDescent="0.25">
      <c r="A441" s="796" t="s">
        <v>853</v>
      </c>
      <c r="B441" s="797">
        <v>439</v>
      </c>
      <c r="C441" s="797">
        <v>44336.30000000001</v>
      </c>
      <c r="D441" s="797">
        <v>1157</v>
      </c>
      <c r="E441" s="176">
        <f t="shared" si="41"/>
        <v>22085456.400000021</v>
      </c>
      <c r="F441" s="176">
        <f t="shared" si="41"/>
        <v>1156579</v>
      </c>
      <c r="G441" s="177">
        <f t="shared" si="36"/>
        <v>22440396.79999999</v>
      </c>
      <c r="H441" s="177">
        <f t="shared" si="37"/>
        <v>306934</v>
      </c>
    </row>
    <row r="442" spans="1:8" x14ac:dyDescent="0.25">
      <c r="A442" s="796" t="s">
        <v>853</v>
      </c>
      <c r="B442" s="797">
        <v>440</v>
      </c>
      <c r="C442" s="797">
        <v>39598.100000000006</v>
      </c>
      <c r="D442" s="797">
        <v>1046</v>
      </c>
      <c r="E442" s="176">
        <f t="shared" si="41"/>
        <v>22125054.500000022</v>
      </c>
      <c r="F442" s="176">
        <f t="shared" si="41"/>
        <v>1157625</v>
      </c>
      <c r="G442" s="177">
        <f t="shared" si="36"/>
        <v>22400798.699999988</v>
      </c>
      <c r="H442" s="177">
        <f t="shared" si="37"/>
        <v>305888</v>
      </c>
    </row>
    <row r="443" spans="1:8" x14ac:dyDescent="0.25">
      <c r="A443" s="796" t="s">
        <v>853</v>
      </c>
      <c r="B443" s="797">
        <v>441</v>
      </c>
      <c r="C443" s="797">
        <v>52027.599999999977</v>
      </c>
      <c r="D443" s="797">
        <v>1383</v>
      </c>
      <c r="E443" s="176">
        <f t="shared" si="41"/>
        <v>22177082.100000024</v>
      </c>
      <c r="F443" s="176">
        <f t="shared" si="41"/>
        <v>1159008</v>
      </c>
      <c r="G443" s="177">
        <f t="shared" si="36"/>
        <v>22348771.099999987</v>
      </c>
      <c r="H443" s="177">
        <f t="shared" si="37"/>
        <v>304505</v>
      </c>
    </row>
    <row r="444" spans="1:8" x14ac:dyDescent="0.25">
      <c r="A444" s="796" t="s">
        <v>853</v>
      </c>
      <c r="B444" s="797">
        <v>442</v>
      </c>
      <c r="C444" s="797">
        <v>42866.099999999984</v>
      </c>
      <c r="D444" s="797">
        <v>1143</v>
      </c>
      <c r="E444" s="176">
        <f t="shared" si="41"/>
        <v>22219948.200000025</v>
      </c>
      <c r="F444" s="176">
        <f t="shared" si="41"/>
        <v>1160151</v>
      </c>
      <c r="G444" s="177">
        <f t="shared" si="36"/>
        <v>22305904.999999985</v>
      </c>
      <c r="H444" s="177">
        <f t="shared" si="37"/>
        <v>303362</v>
      </c>
    </row>
    <row r="445" spans="1:8" x14ac:dyDescent="0.25">
      <c r="A445" s="796" t="s">
        <v>853</v>
      </c>
      <c r="B445" s="797">
        <v>443</v>
      </c>
      <c r="C445" s="797">
        <v>41637.19999999999</v>
      </c>
      <c r="D445" s="797">
        <v>1083</v>
      </c>
      <c r="E445" s="176">
        <f t="shared" si="41"/>
        <v>22261585.400000025</v>
      </c>
      <c r="F445" s="176">
        <f t="shared" si="41"/>
        <v>1161234</v>
      </c>
      <c r="G445" s="177">
        <f t="shared" si="36"/>
        <v>22264267.799999986</v>
      </c>
      <c r="H445" s="177">
        <f t="shared" si="37"/>
        <v>302279</v>
      </c>
    </row>
    <row r="446" spans="1:8" x14ac:dyDescent="0.25">
      <c r="A446" s="796" t="s">
        <v>853</v>
      </c>
      <c r="B446" s="797">
        <v>444</v>
      </c>
      <c r="C446" s="797">
        <v>40397.999999999978</v>
      </c>
      <c r="D446" s="797">
        <v>1055</v>
      </c>
      <c r="E446" s="176">
        <f t="shared" si="41"/>
        <v>22301983.400000025</v>
      </c>
      <c r="F446" s="176">
        <f t="shared" si="41"/>
        <v>1162289</v>
      </c>
      <c r="G446" s="177">
        <f t="shared" si="36"/>
        <v>22223869.799999986</v>
      </c>
      <c r="H446" s="177">
        <f t="shared" si="37"/>
        <v>301224</v>
      </c>
    </row>
    <row r="447" spans="1:8" x14ac:dyDescent="0.25">
      <c r="A447" s="796" t="s">
        <v>853</v>
      </c>
      <c r="B447" s="797">
        <v>445</v>
      </c>
      <c r="C447" s="797">
        <v>42714.89999999998</v>
      </c>
      <c r="D447" s="797">
        <v>1125</v>
      </c>
      <c r="E447" s="176">
        <f t="shared" si="41"/>
        <v>22344698.300000023</v>
      </c>
      <c r="F447" s="176">
        <f t="shared" si="41"/>
        <v>1163414</v>
      </c>
      <c r="G447" s="177">
        <f t="shared" si="36"/>
        <v>22181154.899999987</v>
      </c>
      <c r="H447" s="177">
        <f t="shared" si="37"/>
        <v>300099</v>
      </c>
    </row>
    <row r="448" spans="1:8" x14ac:dyDescent="0.25">
      <c r="A448" s="796" t="s">
        <v>853</v>
      </c>
      <c r="B448" s="797">
        <v>446</v>
      </c>
      <c r="C448" s="797">
        <v>44149.599999999999</v>
      </c>
      <c r="D448" s="797">
        <v>1151</v>
      </c>
      <c r="E448" s="176">
        <f t="shared" si="41"/>
        <v>22388847.900000025</v>
      </c>
      <c r="F448" s="176">
        <f t="shared" si="41"/>
        <v>1164565</v>
      </c>
      <c r="G448" s="177">
        <f t="shared" si="36"/>
        <v>22137005.299999986</v>
      </c>
      <c r="H448" s="177">
        <f t="shared" si="37"/>
        <v>298948</v>
      </c>
    </row>
    <row r="449" spans="1:8" x14ac:dyDescent="0.25">
      <c r="A449" s="796" t="s">
        <v>853</v>
      </c>
      <c r="B449" s="797">
        <v>447</v>
      </c>
      <c r="C449" s="797">
        <v>43349.400000000023</v>
      </c>
      <c r="D449" s="797">
        <v>1123</v>
      </c>
      <c r="E449" s="176">
        <f t="shared" si="41"/>
        <v>22432197.300000023</v>
      </c>
      <c r="F449" s="176">
        <f t="shared" si="41"/>
        <v>1165688</v>
      </c>
      <c r="G449" s="177">
        <f t="shared" si="36"/>
        <v>22093655.899999987</v>
      </c>
      <c r="H449" s="177">
        <f t="shared" si="37"/>
        <v>297825</v>
      </c>
    </row>
    <row r="450" spans="1:8" x14ac:dyDescent="0.25">
      <c r="A450" s="796" t="s">
        <v>853</v>
      </c>
      <c r="B450" s="797">
        <v>448</v>
      </c>
      <c r="C450" s="797">
        <v>42999.100000000006</v>
      </c>
      <c r="D450" s="797">
        <v>1122</v>
      </c>
      <c r="E450" s="176">
        <f t="shared" si="41"/>
        <v>22475196.400000025</v>
      </c>
      <c r="F450" s="176">
        <f t="shared" si="41"/>
        <v>1166810</v>
      </c>
      <c r="G450" s="177">
        <f t="shared" si="36"/>
        <v>22050656.799999986</v>
      </c>
      <c r="H450" s="177">
        <f t="shared" si="37"/>
        <v>296703</v>
      </c>
    </row>
    <row r="451" spans="1:8" x14ac:dyDescent="0.25">
      <c r="A451" s="796" t="s">
        <v>853</v>
      </c>
      <c r="B451" s="797">
        <v>449</v>
      </c>
      <c r="C451" s="797">
        <v>44889.80000000001</v>
      </c>
      <c r="D451" s="797">
        <v>1156</v>
      </c>
      <c r="E451" s="176">
        <f t="shared" si="41"/>
        <v>22520086.200000025</v>
      </c>
      <c r="F451" s="176">
        <f t="shared" si="41"/>
        <v>1167966</v>
      </c>
      <c r="G451" s="177">
        <f t="shared" ref="G451:G514" si="42">$E$2394-E451</f>
        <v>22005766.999999985</v>
      </c>
      <c r="H451" s="177">
        <f t="shared" ref="H451:H514" si="43">$F$2394-F451</f>
        <v>295547</v>
      </c>
    </row>
    <row r="452" spans="1:8" x14ac:dyDescent="0.25">
      <c r="A452" s="796" t="s">
        <v>853</v>
      </c>
      <c r="B452" s="797">
        <v>450</v>
      </c>
      <c r="C452" s="797">
        <v>44549.100000000006</v>
      </c>
      <c r="D452" s="797">
        <v>1153</v>
      </c>
      <c r="E452" s="176">
        <f t="shared" ref="E452:F467" si="44">E451+C452</f>
        <v>22564635.300000027</v>
      </c>
      <c r="F452" s="176">
        <f t="shared" si="44"/>
        <v>1169119</v>
      </c>
      <c r="G452" s="177">
        <f t="shared" si="42"/>
        <v>21961217.899999984</v>
      </c>
      <c r="H452" s="177">
        <f t="shared" si="43"/>
        <v>294394</v>
      </c>
    </row>
    <row r="453" spans="1:8" x14ac:dyDescent="0.25">
      <c r="A453" s="796" t="s">
        <v>853</v>
      </c>
      <c r="B453" s="797">
        <v>451</v>
      </c>
      <c r="C453" s="797">
        <v>41491.599999999991</v>
      </c>
      <c r="D453" s="797">
        <v>1042</v>
      </c>
      <c r="E453" s="176">
        <f t="shared" si="44"/>
        <v>22606126.900000028</v>
      </c>
      <c r="F453" s="176">
        <f t="shared" si="44"/>
        <v>1170161</v>
      </c>
      <c r="G453" s="177">
        <f t="shared" si="42"/>
        <v>21919726.299999982</v>
      </c>
      <c r="H453" s="177">
        <f t="shared" si="43"/>
        <v>293352</v>
      </c>
    </row>
    <row r="454" spans="1:8" x14ac:dyDescent="0.25">
      <c r="A454" s="796" t="s">
        <v>853</v>
      </c>
      <c r="B454" s="797">
        <v>452</v>
      </c>
      <c r="C454" s="797">
        <v>45201.299999999988</v>
      </c>
      <c r="D454" s="797">
        <v>1178</v>
      </c>
      <c r="E454" s="176">
        <f t="shared" si="44"/>
        <v>22651328.200000029</v>
      </c>
      <c r="F454" s="176">
        <f t="shared" si="44"/>
        <v>1171339</v>
      </c>
      <c r="G454" s="177">
        <f t="shared" si="42"/>
        <v>21874524.999999981</v>
      </c>
      <c r="H454" s="177">
        <f t="shared" si="43"/>
        <v>292174</v>
      </c>
    </row>
    <row r="455" spans="1:8" x14ac:dyDescent="0.25">
      <c r="A455" s="796" t="s">
        <v>853</v>
      </c>
      <c r="B455" s="797">
        <v>453</v>
      </c>
      <c r="C455" s="797">
        <v>48470.30000000001</v>
      </c>
      <c r="D455" s="797">
        <v>1213</v>
      </c>
      <c r="E455" s="176">
        <f t="shared" si="44"/>
        <v>22699798.50000003</v>
      </c>
      <c r="F455" s="176">
        <f t="shared" si="44"/>
        <v>1172552</v>
      </c>
      <c r="G455" s="177">
        <f t="shared" si="42"/>
        <v>21826054.699999981</v>
      </c>
      <c r="H455" s="177">
        <f t="shared" si="43"/>
        <v>290961</v>
      </c>
    </row>
    <row r="456" spans="1:8" x14ac:dyDescent="0.25">
      <c r="A456" s="796" t="s">
        <v>853</v>
      </c>
      <c r="B456" s="797">
        <v>454</v>
      </c>
      <c r="C456" s="797">
        <v>39944.199999999997</v>
      </c>
      <c r="D456" s="797">
        <v>1010</v>
      </c>
      <c r="E456" s="176">
        <f t="shared" si="44"/>
        <v>22739742.700000029</v>
      </c>
      <c r="F456" s="176">
        <f t="shared" si="44"/>
        <v>1173562</v>
      </c>
      <c r="G456" s="177">
        <f t="shared" si="42"/>
        <v>21786110.499999981</v>
      </c>
      <c r="H456" s="177">
        <f t="shared" si="43"/>
        <v>289951</v>
      </c>
    </row>
    <row r="457" spans="1:8" x14ac:dyDescent="0.25">
      <c r="A457" s="796" t="s">
        <v>853</v>
      </c>
      <c r="B457" s="797">
        <v>455</v>
      </c>
      <c r="C457" s="797">
        <v>35484.199999999983</v>
      </c>
      <c r="D457" s="797">
        <v>910</v>
      </c>
      <c r="E457" s="176">
        <f t="shared" si="44"/>
        <v>22775226.900000028</v>
      </c>
      <c r="F457" s="176">
        <f t="shared" si="44"/>
        <v>1174472</v>
      </c>
      <c r="G457" s="177">
        <f t="shared" si="42"/>
        <v>21750626.299999982</v>
      </c>
      <c r="H457" s="177">
        <f t="shared" si="43"/>
        <v>289041</v>
      </c>
    </row>
    <row r="458" spans="1:8" x14ac:dyDescent="0.25">
      <c r="A458" s="796" t="s">
        <v>853</v>
      </c>
      <c r="B458" s="797">
        <v>456</v>
      </c>
      <c r="C458" s="797">
        <v>35110.199999999997</v>
      </c>
      <c r="D458" s="797">
        <v>904</v>
      </c>
      <c r="E458" s="176">
        <f t="shared" si="44"/>
        <v>22810337.100000028</v>
      </c>
      <c r="F458" s="176">
        <f t="shared" si="44"/>
        <v>1175376</v>
      </c>
      <c r="G458" s="177">
        <f t="shared" si="42"/>
        <v>21715516.099999983</v>
      </c>
      <c r="H458" s="177">
        <f t="shared" si="43"/>
        <v>288137</v>
      </c>
    </row>
    <row r="459" spans="1:8" x14ac:dyDescent="0.25">
      <c r="A459" s="796" t="s">
        <v>853</v>
      </c>
      <c r="B459" s="797">
        <v>457</v>
      </c>
      <c r="C459" s="797">
        <v>44324.699999999975</v>
      </c>
      <c r="D459" s="797">
        <v>1100</v>
      </c>
      <c r="E459" s="176">
        <f t="shared" si="44"/>
        <v>22854661.800000027</v>
      </c>
      <c r="F459" s="176">
        <f t="shared" si="44"/>
        <v>1176476</v>
      </c>
      <c r="G459" s="177">
        <f t="shared" si="42"/>
        <v>21671191.399999984</v>
      </c>
      <c r="H459" s="177">
        <f t="shared" si="43"/>
        <v>287037</v>
      </c>
    </row>
    <row r="460" spans="1:8" x14ac:dyDescent="0.25">
      <c r="A460" s="796" t="s">
        <v>853</v>
      </c>
      <c r="B460" s="797">
        <v>458</v>
      </c>
      <c r="C460" s="797">
        <v>40758.800000000003</v>
      </c>
      <c r="D460" s="797">
        <v>1016</v>
      </c>
      <c r="E460" s="176">
        <f t="shared" si="44"/>
        <v>22895420.600000028</v>
      </c>
      <c r="F460" s="176">
        <f t="shared" si="44"/>
        <v>1177492</v>
      </c>
      <c r="G460" s="177">
        <f t="shared" si="42"/>
        <v>21630432.599999983</v>
      </c>
      <c r="H460" s="177">
        <f t="shared" si="43"/>
        <v>286021</v>
      </c>
    </row>
    <row r="461" spans="1:8" x14ac:dyDescent="0.25">
      <c r="A461" s="796" t="s">
        <v>853</v>
      </c>
      <c r="B461" s="797">
        <v>459</v>
      </c>
      <c r="C461" s="797">
        <v>40391.499999999978</v>
      </c>
      <c r="D461" s="797">
        <v>1000</v>
      </c>
      <c r="E461" s="176">
        <f t="shared" si="44"/>
        <v>22935812.100000028</v>
      </c>
      <c r="F461" s="176">
        <f t="shared" si="44"/>
        <v>1178492</v>
      </c>
      <c r="G461" s="177">
        <f t="shared" si="42"/>
        <v>21590041.099999983</v>
      </c>
      <c r="H461" s="177">
        <f t="shared" si="43"/>
        <v>285021</v>
      </c>
    </row>
    <row r="462" spans="1:8" x14ac:dyDescent="0.25">
      <c r="A462" s="796" t="s">
        <v>853</v>
      </c>
      <c r="B462" s="797">
        <v>460</v>
      </c>
      <c r="C462" s="797">
        <v>41397.800000000017</v>
      </c>
      <c r="D462" s="797">
        <v>1021</v>
      </c>
      <c r="E462" s="176">
        <f t="shared" si="44"/>
        <v>22977209.900000028</v>
      </c>
      <c r="F462" s="176">
        <f t="shared" si="44"/>
        <v>1179513</v>
      </c>
      <c r="G462" s="177">
        <f t="shared" si="42"/>
        <v>21548643.299999982</v>
      </c>
      <c r="H462" s="177">
        <f t="shared" si="43"/>
        <v>284000</v>
      </c>
    </row>
    <row r="463" spans="1:8" x14ac:dyDescent="0.25">
      <c r="A463" s="796" t="s">
        <v>853</v>
      </c>
      <c r="B463" s="797">
        <v>461</v>
      </c>
      <c r="C463" s="797">
        <v>44717.80000000001</v>
      </c>
      <c r="D463" s="797">
        <v>1063</v>
      </c>
      <c r="E463" s="176">
        <f t="shared" si="44"/>
        <v>23021927.700000029</v>
      </c>
      <c r="F463" s="176">
        <f t="shared" si="44"/>
        <v>1180576</v>
      </c>
      <c r="G463" s="177">
        <f t="shared" si="42"/>
        <v>21503925.499999981</v>
      </c>
      <c r="H463" s="177">
        <f t="shared" si="43"/>
        <v>282937</v>
      </c>
    </row>
    <row r="464" spans="1:8" x14ac:dyDescent="0.25">
      <c r="A464" s="796" t="s">
        <v>853</v>
      </c>
      <c r="B464" s="797">
        <v>462</v>
      </c>
      <c r="C464" s="797">
        <v>39722.400000000009</v>
      </c>
      <c r="D464" s="797">
        <v>1010</v>
      </c>
      <c r="E464" s="176">
        <f t="shared" si="44"/>
        <v>23061650.100000028</v>
      </c>
      <c r="F464" s="176">
        <f t="shared" si="44"/>
        <v>1181586</v>
      </c>
      <c r="G464" s="177">
        <f t="shared" si="42"/>
        <v>21464203.099999983</v>
      </c>
      <c r="H464" s="177">
        <f t="shared" si="43"/>
        <v>281927</v>
      </c>
    </row>
    <row r="465" spans="1:8" x14ac:dyDescent="0.25">
      <c r="A465" s="796" t="s">
        <v>853</v>
      </c>
      <c r="B465" s="797">
        <v>463</v>
      </c>
      <c r="C465" s="797">
        <v>35178.400000000001</v>
      </c>
      <c r="D465" s="797">
        <v>883</v>
      </c>
      <c r="E465" s="176">
        <f t="shared" si="44"/>
        <v>23096828.500000026</v>
      </c>
      <c r="F465" s="176">
        <f t="shared" si="44"/>
        <v>1182469</v>
      </c>
      <c r="G465" s="177">
        <f t="shared" si="42"/>
        <v>21429024.699999984</v>
      </c>
      <c r="H465" s="177">
        <f t="shared" si="43"/>
        <v>281044</v>
      </c>
    </row>
    <row r="466" spans="1:8" x14ac:dyDescent="0.25">
      <c r="A466" s="796" t="s">
        <v>853</v>
      </c>
      <c r="B466" s="797">
        <v>464</v>
      </c>
      <c r="C466" s="797">
        <v>46857.099999999991</v>
      </c>
      <c r="D466" s="797">
        <v>1176</v>
      </c>
      <c r="E466" s="176">
        <f t="shared" si="44"/>
        <v>23143685.600000028</v>
      </c>
      <c r="F466" s="176">
        <f t="shared" si="44"/>
        <v>1183645</v>
      </c>
      <c r="G466" s="177">
        <f t="shared" si="42"/>
        <v>21382167.599999983</v>
      </c>
      <c r="H466" s="177">
        <f t="shared" si="43"/>
        <v>279868</v>
      </c>
    </row>
    <row r="467" spans="1:8" x14ac:dyDescent="0.25">
      <c r="A467" s="796" t="s">
        <v>853</v>
      </c>
      <c r="B467" s="797">
        <v>465</v>
      </c>
      <c r="C467" s="797">
        <v>36735.400000000009</v>
      </c>
      <c r="D467" s="797">
        <v>915</v>
      </c>
      <c r="E467" s="176">
        <f t="shared" si="44"/>
        <v>23180421.000000026</v>
      </c>
      <c r="F467" s="176">
        <f t="shared" si="44"/>
        <v>1184560</v>
      </c>
      <c r="G467" s="177">
        <f t="shared" si="42"/>
        <v>21345432.199999984</v>
      </c>
      <c r="H467" s="177">
        <f t="shared" si="43"/>
        <v>278953</v>
      </c>
    </row>
    <row r="468" spans="1:8" x14ac:dyDescent="0.25">
      <c r="A468" s="796" t="s">
        <v>853</v>
      </c>
      <c r="B468" s="797">
        <v>466</v>
      </c>
      <c r="C468" s="797">
        <v>44267</v>
      </c>
      <c r="D468" s="797">
        <v>1114</v>
      </c>
      <c r="E468" s="176">
        <f t="shared" ref="E468:F483" si="45">E467+C468</f>
        <v>23224688.000000026</v>
      </c>
      <c r="F468" s="176">
        <f t="shared" si="45"/>
        <v>1185674</v>
      </c>
      <c r="G468" s="177">
        <f t="shared" si="42"/>
        <v>21301165.199999984</v>
      </c>
      <c r="H468" s="177">
        <f t="shared" si="43"/>
        <v>277839</v>
      </c>
    </row>
    <row r="469" spans="1:8" x14ac:dyDescent="0.25">
      <c r="A469" s="796" t="s">
        <v>853</v>
      </c>
      <c r="B469" s="797">
        <v>467</v>
      </c>
      <c r="C469" s="797">
        <v>37359.099999999991</v>
      </c>
      <c r="D469" s="797">
        <v>917</v>
      </c>
      <c r="E469" s="176">
        <f t="shared" si="45"/>
        <v>23262047.100000028</v>
      </c>
      <c r="F469" s="176">
        <f t="shared" si="45"/>
        <v>1186591</v>
      </c>
      <c r="G469" s="177">
        <f t="shared" si="42"/>
        <v>21263806.099999983</v>
      </c>
      <c r="H469" s="177">
        <f t="shared" si="43"/>
        <v>276922</v>
      </c>
    </row>
    <row r="470" spans="1:8" x14ac:dyDescent="0.25">
      <c r="A470" s="796" t="s">
        <v>853</v>
      </c>
      <c r="B470" s="797">
        <v>468</v>
      </c>
      <c r="C470" s="797">
        <v>44919.799999999988</v>
      </c>
      <c r="D470" s="797">
        <v>1109</v>
      </c>
      <c r="E470" s="176">
        <f t="shared" si="45"/>
        <v>23306966.900000028</v>
      </c>
      <c r="F470" s="176">
        <f t="shared" si="45"/>
        <v>1187700</v>
      </c>
      <c r="G470" s="177">
        <f t="shared" si="42"/>
        <v>21218886.299999982</v>
      </c>
      <c r="H470" s="177">
        <f t="shared" si="43"/>
        <v>275813</v>
      </c>
    </row>
    <row r="471" spans="1:8" x14ac:dyDescent="0.25">
      <c r="A471" s="796" t="s">
        <v>853</v>
      </c>
      <c r="B471" s="797">
        <v>469</v>
      </c>
      <c r="C471" s="797">
        <v>41263.399999999972</v>
      </c>
      <c r="D471" s="797">
        <v>1029</v>
      </c>
      <c r="E471" s="176">
        <f t="shared" si="45"/>
        <v>23348230.300000027</v>
      </c>
      <c r="F471" s="176">
        <f t="shared" si="45"/>
        <v>1188729</v>
      </c>
      <c r="G471" s="177">
        <f t="shared" si="42"/>
        <v>21177622.899999984</v>
      </c>
      <c r="H471" s="177">
        <f t="shared" si="43"/>
        <v>274784</v>
      </c>
    </row>
    <row r="472" spans="1:8" x14ac:dyDescent="0.25">
      <c r="A472" s="796" t="s">
        <v>853</v>
      </c>
      <c r="B472" s="797">
        <v>470</v>
      </c>
      <c r="C472" s="797">
        <v>40410.799999999988</v>
      </c>
      <c r="D472" s="797">
        <v>1007</v>
      </c>
      <c r="E472" s="176">
        <f t="shared" si="45"/>
        <v>23388641.100000028</v>
      </c>
      <c r="F472" s="176">
        <f t="shared" si="45"/>
        <v>1189736</v>
      </c>
      <c r="G472" s="177">
        <f t="shared" si="42"/>
        <v>21137212.099999983</v>
      </c>
      <c r="H472" s="177">
        <f t="shared" si="43"/>
        <v>273777</v>
      </c>
    </row>
    <row r="473" spans="1:8" x14ac:dyDescent="0.25">
      <c r="A473" s="796" t="s">
        <v>853</v>
      </c>
      <c r="B473" s="797">
        <v>471</v>
      </c>
      <c r="C473" s="797">
        <v>39089.000000000007</v>
      </c>
      <c r="D473" s="797">
        <v>961</v>
      </c>
      <c r="E473" s="176">
        <f t="shared" si="45"/>
        <v>23427730.100000028</v>
      </c>
      <c r="F473" s="176">
        <f t="shared" si="45"/>
        <v>1190697</v>
      </c>
      <c r="G473" s="177">
        <f t="shared" si="42"/>
        <v>21098123.099999983</v>
      </c>
      <c r="H473" s="177">
        <f t="shared" si="43"/>
        <v>272816</v>
      </c>
    </row>
    <row r="474" spans="1:8" x14ac:dyDescent="0.25">
      <c r="A474" s="796" t="s">
        <v>853</v>
      </c>
      <c r="B474" s="797">
        <v>472</v>
      </c>
      <c r="C474" s="797">
        <v>37285.499999999993</v>
      </c>
      <c r="D474" s="797">
        <v>914</v>
      </c>
      <c r="E474" s="176">
        <f t="shared" si="45"/>
        <v>23465015.600000028</v>
      </c>
      <c r="F474" s="176">
        <f t="shared" si="45"/>
        <v>1191611</v>
      </c>
      <c r="G474" s="177">
        <f t="shared" si="42"/>
        <v>21060837.599999983</v>
      </c>
      <c r="H474" s="177">
        <f t="shared" si="43"/>
        <v>271902</v>
      </c>
    </row>
    <row r="475" spans="1:8" x14ac:dyDescent="0.25">
      <c r="A475" s="796" t="s">
        <v>853</v>
      </c>
      <c r="B475" s="797">
        <v>473</v>
      </c>
      <c r="C475" s="797">
        <v>38786.599999999991</v>
      </c>
      <c r="D475" s="797">
        <v>946</v>
      </c>
      <c r="E475" s="176">
        <f t="shared" si="45"/>
        <v>23503802.200000029</v>
      </c>
      <c r="F475" s="176">
        <f t="shared" si="45"/>
        <v>1192557</v>
      </c>
      <c r="G475" s="177">
        <f t="shared" si="42"/>
        <v>21022050.999999981</v>
      </c>
      <c r="H475" s="177">
        <f t="shared" si="43"/>
        <v>270956</v>
      </c>
    </row>
    <row r="476" spans="1:8" x14ac:dyDescent="0.25">
      <c r="A476" s="796" t="s">
        <v>853</v>
      </c>
      <c r="B476" s="797">
        <v>474</v>
      </c>
      <c r="C476" s="797">
        <v>39812.000000000015</v>
      </c>
      <c r="D476" s="797">
        <v>960</v>
      </c>
      <c r="E476" s="176">
        <f t="shared" si="45"/>
        <v>23543614.200000029</v>
      </c>
      <c r="F476" s="176">
        <f t="shared" si="45"/>
        <v>1193517</v>
      </c>
      <c r="G476" s="177">
        <f t="shared" si="42"/>
        <v>20982238.999999981</v>
      </c>
      <c r="H476" s="177">
        <f t="shared" si="43"/>
        <v>269996</v>
      </c>
    </row>
    <row r="477" spans="1:8" x14ac:dyDescent="0.25">
      <c r="A477" s="796" t="s">
        <v>853</v>
      </c>
      <c r="B477" s="797">
        <v>475</v>
      </c>
      <c r="C477" s="797">
        <v>38468.800000000003</v>
      </c>
      <c r="D477" s="797">
        <v>945</v>
      </c>
      <c r="E477" s="176">
        <f t="shared" si="45"/>
        <v>23582083.00000003</v>
      </c>
      <c r="F477" s="176">
        <f t="shared" si="45"/>
        <v>1194462</v>
      </c>
      <c r="G477" s="177">
        <f t="shared" si="42"/>
        <v>20943770.199999981</v>
      </c>
      <c r="H477" s="177">
        <f t="shared" si="43"/>
        <v>269051</v>
      </c>
    </row>
    <row r="478" spans="1:8" x14ac:dyDescent="0.25">
      <c r="A478" s="796" t="s">
        <v>853</v>
      </c>
      <c r="B478" s="797">
        <v>476</v>
      </c>
      <c r="C478" s="797">
        <v>40447.999999999993</v>
      </c>
      <c r="D478" s="797">
        <v>960</v>
      </c>
      <c r="E478" s="176">
        <f t="shared" si="45"/>
        <v>23622531.00000003</v>
      </c>
      <c r="F478" s="176">
        <f t="shared" si="45"/>
        <v>1195422</v>
      </c>
      <c r="G478" s="177">
        <f t="shared" si="42"/>
        <v>20903322.199999981</v>
      </c>
      <c r="H478" s="177">
        <f t="shared" si="43"/>
        <v>268091</v>
      </c>
    </row>
    <row r="479" spans="1:8" x14ac:dyDescent="0.25">
      <c r="A479" s="796" t="s">
        <v>853</v>
      </c>
      <c r="B479" s="797">
        <v>477</v>
      </c>
      <c r="C479" s="797">
        <v>41015.000000000007</v>
      </c>
      <c r="D479" s="797">
        <v>982</v>
      </c>
      <c r="E479" s="176">
        <f t="shared" si="45"/>
        <v>23663546.00000003</v>
      </c>
      <c r="F479" s="176">
        <f t="shared" si="45"/>
        <v>1196404</v>
      </c>
      <c r="G479" s="177">
        <f t="shared" si="42"/>
        <v>20862307.199999981</v>
      </c>
      <c r="H479" s="177">
        <f t="shared" si="43"/>
        <v>267109</v>
      </c>
    </row>
    <row r="480" spans="1:8" x14ac:dyDescent="0.25">
      <c r="A480" s="796" t="s">
        <v>853</v>
      </c>
      <c r="B480" s="797">
        <v>478</v>
      </c>
      <c r="C480" s="797">
        <v>38231.69999999999</v>
      </c>
      <c r="D480" s="797">
        <v>927</v>
      </c>
      <c r="E480" s="176">
        <f t="shared" si="45"/>
        <v>23701777.700000029</v>
      </c>
      <c r="F480" s="176">
        <f t="shared" si="45"/>
        <v>1197331</v>
      </c>
      <c r="G480" s="177">
        <f t="shared" si="42"/>
        <v>20824075.499999981</v>
      </c>
      <c r="H480" s="177">
        <f t="shared" si="43"/>
        <v>266182</v>
      </c>
    </row>
    <row r="481" spans="1:8" x14ac:dyDescent="0.25">
      <c r="A481" s="796" t="s">
        <v>853</v>
      </c>
      <c r="B481" s="797">
        <v>479</v>
      </c>
      <c r="C481" s="797">
        <v>45020.4</v>
      </c>
      <c r="D481" s="797">
        <v>1090</v>
      </c>
      <c r="E481" s="176">
        <f t="shared" si="45"/>
        <v>23746798.100000028</v>
      </c>
      <c r="F481" s="176">
        <f t="shared" si="45"/>
        <v>1198421</v>
      </c>
      <c r="G481" s="177">
        <f t="shared" si="42"/>
        <v>20779055.099999983</v>
      </c>
      <c r="H481" s="177">
        <f t="shared" si="43"/>
        <v>265092</v>
      </c>
    </row>
    <row r="482" spans="1:8" x14ac:dyDescent="0.25">
      <c r="A482" s="796" t="s">
        <v>853</v>
      </c>
      <c r="B482" s="797">
        <v>480</v>
      </c>
      <c r="C482" s="797">
        <v>42715.3</v>
      </c>
      <c r="D482" s="797">
        <v>1031</v>
      </c>
      <c r="E482" s="176">
        <f t="shared" si="45"/>
        <v>23789513.400000028</v>
      </c>
      <c r="F482" s="176">
        <f t="shared" si="45"/>
        <v>1199452</v>
      </c>
      <c r="G482" s="177">
        <f t="shared" si="42"/>
        <v>20736339.799999982</v>
      </c>
      <c r="H482" s="177">
        <f t="shared" si="43"/>
        <v>264061</v>
      </c>
    </row>
    <row r="483" spans="1:8" x14ac:dyDescent="0.25">
      <c r="A483" s="796" t="s">
        <v>853</v>
      </c>
      <c r="B483" s="797">
        <v>481</v>
      </c>
      <c r="C483" s="797">
        <v>41839.399999999987</v>
      </c>
      <c r="D483" s="797">
        <v>1003</v>
      </c>
      <c r="E483" s="176">
        <f t="shared" si="45"/>
        <v>23831352.800000027</v>
      </c>
      <c r="F483" s="176">
        <f t="shared" si="45"/>
        <v>1200455</v>
      </c>
      <c r="G483" s="177">
        <f t="shared" si="42"/>
        <v>20694500.399999984</v>
      </c>
      <c r="H483" s="177">
        <f t="shared" si="43"/>
        <v>263058</v>
      </c>
    </row>
    <row r="484" spans="1:8" x14ac:dyDescent="0.25">
      <c r="A484" s="796" t="s">
        <v>853</v>
      </c>
      <c r="B484" s="797">
        <v>482</v>
      </c>
      <c r="C484" s="797">
        <v>37591</v>
      </c>
      <c r="D484" s="797">
        <v>922</v>
      </c>
      <c r="E484" s="176">
        <f t="shared" ref="E484:F499" si="46">E483+C484</f>
        <v>23868943.800000027</v>
      </c>
      <c r="F484" s="176">
        <f t="shared" si="46"/>
        <v>1201377</v>
      </c>
      <c r="G484" s="177">
        <f t="shared" si="42"/>
        <v>20656909.399999984</v>
      </c>
      <c r="H484" s="177">
        <f t="shared" si="43"/>
        <v>262136</v>
      </c>
    </row>
    <row r="485" spans="1:8" x14ac:dyDescent="0.25">
      <c r="A485" s="796" t="s">
        <v>853</v>
      </c>
      <c r="B485" s="797">
        <v>483</v>
      </c>
      <c r="C485" s="797">
        <v>34288.400000000009</v>
      </c>
      <c r="D485" s="797">
        <v>834</v>
      </c>
      <c r="E485" s="176">
        <f t="shared" si="46"/>
        <v>23903232.200000025</v>
      </c>
      <c r="F485" s="176">
        <f t="shared" si="46"/>
        <v>1202211</v>
      </c>
      <c r="G485" s="177">
        <f t="shared" si="42"/>
        <v>20622620.999999985</v>
      </c>
      <c r="H485" s="177">
        <f t="shared" si="43"/>
        <v>261302</v>
      </c>
    </row>
    <row r="486" spans="1:8" x14ac:dyDescent="0.25">
      <c r="A486" s="796" t="s">
        <v>853</v>
      </c>
      <c r="B486" s="797">
        <v>484</v>
      </c>
      <c r="C486" s="797">
        <v>41132.700000000012</v>
      </c>
      <c r="D486" s="797">
        <v>992</v>
      </c>
      <c r="E486" s="176">
        <f t="shared" si="46"/>
        <v>23944364.900000025</v>
      </c>
      <c r="F486" s="176">
        <f t="shared" si="46"/>
        <v>1203203</v>
      </c>
      <c r="G486" s="177">
        <f t="shared" si="42"/>
        <v>20581488.299999986</v>
      </c>
      <c r="H486" s="177">
        <f t="shared" si="43"/>
        <v>260310</v>
      </c>
    </row>
    <row r="487" spans="1:8" x14ac:dyDescent="0.25">
      <c r="A487" s="796" t="s">
        <v>853</v>
      </c>
      <c r="B487" s="797">
        <v>485</v>
      </c>
      <c r="C487" s="797">
        <v>40740.400000000009</v>
      </c>
      <c r="D487" s="797">
        <v>982</v>
      </c>
      <c r="E487" s="176">
        <f t="shared" si="46"/>
        <v>23985105.300000023</v>
      </c>
      <c r="F487" s="176">
        <f t="shared" si="46"/>
        <v>1204185</v>
      </c>
      <c r="G487" s="177">
        <f t="shared" si="42"/>
        <v>20540747.899999987</v>
      </c>
      <c r="H487" s="177">
        <f t="shared" si="43"/>
        <v>259328</v>
      </c>
    </row>
    <row r="488" spans="1:8" x14ac:dyDescent="0.25">
      <c r="A488" s="796" t="s">
        <v>853</v>
      </c>
      <c r="B488" s="797">
        <v>486</v>
      </c>
      <c r="C488" s="797">
        <v>36931.100000000006</v>
      </c>
      <c r="D488" s="797">
        <v>840</v>
      </c>
      <c r="E488" s="176">
        <f t="shared" si="46"/>
        <v>24022036.400000025</v>
      </c>
      <c r="F488" s="176">
        <f t="shared" si="46"/>
        <v>1205025</v>
      </c>
      <c r="G488" s="177">
        <f t="shared" si="42"/>
        <v>20503816.799999986</v>
      </c>
      <c r="H488" s="177">
        <f t="shared" si="43"/>
        <v>258488</v>
      </c>
    </row>
    <row r="489" spans="1:8" x14ac:dyDescent="0.25">
      <c r="A489" s="796" t="s">
        <v>853</v>
      </c>
      <c r="B489" s="797">
        <v>487</v>
      </c>
      <c r="C489" s="797">
        <v>35551.699999999997</v>
      </c>
      <c r="D489" s="797">
        <v>853</v>
      </c>
      <c r="E489" s="176">
        <f t="shared" si="46"/>
        <v>24057588.100000024</v>
      </c>
      <c r="F489" s="176">
        <f t="shared" si="46"/>
        <v>1205878</v>
      </c>
      <c r="G489" s="177">
        <f t="shared" si="42"/>
        <v>20468265.099999987</v>
      </c>
      <c r="H489" s="177">
        <f t="shared" si="43"/>
        <v>257635</v>
      </c>
    </row>
    <row r="490" spans="1:8" x14ac:dyDescent="0.25">
      <c r="A490" s="796" t="s">
        <v>853</v>
      </c>
      <c r="B490" s="797">
        <v>488</v>
      </c>
      <c r="C490" s="797">
        <v>35619.600000000013</v>
      </c>
      <c r="D490" s="797">
        <v>854</v>
      </c>
      <c r="E490" s="176">
        <f t="shared" si="46"/>
        <v>24093207.700000025</v>
      </c>
      <c r="F490" s="176">
        <f t="shared" si="46"/>
        <v>1206732</v>
      </c>
      <c r="G490" s="177">
        <f t="shared" si="42"/>
        <v>20432645.499999985</v>
      </c>
      <c r="H490" s="177">
        <f t="shared" si="43"/>
        <v>256781</v>
      </c>
    </row>
    <row r="491" spans="1:8" x14ac:dyDescent="0.25">
      <c r="A491" s="796" t="s">
        <v>853</v>
      </c>
      <c r="B491" s="797">
        <v>489</v>
      </c>
      <c r="C491" s="797">
        <v>37649.700000000019</v>
      </c>
      <c r="D491" s="797">
        <v>889</v>
      </c>
      <c r="E491" s="176">
        <f t="shared" si="46"/>
        <v>24130857.400000025</v>
      </c>
      <c r="F491" s="176">
        <f t="shared" si="46"/>
        <v>1207621</v>
      </c>
      <c r="G491" s="177">
        <f t="shared" si="42"/>
        <v>20394995.799999986</v>
      </c>
      <c r="H491" s="177">
        <f t="shared" si="43"/>
        <v>255892</v>
      </c>
    </row>
    <row r="492" spans="1:8" x14ac:dyDescent="0.25">
      <c r="A492" s="796" t="s">
        <v>853</v>
      </c>
      <c r="B492" s="797">
        <v>490</v>
      </c>
      <c r="C492" s="797">
        <v>34296.200000000004</v>
      </c>
      <c r="D492" s="797">
        <v>815</v>
      </c>
      <c r="E492" s="176">
        <f t="shared" si="46"/>
        <v>24165153.600000024</v>
      </c>
      <c r="F492" s="176">
        <f t="shared" si="46"/>
        <v>1208436</v>
      </c>
      <c r="G492" s="177">
        <f t="shared" si="42"/>
        <v>20360699.599999987</v>
      </c>
      <c r="H492" s="177">
        <f t="shared" si="43"/>
        <v>255077</v>
      </c>
    </row>
    <row r="493" spans="1:8" x14ac:dyDescent="0.25">
      <c r="A493" s="796" t="s">
        <v>853</v>
      </c>
      <c r="B493" s="797">
        <v>491</v>
      </c>
      <c r="C493" s="797">
        <v>40254.700000000004</v>
      </c>
      <c r="D493" s="797">
        <v>921</v>
      </c>
      <c r="E493" s="176">
        <f t="shared" si="46"/>
        <v>24205408.300000023</v>
      </c>
      <c r="F493" s="176">
        <f t="shared" si="46"/>
        <v>1209357</v>
      </c>
      <c r="G493" s="177">
        <f t="shared" si="42"/>
        <v>20320444.899999987</v>
      </c>
      <c r="H493" s="177">
        <f t="shared" si="43"/>
        <v>254156</v>
      </c>
    </row>
    <row r="494" spans="1:8" x14ac:dyDescent="0.25">
      <c r="A494" s="796" t="s">
        <v>853</v>
      </c>
      <c r="B494" s="797">
        <v>492</v>
      </c>
      <c r="C494" s="797">
        <v>43289.499999999985</v>
      </c>
      <c r="D494" s="797">
        <v>1016</v>
      </c>
      <c r="E494" s="176">
        <f t="shared" si="46"/>
        <v>24248697.800000023</v>
      </c>
      <c r="F494" s="176">
        <f t="shared" si="46"/>
        <v>1210373</v>
      </c>
      <c r="G494" s="177">
        <f t="shared" si="42"/>
        <v>20277155.399999987</v>
      </c>
      <c r="H494" s="177">
        <f t="shared" si="43"/>
        <v>253140</v>
      </c>
    </row>
    <row r="495" spans="1:8" x14ac:dyDescent="0.25">
      <c r="A495" s="796" t="s">
        <v>853</v>
      </c>
      <c r="B495" s="797">
        <v>493</v>
      </c>
      <c r="C495" s="797">
        <v>37467.100000000006</v>
      </c>
      <c r="D495" s="797">
        <v>849</v>
      </c>
      <c r="E495" s="176">
        <f t="shared" si="46"/>
        <v>24286164.900000025</v>
      </c>
      <c r="F495" s="176">
        <f t="shared" si="46"/>
        <v>1211222</v>
      </c>
      <c r="G495" s="177">
        <f t="shared" si="42"/>
        <v>20239688.299999986</v>
      </c>
      <c r="H495" s="177">
        <f t="shared" si="43"/>
        <v>252291</v>
      </c>
    </row>
    <row r="496" spans="1:8" x14ac:dyDescent="0.25">
      <c r="A496" s="796" t="s">
        <v>853</v>
      </c>
      <c r="B496" s="797">
        <v>494</v>
      </c>
      <c r="C496" s="797">
        <v>36553.700000000004</v>
      </c>
      <c r="D496" s="797">
        <v>831</v>
      </c>
      <c r="E496" s="176">
        <f t="shared" si="46"/>
        <v>24322718.600000024</v>
      </c>
      <c r="F496" s="176">
        <f t="shared" si="46"/>
        <v>1212053</v>
      </c>
      <c r="G496" s="177">
        <f t="shared" si="42"/>
        <v>20203134.599999987</v>
      </c>
      <c r="H496" s="177">
        <f t="shared" si="43"/>
        <v>251460</v>
      </c>
    </row>
    <row r="497" spans="1:8" x14ac:dyDescent="0.25">
      <c r="A497" s="796" t="s">
        <v>853</v>
      </c>
      <c r="B497" s="797">
        <v>495</v>
      </c>
      <c r="C497" s="797">
        <v>31676.499999999993</v>
      </c>
      <c r="D497" s="797">
        <v>730</v>
      </c>
      <c r="E497" s="176">
        <f t="shared" si="46"/>
        <v>24354395.100000024</v>
      </c>
      <c r="F497" s="176">
        <f t="shared" si="46"/>
        <v>1212783</v>
      </c>
      <c r="G497" s="177">
        <f t="shared" si="42"/>
        <v>20171458.099999987</v>
      </c>
      <c r="H497" s="177">
        <f t="shared" si="43"/>
        <v>250730</v>
      </c>
    </row>
    <row r="498" spans="1:8" x14ac:dyDescent="0.25">
      <c r="A498" s="796" t="s">
        <v>853</v>
      </c>
      <c r="B498" s="797">
        <v>496</v>
      </c>
      <c r="C498" s="797">
        <v>33230.30000000001</v>
      </c>
      <c r="D498" s="797">
        <v>758</v>
      </c>
      <c r="E498" s="176">
        <f t="shared" si="46"/>
        <v>24387625.400000025</v>
      </c>
      <c r="F498" s="176">
        <f t="shared" si="46"/>
        <v>1213541</v>
      </c>
      <c r="G498" s="177">
        <f t="shared" si="42"/>
        <v>20138227.799999986</v>
      </c>
      <c r="H498" s="177">
        <f t="shared" si="43"/>
        <v>249972</v>
      </c>
    </row>
    <row r="499" spans="1:8" x14ac:dyDescent="0.25">
      <c r="A499" s="796" t="s">
        <v>853</v>
      </c>
      <c r="B499" s="797">
        <v>497</v>
      </c>
      <c r="C499" s="797">
        <v>30317.500000000007</v>
      </c>
      <c r="D499" s="797">
        <v>683</v>
      </c>
      <c r="E499" s="176">
        <f t="shared" si="46"/>
        <v>24417942.900000025</v>
      </c>
      <c r="F499" s="176">
        <f t="shared" si="46"/>
        <v>1214224</v>
      </c>
      <c r="G499" s="177">
        <f t="shared" si="42"/>
        <v>20107910.299999986</v>
      </c>
      <c r="H499" s="177">
        <f t="shared" si="43"/>
        <v>249289</v>
      </c>
    </row>
    <row r="500" spans="1:8" x14ac:dyDescent="0.25">
      <c r="A500" s="796" t="s">
        <v>853</v>
      </c>
      <c r="B500" s="797">
        <v>498</v>
      </c>
      <c r="C500" s="797">
        <v>38336.399999999987</v>
      </c>
      <c r="D500" s="797">
        <v>876</v>
      </c>
      <c r="E500" s="176">
        <f t="shared" ref="E500:F515" si="47">E499+C500</f>
        <v>24456279.300000023</v>
      </c>
      <c r="F500" s="176">
        <f t="shared" si="47"/>
        <v>1215100</v>
      </c>
      <c r="G500" s="177">
        <f t="shared" si="42"/>
        <v>20069573.899999987</v>
      </c>
      <c r="H500" s="177">
        <f t="shared" si="43"/>
        <v>248413</v>
      </c>
    </row>
    <row r="501" spans="1:8" x14ac:dyDescent="0.25">
      <c r="A501" s="796" t="s">
        <v>853</v>
      </c>
      <c r="B501" s="797">
        <v>499</v>
      </c>
      <c r="C501" s="797">
        <v>36921.799999999981</v>
      </c>
      <c r="D501" s="797">
        <v>858</v>
      </c>
      <c r="E501" s="176">
        <f t="shared" si="47"/>
        <v>24493201.100000024</v>
      </c>
      <c r="F501" s="176">
        <f t="shared" si="47"/>
        <v>1215958</v>
      </c>
      <c r="G501" s="177">
        <f t="shared" si="42"/>
        <v>20032652.099999987</v>
      </c>
      <c r="H501" s="177">
        <f t="shared" si="43"/>
        <v>247555</v>
      </c>
    </row>
    <row r="502" spans="1:8" x14ac:dyDescent="0.25">
      <c r="A502" s="796" t="s">
        <v>853</v>
      </c>
      <c r="B502" s="797">
        <v>500</v>
      </c>
      <c r="C502" s="797">
        <v>40493.899999999994</v>
      </c>
      <c r="D502" s="797">
        <v>912</v>
      </c>
      <c r="E502" s="176">
        <f t="shared" si="47"/>
        <v>24533695.000000022</v>
      </c>
      <c r="F502" s="176">
        <f t="shared" si="47"/>
        <v>1216870</v>
      </c>
      <c r="G502" s="177">
        <f t="shared" si="42"/>
        <v>19992158.199999988</v>
      </c>
      <c r="H502" s="177">
        <f t="shared" si="43"/>
        <v>246643</v>
      </c>
    </row>
    <row r="503" spans="1:8" x14ac:dyDescent="0.25">
      <c r="A503" s="796" t="s">
        <v>853</v>
      </c>
      <c r="B503" s="797">
        <v>501</v>
      </c>
      <c r="C503" s="797">
        <v>37570</v>
      </c>
      <c r="D503" s="797">
        <v>833</v>
      </c>
      <c r="E503" s="176">
        <f t="shared" si="47"/>
        <v>24571265.000000022</v>
      </c>
      <c r="F503" s="176">
        <f t="shared" si="47"/>
        <v>1217703</v>
      </c>
      <c r="G503" s="177">
        <f t="shared" si="42"/>
        <v>19954588.199999988</v>
      </c>
      <c r="H503" s="177">
        <f t="shared" si="43"/>
        <v>245810</v>
      </c>
    </row>
    <row r="504" spans="1:8" x14ac:dyDescent="0.25">
      <c r="A504" s="796" t="s">
        <v>853</v>
      </c>
      <c r="B504" s="797">
        <v>502</v>
      </c>
      <c r="C504" s="797">
        <v>36643.9</v>
      </c>
      <c r="D504" s="797">
        <v>835</v>
      </c>
      <c r="E504" s="176">
        <f t="shared" si="47"/>
        <v>24607908.900000021</v>
      </c>
      <c r="F504" s="176">
        <f t="shared" si="47"/>
        <v>1218538</v>
      </c>
      <c r="G504" s="177">
        <f t="shared" si="42"/>
        <v>19917944.29999999</v>
      </c>
      <c r="H504" s="177">
        <f t="shared" si="43"/>
        <v>244975</v>
      </c>
    </row>
    <row r="505" spans="1:8" x14ac:dyDescent="0.25">
      <c r="A505" s="796" t="s">
        <v>853</v>
      </c>
      <c r="B505" s="797">
        <v>503</v>
      </c>
      <c r="C505" s="797">
        <v>32690.699999999986</v>
      </c>
      <c r="D505" s="797">
        <v>723</v>
      </c>
      <c r="E505" s="176">
        <f t="shared" si="47"/>
        <v>24640599.60000002</v>
      </c>
      <c r="F505" s="176">
        <f t="shared" si="47"/>
        <v>1219261</v>
      </c>
      <c r="G505" s="177">
        <f t="shared" si="42"/>
        <v>19885253.59999999</v>
      </c>
      <c r="H505" s="177">
        <f t="shared" si="43"/>
        <v>244252</v>
      </c>
    </row>
    <row r="506" spans="1:8" x14ac:dyDescent="0.25">
      <c r="A506" s="796" t="s">
        <v>853</v>
      </c>
      <c r="B506" s="797">
        <v>504</v>
      </c>
      <c r="C506" s="797">
        <v>34775.199999999997</v>
      </c>
      <c r="D506" s="797">
        <v>798</v>
      </c>
      <c r="E506" s="176">
        <f t="shared" si="47"/>
        <v>24675374.800000019</v>
      </c>
      <c r="F506" s="176">
        <f t="shared" si="47"/>
        <v>1220059</v>
      </c>
      <c r="G506" s="177">
        <f t="shared" si="42"/>
        <v>19850478.399999991</v>
      </c>
      <c r="H506" s="177">
        <f t="shared" si="43"/>
        <v>243454</v>
      </c>
    </row>
    <row r="507" spans="1:8" x14ac:dyDescent="0.25">
      <c r="A507" s="796" t="s">
        <v>853</v>
      </c>
      <c r="B507" s="797">
        <v>505</v>
      </c>
      <c r="C507" s="797">
        <v>41398.6</v>
      </c>
      <c r="D507" s="797">
        <v>951</v>
      </c>
      <c r="E507" s="176">
        <f t="shared" si="47"/>
        <v>24716773.400000021</v>
      </c>
      <c r="F507" s="176">
        <f t="shared" si="47"/>
        <v>1221010</v>
      </c>
      <c r="G507" s="177">
        <f t="shared" si="42"/>
        <v>19809079.79999999</v>
      </c>
      <c r="H507" s="177">
        <f t="shared" si="43"/>
        <v>242503</v>
      </c>
    </row>
    <row r="508" spans="1:8" x14ac:dyDescent="0.25">
      <c r="A508" s="796" t="s">
        <v>853</v>
      </c>
      <c r="B508" s="797">
        <v>506</v>
      </c>
      <c r="C508" s="797">
        <v>36428.5</v>
      </c>
      <c r="D508" s="797">
        <v>823</v>
      </c>
      <c r="E508" s="176">
        <f t="shared" si="47"/>
        <v>24753201.900000021</v>
      </c>
      <c r="F508" s="176">
        <f t="shared" si="47"/>
        <v>1221833</v>
      </c>
      <c r="G508" s="177">
        <f t="shared" si="42"/>
        <v>19772651.29999999</v>
      </c>
      <c r="H508" s="177">
        <f t="shared" si="43"/>
        <v>241680</v>
      </c>
    </row>
    <row r="509" spans="1:8" x14ac:dyDescent="0.25">
      <c r="A509" s="796" t="s">
        <v>853</v>
      </c>
      <c r="B509" s="797">
        <v>507</v>
      </c>
      <c r="C509" s="797">
        <v>33963.999999999993</v>
      </c>
      <c r="D509" s="797">
        <v>775</v>
      </c>
      <c r="E509" s="176">
        <f t="shared" si="47"/>
        <v>24787165.900000021</v>
      </c>
      <c r="F509" s="176">
        <f t="shared" si="47"/>
        <v>1222608</v>
      </c>
      <c r="G509" s="177">
        <f t="shared" si="42"/>
        <v>19738687.29999999</v>
      </c>
      <c r="H509" s="177">
        <f t="shared" si="43"/>
        <v>240905</v>
      </c>
    </row>
    <row r="510" spans="1:8" x14ac:dyDescent="0.25">
      <c r="A510" s="796" t="s">
        <v>853</v>
      </c>
      <c r="B510" s="797">
        <v>508</v>
      </c>
      <c r="C510" s="797">
        <v>34541.4</v>
      </c>
      <c r="D510" s="797">
        <v>797</v>
      </c>
      <c r="E510" s="176">
        <f t="shared" si="47"/>
        <v>24821707.300000019</v>
      </c>
      <c r="F510" s="176">
        <f t="shared" si="47"/>
        <v>1223405</v>
      </c>
      <c r="G510" s="177">
        <f t="shared" si="42"/>
        <v>19704145.899999991</v>
      </c>
      <c r="H510" s="177">
        <f t="shared" si="43"/>
        <v>240108</v>
      </c>
    </row>
    <row r="511" spans="1:8" x14ac:dyDescent="0.25">
      <c r="A511" s="796" t="s">
        <v>853</v>
      </c>
      <c r="B511" s="797">
        <v>509</v>
      </c>
      <c r="C511" s="797">
        <v>20869.600000000002</v>
      </c>
      <c r="D511" s="797">
        <v>464</v>
      </c>
      <c r="E511" s="176">
        <f t="shared" si="47"/>
        <v>24842576.900000021</v>
      </c>
      <c r="F511" s="176">
        <f t="shared" si="47"/>
        <v>1223869</v>
      </c>
      <c r="G511" s="177">
        <f t="shared" si="42"/>
        <v>19683276.29999999</v>
      </c>
      <c r="H511" s="177">
        <f t="shared" si="43"/>
        <v>239644</v>
      </c>
    </row>
    <row r="512" spans="1:8" x14ac:dyDescent="0.25">
      <c r="A512" s="796" t="s">
        <v>853</v>
      </c>
      <c r="B512" s="797">
        <v>510</v>
      </c>
      <c r="C512" s="797">
        <v>26519.700000000008</v>
      </c>
      <c r="D512" s="797">
        <v>608</v>
      </c>
      <c r="E512" s="176">
        <f t="shared" si="47"/>
        <v>24869096.60000002</v>
      </c>
      <c r="F512" s="176">
        <f t="shared" si="47"/>
        <v>1224477</v>
      </c>
      <c r="G512" s="177">
        <f t="shared" si="42"/>
        <v>19656756.59999999</v>
      </c>
      <c r="H512" s="177">
        <f t="shared" si="43"/>
        <v>239036</v>
      </c>
    </row>
    <row r="513" spans="1:8" x14ac:dyDescent="0.25">
      <c r="A513" s="796" t="s">
        <v>853</v>
      </c>
      <c r="B513" s="797">
        <v>511</v>
      </c>
      <c r="C513" s="797">
        <v>25035.300000000003</v>
      </c>
      <c r="D513" s="797">
        <v>556</v>
      </c>
      <c r="E513" s="176">
        <f t="shared" si="47"/>
        <v>24894131.900000021</v>
      </c>
      <c r="F513" s="176">
        <f t="shared" si="47"/>
        <v>1225033</v>
      </c>
      <c r="G513" s="177">
        <f t="shared" si="42"/>
        <v>19631721.29999999</v>
      </c>
      <c r="H513" s="177">
        <f t="shared" si="43"/>
        <v>238480</v>
      </c>
    </row>
    <row r="514" spans="1:8" x14ac:dyDescent="0.25">
      <c r="A514" s="796" t="s">
        <v>853</v>
      </c>
      <c r="B514" s="797">
        <v>512</v>
      </c>
      <c r="C514" s="797">
        <v>41976.499999999985</v>
      </c>
      <c r="D514" s="797">
        <v>968</v>
      </c>
      <c r="E514" s="176">
        <f t="shared" si="47"/>
        <v>24936108.400000021</v>
      </c>
      <c r="F514" s="176">
        <f t="shared" si="47"/>
        <v>1226001</v>
      </c>
      <c r="G514" s="177">
        <f t="shared" si="42"/>
        <v>19589744.79999999</v>
      </c>
      <c r="H514" s="177">
        <f t="shared" si="43"/>
        <v>237512</v>
      </c>
    </row>
    <row r="515" spans="1:8" x14ac:dyDescent="0.25">
      <c r="A515" s="796" t="s">
        <v>853</v>
      </c>
      <c r="B515" s="797">
        <v>513</v>
      </c>
      <c r="C515" s="797">
        <v>35394.800000000017</v>
      </c>
      <c r="D515" s="797">
        <v>785</v>
      </c>
      <c r="E515" s="176">
        <f t="shared" si="47"/>
        <v>24971503.200000022</v>
      </c>
      <c r="F515" s="176">
        <f t="shared" si="47"/>
        <v>1226786</v>
      </c>
      <c r="G515" s="177">
        <f t="shared" ref="G515:G578" si="48">$E$2394-E515</f>
        <v>19554349.999999989</v>
      </c>
      <c r="H515" s="177">
        <f t="shared" ref="H515:H578" si="49">$F$2394-F515</f>
        <v>236727</v>
      </c>
    </row>
    <row r="516" spans="1:8" x14ac:dyDescent="0.25">
      <c r="A516" s="796" t="s">
        <v>853</v>
      </c>
      <c r="B516" s="797">
        <v>514</v>
      </c>
      <c r="C516" s="797">
        <v>35463</v>
      </c>
      <c r="D516" s="797">
        <v>794</v>
      </c>
      <c r="E516" s="176">
        <f t="shared" ref="E516:F531" si="50">E515+C516</f>
        <v>25006966.200000022</v>
      </c>
      <c r="F516" s="176">
        <f t="shared" si="50"/>
        <v>1227580</v>
      </c>
      <c r="G516" s="177">
        <f t="shared" si="48"/>
        <v>19518886.999999989</v>
      </c>
      <c r="H516" s="177">
        <f t="shared" si="49"/>
        <v>235933</v>
      </c>
    </row>
    <row r="517" spans="1:8" x14ac:dyDescent="0.25">
      <c r="A517" s="796" t="s">
        <v>853</v>
      </c>
      <c r="B517" s="797">
        <v>515</v>
      </c>
      <c r="C517" s="797">
        <v>36047.599999999991</v>
      </c>
      <c r="D517" s="797">
        <v>804</v>
      </c>
      <c r="E517" s="176">
        <f t="shared" si="50"/>
        <v>25043013.800000023</v>
      </c>
      <c r="F517" s="176">
        <f t="shared" si="50"/>
        <v>1228384</v>
      </c>
      <c r="G517" s="177">
        <f t="shared" si="48"/>
        <v>19482839.399999987</v>
      </c>
      <c r="H517" s="177">
        <f t="shared" si="49"/>
        <v>235129</v>
      </c>
    </row>
    <row r="518" spans="1:8" x14ac:dyDescent="0.25">
      <c r="A518" s="796" t="s">
        <v>853</v>
      </c>
      <c r="B518" s="797">
        <v>516</v>
      </c>
      <c r="C518" s="797">
        <v>28375.4</v>
      </c>
      <c r="D518" s="797">
        <v>619</v>
      </c>
      <c r="E518" s="176">
        <f t="shared" si="50"/>
        <v>25071389.200000022</v>
      </c>
      <c r="F518" s="176">
        <f t="shared" si="50"/>
        <v>1229003</v>
      </c>
      <c r="G518" s="177">
        <f t="shared" si="48"/>
        <v>19454463.999999989</v>
      </c>
      <c r="H518" s="177">
        <f t="shared" si="49"/>
        <v>234510</v>
      </c>
    </row>
    <row r="519" spans="1:8" x14ac:dyDescent="0.25">
      <c r="A519" s="796" t="s">
        <v>853</v>
      </c>
      <c r="B519" s="797">
        <v>517</v>
      </c>
      <c r="C519" s="797">
        <v>25852.5</v>
      </c>
      <c r="D519" s="797">
        <v>569</v>
      </c>
      <c r="E519" s="176">
        <f t="shared" si="50"/>
        <v>25097241.700000022</v>
      </c>
      <c r="F519" s="176">
        <f t="shared" si="50"/>
        <v>1229572</v>
      </c>
      <c r="G519" s="177">
        <f t="shared" si="48"/>
        <v>19428611.499999989</v>
      </c>
      <c r="H519" s="177">
        <f t="shared" si="49"/>
        <v>233941</v>
      </c>
    </row>
    <row r="520" spans="1:8" x14ac:dyDescent="0.25">
      <c r="A520" s="796" t="s">
        <v>853</v>
      </c>
      <c r="B520" s="797">
        <v>518</v>
      </c>
      <c r="C520" s="797">
        <v>31593.700000000012</v>
      </c>
      <c r="D520" s="797">
        <v>713</v>
      </c>
      <c r="E520" s="176">
        <f t="shared" si="50"/>
        <v>25128835.400000021</v>
      </c>
      <c r="F520" s="176">
        <f t="shared" si="50"/>
        <v>1230285</v>
      </c>
      <c r="G520" s="177">
        <f t="shared" si="48"/>
        <v>19397017.79999999</v>
      </c>
      <c r="H520" s="177">
        <f t="shared" si="49"/>
        <v>233228</v>
      </c>
    </row>
    <row r="521" spans="1:8" x14ac:dyDescent="0.25">
      <c r="A521" s="796" t="s">
        <v>853</v>
      </c>
      <c r="B521" s="797">
        <v>519</v>
      </c>
      <c r="C521" s="797">
        <v>33733.4</v>
      </c>
      <c r="D521" s="797">
        <v>747</v>
      </c>
      <c r="E521" s="176">
        <f t="shared" si="50"/>
        <v>25162568.800000019</v>
      </c>
      <c r="F521" s="176">
        <f t="shared" si="50"/>
        <v>1231032</v>
      </c>
      <c r="G521" s="177">
        <f t="shared" si="48"/>
        <v>19363284.399999991</v>
      </c>
      <c r="H521" s="177">
        <f t="shared" si="49"/>
        <v>232481</v>
      </c>
    </row>
    <row r="522" spans="1:8" x14ac:dyDescent="0.25">
      <c r="A522" s="796" t="s">
        <v>853</v>
      </c>
      <c r="B522" s="797">
        <v>520</v>
      </c>
      <c r="C522" s="797">
        <v>31715.699999999997</v>
      </c>
      <c r="D522" s="797">
        <v>720</v>
      </c>
      <c r="E522" s="176">
        <f t="shared" si="50"/>
        <v>25194284.500000019</v>
      </c>
      <c r="F522" s="176">
        <f t="shared" si="50"/>
        <v>1231752</v>
      </c>
      <c r="G522" s="177">
        <f t="shared" si="48"/>
        <v>19331568.699999992</v>
      </c>
      <c r="H522" s="177">
        <f t="shared" si="49"/>
        <v>231761</v>
      </c>
    </row>
    <row r="523" spans="1:8" x14ac:dyDescent="0.25">
      <c r="A523" s="796" t="s">
        <v>853</v>
      </c>
      <c r="B523" s="797">
        <v>521</v>
      </c>
      <c r="C523" s="797">
        <v>32816.799999999996</v>
      </c>
      <c r="D523" s="797">
        <v>740</v>
      </c>
      <c r="E523" s="176">
        <f t="shared" si="50"/>
        <v>25227101.300000019</v>
      </c>
      <c r="F523" s="176">
        <f t="shared" si="50"/>
        <v>1232492</v>
      </c>
      <c r="G523" s="177">
        <f t="shared" si="48"/>
        <v>19298751.899999991</v>
      </c>
      <c r="H523" s="177">
        <f t="shared" si="49"/>
        <v>231021</v>
      </c>
    </row>
    <row r="524" spans="1:8" x14ac:dyDescent="0.25">
      <c r="A524" s="796" t="s">
        <v>853</v>
      </c>
      <c r="B524" s="797">
        <v>522</v>
      </c>
      <c r="C524" s="797">
        <v>37061.400000000016</v>
      </c>
      <c r="D524" s="797">
        <v>834</v>
      </c>
      <c r="E524" s="176">
        <f t="shared" si="50"/>
        <v>25264162.700000018</v>
      </c>
      <c r="F524" s="176">
        <f t="shared" si="50"/>
        <v>1233326</v>
      </c>
      <c r="G524" s="177">
        <f t="shared" si="48"/>
        <v>19261690.499999993</v>
      </c>
      <c r="H524" s="177">
        <f t="shared" si="49"/>
        <v>230187</v>
      </c>
    </row>
    <row r="525" spans="1:8" x14ac:dyDescent="0.25">
      <c r="A525" s="796" t="s">
        <v>853</v>
      </c>
      <c r="B525" s="797">
        <v>523</v>
      </c>
      <c r="C525" s="797">
        <v>32951.300000000003</v>
      </c>
      <c r="D525" s="797">
        <v>720</v>
      </c>
      <c r="E525" s="176">
        <f t="shared" si="50"/>
        <v>25297114.000000019</v>
      </c>
      <c r="F525" s="176">
        <f t="shared" si="50"/>
        <v>1234046</v>
      </c>
      <c r="G525" s="177">
        <f t="shared" si="48"/>
        <v>19228739.199999992</v>
      </c>
      <c r="H525" s="177">
        <f t="shared" si="49"/>
        <v>229467</v>
      </c>
    </row>
    <row r="526" spans="1:8" x14ac:dyDescent="0.25">
      <c r="A526" s="796" t="s">
        <v>853</v>
      </c>
      <c r="B526" s="797">
        <v>524</v>
      </c>
      <c r="C526" s="797">
        <v>28815.100000000002</v>
      </c>
      <c r="D526" s="797">
        <v>651</v>
      </c>
      <c r="E526" s="176">
        <f t="shared" si="50"/>
        <v>25325929.10000002</v>
      </c>
      <c r="F526" s="176">
        <f t="shared" si="50"/>
        <v>1234697</v>
      </c>
      <c r="G526" s="177">
        <f t="shared" si="48"/>
        <v>19199924.09999999</v>
      </c>
      <c r="H526" s="177">
        <f t="shared" si="49"/>
        <v>228816</v>
      </c>
    </row>
    <row r="527" spans="1:8" x14ac:dyDescent="0.25">
      <c r="A527" s="796" t="s">
        <v>853</v>
      </c>
      <c r="B527" s="797">
        <v>525</v>
      </c>
      <c r="C527" s="797">
        <v>34121.100000000006</v>
      </c>
      <c r="D527" s="797">
        <v>768</v>
      </c>
      <c r="E527" s="176">
        <f t="shared" si="50"/>
        <v>25360050.200000022</v>
      </c>
      <c r="F527" s="176">
        <f t="shared" si="50"/>
        <v>1235465</v>
      </c>
      <c r="G527" s="177">
        <f t="shared" si="48"/>
        <v>19165802.999999989</v>
      </c>
      <c r="H527" s="177">
        <f t="shared" si="49"/>
        <v>228048</v>
      </c>
    </row>
    <row r="528" spans="1:8" x14ac:dyDescent="0.25">
      <c r="A528" s="796" t="s">
        <v>853</v>
      </c>
      <c r="B528" s="797">
        <v>526</v>
      </c>
      <c r="C528" s="797">
        <v>28924</v>
      </c>
      <c r="D528" s="797">
        <v>637</v>
      </c>
      <c r="E528" s="176">
        <f t="shared" si="50"/>
        <v>25388974.200000022</v>
      </c>
      <c r="F528" s="176">
        <f t="shared" si="50"/>
        <v>1236102</v>
      </c>
      <c r="G528" s="177">
        <f t="shared" si="48"/>
        <v>19136878.999999989</v>
      </c>
      <c r="H528" s="177">
        <f t="shared" si="49"/>
        <v>227411</v>
      </c>
    </row>
    <row r="529" spans="1:8" x14ac:dyDescent="0.25">
      <c r="A529" s="796" t="s">
        <v>853</v>
      </c>
      <c r="B529" s="797">
        <v>527</v>
      </c>
      <c r="C529" s="797">
        <v>28455.5</v>
      </c>
      <c r="D529" s="797">
        <v>602</v>
      </c>
      <c r="E529" s="176">
        <f t="shared" si="50"/>
        <v>25417429.700000022</v>
      </c>
      <c r="F529" s="176">
        <f t="shared" si="50"/>
        <v>1236704</v>
      </c>
      <c r="G529" s="177">
        <f t="shared" si="48"/>
        <v>19108423.499999989</v>
      </c>
      <c r="H529" s="177">
        <f t="shared" si="49"/>
        <v>226809</v>
      </c>
    </row>
    <row r="530" spans="1:8" x14ac:dyDescent="0.25">
      <c r="A530" s="796" t="s">
        <v>853</v>
      </c>
      <c r="B530" s="797">
        <v>528</v>
      </c>
      <c r="C530" s="797">
        <v>34842.499999999993</v>
      </c>
      <c r="D530" s="797">
        <v>777</v>
      </c>
      <c r="E530" s="176">
        <f t="shared" si="50"/>
        <v>25452272.200000022</v>
      </c>
      <c r="F530" s="176">
        <f t="shared" si="50"/>
        <v>1237481</v>
      </c>
      <c r="G530" s="177">
        <f t="shared" si="48"/>
        <v>19073580.999999989</v>
      </c>
      <c r="H530" s="177">
        <f t="shared" si="49"/>
        <v>226032</v>
      </c>
    </row>
    <row r="531" spans="1:8" x14ac:dyDescent="0.25">
      <c r="A531" s="796" t="s">
        <v>853</v>
      </c>
      <c r="B531" s="797">
        <v>529</v>
      </c>
      <c r="C531" s="797">
        <v>28036.7</v>
      </c>
      <c r="D531" s="797">
        <v>636</v>
      </c>
      <c r="E531" s="176">
        <f t="shared" si="50"/>
        <v>25480308.900000021</v>
      </c>
      <c r="F531" s="176">
        <f t="shared" si="50"/>
        <v>1238117</v>
      </c>
      <c r="G531" s="177">
        <f t="shared" si="48"/>
        <v>19045544.29999999</v>
      </c>
      <c r="H531" s="177">
        <f t="shared" si="49"/>
        <v>225396</v>
      </c>
    </row>
    <row r="532" spans="1:8" x14ac:dyDescent="0.25">
      <c r="A532" s="796" t="s">
        <v>853</v>
      </c>
      <c r="B532" s="797">
        <v>530</v>
      </c>
      <c r="C532" s="797">
        <v>37626.199999999997</v>
      </c>
      <c r="D532" s="797">
        <v>792</v>
      </c>
      <c r="E532" s="176">
        <f t="shared" ref="E532:F547" si="51">E531+C532</f>
        <v>25517935.10000002</v>
      </c>
      <c r="F532" s="176">
        <f t="shared" si="51"/>
        <v>1238909</v>
      </c>
      <c r="G532" s="177">
        <f t="shared" si="48"/>
        <v>19007918.09999999</v>
      </c>
      <c r="H532" s="177">
        <f t="shared" si="49"/>
        <v>224604</v>
      </c>
    </row>
    <row r="533" spans="1:8" x14ac:dyDescent="0.25">
      <c r="A533" s="796" t="s">
        <v>853</v>
      </c>
      <c r="B533" s="797">
        <v>531</v>
      </c>
      <c r="C533" s="797">
        <v>31322.499999999993</v>
      </c>
      <c r="D533" s="797">
        <v>699</v>
      </c>
      <c r="E533" s="176">
        <f t="shared" si="51"/>
        <v>25549257.60000002</v>
      </c>
      <c r="F533" s="176">
        <f t="shared" si="51"/>
        <v>1239608</v>
      </c>
      <c r="G533" s="177">
        <f t="shared" si="48"/>
        <v>18976595.59999999</v>
      </c>
      <c r="H533" s="177">
        <f t="shared" si="49"/>
        <v>223905</v>
      </c>
    </row>
    <row r="534" spans="1:8" x14ac:dyDescent="0.25">
      <c r="A534" s="796" t="s">
        <v>853</v>
      </c>
      <c r="B534" s="797">
        <v>532</v>
      </c>
      <c r="C534" s="797">
        <v>37769.30000000001</v>
      </c>
      <c r="D534" s="797">
        <v>805</v>
      </c>
      <c r="E534" s="176">
        <f t="shared" si="51"/>
        <v>25587026.900000021</v>
      </c>
      <c r="F534" s="176">
        <f t="shared" si="51"/>
        <v>1240413</v>
      </c>
      <c r="G534" s="177">
        <f t="shared" si="48"/>
        <v>18938826.29999999</v>
      </c>
      <c r="H534" s="177">
        <f t="shared" si="49"/>
        <v>223100</v>
      </c>
    </row>
    <row r="535" spans="1:8" x14ac:dyDescent="0.25">
      <c r="A535" s="796" t="s">
        <v>853</v>
      </c>
      <c r="B535" s="797">
        <v>533</v>
      </c>
      <c r="C535" s="797">
        <v>31443.500000000004</v>
      </c>
      <c r="D535" s="797">
        <v>677</v>
      </c>
      <c r="E535" s="176">
        <f t="shared" si="51"/>
        <v>25618470.400000021</v>
      </c>
      <c r="F535" s="176">
        <f t="shared" si="51"/>
        <v>1241090</v>
      </c>
      <c r="G535" s="177">
        <f t="shared" si="48"/>
        <v>18907382.79999999</v>
      </c>
      <c r="H535" s="177">
        <f t="shared" si="49"/>
        <v>222423</v>
      </c>
    </row>
    <row r="536" spans="1:8" x14ac:dyDescent="0.25">
      <c r="A536" s="796" t="s">
        <v>853</v>
      </c>
      <c r="B536" s="797">
        <v>534</v>
      </c>
      <c r="C536" s="797">
        <v>26165</v>
      </c>
      <c r="D536" s="797">
        <v>564</v>
      </c>
      <c r="E536" s="176">
        <f t="shared" si="51"/>
        <v>25644635.400000021</v>
      </c>
      <c r="F536" s="176">
        <f t="shared" si="51"/>
        <v>1241654</v>
      </c>
      <c r="G536" s="177">
        <f t="shared" si="48"/>
        <v>18881217.79999999</v>
      </c>
      <c r="H536" s="177">
        <f t="shared" si="49"/>
        <v>221859</v>
      </c>
    </row>
    <row r="537" spans="1:8" x14ac:dyDescent="0.25">
      <c r="A537" s="796" t="s">
        <v>853</v>
      </c>
      <c r="B537" s="797">
        <v>535</v>
      </c>
      <c r="C537" s="797">
        <v>34767.800000000003</v>
      </c>
      <c r="D537" s="797">
        <v>744</v>
      </c>
      <c r="E537" s="176">
        <f t="shared" si="51"/>
        <v>25679403.200000022</v>
      </c>
      <c r="F537" s="176">
        <f t="shared" si="51"/>
        <v>1242398</v>
      </c>
      <c r="G537" s="177">
        <f t="shared" si="48"/>
        <v>18846449.999999989</v>
      </c>
      <c r="H537" s="177">
        <f t="shared" si="49"/>
        <v>221115</v>
      </c>
    </row>
    <row r="538" spans="1:8" x14ac:dyDescent="0.25">
      <c r="A538" s="796" t="s">
        <v>853</v>
      </c>
      <c r="B538" s="797">
        <v>536</v>
      </c>
      <c r="C538" s="797">
        <v>27866.800000000003</v>
      </c>
      <c r="D538" s="797">
        <v>585</v>
      </c>
      <c r="E538" s="176">
        <f t="shared" si="51"/>
        <v>25707270.000000022</v>
      </c>
      <c r="F538" s="176">
        <f t="shared" si="51"/>
        <v>1242983</v>
      </c>
      <c r="G538" s="177">
        <f t="shared" si="48"/>
        <v>18818583.199999988</v>
      </c>
      <c r="H538" s="177">
        <f t="shared" si="49"/>
        <v>220530</v>
      </c>
    </row>
    <row r="539" spans="1:8" x14ac:dyDescent="0.25">
      <c r="A539" s="796" t="s">
        <v>853</v>
      </c>
      <c r="B539" s="797">
        <v>537</v>
      </c>
      <c r="C539" s="797">
        <v>32218.700000000004</v>
      </c>
      <c r="D539" s="797">
        <v>686</v>
      </c>
      <c r="E539" s="176">
        <f t="shared" si="51"/>
        <v>25739488.700000022</v>
      </c>
      <c r="F539" s="176">
        <f t="shared" si="51"/>
        <v>1243669</v>
      </c>
      <c r="G539" s="177">
        <f t="shared" si="48"/>
        <v>18786364.499999989</v>
      </c>
      <c r="H539" s="177">
        <f t="shared" si="49"/>
        <v>219844</v>
      </c>
    </row>
    <row r="540" spans="1:8" x14ac:dyDescent="0.25">
      <c r="A540" s="796" t="s">
        <v>853</v>
      </c>
      <c r="B540" s="797">
        <v>538</v>
      </c>
      <c r="C540" s="797">
        <v>34428.199999999997</v>
      </c>
      <c r="D540" s="797">
        <v>745</v>
      </c>
      <c r="E540" s="176">
        <f t="shared" si="51"/>
        <v>25773916.900000021</v>
      </c>
      <c r="F540" s="176">
        <f t="shared" si="51"/>
        <v>1244414</v>
      </c>
      <c r="G540" s="177">
        <f t="shared" si="48"/>
        <v>18751936.29999999</v>
      </c>
      <c r="H540" s="177">
        <f t="shared" si="49"/>
        <v>219099</v>
      </c>
    </row>
    <row r="541" spans="1:8" x14ac:dyDescent="0.25">
      <c r="A541" s="796" t="s">
        <v>853</v>
      </c>
      <c r="B541" s="797">
        <v>539</v>
      </c>
      <c r="C541" s="797">
        <v>34494.199999999997</v>
      </c>
      <c r="D541" s="797">
        <v>717</v>
      </c>
      <c r="E541" s="176">
        <f t="shared" si="51"/>
        <v>25808411.10000002</v>
      </c>
      <c r="F541" s="176">
        <f t="shared" si="51"/>
        <v>1245131</v>
      </c>
      <c r="G541" s="177">
        <f t="shared" si="48"/>
        <v>18717442.09999999</v>
      </c>
      <c r="H541" s="177">
        <f t="shared" si="49"/>
        <v>218382</v>
      </c>
    </row>
    <row r="542" spans="1:8" x14ac:dyDescent="0.25">
      <c r="A542" s="796" t="s">
        <v>853</v>
      </c>
      <c r="B542" s="797">
        <v>540</v>
      </c>
      <c r="C542" s="797">
        <v>28617.199999999997</v>
      </c>
      <c r="D542" s="797">
        <v>607</v>
      </c>
      <c r="E542" s="176">
        <f t="shared" si="51"/>
        <v>25837028.300000019</v>
      </c>
      <c r="F542" s="176">
        <f t="shared" si="51"/>
        <v>1245738</v>
      </c>
      <c r="G542" s="177">
        <f t="shared" si="48"/>
        <v>18688824.899999991</v>
      </c>
      <c r="H542" s="177">
        <f t="shared" si="49"/>
        <v>217775</v>
      </c>
    </row>
    <row r="543" spans="1:8" x14ac:dyDescent="0.25">
      <c r="A543" s="796" t="s">
        <v>853</v>
      </c>
      <c r="B543" s="797">
        <v>541</v>
      </c>
      <c r="C543" s="797">
        <v>33536.399999999994</v>
      </c>
      <c r="D543" s="797">
        <v>706</v>
      </c>
      <c r="E543" s="176">
        <f t="shared" si="51"/>
        <v>25870564.700000018</v>
      </c>
      <c r="F543" s="176">
        <f t="shared" si="51"/>
        <v>1246444</v>
      </c>
      <c r="G543" s="177">
        <f t="shared" si="48"/>
        <v>18655288.499999993</v>
      </c>
      <c r="H543" s="177">
        <f t="shared" si="49"/>
        <v>217069</v>
      </c>
    </row>
    <row r="544" spans="1:8" x14ac:dyDescent="0.25">
      <c r="A544" s="796" t="s">
        <v>853</v>
      </c>
      <c r="B544" s="797">
        <v>542</v>
      </c>
      <c r="C544" s="797">
        <v>31434.099999999995</v>
      </c>
      <c r="D544" s="797">
        <v>670</v>
      </c>
      <c r="E544" s="176">
        <f t="shared" si="51"/>
        <v>25901998.800000019</v>
      </c>
      <c r="F544" s="176">
        <f t="shared" si="51"/>
        <v>1247114</v>
      </c>
      <c r="G544" s="177">
        <f t="shared" si="48"/>
        <v>18623854.399999991</v>
      </c>
      <c r="H544" s="177">
        <f t="shared" si="49"/>
        <v>216399</v>
      </c>
    </row>
    <row r="545" spans="1:8" x14ac:dyDescent="0.25">
      <c r="A545" s="796" t="s">
        <v>853</v>
      </c>
      <c r="B545" s="797">
        <v>543</v>
      </c>
      <c r="C545" s="797">
        <v>28237.400000000005</v>
      </c>
      <c r="D545" s="797">
        <v>617</v>
      </c>
      <c r="E545" s="176">
        <f t="shared" si="51"/>
        <v>25930236.200000018</v>
      </c>
      <c r="F545" s="176">
        <f t="shared" si="51"/>
        <v>1247731</v>
      </c>
      <c r="G545" s="177">
        <f t="shared" si="48"/>
        <v>18595616.999999993</v>
      </c>
      <c r="H545" s="177">
        <f t="shared" si="49"/>
        <v>215782</v>
      </c>
    </row>
    <row r="546" spans="1:8" x14ac:dyDescent="0.25">
      <c r="A546" s="796" t="s">
        <v>853</v>
      </c>
      <c r="B546" s="797">
        <v>544</v>
      </c>
      <c r="C546" s="797">
        <v>33183</v>
      </c>
      <c r="D546" s="797">
        <v>694</v>
      </c>
      <c r="E546" s="176">
        <f t="shared" si="51"/>
        <v>25963419.200000018</v>
      </c>
      <c r="F546" s="176">
        <f t="shared" si="51"/>
        <v>1248425</v>
      </c>
      <c r="G546" s="177">
        <f t="shared" si="48"/>
        <v>18562433.999999993</v>
      </c>
      <c r="H546" s="177">
        <f t="shared" si="49"/>
        <v>215088</v>
      </c>
    </row>
    <row r="547" spans="1:8" x14ac:dyDescent="0.25">
      <c r="A547" s="796" t="s">
        <v>853</v>
      </c>
      <c r="B547" s="797">
        <v>545</v>
      </c>
      <c r="C547" s="797">
        <v>42516.7</v>
      </c>
      <c r="D547" s="797">
        <v>893</v>
      </c>
      <c r="E547" s="176">
        <f t="shared" si="51"/>
        <v>26005935.900000017</v>
      </c>
      <c r="F547" s="176">
        <f t="shared" si="51"/>
        <v>1249318</v>
      </c>
      <c r="G547" s="177">
        <f t="shared" si="48"/>
        <v>18519917.299999993</v>
      </c>
      <c r="H547" s="177">
        <f t="shared" si="49"/>
        <v>214195</v>
      </c>
    </row>
    <row r="548" spans="1:8" x14ac:dyDescent="0.25">
      <c r="A548" s="796" t="s">
        <v>853</v>
      </c>
      <c r="B548" s="797">
        <v>546</v>
      </c>
      <c r="C548" s="797">
        <v>35492.30000000001</v>
      </c>
      <c r="D548" s="797">
        <v>738</v>
      </c>
      <c r="E548" s="176">
        <f t="shared" ref="E548:F563" si="52">E547+C548</f>
        <v>26041428.200000018</v>
      </c>
      <c r="F548" s="176">
        <f t="shared" si="52"/>
        <v>1250056</v>
      </c>
      <c r="G548" s="177">
        <f t="shared" si="48"/>
        <v>18484424.999999993</v>
      </c>
      <c r="H548" s="177">
        <f t="shared" si="49"/>
        <v>213457</v>
      </c>
    </row>
    <row r="549" spans="1:8" x14ac:dyDescent="0.25">
      <c r="A549" s="796" t="s">
        <v>853</v>
      </c>
      <c r="B549" s="797">
        <v>547</v>
      </c>
      <c r="C549" s="797">
        <v>27897.400000000009</v>
      </c>
      <c r="D549" s="797">
        <v>588</v>
      </c>
      <c r="E549" s="176">
        <f t="shared" si="52"/>
        <v>26069325.600000016</v>
      </c>
      <c r="F549" s="176">
        <f t="shared" si="52"/>
        <v>1250644</v>
      </c>
      <c r="G549" s="177">
        <f t="shared" si="48"/>
        <v>18456527.599999994</v>
      </c>
      <c r="H549" s="177">
        <f t="shared" si="49"/>
        <v>212869</v>
      </c>
    </row>
    <row r="550" spans="1:8" x14ac:dyDescent="0.25">
      <c r="A550" s="796" t="s">
        <v>853</v>
      </c>
      <c r="B550" s="797">
        <v>548</v>
      </c>
      <c r="C550" s="797">
        <v>28494.000000000004</v>
      </c>
      <c r="D550" s="797">
        <v>609</v>
      </c>
      <c r="E550" s="176">
        <f t="shared" si="52"/>
        <v>26097819.600000016</v>
      </c>
      <c r="F550" s="176">
        <f t="shared" si="52"/>
        <v>1251253</v>
      </c>
      <c r="G550" s="177">
        <f t="shared" si="48"/>
        <v>18428033.599999994</v>
      </c>
      <c r="H550" s="177">
        <f t="shared" si="49"/>
        <v>212260</v>
      </c>
    </row>
    <row r="551" spans="1:8" x14ac:dyDescent="0.25">
      <c r="A551" s="796" t="s">
        <v>853</v>
      </c>
      <c r="B551" s="797">
        <v>549</v>
      </c>
      <c r="C551" s="797">
        <v>25799.7</v>
      </c>
      <c r="D551" s="797">
        <v>553</v>
      </c>
      <c r="E551" s="176">
        <f t="shared" si="52"/>
        <v>26123619.300000016</v>
      </c>
      <c r="F551" s="176">
        <f t="shared" si="52"/>
        <v>1251806</v>
      </c>
      <c r="G551" s="177">
        <f t="shared" si="48"/>
        <v>18402233.899999995</v>
      </c>
      <c r="H551" s="177">
        <f t="shared" si="49"/>
        <v>211707</v>
      </c>
    </row>
    <row r="552" spans="1:8" x14ac:dyDescent="0.25">
      <c r="A552" s="796" t="s">
        <v>853</v>
      </c>
      <c r="B552" s="797">
        <v>550</v>
      </c>
      <c r="C552" s="797">
        <v>31347.999999999996</v>
      </c>
      <c r="D552" s="797">
        <v>634</v>
      </c>
      <c r="E552" s="176">
        <f t="shared" si="52"/>
        <v>26154967.300000016</v>
      </c>
      <c r="F552" s="176">
        <f t="shared" si="52"/>
        <v>1252440</v>
      </c>
      <c r="G552" s="177">
        <f t="shared" si="48"/>
        <v>18370885.899999995</v>
      </c>
      <c r="H552" s="177">
        <f t="shared" si="49"/>
        <v>211073</v>
      </c>
    </row>
    <row r="553" spans="1:8" x14ac:dyDescent="0.25">
      <c r="A553" s="796" t="s">
        <v>853</v>
      </c>
      <c r="B553" s="797">
        <v>551</v>
      </c>
      <c r="C553" s="797">
        <v>33055.400000000009</v>
      </c>
      <c r="D553" s="797">
        <v>668</v>
      </c>
      <c r="E553" s="176">
        <f t="shared" si="52"/>
        <v>26188022.700000014</v>
      </c>
      <c r="F553" s="176">
        <f t="shared" si="52"/>
        <v>1253108</v>
      </c>
      <c r="G553" s="177">
        <f t="shared" si="48"/>
        <v>18337830.499999996</v>
      </c>
      <c r="H553" s="177">
        <f t="shared" si="49"/>
        <v>210405</v>
      </c>
    </row>
    <row r="554" spans="1:8" x14ac:dyDescent="0.25">
      <c r="A554" s="796" t="s">
        <v>853</v>
      </c>
      <c r="B554" s="797">
        <v>552</v>
      </c>
      <c r="C554" s="797">
        <v>26492.100000000002</v>
      </c>
      <c r="D554" s="797">
        <v>540</v>
      </c>
      <c r="E554" s="176">
        <f t="shared" si="52"/>
        <v>26214514.800000016</v>
      </c>
      <c r="F554" s="176">
        <f t="shared" si="52"/>
        <v>1253648</v>
      </c>
      <c r="G554" s="177">
        <f t="shared" si="48"/>
        <v>18311338.399999995</v>
      </c>
      <c r="H554" s="177">
        <f t="shared" si="49"/>
        <v>209865</v>
      </c>
    </row>
    <row r="555" spans="1:8" x14ac:dyDescent="0.25">
      <c r="A555" s="796" t="s">
        <v>853</v>
      </c>
      <c r="B555" s="797">
        <v>553</v>
      </c>
      <c r="C555" s="797">
        <v>27098.600000000002</v>
      </c>
      <c r="D555" s="797">
        <v>573</v>
      </c>
      <c r="E555" s="176">
        <f t="shared" si="52"/>
        <v>26241613.400000017</v>
      </c>
      <c r="F555" s="176">
        <f t="shared" si="52"/>
        <v>1254221</v>
      </c>
      <c r="G555" s="177">
        <f t="shared" si="48"/>
        <v>18284239.799999993</v>
      </c>
      <c r="H555" s="177">
        <f t="shared" si="49"/>
        <v>209292</v>
      </c>
    </row>
    <row r="556" spans="1:8" x14ac:dyDescent="0.25">
      <c r="A556" s="796" t="s">
        <v>853</v>
      </c>
      <c r="B556" s="797">
        <v>554</v>
      </c>
      <c r="C556" s="797">
        <v>23819.9</v>
      </c>
      <c r="D556" s="797">
        <v>500</v>
      </c>
      <c r="E556" s="176">
        <f t="shared" si="52"/>
        <v>26265433.300000016</v>
      </c>
      <c r="F556" s="176">
        <f t="shared" si="52"/>
        <v>1254721</v>
      </c>
      <c r="G556" s="177">
        <f t="shared" si="48"/>
        <v>18260419.899999995</v>
      </c>
      <c r="H556" s="177">
        <f t="shared" si="49"/>
        <v>208792</v>
      </c>
    </row>
    <row r="557" spans="1:8" x14ac:dyDescent="0.25">
      <c r="A557" s="796" t="s">
        <v>853</v>
      </c>
      <c r="B557" s="797">
        <v>555</v>
      </c>
      <c r="C557" s="797">
        <v>28854.799999999999</v>
      </c>
      <c r="D557" s="797">
        <v>597</v>
      </c>
      <c r="E557" s="176">
        <f t="shared" si="52"/>
        <v>26294288.100000016</v>
      </c>
      <c r="F557" s="176">
        <f t="shared" si="52"/>
        <v>1255318</v>
      </c>
      <c r="G557" s="177">
        <f t="shared" si="48"/>
        <v>18231565.099999994</v>
      </c>
      <c r="H557" s="177">
        <f t="shared" si="49"/>
        <v>208195</v>
      </c>
    </row>
    <row r="558" spans="1:8" x14ac:dyDescent="0.25">
      <c r="A558" s="796" t="s">
        <v>853</v>
      </c>
      <c r="B558" s="797">
        <v>556</v>
      </c>
      <c r="C558" s="797">
        <v>18343.099999999999</v>
      </c>
      <c r="D558" s="797">
        <v>390</v>
      </c>
      <c r="E558" s="176">
        <f t="shared" si="52"/>
        <v>26312631.200000018</v>
      </c>
      <c r="F558" s="176">
        <f t="shared" si="52"/>
        <v>1255708</v>
      </c>
      <c r="G558" s="177">
        <f t="shared" si="48"/>
        <v>18213221.999999993</v>
      </c>
      <c r="H558" s="177">
        <f t="shared" si="49"/>
        <v>207805</v>
      </c>
    </row>
    <row r="559" spans="1:8" x14ac:dyDescent="0.25">
      <c r="A559" s="796" t="s">
        <v>853</v>
      </c>
      <c r="B559" s="797">
        <v>557</v>
      </c>
      <c r="C559" s="797">
        <v>34528.400000000001</v>
      </c>
      <c r="D559" s="797">
        <v>710</v>
      </c>
      <c r="E559" s="176">
        <f t="shared" si="52"/>
        <v>26347159.600000016</v>
      </c>
      <c r="F559" s="176">
        <f t="shared" si="52"/>
        <v>1256418</v>
      </c>
      <c r="G559" s="177">
        <f t="shared" si="48"/>
        <v>18178693.599999994</v>
      </c>
      <c r="H559" s="177">
        <f t="shared" si="49"/>
        <v>207095</v>
      </c>
    </row>
    <row r="560" spans="1:8" x14ac:dyDescent="0.25">
      <c r="A560" s="796" t="s">
        <v>853</v>
      </c>
      <c r="B560" s="797">
        <v>558</v>
      </c>
      <c r="C560" s="797">
        <v>29013.600000000002</v>
      </c>
      <c r="D560" s="797">
        <v>588</v>
      </c>
      <c r="E560" s="176">
        <f t="shared" si="52"/>
        <v>26376173.200000018</v>
      </c>
      <c r="F560" s="176">
        <f t="shared" si="52"/>
        <v>1257006</v>
      </c>
      <c r="G560" s="177">
        <f t="shared" si="48"/>
        <v>18149679.999999993</v>
      </c>
      <c r="H560" s="177">
        <f t="shared" si="49"/>
        <v>206507</v>
      </c>
    </row>
    <row r="561" spans="1:8" x14ac:dyDescent="0.25">
      <c r="A561" s="796" t="s">
        <v>853</v>
      </c>
      <c r="B561" s="797">
        <v>559</v>
      </c>
      <c r="C561" s="797">
        <v>31299.799999999992</v>
      </c>
      <c r="D561" s="797">
        <v>637</v>
      </c>
      <c r="E561" s="176">
        <f t="shared" si="52"/>
        <v>26407473.000000019</v>
      </c>
      <c r="F561" s="176">
        <f t="shared" si="52"/>
        <v>1257643</v>
      </c>
      <c r="G561" s="177">
        <f t="shared" si="48"/>
        <v>18118380.199999992</v>
      </c>
      <c r="H561" s="177">
        <f t="shared" si="49"/>
        <v>205870</v>
      </c>
    </row>
    <row r="562" spans="1:8" x14ac:dyDescent="0.25">
      <c r="A562" s="796" t="s">
        <v>853</v>
      </c>
      <c r="B562" s="797">
        <v>560</v>
      </c>
      <c r="C562" s="797">
        <v>28559.300000000014</v>
      </c>
      <c r="D562" s="797">
        <v>593</v>
      </c>
      <c r="E562" s="176">
        <f t="shared" si="52"/>
        <v>26436032.300000019</v>
      </c>
      <c r="F562" s="176">
        <f t="shared" si="52"/>
        <v>1258236</v>
      </c>
      <c r="G562" s="177">
        <f t="shared" si="48"/>
        <v>18089820.899999991</v>
      </c>
      <c r="H562" s="177">
        <f t="shared" si="49"/>
        <v>205277</v>
      </c>
    </row>
    <row r="563" spans="1:8" x14ac:dyDescent="0.25">
      <c r="A563" s="796" t="s">
        <v>853</v>
      </c>
      <c r="B563" s="797">
        <v>561</v>
      </c>
      <c r="C563" s="797">
        <v>31972.300000000003</v>
      </c>
      <c r="D563" s="797">
        <v>677</v>
      </c>
      <c r="E563" s="176">
        <f t="shared" si="52"/>
        <v>26468004.60000002</v>
      </c>
      <c r="F563" s="176">
        <f t="shared" si="52"/>
        <v>1258913</v>
      </c>
      <c r="G563" s="177">
        <f t="shared" si="48"/>
        <v>18057848.59999999</v>
      </c>
      <c r="H563" s="177">
        <f t="shared" si="49"/>
        <v>204600</v>
      </c>
    </row>
    <row r="564" spans="1:8" x14ac:dyDescent="0.25">
      <c r="A564" s="796" t="s">
        <v>853</v>
      </c>
      <c r="B564" s="797">
        <v>562</v>
      </c>
      <c r="C564" s="797">
        <v>26411.599999999995</v>
      </c>
      <c r="D564" s="797">
        <v>542</v>
      </c>
      <c r="E564" s="176">
        <f t="shared" ref="E564:F579" si="53">E563+C564</f>
        <v>26494416.200000022</v>
      </c>
      <c r="F564" s="176">
        <f t="shared" si="53"/>
        <v>1259455</v>
      </c>
      <c r="G564" s="177">
        <f t="shared" si="48"/>
        <v>18031436.999999989</v>
      </c>
      <c r="H564" s="177">
        <f t="shared" si="49"/>
        <v>204058</v>
      </c>
    </row>
    <row r="565" spans="1:8" x14ac:dyDescent="0.25">
      <c r="A565" s="796" t="s">
        <v>853</v>
      </c>
      <c r="B565" s="797">
        <v>563</v>
      </c>
      <c r="C565" s="797">
        <v>30397.799999999988</v>
      </c>
      <c r="D565" s="797">
        <v>618</v>
      </c>
      <c r="E565" s="176">
        <f t="shared" si="53"/>
        <v>26524814.000000022</v>
      </c>
      <c r="F565" s="176">
        <f t="shared" si="53"/>
        <v>1260073</v>
      </c>
      <c r="G565" s="177">
        <f t="shared" si="48"/>
        <v>18001039.199999988</v>
      </c>
      <c r="H565" s="177">
        <f t="shared" si="49"/>
        <v>203440</v>
      </c>
    </row>
    <row r="566" spans="1:8" x14ac:dyDescent="0.25">
      <c r="A566" s="796" t="s">
        <v>853</v>
      </c>
      <c r="B566" s="797">
        <v>564</v>
      </c>
      <c r="C566" s="797">
        <v>24815.599999999991</v>
      </c>
      <c r="D566" s="797">
        <v>503</v>
      </c>
      <c r="E566" s="176">
        <f t="shared" si="53"/>
        <v>26549629.600000024</v>
      </c>
      <c r="F566" s="176">
        <f t="shared" si="53"/>
        <v>1260576</v>
      </c>
      <c r="G566" s="177">
        <f t="shared" si="48"/>
        <v>17976223.599999987</v>
      </c>
      <c r="H566" s="177">
        <f t="shared" si="49"/>
        <v>202937</v>
      </c>
    </row>
    <row r="567" spans="1:8" x14ac:dyDescent="0.25">
      <c r="A567" s="796" t="s">
        <v>853</v>
      </c>
      <c r="B567" s="797">
        <v>565</v>
      </c>
      <c r="C567" s="797">
        <v>26552.600000000002</v>
      </c>
      <c r="D567" s="797">
        <v>521</v>
      </c>
      <c r="E567" s="176">
        <f t="shared" si="53"/>
        <v>26576182.200000025</v>
      </c>
      <c r="F567" s="176">
        <f t="shared" si="53"/>
        <v>1261097</v>
      </c>
      <c r="G567" s="177">
        <f t="shared" si="48"/>
        <v>17949670.999999985</v>
      </c>
      <c r="H567" s="177">
        <f t="shared" si="49"/>
        <v>202416</v>
      </c>
    </row>
    <row r="568" spans="1:8" x14ac:dyDescent="0.25">
      <c r="A568" s="796" t="s">
        <v>853</v>
      </c>
      <c r="B568" s="797">
        <v>566</v>
      </c>
      <c r="C568" s="797">
        <v>27164.400000000005</v>
      </c>
      <c r="D568" s="797">
        <v>568</v>
      </c>
      <c r="E568" s="176">
        <f t="shared" si="53"/>
        <v>26603346.600000024</v>
      </c>
      <c r="F568" s="176">
        <f t="shared" si="53"/>
        <v>1261665</v>
      </c>
      <c r="G568" s="177">
        <f t="shared" si="48"/>
        <v>17922506.599999987</v>
      </c>
      <c r="H568" s="177">
        <f t="shared" si="49"/>
        <v>201848</v>
      </c>
    </row>
    <row r="569" spans="1:8" x14ac:dyDescent="0.25">
      <c r="A569" s="796" t="s">
        <v>853</v>
      </c>
      <c r="B569" s="797">
        <v>567</v>
      </c>
      <c r="C569" s="797">
        <v>25517.399999999998</v>
      </c>
      <c r="D569" s="797">
        <v>509</v>
      </c>
      <c r="E569" s="176">
        <f t="shared" si="53"/>
        <v>26628864.000000022</v>
      </c>
      <c r="F569" s="176">
        <f t="shared" si="53"/>
        <v>1262174</v>
      </c>
      <c r="G569" s="177">
        <f t="shared" si="48"/>
        <v>17896989.199999988</v>
      </c>
      <c r="H569" s="177">
        <f t="shared" si="49"/>
        <v>201339</v>
      </c>
    </row>
    <row r="570" spans="1:8" x14ac:dyDescent="0.25">
      <c r="A570" s="796" t="s">
        <v>853</v>
      </c>
      <c r="B570" s="797">
        <v>568</v>
      </c>
      <c r="C570" s="797">
        <v>29537.3</v>
      </c>
      <c r="D570" s="797">
        <v>599</v>
      </c>
      <c r="E570" s="176">
        <f t="shared" si="53"/>
        <v>26658401.300000023</v>
      </c>
      <c r="F570" s="176">
        <f t="shared" si="53"/>
        <v>1262773</v>
      </c>
      <c r="G570" s="177">
        <f t="shared" si="48"/>
        <v>17867451.899999987</v>
      </c>
      <c r="H570" s="177">
        <f t="shared" si="49"/>
        <v>200740</v>
      </c>
    </row>
    <row r="571" spans="1:8" x14ac:dyDescent="0.25">
      <c r="A571" s="796" t="s">
        <v>853</v>
      </c>
      <c r="B571" s="797">
        <v>569</v>
      </c>
      <c r="C571" s="797">
        <v>24465.199999999993</v>
      </c>
      <c r="D571" s="797">
        <v>479</v>
      </c>
      <c r="E571" s="176">
        <f t="shared" si="53"/>
        <v>26682866.500000022</v>
      </c>
      <c r="F571" s="176">
        <f t="shared" si="53"/>
        <v>1263252</v>
      </c>
      <c r="G571" s="177">
        <f t="shared" si="48"/>
        <v>17842986.699999988</v>
      </c>
      <c r="H571" s="177">
        <f t="shared" si="49"/>
        <v>200261</v>
      </c>
    </row>
    <row r="572" spans="1:8" x14ac:dyDescent="0.25">
      <c r="A572" s="796" t="s">
        <v>853</v>
      </c>
      <c r="B572" s="797">
        <v>570</v>
      </c>
      <c r="C572" s="797">
        <v>26221.099999999995</v>
      </c>
      <c r="D572" s="797">
        <v>513</v>
      </c>
      <c r="E572" s="176">
        <f t="shared" si="53"/>
        <v>26709087.600000024</v>
      </c>
      <c r="F572" s="176">
        <f t="shared" si="53"/>
        <v>1263765</v>
      </c>
      <c r="G572" s="177">
        <f t="shared" si="48"/>
        <v>17816765.599999987</v>
      </c>
      <c r="H572" s="177">
        <f t="shared" si="49"/>
        <v>199748</v>
      </c>
    </row>
    <row r="573" spans="1:8" x14ac:dyDescent="0.25">
      <c r="A573" s="796" t="s">
        <v>853</v>
      </c>
      <c r="B573" s="797">
        <v>571</v>
      </c>
      <c r="C573" s="797">
        <v>27980.100000000002</v>
      </c>
      <c r="D573" s="797">
        <v>556</v>
      </c>
      <c r="E573" s="176">
        <f t="shared" si="53"/>
        <v>26737067.700000025</v>
      </c>
      <c r="F573" s="176">
        <f t="shared" si="53"/>
        <v>1264321</v>
      </c>
      <c r="G573" s="177">
        <f t="shared" si="48"/>
        <v>17788785.499999985</v>
      </c>
      <c r="H573" s="177">
        <f t="shared" si="49"/>
        <v>199192</v>
      </c>
    </row>
    <row r="574" spans="1:8" x14ac:dyDescent="0.25">
      <c r="A574" s="796" t="s">
        <v>853</v>
      </c>
      <c r="B574" s="797">
        <v>572</v>
      </c>
      <c r="C574" s="797">
        <v>28598.600000000002</v>
      </c>
      <c r="D574" s="797">
        <v>584</v>
      </c>
      <c r="E574" s="176">
        <f t="shared" si="53"/>
        <v>26765666.300000027</v>
      </c>
      <c r="F574" s="176">
        <f t="shared" si="53"/>
        <v>1264905</v>
      </c>
      <c r="G574" s="177">
        <f t="shared" si="48"/>
        <v>17760186.899999984</v>
      </c>
      <c r="H574" s="177">
        <f t="shared" si="49"/>
        <v>198608</v>
      </c>
    </row>
    <row r="575" spans="1:8" x14ac:dyDescent="0.25">
      <c r="A575" s="796" t="s">
        <v>853</v>
      </c>
      <c r="B575" s="797">
        <v>573</v>
      </c>
      <c r="C575" s="797">
        <v>24637.200000000004</v>
      </c>
      <c r="D575" s="797">
        <v>506</v>
      </c>
      <c r="E575" s="176">
        <f t="shared" si="53"/>
        <v>26790303.500000026</v>
      </c>
      <c r="F575" s="176">
        <f t="shared" si="53"/>
        <v>1265411</v>
      </c>
      <c r="G575" s="177">
        <f t="shared" si="48"/>
        <v>17735549.699999984</v>
      </c>
      <c r="H575" s="177">
        <f t="shared" si="49"/>
        <v>198102</v>
      </c>
    </row>
    <row r="576" spans="1:8" x14ac:dyDescent="0.25">
      <c r="A576" s="796" t="s">
        <v>853</v>
      </c>
      <c r="B576" s="797">
        <v>574</v>
      </c>
      <c r="C576" s="797">
        <v>28705.600000000006</v>
      </c>
      <c r="D576" s="797">
        <v>560</v>
      </c>
      <c r="E576" s="176">
        <f t="shared" si="53"/>
        <v>26819009.100000028</v>
      </c>
      <c r="F576" s="176">
        <f t="shared" si="53"/>
        <v>1265971</v>
      </c>
      <c r="G576" s="177">
        <f t="shared" si="48"/>
        <v>17706844.099999983</v>
      </c>
      <c r="H576" s="177">
        <f t="shared" si="49"/>
        <v>197542</v>
      </c>
    </row>
    <row r="577" spans="1:8" x14ac:dyDescent="0.25">
      <c r="A577" s="796" t="s">
        <v>853</v>
      </c>
      <c r="B577" s="797">
        <v>575</v>
      </c>
      <c r="C577" s="797">
        <v>21271.699999999993</v>
      </c>
      <c r="D577" s="797">
        <v>418</v>
      </c>
      <c r="E577" s="176">
        <f t="shared" si="53"/>
        <v>26840280.800000027</v>
      </c>
      <c r="F577" s="176">
        <f t="shared" si="53"/>
        <v>1266389</v>
      </c>
      <c r="G577" s="177">
        <f t="shared" si="48"/>
        <v>17685572.399999984</v>
      </c>
      <c r="H577" s="177">
        <f t="shared" si="49"/>
        <v>197124</v>
      </c>
    </row>
    <row r="578" spans="1:8" x14ac:dyDescent="0.25">
      <c r="A578" s="796" t="s">
        <v>853</v>
      </c>
      <c r="B578" s="797">
        <v>576</v>
      </c>
      <c r="C578" s="797">
        <v>25343.499999999996</v>
      </c>
      <c r="D578" s="797">
        <v>488</v>
      </c>
      <c r="E578" s="176">
        <f t="shared" si="53"/>
        <v>26865624.300000027</v>
      </c>
      <c r="F578" s="176">
        <f t="shared" si="53"/>
        <v>1266877</v>
      </c>
      <c r="G578" s="177">
        <f t="shared" si="48"/>
        <v>17660228.899999984</v>
      </c>
      <c r="H578" s="177">
        <f t="shared" si="49"/>
        <v>196636</v>
      </c>
    </row>
    <row r="579" spans="1:8" x14ac:dyDescent="0.25">
      <c r="A579" s="796" t="s">
        <v>853</v>
      </c>
      <c r="B579" s="797">
        <v>577</v>
      </c>
      <c r="C579" s="797">
        <v>24232.900000000005</v>
      </c>
      <c r="D579" s="797">
        <v>482</v>
      </c>
      <c r="E579" s="176">
        <f t="shared" si="53"/>
        <v>26889857.200000025</v>
      </c>
      <c r="F579" s="176">
        <f t="shared" si="53"/>
        <v>1267359</v>
      </c>
      <c r="G579" s="177">
        <f t="shared" ref="G579:G642" si="54">$E$2394-E579</f>
        <v>17635995.999999985</v>
      </c>
      <c r="H579" s="177">
        <f t="shared" ref="H579:H642" si="55">$F$2394-F579</f>
        <v>196154</v>
      </c>
    </row>
    <row r="580" spans="1:8" x14ac:dyDescent="0.25">
      <c r="A580" s="796" t="s">
        <v>853</v>
      </c>
      <c r="B580" s="797">
        <v>578</v>
      </c>
      <c r="C580" s="797">
        <v>30052.300000000007</v>
      </c>
      <c r="D580" s="797">
        <v>592</v>
      </c>
      <c r="E580" s="176">
        <f t="shared" ref="E580:F595" si="56">E579+C580</f>
        <v>26919909.500000026</v>
      </c>
      <c r="F580" s="176">
        <f t="shared" si="56"/>
        <v>1267951</v>
      </c>
      <c r="G580" s="177">
        <f t="shared" si="54"/>
        <v>17605943.699999984</v>
      </c>
      <c r="H580" s="177">
        <f t="shared" si="55"/>
        <v>195562</v>
      </c>
    </row>
    <row r="581" spans="1:8" x14ac:dyDescent="0.25">
      <c r="A581" s="796" t="s">
        <v>853</v>
      </c>
      <c r="B581" s="797">
        <v>579</v>
      </c>
      <c r="C581" s="797">
        <v>27788.399999999998</v>
      </c>
      <c r="D581" s="797">
        <v>551</v>
      </c>
      <c r="E581" s="176">
        <f t="shared" si="56"/>
        <v>26947697.900000025</v>
      </c>
      <c r="F581" s="176">
        <f t="shared" si="56"/>
        <v>1268502</v>
      </c>
      <c r="G581" s="177">
        <f t="shared" si="54"/>
        <v>17578155.299999986</v>
      </c>
      <c r="H581" s="177">
        <f t="shared" si="55"/>
        <v>195011</v>
      </c>
    </row>
    <row r="582" spans="1:8" x14ac:dyDescent="0.25">
      <c r="A582" s="796" t="s">
        <v>853</v>
      </c>
      <c r="B582" s="797">
        <v>580</v>
      </c>
      <c r="C582" s="797">
        <v>30156.499999999996</v>
      </c>
      <c r="D582" s="797">
        <v>597</v>
      </c>
      <c r="E582" s="176">
        <f t="shared" si="56"/>
        <v>26977854.400000025</v>
      </c>
      <c r="F582" s="176">
        <f t="shared" si="56"/>
        <v>1269099</v>
      </c>
      <c r="G582" s="177">
        <f t="shared" si="54"/>
        <v>17547998.799999986</v>
      </c>
      <c r="H582" s="177">
        <f t="shared" si="55"/>
        <v>194414</v>
      </c>
    </row>
    <row r="583" spans="1:8" x14ac:dyDescent="0.25">
      <c r="A583" s="796" t="s">
        <v>853</v>
      </c>
      <c r="B583" s="797">
        <v>581</v>
      </c>
      <c r="C583" s="797">
        <v>20332.2</v>
      </c>
      <c r="D583" s="797">
        <v>397</v>
      </c>
      <c r="E583" s="176">
        <f t="shared" si="56"/>
        <v>26998186.600000024</v>
      </c>
      <c r="F583" s="176">
        <f t="shared" si="56"/>
        <v>1269496</v>
      </c>
      <c r="G583" s="177">
        <f t="shared" si="54"/>
        <v>17527666.599999987</v>
      </c>
      <c r="H583" s="177">
        <f t="shared" si="55"/>
        <v>194017</v>
      </c>
    </row>
    <row r="584" spans="1:8" x14ac:dyDescent="0.25">
      <c r="A584" s="796" t="s">
        <v>853</v>
      </c>
      <c r="B584" s="797">
        <v>582</v>
      </c>
      <c r="C584" s="797">
        <v>23282.500000000007</v>
      </c>
      <c r="D584" s="797">
        <v>454</v>
      </c>
      <c r="E584" s="176">
        <f t="shared" si="56"/>
        <v>27021469.100000024</v>
      </c>
      <c r="F584" s="176">
        <f t="shared" si="56"/>
        <v>1269950</v>
      </c>
      <c r="G584" s="177">
        <f t="shared" si="54"/>
        <v>17504384.099999987</v>
      </c>
      <c r="H584" s="177">
        <f t="shared" si="55"/>
        <v>193563</v>
      </c>
    </row>
    <row r="585" spans="1:8" x14ac:dyDescent="0.25">
      <c r="A585" s="796" t="s">
        <v>853</v>
      </c>
      <c r="B585" s="797">
        <v>583</v>
      </c>
      <c r="C585" s="797">
        <v>32058.300000000007</v>
      </c>
      <c r="D585" s="797">
        <v>633</v>
      </c>
      <c r="E585" s="176">
        <f t="shared" si="56"/>
        <v>27053527.400000025</v>
      </c>
      <c r="F585" s="176">
        <f t="shared" si="56"/>
        <v>1270583</v>
      </c>
      <c r="G585" s="177">
        <f t="shared" si="54"/>
        <v>17472325.799999986</v>
      </c>
      <c r="H585" s="177">
        <f t="shared" si="55"/>
        <v>192930</v>
      </c>
    </row>
    <row r="586" spans="1:8" x14ac:dyDescent="0.25">
      <c r="A586" s="796" t="s">
        <v>853</v>
      </c>
      <c r="B586" s="797">
        <v>584</v>
      </c>
      <c r="C586" s="797">
        <v>29202</v>
      </c>
      <c r="D586" s="797">
        <v>573</v>
      </c>
      <c r="E586" s="176">
        <f t="shared" si="56"/>
        <v>27082729.400000025</v>
      </c>
      <c r="F586" s="176">
        <f t="shared" si="56"/>
        <v>1271156</v>
      </c>
      <c r="G586" s="177">
        <f t="shared" si="54"/>
        <v>17443123.799999986</v>
      </c>
      <c r="H586" s="177">
        <f t="shared" si="55"/>
        <v>192357</v>
      </c>
    </row>
    <row r="587" spans="1:8" x14ac:dyDescent="0.25">
      <c r="A587" s="796" t="s">
        <v>853</v>
      </c>
      <c r="B587" s="797">
        <v>585</v>
      </c>
      <c r="C587" s="797">
        <v>22228.699999999993</v>
      </c>
      <c r="D587" s="797">
        <v>450</v>
      </c>
      <c r="E587" s="176">
        <f t="shared" si="56"/>
        <v>27104958.100000024</v>
      </c>
      <c r="F587" s="176">
        <f t="shared" si="56"/>
        <v>1271606</v>
      </c>
      <c r="G587" s="177">
        <f t="shared" si="54"/>
        <v>17420895.099999987</v>
      </c>
      <c r="H587" s="177">
        <f t="shared" si="55"/>
        <v>191907</v>
      </c>
    </row>
    <row r="588" spans="1:8" x14ac:dyDescent="0.25">
      <c r="A588" s="796" t="s">
        <v>853</v>
      </c>
      <c r="B588" s="797">
        <v>586</v>
      </c>
      <c r="C588" s="797">
        <v>19924.300000000003</v>
      </c>
      <c r="D588" s="797">
        <v>406</v>
      </c>
      <c r="E588" s="176">
        <f t="shared" si="56"/>
        <v>27124882.400000025</v>
      </c>
      <c r="F588" s="176">
        <f t="shared" si="56"/>
        <v>1272012</v>
      </c>
      <c r="G588" s="177">
        <f t="shared" si="54"/>
        <v>17400970.799999986</v>
      </c>
      <c r="H588" s="177">
        <f t="shared" si="55"/>
        <v>191501</v>
      </c>
    </row>
    <row r="589" spans="1:8" x14ac:dyDescent="0.25">
      <c r="A589" s="796" t="s">
        <v>853</v>
      </c>
      <c r="B589" s="797">
        <v>587</v>
      </c>
      <c r="C589" s="797">
        <v>27000.000000000007</v>
      </c>
      <c r="D589" s="797">
        <v>541</v>
      </c>
      <c r="E589" s="176">
        <f t="shared" si="56"/>
        <v>27151882.400000025</v>
      </c>
      <c r="F589" s="176">
        <f t="shared" si="56"/>
        <v>1272553</v>
      </c>
      <c r="G589" s="177">
        <f t="shared" si="54"/>
        <v>17373970.799999986</v>
      </c>
      <c r="H589" s="177">
        <f t="shared" si="55"/>
        <v>190960</v>
      </c>
    </row>
    <row r="590" spans="1:8" x14ac:dyDescent="0.25">
      <c r="A590" s="796" t="s">
        <v>853</v>
      </c>
      <c r="B590" s="797">
        <v>588</v>
      </c>
      <c r="C590" s="797">
        <v>27046.1</v>
      </c>
      <c r="D590" s="797">
        <v>535</v>
      </c>
      <c r="E590" s="176">
        <f t="shared" si="56"/>
        <v>27178928.500000026</v>
      </c>
      <c r="F590" s="176">
        <f t="shared" si="56"/>
        <v>1273088</v>
      </c>
      <c r="G590" s="177">
        <f t="shared" si="54"/>
        <v>17346924.699999984</v>
      </c>
      <c r="H590" s="177">
        <f t="shared" si="55"/>
        <v>190425</v>
      </c>
    </row>
    <row r="591" spans="1:8" x14ac:dyDescent="0.25">
      <c r="A591" s="796" t="s">
        <v>853</v>
      </c>
      <c r="B591" s="797">
        <v>589</v>
      </c>
      <c r="C591" s="797">
        <v>22382.899999999994</v>
      </c>
      <c r="D591" s="797">
        <v>433</v>
      </c>
      <c r="E591" s="176">
        <f t="shared" si="56"/>
        <v>27201311.400000025</v>
      </c>
      <c r="F591" s="176">
        <f t="shared" si="56"/>
        <v>1273521</v>
      </c>
      <c r="G591" s="177">
        <f t="shared" si="54"/>
        <v>17324541.799999986</v>
      </c>
      <c r="H591" s="177">
        <f t="shared" si="55"/>
        <v>189992</v>
      </c>
    </row>
    <row r="592" spans="1:8" x14ac:dyDescent="0.25">
      <c r="A592" s="796" t="s">
        <v>853</v>
      </c>
      <c r="B592" s="797">
        <v>590</v>
      </c>
      <c r="C592" s="797">
        <v>27138.300000000007</v>
      </c>
      <c r="D592" s="797">
        <v>535</v>
      </c>
      <c r="E592" s="176">
        <f t="shared" si="56"/>
        <v>27228449.700000025</v>
      </c>
      <c r="F592" s="176">
        <f t="shared" si="56"/>
        <v>1274056</v>
      </c>
      <c r="G592" s="177">
        <f t="shared" si="54"/>
        <v>17297403.499999985</v>
      </c>
      <c r="H592" s="177">
        <f t="shared" si="55"/>
        <v>189457</v>
      </c>
    </row>
    <row r="593" spans="1:8" x14ac:dyDescent="0.25">
      <c r="A593" s="796" t="s">
        <v>853</v>
      </c>
      <c r="B593" s="797">
        <v>591</v>
      </c>
      <c r="C593" s="797">
        <v>24822.200000000004</v>
      </c>
      <c r="D593" s="797">
        <v>461</v>
      </c>
      <c r="E593" s="176">
        <f t="shared" si="56"/>
        <v>27253271.900000025</v>
      </c>
      <c r="F593" s="176">
        <f t="shared" si="56"/>
        <v>1274517</v>
      </c>
      <c r="G593" s="177">
        <f t="shared" si="54"/>
        <v>17272581.299999986</v>
      </c>
      <c r="H593" s="177">
        <f t="shared" si="55"/>
        <v>188996</v>
      </c>
    </row>
    <row r="594" spans="1:8" x14ac:dyDescent="0.25">
      <c r="A594" s="796" t="s">
        <v>853</v>
      </c>
      <c r="B594" s="797">
        <v>592</v>
      </c>
      <c r="C594" s="797">
        <v>31968.599999999991</v>
      </c>
      <c r="D594" s="797">
        <v>608</v>
      </c>
      <c r="E594" s="176">
        <f t="shared" si="56"/>
        <v>27285240.500000026</v>
      </c>
      <c r="F594" s="176">
        <f t="shared" si="56"/>
        <v>1275125</v>
      </c>
      <c r="G594" s="177">
        <f t="shared" si="54"/>
        <v>17240612.699999984</v>
      </c>
      <c r="H594" s="177">
        <f t="shared" si="55"/>
        <v>188388</v>
      </c>
    </row>
    <row r="595" spans="1:8" x14ac:dyDescent="0.25">
      <c r="A595" s="796" t="s">
        <v>853</v>
      </c>
      <c r="B595" s="797">
        <v>593</v>
      </c>
      <c r="C595" s="797">
        <v>20161.299999999996</v>
      </c>
      <c r="D595" s="797">
        <v>393</v>
      </c>
      <c r="E595" s="176">
        <f t="shared" si="56"/>
        <v>27305401.800000027</v>
      </c>
      <c r="F595" s="176">
        <f t="shared" si="56"/>
        <v>1275518</v>
      </c>
      <c r="G595" s="177">
        <f t="shared" si="54"/>
        <v>17220451.399999984</v>
      </c>
      <c r="H595" s="177">
        <f t="shared" si="55"/>
        <v>187995</v>
      </c>
    </row>
    <row r="596" spans="1:8" x14ac:dyDescent="0.25">
      <c r="A596" s="796" t="s">
        <v>853</v>
      </c>
      <c r="B596" s="797">
        <v>594</v>
      </c>
      <c r="C596" s="797">
        <v>30884.899999999994</v>
      </c>
      <c r="D596" s="797">
        <v>584</v>
      </c>
      <c r="E596" s="176">
        <f t="shared" ref="E596:F611" si="57">E595+C596</f>
        <v>27336286.700000025</v>
      </c>
      <c r="F596" s="176">
        <f t="shared" si="57"/>
        <v>1276102</v>
      </c>
      <c r="G596" s="177">
        <f t="shared" si="54"/>
        <v>17189566.499999985</v>
      </c>
      <c r="H596" s="177">
        <f t="shared" si="55"/>
        <v>187411</v>
      </c>
    </row>
    <row r="597" spans="1:8" x14ac:dyDescent="0.25">
      <c r="A597" s="796" t="s">
        <v>853</v>
      </c>
      <c r="B597" s="797">
        <v>595</v>
      </c>
      <c r="C597" s="797">
        <v>27961.1</v>
      </c>
      <c r="D597" s="797">
        <v>526</v>
      </c>
      <c r="E597" s="176">
        <f t="shared" si="57"/>
        <v>27364247.800000027</v>
      </c>
      <c r="F597" s="176">
        <f t="shared" si="57"/>
        <v>1276628</v>
      </c>
      <c r="G597" s="177">
        <f t="shared" si="54"/>
        <v>17161605.399999984</v>
      </c>
      <c r="H597" s="177">
        <f t="shared" si="55"/>
        <v>186885</v>
      </c>
    </row>
    <row r="598" spans="1:8" x14ac:dyDescent="0.25">
      <c r="A598" s="796" t="s">
        <v>853</v>
      </c>
      <c r="B598" s="797">
        <v>596</v>
      </c>
      <c r="C598" s="797">
        <v>27418.300000000007</v>
      </c>
      <c r="D598" s="797">
        <v>535</v>
      </c>
      <c r="E598" s="176">
        <f t="shared" si="57"/>
        <v>27391666.100000028</v>
      </c>
      <c r="F598" s="176">
        <f t="shared" si="57"/>
        <v>1277163</v>
      </c>
      <c r="G598" s="177">
        <f t="shared" si="54"/>
        <v>17134187.099999983</v>
      </c>
      <c r="H598" s="177">
        <f t="shared" si="55"/>
        <v>186350</v>
      </c>
    </row>
    <row r="599" spans="1:8" x14ac:dyDescent="0.25">
      <c r="A599" s="796" t="s">
        <v>853</v>
      </c>
      <c r="B599" s="797">
        <v>597</v>
      </c>
      <c r="C599" s="797">
        <v>22084</v>
      </c>
      <c r="D599" s="797">
        <v>426</v>
      </c>
      <c r="E599" s="176">
        <f t="shared" si="57"/>
        <v>27413750.100000028</v>
      </c>
      <c r="F599" s="176">
        <f t="shared" si="57"/>
        <v>1277589</v>
      </c>
      <c r="G599" s="177">
        <f t="shared" si="54"/>
        <v>17112103.099999983</v>
      </c>
      <c r="H599" s="177">
        <f t="shared" si="55"/>
        <v>185924</v>
      </c>
    </row>
    <row r="600" spans="1:8" x14ac:dyDescent="0.25">
      <c r="A600" s="796" t="s">
        <v>853</v>
      </c>
      <c r="B600" s="797">
        <v>598</v>
      </c>
      <c r="C600" s="797">
        <v>22125.599999999999</v>
      </c>
      <c r="D600" s="797">
        <v>424</v>
      </c>
      <c r="E600" s="176">
        <f t="shared" si="57"/>
        <v>27435875.700000029</v>
      </c>
      <c r="F600" s="176">
        <f t="shared" si="57"/>
        <v>1278013</v>
      </c>
      <c r="G600" s="177">
        <f t="shared" si="54"/>
        <v>17089977.499999981</v>
      </c>
      <c r="H600" s="177">
        <f t="shared" si="55"/>
        <v>185500</v>
      </c>
    </row>
    <row r="601" spans="1:8" x14ac:dyDescent="0.25">
      <c r="A601" s="796" t="s">
        <v>853</v>
      </c>
      <c r="B601" s="797">
        <v>599</v>
      </c>
      <c r="C601" s="797">
        <v>27552.200000000012</v>
      </c>
      <c r="D601" s="797">
        <v>521</v>
      </c>
      <c r="E601" s="176">
        <f t="shared" si="57"/>
        <v>27463427.900000028</v>
      </c>
      <c r="F601" s="176">
        <f t="shared" si="57"/>
        <v>1278534</v>
      </c>
      <c r="G601" s="177">
        <f t="shared" si="54"/>
        <v>17062425.299999982</v>
      </c>
      <c r="H601" s="177">
        <f t="shared" si="55"/>
        <v>184979</v>
      </c>
    </row>
    <row r="602" spans="1:8" x14ac:dyDescent="0.25">
      <c r="A602" s="796" t="s">
        <v>853</v>
      </c>
      <c r="B602" s="797">
        <v>600</v>
      </c>
      <c r="C602" s="797">
        <v>34196.6</v>
      </c>
      <c r="D602" s="797">
        <v>681</v>
      </c>
      <c r="E602" s="176">
        <f t="shared" si="57"/>
        <v>27497624.50000003</v>
      </c>
      <c r="F602" s="176">
        <f t="shared" si="57"/>
        <v>1279215</v>
      </c>
      <c r="G602" s="177">
        <f t="shared" si="54"/>
        <v>17028228.699999981</v>
      </c>
      <c r="H602" s="177">
        <f t="shared" si="55"/>
        <v>184298</v>
      </c>
    </row>
    <row r="603" spans="1:8" x14ac:dyDescent="0.25">
      <c r="A603" s="796" t="s">
        <v>853</v>
      </c>
      <c r="B603" s="797">
        <v>601</v>
      </c>
      <c r="C603" s="797">
        <v>28844.399999999994</v>
      </c>
      <c r="D603" s="797">
        <v>554</v>
      </c>
      <c r="E603" s="176">
        <f t="shared" si="57"/>
        <v>27526468.900000028</v>
      </c>
      <c r="F603" s="176">
        <f t="shared" si="57"/>
        <v>1279769</v>
      </c>
      <c r="G603" s="177">
        <f t="shared" si="54"/>
        <v>16999384.299999982</v>
      </c>
      <c r="H603" s="177">
        <f t="shared" si="55"/>
        <v>183744</v>
      </c>
    </row>
    <row r="604" spans="1:8" x14ac:dyDescent="0.25">
      <c r="A604" s="796" t="s">
        <v>853</v>
      </c>
      <c r="B604" s="797">
        <v>602</v>
      </c>
      <c r="C604" s="797">
        <v>29495.800000000003</v>
      </c>
      <c r="D604" s="797">
        <v>561</v>
      </c>
      <c r="E604" s="176">
        <f t="shared" si="57"/>
        <v>27555964.700000029</v>
      </c>
      <c r="F604" s="176">
        <f t="shared" si="57"/>
        <v>1280330</v>
      </c>
      <c r="G604" s="177">
        <f t="shared" si="54"/>
        <v>16969888.499999981</v>
      </c>
      <c r="H604" s="177">
        <f t="shared" si="55"/>
        <v>183183</v>
      </c>
    </row>
    <row r="605" spans="1:8" x14ac:dyDescent="0.25">
      <c r="A605" s="796" t="s">
        <v>853</v>
      </c>
      <c r="B605" s="797">
        <v>603</v>
      </c>
      <c r="C605" s="797">
        <v>19894.999999999996</v>
      </c>
      <c r="D605" s="797">
        <v>388</v>
      </c>
      <c r="E605" s="176">
        <f t="shared" si="57"/>
        <v>27575859.700000029</v>
      </c>
      <c r="F605" s="176">
        <f t="shared" si="57"/>
        <v>1280718</v>
      </c>
      <c r="G605" s="177">
        <f t="shared" si="54"/>
        <v>16949993.499999981</v>
      </c>
      <c r="H605" s="177">
        <f t="shared" si="55"/>
        <v>182795</v>
      </c>
    </row>
    <row r="606" spans="1:8" x14ac:dyDescent="0.25">
      <c r="A606" s="796" t="s">
        <v>853</v>
      </c>
      <c r="B606" s="797">
        <v>604</v>
      </c>
      <c r="C606" s="797">
        <v>30800.3</v>
      </c>
      <c r="D606" s="797">
        <v>588</v>
      </c>
      <c r="E606" s="176">
        <f t="shared" si="57"/>
        <v>27606660.00000003</v>
      </c>
      <c r="F606" s="176">
        <f t="shared" si="57"/>
        <v>1281306</v>
      </c>
      <c r="G606" s="177">
        <f t="shared" si="54"/>
        <v>16919193.199999981</v>
      </c>
      <c r="H606" s="177">
        <f t="shared" si="55"/>
        <v>182207</v>
      </c>
    </row>
    <row r="607" spans="1:8" x14ac:dyDescent="0.25">
      <c r="A607" s="796" t="s">
        <v>853</v>
      </c>
      <c r="B607" s="797">
        <v>605</v>
      </c>
      <c r="C607" s="797">
        <v>18751.900000000001</v>
      </c>
      <c r="D607" s="797">
        <v>366</v>
      </c>
      <c r="E607" s="176">
        <f t="shared" si="57"/>
        <v>27625411.900000028</v>
      </c>
      <c r="F607" s="176">
        <f t="shared" si="57"/>
        <v>1281672</v>
      </c>
      <c r="G607" s="177">
        <f t="shared" si="54"/>
        <v>16900441.299999982</v>
      </c>
      <c r="H607" s="177">
        <f t="shared" si="55"/>
        <v>181841</v>
      </c>
    </row>
    <row r="608" spans="1:8" x14ac:dyDescent="0.25">
      <c r="A608" s="796" t="s">
        <v>853</v>
      </c>
      <c r="B608" s="797">
        <v>606</v>
      </c>
      <c r="C608" s="797">
        <v>20601.8</v>
      </c>
      <c r="D608" s="797">
        <v>401</v>
      </c>
      <c r="E608" s="176">
        <f t="shared" si="57"/>
        <v>27646013.700000029</v>
      </c>
      <c r="F608" s="176">
        <f t="shared" si="57"/>
        <v>1282073</v>
      </c>
      <c r="G608" s="177">
        <f t="shared" si="54"/>
        <v>16879839.499999981</v>
      </c>
      <c r="H608" s="177">
        <f t="shared" si="55"/>
        <v>181440</v>
      </c>
    </row>
    <row r="609" spans="1:8" x14ac:dyDescent="0.25">
      <c r="A609" s="796" t="s">
        <v>853</v>
      </c>
      <c r="B609" s="797">
        <v>607</v>
      </c>
      <c r="C609" s="797">
        <v>26098.299999999996</v>
      </c>
      <c r="D609" s="797">
        <v>499</v>
      </c>
      <c r="E609" s="176">
        <f t="shared" si="57"/>
        <v>27672112.00000003</v>
      </c>
      <c r="F609" s="176">
        <f t="shared" si="57"/>
        <v>1282572</v>
      </c>
      <c r="G609" s="177">
        <f t="shared" si="54"/>
        <v>16853741.199999981</v>
      </c>
      <c r="H609" s="177">
        <f t="shared" si="55"/>
        <v>180941</v>
      </c>
    </row>
    <row r="610" spans="1:8" x14ac:dyDescent="0.25">
      <c r="A610" s="796" t="s">
        <v>853</v>
      </c>
      <c r="B610" s="797">
        <v>608</v>
      </c>
      <c r="C610" s="797">
        <v>28571.8</v>
      </c>
      <c r="D610" s="797">
        <v>545</v>
      </c>
      <c r="E610" s="176">
        <f t="shared" si="57"/>
        <v>27700683.800000031</v>
      </c>
      <c r="F610" s="176">
        <f t="shared" si="57"/>
        <v>1283117</v>
      </c>
      <c r="G610" s="177">
        <f t="shared" si="54"/>
        <v>16825169.39999998</v>
      </c>
      <c r="H610" s="177">
        <f t="shared" si="55"/>
        <v>180396</v>
      </c>
    </row>
    <row r="611" spans="1:8" x14ac:dyDescent="0.25">
      <c r="A611" s="796" t="s">
        <v>853</v>
      </c>
      <c r="B611" s="797">
        <v>609</v>
      </c>
      <c r="C611" s="797">
        <v>28623.100000000002</v>
      </c>
      <c r="D611" s="797">
        <v>564</v>
      </c>
      <c r="E611" s="176">
        <f t="shared" si="57"/>
        <v>27729306.900000032</v>
      </c>
      <c r="F611" s="176">
        <f t="shared" si="57"/>
        <v>1283681</v>
      </c>
      <c r="G611" s="177">
        <f t="shared" si="54"/>
        <v>16796546.299999978</v>
      </c>
      <c r="H611" s="177">
        <f t="shared" si="55"/>
        <v>179832</v>
      </c>
    </row>
    <row r="612" spans="1:8" x14ac:dyDescent="0.25">
      <c r="A612" s="796" t="s">
        <v>853</v>
      </c>
      <c r="B612" s="797">
        <v>610</v>
      </c>
      <c r="C612" s="797">
        <v>32328.899999999998</v>
      </c>
      <c r="D612" s="797">
        <v>610</v>
      </c>
      <c r="E612" s="176">
        <f t="shared" ref="E612:F627" si="58">E611+C612</f>
        <v>27761635.800000031</v>
      </c>
      <c r="F612" s="176">
        <f t="shared" si="58"/>
        <v>1284291</v>
      </c>
      <c r="G612" s="177">
        <f t="shared" si="54"/>
        <v>16764217.39999998</v>
      </c>
      <c r="H612" s="177">
        <f t="shared" si="55"/>
        <v>179222</v>
      </c>
    </row>
    <row r="613" spans="1:8" x14ac:dyDescent="0.25">
      <c r="A613" s="796" t="s">
        <v>853</v>
      </c>
      <c r="B613" s="797">
        <v>611</v>
      </c>
      <c r="C613" s="797">
        <v>16495.599999999999</v>
      </c>
      <c r="D613" s="797">
        <v>309</v>
      </c>
      <c r="E613" s="176">
        <f t="shared" si="58"/>
        <v>27778131.400000032</v>
      </c>
      <c r="F613" s="176">
        <f t="shared" si="58"/>
        <v>1284600</v>
      </c>
      <c r="G613" s="177">
        <f t="shared" si="54"/>
        <v>16747721.799999978</v>
      </c>
      <c r="H613" s="177">
        <f t="shared" si="55"/>
        <v>178913</v>
      </c>
    </row>
    <row r="614" spans="1:8" x14ac:dyDescent="0.25">
      <c r="A614" s="796" t="s">
        <v>853</v>
      </c>
      <c r="B614" s="797">
        <v>612</v>
      </c>
      <c r="C614" s="797">
        <v>26312.999999999993</v>
      </c>
      <c r="D614" s="797">
        <v>496</v>
      </c>
      <c r="E614" s="176">
        <f t="shared" si="58"/>
        <v>27804444.400000032</v>
      </c>
      <c r="F614" s="176">
        <f t="shared" si="58"/>
        <v>1285096</v>
      </c>
      <c r="G614" s="177">
        <f t="shared" si="54"/>
        <v>16721408.799999978</v>
      </c>
      <c r="H614" s="177">
        <f t="shared" si="55"/>
        <v>178417</v>
      </c>
    </row>
    <row r="615" spans="1:8" x14ac:dyDescent="0.25">
      <c r="A615" s="796" t="s">
        <v>853</v>
      </c>
      <c r="B615" s="797">
        <v>613</v>
      </c>
      <c r="C615" s="797">
        <v>23293.600000000006</v>
      </c>
      <c r="D615" s="797">
        <v>422</v>
      </c>
      <c r="E615" s="176">
        <f t="shared" si="58"/>
        <v>27827738.000000034</v>
      </c>
      <c r="F615" s="176">
        <f t="shared" si="58"/>
        <v>1285518</v>
      </c>
      <c r="G615" s="177">
        <f t="shared" si="54"/>
        <v>16698115.199999977</v>
      </c>
      <c r="H615" s="177">
        <f t="shared" si="55"/>
        <v>177995</v>
      </c>
    </row>
    <row r="616" spans="1:8" x14ac:dyDescent="0.25">
      <c r="A616" s="796" t="s">
        <v>853</v>
      </c>
      <c r="B616" s="797">
        <v>614</v>
      </c>
      <c r="C616" s="797">
        <v>22104.099999999995</v>
      </c>
      <c r="D616" s="797">
        <v>418</v>
      </c>
      <c r="E616" s="176">
        <f t="shared" si="58"/>
        <v>27849842.100000035</v>
      </c>
      <c r="F616" s="176">
        <f t="shared" si="58"/>
        <v>1285936</v>
      </c>
      <c r="G616" s="177">
        <f t="shared" si="54"/>
        <v>16676011.099999975</v>
      </c>
      <c r="H616" s="177">
        <f t="shared" si="55"/>
        <v>177577</v>
      </c>
    </row>
    <row r="617" spans="1:8" x14ac:dyDescent="0.25">
      <c r="A617" s="796" t="s">
        <v>853</v>
      </c>
      <c r="B617" s="797">
        <v>615</v>
      </c>
      <c r="C617" s="797">
        <v>24600.599999999995</v>
      </c>
      <c r="D617" s="797">
        <v>456</v>
      </c>
      <c r="E617" s="176">
        <f t="shared" si="58"/>
        <v>27874442.700000037</v>
      </c>
      <c r="F617" s="176">
        <f t="shared" si="58"/>
        <v>1286392</v>
      </c>
      <c r="G617" s="177">
        <f t="shared" si="54"/>
        <v>16651410.499999974</v>
      </c>
      <c r="H617" s="177">
        <f t="shared" si="55"/>
        <v>177121</v>
      </c>
    </row>
    <row r="618" spans="1:8" x14ac:dyDescent="0.25">
      <c r="A618" s="796" t="s">
        <v>853</v>
      </c>
      <c r="B618" s="797">
        <v>616</v>
      </c>
      <c r="C618" s="797">
        <v>20946.299999999996</v>
      </c>
      <c r="D618" s="797">
        <v>386</v>
      </c>
      <c r="E618" s="176">
        <f t="shared" si="58"/>
        <v>27895389.000000037</v>
      </c>
      <c r="F618" s="176">
        <f t="shared" si="58"/>
        <v>1286778</v>
      </c>
      <c r="G618" s="177">
        <f t="shared" si="54"/>
        <v>16630464.199999973</v>
      </c>
      <c r="H618" s="177">
        <f t="shared" si="55"/>
        <v>176735</v>
      </c>
    </row>
    <row r="619" spans="1:8" x14ac:dyDescent="0.25">
      <c r="A619" s="796" t="s">
        <v>853</v>
      </c>
      <c r="B619" s="797">
        <v>617</v>
      </c>
      <c r="C619" s="797">
        <v>20360.699999999997</v>
      </c>
      <c r="D619" s="797">
        <v>371</v>
      </c>
      <c r="E619" s="176">
        <f t="shared" si="58"/>
        <v>27915749.700000037</v>
      </c>
      <c r="F619" s="176">
        <f t="shared" si="58"/>
        <v>1287149</v>
      </c>
      <c r="G619" s="177">
        <f t="shared" si="54"/>
        <v>16610103.499999974</v>
      </c>
      <c r="H619" s="177">
        <f t="shared" si="55"/>
        <v>176364</v>
      </c>
    </row>
    <row r="620" spans="1:8" x14ac:dyDescent="0.25">
      <c r="A620" s="796" t="s">
        <v>853</v>
      </c>
      <c r="B620" s="797">
        <v>618</v>
      </c>
      <c r="C620" s="797">
        <v>24717.800000000007</v>
      </c>
      <c r="D620" s="797">
        <v>465</v>
      </c>
      <c r="E620" s="176">
        <f t="shared" si="58"/>
        <v>27940467.500000037</v>
      </c>
      <c r="F620" s="176">
        <f t="shared" si="58"/>
        <v>1287614</v>
      </c>
      <c r="G620" s="177">
        <f t="shared" si="54"/>
        <v>16585385.699999973</v>
      </c>
      <c r="H620" s="177">
        <f t="shared" si="55"/>
        <v>175899</v>
      </c>
    </row>
    <row r="621" spans="1:8" x14ac:dyDescent="0.25">
      <c r="A621" s="796" t="s">
        <v>853</v>
      </c>
      <c r="B621" s="797">
        <v>619</v>
      </c>
      <c r="C621" s="797">
        <v>17947.899999999998</v>
      </c>
      <c r="D621" s="797">
        <v>328</v>
      </c>
      <c r="E621" s="176">
        <f t="shared" si="58"/>
        <v>27958415.400000036</v>
      </c>
      <c r="F621" s="176">
        <f t="shared" si="58"/>
        <v>1287942</v>
      </c>
      <c r="G621" s="177">
        <f t="shared" si="54"/>
        <v>16567437.799999975</v>
      </c>
      <c r="H621" s="177">
        <f t="shared" si="55"/>
        <v>175571</v>
      </c>
    </row>
    <row r="622" spans="1:8" x14ac:dyDescent="0.25">
      <c r="A622" s="796" t="s">
        <v>853</v>
      </c>
      <c r="B622" s="797">
        <v>620</v>
      </c>
      <c r="C622" s="797">
        <v>23556.7</v>
      </c>
      <c r="D622" s="797">
        <v>437</v>
      </c>
      <c r="E622" s="176">
        <f t="shared" si="58"/>
        <v>27981972.100000035</v>
      </c>
      <c r="F622" s="176">
        <f t="shared" si="58"/>
        <v>1288379</v>
      </c>
      <c r="G622" s="177">
        <f t="shared" si="54"/>
        <v>16543881.099999975</v>
      </c>
      <c r="H622" s="177">
        <f t="shared" si="55"/>
        <v>175134</v>
      </c>
    </row>
    <row r="623" spans="1:8" x14ac:dyDescent="0.25">
      <c r="A623" s="796" t="s">
        <v>853</v>
      </c>
      <c r="B623" s="797">
        <v>621</v>
      </c>
      <c r="C623" s="797">
        <v>22975.1</v>
      </c>
      <c r="D623" s="797">
        <v>434</v>
      </c>
      <c r="E623" s="176">
        <f t="shared" si="58"/>
        <v>28004947.200000037</v>
      </c>
      <c r="F623" s="176">
        <f t="shared" si="58"/>
        <v>1288813</v>
      </c>
      <c r="G623" s="177">
        <f t="shared" si="54"/>
        <v>16520905.999999974</v>
      </c>
      <c r="H623" s="177">
        <f t="shared" si="55"/>
        <v>174700</v>
      </c>
    </row>
    <row r="624" spans="1:8" x14ac:dyDescent="0.25">
      <c r="A624" s="796" t="s">
        <v>853</v>
      </c>
      <c r="B624" s="797">
        <v>622</v>
      </c>
      <c r="C624" s="797">
        <v>27988.800000000007</v>
      </c>
      <c r="D624" s="797">
        <v>519</v>
      </c>
      <c r="E624" s="176">
        <f t="shared" si="58"/>
        <v>28032936.000000037</v>
      </c>
      <c r="F624" s="176">
        <f t="shared" si="58"/>
        <v>1289332</v>
      </c>
      <c r="G624" s="177">
        <f t="shared" si="54"/>
        <v>16492917.199999973</v>
      </c>
      <c r="H624" s="177">
        <f t="shared" si="55"/>
        <v>174181</v>
      </c>
    </row>
    <row r="625" spans="1:8" x14ac:dyDescent="0.25">
      <c r="A625" s="796" t="s">
        <v>853</v>
      </c>
      <c r="B625" s="797">
        <v>623</v>
      </c>
      <c r="C625" s="797">
        <v>24919.100000000002</v>
      </c>
      <c r="D625" s="797">
        <v>473</v>
      </c>
      <c r="E625" s="176">
        <f t="shared" si="58"/>
        <v>28057855.100000039</v>
      </c>
      <c r="F625" s="176">
        <f t="shared" si="58"/>
        <v>1289805</v>
      </c>
      <c r="G625" s="177">
        <f t="shared" si="54"/>
        <v>16467998.099999972</v>
      </c>
      <c r="H625" s="177">
        <f t="shared" si="55"/>
        <v>173708</v>
      </c>
    </row>
    <row r="626" spans="1:8" x14ac:dyDescent="0.25">
      <c r="A626" s="796" t="s">
        <v>853</v>
      </c>
      <c r="B626" s="797">
        <v>624</v>
      </c>
      <c r="C626" s="797">
        <v>18718.900000000005</v>
      </c>
      <c r="D626" s="797">
        <v>342</v>
      </c>
      <c r="E626" s="176">
        <f t="shared" si="58"/>
        <v>28076574.000000037</v>
      </c>
      <c r="F626" s="176">
        <f t="shared" si="58"/>
        <v>1290147</v>
      </c>
      <c r="G626" s="177">
        <f t="shared" si="54"/>
        <v>16449279.199999973</v>
      </c>
      <c r="H626" s="177">
        <f t="shared" si="55"/>
        <v>173366</v>
      </c>
    </row>
    <row r="627" spans="1:8" x14ac:dyDescent="0.25">
      <c r="A627" s="796" t="s">
        <v>853</v>
      </c>
      <c r="B627" s="797">
        <v>625</v>
      </c>
      <c r="C627" s="797">
        <v>21249.299999999996</v>
      </c>
      <c r="D627" s="797">
        <v>413</v>
      </c>
      <c r="E627" s="176">
        <f t="shared" si="58"/>
        <v>28097823.300000038</v>
      </c>
      <c r="F627" s="176">
        <f t="shared" si="58"/>
        <v>1290560</v>
      </c>
      <c r="G627" s="177">
        <f t="shared" si="54"/>
        <v>16428029.899999972</v>
      </c>
      <c r="H627" s="177">
        <f t="shared" si="55"/>
        <v>172953</v>
      </c>
    </row>
    <row r="628" spans="1:8" x14ac:dyDescent="0.25">
      <c r="A628" s="796" t="s">
        <v>853</v>
      </c>
      <c r="B628" s="797">
        <v>626</v>
      </c>
      <c r="C628" s="797">
        <v>22531.499999999996</v>
      </c>
      <c r="D628" s="797">
        <v>410</v>
      </c>
      <c r="E628" s="176">
        <f t="shared" ref="E628:F643" si="59">E627+C628</f>
        <v>28120354.800000038</v>
      </c>
      <c r="F628" s="176">
        <f t="shared" si="59"/>
        <v>1290970</v>
      </c>
      <c r="G628" s="177">
        <f t="shared" si="54"/>
        <v>16405498.399999972</v>
      </c>
      <c r="H628" s="177">
        <f t="shared" si="55"/>
        <v>172543</v>
      </c>
    </row>
    <row r="629" spans="1:8" x14ac:dyDescent="0.25">
      <c r="A629" s="796" t="s">
        <v>853</v>
      </c>
      <c r="B629" s="797">
        <v>627</v>
      </c>
      <c r="C629" s="797">
        <v>18179.300000000003</v>
      </c>
      <c r="D629" s="797">
        <v>334</v>
      </c>
      <c r="E629" s="176">
        <f t="shared" si="59"/>
        <v>28138534.100000039</v>
      </c>
      <c r="F629" s="176">
        <f t="shared" si="59"/>
        <v>1291304</v>
      </c>
      <c r="G629" s="177">
        <f t="shared" si="54"/>
        <v>16387319.099999972</v>
      </c>
      <c r="H629" s="177">
        <f t="shared" si="55"/>
        <v>172209</v>
      </c>
    </row>
    <row r="630" spans="1:8" x14ac:dyDescent="0.25">
      <c r="A630" s="796" t="s">
        <v>853</v>
      </c>
      <c r="B630" s="797">
        <v>628</v>
      </c>
      <c r="C630" s="797">
        <v>26373.3</v>
      </c>
      <c r="D630" s="797">
        <v>468</v>
      </c>
      <c r="E630" s="176">
        <f t="shared" si="59"/>
        <v>28164907.400000039</v>
      </c>
      <c r="F630" s="176">
        <f t="shared" si="59"/>
        <v>1291772</v>
      </c>
      <c r="G630" s="177">
        <f t="shared" si="54"/>
        <v>16360945.799999971</v>
      </c>
      <c r="H630" s="177">
        <f t="shared" si="55"/>
        <v>171741</v>
      </c>
    </row>
    <row r="631" spans="1:8" x14ac:dyDescent="0.25">
      <c r="A631" s="796" t="s">
        <v>853</v>
      </c>
      <c r="B631" s="797">
        <v>629</v>
      </c>
      <c r="C631" s="797">
        <v>26415.600000000006</v>
      </c>
      <c r="D631" s="797">
        <v>470</v>
      </c>
      <c r="E631" s="176">
        <f t="shared" si="59"/>
        <v>28191323.000000041</v>
      </c>
      <c r="F631" s="176">
        <f t="shared" si="59"/>
        <v>1292242</v>
      </c>
      <c r="G631" s="177">
        <f t="shared" si="54"/>
        <v>16334530.199999969</v>
      </c>
      <c r="H631" s="177">
        <f t="shared" si="55"/>
        <v>171271</v>
      </c>
    </row>
    <row r="632" spans="1:8" x14ac:dyDescent="0.25">
      <c r="A632" s="796" t="s">
        <v>853</v>
      </c>
      <c r="B632" s="797">
        <v>630</v>
      </c>
      <c r="C632" s="797">
        <v>24567.800000000003</v>
      </c>
      <c r="D632" s="797">
        <v>449</v>
      </c>
      <c r="E632" s="176">
        <f t="shared" si="59"/>
        <v>28215890.800000042</v>
      </c>
      <c r="F632" s="176">
        <f t="shared" si="59"/>
        <v>1292691</v>
      </c>
      <c r="G632" s="177">
        <f t="shared" si="54"/>
        <v>16309962.399999969</v>
      </c>
      <c r="H632" s="177">
        <f t="shared" si="55"/>
        <v>170822</v>
      </c>
    </row>
    <row r="633" spans="1:8" x14ac:dyDescent="0.25">
      <c r="A633" s="796" t="s">
        <v>853</v>
      </c>
      <c r="B633" s="797">
        <v>631</v>
      </c>
      <c r="C633" s="797">
        <v>31548.199999999997</v>
      </c>
      <c r="D633" s="797">
        <v>595</v>
      </c>
      <c r="E633" s="176">
        <f t="shared" si="59"/>
        <v>28247439.000000041</v>
      </c>
      <c r="F633" s="176">
        <f t="shared" si="59"/>
        <v>1293286</v>
      </c>
      <c r="G633" s="177">
        <f t="shared" si="54"/>
        <v>16278414.199999969</v>
      </c>
      <c r="H633" s="177">
        <f t="shared" si="55"/>
        <v>170227</v>
      </c>
    </row>
    <row r="634" spans="1:8" x14ac:dyDescent="0.25">
      <c r="A634" s="796" t="s">
        <v>853</v>
      </c>
      <c r="B634" s="797">
        <v>632</v>
      </c>
      <c r="C634" s="797">
        <v>31593</v>
      </c>
      <c r="D634" s="797">
        <v>565</v>
      </c>
      <c r="E634" s="176">
        <f t="shared" si="59"/>
        <v>28279032.000000041</v>
      </c>
      <c r="F634" s="176">
        <f t="shared" si="59"/>
        <v>1293851</v>
      </c>
      <c r="G634" s="177">
        <f t="shared" si="54"/>
        <v>16246821.199999969</v>
      </c>
      <c r="H634" s="177">
        <f t="shared" si="55"/>
        <v>169662</v>
      </c>
    </row>
    <row r="635" spans="1:8" x14ac:dyDescent="0.25">
      <c r="A635" s="796" t="s">
        <v>853</v>
      </c>
      <c r="B635" s="797">
        <v>633</v>
      </c>
      <c r="C635" s="797">
        <v>25317.9</v>
      </c>
      <c r="D635" s="797">
        <v>457</v>
      </c>
      <c r="E635" s="176">
        <f t="shared" si="59"/>
        <v>28304349.900000039</v>
      </c>
      <c r="F635" s="176">
        <f t="shared" si="59"/>
        <v>1294308</v>
      </c>
      <c r="G635" s="177">
        <f t="shared" si="54"/>
        <v>16221503.299999971</v>
      </c>
      <c r="H635" s="177">
        <f t="shared" si="55"/>
        <v>169205</v>
      </c>
    </row>
    <row r="636" spans="1:8" x14ac:dyDescent="0.25">
      <c r="A636" s="796" t="s">
        <v>853</v>
      </c>
      <c r="B636" s="797">
        <v>634</v>
      </c>
      <c r="C636" s="797">
        <v>25360.399999999998</v>
      </c>
      <c r="D636" s="797">
        <v>478</v>
      </c>
      <c r="E636" s="176">
        <f t="shared" si="59"/>
        <v>28329710.300000038</v>
      </c>
      <c r="F636" s="176">
        <f t="shared" si="59"/>
        <v>1294786</v>
      </c>
      <c r="G636" s="177">
        <f t="shared" si="54"/>
        <v>16196142.899999972</v>
      </c>
      <c r="H636" s="177">
        <f t="shared" si="55"/>
        <v>168727</v>
      </c>
    </row>
    <row r="637" spans="1:8" x14ac:dyDescent="0.25">
      <c r="A637" s="796" t="s">
        <v>853</v>
      </c>
      <c r="B637" s="797">
        <v>635</v>
      </c>
      <c r="C637" s="797">
        <v>22858.300000000003</v>
      </c>
      <c r="D637" s="797">
        <v>410</v>
      </c>
      <c r="E637" s="176">
        <f t="shared" si="59"/>
        <v>28352568.600000039</v>
      </c>
      <c r="F637" s="176">
        <f t="shared" si="59"/>
        <v>1295196</v>
      </c>
      <c r="G637" s="177">
        <f t="shared" si="54"/>
        <v>16173284.599999972</v>
      </c>
      <c r="H637" s="177">
        <f t="shared" si="55"/>
        <v>168317</v>
      </c>
    </row>
    <row r="638" spans="1:8" x14ac:dyDescent="0.25">
      <c r="A638" s="796" t="s">
        <v>853</v>
      </c>
      <c r="B638" s="797">
        <v>636</v>
      </c>
      <c r="C638" s="797">
        <v>24802.500000000004</v>
      </c>
      <c r="D638" s="797">
        <v>459</v>
      </c>
      <c r="E638" s="176">
        <f t="shared" si="59"/>
        <v>28377371.100000039</v>
      </c>
      <c r="F638" s="176">
        <f t="shared" si="59"/>
        <v>1295655</v>
      </c>
      <c r="G638" s="177">
        <f t="shared" si="54"/>
        <v>16148482.099999972</v>
      </c>
      <c r="H638" s="177">
        <f t="shared" si="55"/>
        <v>167858</v>
      </c>
    </row>
    <row r="639" spans="1:8" x14ac:dyDescent="0.25">
      <c r="A639" s="796" t="s">
        <v>853</v>
      </c>
      <c r="B639" s="797">
        <v>637</v>
      </c>
      <c r="C639" s="797">
        <v>19107.300000000003</v>
      </c>
      <c r="D639" s="797">
        <v>336</v>
      </c>
      <c r="E639" s="176">
        <f t="shared" si="59"/>
        <v>28396478.400000039</v>
      </c>
      <c r="F639" s="176">
        <f t="shared" si="59"/>
        <v>1295991</v>
      </c>
      <c r="G639" s="177">
        <f t="shared" si="54"/>
        <v>16129374.799999971</v>
      </c>
      <c r="H639" s="177">
        <f t="shared" si="55"/>
        <v>167522</v>
      </c>
    </row>
    <row r="640" spans="1:8" x14ac:dyDescent="0.25">
      <c r="A640" s="796" t="s">
        <v>853</v>
      </c>
      <c r="B640" s="797">
        <v>638</v>
      </c>
      <c r="C640" s="797">
        <v>24883.699999999993</v>
      </c>
      <c r="D640" s="797">
        <v>459</v>
      </c>
      <c r="E640" s="176">
        <f t="shared" si="59"/>
        <v>28421362.100000039</v>
      </c>
      <c r="F640" s="176">
        <f t="shared" si="59"/>
        <v>1296450</v>
      </c>
      <c r="G640" s="177">
        <f t="shared" si="54"/>
        <v>16104491.099999972</v>
      </c>
      <c r="H640" s="177">
        <f t="shared" si="55"/>
        <v>167063</v>
      </c>
    </row>
    <row r="641" spans="1:8" x14ac:dyDescent="0.25">
      <c r="A641" s="796" t="s">
        <v>853</v>
      </c>
      <c r="B641" s="797">
        <v>639</v>
      </c>
      <c r="C641" s="797">
        <v>24282.799999999996</v>
      </c>
      <c r="D641" s="797">
        <v>429</v>
      </c>
      <c r="E641" s="176">
        <f t="shared" si="59"/>
        <v>28445644.900000039</v>
      </c>
      <c r="F641" s="176">
        <f t="shared" si="59"/>
        <v>1296879</v>
      </c>
      <c r="G641" s="177">
        <f t="shared" si="54"/>
        <v>16080208.299999971</v>
      </c>
      <c r="H641" s="177">
        <f t="shared" si="55"/>
        <v>166634</v>
      </c>
    </row>
    <row r="642" spans="1:8" x14ac:dyDescent="0.25">
      <c r="A642" s="796" t="s">
        <v>853</v>
      </c>
      <c r="B642" s="797">
        <v>640</v>
      </c>
      <c r="C642" s="797">
        <v>26239.499999999996</v>
      </c>
      <c r="D642" s="797">
        <v>468</v>
      </c>
      <c r="E642" s="176">
        <f t="shared" si="59"/>
        <v>28471884.400000039</v>
      </c>
      <c r="F642" s="176">
        <f t="shared" si="59"/>
        <v>1297347</v>
      </c>
      <c r="G642" s="177">
        <f t="shared" si="54"/>
        <v>16053968.799999971</v>
      </c>
      <c r="H642" s="177">
        <f t="shared" si="55"/>
        <v>166166</v>
      </c>
    </row>
    <row r="643" spans="1:8" x14ac:dyDescent="0.25">
      <c r="A643" s="796" t="s">
        <v>853</v>
      </c>
      <c r="B643" s="797">
        <v>641</v>
      </c>
      <c r="C643" s="797">
        <v>21152.999999999996</v>
      </c>
      <c r="D643" s="797">
        <v>396</v>
      </c>
      <c r="E643" s="176">
        <f t="shared" si="59"/>
        <v>28493037.400000039</v>
      </c>
      <c r="F643" s="176">
        <f t="shared" si="59"/>
        <v>1297743</v>
      </c>
      <c r="G643" s="177">
        <f t="shared" ref="G643:G706" si="60">$E$2394-E643</f>
        <v>16032815.799999971</v>
      </c>
      <c r="H643" s="177">
        <f t="shared" ref="H643:H706" si="61">$F$2394-F643</f>
        <v>165770</v>
      </c>
    </row>
    <row r="644" spans="1:8" x14ac:dyDescent="0.25">
      <c r="A644" s="796" t="s">
        <v>853</v>
      </c>
      <c r="B644" s="797">
        <v>642</v>
      </c>
      <c r="C644" s="797">
        <v>23752.200000000004</v>
      </c>
      <c r="D644" s="797">
        <v>432</v>
      </c>
      <c r="E644" s="176">
        <f t="shared" ref="E644:F659" si="62">E643+C644</f>
        <v>28516789.600000039</v>
      </c>
      <c r="F644" s="176">
        <f t="shared" si="62"/>
        <v>1298175</v>
      </c>
      <c r="G644" s="177">
        <f t="shared" si="60"/>
        <v>16009063.599999972</v>
      </c>
      <c r="H644" s="177">
        <f t="shared" si="61"/>
        <v>165338</v>
      </c>
    </row>
    <row r="645" spans="1:8" x14ac:dyDescent="0.25">
      <c r="A645" s="796" t="s">
        <v>853</v>
      </c>
      <c r="B645" s="797">
        <v>643</v>
      </c>
      <c r="C645" s="797">
        <v>28289.899999999998</v>
      </c>
      <c r="D645" s="797">
        <v>494</v>
      </c>
      <c r="E645" s="176">
        <f t="shared" si="62"/>
        <v>28545079.500000037</v>
      </c>
      <c r="F645" s="176">
        <f t="shared" si="62"/>
        <v>1298669</v>
      </c>
      <c r="G645" s="177">
        <f t="shared" si="60"/>
        <v>15980773.699999973</v>
      </c>
      <c r="H645" s="177">
        <f t="shared" si="61"/>
        <v>164844</v>
      </c>
    </row>
    <row r="646" spans="1:8" x14ac:dyDescent="0.25">
      <c r="A646" s="796" t="s">
        <v>853</v>
      </c>
      <c r="B646" s="797">
        <v>644</v>
      </c>
      <c r="C646" s="797">
        <v>19320.399999999998</v>
      </c>
      <c r="D646" s="797">
        <v>359</v>
      </c>
      <c r="E646" s="176">
        <f t="shared" si="62"/>
        <v>28564399.900000036</v>
      </c>
      <c r="F646" s="176">
        <f t="shared" si="62"/>
        <v>1299028</v>
      </c>
      <c r="G646" s="177">
        <f t="shared" si="60"/>
        <v>15961453.299999975</v>
      </c>
      <c r="H646" s="177">
        <f t="shared" si="61"/>
        <v>164485</v>
      </c>
    </row>
    <row r="647" spans="1:8" x14ac:dyDescent="0.25">
      <c r="A647" s="796" t="s">
        <v>853</v>
      </c>
      <c r="B647" s="797">
        <v>645</v>
      </c>
      <c r="C647" s="797">
        <v>24508.000000000004</v>
      </c>
      <c r="D647" s="797">
        <v>448</v>
      </c>
      <c r="E647" s="176">
        <f t="shared" si="62"/>
        <v>28588907.900000036</v>
      </c>
      <c r="F647" s="176">
        <f t="shared" si="62"/>
        <v>1299476</v>
      </c>
      <c r="G647" s="177">
        <f t="shared" si="60"/>
        <v>15936945.299999975</v>
      </c>
      <c r="H647" s="177">
        <f t="shared" si="61"/>
        <v>164037</v>
      </c>
    </row>
    <row r="648" spans="1:8" x14ac:dyDescent="0.25">
      <c r="A648" s="796" t="s">
        <v>853</v>
      </c>
      <c r="B648" s="797">
        <v>646</v>
      </c>
      <c r="C648" s="797">
        <v>21315.8</v>
      </c>
      <c r="D648" s="797">
        <v>384</v>
      </c>
      <c r="E648" s="176">
        <f t="shared" si="62"/>
        <v>28610223.700000037</v>
      </c>
      <c r="F648" s="176">
        <f t="shared" si="62"/>
        <v>1299860</v>
      </c>
      <c r="G648" s="177">
        <f t="shared" si="60"/>
        <v>15915629.499999974</v>
      </c>
      <c r="H648" s="177">
        <f t="shared" si="61"/>
        <v>163653</v>
      </c>
    </row>
    <row r="649" spans="1:8" x14ac:dyDescent="0.25">
      <c r="A649" s="796" t="s">
        <v>853</v>
      </c>
      <c r="B649" s="797">
        <v>647</v>
      </c>
      <c r="C649" s="797">
        <v>23292.800000000007</v>
      </c>
      <c r="D649" s="797">
        <v>405</v>
      </c>
      <c r="E649" s="176">
        <f t="shared" si="62"/>
        <v>28633516.500000037</v>
      </c>
      <c r="F649" s="176">
        <f t="shared" si="62"/>
        <v>1300265</v>
      </c>
      <c r="G649" s="177">
        <f t="shared" si="60"/>
        <v>15892336.699999973</v>
      </c>
      <c r="H649" s="177">
        <f t="shared" si="61"/>
        <v>163248</v>
      </c>
    </row>
    <row r="650" spans="1:8" x14ac:dyDescent="0.25">
      <c r="A650" s="796" t="s">
        <v>853</v>
      </c>
      <c r="B650" s="797">
        <v>648</v>
      </c>
      <c r="C650" s="797">
        <v>25915.199999999993</v>
      </c>
      <c r="D650" s="797">
        <v>434</v>
      </c>
      <c r="E650" s="176">
        <f t="shared" si="62"/>
        <v>28659431.700000037</v>
      </c>
      <c r="F650" s="176">
        <f t="shared" si="62"/>
        <v>1300699</v>
      </c>
      <c r="G650" s="177">
        <f t="shared" si="60"/>
        <v>15866421.499999974</v>
      </c>
      <c r="H650" s="177">
        <f t="shared" si="61"/>
        <v>162814</v>
      </c>
    </row>
    <row r="651" spans="1:8" x14ac:dyDescent="0.25">
      <c r="A651" s="796" t="s">
        <v>853</v>
      </c>
      <c r="B651" s="797">
        <v>649</v>
      </c>
      <c r="C651" s="797">
        <v>20114.8</v>
      </c>
      <c r="D651" s="797">
        <v>363</v>
      </c>
      <c r="E651" s="176">
        <f t="shared" si="62"/>
        <v>28679546.500000037</v>
      </c>
      <c r="F651" s="176">
        <f t="shared" si="62"/>
        <v>1301062</v>
      </c>
      <c r="G651" s="177">
        <f t="shared" si="60"/>
        <v>15846306.699999973</v>
      </c>
      <c r="H651" s="177">
        <f t="shared" si="61"/>
        <v>162451</v>
      </c>
    </row>
    <row r="652" spans="1:8" x14ac:dyDescent="0.25">
      <c r="A652" s="796" t="s">
        <v>853</v>
      </c>
      <c r="B652" s="797">
        <v>650</v>
      </c>
      <c r="C652" s="797">
        <v>14948.800000000001</v>
      </c>
      <c r="D652" s="797">
        <v>275</v>
      </c>
      <c r="E652" s="176">
        <f t="shared" si="62"/>
        <v>28694495.300000038</v>
      </c>
      <c r="F652" s="176">
        <f t="shared" si="62"/>
        <v>1301337</v>
      </c>
      <c r="G652" s="177">
        <f t="shared" si="60"/>
        <v>15831357.899999972</v>
      </c>
      <c r="H652" s="177">
        <f t="shared" si="61"/>
        <v>162176</v>
      </c>
    </row>
    <row r="653" spans="1:8" x14ac:dyDescent="0.25">
      <c r="A653" s="796" t="s">
        <v>853</v>
      </c>
      <c r="B653" s="797">
        <v>651</v>
      </c>
      <c r="C653" s="797">
        <v>33849</v>
      </c>
      <c r="D653" s="797">
        <v>562</v>
      </c>
      <c r="E653" s="176">
        <f t="shared" si="62"/>
        <v>28728344.300000038</v>
      </c>
      <c r="F653" s="176">
        <f t="shared" si="62"/>
        <v>1301899</v>
      </c>
      <c r="G653" s="177">
        <f t="shared" si="60"/>
        <v>15797508.899999972</v>
      </c>
      <c r="H653" s="177">
        <f t="shared" si="61"/>
        <v>161614</v>
      </c>
    </row>
    <row r="654" spans="1:8" x14ac:dyDescent="0.25">
      <c r="A654" s="796" t="s">
        <v>853</v>
      </c>
      <c r="B654" s="797">
        <v>652</v>
      </c>
      <c r="C654" s="797">
        <v>22817.199999999997</v>
      </c>
      <c r="D654" s="797">
        <v>405</v>
      </c>
      <c r="E654" s="176">
        <f t="shared" si="62"/>
        <v>28751161.500000037</v>
      </c>
      <c r="F654" s="176">
        <f t="shared" si="62"/>
        <v>1302304</v>
      </c>
      <c r="G654" s="177">
        <f t="shared" si="60"/>
        <v>15774691.699999973</v>
      </c>
      <c r="H654" s="177">
        <f t="shared" si="61"/>
        <v>161209</v>
      </c>
    </row>
    <row r="655" spans="1:8" x14ac:dyDescent="0.25">
      <c r="A655" s="796" t="s">
        <v>853</v>
      </c>
      <c r="B655" s="797">
        <v>653</v>
      </c>
      <c r="C655" s="797">
        <v>20237.900000000005</v>
      </c>
      <c r="D655" s="797">
        <v>355</v>
      </c>
      <c r="E655" s="176">
        <f t="shared" si="62"/>
        <v>28771399.400000036</v>
      </c>
      <c r="F655" s="176">
        <f t="shared" si="62"/>
        <v>1302659</v>
      </c>
      <c r="G655" s="177">
        <f t="shared" si="60"/>
        <v>15754453.799999975</v>
      </c>
      <c r="H655" s="177">
        <f t="shared" si="61"/>
        <v>160854</v>
      </c>
    </row>
    <row r="656" spans="1:8" x14ac:dyDescent="0.25">
      <c r="A656" s="796" t="s">
        <v>853</v>
      </c>
      <c r="B656" s="797">
        <v>654</v>
      </c>
      <c r="C656" s="797">
        <v>28119.800000000007</v>
      </c>
      <c r="D656" s="797">
        <v>499</v>
      </c>
      <c r="E656" s="176">
        <f t="shared" si="62"/>
        <v>28799519.200000037</v>
      </c>
      <c r="F656" s="176">
        <f t="shared" si="62"/>
        <v>1303158</v>
      </c>
      <c r="G656" s="177">
        <f t="shared" si="60"/>
        <v>15726333.999999974</v>
      </c>
      <c r="H656" s="177">
        <f t="shared" si="61"/>
        <v>160355</v>
      </c>
    </row>
    <row r="657" spans="1:8" x14ac:dyDescent="0.25">
      <c r="A657" s="796" t="s">
        <v>853</v>
      </c>
      <c r="B657" s="797">
        <v>655</v>
      </c>
      <c r="C657" s="797">
        <v>19647.600000000006</v>
      </c>
      <c r="D657" s="797">
        <v>333</v>
      </c>
      <c r="E657" s="176">
        <f t="shared" si="62"/>
        <v>28819166.800000038</v>
      </c>
      <c r="F657" s="176">
        <f t="shared" si="62"/>
        <v>1303491</v>
      </c>
      <c r="G657" s="177">
        <f t="shared" si="60"/>
        <v>15706686.399999972</v>
      </c>
      <c r="H657" s="177">
        <f t="shared" si="61"/>
        <v>160022</v>
      </c>
    </row>
    <row r="658" spans="1:8" x14ac:dyDescent="0.25">
      <c r="A658" s="796" t="s">
        <v>853</v>
      </c>
      <c r="B658" s="797">
        <v>656</v>
      </c>
      <c r="C658" s="797">
        <v>19021.699999999997</v>
      </c>
      <c r="D658" s="797">
        <v>335</v>
      </c>
      <c r="E658" s="176">
        <f t="shared" si="62"/>
        <v>28838188.500000037</v>
      </c>
      <c r="F658" s="176">
        <f t="shared" si="62"/>
        <v>1303826</v>
      </c>
      <c r="G658" s="177">
        <f t="shared" si="60"/>
        <v>15687664.699999973</v>
      </c>
      <c r="H658" s="177">
        <f t="shared" si="61"/>
        <v>159687</v>
      </c>
    </row>
    <row r="659" spans="1:8" x14ac:dyDescent="0.25">
      <c r="A659" s="796" t="s">
        <v>853</v>
      </c>
      <c r="B659" s="797">
        <v>657</v>
      </c>
      <c r="C659" s="797">
        <v>26937</v>
      </c>
      <c r="D659" s="797">
        <v>488</v>
      </c>
      <c r="E659" s="176">
        <f t="shared" si="62"/>
        <v>28865125.500000037</v>
      </c>
      <c r="F659" s="176">
        <f t="shared" si="62"/>
        <v>1304314</v>
      </c>
      <c r="G659" s="177">
        <f t="shared" si="60"/>
        <v>15660727.699999973</v>
      </c>
      <c r="H659" s="177">
        <f t="shared" si="61"/>
        <v>159199</v>
      </c>
    </row>
    <row r="660" spans="1:8" x14ac:dyDescent="0.25">
      <c r="A660" s="796" t="s">
        <v>853</v>
      </c>
      <c r="B660" s="797">
        <v>658</v>
      </c>
      <c r="C660" s="797">
        <v>23030.6</v>
      </c>
      <c r="D660" s="797">
        <v>400</v>
      </c>
      <c r="E660" s="176">
        <f t="shared" ref="E660:F675" si="63">E659+C660</f>
        <v>28888156.100000039</v>
      </c>
      <c r="F660" s="176">
        <f t="shared" si="63"/>
        <v>1304714</v>
      </c>
      <c r="G660" s="177">
        <f t="shared" si="60"/>
        <v>15637697.099999972</v>
      </c>
      <c r="H660" s="177">
        <f t="shared" si="61"/>
        <v>158799</v>
      </c>
    </row>
    <row r="661" spans="1:8" x14ac:dyDescent="0.25">
      <c r="A661" s="796" t="s">
        <v>853</v>
      </c>
      <c r="B661" s="797">
        <v>659</v>
      </c>
      <c r="C661" s="797">
        <v>18449.7</v>
      </c>
      <c r="D661" s="797">
        <v>325</v>
      </c>
      <c r="E661" s="176">
        <f t="shared" si="63"/>
        <v>28906605.800000038</v>
      </c>
      <c r="F661" s="176">
        <f t="shared" si="63"/>
        <v>1305039</v>
      </c>
      <c r="G661" s="177">
        <f t="shared" si="60"/>
        <v>15619247.399999972</v>
      </c>
      <c r="H661" s="177">
        <f t="shared" si="61"/>
        <v>158474</v>
      </c>
    </row>
    <row r="662" spans="1:8" x14ac:dyDescent="0.25">
      <c r="A662" s="796" t="s">
        <v>853</v>
      </c>
      <c r="B662" s="797">
        <v>660</v>
      </c>
      <c r="C662" s="797">
        <v>21778.9</v>
      </c>
      <c r="D662" s="797">
        <v>370</v>
      </c>
      <c r="E662" s="176">
        <f t="shared" si="63"/>
        <v>28928384.700000037</v>
      </c>
      <c r="F662" s="176">
        <f t="shared" si="63"/>
        <v>1305409</v>
      </c>
      <c r="G662" s="177">
        <f t="shared" si="60"/>
        <v>15597468.499999974</v>
      </c>
      <c r="H662" s="177">
        <f t="shared" si="61"/>
        <v>158104</v>
      </c>
    </row>
    <row r="663" spans="1:8" x14ac:dyDescent="0.25">
      <c r="A663" s="796" t="s">
        <v>853</v>
      </c>
      <c r="B663" s="797">
        <v>661</v>
      </c>
      <c r="C663" s="797">
        <v>26438.200000000004</v>
      </c>
      <c r="D663" s="797">
        <v>458</v>
      </c>
      <c r="E663" s="176">
        <f t="shared" si="63"/>
        <v>28954822.900000036</v>
      </c>
      <c r="F663" s="176">
        <f t="shared" si="63"/>
        <v>1305867</v>
      </c>
      <c r="G663" s="177">
        <f t="shared" si="60"/>
        <v>15571030.299999975</v>
      </c>
      <c r="H663" s="177">
        <f t="shared" si="61"/>
        <v>157646</v>
      </c>
    </row>
    <row r="664" spans="1:8" x14ac:dyDescent="0.25">
      <c r="A664" s="796" t="s">
        <v>853</v>
      </c>
      <c r="B664" s="797">
        <v>662</v>
      </c>
      <c r="C664" s="797">
        <v>22505.9</v>
      </c>
      <c r="D664" s="797">
        <v>398</v>
      </c>
      <c r="E664" s="176">
        <f t="shared" si="63"/>
        <v>28977328.800000034</v>
      </c>
      <c r="F664" s="176">
        <f t="shared" si="63"/>
        <v>1306265</v>
      </c>
      <c r="G664" s="177">
        <f t="shared" si="60"/>
        <v>15548524.399999976</v>
      </c>
      <c r="H664" s="177">
        <f t="shared" si="61"/>
        <v>157248</v>
      </c>
    </row>
    <row r="665" spans="1:8" x14ac:dyDescent="0.25">
      <c r="A665" s="796" t="s">
        <v>853</v>
      </c>
      <c r="B665" s="797">
        <v>663</v>
      </c>
      <c r="C665" s="797">
        <v>18561.300000000003</v>
      </c>
      <c r="D665" s="797">
        <v>310</v>
      </c>
      <c r="E665" s="176">
        <f t="shared" si="63"/>
        <v>28995890.100000035</v>
      </c>
      <c r="F665" s="176">
        <f t="shared" si="63"/>
        <v>1306575</v>
      </c>
      <c r="G665" s="177">
        <f t="shared" si="60"/>
        <v>15529963.099999975</v>
      </c>
      <c r="H665" s="177">
        <f t="shared" si="61"/>
        <v>156938</v>
      </c>
    </row>
    <row r="666" spans="1:8" x14ac:dyDescent="0.25">
      <c r="A666" s="796" t="s">
        <v>853</v>
      </c>
      <c r="B666" s="797">
        <v>664</v>
      </c>
      <c r="C666" s="797">
        <v>31207.499999999996</v>
      </c>
      <c r="D666" s="797">
        <v>547</v>
      </c>
      <c r="E666" s="176">
        <f t="shared" si="63"/>
        <v>29027097.600000035</v>
      </c>
      <c r="F666" s="176">
        <f t="shared" si="63"/>
        <v>1307122</v>
      </c>
      <c r="G666" s="177">
        <f t="shared" si="60"/>
        <v>15498755.599999975</v>
      </c>
      <c r="H666" s="177">
        <f t="shared" si="61"/>
        <v>156391</v>
      </c>
    </row>
    <row r="667" spans="1:8" x14ac:dyDescent="0.25">
      <c r="A667" s="796" t="s">
        <v>853</v>
      </c>
      <c r="B667" s="797">
        <v>665</v>
      </c>
      <c r="C667" s="797">
        <v>21277.800000000003</v>
      </c>
      <c r="D667" s="797">
        <v>377</v>
      </c>
      <c r="E667" s="176">
        <f t="shared" si="63"/>
        <v>29048375.400000036</v>
      </c>
      <c r="F667" s="176">
        <f t="shared" si="63"/>
        <v>1307499</v>
      </c>
      <c r="G667" s="177">
        <f t="shared" si="60"/>
        <v>15477477.799999975</v>
      </c>
      <c r="H667" s="177">
        <f t="shared" si="61"/>
        <v>156014</v>
      </c>
    </row>
    <row r="668" spans="1:8" x14ac:dyDescent="0.25">
      <c r="A668" s="796" t="s">
        <v>853</v>
      </c>
      <c r="B668" s="797">
        <v>666</v>
      </c>
      <c r="C668" s="797">
        <v>23975.999999999996</v>
      </c>
      <c r="D668" s="797">
        <v>426</v>
      </c>
      <c r="E668" s="176">
        <f t="shared" si="63"/>
        <v>29072351.400000036</v>
      </c>
      <c r="F668" s="176">
        <f t="shared" si="63"/>
        <v>1307925</v>
      </c>
      <c r="G668" s="177">
        <f t="shared" si="60"/>
        <v>15453501.799999975</v>
      </c>
      <c r="H668" s="177">
        <f t="shared" si="61"/>
        <v>155588</v>
      </c>
    </row>
    <row r="669" spans="1:8" x14ac:dyDescent="0.25">
      <c r="A669" s="796" t="s">
        <v>853</v>
      </c>
      <c r="B669" s="797">
        <v>667</v>
      </c>
      <c r="C669" s="797">
        <v>28678.799999999996</v>
      </c>
      <c r="D669" s="797">
        <v>503</v>
      </c>
      <c r="E669" s="176">
        <f t="shared" si="63"/>
        <v>29101030.200000037</v>
      </c>
      <c r="F669" s="176">
        <f t="shared" si="63"/>
        <v>1308428</v>
      </c>
      <c r="G669" s="177">
        <f t="shared" si="60"/>
        <v>15424822.999999974</v>
      </c>
      <c r="H669" s="177">
        <f t="shared" si="61"/>
        <v>155085</v>
      </c>
    </row>
    <row r="670" spans="1:8" x14ac:dyDescent="0.25">
      <c r="A670" s="796" t="s">
        <v>853</v>
      </c>
      <c r="B670" s="797">
        <v>668</v>
      </c>
      <c r="C670" s="797">
        <v>25382.900000000005</v>
      </c>
      <c r="D670" s="797">
        <v>451</v>
      </c>
      <c r="E670" s="176">
        <f t="shared" si="63"/>
        <v>29126413.100000035</v>
      </c>
      <c r="F670" s="176">
        <f t="shared" si="63"/>
        <v>1308879</v>
      </c>
      <c r="G670" s="177">
        <f t="shared" si="60"/>
        <v>15399440.099999975</v>
      </c>
      <c r="H670" s="177">
        <f t="shared" si="61"/>
        <v>154634</v>
      </c>
    </row>
    <row r="671" spans="1:8" x14ac:dyDescent="0.25">
      <c r="A671" s="796" t="s">
        <v>853</v>
      </c>
      <c r="B671" s="797">
        <v>669</v>
      </c>
      <c r="C671" s="797">
        <v>22075.69999999999</v>
      </c>
      <c r="D671" s="797">
        <v>382</v>
      </c>
      <c r="E671" s="176">
        <f t="shared" si="63"/>
        <v>29148488.800000034</v>
      </c>
      <c r="F671" s="176">
        <f t="shared" si="63"/>
        <v>1309261</v>
      </c>
      <c r="G671" s="177">
        <f t="shared" si="60"/>
        <v>15377364.399999976</v>
      </c>
      <c r="H671" s="177">
        <f t="shared" si="61"/>
        <v>154252</v>
      </c>
    </row>
    <row r="672" spans="1:8" x14ac:dyDescent="0.25">
      <c r="A672" s="796" t="s">
        <v>853</v>
      </c>
      <c r="B672" s="797">
        <v>670</v>
      </c>
      <c r="C672" s="797">
        <v>18087.2</v>
      </c>
      <c r="D672" s="797">
        <v>312</v>
      </c>
      <c r="E672" s="176">
        <f t="shared" si="63"/>
        <v>29166576.000000034</v>
      </c>
      <c r="F672" s="176">
        <f t="shared" si="63"/>
        <v>1309573</v>
      </c>
      <c r="G672" s="177">
        <f t="shared" si="60"/>
        <v>15359277.199999977</v>
      </c>
      <c r="H672" s="177">
        <f t="shared" si="61"/>
        <v>153940</v>
      </c>
    </row>
    <row r="673" spans="1:8" x14ac:dyDescent="0.25">
      <c r="A673" s="796" t="s">
        <v>853</v>
      </c>
      <c r="B673" s="797">
        <v>671</v>
      </c>
      <c r="C673" s="797">
        <v>30864.400000000001</v>
      </c>
      <c r="D673" s="797">
        <v>532</v>
      </c>
      <c r="E673" s="176">
        <f t="shared" si="63"/>
        <v>29197440.400000032</v>
      </c>
      <c r="F673" s="176">
        <f t="shared" si="63"/>
        <v>1310105</v>
      </c>
      <c r="G673" s="177">
        <f t="shared" si="60"/>
        <v>15328412.799999978</v>
      </c>
      <c r="H673" s="177">
        <f t="shared" si="61"/>
        <v>153408</v>
      </c>
    </row>
    <row r="674" spans="1:8" x14ac:dyDescent="0.25">
      <c r="A674" s="796" t="s">
        <v>853</v>
      </c>
      <c r="B674" s="797">
        <v>672</v>
      </c>
      <c r="C674" s="797">
        <v>19486.400000000001</v>
      </c>
      <c r="D674" s="797">
        <v>322</v>
      </c>
      <c r="E674" s="176">
        <f t="shared" si="63"/>
        <v>29216926.800000031</v>
      </c>
      <c r="F674" s="176">
        <f t="shared" si="63"/>
        <v>1310427</v>
      </c>
      <c r="G674" s="177">
        <f t="shared" si="60"/>
        <v>15308926.39999998</v>
      </c>
      <c r="H674" s="177">
        <f t="shared" si="61"/>
        <v>153086</v>
      </c>
    </row>
    <row r="675" spans="1:8" x14ac:dyDescent="0.25">
      <c r="A675" s="796" t="s">
        <v>853</v>
      </c>
      <c r="B675" s="797">
        <v>673</v>
      </c>
      <c r="C675" s="797">
        <v>18169.600000000002</v>
      </c>
      <c r="D675" s="797">
        <v>320</v>
      </c>
      <c r="E675" s="176">
        <f t="shared" si="63"/>
        <v>29235096.400000032</v>
      </c>
      <c r="F675" s="176">
        <f t="shared" si="63"/>
        <v>1310747</v>
      </c>
      <c r="G675" s="177">
        <f t="shared" si="60"/>
        <v>15290756.799999978</v>
      </c>
      <c r="H675" s="177">
        <f t="shared" si="61"/>
        <v>152766</v>
      </c>
    </row>
    <row r="676" spans="1:8" x14ac:dyDescent="0.25">
      <c r="A676" s="796" t="s">
        <v>853</v>
      </c>
      <c r="B676" s="797">
        <v>674</v>
      </c>
      <c r="C676" s="797">
        <v>24936.299999999996</v>
      </c>
      <c r="D676" s="797">
        <v>429</v>
      </c>
      <c r="E676" s="176">
        <f t="shared" ref="E676:F691" si="64">E675+C676</f>
        <v>29260032.700000033</v>
      </c>
      <c r="F676" s="176">
        <f t="shared" si="64"/>
        <v>1311176</v>
      </c>
      <c r="G676" s="177">
        <f t="shared" si="60"/>
        <v>15265820.499999978</v>
      </c>
      <c r="H676" s="177">
        <f t="shared" si="61"/>
        <v>152337</v>
      </c>
    </row>
    <row r="677" spans="1:8" x14ac:dyDescent="0.25">
      <c r="A677" s="796" t="s">
        <v>853</v>
      </c>
      <c r="B677" s="797">
        <v>675</v>
      </c>
      <c r="C677" s="797">
        <v>20923.099999999995</v>
      </c>
      <c r="D677" s="797">
        <v>367</v>
      </c>
      <c r="E677" s="176">
        <f t="shared" si="64"/>
        <v>29280955.800000034</v>
      </c>
      <c r="F677" s="176">
        <f t="shared" si="64"/>
        <v>1311543</v>
      </c>
      <c r="G677" s="177">
        <f t="shared" si="60"/>
        <v>15244897.399999976</v>
      </c>
      <c r="H677" s="177">
        <f t="shared" si="61"/>
        <v>151970</v>
      </c>
    </row>
    <row r="678" spans="1:8" x14ac:dyDescent="0.25">
      <c r="A678" s="796" t="s">
        <v>853</v>
      </c>
      <c r="B678" s="797">
        <v>676</v>
      </c>
      <c r="C678" s="797">
        <v>19602.2</v>
      </c>
      <c r="D678" s="797">
        <v>346</v>
      </c>
      <c r="E678" s="176">
        <f t="shared" si="64"/>
        <v>29300558.000000034</v>
      </c>
      <c r="F678" s="176">
        <f t="shared" si="64"/>
        <v>1311889</v>
      </c>
      <c r="G678" s="177">
        <f t="shared" si="60"/>
        <v>15225295.199999977</v>
      </c>
      <c r="H678" s="177">
        <f t="shared" si="61"/>
        <v>151624</v>
      </c>
    </row>
    <row r="679" spans="1:8" x14ac:dyDescent="0.25">
      <c r="A679" s="796" t="s">
        <v>853</v>
      </c>
      <c r="B679" s="797">
        <v>677</v>
      </c>
      <c r="C679" s="797">
        <v>29781.699999999993</v>
      </c>
      <c r="D679" s="797">
        <v>527</v>
      </c>
      <c r="E679" s="176">
        <f t="shared" si="64"/>
        <v>29330339.700000033</v>
      </c>
      <c r="F679" s="176">
        <f t="shared" si="64"/>
        <v>1312416</v>
      </c>
      <c r="G679" s="177">
        <f t="shared" si="60"/>
        <v>15195513.499999978</v>
      </c>
      <c r="H679" s="177">
        <f t="shared" si="61"/>
        <v>151097</v>
      </c>
    </row>
    <row r="680" spans="1:8" x14ac:dyDescent="0.25">
      <c r="A680" s="796" t="s">
        <v>853</v>
      </c>
      <c r="B680" s="797">
        <v>678</v>
      </c>
      <c r="C680" s="797">
        <v>33218.000000000007</v>
      </c>
      <c r="D680" s="797">
        <v>577</v>
      </c>
      <c r="E680" s="176">
        <f t="shared" si="64"/>
        <v>29363557.700000033</v>
      </c>
      <c r="F680" s="176">
        <f t="shared" si="64"/>
        <v>1312993</v>
      </c>
      <c r="G680" s="177">
        <f t="shared" si="60"/>
        <v>15162295.499999978</v>
      </c>
      <c r="H680" s="177">
        <f t="shared" si="61"/>
        <v>150520</v>
      </c>
    </row>
    <row r="681" spans="1:8" x14ac:dyDescent="0.25">
      <c r="A681" s="796" t="s">
        <v>853</v>
      </c>
      <c r="B681" s="797">
        <v>679</v>
      </c>
      <c r="C681" s="797">
        <v>25120.799999999999</v>
      </c>
      <c r="D681" s="797">
        <v>432</v>
      </c>
      <c r="E681" s="176">
        <f t="shared" si="64"/>
        <v>29388678.500000034</v>
      </c>
      <c r="F681" s="176">
        <f t="shared" si="64"/>
        <v>1313425</v>
      </c>
      <c r="G681" s="177">
        <f t="shared" si="60"/>
        <v>15137174.699999977</v>
      </c>
      <c r="H681" s="177">
        <f t="shared" si="61"/>
        <v>150088</v>
      </c>
    </row>
    <row r="682" spans="1:8" x14ac:dyDescent="0.25">
      <c r="A682" s="796" t="s">
        <v>853</v>
      </c>
      <c r="B682" s="797">
        <v>680</v>
      </c>
      <c r="C682" s="797">
        <v>21079.599999999995</v>
      </c>
      <c r="D682" s="797">
        <v>353</v>
      </c>
      <c r="E682" s="176">
        <f t="shared" si="64"/>
        <v>29409758.100000035</v>
      </c>
      <c r="F682" s="176">
        <f t="shared" si="64"/>
        <v>1313778</v>
      </c>
      <c r="G682" s="177">
        <f t="shared" si="60"/>
        <v>15116095.099999975</v>
      </c>
      <c r="H682" s="177">
        <f t="shared" si="61"/>
        <v>149735</v>
      </c>
    </row>
    <row r="683" spans="1:8" x14ac:dyDescent="0.25">
      <c r="A683" s="796" t="s">
        <v>853</v>
      </c>
      <c r="B683" s="797">
        <v>681</v>
      </c>
      <c r="C683" s="797">
        <v>27239.200000000015</v>
      </c>
      <c r="D683" s="797">
        <v>441</v>
      </c>
      <c r="E683" s="176">
        <f t="shared" si="64"/>
        <v>29436997.300000034</v>
      </c>
      <c r="F683" s="176">
        <f t="shared" si="64"/>
        <v>1314219</v>
      </c>
      <c r="G683" s="177">
        <f t="shared" si="60"/>
        <v>15088855.899999976</v>
      </c>
      <c r="H683" s="177">
        <f t="shared" si="61"/>
        <v>149294</v>
      </c>
    </row>
    <row r="684" spans="1:8" x14ac:dyDescent="0.25">
      <c r="A684" s="796" t="s">
        <v>853</v>
      </c>
      <c r="B684" s="797">
        <v>682</v>
      </c>
      <c r="C684" s="797">
        <v>21141.199999999997</v>
      </c>
      <c r="D684" s="797">
        <v>367</v>
      </c>
      <c r="E684" s="176">
        <f t="shared" si="64"/>
        <v>29458138.500000034</v>
      </c>
      <c r="F684" s="176">
        <f t="shared" si="64"/>
        <v>1314586</v>
      </c>
      <c r="G684" s="177">
        <f t="shared" si="60"/>
        <v>15067714.699999977</v>
      </c>
      <c r="H684" s="177">
        <f t="shared" si="61"/>
        <v>148927</v>
      </c>
    </row>
    <row r="685" spans="1:8" x14ac:dyDescent="0.25">
      <c r="A685" s="796" t="s">
        <v>853</v>
      </c>
      <c r="B685" s="797">
        <v>683</v>
      </c>
      <c r="C685" s="797">
        <v>19806.7</v>
      </c>
      <c r="D685" s="797">
        <v>339</v>
      </c>
      <c r="E685" s="176">
        <f t="shared" si="64"/>
        <v>29477945.200000033</v>
      </c>
      <c r="F685" s="176">
        <f t="shared" si="64"/>
        <v>1314925</v>
      </c>
      <c r="G685" s="177">
        <f t="shared" si="60"/>
        <v>15047907.999999978</v>
      </c>
      <c r="H685" s="177">
        <f t="shared" si="61"/>
        <v>148588</v>
      </c>
    </row>
    <row r="686" spans="1:8" x14ac:dyDescent="0.25">
      <c r="A686" s="796" t="s">
        <v>853</v>
      </c>
      <c r="B686" s="797">
        <v>684</v>
      </c>
      <c r="C686" s="797">
        <v>28039.600000000002</v>
      </c>
      <c r="D686" s="797">
        <v>467</v>
      </c>
      <c r="E686" s="176">
        <f t="shared" si="64"/>
        <v>29505984.800000034</v>
      </c>
      <c r="F686" s="176">
        <f t="shared" si="64"/>
        <v>1315392</v>
      </c>
      <c r="G686" s="177">
        <f t="shared" si="60"/>
        <v>15019868.399999976</v>
      </c>
      <c r="H686" s="177">
        <f t="shared" si="61"/>
        <v>148121</v>
      </c>
    </row>
    <row r="687" spans="1:8" x14ac:dyDescent="0.25">
      <c r="A687" s="796" t="s">
        <v>853</v>
      </c>
      <c r="B687" s="797">
        <v>685</v>
      </c>
      <c r="C687" s="797">
        <v>23971.500000000004</v>
      </c>
      <c r="D687" s="797">
        <v>412</v>
      </c>
      <c r="E687" s="176">
        <f t="shared" si="64"/>
        <v>29529956.300000034</v>
      </c>
      <c r="F687" s="176">
        <f t="shared" si="64"/>
        <v>1315804</v>
      </c>
      <c r="G687" s="177">
        <f t="shared" si="60"/>
        <v>14995896.899999976</v>
      </c>
      <c r="H687" s="177">
        <f t="shared" si="61"/>
        <v>147709</v>
      </c>
    </row>
    <row r="688" spans="1:8" x14ac:dyDescent="0.25">
      <c r="A688" s="796" t="s">
        <v>853</v>
      </c>
      <c r="B688" s="797">
        <v>686</v>
      </c>
      <c r="C688" s="797">
        <v>21950.7</v>
      </c>
      <c r="D688" s="797">
        <v>368</v>
      </c>
      <c r="E688" s="176">
        <f t="shared" si="64"/>
        <v>29551907.000000034</v>
      </c>
      <c r="F688" s="176">
        <f t="shared" si="64"/>
        <v>1316172</v>
      </c>
      <c r="G688" s="177">
        <f t="shared" si="60"/>
        <v>14973946.199999977</v>
      </c>
      <c r="H688" s="177">
        <f t="shared" si="61"/>
        <v>147341</v>
      </c>
    </row>
    <row r="689" spans="1:8" x14ac:dyDescent="0.25">
      <c r="A689" s="796" t="s">
        <v>853</v>
      </c>
      <c r="B689" s="797">
        <v>687</v>
      </c>
      <c r="C689" s="797">
        <v>24730.099999999991</v>
      </c>
      <c r="D689" s="797">
        <v>404</v>
      </c>
      <c r="E689" s="176">
        <f t="shared" si="64"/>
        <v>29576637.100000035</v>
      </c>
      <c r="F689" s="176">
        <f t="shared" si="64"/>
        <v>1316576</v>
      </c>
      <c r="G689" s="177">
        <f t="shared" si="60"/>
        <v>14949216.099999975</v>
      </c>
      <c r="H689" s="177">
        <f t="shared" si="61"/>
        <v>146937</v>
      </c>
    </row>
    <row r="690" spans="1:8" x14ac:dyDescent="0.25">
      <c r="A690" s="796" t="s">
        <v>853</v>
      </c>
      <c r="B690" s="797">
        <v>688</v>
      </c>
      <c r="C690" s="797">
        <v>21323.699999999997</v>
      </c>
      <c r="D690" s="797">
        <v>367</v>
      </c>
      <c r="E690" s="176">
        <f t="shared" si="64"/>
        <v>29597960.800000034</v>
      </c>
      <c r="F690" s="176">
        <f t="shared" si="64"/>
        <v>1316943</v>
      </c>
      <c r="G690" s="177">
        <f t="shared" si="60"/>
        <v>14927892.399999976</v>
      </c>
      <c r="H690" s="177">
        <f t="shared" si="61"/>
        <v>146570</v>
      </c>
    </row>
    <row r="691" spans="1:8" x14ac:dyDescent="0.25">
      <c r="A691" s="796" t="s">
        <v>853</v>
      </c>
      <c r="B691" s="797">
        <v>689</v>
      </c>
      <c r="C691" s="797">
        <v>17222.3</v>
      </c>
      <c r="D691" s="797">
        <v>292</v>
      </c>
      <c r="E691" s="176">
        <f t="shared" si="64"/>
        <v>29615183.100000035</v>
      </c>
      <c r="F691" s="176">
        <f t="shared" si="64"/>
        <v>1317235</v>
      </c>
      <c r="G691" s="177">
        <f t="shared" si="60"/>
        <v>14910670.099999975</v>
      </c>
      <c r="H691" s="177">
        <f t="shared" si="61"/>
        <v>146278</v>
      </c>
    </row>
    <row r="692" spans="1:8" x14ac:dyDescent="0.25">
      <c r="A692" s="796" t="s">
        <v>853</v>
      </c>
      <c r="B692" s="797">
        <v>690</v>
      </c>
      <c r="C692" s="797">
        <v>22769.200000000004</v>
      </c>
      <c r="D692" s="797">
        <v>395</v>
      </c>
      <c r="E692" s="176">
        <f t="shared" ref="E692:F707" si="65">E691+C692</f>
        <v>29637952.300000034</v>
      </c>
      <c r="F692" s="176">
        <f t="shared" si="65"/>
        <v>1317630</v>
      </c>
      <c r="G692" s="177">
        <f t="shared" si="60"/>
        <v>14887900.899999976</v>
      </c>
      <c r="H692" s="177">
        <f t="shared" si="61"/>
        <v>145883</v>
      </c>
    </row>
    <row r="693" spans="1:8" x14ac:dyDescent="0.25">
      <c r="A693" s="796" t="s">
        <v>853</v>
      </c>
      <c r="B693" s="797">
        <v>691</v>
      </c>
      <c r="C693" s="797">
        <v>18657.3</v>
      </c>
      <c r="D693" s="797">
        <v>310</v>
      </c>
      <c r="E693" s="176">
        <f t="shared" si="65"/>
        <v>29656609.600000035</v>
      </c>
      <c r="F693" s="176">
        <f t="shared" si="65"/>
        <v>1317940</v>
      </c>
      <c r="G693" s="177">
        <f t="shared" si="60"/>
        <v>14869243.599999975</v>
      </c>
      <c r="H693" s="177">
        <f t="shared" si="61"/>
        <v>145573</v>
      </c>
    </row>
    <row r="694" spans="1:8" x14ac:dyDescent="0.25">
      <c r="A694" s="796" t="s">
        <v>853</v>
      </c>
      <c r="B694" s="797">
        <v>692</v>
      </c>
      <c r="C694" s="797">
        <v>20759.800000000007</v>
      </c>
      <c r="D694" s="797">
        <v>353</v>
      </c>
      <c r="E694" s="176">
        <f t="shared" si="65"/>
        <v>29677369.400000036</v>
      </c>
      <c r="F694" s="176">
        <f t="shared" si="65"/>
        <v>1318293</v>
      </c>
      <c r="G694" s="177">
        <f t="shared" si="60"/>
        <v>14848483.799999975</v>
      </c>
      <c r="H694" s="177">
        <f t="shared" si="61"/>
        <v>145220</v>
      </c>
    </row>
    <row r="695" spans="1:8" x14ac:dyDescent="0.25">
      <c r="A695" s="796" t="s">
        <v>853</v>
      </c>
      <c r="B695" s="797">
        <v>693</v>
      </c>
      <c r="C695" s="797">
        <v>20093.8</v>
      </c>
      <c r="D695" s="797">
        <v>324</v>
      </c>
      <c r="E695" s="176">
        <f t="shared" si="65"/>
        <v>29697463.200000037</v>
      </c>
      <c r="F695" s="176">
        <f t="shared" si="65"/>
        <v>1318617</v>
      </c>
      <c r="G695" s="177">
        <f t="shared" si="60"/>
        <v>14828389.999999974</v>
      </c>
      <c r="H695" s="177">
        <f t="shared" si="61"/>
        <v>144896</v>
      </c>
    </row>
    <row r="696" spans="1:8" x14ac:dyDescent="0.25">
      <c r="A696" s="796" t="s">
        <v>853</v>
      </c>
      <c r="B696" s="797">
        <v>694</v>
      </c>
      <c r="C696" s="797">
        <v>20126.400000000001</v>
      </c>
      <c r="D696" s="797">
        <v>316</v>
      </c>
      <c r="E696" s="176">
        <f t="shared" si="65"/>
        <v>29717589.600000035</v>
      </c>
      <c r="F696" s="176">
        <f t="shared" si="65"/>
        <v>1318933</v>
      </c>
      <c r="G696" s="177">
        <f t="shared" si="60"/>
        <v>14808263.599999975</v>
      </c>
      <c r="H696" s="177">
        <f t="shared" si="61"/>
        <v>144580</v>
      </c>
    </row>
    <row r="697" spans="1:8" x14ac:dyDescent="0.25">
      <c r="A697" s="796" t="s">
        <v>853</v>
      </c>
      <c r="B697" s="797">
        <v>695</v>
      </c>
      <c r="C697" s="797">
        <v>15983.400000000001</v>
      </c>
      <c r="D697" s="797">
        <v>276</v>
      </c>
      <c r="E697" s="176">
        <f t="shared" si="65"/>
        <v>29733573.000000034</v>
      </c>
      <c r="F697" s="176">
        <f t="shared" si="65"/>
        <v>1319209</v>
      </c>
      <c r="G697" s="177">
        <f t="shared" si="60"/>
        <v>14792280.199999977</v>
      </c>
      <c r="H697" s="177">
        <f t="shared" si="61"/>
        <v>144304</v>
      </c>
    </row>
    <row r="698" spans="1:8" x14ac:dyDescent="0.25">
      <c r="A698" s="796" t="s">
        <v>853</v>
      </c>
      <c r="B698" s="797">
        <v>696</v>
      </c>
      <c r="C698" s="797">
        <v>24357.8</v>
      </c>
      <c r="D698" s="797">
        <v>401</v>
      </c>
      <c r="E698" s="176">
        <f t="shared" si="65"/>
        <v>29757930.800000034</v>
      </c>
      <c r="F698" s="176">
        <f t="shared" si="65"/>
        <v>1319610</v>
      </c>
      <c r="G698" s="177">
        <f t="shared" si="60"/>
        <v>14767922.399999976</v>
      </c>
      <c r="H698" s="177">
        <f t="shared" si="61"/>
        <v>143903</v>
      </c>
    </row>
    <row r="699" spans="1:8" x14ac:dyDescent="0.25">
      <c r="A699" s="796" t="s">
        <v>853</v>
      </c>
      <c r="B699" s="797">
        <v>697</v>
      </c>
      <c r="C699" s="797">
        <v>20909.599999999999</v>
      </c>
      <c r="D699" s="797">
        <v>353</v>
      </c>
      <c r="E699" s="176">
        <f t="shared" si="65"/>
        <v>29778840.400000036</v>
      </c>
      <c r="F699" s="176">
        <f t="shared" si="65"/>
        <v>1319963</v>
      </c>
      <c r="G699" s="177">
        <f t="shared" si="60"/>
        <v>14747012.799999975</v>
      </c>
      <c r="H699" s="177">
        <f t="shared" si="61"/>
        <v>143550</v>
      </c>
    </row>
    <row r="700" spans="1:8" x14ac:dyDescent="0.25">
      <c r="A700" s="796" t="s">
        <v>853</v>
      </c>
      <c r="B700" s="797">
        <v>698</v>
      </c>
      <c r="C700" s="797">
        <v>24426.2</v>
      </c>
      <c r="D700" s="797">
        <v>414</v>
      </c>
      <c r="E700" s="176">
        <f t="shared" si="65"/>
        <v>29803266.600000035</v>
      </c>
      <c r="F700" s="176">
        <f t="shared" si="65"/>
        <v>1320377</v>
      </c>
      <c r="G700" s="177">
        <f t="shared" si="60"/>
        <v>14722586.599999975</v>
      </c>
      <c r="H700" s="177">
        <f t="shared" si="61"/>
        <v>143136</v>
      </c>
    </row>
    <row r="701" spans="1:8" x14ac:dyDescent="0.25">
      <c r="A701" s="796" t="s">
        <v>853</v>
      </c>
      <c r="B701" s="797">
        <v>699</v>
      </c>
      <c r="C701" s="797">
        <v>23063.700000000004</v>
      </c>
      <c r="D701" s="797">
        <v>382</v>
      </c>
      <c r="E701" s="176">
        <f t="shared" si="65"/>
        <v>29826330.300000034</v>
      </c>
      <c r="F701" s="176">
        <f t="shared" si="65"/>
        <v>1320759</v>
      </c>
      <c r="G701" s="177">
        <f t="shared" si="60"/>
        <v>14699522.899999976</v>
      </c>
      <c r="H701" s="177">
        <f t="shared" si="61"/>
        <v>142754</v>
      </c>
    </row>
    <row r="702" spans="1:8" x14ac:dyDescent="0.25">
      <c r="A702" s="796" t="s">
        <v>853</v>
      </c>
      <c r="B702" s="797">
        <v>700</v>
      </c>
      <c r="C702" s="797">
        <v>27998.399999999998</v>
      </c>
      <c r="D702" s="797">
        <v>471</v>
      </c>
      <c r="E702" s="176">
        <f t="shared" si="65"/>
        <v>29854328.700000033</v>
      </c>
      <c r="F702" s="176">
        <f t="shared" si="65"/>
        <v>1321230</v>
      </c>
      <c r="G702" s="177">
        <f t="shared" si="60"/>
        <v>14671524.499999978</v>
      </c>
      <c r="H702" s="177">
        <f t="shared" si="61"/>
        <v>142283</v>
      </c>
    </row>
    <row r="703" spans="1:8" x14ac:dyDescent="0.25">
      <c r="A703" s="796" t="s">
        <v>853</v>
      </c>
      <c r="B703" s="797">
        <v>701</v>
      </c>
      <c r="C703" s="797">
        <v>19623.600000000002</v>
      </c>
      <c r="D703" s="797">
        <v>336</v>
      </c>
      <c r="E703" s="176">
        <f t="shared" si="65"/>
        <v>29873952.300000034</v>
      </c>
      <c r="F703" s="176">
        <f t="shared" si="65"/>
        <v>1321566</v>
      </c>
      <c r="G703" s="177">
        <f t="shared" si="60"/>
        <v>14651900.899999976</v>
      </c>
      <c r="H703" s="177">
        <f t="shared" si="61"/>
        <v>141947</v>
      </c>
    </row>
    <row r="704" spans="1:8" x14ac:dyDescent="0.25">
      <c r="A704" s="796" t="s">
        <v>853</v>
      </c>
      <c r="B704" s="797">
        <v>702</v>
      </c>
      <c r="C704" s="797">
        <v>23167.1</v>
      </c>
      <c r="D704" s="797">
        <v>387</v>
      </c>
      <c r="E704" s="176">
        <f t="shared" si="65"/>
        <v>29897119.400000036</v>
      </c>
      <c r="F704" s="176">
        <f t="shared" si="65"/>
        <v>1321953</v>
      </c>
      <c r="G704" s="177">
        <f t="shared" si="60"/>
        <v>14628733.799999975</v>
      </c>
      <c r="H704" s="177">
        <f t="shared" si="61"/>
        <v>141560</v>
      </c>
    </row>
    <row r="705" spans="1:8" x14ac:dyDescent="0.25">
      <c r="A705" s="796" t="s">
        <v>853</v>
      </c>
      <c r="B705" s="797">
        <v>703</v>
      </c>
      <c r="C705" s="797">
        <v>14058.399999999998</v>
      </c>
      <c r="D705" s="797">
        <v>234</v>
      </c>
      <c r="E705" s="176">
        <f t="shared" si="65"/>
        <v>29911177.800000034</v>
      </c>
      <c r="F705" s="176">
        <f t="shared" si="65"/>
        <v>1322187</v>
      </c>
      <c r="G705" s="177">
        <f t="shared" si="60"/>
        <v>14614675.399999976</v>
      </c>
      <c r="H705" s="177">
        <f t="shared" si="61"/>
        <v>141326</v>
      </c>
    </row>
    <row r="706" spans="1:8" x14ac:dyDescent="0.25">
      <c r="A706" s="796" t="s">
        <v>853</v>
      </c>
      <c r="B706" s="797">
        <v>704</v>
      </c>
      <c r="C706" s="797">
        <v>22524.9</v>
      </c>
      <c r="D706" s="797">
        <v>363</v>
      </c>
      <c r="E706" s="176">
        <f t="shared" si="65"/>
        <v>29933702.700000033</v>
      </c>
      <c r="F706" s="176">
        <f t="shared" si="65"/>
        <v>1322550</v>
      </c>
      <c r="G706" s="177">
        <f t="shared" si="60"/>
        <v>14592150.499999978</v>
      </c>
      <c r="H706" s="177">
        <f t="shared" si="61"/>
        <v>140963</v>
      </c>
    </row>
    <row r="707" spans="1:8" x14ac:dyDescent="0.25">
      <c r="A707" s="796" t="s">
        <v>853</v>
      </c>
      <c r="B707" s="797">
        <v>705</v>
      </c>
      <c r="C707" s="797">
        <v>19030.699999999997</v>
      </c>
      <c r="D707" s="797">
        <v>302</v>
      </c>
      <c r="E707" s="176">
        <f t="shared" si="65"/>
        <v>29952733.400000032</v>
      </c>
      <c r="F707" s="176">
        <f t="shared" si="65"/>
        <v>1322852</v>
      </c>
      <c r="G707" s="177">
        <f t="shared" ref="G707:G770" si="66">$E$2394-E707</f>
        <v>14573119.799999978</v>
      </c>
      <c r="H707" s="177">
        <f t="shared" ref="H707:H770" si="67">$F$2394-F707</f>
        <v>140661</v>
      </c>
    </row>
    <row r="708" spans="1:8" x14ac:dyDescent="0.25">
      <c r="A708" s="796" t="s">
        <v>853</v>
      </c>
      <c r="B708" s="797">
        <v>706</v>
      </c>
      <c r="C708" s="797">
        <v>21886.7</v>
      </c>
      <c r="D708" s="797">
        <v>335</v>
      </c>
      <c r="E708" s="176">
        <f t="shared" ref="E708:F723" si="68">E707+C708</f>
        <v>29974620.100000031</v>
      </c>
      <c r="F708" s="176">
        <f t="shared" si="68"/>
        <v>1323187</v>
      </c>
      <c r="G708" s="177">
        <f t="shared" si="66"/>
        <v>14551233.099999979</v>
      </c>
      <c r="H708" s="177">
        <f t="shared" si="67"/>
        <v>140326</v>
      </c>
    </row>
    <row r="709" spans="1:8" x14ac:dyDescent="0.25">
      <c r="A709" s="796" t="s">
        <v>853</v>
      </c>
      <c r="B709" s="797">
        <v>707</v>
      </c>
      <c r="C709" s="797">
        <v>25449.8</v>
      </c>
      <c r="D709" s="797">
        <v>407</v>
      </c>
      <c r="E709" s="176">
        <f t="shared" si="68"/>
        <v>30000069.900000032</v>
      </c>
      <c r="F709" s="176">
        <f t="shared" si="68"/>
        <v>1323594</v>
      </c>
      <c r="G709" s="177">
        <f t="shared" si="66"/>
        <v>14525783.299999978</v>
      </c>
      <c r="H709" s="177">
        <f t="shared" si="67"/>
        <v>139919</v>
      </c>
    </row>
    <row r="710" spans="1:8" x14ac:dyDescent="0.25">
      <c r="A710" s="796" t="s">
        <v>853</v>
      </c>
      <c r="B710" s="797">
        <v>708</v>
      </c>
      <c r="C710" s="797">
        <v>30441.200000000015</v>
      </c>
      <c r="D710" s="797">
        <v>514</v>
      </c>
      <c r="E710" s="176">
        <f t="shared" si="68"/>
        <v>30030511.100000031</v>
      </c>
      <c r="F710" s="176">
        <f t="shared" si="68"/>
        <v>1324108</v>
      </c>
      <c r="G710" s="177">
        <f t="shared" si="66"/>
        <v>14495342.099999979</v>
      </c>
      <c r="H710" s="177">
        <f t="shared" si="67"/>
        <v>139405</v>
      </c>
    </row>
    <row r="711" spans="1:8" x14ac:dyDescent="0.25">
      <c r="A711" s="796" t="s">
        <v>853</v>
      </c>
      <c r="B711" s="797">
        <v>709</v>
      </c>
      <c r="C711" s="797">
        <v>13469.900000000001</v>
      </c>
      <c r="D711" s="797">
        <v>218</v>
      </c>
      <c r="E711" s="176">
        <f t="shared" si="68"/>
        <v>30043981.00000003</v>
      </c>
      <c r="F711" s="176">
        <f t="shared" si="68"/>
        <v>1324326</v>
      </c>
      <c r="G711" s="177">
        <f t="shared" si="66"/>
        <v>14481872.199999981</v>
      </c>
      <c r="H711" s="177">
        <f t="shared" si="67"/>
        <v>139187</v>
      </c>
    </row>
    <row r="712" spans="1:8" x14ac:dyDescent="0.25">
      <c r="A712" s="796" t="s">
        <v>853</v>
      </c>
      <c r="B712" s="797">
        <v>710</v>
      </c>
      <c r="C712" s="797">
        <v>14199.799999999997</v>
      </c>
      <c r="D712" s="797">
        <v>232</v>
      </c>
      <c r="E712" s="176">
        <f t="shared" si="68"/>
        <v>30058180.800000031</v>
      </c>
      <c r="F712" s="176">
        <f t="shared" si="68"/>
        <v>1324558</v>
      </c>
      <c r="G712" s="177">
        <f t="shared" si="66"/>
        <v>14467672.39999998</v>
      </c>
      <c r="H712" s="177">
        <f t="shared" si="67"/>
        <v>138955</v>
      </c>
    </row>
    <row r="713" spans="1:8" x14ac:dyDescent="0.25">
      <c r="A713" s="796" t="s">
        <v>853</v>
      </c>
      <c r="B713" s="797">
        <v>711</v>
      </c>
      <c r="C713" s="797">
        <v>24881.1</v>
      </c>
      <c r="D713" s="797">
        <v>385</v>
      </c>
      <c r="E713" s="176">
        <f t="shared" si="68"/>
        <v>30083061.900000032</v>
      </c>
      <c r="F713" s="176">
        <f t="shared" si="68"/>
        <v>1324943</v>
      </c>
      <c r="G713" s="177">
        <f t="shared" si="66"/>
        <v>14442791.299999978</v>
      </c>
      <c r="H713" s="177">
        <f t="shared" si="67"/>
        <v>138570</v>
      </c>
    </row>
    <row r="714" spans="1:8" x14ac:dyDescent="0.25">
      <c r="A714" s="796" t="s">
        <v>853</v>
      </c>
      <c r="B714" s="797">
        <v>712</v>
      </c>
      <c r="C714" s="797">
        <v>17796.8</v>
      </c>
      <c r="D714" s="797">
        <v>282</v>
      </c>
      <c r="E714" s="176">
        <f t="shared" si="68"/>
        <v>30100858.700000033</v>
      </c>
      <c r="F714" s="176">
        <f t="shared" si="68"/>
        <v>1325225</v>
      </c>
      <c r="G714" s="177">
        <f t="shared" si="66"/>
        <v>14424994.499999978</v>
      </c>
      <c r="H714" s="177">
        <f t="shared" si="67"/>
        <v>138288</v>
      </c>
    </row>
    <row r="715" spans="1:8" x14ac:dyDescent="0.25">
      <c r="A715" s="796" t="s">
        <v>853</v>
      </c>
      <c r="B715" s="797">
        <v>713</v>
      </c>
      <c r="C715" s="797">
        <v>19248.099999999999</v>
      </c>
      <c r="D715" s="797">
        <v>306</v>
      </c>
      <c r="E715" s="176">
        <f t="shared" si="68"/>
        <v>30120106.800000034</v>
      </c>
      <c r="F715" s="176">
        <f t="shared" si="68"/>
        <v>1325531</v>
      </c>
      <c r="G715" s="177">
        <f t="shared" si="66"/>
        <v>14405746.399999976</v>
      </c>
      <c r="H715" s="177">
        <f t="shared" si="67"/>
        <v>137982</v>
      </c>
    </row>
    <row r="716" spans="1:8" x14ac:dyDescent="0.25">
      <c r="A716" s="796" t="s">
        <v>853</v>
      </c>
      <c r="B716" s="797">
        <v>714</v>
      </c>
      <c r="C716" s="797">
        <v>22846.7</v>
      </c>
      <c r="D716" s="797">
        <v>359</v>
      </c>
      <c r="E716" s="176">
        <f t="shared" si="68"/>
        <v>30142953.500000034</v>
      </c>
      <c r="F716" s="176">
        <f t="shared" si="68"/>
        <v>1325890</v>
      </c>
      <c r="G716" s="177">
        <f t="shared" si="66"/>
        <v>14382899.699999977</v>
      </c>
      <c r="H716" s="177">
        <f t="shared" si="67"/>
        <v>137623</v>
      </c>
    </row>
    <row r="717" spans="1:8" x14ac:dyDescent="0.25">
      <c r="A717" s="796" t="s">
        <v>853</v>
      </c>
      <c r="B717" s="797">
        <v>715</v>
      </c>
      <c r="C717" s="797">
        <v>30027.599999999995</v>
      </c>
      <c r="D717" s="797">
        <v>486</v>
      </c>
      <c r="E717" s="176">
        <f t="shared" si="68"/>
        <v>30172981.100000035</v>
      </c>
      <c r="F717" s="176">
        <f t="shared" si="68"/>
        <v>1326376</v>
      </c>
      <c r="G717" s="177">
        <f t="shared" si="66"/>
        <v>14352872.099999975</v>
      </c>
      <c r="H717" s="177">
        <f t="shared" si="67"/>
        <v>137137</v>
      </c>
    </row>
    <row r="718" spans="1:8" x14ac:dyDescent="0.25">
      <c r="A718" s="796" t="s">
        <v>853</v>
      </c>
      <c r="B718" s="797">
        <v>716</v>
      </c>
      <c r="C718" s="797">
        <v>21478.100000000002</v>
      </c>
      <c r="D718" s="797">
        <v>360</v>
      </c>
      <c r="E718" s="176">
        <f t="shared" si="68"/>
        <v>30194459.200000037</v>
      </c>
      <c r="F718" s="176">
        <f t="shared" si="68"/>
        <v>1326736</v>
      </c>
      <c r="G718" s="177">
        <f t="shared" si="66"/>
        <v>14331393.999999974</v>
      </c>
      <c r="H718" s="177">
        <f t="shared" si="67"/>
        <v>136777</v>
      </c>
    </row>
    <row r="719" spans="1:8" x14ac:dyDescent="0.25">
      <c r="A719" s="796" t="s">
        <v>853</v>
      </c>
      <c r="B719" s="797">
        <v>717</v>
      </c>
      <c r="C719" s="797">
        <v>15772.999999999998</v>
      </c>
      <c r="D719" s="797">
        <v>233</v>
      </c>
      <c r="E719" s="176">
        <f t="shared" si="68"/>
        <v>30210232.200000037</v>
      </c>
      <c r="F719" s="176">
        <f t="shared" si="68"/>
        <v>1326969</v>
      </c>
      <c r="G719" s="177">
        <f t="shared" si="66"/>
        <v>14315620.999999974</v>
      </c>
      <c r="H719" s="177">
        <f t="shared" si="67"/>
        <v>136544</v>
      </c>
    </row>
    <row r="720" spans="1:8" x14ac:dyDescent="0.25">
      <c r="A720" s="796" t="s">
        <v>853</v>
      </c>
      <c r="B720" s="797">
        <v>718</v>
      </c>
      <c r="C720" s="797">
        <v>15078.2</v>
      </c>
      <c r="D720" s="797">
        <v>234</v>
      </c>
      <c r="E720" s="176">
        <f t="shared" si="68"/>
        <v>30225310.400000036</v>
      </c>
      <c r="F720" s="176">
        <f t="shared" si="68"/>
        <v>1327203</v>
      </c>
      <c r="G720" s="177">
        <f t="shared" si="66"/>
        <v>14300542.799999975</v>
      </c>
      <c r="H720" s="177">
        <f t="shared" si="67"/>
        <v>136310</v>
      </c>
    </row>
    <row r="721" spans="1:8" x14ac:dyDescent="0.25">
      <c r="A721" s="796" t="s">
        <v>853</v>
      </c>
      <c r="B721" s="797">
        <v>719</v>
      </c>
      <c r="C721" s="797">
        <v>20127.499999999993</v>
      </c>
      <c r="D721" s="797">
        <v>310</v>
      </c>
      <c r="E721" s="176">
        <f t="shared" si="68"/>
        <v>30245437.900000036</v>
      </c>
      <c r="F721" s="176">
        <f t="shared" si="68"/>
        <v>1327513</v>
      </c>
      <c r="G721" s="177">
        <f t="shared" si="66"/>
        <v>14280415.299999975</v>
      </c>
      <c r="H721" s="177">
        <f t="shared" si="67"/>
        <v>136000</v>
      </c>
    </row>
    <row r="722" spans="1:8" x14ac:dyDescent="0.25">
      <c r="A722" s="796" t="s">
        <v>853</v>
      </c>
      <c r="B722" s="797">
        <v>720</v>
      </c>
      <c r="C722" s="797">
        <v>19436.8</v>
      </c>
      <c r="D722" s="797">
        <v>301</v>
      </c>
      <c r="E722" s="176">
        <f t="shared" si="68"/>
        <v>30264874.700000037</v>
      </c>
      <c r="F722" s="176">
        <f t="shared" si="68"/>
        <v>1327814</v>
      </c>
      <c r="G722" s="177">
        <f t="shared" si="66"/>
        <v>14260978.499999974</v>
      </c>
      <c r="H722" s="177">
        <f t="shared" si="67"/>
        <v>135699</v>
      </c>
    </row>
    <row r="723" spans="1:8" x14ac:dyDescent="0.25">
      <c r="A723" s="796" t="s">
        <v>853</v>
      </c>
      <c r="B723" s="797">
        <v>721</v>
      </c>
      <c r="C723" s="797">
        <v>18023.000000000004</v>
      </c>
      <c r="D723" s="797">
        <v>285</v>
      </c>
      <c r="E723" s="176">
        <f t="shared" si="68"/>
        <v>30282897.700000037</v>
      </c>
      <c r="F723" s="176">
        <f t="shared" si="68"/>
        <v>1328099</v>
      </c>
      <c r="G723" s="177">
        <f t="shared" si="66"/>
        <v>14242955.499999974</v>
      </c>
      <c r="H723" s="177">
        <f t="shared" si="67"/>
        <v>135414</v>
      </c>
    </row>
    <row r="724" spans="1:8" x14ac:dyDescent="0.25">
      <c r="A724" s="796" t="s">
        <v>853</v>
      </c>
      <c r="B724" s="797">
        <v>722</v>
      </c>
      <c r="C724" s="797">
        <v>20214.800000000003</v>
      </c>
      <c r="D724" s="797">
        <v>318</v>
      </c>
      <c r="E724" s="176">
        <f t="shared" ref="E724:F739" si="69">E723+C724</f>
        <v>30303112.500000037</v>
      </c>
      <c r="F724" s="176">
        <f t="shared" si="69"/>
        <v>1328417</v>
      </c>
      <c r="G724" s="177">
        <f t="shared" si="66"/>
        <v>14222740.699999973</v>
      </c>
      <c r="H724" s="177">
        <f t="shared" si="67"/>
        <v>135096</v>
      </c>
    </row>
    <row r="725" spans="1:8" x14ac:dyDescent="0.25">
      <c r="A725" s="796" t="s">
        <v>853</v>
      </c>
      <c r="B725" s="797">
        <v>723</v>
      </c>
      <c r="C725" s="797">
        <v>25304.099999999995</v>
      </c>
      <c r="D725" s="797">
        <v>397</v>
      </c>
      <c r="E725" s="176">
        <f t="shared" si="69"/>
        <v>30328416.600000039</v>
      </c>
      <c r="F725" s="176">
        <f t="shared" si="69"/>
        <v>1328814</v>
      </c>
      <c r="G725" s="177">
        <f t="shared" si="66"/>
        <v>14197436.599999972</v>
      </c>
      <c r="H725" s="177">
        <f t="shared" si="67"/>
        <v>134699</v>
      </c>
    </row>
    <row r="726" spans="1:8" x14ac:dyDescent="0.25">
      <c r="A726" s="796" t="s">
        <v>853</v>
      </c>
      <c r="B726" s="797">
        <v>724</v>
      </c>
      <c r="C726" s="797">
        <v>22442.400000000001</v>
      </c>
      <c r="D726" s="797">
        <v>349</v>
      </c>
      <c r="E726" s="176">
        <f t="shared" si="69"/>
        <v>30350859.000000037</v>
      </c>
      <c r="F726" s="176">
        <f t="shared" si="69"/>
        <v>1329163</v>
      </c>
      <c r="G726" s="177">
        <f t="shared" si="66"/>
        <v>14174994.199999973</v>
      </c>
      <c r="H726" s="177">
        <f t="shared" si="67"/>
        <v>134350</v>
      </c>
    </row>
    <row r="727" spans="1:8" x14ac:dyDescent="0.25">
      <c r="A727" s="796" t="s">
        <v>853</v>
      </c>
      <c r="B727" s="797">
        <v>725</v>
      </c>
      <c r="C727" s="797">
        <v>21024.6</v>
      </c>
      <c r="D727" s="797">
        <v>345</v>
      </c>
      <c r="E727" s="176">
        <f t="shared" si="69"/>
        <v>30371883.600000039</v>
      </c>
      <c r="F727" s="176">
        <f t="shared" si="69"/>
        <v>1329508</v>
      </c>
      <c r="G727" s="177">
        <f t="shared" si="66"/>
        <v>14153969.599999972</v>
      </c>
      <c r="H727" s="177">
        <f t="shared" si="67"/>
        <v>134005</v>
      </c>
    </row>
    <row r="728" spans="1:8" x14ac:dyDescent="0.25">
      <c r="A728" s="796" t="s">
        <v>853</v>
      </c>
      <c r="B728" s="797">
        <v>726</v>
      </c>
      <c r="C728" s="797">
        <v>23955.899999999994</v>
      </c>
      <c r="D728" s="797">
        <v>369</v>
      </c>
      <c r="E728" s="176">
        <f t="shared" si="69"/>
        <v>30395839.500000037</v>
      </c>
      <c r="F728" s="176">
        <f t="shared" si="69"/>
        <v>1329877</v>
      </c>
      <c r="G728" s="177">
        <f t="shared" si="66"/>
        <v>14130013.699999973</v>
      </c>
      <c r="H728" s="177">
        <f t="shared" si="67"/>
        <v>133636</v>
      </c>
    </row>
    <row r="729" spans="1:8" x14ac:dyDescent="0.25">
      <c r="A729" s="796" t="s">
        <v>853</v>
      </c>
      <c r="B729" s="797">
        <v>727</v>
      </c>
      <c r="C729" s="797">
        <v>21807.300000000003</v>
      </c>
      <c r="D729" s="797">
        <v>341</v>
      </c>
      <c r="E729" s="176">
        <f t="shared" si="69"/>
        <v>30417646.800000038</v>
      </c>
      <c r="F729" s="176">
        <f t="shared" si="69"/>
        <v>1330218</v>
      </c>
      <c r="G729" s="177">
        <f t="shared" si="66"/>
        <v>14108206.399999972</v>
      </c>
      <c r="H729" s="177">
        <f t="shared" si="67"/>
        <v>133295</v>
      </c>
    </row>
    <row r="730" spans="1:8" x14ac:dyDescent="0.25">
      <c r="A730" s="796" t="s">
        <v>853</v>
      </c>
      <c r="B730" s="797">
        <v>728</v>
      </c>
      <c r="C730" s="797">
        <v>20385</v>
      </c>
      <c r="D730" s="797">
        <v>335</v>
      </c>
      <c r="E730" s="176">
        <f t="shared" si="69"/>
        <v>30438031.800000038</v>
      </c>
      <c r="F730" s="176">
        <f t="shared" si="69"/>
        <v>1330553</v>
      </c>
      <c r="G730" s="177">
        <f t="shared" si="66"/>
        <v>14087821.399999972</v>
      </c>
      <c r="H730" s="177">
        <f t="shared" si="67"/>
        <v>132960</v>
      </c>
    </row>
    <row r="731" spans="1:8" x14ac:dyDescent="0.25">
      <c r="A731" s="796" t="s">
        <v>853</v>
      </c>
      <c r="B731" s="797">
        <v>729</v>
      </c>
      <c r="C731" s="797">
        <v>18951.799999999996</v>
      </c>
      <c r="D731" s="797">
        <v>287</v>
      </c>
      <c r="E731" s="176">
        <f t="shared" si="69"/>
        <v>30456983.600000039</v>
      </c>
      <c r="F731" s="176">
        <f t="shared" si="69"/>
        <v>1330840</v>
      </c>
      <c r="G731" s="177">
        <f t="shared" si="66"/>
        <v>14068869.599999972</v>
      </c>
      <c r="H731" s="177">
        <f t="shared" si="67"/>
        <v>132673</v>
      </c>
    </row>
    <row r="732" spans="1:8" x14ac:dyDescent="0.25">
      <c r="A732" s="796" t="s">
        <v>853</v>
      </c>
      <c r="B732" s="797">
        <v>730</v>
      </c>
      <c r="C732" s="797">
        <v>17519.800000000003</v>
      </c>
      <c r="D732" s="797">
        <v>278</v>
      </c>
      <c r="E732" s="176">
        <f t="shared" si="69"/>
        <v>30474503.400000039</v>
      </c>
      <c r="F732" s="176">
        <f t="shared" si="69"/>
        <v>1331118</v>
      </c>
      <c r="G732" s="177">
        <f t="shared" si="66"/>
        <v>14051349.799999971</v>
      </c>
      <c r="H732" s="177">
        <f t="shared" si="67"/>
        <v>132395</v>
      </c>
    </row>
    <row r="733" spans="1:8" x14ac:dyDescent="0.25">
      <c r="A733" s="796" t="s">
        <v>853</v>
      </c>
      <c r="B733" s="797">
        <v>731</v>
      </c>
      <c r="C733" s="797">
        <v>21198.9</v>
      </c>
      <c r="D733" s="797">
        <v>342</v>
      </c>
      <c r="E733" s="176">
        <f t="shared" si="69"/>
        <v>30495702.300000038</v>
      </c>
      <c r="F733" s="176">
        <f t="shared" si="69"/>
        <v>1331460</v>
      </c>
      <c r="G733" s="177">
        <f t="shared" si="66"/>
        <v>14030150.899999972</v>
      </c>
      <c r="H733" s="177">
        <f t="shared" si="67"/>
        <v>132053</v>
      </c>
    </row>
    <row r="734" spans="1:8" x14ac:dyDescent="0.25">
      <c r="A734" s="796" t="s">
        <v>853</v>
      </c>
      <c r="B734" s="797">
        <v>732</v>
      </c>
      <c r="C734" s="797">
        <v>12442.400000000001</v>
      </c>
      <c r="D734" s="797">
        <v>198</v>
      </c>
      <c r="E734" s="176">
        <f t="shared" si="69"/>
        <v>30508144.700000037</v>
      </c>
      <c r="F734" s="176">
        <f t="shared" si="69"/>
        <v>1331658</v>
      </c>
      <c r="G734" s="177">
        <f t="shared" si="66"/>
        <v>14017708.499999974</v>
      </c>
      <c r="H734" s="177">
        <f t="shared" si="67"/>
        <v>131855</v>
      </c>
    </row>
    <row r="735" spans="1:8" x14ac:dyDescent="0.25">
      <c r="A735" s="796" t="s">
        <v>853</v>
      </c>
      <c r="B735" s="797">
        <v>733</v>
      </c>
      <c r="C735" s="797">
        <v>12458.6</v>
      </c>
      <c r="D735" s="797">
        <v>191</v>
      </c>
      <c r="E735" s="176">
        <f t="shared" si="69"/>
        <v>30520603.300000038</v>
      </c>
      <c r="F735" s="176">
        <f t="shared" si="69"/>
        <v>1331849</v>
      </c>
      <c r="G735" s="177">
        <f t="shared" si="66"/>
        <v>14005249.899999972</v>
      </c>
      <c r="H735" s="177">
        <f t="shared" si="67"/>
        <v>131664</v>
      </c>
    </row>
    <row r="736" spans="1:8" x14ac:dyDescent="0.25">
      <c r="A736" s="796" t="s">
        <v>853</v>
      </c>
      <c r="B736" s="797">
        <v>734</v>
      </c>
      <c r="C736" s="797">
        <v>14678.900000000001</v>
      </c>
      <c r="D736" s="797">
        <v>223</v>
      </c>
      <c r="E736" s="176">
        <f t="shared" si="69"/>
        <v>30535282.200000037</v>
      </c>
      <c r="F736" s="176">
        <f t="shared" si="69"/>
        <v>1332072</v>
      </c>
      <c r="G736" s="177">
        <f t="shared" si="66"/>
        <v>13990570.999999974</v>
      </c>
      <c r="H736" s="177">
        <f t="shared" si="67"/>
        <v>131441</v>
      </c>
    </row>
    <row r="737" spans="1:8" x14ac:dyDescent="0.25">
      <c r="A737" s="796" t="s">
        <v>853</v>
      </c>
      <c r="B737" s="797">
        <v>735</v>
      </c>
      <c r="C737" s="797">
        <v>20578.399999999998</v>
      </c>
      <c r="D737" s="797">
        <v>335</v>
      </c>
      <c r="E737" s="176">
        <f t="shared" si="69"/>
        <v>30555860.600000035</v>
      </c>
      <c r="F737" s="176">
        <f t="shared" si="69"/>
        <v>1332407</v>
      </c>
      <c r="G737" s="177">
        <f t="shared" si="66"/>
        <v>13969992.599999975</v>
      </c>
      <c r="H737" s="177">
        <f t="shared" si="67"/>
        <v>131106</v>
      </c>
    </row>
    <row r="738" spans="1:8" x14ac:dyDescent="0.25">
      <c r="A738" s="796" t="s">
        <v>853</v>
      </c>
      <c r="B738" s="797">
        <v>736</v>
      </c>
      <c r="C738" s="797">
        <v>27227.7</v>
      </c>
      <c r="D738" s="797">
        <v>434</v>
      </c>
      <c r="E738" s="176">
        <f t="shared" si="69"/>
        <v>30583088.300000034</v>
      </c>
      <c r="F738" s="176">
        <f t="shared" si="69"/>
        <v>1332841</v>
      </c>
      <c r="G738" s="177">
        <f t="shared" si="66"/>
        <v>13942764.899999976</v>
      </c>
      <c r="H738" s="177">
        <f t="shared" si="67"/>
        <v>130672</v>
      </c>
    </row>
    <row r="739" spans="1:8" x14ac:dyDescent="0.25">
      <c r="A739" s="796" t="s">
        <v>853</v>
      </c>
      <c r="B739" s="797">
        <v>737</v>
      </c>
      <c r="C739" s="797">
        <v>22111.5</v>
      </c>
      <c r="D739" s="797">
        <v>353</v>
      </c>
      <c r="E739" s="176">
        <f t="shared" si="69"/>
        <v>30605199.800000034</v>
      </c>
      <c r="F739" s="176">
        <f t="shared" si="69"/>
        <v>1333194</v>
      </c>
      <c r="G739" s="177">
        <f t="shared" si="66"/>
        <v>13920653.399999976</v>
      </c>
      <c r="H739" s="177">
        <f t="shared" si="67"/>
        <v>130319</v>
      </c>
    </row>
    <row r="740" spans="1:8" x14ac:dyDescent="0.25">
      <c r="A740" s="796" t="s">
        <v>853</v>
      </c>
      <c r="B740" s="797">
        <v>738</v>
      </c>
      <c r="C740" s="797">
        <v>20661.099999999999</v>
      </c>
      <c r="D740" s="797">
        <v>336</v>
      </c>
      <c r="E740" s="176">
        <f t="shared" ref="E740:F755" si="70">E739+C740</f>
        <v>30625860.900000036</v>
      </c>
      <c r="F740" s="176">
        <f t="shared" si="70"/>
        <v>1333530</v>
      </c>
      <c r="G740" s="177">
        <f t="shared" si="66"/>
        <v>13899992.299999975</v>
      </c>
      <c r="H740" s="177">
        <f t="shared" si="67"/>
        <v>129983</v>
      </c>
    </row>
    <row r="741" spans="1:8" x14ac:dyDescent="0.25">
      <c r="A741" s="796" t="s">
        <v>853</v>
      </c>
      <c r="B741" s="797">
        <v>739</v>
      </c>
      <c r="C741" s="797">
        <v>18476.600000000002</v>
      </c>
      <c r="D741" s="797">
        <v>300</v>
      </c>
      <c r="E741" s="176">
        <f t="shared" si="70"/>
        <v>30644337.500000037</v>
      </c>
      <c r="F741" s="176">
        <f t="shared" si="70"/>
        <v>1333830</v>
      </c>
      <c r="G741" s="177">
        <f t="shared" si="66"/>
        <v>13881515.699999973</v>
      </c>
      <c r="H741" s="177">
        <f t="shared" si="67"/>
        <v>129683</v>
      </c>
    </row>
    <row r="742" spans="1:8" x14ac:dyDescent="0.25">
      <c r="A742" s="796" t="s">
        <v>853</v>
      </c>
      <c r="B742" s="797">
        <v>740</v>
      </c>
      <c r="C742" s="797">
        <v>20716.999999999996</v>
      </c>
      <c r="D742" s="797">
        <v>330</v>
      </c>
      <c r="E742" s="176">
        <f t="shared" si="70"/>
        <v>30665054.500000037</v>
      </c>
      <c r="F742" s="176">
        <f t="shared" si="70"/>
        <v>1334160</v>
      </c>
      <c r="G742" s="177">
        <f t="shared" si="66"/>
        <v>13860798.699999973</v>
      </c>
      <c r="H742" s="177">
        <f t="shared" si="67"/>
        <v>129353</v>
      </c>
    </row>
    <row r="743" spans="1:8" x14ac:dyDescent="0.25">
      <c r="A743" s="796" t="s">
        <v>853</v>
      </c>
      <c r="B743" s="797">
        <v>741</v>
      </c>
      <c r="C743" s="797">
        <v>17043.5</v>
      </c>
      <c r="D743" s="797">
        <v>276</v>
      </c>
      <c r="E743" s="176">
        <f t="shared" si="70"/>
        <v>30682098.000000037</v>
      </c>
      <c r="F743" s="176">
        <f t="shared" si="70"/>
        <v>1334436</v>
      </c>
      <c r="G743" s="177">
        <f t="shared" si="66"/>
        <v>13843755.199999973</v>
      </c>
      <c r="H743" s="177">
        <f t="shared" si="67"/>
        <v>129077</v>
      </c>
    </row>
    <row r="744" spans="1:8" x14ac:dyDescent="0.25">
      <c r="A744" s="796" t="s">
        <v>853</v>
      </c>
      <c r="B744" s="797">
        <v>742</v>
      </c>
      <c r="C744" s="797">
        <v>17805.599999999999</v>
      </c>
      <c r="D744" s="797">
        <v>263</v>
      </c>
      <c r="E744" s="176">
        <f t="shared" si="70"/>
        <v>30699903.600000039</v>
      </c>
      <c r="F744" s="176">
        <f t="shared" si="70"/>
        <v>1334699</v>
      </c>
      <c r="G744" s="177">
        <f t="shared" si="66"/>
        <v>13825949.599999972</v>
      </c>
      <c r="H744" s="177">
        <f t="shared" si="67"/>
        <v>128814</v>
      </c>
    </row>
    <row r="745" spans="1:8" x14ac:dyDescent="0.25">
      <c r="A745" s="796" t="s">
        <v>853</v>
      </c>
      <c r="B745" s="797">
        <v>743</v>
      </c>
      <c r="C745" s="797">
        <v>19318.000000000004</v>
      </c>
      <c r="D745" s="797">
        <v>296</v>
      </c>
      <c r="E745" s="176">
        <f t="shared" si="70"/>
        <v>30719221.600000039</v>
      </c>
      <c r="F745" s="176">
        <f t="shared" si="70"/>
        <v>1334995</v>
      </c>
      <c r="G745" s="177">
        <f t="shared" si="66"/>
        <v>13806631.599999972</v>
      </c>
      <c r="H745" s="177">
        <f t="shared" si="67"/>
        <v>128518</v>
      </c>
    </row>
    <row r="746" spans="1:8" x14ac:dyDescent="0.25">
      <c r="A746" s="796" t="s">
        <v>853</v>
      </c>
      <c r="B746" s="797">
        <v>744</v>
      </c>
      <c r="C746" s="797">
        <v>13390.1</v>
      </c>
      <c r="D746" s="797">
        <v>216</v>
      </c>
      <c r="E746" s="176">
        <f t="shared" si="70"/>
        <v>30732611.70000004</v>
      </c>
      <c r="F746" s="176">
        <f t="shared" si="70"/>
        <v>1335211</v>
      </c>
      <c r="G746" s="177">
        <f t="shared" si="66"/>
        <v>13793241.49999997</v>
      </c>
      <c r="H746" s="177">
        <f t="shared" si="67"/>
        <v>128302</v>
      </c>
    </row>
    <row r="747" spans="1:8" x14ac:dyDescent="0.25">
      <c r="A747" s="796" t="s">
        <v>853</v>
      </c>
      <c r="B747" s="797">
        <v>745</v>
      </c>
      <c r="C747" s="797">
        <v>17134.600000000002</v>
      </c>
      <c r="D747" s="797">
        <v>261</v>
      </c>
      <c r="E747" s="176">
        <f t="shared" si="70"/>
        <v>30749746.300000042</v>
      </c>
      <c r="F747" s="176">
        <f t="shared" si="70"/>
        <v>1335472</v>
      </c>
      <c r="G747" s="177">
        <f t="shared" si="66"/>
        <v>13776106.899999969</v>
      </c>
      <c r="H747" s="177">
        <f t="shared" si="67"/>
        <v>128041</v>
      </c>
    </row>
    <row r="748" spans="1:8" x14ac:dyDescent="0.25">
      <c r="A748" s="796" t="s">
        <v>853</v>
      </c>
      <c r="B748" s="797">
        <v>746</v>
      </c>
      <c r="C748" s="797">
        <v>22379.1</v>
      </c>
      <c r="D748" s="797">
        <v>349</v>
      </c>
      <c r="E748" s="176">
        <f t="shared" si="70"/>
        <v>30772125.400000043</v>
      </c>
      <c r="F748" s="176">
        <f t="shared" si="70"/>
        <v>1335821</v>
      </c>
      <c r="G748" s="177">
        <f t="shared" si="66"/>
        <v>13753727.799999967</v>
      </c>
      <c r="H748" s="177">
        <f t="shared" si="67"/>
        <v>127692</v>
      </c>
    </row>
    <row r="749" spans="1:8" x14ac:dyDescent="0.25">
      <c r="A749" s="796" t="s">
        <v>853</v>
      </c>
      <c r="B749" s="797">
        <v>747</v>
      </c>
      <c r="C749" s="797">
        <v>17179.7</v>
      </c>
      <c r="D749" s="797">
        <v>275</v>
      </c>
      <c r="E749" s="176">
        <f t="shared" si="70"/>
        <v>30789305.100000042</v>
      </c>
      <c r="F749" s="176">
        <f t="shared" si="70"/>
        <v>1336096</v>
      </c>
      <c r="G749" s="177">
        <f t="shared" si="66"/>
        <v>13736548.099999968</v>
      </c>
      <c r="H749" s="177">
        <f t="shared" si="67"/>
        <v>127417</v>
      </c>
    </row>
    <row r="750" spans="1:8" x14ac:dyDescent="0.25">
      <c r="A750" s="796" t="s">
        <v>853</v>
      </c>
      <c r="B750" s="797">
        <v>748</v>
      </c>
      <c r="C750" s="797">
        <v>20195.400000000005</v>
      </c>
      <c r="D750" s="797">
        <v>309</v>
      </c>
      <c r="E750" s="176">
        <f t="shared" si="70"/>
        <v>30809500.500000041</v>
      </c>
      <c r="F750" s="176">
        <f t="shared" si="70"/>
        <v>1336405</v>
      </c>
      <c r="G750" s="177">
        <f t="shared" si="66"/>
        <v>13716352.699999969</v>
      </c>
      <c r="H750" s="177">
        <f t="shared" si="67"/>
        <v>127108</v>
      </c>
    </row>
    <row r="751" spans="1:8" x14ac:dyDescent="0.25">
      <c r="A751" s="796" t="s">
        <v>853</v>
      </c>
      <c r="B751" s="797">
        <v>749</v>
      </c>
      <c r="C751" s="797">
        <v>18723.600000000002</v>
      </c>
      <c r="D751" s="797">
        <v>286</v>
      </c>
      <c r="E751" s="176">
        <f t="shared" si="70"/>
        <v>30828224.100000042</v>
      </c>
      <c r="F751" s="176">
        <f t="shared" si="70"/>
        <v>1336691</v>
      </c>
      <c r="G751" s="177">
        <f t="shared" si="66"/>
        <v>13697629.099999968</v>
      </c>
      <c r="H751" s="177">
        <f t="shared" si="67"/>
        <v>126822</v>
      </c>
    </row>
    <row r="752" spans="1:8" x14ac:dyDescent="0.25">
      <c r="A752" s="796" t="s">
        <v>853</v>
      </c>
      <c r="B752" s="797">
        <v>750</v>
      </c>
      <c r="C752" s="797">
        <v>20997.699999999993</v>
      </c>
      <c r="D752" s="797">
        <v>319</v>
      </c>
      <c r="E752" s="176">
        <f t="shared" si="70"/>
        <v>30849221.800000042</v>
      </c>
      <c r="F752" s="176">
        <f t="shared" si="70"/>
        <v>1337010</v>
      </c>
      <c r="G752" s="177">
        <f t="shared" si="66"/>
        <v>13676631.399999969</v>
      </c>
      <c r="H752" s="177">
        <f t="shared" si="67"/>
        <v>126503</v>
      </c>
    </row>
    <row r="753" spans="1:8" x14ac:dyDescent="0.25">
      <c r="A753" s="796" t="s">
        <v>853</v>
      </c>
      <c r="B753" s="797">
        <v>751</v>
      </c>
      <c r="C753" s="797">
        <v>17271.600000000002</v>
      </c>
      <c r="D753" s="797">
        <v>276</v>
      </c>
      <c r="E753" s="176">
        <f t="shared" si="70"/>
        <v>30866493.400000043</v>
      </c>
      <c r="F753" s="176">
        <f t="shared" si="70"/>
        <v>1337286</v>
      </c>
      <c r="G753" s="177">
        <f t="shared" si="66"/>
        <v>13659359.799999967</v>
      </c>
      <c r="H753" s="177">
        <f t="shared" si="67"/>
        <v>126227</v>
      </c>
    </row>
    <row r="754" spans="1:8" x14ac:dyDescent="0.25">
      <c r="A754" s="796" t="s">
        <v>853</v>
      </c>
      <c r="B754" s="797">
        <v>752</v>
      </c>
      <c r="C754" s="797">
        <v>22557.100000000006</v>
      </c>
      <c r="D754" s="797">
        <v>343</v>
      </c>
      <c r="E754" s="176">
        <f t="shared" si="70"/>
        <v>30889050.500000045</v>
      </c>
      <c r="F754" s="176">
        <f t="shared" si="70"/>
        <v>1337629</v>
      </c>
      <c r="G754" s="177">
        <f t="shared" si="66"/>
        <v>13636802.699999966</v>
      </c>
      <c r="H754" s="177">
        <f t="shared" si="67"/>
        <v>125884</v>
      </c>
    </row>
    <row r="755" spans="1:8" x14ac:dyDescent="0.25">
      <c r="A755" s="796" t="s">
        <v>853</v>
      </c>
      <c r="B755" s="797">
        <v>753</v>
      </c>
      <c r="C755" s="797">
        <v>18070.000000000004</v>
      </c>
      <c r="D755" s="797">
        <v>279</v>
      </c>
      <c r="E755" s="176">
        <f t="shared" si="70"/>
        <v>30907120.500000045</v>
      </c>
      <c r="F755" s="176">
        <f t="shared" si="70"/>
        <v>1337908</v>
      </c>
      <c r="G755" s="177">
        <f t="shared" si="66"/>
        <v>13618732.699999966</v>
      </c>
      <c r="H755" s="177">
        <f t="shared" si="67"/>
        <v>125605</v>
      </c>
    </row>
    <row r="756" spans="1:8" x14ac:dyDescent="0.25">
      <c r="A756" s="796" t="s">
        <v>853</v>
      </c>
      <c r="B756" s="797">
        <v>754</v>
      </c>
      <c r="C756" s="797">
        <v>11310.400000000003</v>
      </c>
      <c r="D756" s="797">
        <v>170</v>
      </c>
      <c r="E756" s="176">
        <f t="shared" ref="E756:F771" si="71">E755+C756</f>
        <v>30918430.900000043</v>
      </c>
      <c r="F756" s="176">
        <f t="shared" si="71"/>
        <v>1338078</v>
      </c>
      <c r="G756" s="177">
        <f t="shared" si="66"/>
        <v>13607422.299999967</v>
      </c>
      <c r="H756" s="177">
        <f t="shared" si="67"/>
        <v>125435</v>
      </c>
    </row>
    <row r="757" spans="1:8" x14ac:dyDescent="0.25">
      <c r="A757" s="796" t="s">
        <v>853</v>
      </c>
      <c r="B757" s="797">
        <v>755</v>
      </c>
      <c r="C757" s="797">
        <v>21892.799999999999</v>
      </c>
      <c r="D757" s="797">
        <v>330</v>
      </c>
      <c r="E757" s="176">
        <f t="shared" si="71"/>
        <v>30940323.700000044</v>
      </c>
      <c r="F757" s="176">
        <f t="shared" si="71"/>
        <v>1338408</v>
      </c>
      <c r="G757" s="177">
        <f t="shared" si="66"/>
        <v>13585529.499999966</v>
      </c>
      <c r="H757" s="177">
        <f t="shared" si="67"/>
        <v>125105</v>
      </c>
    </row>
    <row r="758" spans="1:8" x14ac:dyDescent="0.25">
      <c r="A758" s="796" t="s">
        <v>853</v>
      </c>
      <c r="B758" s="797">
        <v>756</v>
      </c>
      <c r="C758" s="797">
        <v>12852.300000000001</v>
      </c>
      <c r="D758" s="797">
        <v>204</v>
      </c>
      <c r="E758" s="176">
        <f t="shared" si="71"/>
        <v>30953176.000000045</v>
      </c>
      <c r="F758" s="176">
        <f t="shared" si="71"/>
        <v>1338612</v>
      </c>
      <c r="G758" s="177">
        <f t="shared" si="66"/>
        <v>13572677.199999966</v>
      </c>
      <c r="H758" s="177">
        <f t="shared" si="67"/>
        <v>124901</v>
      </c>
    </row>
    <row r="759" spans="1:8" x14ac:dyDescent="0.25">
      <c r="A759" s="796" t="s">
        <v>853</v>
      </c>
      <c r="B759" s="797">
        <v>757</v>
      </c>
      <c r="C759" s="797">
        <v>16654</v>
      </c>
      <c r="D759" s="797">
        <v>258</v>
      </c>
      <c r="E759" s="176">
        <f t="shared" si="71"/>
        <v>30969830.000000045</v>
      </c>
      <c r="F759" s="176">
        <f t="shared" si="71"/>
        <v>1338870</v>
      </c>
      <c r="G759" s="177">
        <f t="shared" si="66"/>
        <v>13556023.199999966</v>
      </c>
      <c r="H759" s="177">
        <f t="shared" si="67"/>
        <v>124643</v>
      </c>
    </row>
    <row r="760" spans="1:8" x14ac:dyDescent="0.25">
      <c r="A760" s="796" t="s">
        <v>853</v>
      </c>
      <c r="B760" s="797">
        <v>758</v>
      </c>
      <c r="C760" s="797">
        <v>13644.800000000001</v>
      </c>
      <c r="D760" s="797">
        <v>208</v>
      </c>
      <c r="E760" s="176">
        <f t="shared" si="71"/>
        <v>30983474.800000045</v>
      </c>
      <c r="F760" s="176">
        <f t="shared" si="71"/>
        <v>1339078</v>
      </c>
      <c r="G760" s="177">
        <f t="shared" si="66"/>
        <v>13542378.399999965</v>
      </c>
      <c r="H760" s="177">
        <f t="shared" si="67"/>
        <v>124435</v>
      </c>
    </row>
    <row r="761" spans="1:8" x14ac:dyDescent="0.25">
      <c r="A761" s="796" t="s">
        <v>853</v>
      </c>
      <c r="B761" s="797">
        <v>759</v>
      </c>
      <c r="C761" s="797">
        <v>22011.899999999998</v>
      </c>
      <c r="D761" s="797">
        <v>332</v>
      </c>
      <c r="E761" s="176">
        <f t="shared" si="71"/>
        <v>31005486.700000044</v>
      </c>
      <c r="F761" s="176">
        <f t="shared" si="71"/>
        <v>1339410</v>
      </c>
      <c r="G761" s="177">
        <f t="shared" si="66"/>
        <v>13520366.499999966</v>
      </c>
      <c r="H761" s="177">
        <f t="shared" si="67"/>
        <v>124103</v>
      </c>
    </row>
    <row r="762" spans="1:8" x14ac:dyDescent="0.25">
      <c r="A762" s="796" t="s">
        <v>853</v>
      </c>
      <c r="B762" s="797">
        <v>760</v>
      </c>
      <c r="C762" s="797">
        <v>15195.600000000002</v>
      </c>
      <c r="D762" s="797">
        <v>234</v>
      </c>
      <c r="E762" s="176">
        <f t="shared" si="71"/>
        <v>31020682.300000045</v>
      </c>
      <c r="F762" s="176">
        <f t="shared" si="71"/>
        <v>1339644</v>
      </c>
      <c r="G762" s="177">
        <f t="shared" si="66"/>
        <v>13505170.899999965</v>
      </c>
      <c r="H762" s="177">
        <f t="shared" si="67"/>
        <v>123869</v>
      </c>
    </row>
    <row r="763" spans="1:8" x14ac:dyDescent="0.25">
      <c r="A763" s="796" t="s">
        <v>853</v>
      </c>
      <c r="B763" s="797">
        <v>761</v>
      </c>
      <c r="C763" s="797">
        <v>17503.3</v>
      </c>
      <c r="D763" s="797">
        <v>263</v>
      </c>
      <c r="E763" s="176">
        <f t="shared" si="71"/>
        <v>31038185.600000046</v>
      </c>
      <c r="F763" s="176">
        <f t="shared" si="71"/>
        <v>1339907</v>
      </c>
      <c r="G763" s="177">
        <f t="shared" si="66"/>
        <v>13487667.599999964</v>
      </c>
      <c r="H763" s="177">
        <f t="shared" si="67"/>
        <v>123606</v>
      </c>
    </row>
    <row r="764" spans="1:8" x14ac:dyDescent="0.25">
      <c r="A764" s="796" t="s">
        <v>853</v>
      </c>
      <c r="B764" s="797">
        <v>762</v>
      </c>
      <c r="C764" s="797">
        <v>12191.199999999997</v>
      </c>
      <c r="D764" s="797">
        <v>192</v>
      </c>
      <c r="E764" s="176">
        <f t="shared" si="71"/>
        <v>31050376.800000045</v>
      </c>
      <c r="F764" s="176">
        <f t="shared" si="71"/>
        <v>1340099</v>
      </c>
      <c r="G764" s="177">
        <f t="shared" si="66"/>
        <v>13475476.399999965</v>
      </c>
      <c r="H764" s="177">
        <f t="shared" si="67"/>
        <v>123414</v>
      </c>
    </row>
    <row r="765" spans="1:8" x14ac:dyDescent="0.25">
      <c r="A765" s="796" t="s">
        <v>853</v>
      </c>
      <c r="B765" s="797">
        <v>763</v>
      </c>
      <c r="C765" s="797">
        <v>14496.800000000001</v>
      </c>
      <c r="D765" s="797">
        <v>205</v>
      </c>
      <c r="E765" s="176">
        <f t="shared" si="71"/>
        <v>31064873.600000046</v>
      </c>
      <c r="F765" s="176">
        <f t="shared" si="71"/>
        <v>1340304</v>
      </c>
      <c r="G765" s="177">
        <f t="shared" si="66"/>
        <v>13460979.599999964</v>
      </c>
      <c r="H765" s="177">
        <f t="shared" si="67"/>
        <v>123209</v>
      </c>
    </row>
    <row r="766" spans="1:8" x14ac:dyDescent="0.25">
      <c r="A766" s="796" t="s">
        <v>853</v>
      </c>
      <c r="B766" s="797">
        <v>764</v>
      </c>
      <c r="C766" s="797">
        <v>24443.299999999996</v>
      </c>
      <c r="D766" s="797">
        <v>368</v>
      </c>
      <c r="E766" s="176">
        <f t="shared" si="71"/>
        <v>31089316.900000047</v>
      </c>
      <c r="F766" s="176">
        <f t="shared" si="71"/>
        <v>1340672</v>
      </c>
      <c r="G766" s="177">
        <f t="shared" si="66"/>
        <v>13436536.299999963</v>
      </c>
      <c r="H766" s="177">
        <f t="shared" si="67"/>
        <v>122841</v>
      </c>
    </row>
    <row r="767" spans="1:8" x14ac:dyDescent="0.25">
      <c r="A767" s="796" t="s">
        <v>853</v>
      </c>
      <c r="B767" s="797">
        <v>765</v>
      </c>
      <c r="C767" s="797">
        <v>17594.8</v>
      </c>
      <c r="D767" s="797">
        <v>269</v>
      </c>
      <c r="E767" s="176">
        <f t="shared" si="71"/>
        <v>31106911.700000048</v>
      </c>
      <c r="F767" s="176">
        <f t="shared" si="71"/>
        <v>1340941</v>
      </c>
      <c r="G767" s="177">
        <f t="shared" si="66"/>
        <v>13418941.499999963</v>
      </c>
      <c r="H767" s="177">
        <f t="shared" si="67"/>
        <v>122572</v>
      </c>
    </row>
    <row r="768" spans="1:8" x14ac:dyDescent="0.25">
      <c r="A768" s="796" t="s">
        <v>853</v>
      </c>
      <c r="B768" s="797">
        <v>766</v>
      </c>
      <c r="C768" s="797">
        <v>17617.099999999999</v>
      </c>
      <c r="D768" s="797">
        <v>258</v>
      </c>
      <c r="E768" s="176">
        <f t="shared" si="71"/>
        <v>31124528.800000049</v>
      </c>
      <c r="F768" s="176">
        <f t="shared" si="71"/>
        <v>1341199</v>
      </c>
      <c r="G768" s="177">
        <f t="shared" si="66"/>
        <v>13401324.399999961</v>
      </c>
      <c r="H768" s="177">
        <f t="shared" si="67"/>
        <v>122314</v>
      </c>
    </row>
    <row r="769" spans="1:8" x14ac:dyDescent="0.25">
      <c r="A769" s="796" t="s">
        <v>853</v>
      </c>
      <c r="B769" s="797">
        <v>767</v>
      </c>
      <c r="C769" s="797">
        <v>21477.500000000004</v>
      </c>
      <c r="D769" s="797">
        <v>320</v>
      </c>
      <c r="E769" s="176">
        <f t="shared" si="71"/>
        <v>31146006.300000049</v>
      </c>
      <c r="F769" s="176">
        <f t="shared" si="71"/>
        <v>1341519</v>
      </c>
      <c r="G769" s="177">
        <f t="shared" si="66"/>
        <v>13379846.899999961</v>
      </c>
      <c r="H769" s="177">
        <f t="shared" si="67"/>
        <v>121994</v>
      </c>
    </row>
    <row r="770" spans="1:8" x14ac:dyDescent="0.25">
      <c r="A770" s="796" t="s">
        <v>853</v>
      </c>
      <c r="B770" s="797">
        <v>768</v>
      </c>
      <c r="C770" s="797">
        <v>16126.599999999999</v>
      </c>
      <c r="D770" s="797">
        <v>242</v>
      </c>
      <c r="E770" s="176">
        <f t="shared" si="71"/>
        <v>31162132.900000051</v>
      </c>
      <c r="F770" s="176">
        <f t="shared" si="71"/>
        <v>1341761</v>
      </c>
      <c r="G770" s="177">
        <f t="shared" si="66"/>
        <v>13363720.29999996</v>
      </c>
      <c r="H770" s="177">
        <f t="shared" si="67"/>
        <v>121752</v>
      </c>
    </row>
    <row r="771" spans="1:8" x14ac:dyDescent="0.25">
      <c r="A771" s="796" t="s">
        <v>853</v>
      </c>
      <c r="B771" s="797">
        <v>769</v>
      </c>
      <c r="C771" s="797">
        <v>16917.2</v>
      </c>
      <c r="D771" s="797">
        <v>264</v>
      </c>
      <c r="E771" s="176">
        <f t="shared" si="71"/>
        <v>31179050.10000005</v>
      </c>
      <c r="F771" s="176">
        <f t="shared" si="71"/>
        <v>1342025</v>
      </c>
      <c r="G771" s="177">
        <f t="shared" ref="G771:G834" si="72">$E$2394-E771</f>
        <v>13346803.099999961</v>
      </c>
      <c r="H771" s="177">
        <f t="shared" ref="H771:H834" si="73">$F$2394-F771</f>
        <v>121488</v>
      </c>
    </row>
    <row r="772" spans="1:8" x14ac:dyDescent="0.25">
      <c r="A772" s="796" t="s">
        <v>853</v>
      </c>
      <c r="B772" s="797">
        <v>770</v>
      </c>
      <c r="C772" s="797">
        <v>19250.7</v>
      </c>
      <c r="D772" s="797">
        <v>275</v>
      </c>
      <c r="E772" s="176">
        <f t="shared" ref="E772:F787" si="74">E771+C772</f>
        <v>31198300.800000049</v>
      </c>
      <c r="F772" s="176">
        <f t="shared" si="74"/>
        <v>1342300</v>
      </c>
      <c r="G772" s="177">
        <f t="shared" si="72"/>
        <v>13327552.399999961</v>
      </c>
      <c r="H772" s="177">
        <f t="shared" si="73"/>
        <v>121213</v>
      </c>
    </row>
    <row r="773" spans="1:8" x14ac:dyDescent="0.25">
      <c r="A773" s="796" t="s">
        <v>853</v>
      </c>
      <c r="B773" s="797">
        <v>771</v>
      </c>
      <c r="C773" s="797">
        <v>22359.000000000004</v>
      </c>
      <c r="D773" s="797">
        <v>335</v>
      </c>
      <c r="E773" s="176">
        <f t="shared" si="74"/>
        <v>31220659.800000049</v>
      </c>
      <c r="F773" s="176">
        <f t="shared" si="74"/>
        <v>1342635</v>
      </c>
      <c r="G773" s="177">
        <f t="shared" si="72"/>
        <v>13305193.399999961</v>
      </c>
      <c r="H773" s="177">
        <f t="shared" si="73"/>
        <v>120878</v>
      </c>
    </row>
    <row r="774" spans="1:8" x14ac:dyDescent="0.25">
      <c r="A774" s="796" t="s">
        <v>853</v>
      </c>
      <c r="B774" s="797">
        <v>772</v>
      </c>
      <c r="C774" s="797">
        <v>17753.8</v>
      </c>
      <c r="D774" s="797">
        <v>275</v>
      </c>
      <c r="E774" s="176">
        <f t="shared" si="74"/>
        <v>31238413.60000005</v>
      </c>
      <c r="F774" s="176">
        <f t="shared" si="74"/>
        <v>1342910</v>
      </c>
      <c r="G774" s="177">
        <f t="shared" si="72"/>
        <v>13287439.599999961</v>
      </c>
      <c r="H774" s="177">
        <f t="shared" si="73"/>
        <v>120603</v>
      </c>
    </row>
    <row r="775" spans="1:8" x14ac:dyDescent="0.25">
      <c r="A775" s="796" t="s">
        <v>853</v>
      </c>
      <c r="B775" s="797">
        <v>773</v>
      </c>
      <c r="C775" s="797">
        <v>20096.5</v>
      </c>
      <c r="D775" s="797">
        <v>302</v>
      </c>
      <c r="E775" s="176">
        <f t="shared" si="74"/>
        <v>31258510.10000005</v>
      </c>
      <c r="F775" s="176">
        <f t="shared" si="74"/>
        <v>1343212</v>
      </c>
      <c r="G775" s="177">
        <f t="shared" si="72"/>
        <v>13267343.099999961</v>
      </c>
      <c r="H775" s="177">
        <f t="shared" si="73"/>
        <v>120301</v>
      </c>
    </row>
    <row r="776" spans="1:8" x14ac:dyDescent="0.25">
      <c r="A776" s="796" t="s">
        <v>853</v>
      </c>
      <c r="B776" s="797">
        <v>774</v>
      </c>
      <c r="C776" s="797">
        <v>20895.400000000001</v>
      </c>
      <c r="D776" s="797">
        <v>309</v>
      </c>
      <c r="E776" s="176">
        <f t="shared" si="74"/>
        <v>31279405.500000048</v>
      </c>
      <c r="F776" s="176">
        <f t="shared" si="74"/>
        <v>1343521</v>
      </c>
      <c r="G776" s="177">
        <f t="shared" si="72"/>
        <v>13246447.699999962</v>
      </c>
      <c r="H776" s="177">
        <f t="shared" si="73"/>
        <v>119992</v>
      </c>
    </row>
    <row r="777" spans="1:8" x14ac:dyDescent="0.25">
      <c r="A777" s="796" t="s">
        <v>853</v>
      </c>
      <c r="B777" s="797">
        <v>775</v>
      </c>
      <c r="C777" s="797">
        <v>13175.9</v>
      </c>
      <c r="D777" s="797">
        <v>198</v>
      </c>
      <c r="E777" s="176">
        <f t="shared" si="74"/>
        <v>31292581.400000047</v>
      </c>
      <c r="F777" s="176">
        <f t="shared" si="74"/>
        <v>1343719</v>
      </c>
      <c r="G777" s="177">
        <f t="shared" si="72"/>
        <v>13233271.799999963</v>
      </c>
      <c r="H777" s="177">
        <f t="shared" si="73"/>
        <v>119794</v>
      </c>
    </row>
    <row r="778" spans="1:8" x14ac:dyDescent="0.25">
      <c r="A778" s="796" t="s">
        <v>853</v>
      </c>
      <c r="B778" s="797">
        <v>776</v>
      </c>
      <c r="C778" s="797">
        <v>20174.3</v>
      </c>
      <c r="D778" s="797">
        <v>296</v>
      </c>
      <c r="E778" s="176">
        <f t="shared" si="74"/>
        <v>31312755.700000048</v>
      </c>
      <c r="F778" s="176">
        <f t="shared" si="74"/>
        <v>1344015</v>
      </c>
      <c r="G778" s="177">
        <f t="shared" si="72"/>
        <v>13213097.499999963</v>
      </c>
      <c r="H778" s="177">
        <f t="shared" si="73"/>
        <v>119498</v>
      </c>
    </row>
    <row r="779" spans="1:8" x14ac:dyDescent="0.25">
      <c r="A779" s="796" t="s">
        <v>853</v>
      </c>
      <c r="B779" s="797">
        <v>777</v>
      </c>
      <c r="C779" s="797">
        <v>23307.999999999996</v>
      </c>
      <c r="D779" s="797">
        <v>358</v>
      </c>
      <c r="E779" s="176">
        <f t="shared" si="74"/>
        <v>31336063.700000048</v>
      </c>
      <c r="F779" s="176">
        <f t="shared" si="74"/>
        <v>1344373</v>
      </c>
      <c r="G779" s="177">
        <f t="shared" si="72"/>
        <v>13189789.499999963</v>
      </c>
      <c r="H779" s="177">
        <f t="shared" si="73"/>
        <v>119140</v>
      </c>
    </row>
    <row r="780" spans="1:8" x14ac:dyDescent="0.25">
      <c r="A780" s="796" t="s">
        <v>853</v>
      </c>
      <c r="B780" s="797">
        <v>778</v>
      </c>
      <c r="C780" s="797">
        <v>20227.099999999999</v>
      </c>
      <c r="D780" s="797">
        <v>279</v>
      </c>
      <c r="E780" s="176">
        <f t="shared" si="74"/>
        <v>31356290.800000049</v>
      </c>
      <c r="F780" s="176">
        <f t="shared" si="74"/>
        <v>1344652</v>
      </c>
      <c r="G780" s="177">
        <f t="shared" si="72"/>
        <v>13169562.399999961</v>
      </c>
      <c r="H780" s="177">
        <f t="shared" si="73"/>
        <v>118861</v>
      </c>
    </row>
    <row r="781" spans="1:8" x14ac:dyDescent="0.25">
      <c r="A781" s="796" t="s">
        <v>853</v>
      </c>
      <c r="B781" s="797">
        <v>779</v>
      </c>
      <c r="C781" s="797">
        <v>13243.1</v>
      </c>
      <c r="D781" s="797">
        <v>192</v>
      </c>
      <c r="E781" s="176">
        <f t="shared" si="74"/>
        <v>31369533.900000051</v>
      </c>
      <c r="F781" s="176">
        <f t="shared" si="74"/>
        <v>1344844</v>
      </c>
      <c r="G781" s="177">
        <f t="shared" si="72"/>
        <v>13156319.29999996</v>
      </c>
      <c r="H781" s="177">
        <f t="shared" si="73"/>
        <v>118669</v>
      </c>
    </row>
    <row r="782" spans="1:8" x14ac:dyDescent="0.25">
      <c r="A782" s="796" t="s">
        <v>853</v>
      </c>
      <c r="B782" s="797">
        <v>780</v>
      </c>
      <c r="C782" s="797">
        <v>23398.299999999996</v>
      </c>
      <c r="D782" s="797">
        <v>349</v>
      </c>
      <c r="E782" s="176">
        <f t="shared" si="74"/>
        <v>31392932.200000051</v>
      </c>
      <c r="F782" s="176">
        <f t="shared" si="74"/>
        <v>1345193</v>
      </c>
      <c r="G782" s="177">
        <f t="shared" si="72"/>
        <v>13132920.999999959</v>
      </c>
      <c r="H782" s="177">
        <f t="shared" si="73"/>
        <v>118320</v>
      </c>
    </row>
    <row r="783" spans="1:8" x14ac:dyDescent="0.25">
      <c r="A783" s="796" t="s">
        <v>853</v>
      </c>
      <c r="B783" s="797">
        <v>781</v>
      </c>
      <c r="C783" s="797">
        <v>18742.100000000002</v>
      </c>
      <c r="D783" s="797">
        <v>288</v>
      </c>
      <c r="E783" s="176">
        <f t="shared" si="74"/>
        <v>31411674.300000053</v>
      </c>
      <c r="F783" s="176">
        <f t="shared" si="74"/>
        <v>1345481</v>
      </c>
      <c r="G783" s="177">
        <f t="shared" si="72"/>
        <v>13114178.899999958</v>
      </c>
      <c r="H783" s="177">
        <f t="shared" si="73"/>
        <v>118032</v>
      </c>
    </row>
    <row r="784" spans="1:8" x14ac:dyDescent="0.25">
      <c r="A784" s="796" t="s">
        <v>853</v>
      </c>
      <c r="B784" s="797">
        <v>782</v>
      </c>
      <c r="C784" s="797">
        <v>12512.199999999999</v>
      </c>
      <c r="D784" s="797">
        <v>188</v>
      </c>
      <c r="E784" s="176">
        <f t="shared" si="74"/>
        <v>31424186.500000052</v>
      </c>
      <c r="F784" s="176">
        <f t="shared" si="74"/>
        <v>1345669</v>
      </c>
      <c r="G784" s="177">
        <f t="shared" si="72"/>
        <v>13101666.699999958</v>
      </c>
      <c r="H784" s="177">
        <f t="shared" si="73"/>
        <v>117844</v>
      </c>
    </row>
    <row r="785" spans="1:8" x14ac:dyDescent="0.25">
      <c r="A785" s="796" t="s">
        <v>853</v>
      </c>
      <c r="B785" s="797">
        <v>783</v>
      </c>
      <c r="C785" s="797">
        <v>21138.6</v>
      </c>
      <c r="D785" s="797">
        <v>313</v>
      </c>
      <c r="E785" s="176">
        <f t="shared" si="74"/>
        <v>31445325.100000054</v>
      </c>
      <c r="F785" s="176">
        <f t="shared" si="74"/>
        <v>1345982</v>
      </c>
      <c r="G785" s="177">
        <f t="shared" si="72"/>
        <v>13080528.099999957</v>
      </c>
      <c r="H785" s="177">
        <f t="shared" si="73"/>
        <v>117531</v>
      </c>
    </row>
    <row r="786" spans="1:8" x14ac:dyDescent="0.25">
      <c r="A786" s="796" t="s">
        <v>853</v>
      </c>
      <c r="B786" s="797">
        <v>784</v>
      </c>
      <c r="C786" s="797">
        <v>19595.999999999996</v>
      </c>
      <c r="D786" s="797">
        <v>300</v>
      </c>
      <c r="E786" s="176">
        <f t="shared" si="74"/>
        <v>31464921.100000054</v>
      </c>
      <c r="F786" s="176">
        <f t="shared" si="74"/>
        <v>1346282</v>
      </c>
      <c r="G786" s="177">
        <f t="shared" si="72"/>
        <v>13060932.099999957</v>
      </c>
      <c r="H786" s="177">
        <f t="shared" si="73"/>
        <v>117231</v>
      </c>
    </row>
    <row r="787" spans="1:8" x14ac:dyDescent="0.25">
      <c r="A787" s="796" t="s">
        <v>853</v>
      </c>
      <c r="B787" s="797">
        <v>785</v>
      </c>
      <c r="C787" s="797">
        <v>20406.600000000002</v>
      </c>
      <c r="D787" s="797">
        <v>297</v>
      </c>
      <c r="E787" s="176">
        <f t="shared" si="74"/>
        <v>31485327.700000055</v>
      </c>
      <c r="F787" s="176">
        <f t="shared" si="74"/>
        <v>1346579</v>
      </c>
      <c r="G787" s="177">
        <f t="shared" si="72"/>
        <v>13040525.499999955</v>
      </c>
      <c r="H787" s="177">
        <f t="shared" si="73"/>
        <v>116934</v>
      </c>
    </row>
    <row r="788" spans="1:8" x14ac:dyDescent="0.25">
      <c r="A788" s="796" t="s">
        <v>853</v>
      </c>
      <c r="B788" s="797">
        <v>786</v>
      </c>
      <c r="C788" s="797">
        <v>13360.4</v>
      </c>
      <c r="D788" s="797">
        <v>198</v>
      </c>
      <c r="E788" s="176">
        <f t="shared" ref="E788:F803" si="75">E787+C788</f>
        <v>31498688.100000054</v>
      </c>
      <c r="F788" s="176">
        <f t="shared" si="75"/>
        <v>1346777</v>
      </c>
      <c r="G788" s="177">
        <f t="shared" si="72"/>
        <v>13027165.099999957</v>
      </c>
      <c r="H788" s="177">
        <f t="shared" si="73"/>
        <v>116736</v>
      </c>
    </row>
    <row r="789" spans="1:8" x14ac:dyDescent="0.25">
      <c r="A789" s="796" t="s">
        <v>853</v>
      </c>
      <c r="B789" s="797">
        <v>787</v>
      </c>
      <c r="C789" s="797">
        <v>20462.699999999997</v>
      </c>
      <c r="D789" s="797">
        <v>312</v>
      </c>
      <c r="E789" s="176">
        <f t="shared" si="75"/>
        <v>31519150.800000053</v>
      </c>
      <c r="F789" s="176">
        <f t="shared" si="75"/>
        <v>1347089</v>
      </c>
      <c r="G789" s="177">
        <f t="shared" si="72"/>
        <v>13006702.399999958</v>
      </c>
      <c r="H789" s="177">
        <f t="shared" si="73"/>
        <v>116424</v>
      </c>
    </row>
    <row r="790" spans="1:8" x14ac:dyDescent="0.25">
      <c r="A790" s="796" t="s">
        <v>853</v>
      </c>
      <c r="B790" s="797">
        <v>788</v>
      </c>
      <c r="C790" s="797">
        <v>22062.999999999996</v>
      </c>
      <c r="D790" s="797">
        <v>314</v>
      </c>
      <c r="E790" s="176">
        <f t="shared" si="75"/>
        <v>31541213.800000053</v>
      </c>
      <c r="F790" s="176">
        <f t="shared" si="75"/>
        <v>1347403</v>
      </c>
      <c r="G790" s="177">
        <f t="shared" si="72"/>
        <v>12984639.399999958</v>
      </c>
      <c r="H790" s="177">
        <f t="shared" si="73"/>
        <v>116110</v>
      </c>
    </row>
    <row r="791" spans="1:8" x14ac:dyDescent="0.25">
      <c r="A791" s="796" t="s">
        <v>853</v>
      </c>
      <c r="B791" s="797">
        <v>789</v>
      </c>
      <c r="C791" s="797">
        <v>13412.399999999998</v>
      </c>
      <c r="D791" s="797">
        <v>204</v>
      </c>
      <c r="E791" s="176">
        <f t="shared" si="75"/>
        <v>31554626.200000051</v>
      </c>
      <c r="F791" s="176">
        <f t="shared" si="75"/>
        <v>1347607</v>
      </c>
      <c r="G791" s="177">
        <f t="shared" si="72"/>
        <v>12971226.999999959</v>
      </c>
      <c r="H791" s="177">
        <f t="shared" si="73"/>
        <v>115906</v>
      </c>
    </row>
    <row r="792" spans="1:8" x14ac:dyDescent="0.25">
      <c r="A792" s="796" t="s">
        <v>853</v>
      </c>
      <c r="B792" s="797">
        <v>790</v>
      </c>
      <c r="C792" s="797">
        <v>18168.199999999997</v>
      </c>
      <c r="D792" s="797">
        <v>270</v>
      </c>
      <c r="E792" s="176">
        <f t="shared" si="75"/>
        <v>31572794.400000051</v>
      </c>
      <c r="F792" s="176">
        <f t="shared" si="75"/>
        <v>1347877</v>
      </c>
      <c r="G792" s="177">
        <f t="shared" si="72"/>
        <v>12953058.79999996</v>
      </c>
      <c r="H792" s="177">
        <f t="shared" si="73"/>
        <v>115636</v>
      </c>
    </row>
    <row r="793" spans="1:8" x14ac:dyDescent="0.25">
      <c r="A793" s="796" t="s">
        <v>853</v>
      </c>
      <c r="B793" s="797">
        <v>791</v>
      </c>
      <c r="C793" s="797">
        <v>14237.499999999998</v>
      </c>
      <c r="D793" s="797">
        <v>216</v>
      </c>
      <c r="E793" s="176">
        <f t="shared" si="75"/>
        <v>31587031.900000051</v>
      </c>
      <c r="F793" s="176">
        <f t="shared" si="75"/>
        <v>1348093</v>
      </c>
      <c r="G793" s="177">
        <f t="shared" si="72"/>
        <v>12938821.29999996</v>
      </c>
      <c r="H793" s="177">
        <f t="shared" si="73"/>
        <v>115420</v>
      </c>
    </row>
    <row r="794" spans="1:8" x14ac:dyDescent="0.25">
      <c r="A794" s="796" t="s">
        <v>853</v>
      </c>
      <c r="B794" s="797">
        <v>792</v>
      </c>
      <c r="C794" s="797">
        <v>17423.400000000001</v>
      </c>
      <c r="D794" s="797">
        <v>253</v>
      </c>
      <c r="E794" s="176">
        <f t="shared" si="75"/>
        <v>31604455.300000049</v>
      </c>
      <c r="F794" s="176">
        <f t="shared" si="75"/>
        <v>1348346</v>
      </c>
      <c r="G794" s="177">
        <f t="shared" si="72"/>
        <v>12921397.899999961</v>
      </c>
      <c r="H794" s="177">
        <f t="shared" si="73"/>
        <v>115167</v>
      </c>
    </row>
    <row r="795" spans="1:8" x14ac:dyDescent="0.25">
      <c r="A795" s="796" t="s">
        <v>853</v>
      </c>
      <c r="B795" s="797">
        <v>793</v>
      </c>
      <c r="C795" s="797">
        <v>19824.000000000007</v>
      </c>
      <c r="D795" s="797">
        <v>282</v>
      </c>
      <c r="E795" s="176">
        <f t="shared" si="75"/>
        <v>31624279.300000049</v>
      </c>
      <c r="F795" s="176">
        <f t="shared" si="75"/>
        <v>1348628</v>
      </c>
      <c r="G795" s="177">
        <f t="shared" si="72"/>
        <v>12901573.899999961</v>
      </c>
      <c r="H795" s="177">
        <f t="shared" si="73"/>
        <v>114885</v>
      </c>
    </row>
    <row r="796" spans="1:8" x14ac:dyDescent="0.25">
      <c r="A796" s="796" t="s">
        <v>853</v>
      </c>
      <c r="B796" s="797">
        <v>794</v>
      </c>
      <c r="C796" s="797">
        <v>21436.799999999999</v>
      </c>
      <c r="D796" s="797">
        <v>303</v>
      </c>
      <c r="E796" s="176">
        <f t="shared" si="75"/>
        <v>31645716.10000005</v>
      </c>
      <c r="F796" s="176">
        <f t="shared" si="75"/>
        <v>1348931</v>
      </c>
      <c r="G796" s="177">
        <f t="shared" si="72"/>
        <v>12880137.099999961</v>
      </c>
      <c r="H796" s="177">
        <f t="shared" si="73"/>
        <v>114582</v>
      </c>
    </row>
    <row r="797" spans="1:8" x14ac:dyDescent="0.25">
      <c r="A797" s="796" t="s">
        <v>853</v>
      </c>
      <c r="B797" s="797">
        <v>795</v>
      </c>
      <c r="C797" s="797">
        <v>21464</v>
      </c>
      <c r="D797" s="797">
        <v>297</v>
      </c>
      <c r="E797" s="176">
        <f t="shared" si="75"/>
        <v>31667180.10000005</v>
      </c>
      <c r="F797" s="176">
        <f t="shared" si="75"/>
        <v>1349228</v>
      </c>
      <c r="G797" s="177">
        <f t="shared" si="72"/>
        <v>12858673.099999961</v>
      </c>
      <c r="H797" s="177">
        <f t="shared" si="73"/>
        <v>114285</v>
      </c>
    </row>
    <row r="798" spans="1:8" x14ac:dyDescent="0.25">
      <c r="A798" s="796" t="s">
        <v>853</v>
      </c>
      <c r="B798" s="797">
        <v>796</v>
      </c>
      <c r="C798" s="797">
        <v>23080.9</v>
      </c>
      <c r="D798" s="797">
        <v>347</v>
      </c>
      <c r="E798" s="176">
        <f t="shared" si="75"/>
        <v>31690261.000000048</v>
      </c>
      <c r="F798" s="176">
        <f t="shared" si="75"/>
        <v>1349575</v>
      </c>
      <c r="G798" s="177">
        <f t="shared" si="72"/>
        <v>12835592.199999962</v>
      </c>
      <c r="H798" s="177">
        <f t="shared" si="73"/>
        <v>113938</v>
      </c>
    </row>
    <row r="799" spans="1:8" x14ac:dyDescent="0.25">
      <c r="A799" s="796" t="s">
        <v>853</v>
      </c>
      <c r="B799" s="797">
        <v>797</v>
      </c>
      <c r="C799" s="797">
        <v>19124.599999999999</v>
      </c>
      <c r="D799" s="797">
        <v>281</v>
      </c>
      <c r="E799" s="176">
        <f t="shared" si="75"/>
        <v>31709385.60000005</v>
      </c>
      <c r="F799" s="176">
        <f t="shared" si="75"/>
        <v>1349856</v>
      </c>
      <c r="G799" s="177">
        <f t="shared" si="72"/>
        <v>12816467.599999961</v>
      </c>
      <c r="H799" s="177">
        <f t="shared" si="73"/>
        <v>113657</v>
      </c>
    </row>
    <row r="800" spans="1:8" x14ac:dyDescent="0.25">
      <c r="A800" s="796" t="s">
        <v>853</v>
      </c>
      <c r="B800" s="797">
        <v>798</v>
      </c>
      <c r="C800" s="797">
        <v>16756.899999999998</v>
      </c>
      <c r="D800" s="797">
        <v>247</v>
      </c>
      <c r="E800" s="176">
        <f t="shared" si="75"/>
        <v>31726142.500000048</v>
      </c>
      <c r="F800" s="176">
        <f t="shared" si="75"/>
        <v>1350103</v>
      </c>
      <c r="G800" s="177">
        <f t="shared" si="72"/>
        <v>12799710.699999962</v>
      </c>
      <c r="H800" s="177">
        <f t="shared" si="73"/>
        <v>113410</v>
      </c>
    </row>
    <row r="801" spans="1:8" x14ac:dyDescent="0.25">
      <c r="A801" s="796" t="s">
        <v>853</v>
      </c>
      <c r="B801" s="797">
        <v>799</v>
      </c>
      <c r="C801" s="797">
        <v>19174.400000000001</v>
      </c>
      <c r="D801" s="797">
        <v>280</v>
      </c>
      <c r="E801" s="176">
        <f t="shared" si="75"/>
        <v>31745316.900000047</v>
      </c>
      <c r="F801" s="176">
        <f t="shared" si="75"/>
        <v>1350383</v>
      </c>
      <c r="G801" s="177">
        <f t="shared" si="72"/>
        <v>12780536.299999963</v>
      </c>
      <c r="H801" s="177">
        <f t="shared" si="73"/>
        <v>113130</v>
      </c>
    </row>
    <row r="802" spans="1:8" x14ac:dyDescent="0.25">
      <c r="A802" s="796" t="s">
        <v>853</v>
      </c>
      <c r="B802" s="797">
        <v>800</v>
      </c>
      <c r="C802" s="797">
        <v>15998.400000000001</v>
      </c>
      <c r="D802" s="797">
        <v>217</v>
      </c>
      <c r="E802" s="176">
        <f t="shared" si="75"/>
        <v>31761315.300000045</v>
      </c>
      <c r="F802" s="176">
        <f t="shared" si="75"/>
        <v>1350600</v>
      </c>
      <c r="G802" s="177">
        <f t="shared" si="72"/>
        <v>12764537.899999965</v>
      </c>
      <c r="H802" s="177">
        <f t="shared" si="73"/>
        <v>112913</v>
      </c>
    </row>
    <row r="803" spans="1:8" x14ac:dyDescent="0.25">
      <c r="A803" s="796" t="s">
        <v>853</v>
      </c>
      <c r="B803" s="797">
        <v>801</v>
      </c>
      <c r="C803" s="797">
        <v>20025.700000000004</v>
      </c>
      <c r="D803" s="797">
        <v>292</v>
      </c>
      <c r="E803" s="176">
        <f t="shared" si="75"/>
        <v>31781341.000000045</v>
      </c>
      <c r="F803" s="176">
        <f t="shared" si="75"/>
        <v>1350892</v>
      </c>
      <c r="G803" s="177">
        <f t="shared" si="72"/>
        <v>12744512.199999966</v>
      </c>
      <c r="H803" s="177">
        <f t="shared" si="73"/>
        <v>112621</v>
      </c>
    </row>
    <row r="804" spans="1:8" x14ac:dyDescent="0.25">
      <c r="A804" s="796" t="s">
        <v>853</v>
      </c>
      <c r="B804" s="797">
        <v>802</v>
      </c>
      <c r="C804" s="797">
        <v>16840.5</v>
      </c>
      <c r="D804" s="797">
        <v>248</v>
      </c>
      <c r="E804" s="176">
        <f t="shared" ref="E804:F819" si="76">E803+C804</f>
        <v>31798181.500000045</v>
      </c>
      <c r="F804" s="176">
        <f t="shared" si="76"/>
        <v>1351140</v>
      </c>
      <c r="G804" s="177">
        <f t="shared" si="72"/>
        <v>12727671.699999966</v>
      </c>
      <c r="H804" s="177">
        <f t="shared" si="73"/>
        <v>112373</v>
      </c>
    </row>
    <row r="805" spans="1:8" x14ac:dyDescent="0.25">
      <c r="A805" s="796" t="s">
        <v>853</v>
      </c>
      <c r="B805" s="797">
        <v>803</v>
      </c>
      <c r="C805" s="797">
        <v>20073.299999999996</v>
      </c>
      <c r="D805" s="797">
        <v>274</v>
      </c>
      <c r="E805" s="176">
        <f t="shared" si="76"/>
        <v>31818254.800000045</v>
      </c>
      <c r="F805" s="176">
        <f t="shared" si="76"/>
        <v>1351414</v>
      </c>
      <c r="G805" s="177">
        <f t="shared" si="72"/>
        <v>12707598.399999965</v>
      </c>
      <c r="H805" s="177">
        <f t="shared" si="73"/>
        <v>112099</v>
      </c>
    </row>
    <row r="806" spans="1:8" x14ac:dyDescent="0.25">
      <c r="A806" s="796" t="s">
        <v>853</v>
      </c>
      <c r="B806" s="797">
        <v>804</v>
      </c>
      <c r="C806" s="797">
        <v>16078.399999999998</v>
      </c>
      <c r="D806" s="797">
        <v>228</v>
      </c>
      <c r="E806" s="176">
        <f t="shared" si="76"/>
        <v>31834333.200000044</v>
      </c>
      <c r="F806" s="176">
        <f t="shared" si="76"/>
        <v>1351642</v>
      </c>
      <c r="G806" s="177">
        <f t="shared" si="72"/>
        <v>12691519.999999966</v>
      </c>
      <c r="H806" s="177">
        <f t="shared" si="73"/>
        <v>111871</v>
      </c>
    </row>
    <row r="807" spans="1:8" x14ac:dyDescent="0.25">
      <c r="A807" s="796" t="s">
        <v>853</v>
      </c>
      <c r="B807" s="797">
        <v>805</v>
      </c>
      <c r="C807" s="797">
        <v>10463.6</v>
      </c>
      <c r="D807" s="797">
        <v>156</v>
      </c>
      <c r="E807" s="176">
        <f t="shared" si="76"/>
        <v>31844796.800000045</v>
      </c>
      <c r="F807" s="176">
        <f t="shared" si="76"/>
        <v>1351798</v>
      </c>
      <c r="G807" s="177">
        <f t="shared" si="72"/>
        <v>12681056.399999965</v>
      </c>
      <c r="H807" s="177">
        <f t="shared" si="73"/>
        <v>111715</v>
      </c>
    </row>
    <row r="808" spans="1:8" x14ac:dyDescent="0.25">
      <c r="A808" s="796" t="s">
        <v>853</v>
      </c>
      <c r="B808" s="797">
        <v>806</v>
      </c>
      <c r="C808" s="797">
        <v>16925</v>
      </c>
      <c r="D808" s="797">
        <v>237</v>
      </c>
      <c r="E808" s="176">
        <f t="shared" si="76"/>
        <v>31861721.800000045</v>
      </c>
      <c r="F808" s="176">
        <f t="shared" si="76"/>
        <v>1352035</v>
      </c>
      <c r="G808" s="177">
        <f t="shared" si="72"/>
        <v>12664131.399999965</v>
      </c>
      <c r="H808" s="177">
        <f t="shared" si="73"/>
        <v>111478</v>
      </c>
    </row>
    <row r="809" spans="1:8" x14ac:dyDescent="0.25">
      <c r="A809" s="796" t="s">
        <v>853</v>
      </c>
      <c r="B809" s="797">
        <v>807</v>
      </c>
      <c r="C809" s="797">
        <v>16139.900000000001</v>
      </c>
      <c r="D809" s="797">
        <v>217</v>
      </c>
      <c r="E809" s="176">
        <f t="shared" si="76"/>
        <v>31877861.700000044</v>
      </c>
      <c r="F809" s="176">
        <f t="shared" si="76"/>
        <v>1352252</v>
      </c>
      <c r="G809" s="177">
        <f t="shared" si="72"/>
        <v>12647991.499999966</v>
      </c>
      <c r="H809" s="177">
        <f t="shared" si="73"/>
        <v>111261</v>
      </c>
    </row>
    <row r="810" spans="1:8" x14ac:dyDescent="0.25">
      <c r="A810" s="796" t="s">
        <v>853</v>
      </c>
      <c r="B810" s="797">
        <v>808</v>
      </c>
      <c r="C810" s="797">
        <v>21006.600000000002</v>
      </c>
      <c r="D810" s="797">
        <v>298</v>
      </c>
      <c r="E810" s="176">
        <f t="shared" si="76"/>
        <v>31898868.300000045</v>
      </c>
      <c r="F810" s="176">
        <f t="shared" si="76"/>
        <v>1352550</v>
      </c>
      <c r="G810" s="177">
        <f t="shared" si="72"/>
        <v>12626984.899999965</v>
      </c>
      <c r="H810" s="177">
        <f t="shared" si="73"/>
        <v>110963</v>
      </c>
    </row>
    <row r="811" spans="1:8" x14ac:dyDescent="0.25">
      <c r="A811" s="796" t="s">
        <v>853</v>
      </c>
      <c r="B811" s="797">
        <v>809</v>
      </c>
      <c r="C811" s="797">
        <v>13751.5</v>
      </c>
      <c r="D811" s="797">
        <v>184</v>
      </c>
      <c r="E811" s="176">
        <f t="shared" si="76"/>
        <v>31912619.800000045</v>
      </c>
      <c r="F811" s="176">
        <f t="shared" si="76"/>
        <v>1352734</v>
      </c>
      <c r="G811" s="177">
        <f t="shared" si="72"/>
        <v>12613233.399999965</v>
      </c>
      <c r="H811" s="177">
        <f t="shared" si="73"/>
        <v>110779</v>
      </c>
    </row>
    <row r="812" spans="1:8" x14ac:dyDescent="0.25">
      <c r="A812" s="796" t="s">
        <v>853</v>
      </c>
      <c r="B812" s="797">
        <v>810</v>
      </c>
      <c r="C812" s="797">
        <v>20247.700000000004</v>
      </c>
      <c r="D812" s="797">
        <v>295</v>
      </c>
      <c r="E812" s="176">
        <f t="shared" si="76"/>
        <v>31932867.500000045</v>
      </c>
      <c r="F812" s="176">
        <f t="shared" si="76"/>
        <v>1353029</v>
      </c>
      <c r="G812" s="177">
        <f t="shared" si="72"/>
        <v>12592985.699999966</v>
      </c>
      <c r="H812" s="177">
        <f t="shared" si="73"/>
        <v>110484</v>
      </c>
    </row>
    <row r="813" spans="1:8" x14ac:dyDescent="0.25">
      <c r="A813" s="796" t="s">
        <v>853</v>
      </c>
      <c r="B813" s="797">
        <v>811</v>
      </c>
      <c r="C813" s="797">
        <v>12974.799999999997</v>
      </c>
      <c r="D813" s="797">
        <v>186</v>
      </c>
      <c r="E813" s="176">
        <f t="shared" si="76"/>
        <v>31945842.300000045</v>
      </c>
      <c r="F813" s="176">
        <f t="shared" si="76"/>
        <v>1353215</v>
      </c>
      <c r="G813" s="177">
        <f t="shared" si="72"/>
        <v>12580010.899999965</v>
      </c>
      <c r="H813" s="177">
        <f t="shared" si="73"/>
        <v>110298</v>
      </c>
    </row>
    <row r="814" spans="1:8" x14ac:dyDescent="0.25">
      <c r="A814" s="796" t="s">
        <v>853</v>
      </c>
      <c r="B814" s="797">
        <v>812</v>
      </c>
      <c r="C814" s="797">
        <v>21919.8</v>
      </c>
      <c r="D814" s="797">
        <v>297</v>
      </c>
      <c r="E814" s="176">
        <f t="shared" si="76"/>
        <v>31967762.100000046</v>
      </c>
      <c r="F814" s="176">
        <f t="shared" si="76"/>
        <v>1353512</v>
      </c>
      <c r="G814" s="177">
        <f t="shared" si="72"/>
        <v>12558091.099999964</v>
      </c>
      <c r="H814" s="177">
        <f t="shared" si="73"/>
        <v>110001</v>
      </c>
    </row>
    <row r="815" spans="1:8" x14ac:dyDescent="0.25">
      <c r="A815" s="796" t="s">
        <v>853</v>
      </c>
      <c r="B815" s="797">
        <v>813</v>
      </c>
      <c r="C815" s="797">
        <v>19508</v>
      </c>
      <c r="D815" s="797">
        <v>280</v>
      </c>
      <c r="E815" s="176">
        <f t="shared" si="76"/>
        <v>31987270.100000046</v>
      </c>
      <c r="F815" s="176">
        <f t="shared" si="76"/>
        <v>1353792</v>
      </c>
      <c r="G815" s="177">
        <f t="shared" si="72"/>
        <v>12538583.099999964</v>
      </c>
      <c r="H815" s="177">
        <f t="shared" si="73"/>
        <v>109721</v>
      </c>
    </row>
    <row r="816" spans="1:8" x14ac:dyDescent="0.25">
      <c r="A816" s="796" t="s">
        <v>853</v>
      </c>
      <c r="B816" s="797">
        <v>814</v>
      </c>
      <c r="C816" s="797">
        <v>14650.2</v>
      </c>
      <c r="D816" s="797">
        <v>208</v>
      </c>
      <c r="E816" s="176">
        <f t="shared" si="76"/>
        <v>32001920.300000045</v>
      </c>
      <c r="F816" s="176">
        <f t="shared" si="76"/>
        <v>1354000</v>
      </c>
      <c r="G816" s="177">
        <f t="shared" si="72"/>
        <v>12523932.899999965</v>
      </c>
      <c r="H816" s="177">
        <f t="shared" si="73"/>
        <v>109513</v>
      </c>
    </row>
    <row r="817" spans="1:8" x14ac:dyDescent="0.25">
      <c r="A817" s="796" t="s">
        <v>853</v>
      </c>
      <c r="B817" s="797">
        <v>815</v>
      </c>
      <c r="C817" s="797">
        <v>17929.3</v>
      </c>
      <c r="D817" s="797">
        <v>250</v>
      </c>
      <c r="E817" s="176">
        <f t="shared" si="76"/>
        <v>32019849.600000046</v>
      </c>
      <c r="F817" s="176">
        <f t="shared" si="76"/>
        <v>1354250</v>
      </c>
      <c r="G817" s="177">
        <f t="shared" si="72"/>
        <v>12506003.599999964</v>
      </c>
      <c r="H817" s="177">
        <f t="shared" si="73"/>
        <v>109263</v>
      </c>
    </row>
    <row r="818" spans="1:8" x14ac:dyDescent="0.25">
      <c r="A818" s="796" t="s">
        <v>853</v>
      </c>
      <c r="B818" s="797">
        <v>816</v>
      </c>
      <c r="C818" s="797">
        <v>19583.100000000006</v>
      </c>
      <c r="D818" s="797">
        <v>281</v>
      </c>
      <c r="E818" s="176">
        <f t="shared" si="76"/>
        <v>32039432.700000048</v>
      </c>
      <c r="F818" s="176">
        <f t="shared" si="76"/>
        <v>1354531</v>
      </c>
      <c r="G818" s="177">
        <f t="shared" si="72"/>
        <v>12486420.499999963</v>
      </c>
      <c r="H818" s="177">
        <f t="shared" si="73"/>
        <v>108982</v>
      </c>
    </row>
    <row r="819" spans="1:8" x14ac:dyDescent="0.25">
      <c r="A819" s="796" t="s">
        <v>853</v>
      </c>
      <c r="B819" s="797">
        <v>817</v>
      </c>
      <c r="C819" s="797">
        <v>17157.400000000001</v>
      </c>
      <c r="D819" s="797">
        <v>250</v>
      </c>
      <c r="E819" s="176">
        <f t="shared" si="76"/>
        <v>32056590.100000046</v>
      </c>
      <c r="F819" s="176">
        <f t="shared" si="76"/>
        <v>1354781</v>
      </c>
      <c r="G819" s="177">
        <f t="shared" si="72"/>
        <v>12469263.099999964</v>
      </c>
      <c r="H819" s="177">
        <f t="shared" si="73"/>
        <v>108732</v>
      </c>
    </row>
    <row r="820" spans="1:8" x14ac:dyDescent="0.25">
      <c r="A820" s="796" t="s">
        <v>853</v>
      </c>
      <c r="B820" s="797">
        <v>818</v>
      </c>
      <c r="C820" s="797">
        <v>16360.199999999999</v>
      </c>
      <c r="D820" s="797">
        <v>218</v>
      </c>
      <c r="E820" s="176">
        <f t="shared" ref="E820:F835" si="77">E819+C820</f>
        <v>32072950.300000045</v>
      </c>
      <c r="F820" s="176">
        <f t="shared" si="77"/>
        <v>1354999</v>
      </c>
      <c r="G820" s="177">
        <f t="shared" si="72"/>
        <v>12452902.899999965</v>
      </c>
      <c r="H820" s="177">
        <f t="shared" si="73"/>
        <v>108514</v>
      </c>
    </row>
    <row r="821" spans="1:8" x14ac:dyDescent="0.25">
      <c r="A821" s="796" t="s">
        <v>853</v>
      </c>
      <c r="B821" s="797">
        <v>819</v>
      </c>
      <c r="C821" s="797">
        <v>17198.5</v>
      </c>
      <c r="D821" s="797">
        <v>250</v>
      </c>
      <c r="E821" s="176">
        <f t="shared" si="77"/>
        <v>32090148.800000045</v>
      </c>
      <c r="F821" s="176">
        <f t="shared" si="77"/>
        <v>1355249</v>
      </c>
      <c r="G821" s="177">
        <f t="shared" si="72"/>
        <v>12435704.399999965</v>
      </c>
      <c r="H821" s="177">
        <f t="shared" si="73"/>
        <v>108264</v>
      </c>
    </row>
    <row r="822" spans="1:8" x14ac:dyDescent="0.25">
      <c r="A822" s="796" t="s">
        <v>853</v>
      </c>
      <c r="B822" s="797">
        <v>820</v>
      </c>
      <c r="C822" s="797">
        <v>15579.599999999999</v>
      </c>
      <c r="D822" s="797">
        <v>228</v>
      </c>
      <c r="E822" s="176">
        <f t="shared" si="77"/>
        <v>32105728.400000047</v>
      </c>
      <c r="F822" s="176">
        <f t="shared" si="77"/>
        <v>1355477</v>
      </c>
      <c r="G822" s="177">
        <f t="shared" si="72"/>
        <v>12420124.799999963</v>
      </c>
      <c r="H822" s="177">
        <f t="shared" si="73"/>
        <v>108036</v>
      </c>
    </row>
    <row r="823" spans="1:8" x14ac:dyDescent="0.25">
      <c r="A823" s="796" t="s">
        <v>853</v>
      </c>
      <c r="B823" s="797">
        <v>821</v>
      </c>
      <c r="C823" s="797">
        <v>16420.599999999999</v>
      </c>
      <c r="D823" s="797">
        <v>235</v>
      </c>
      <c r="E823" s="176">
        <f t="shared" si="77"/>
        <v>32122149.000000048</v>
      </c>
      <c r="F823" s="176">
        <f t="shared" si="77"/>
        <v>1355712</v>
      </c>
      <c r="G823" s="177">
        <f t="shared" si="72"/>
        <v>12403704.199999962</v>
      </c>
      <c r="H823" s="177">
        <f t="shared" si="73"/>
        <v>107801</v>
      </c>
    </row>
    <row r="824" spans="1:8" x14ac:dyDescent="0.25">
      <c r="A824" s="796" t="s">
        <v>853</v>
      </c>
      <c r="B824" s="797">
        <v>822</v>
      </c>
      <c r="C824" s="797">
        <v>9040.4</v>
      </c>
      <c r="D824" s="797">
        <v>126</v>
      </c>
      <c r="E824" s="176">
        <f t="shared" si="77"/>
        <v>32131189.400000047</v>
      </c>
      <c r="F824" s="176">
        <f t="shared" si="77"/>
        <v>1355838</v>
      </c>
      <c r="G824" s="177">
        <f t="shared" si="72"/>
        <v>12394663.799999963</v>
      </c>
      <c r="H824" s="177">
        <f t="shared" si="73"/>
        <v>107675</v>
      </c>
    </row>
    <row r="825" spans="1:8" x14ac:dyDescent="0.25">
      <c r="A825" s="796" t="s">
        <v>853</v>
      </c>
      <c r="B825" s="797">
        <v>823</v>
      </c>
      <c r="C825" s="797">
        <v>14814</v>
      </c>
      <c r="D825" s="797">
        <v>211</v>
      </c>
      <c r="E825" s="176">
        <f t="shared" si="77"/>
        <v>32146003.400000047</v>
      </c>
      <c r="F825" s="176">
        <f t="shared" si="77"/>
        <v>1356049</v>
      </c>
      <c r="G825" s="177">
        <f t="shared" si="72"/>
        <v>12379849.799999963</v>
      </c>
      <c r="H825" s="177">
        <f t="shared" si="73"/>
        <v>107464</v>
      </c>
    </row>
    <row r="826" spans="1:8" x14ac:dyDescent="0.25">
      <c r="A826" s="796" t="s">
        <v>853</v>
      </c>
      <c r="B826" s="797">
        <v>824</v>
      </c>
      <c r="C826" s="797">
        <v>18952.7</v>
      </c>
      <c r="D826" s="797">
        <v>274</v>
      </c>
      <c r="E826" s="176">
        <f t="shared" si="77"/>
        <v>32164956.100000046</v>
      </c>
      <c r="F826" s="176">
        <f t="shared" si="77"/>
        <v>1356323</v>
      </c>
      <c r="G826" s="177">
        <f t="shared" si="72"/>
        <v>12360897.099999964</v>
      </c>
      <c r="H826" s="177">
        <f t="shared" si="73"/>
        <v>107190</v>
      </c>
    </row>
    <row r="827" spans="1:8" x14ac:dyDescent="0.25">
      <c r="A827" s="796" t="s">
        <v>853</v>
      </c>
      <c r="B827" s="797">
        <v>825</v>
      </c>
      <c r="C827" s="797">
        <v>13198.3</v>
      </c>
      <c r="D827" s="797">
        <v>177</v>
      </c>
      <c r="E827" s="176">
        <f t="shared" si="77"/>
        <v>32178154.400000047</v>
      </c>
      <c r="F827" s="176">
        <f t="shared" si="77"/>
        <v>1356500</v>
      </c>
      <c r="G827" s="177">
        <f t="shared" si="72"/>
        <v>12347698.799999963</v>
      </c>
      <c r="H827" s="177">
        <f t="shared" si="73"/>
        <v>107013</v>
      </c>
    </row>
    <row r="828" spans="1:8" x14ac:dyDescent="0.25">
      <c r="A828" s="796" t="s">
        <v>853</v>
      </c>
      <c r="B828" s="797">
        <v>826</v>
      </c>
      <c r="C828" s="797">
        <v>16519.399999999998</v>
      </c>
      <c r="D828" s="797">
        <v>222</v>
      </c>
      <c r="E828" s="176">
        <f t="shared" si="77"/>
        <v>32194673.800000045</v>
      </c>
      <c r="F828" s="176">
        <f t="shared" si="77"/>
        <v>1356722</v>
      </c>
      <c r="G828" s="177">
        <f t="shared" si="72"/>
        <v>12331179.399999965</v>
      </c>
      <c r="H828" s="177">
        <f t="shared" si="73"/>
        <v>106791</v>
      </c>
    </row>
    <row r="829" spans="1:8" x14ac:dyDescent="0.25">
      <c r="A829" s="796" t="s">
        <v>853</v>
      </c>
      <c r="B829" s="797">
        <v>827</v>
      </c>
      <c r="C829" s="797">
        <v>28114.999999999989</v>
      </c>
      <c r="D829" s="797">
        <v>395</v>
      </c>
      <c r="E829" s="176">
        <f t="shared" si="77"/>
        <v>32222788.800000045</v>
      </c>
      <c r="F829" s="176">
        <f t="shared" si="77"/>
        <v>1357117</v>
      </c>
      <c r="G829" s="177">
        <f t="shared" si="72"/>
        <v>12303064.399999965</v>
      </c>
      <c r="H829" s="177">
        <f t="shared" si="73"/>
        <v>106396</v>
      </c>
    </row>
    <row r="830" spans="1:8" x14ac:dyDescent="0.25">
      <c r="A830" s="796" t="s">
        <v>853</v>
      </c>
      <c r="B830" s="797">
        <v>828</v>
      </c>
      <c r="C830" s="797">
        <v>26493.9</v>
      </c>
      <c r="D830" s="797">
        <v>365</v>
      </c>
      <c r="E830" s="176">
        <f t="shared" si="77"/>
        <v>32249282.700000044</v>
      </c>
      <c r="F830" s="176">
        <f t="shared" si="77"/>
        <v>1357482</v>
      </c>
      <c r="G830" s="177">
        <f t="shared" si="72"/>
        <v>12276570.499999966</v>
      </c>
      <c r="H830" s="177">
        <f t="shared" si="73"/>
        <v>106031</v>
      </c>
    </row>
    <row r="831" spans="1:8" x14ac:dyDescent="0.25">
      <c r="A831" s="796" t="s">
        <v>853</v>
      </c>
      <c r="B831" s="797">
        <v>829</v>
      </c>
      <c r="C831" s="797">
        <v>19064.099999999999</v>
      </c>
      <c r="D831" s="797">
        <v>259</v>
      </c>
      <c r="E831" s="176">
        <f t="shared" si="77"/>
        <v>32268346.800000045</v>
      </c>
      <c r="F831" s="176">
        <f t="shared" si="77"/>
        <v>1357741</v>
      </c>
      <c r="G831" s="177">
        <f t="shared" si="72"/>
        <v>12257506.399999965</v>
      </c>
      <c r="H831" s="177">
        <f t="shared" si="73"/>
        <v>105772</v>
      </c>
    </row>
    <row r="832" spans="1:8" x14ac:dyDescent="0.25">
      <c r="A832" s="796" t="s">
        <v>853</v>
      </c>
      <c r="B832" s="797">
        <v>830</v>
      </c>
      <c r="C832" s="797">
        <v>17428.2</v>
      </c>
      <c r="D832" s="797">
        <v>249</v>
      </c>
      <c r="E832" s="176">
        <f t="shared" si="77"/>
        <v>32285775.000000045</v>
      </c>
      <c r="F832" s="176">
        <f t="shared" si="77"/>
        <v>1357990</v>
      </c>
      <c r="G832" s="177">
        <f t="shared" si="72"/>
        <v>12240078.199999966</v>
      </c>
      <c r="H832" s="177">
        <f t="shared" si="73"/>
        <v>105523</v>
      </c>
    </row>
    <row r="833" spans="1:8" x14ac:dyDescent="0.25">
      <c r="A833" s="796" t="s">
        <v>853</v>
      </c>
      <c r="B833" s="797">
        <v>831</v>
      </c>
      <c r="C833" s="797">
        <v>18280.599999999999</v>
      </c>
      <c r="D833" s="797">
        <v>258</v>
      </c>
      <c r="E833" s="176">
        <f t="shared" si="77"/>
        <v>32304055.600000046</v>
      </c>
      <c r="F833" s="176">
        <f t="shared" si="77"/>
        <v>1358248</v>
      </c>
      <c r="G833" s="177">
        <f t="shared" si="72"/>
        <v>12221797.599999964</v>
      </c>
      <c r="H833" s="177">
        <f t="shared" si="73"/>
        <v>105265</v>
      </c>
    </row>
    <row r="834" spans="1:8" x14ac:dyDescent="0.25">
      <c r="A834" s="796" t="s">
        <v>853</v>
      </c>
      <c r="B834" s="797">
        <v>832</v>
      </c>
      <c r="C834" s="797">
        <v>12476.400000000001</v>
      </c>
      <c r="D834" s="797">
        <v>179</v>
      </c>
      <c r="E834" s="176">
        <f t="shared" si="77"/>
        <v>32316532.000000045</v>
      </c>
      <c r="F834" s="176">
        <f t="shared" si="77"/>
        <v>1358427</v>
      </c>
      <c r="G834" s="177">
        <f t="shared" si="72"/>
        <v>12209321.199999966</v>
      </c>
      <c r="H834" s="177">
        <f t="shared" si="73"/>
        <v>105086</v>
      </c>
    </row>
    <row r="835" spans="1:8" x14ac:dyDescent="0.25">
      <c r="A835" s="796" t="s">
        <v>853</v>
      </c>
      <c r="B835" s="797">
        <v>833</v>
      </c>
      <c r="C835" s="797">
        <v>20822.099999999995</v>
      </c>
      <c r="D835" s="797">
        <v>291</v>
      </c>
      <c r="E835" s="176">
        <f t="shared" si="77"/>
        <v>32337354.100000046</v>
      </c>
      <c r="F835" s="176">
        <f t="shared" si="77"/>
        <v>1358718</v>
      </c>
      <c r="G835" s="177">
        <f t="shared" ref="G835:G898" si="78">$E$2394-E835</f>
        <v>12188499.099999964</v>
      </c>
      <c r="H835" s="177">
        <f t="shared" ref="H835:H898" si="79">$F$2394-F835</f>
        <v>104795</v>
      </c>
    </row>
    <row r="836" spans="1:8" x14ac:dyDescent="0.25">
      <c r="A836" s="796" t="s">
        <v>853</v>
      </c>
      <c r="B836" s="797">
        <v>834</v>
      </c>
      <c r="C836" s="797">
        <v>13340.000000000002</v>
      </c>
      <c r="D836" s="797">
        <v>180</v>
      </c>
      <c r="E836" s="176">
        <f t="shared" ref="E836:F851" si="80">E835+C836</f>
        <v>32350694.100000046</v>
      </c>
      <c r="F836" s="176">
        <f t="shared" si="80"/>
        <v>1358898</v>
      </c>
      <c r="G836" s="177">
        <f t="shared" si="78"/>
        <v>12175159.099999964</v>
      </c>
      <c r="H836" s="177">
        <f t="shared" si="79"/>
        <v>104615</v>
      </c>
    </row>
    <row r="837" spans="1:8" x14ac:dyDescent="0.25">
      <c r="A837" s="796" t="s">
        <v>853</v>
      </c>
      <c r="B837" s="797">
        <v>835</v>
      </c>
      <c r="C837" s="797">
        <v>12524.799999999997</v>
      </c>
      <c r="D837" s="797">
        <v>180</v>
      </c>
      <c r="E837" s="176">
        <f t="shared" si="80"/>
        <v>32363218.900000047</v>
      </c>
      <c r="F837" s="176">
        <f t="shared" si="80"/>
        <v>1359078</v>
      </c>
      <c r="G837" s="177">
        <f t="shared" si="78"/>
        <v>12162634.299999963</v>
      </c>
      <c r="H837" s="177">
        <f t="shared" si="79"/>
        <v>104435</v>
      </c>
    </row>
    <row r="838" spans="1:8" x14ac:dyDescent="0.25">
      <c r="A838" s="796" t="s">
        <v>853</v>
      </c>
      <c r="B838" s="797">
        <v>836</v>
      </c>
      <c r="C838" s="797">
        <v>18390.900000000001</v>
      </c>
      <c r="D838" s="797">
        <v>260</v>
      </c>
      <c r="E838" s="176">
        <f t="shared" si="80"/>
        <v>32381609.800000045</v>
      </c>
      <c r="F838" s="176">
        <f t="shared" si="80"/>
        <v>1359338</v>
      </c>
      <c r="G838" s="177">
        <f t="shared" si="78"/>
        <v>12144243.399999965</v>
      </c>
      <c r="H838" s="177">
        <f t="shared" si="79"/>
        <v>104175</v>
      </c>
    </row>
    <row r="839" spans="1:8" x14ac:dyDescent="0.25">
      <c r="A839" s="796" t="s">
        <v>853</v>
      </c>
      <c r="B839" s="797">
        <v>837</v>
      </c>
      <c r="C839" s="797">
        <v>23433.599999999999</v>
      </c>
      <c r="D839" s="797">
        <v>319</v>
      </c>
      <c r="E839" s="176">
        <f t="shared" si="80"/>
        <v>32405043.400000047</v>
      </c>
      <c r="F839" s="176">
        <f t="shared" si="80"/>
        <v>1359657</v>
      </c>
      <c r="G839" s="177">
        <f t="shared" si="78"/>
        <v>12120809.799999963</v>
      </c>
      <c r="H839" s="177">
        <f t="shared" si="79"/>
        <v>103856</v>
      </c>
    </row>
    <row r="840" spans="1:8" x14ac:dyDescent="0.25">
      <c r="A840" s="796" t="s">
        <v>853</v>
      </c>
      <c r="B840" s="797">
        <v>838</v>
      </c>
      <c r="C840" s="797">
        <v>13408.2</v>
      </c>
      <c r="D840" s="797">
        <v>192</v>
      </c>
      <c r="E840" s="176">
        <f t="shared" si="80"/>
        <v>32418451.600000046</v>
      </c>
      <c r="F840" s="176">
        <f t="shared" si="80"/>
        <v>1359849</v>
      </c>
      <c r="G840" s="177">
        <f t="shared" si="78"/>
        <v>12107401.599999964</v>
      </c>
      <c r="H840" s="177">
        <f t="shared" si="79"/>
        <v>103664</v>
      </c>
    </row>
    <row r="841" spans="1:8" x14ac:dyDescent="0.25">
      <c r="A841" s="796" t="s">
        <v>853</v>
      </c>
      <c r="B841" s="797">
        <v>839</v>
      </c>
      <c r="C841" s="797">
        <v>15941.599999999999</v>
      </c>
      <c r="D841" s="797">
        <v>216</v>
      </c>
      <c r="E841" s="176">
        <f t="shared" si="80"/>
        <v>32434393.200000048</v>
      </c>
      <c r="F841" s="176">
        <f t="shared" si="80"/>
        <v>1360065</v>
      </c>
      <c r="G841" s="177">
        <f t="shared" si="78"/>
        <v>12091459.999999963</v>
      </c>
      <c r="H841" s="177">
        <f t="shared" si="79"/>
        <v>103448</v>
      </c>
    </row>
    <row r="842" spans="1:8" x14ac:dyDescent="0.25">
      <c r="A842" s="796" t="s">
        <v>853</v>
      </c>
      <c r="B842" s="797">
        <v>840</v>
      </c>
      <c r="C842" s="797">
        <v>15119.100000000002</v>
      </c>
      <c r="D842" s="797">
        <v>210</v>
      </c>
      <c r="E842" s="176">
        <f t="shared" si="80"/>
        <v>32449512.300000049</v>
      </c>
      <c r="F842" s="176">
        <f t="shared" si="80"/>
        <v>1360275</v>
      </c>
      <c r="G842" s="177">
        <f t="shared" si="78"/>
        <v>12076340.899999961</v>
      </c>
      <c r="H842" s="177">
        <f t="shared" si="79"/>
        <v>103238</v>
      </c>
    </row>
    <row r="843" spans="1:8" x14ac:dyDescent="0.25">
      <c r="A843" s="796" t="s">
        <v>853</v>
      </c>
      <c r="B843" s="797">
        <v>841</v>
      </c>
      <c r="C843" s="797">
        <v>31954.699999999993</v>
      </c>
      <c r="D843" s="797">
        <v>441</v>
      </c>
      <c r="E843" s="176">
        <f t="shared" si="80"/>
        <v>32481467.000000048</v>
      </c>
      <c r="F843" s="176">
        <f t="shared" si="80"/>
        <v>1360716</v>
      </c>
      <c r="G843" s="177">
        <f t="shared" si="78"/>
        <v>12044386.199999962</v>
      </c>
      <c r="H843" s="177">
        <f t="shared" si="79"/>
        <v>102797</v>
      </c>
    </row>
    <row r="844" spans="1:8" x14ac:dyDescent="0.25">
      <c r="A844" s="796" t="s">
        <v>853</v>
      </c>
      <c r="B844" s="797">
        <v>842</v>
      </c>
      <c r="C844" s="797">
        <v>14314.299999999997</v>
      </c>
      <c r="D844" s="797">
        <v>200</v>
      </c>
      <c r="E844" s="176">
        <f t="shared" si="80"/>
        <v>32495781.300000049</v>
      </c>
      <c r="F844" s="176">
        <f t="shared" si="80"/>
        <v>1360916</v>
      </c>
      <c r="G844" s="177">
        <f t="shared" si="78"/>
        <v>12030071.899999961</v>
      </c>
      <c r="H844" s="177">
        <f t="shared" si="79"/>
        <v>102597</v>
      </c>
    </row>
    <row r="845" spans="1:8" x14ac:dyDescent="0.25">
      <c r="A845" s="796" t="s">
        <v>853</v>
      </c>
      <c r="B845" s="797">
        <v>843</v>
      </c>
      <c r="C845" s="797">
        <v>20233.5</v>
      </c>
      <c r="D845" s="797">
        <v>276</v>
      </c>
      <c r="E845" s="176">
        <f t="shared" si="80"/>
        <v>32516014.800000049</v>
      </c>
      <c r="F845" s="176">
        <f t="shared" si="80"/>
        <v>1361192</v>
      </c>
      <c r="G845" s="177">
        <f t="shared" si="78"/>
        <v>12009838.399999961</v>
      </c>
      <c r="H845" s="177">
        <f t="shared" si="79"/>
        <v>102321</v>
      </c>
    </row>
    <row r="846" spans="1:8" x14ac:dyDescent="0.25">
      <c r="A846" s="796" t="s">
        <v>853</v>
      </c>
      <c r="B846" s="797">
        <v>844</v>
      </c>
      <c r="C846" s="797">
        <v>12658.6</v>
      </c>
      <c r="D846" s="797">
        <v>179</v>
      </c>
      <c r="E846" s="176">
        <f t="shared" si="80"/>
        <v>32528673.400000051</v>
      </c>
      <c r="F846" s="176">
        <f t="shared" si="80"/>
        <v>1361371</v>
      </c>
      <c r="G846" s="177">
        <f t="shared" si="78"/>
        <v>11997179.79999996</v>
      </c>
      <c r="H846" s="177">
        <f t="shared" si="79"/>
        <v>102142</v>
      </c>
    </row>
    <row r="847" spans="1:8" x14ac:dyDescent="0.25">
      <c r="A847" s="796" t="s">
        <v>853</v>
      </c>
      <c r="B847" s="797">
        <v>845</v>
      </c>
      <c r="C847" s="797">
        <v>16052.300000000001</v>
      </c>
      <c r="D847" s="797">
        <v>218</v>
      </c>
      <c r="E847" s="176">
        <f t="shared" si="80"/>
        <v>32544725.700000051</v>
      </c>
      <c r="F847" s="176">
        <f t="shared" si="80"/>
        <v>1361589</v>
      </c>
      <c r="G847" s="177">
        <f t="shared" si="78"/>
        <v>11981127.499999959</v>
      </c>
      <c r="H847" s="177">
        <f t="shared" si="79"/>
        <v>101924</v>
      </c>
    </row>
    <row r="848" spans="1:8" x14ac:dyDescent="0.25">
      <c r="A848" s="796" t="s">
        <v>853</v>
      </c>
      <c r="B848" s="797">
        <v>846</v>
      </c>
      <c r="C848" s="797">
        <v>15227.7</v>
      </c>
      <c r="D848" s="797">
        <v>196</v>
      </c>
      <c r="E848" s="176">
        <f t="shared" si="80"/>
        <v>32559953.400000051</v>
      </c>
      <c r="F848" s="176">
        <f t="shared" si="80"/>
        <v>1361785</v>
      </c>
      <c r="G848" s="177">
        <f t="shared" si="78"/>
        <v>11965899.79999996</v>
      </c>
      <c r="H848" s="177">
        <f t="shared" si="79"/>
        <v>101728</v>
      </c>
    </row>
    <row r="849" spans="1:8" x14ac:dyDescent="0.25">
      <c r="A849" s="796" t="s">
        <v>853</v>
      </c>
      <c r="B849" s="797">
        <v>847</v>
      </c>
      <c r="C849" s="797">
        <v>19479.7</v>
      </c>
      <c r="D849" s="797">
        <v>257</v>
      </c>
      <c r="E849" s="176">
        <f t="shared" si="80"/>
        <v>32579433.10000005</v>
      </c>
      <c r="F849" s="176">
        <f t="shared" si="80"/>
        <v>1362042</v>
      </c>
      <c r="G849" s="177">
        <f t="shared" si="78"/>
        <v>11946420.099999961</v>
      </c>
      <c r="H849" s="177">
        <f t="shared" si="79"/>
        <v>101471</v>
      </c>
    </row>
    <row r="850" spans="1:8" x14ac:dyDescent="0.25">
      <c r="A850" s="796" t="s">
        <v>853</v>
      </c>
      <c r="B850" s="797">
        <v>848</v>
      </c>
      <c r="C850" s="797">
        <v>15264.400000000001</v>
      </c>
      <c r="D850" s="797">
        <v>202</v>
      </c>
      <c r="E850" s="176">
        <f t="shared" si="80"/>
        <v>32594697.500000048</v>
      </c>
      <c r="F850" s="176">
        <f t="shared" si="80"/>
        <v>1362244</v>
      </c>
      <c r="G850" s="177">
        <f t="shared" si="78"/>
        <v>11931155.699999962</v>
      </c>
      <c r="H850" s="177">
        <f t="shared" si="79"/>
        <v>101269</v>
      </c>
    </row>
    <row r="851" spans="1:8" x14ac:dyDescent="0.25">
      <c r="A851" s="796" t="s">
        <v>853</v>
      </c>
      <c r="B851" s="797">
        <v>849</v>
      </c>
      <c r="C851" s="797">
        <v>14429.7</v>
      </c>
      <c r="D851" s="797">
        <v>198</v>
      </c>
      <c r="E851" s="176">
        <f t="shared" si="80"/>
        <v>32609127.200000048</v>
      </c>
      <c r="F851" s="176">
        <f t="shared" si="80"/>
        <v>1362442</v>
      </c>
      <c r="G851" s="177">
        <f t="shared" si="78"/>
        <v>11916725.999999963</v>
      </c>
      <c r="H851" s="177">
        <f t="shared" si="79"/>
        <v>101071</v>
      </c>
    </row>
    <row r="852" spans="1:8" x14ac:dyDescent="0.25">
      <c r="A852" s="796" t="s">
        <v>853</v>
      </c>
      <c r="B852" s="797">
        <v>850</v>
      </c>
      <c r="C852" s="797">
        <v>18697.999999999996</v>
      </c>
      <c r="D852" s="797">
        <v>256</v>
      </c>
      <c r="E852" s="176">
        <f t="shared" ref="E852:F867" si="81">E851+C852</f>
        <v>32627825.200000048</v>
      </c>
      <c r="F852" s="176">
        <f t="shared" si="81"/>
        <v>1362698</v>
      </c>
      <c r="G852" s="177">
        <f t="shared" si="78"/>
        <v>11898027.999999963</v>
      </c>
      <c r="H852" s="177">
        <f t="shared" si="79"/>
        <v>100815</v>
      </c>
    </row>
    <row r="853" spans="1:8" x14ac:dyDescent="0.25">
      <c r="A853" s="796" t="s">
        <v>853</v>
      </c>
      <c r="B853" s="797">
        <v>851</v>
      </c>
      <c r="C853" s="797">
        <v>16169.500000000002</v>
      </c>
      <c r="D853" s="797">
        <v>208</v>
      </c>
      <c r="E853" s="176">
        <f t="shared" si="81"/>
        <v>32643994.700000048</v>
      </c>
      <c r="F853" s="176">
        <f t="shared" si="81"/>
        <v>1362906</v>
      </c>
      <c r="G853" s="177">
        <f t="shared" si="78"/>
        <v>11881858.499999963</v>
      </c>
      <c r="H853" s="177">
        <f t="shared" si="79"/>
        <v>100607</v>
      </c>
    </row>
    <row r="854" spans="1:8" x14ac:dyDescent="0.25">
      <c r="A854" s="796" t="s">
        <v>853</v>
      </c>
      <c r="B854" s="797">
        <v>852</v>
      </c>
      <c r="C854" s="797">
        <v>17890.400000000001</v>
      </c>
      <c r="D854" s="797">
        <v>250</v>
      </c>
      <c r="E854" s="176">
        <f t="shared" si="81"/>
        <v>32661885.100000046</v>
      </c>
      <c r="F854" s="176">
        <f t="shared" si="81"/>
        <v>1363156</v>
      </c>
      <c r="G854" s="177">
        <f t="shared" si="78"/>
        <v>11863968.099999964</v>
      </c>
      <c r="H854" s="177">
        <f t="shared" si="79"/>
        <v>100357</v>
      </c>
    </row>
    <row r="855" spans="1:8" x14ac:dyDescent="0.25">
      <c r="A855" s="796" t="s">
        <v>853</v>
      </c>
      <c r="B855" s="797">
        <v>853</v>
      </c>
      <c r="C855" s="797">
        <v>12793.199999999999</v>
      </c>
      <c r="D855" s="797">
        <v>173</v>
      </c>
      <c r="E855" s="176">
        <f t="shared" si="81"/>
        <v>32674678.300000045</v>
      </c>
      <c r="F855" s="176">
        <f t="shared" si="81"/>
        <v>1363329</v>
      </c>
      <c r="G855" s="177">
        <f t="shared" si="78"/>
        <v>11851174.899999965</v>
      </c>
      <c r="H855" s="177">
        <f t="shared" si="79"/>
        <v>100184</v>
      </c>
    </row>
    <row r="856" spans="1:8" x14ac:dyDescent="0.25">
      <c r="A856" s="796" t="s">
        <v>853</v>
      </c>
      <c r="B856" s="797">
        <v>854</v>
      </c>
      <c r="C856" s="797">
        <v>10245.900000000001</v>
      </c>
      <c r="D856" s="797">
        <v>144</v>
      </c>
      <c r="E856" s="176">
        <f t="shared" si="81"/>
        <v>32684924.200000044</v>
      </c>
      <c r="F856" s="176">
        <f t="shared" si="81"/>
        <v>1363473</v>
      </c>
      <c r="G856" s="177">
        <f t="shared" si="78"/>
        <v>11840928.999999966</v>
      </c>
      <c r="H856" s="177">
        <f t="shared" si="79"/>
        <v>100040</v>
      </c>
    </row>
    <row r="857" spans="1:8" x14ac:dyDescent="0.25">
      <c r="A857" s="796" t="s">
        <v>853</v>
      </c>
      <c r="B857" s="797">
        <v>855</v>
      </c>
      <c r="C857" s="797">
        <v>15389.600000000002</v>
      </c>
      <c r="D857" s="797">
        <v>196</v>
      </c>
      <c r="E857" s="176">
        <f t="shared" si="81"/>
        <v>32700313.800000045</v>
      </c>
      <c r="F857" s="176">
        <f t="shared" si="81"/>
        <v>1363669</v>
      </c>
      <c r="G857" s="177">
        <f t="shared" si="78"/>
        <v>11825539.399999965</v>
      </c>
      <c r="H857" s="177">
        <f t="shared" si="79"/>
        <v>99844</v>
      </c>
    </row>
    <row r="858" spans="1:8" x14ac:dyDescent="0.25">
      <c r="A858" s="796" t="s">
        <v>853</v>
      </c>
      <c r="B858" s="797">
        <v>856</v>
      </c>
      <c r="C858" s="797">
        <v>17118.400000000001</v>
      </c>
      <c r="D858" s="797">
        <v>225</v>
      </c>
      <c r="E858" s="176">
        <f t="shared" si="81"/>
        <v>32717432.200000044</v>
      </c>
      <c r="F858" s="176">
        <f t="shared" si="81"/>
        <v>1363894</v>
      </c>
      <c r="G858" s="177">
        <f t="shared" si="78"/>
        <v>11808420.999999966</v>
      </c>
      <c r="H858" s="177">
        <f t="shared" si="79"/>
        <v>99619</v>
      </c>
    </row>
    <row r="859" spans="1:8" x14ac:dyDescent="0.25">
      <c r="A859" s="796" t="s">
        <v>853</v>
      </c>
      <c r="B859" s="797">
        <v>857</v>
      </c>
      <c r="C859" s="797">
        <v>11997.099999999999</v>
      </c>
      <c r="D859" s="797">
        <v>157</v>
      </c>
      <c r="E859" s="176">
        <f t="shared" si="81"/>
        <v>32729429.300000045</v>
      </c>
      <c r="F859" s="176">
        <f t="shared" si="81"/>
        <v>1364051</v>
      </c>
      <c r="G859" s="177">
        <f t="shared" si="78"/>
        <v>11796423.899999965</v>
      </c>
      <c r="H859" s="177">
        <f t="shared" si="79"/>
        <v>99462</v>
      </c>
    </row>
    <row r="860" spans="1:8" x14ac:dyDescent="0.25">
      <c r="A860" s="796" t="s">
        <v>853</v>
      </c>
      <c r="B860" s="797">
        <v>858</v>
      </c>
      <c r="C860" s="797">
        <v>11151.5</v>
      </c>
      <c r="D860" s="797">
        <v>152</v>
      </c>
      <c r="E860" s="176">
        <f t="shared" si="81"/>
        <v>32740580.800000045</v>
      </c>
      <c r="F860" s="176">
        <f t="shared" si="81"/>
        <v>1364203</v>
      </c>
      <c r="G860" s="177">
        <f t="shared" si="78"/>
        <v>11785272.399999965</v>
      </c>
      <c r="H860" s="177">
        <f t="shared" si="79"/>
        <v>99310</v>
      </c>
    </row>
    <row r="861" spans="1:8" x14ac:dyDescent="0.25">
      <c r="A861" s="796" t="s">
        <v>853</v>
      </c>
      <c r="B861" s="797">
        <v>859</v>
      </c>
      <c r="C861" s="797">
        <v>22332.7</v>
      </c>
      <c r="D861" s="797">
        <v>304</v>
      </c>
      <c r="E861" s="176">
        <f t="shared" si="81"/>
        <v>32762913.500000045</v>
      </c>
      <c r="F861" s="176">
        <f t="shared" si="81"/>
        <v>1364507</v>
      </c>
      <c r="G861" s="177">
        <f t="shared" si="78"/>
        <v>11762939.699999966</v>
      </c>
      <c r="H861" s="177">
        <f t="shared" si="79"/>
        <v>99006</v>
      </c>
    </row>
    <row r="862" spans="1:8" x14ac:dyDescent="0.25">
      <c r="A862" s="796" t="s">
        <v>853</v>
      </c>
      <c r="B862" s="797">
        <v>860</v>
      </c>
      <c r="C862" s="797">
        <v>27518.299999999996</v>
      </c>
      <c r="D862" s="797">
        <v>383</v>
      </c>
      <c r="E862" s="176">
        <f t="shared" si="81"/>
        <v>32790431.800000045</v>
      </c>
      <c r="F862" s="176">
        <f t="shared" si="81"/>
        <v>1364890</v>
      </c>
      <c r="G862" s="177">
        <f t="shared" si="78"/>
        <v>11735421.399999965</v>
      </c>
      <c r="H862" s="177">
        <f t="shared" si="79"/>
        <v>98623</v>
      </c>
    </row>
    <row r="863" spans="1:8" x14ac:dyDescent="0.25">
      <c r="A863" s="796" t="s">
        <v>853</v>
      </c>
      <c r="B863" s="797">
        <v>861</v>
      </c>
      <c r="C863" s="797">
        <v>12915.7</v>
      </c>
      <c r="D863" s="797">
        <v>180</v>
      </c>
      <c r="E863" s="176">
        <f t="shared" si="81"/>
        <v>32803347.500000045</v>
      </c>
      <c r="F863" s="176">
        <f t="shared" si="81"/>
        <v>1365070</v>
      </c>
      <c r="G863" s="177">
        <f t="shared" si="78"/>
        <v>11722505.699999966</v>
      </c>
      <c r="H863" s="177">
        <f t="shared" si="79"/>
        <v>98443</v>
      </c>
    </row>
    <row r="864" spans="1:8" x14ac:dyDescent="0.25">
      <c r="A864" s="796" t="s">
        <v>853</v>
      </c>
      <c r="B864" s="797">
        <v>862</v>
      </c>
      <c r="C864" s="797">
        <v>11204.900000000001</v>
      </c>
      <c r="D864" s="797">
        <v>152</v>
      </c>
      <c r="E864" s="176">
        <f t="shared" si="81"/>
        <v>32814552.400000043</v>
      </c>
      <c r="F864" s="176">
        <f t="shared" si="81"/>
        <v>1365222</v>
      </c>
      <c r="G864" s="177">
        <f t="shared" si="78"/>
        <v>11711300.799999967</v>
      </c>
      <c r="H864" s="177">
        <f t="shared" si="79"/>
        <v>98291</v>
      </c>
    </row>
    <row r="865" spans="1:8" x14ac:dyDescent="0.25">
      <c r="A865" s="796" t="s">
        <v>853</v>
      </c>
      <c r="B865" s="797">
        <v>863</v>
      </c>
      <c r="C865" s="797">
        <v>12944.1</v>
      </c>
      <c r="D865" s="797">
        <v>174</v>
      </c>
      <c r="E865" s="176">
        <f t="shared" si="81"/>
        <v>32827496.500000045</v>
      </c>
      <c r="F865" s="176">
        <f t="shared" si="81"/>
        <v>1365396</v>
      </c>
      <c r="G865" s="177">
        <f t="shared" si="78"/>
        <v>11698356.699999966</v>
      </c>
      <c r="H865" s="177">
        <f t="shared" si="79"/>
        <v>98117</v>
      </c>
    </row>
    <row r="866" spans="1:8" x14ac:dyDescent="0.25">
      <c r="A866" s="796" t="s">
        <v>853</v>
      </c>
      <c r="B866" s="797">
        <v>864</v>
      </c>
      <c r="C866" s="797">
        <v>20735.100000000002</v>
      </c>
      <c r="D866" s="797">
        <v>266</v>
      </c>
      <c r="E866" s="176">
        <f t="shared" si="81"/>
        <v>32848231.600000046</v>
      </c>
      <c r="F866" s="176">
        <f t="shared" si="81"/>
        <v>1365662</v>
      </c>
      <c r="G866" s="177">
        <f t="shared" si="78"/>
        <v>11677621.599999964</v>
      </c>
      <c r="H866" s="177">
        <f t="shared" si="79"/>
        <v>97851</v>
      </c>
    </row>
    <row r="867" spans="1:8" x14ac:dyDescent="0.25">
      <c r="A867" s="796" t="s">
        <v>853</v>
      </c>
      <c r="B867" s="797">
        <v>865</v>
      </c>
      <c r="C867" s="797">
        <v>9515</v>
      </c>
      <c r="D867" s="797">
        <v>132</v>
      </c>
      <c r="E867" s="176">
        <f t="shared" si="81"/>
        <v>32857746.600000046</v>
      </c>
      <c r="F867" s="176">
        <f t="shared" si="81"/>
        <v>1365794</v>
      </c>
      <c r="G867" s="177">
        <f t="shared" si="78"/>
        <v>11668106.599999964</v>
      </c>
      <c r="H867" s="177">
        <f t="shared" si="79"/>
        <v>97719</v>
      </c>
    </row>
    <row r="868" spans="1:8" x14ac:dyDescent="0.25">
      <c r="A868" s="796" t="s">
        <v>853</v>
      </c>
      <c r="B868" s="797">
        <v>866</v>
      </c>
      <c r="C868" s="797">
        <v>16452.899999999998</v>
      </c>
      <c r="D868" s="797">
        <v>219</v>
      </c>
      <c r="E868" s="176">
        <f t="shared" ref="E868:F883" si="82">E867+C868</f>
        <v>32874199.500000045</v>
      </c>
      <c r="F868" s="176">
        <f t="shared" si="82"/>
        <v>1366013</v>
      </c>
      <c r="G868" s="177">
        <f t="shared" si="78"/>
        <v>11651653.699999966</v>
      </c>
      <c r="H868" s="177">
        <f t="shared" si="79"/>
        <v>97500</v>
      </c>
    </row>
    <row r="869" spans="1:8" x14ac:dyDescent="0.25">
      <c r="A869" s="796" t="s">
        <v>853</v>
      </c>
      <c r="B869" s="797">
        <v>867</v>
      </c>
      <c r="C869" s="797">
        <v>20807.399999999998</v>
      </c>
      <c r="D869" s="797">
        <v>283</v>
      </c>
      <c r="E869" s="176">
        <f t="shared" si="82"/>
        <v>32895006.900000043</v>
      </c>
      <c r="F869" s="176">
        <f t="shared" si="82"/>
        <v>1366296</v>
      </c>
      <c r="G869" s="177">
        <f t="shared" si="78"/>
        <v>11630846.299999967</v>
      </c>
      <c r="H869" s="177">
        <f t="shared" si="79"/>
        <v>97217</v>
      </c>
    </row>
    <row r="870" spans="1:8" x14ac:dyDescent="0.25">
      <c r="A870" s="796" t="s">
        <v>853</v>
      </c>
      <c r="B870" s="797">
        <v>868</v>
      </c>
      <c r="C870" s="797">
        <v>17357.599999999999</v>
      </c>
      <c r="D870" s="797">
        <v>223</v>
      </c>
      <c r="E870" s="176">
        <f t="shared" si="82"/>
        <v>32912364.500000045</v>
      </c>
      <c r="F870" s="176">
        <f t="shared" si="82"/>
        <v>1366519</v>
      </c>
      <c r="G870" s="177">
        <f t="shared" si="78"/>
        <v>11613488.699999966</v>
      </c>
      <c r="H870" s="177">
        <f t="shared" si="79"/>
        <v>96994</v>
      </c>
    </row>
    <row r="871" spans="1:8" x14ac:dyDescent="0.25">
      <c r="A871" s="796" t="s">
        <v>853</v>
      </c>
      <c r="B871" s="797">
        <v>869</v>
      </c>
      <c r="C871" s="797">
        <v>19983.900000000001</v>
      </c>
      <c r="D871" s="797">
        <v>256</v>
      </c>
      <c r="E871" s="176">
        <f t="shared" si="82"/>
        <v>32932348.400000043</v>
      </c>
      <c r="F871" s="176">
        <f t="shared" si="82"/>
        <v>1366775</v>
      </c>
      <c r="G871" s="177">
        <f t="shared" si="78"/>
        <v>11593504.799999967</v>
      </c>
      <c r="H871" s="177">
        <f t="shared" si="79"/>
        <v>96738</v>
      </c>
    </row>
    <row r="872" spans="1:8" x14ac:dyDescent="0.25">
      <c r="A872" s="796" t="s">
        <v>853</v>
      </c>
      <c r="B872" s="797">
        <v>870</v>
      </c>
      <c r="C872" s="797">
        <v>14790.8</v>
      </c>
      <c r="D872" s="797">
        <v>194</v>
      </c>
      <c r="E872" s="176">
        <f t="shared" si="82"/>
        <v>32947139.200000044</v>
      </c>
      <c r="F872" s="176">
        <f t="shared" si="82"/>
        <v>1366969</v>
      </c>
      <c r="G872" s="177">
        <f t="shared" si="78"/>
        <v>11578713.999999966</v>
      </c>
      <c r="H872" s="177">
        <f t="shared" si="79"/>
        <v>96544</v>
      </c>
    </row>
    <row r="873" spans="1:8" x14ac:dyDescent="0.25">
      <c r="A873" s="796" t="s">
        <v>853</v>
      </c>
      <c r="B873" s="797">
        <v>871</v>
      </c>
      <c r="C873" s="797">
        <v>18290.900000000001</v>
      </c>
      <c r="D873" s="797">
        <v>242</v>
      </c>
      <c r="E873" s="176">
        <f t="shared" si="82"/>
        <v>32965430.100000042</v>
      </c>
      <c r="F873" s="176">
        <f t="shared" si="82"/>
        <v>1367211</v>
      </c>
      <c r="G873" s="177">
        <f t="shared" si="78"/>
        <v>11560423.099999968</v>
      </c>
      <c r="H873" s="177">
        <f t="shared" si="79"/>
        <v>96302</v>
      </c>
    </row>
    <row r="874" spans="1:8" x14ac:dyDescent="0.25">
      <c r="A874" s="796" t="s">
        <v>853</v>
      </c>
      <c r="B874" s="797">
        <v>872</v>
      </c>
      <c r="C874" s="797">
        <v>17438.2</v>
      </c>
      <c r="D874" s="797">
        <v>238</v>
      </c>
      <c r="E874" s="176">
        <f t="shared" si="82"/>
        <v>32982868.300000042</v>
      </c>
      <c r="F874" s="176">
        <f t="shared" si="82"/>
        <v>1367449</v>
      </c>
      <c r="G874" s="177">
        <f t="shared" si="78"/>
        <v>11542984.899999969</v>
      </c>
      <c r="H874" s="177">
        <f t="shared" si="79"/>
        <v>96064</v>
      </c>
    </row>
    <row r="875" spans="1:8" x14ac:dyDescent="0.25">
      <c r="A875" s="796" t="s">
        <v>853</v>
      </c>
      <c r="B875" s="797">
        <v>873</v>
      </c>
      <c r="C875" s="797">
        <v>22698.199999999997</v>
      </c>
      <c r="D875" s="797">
        <v>311</v>
      </c>
      <c r="E875" s="176">
        <f t="shared" si="82"/>
        <v>33005566.500000041</v>
      </c>
      <c r="F875" s="176">
        <f t="shared" si="82"/>
        <v>1367760</v>
      </c>
      <c r="G875" s="177">
        <f t="shared" si="78"/>
        <v>11520286.699999969</v>
      </c>
      <c r="H875" s="177">
        <f t="shared" si="79"/>
        <v>95753</v>
      </c>
    </row>
    <row r="876" spans="1:8" x14ac:dyDescent="0.25">
      <c r="A876" s="796" t="s">
        <v>853</v>
      </c>
      <c r="B876" s="797">
        <v>874</v>
      </c>
      <c r="C876" s="797">
        <v>22723.399999999994</v>
      </c>
      <c r="D876" s="797">
        <v>288</v>
      </c>
      <c r="E876" s="176">
        <f t="shared" si="82"/>
        <v>33028289.900000039</v>
      </c>
      <c r="F876" s="176">
        <f t="shared" si="82"/>
        <v>1368048</v>
      </c>
      <c r="G876" s="177">
        <f t="shared" si="78"/>
        <v>11497563.299999971</v>
      </c>
      <c r="H876" s="177">
        <f t="shared" si="79"/>
        <v>95465</v>
      </c>
    </row>
    <row r="877" spans="1:8" x14ac:dyDescent="0.25">
      <c r="A877" s="796" t="s">
        <v>853</v>
      </c>
      <c r="B877" s="797">
        <v>875</v>
      </c>
      <c r="C877" s="797">
        <v>20124.899999999998</v>
      </c>
      <c r="D877" s="797">
        <v>247</v>
      </c>
      <c r="E877" s="176">
        <f t="shared" si="82"/>
        <v>33048414.800000038</v>
      </c>
      <c r="F877" s="176">
        <f t="shared" si="82"/>
        <v>1368295</v>
      </c>
      <c r="G877" s="177">
        <f t="shared" si="78"/>
        <v>11477438.399999972</v>
      </c>
      <c r="H877" s="177">
        <f t="shared" si="79"/>
        <v>95218</v>
      </c>
    </row>
    <row r="878" spans="1:8" x14ac:dyDescent="0.25">
      <c r="A878" s="796" t="s">
        <v>853</v>
      </c>
      <c r="B878" s="797">
        <v>876</v>
      </c>
      <c r="C878" s="797">
        <v>14015.900000000001</v>
      </c>
      <c r="D878" s="797">
        <v>181</v>
      </c>
      <c r="E878" s="176">
        <f t="shared" si="82"/>
        <v>33062430.700000037</v>
      </c>
      <c r="F878" s="176">
        <f t="shared" si="82"/>
        <v>1368476</v>
      </c>
      <c r="G878" s="177">
        <f t="shared" si="78"/>
        <v>11463422.499999974</v>
      </c>
      <c r="H878" s="177">
        <f t="shared" si="79"/>
        <v>95037</v>
      </c>
    </row>
    <row r="879" spans="1:8" x14ac:dyDescent="0.25">
      <c r="A879" s="796" t="s">
        <v>853</v>
      </c>
      <c r="B879" s="797">
        <v>877</v>
      </c>
      <c r="C879" s="797">
        <v>14908.200000000003</v>
      </c>
      <c r="D879" s="797">
        <v>195</v>
      </c>
      <c r="E879" s="176">
        <f t="shared" si="82"/>
        <v>33077338.900000036</v>
      </c>
      <c r="F879" s="176">
        <f t="shared" si="82"/>
        <v>1368671</v>
      </c>
      <c r="G879" s="177">
        <f t="shared" si="78"/>
        <v>11448514.299999975</v>
      </c>
      <c r="H879" s="177">
        <f t="shared" si="79"/>
        <v>94842</v>
      </c>
    </row>
    <row r="880" spans="1:8" x14ac:dyDescent="0.25">
      <c r="A880" s="796" t="s">
        <v>853</v>
      </c>
      <c r="B880" s="797">
        <v>878</v>
      </c>
      <c r="C880" s="797">
        <v>21948.400000000001</v>
      </c>
      <c r="D880" s="797">
        <v>288</v>
      </c>
      <c r="E880" s="176">
        <f t="shared" si="82"/>
        <v>33099287.300000034</v>
      </c>
      <c r="F880" s="176">
        <f t="shared" si="82"/>
        <v>1368959</v>
      </c>
      <c r="G880" s="177">
        <f t="shared" si="78"/>
        <v>11426565.899999976</v>
      </c>
      <c r="H880" s="177">
        <f t="shared" si="79"/>
        <v>94554</v>
      </c>
    </row>
    <row r="881" spans="1:8" x14ac:dyDescent="0.25">
      <c r="A881" s="796" t="s">
        <v>853</v>
      </c>
      <c r="B881" s="797">
        <v>879</v>
      </c>
      <c r="C881" s="797">
        <v>12306.299999999997</v>
      </c>
      <c r="D881" s="797">
        <v>157</v>
      </c>
      <c r="E881" s="176">
        <f t="shared" si="82"/>
        <v>33111593.600000035</v>
      </c>
      <c r="F881" s="176">
        <f t="shared" si="82"/>
        <v>1369116</v>
      </c>
      <c r="G881" s="177">
        <f t="shared" si="78"/>
        <v>11414259.599999975</v>
      </c>
      <c r="H881" s="177">
        <f t="shared" si="79"/>
        <v>94397</v>
      </c>
    </row>
    <row r="882" spans="1:8" x14ac:dyDescent="0.25">
      <c r="A882" s="796" t="s">
        <v>853</v>
      </c>
      <c r="B882" s="797">
        <v>880</v>
      </c>
      <c r="C882" s="797">
        <v>14078.400000000001</v>
      </c>
      <c r="D882" s="797">
        <v>189</v>
      </c>
      <c r="E882" s="176">
        <f t="shared" si="82"/>
        <v>33125672.000000034</v>
      </c>
      <c r="F882" s="176">
        <f t="shared" si="82"/>
        <v>1369305</v>
      </c>
      <c r="G882" s="177">
        <f t="shared" si="78"/>
        <v>11400181.199999977</v>
      </c>
      <c r="H882" s="177">
        <f t="shared" si="79"/>
        <v>94208</v>
      </c>
    </row>
    <row r="883" spans="1:8" x14ac:dyDescent="0.25">
      <c r="A883" s="796" t="s">
        <v>853</v>
      </c>
      <c r="B883" s="797">
        <v>881</v>
      </c>
      <c r="C883" s="797">
        <v>14096.6</v>
      </c>
      <c r="D883" s="797">
        <v>184</v>
      </c>
      <c r="E883" s="176">
        <f t="shared" si="82"/>
        <v>33139768.600000035</v>
      </c>
      <c r="F883" s="176">
        <f t="shared" si="82"/>
        <v>1369489</v>
      </c>
      <c r="G883" s="177">
        <f t="shared" si="78"/>
        <v>11386084.599999975</v>
      </c>
      <c r="H883" s="177">
        <f t="shared" si="79"/>
        <v>94024</v>
      </c>
    </row>
    <row r="884" spans="1:8" x14ac:dyDescent="0.25">
      <c r="A884" s="796" t="s">
        <v>853</v>
      </c>
      <c r="B884" s="797">
        <v>882</v>
      </c>
      <c r="C884" s="797">
        <v>17639.599999999999</v>
      </c>
      <c r="D884" s="797">
        <v>231</v>
      </c>
      <c r="E884" s="176">
        <f t="shared" ref="E884:F899" si="83">E883+C884</f>
        <v>33157408.200000037</v>
      </c>
      <c r="F884" s="176">
        <f t="shared" si="83"/>
        <v>1369720</v>
      </c>
      <c r="G884" s="177">
        <f t="shared" si="78"/>
        <v>11368444.999999974</v>
      </c>
      <c r="H884" s="177">
        <f t="shared" si="79"/>
        <v>93793</v>
      </c>
    </row>
    <row r="885" spans="1:8" x14ac:dyDescent="0.25">
      <c r="A885" s="796" t="s">
        <v>853</v>
      </c>
      <c r="B885" s="797">
        <v>883</v>
      </c>
      <c r="C885" s="797">
        <v>14128.900000000001</v>
      </c>
      <c r="D885" s="797">
        <v>165</v>
      </c>
      <c r="E885" s="176">
        <f t="shared" si="83"/>
        <v>33171537.100000035</v>
      </c>
      <c r="F885" s="176">
        <f t="shared" si="83"/>
        <v>1369885</v>
      </c>
      <c r="G885" s="177">
        <f t="shared" si="78"/>
        <v>11354316.099999975</v>
      </c>
      <c r="H885" s="177">
        <f t="shared" si="79"/>
        <v>93628</v>
      </c>
    </row>
    <row r="886" spans="1:8" x14ac:dyDescent="0.25">
      <c r="A886" s="796" t="s">
        <v>853</v>
      </c>
      <c r="B886" s="797">
        <v>884</v>
      </c>
      <c r="C886" s="797">
        <v>11491.300000000001</v>
      </c>
      <c r="D886" s="797">
        <v>152</v>
      </c>
      <c r="E886" s="176">
        <f t="shared" si="83"/>
        <v>33183028.400000036</v>
      </c>
      <c r="F886" s="176">
        <f t="shared" si="83"/>
        <v>1370037</v>
      </c>
      <c r="G886" s="177">
        <f t="shared" si="78"/>
        <v>11342824.799999975</v>
      </c>
      <c r="H886" s="177">
        <f t="shared" si="79"/>
        <v>93476</v>
      </c>
    </row>
    <row r="887" spans="1:8" x14ac:dyDescent="0.25">
      <c r="A887" s="796" t="s">
        <v>853</v>
      </c>
      <c r="B887" s="797">
        <v>885</v>
      </c>
      <c r="C887" s="797">
        <v>13273.5</v>
      </c>
      <c r="D887" s="797">
        <v>170</v>
      </c>
      <c r="E887" s="176">
        <f t="shared" si="83"/>
        <v>33196301.900000036</v>
      </c>
      <c r="F887" s="176">
        <f t="shared" si="83"/>
        <v>1370207</v>
      </c>
      <c r="G887" s="177">
        <f t="shared" si="78"/>
        <v>11329551.299999975</v>
      </c>
      <c r="H887" s="177">
        <f t="shared" si="79"/>
        <v>93306</v>
      </c>
    </row>
    <row r="888" spans="1:8" x14ac:dyDescent="0.25">
      <c r="A888" s="796" t="s">
        <v>853</v>
      </c>
      <c r="B888" s="797">
        <v>886</v>
      </c>
      <c r="C888" s="797">
        <v>10631.900000000001</v>
      </c>
      <c r="D888" s="797">
        <v>140</v>
      </c>
      <c r="E888" s="176">
        <f t="shared" si="83"/>
        <v>33206933.800000034</v>
      </c>
      <c r="F888" s="176">
        <f t="shared" si="83"/>
        <v>1370347</v>
      </c>
      <c r="G888" s="177">
        <f t="shared" si="78"/>
        <v>11318919.399999976</v>
      </c>
      <c r="H888" s="177">
        <f t="shared" si="79"/>
        <v>93166</v>
      </c>
    </row>
    <row r="889" spans="1:8" x14ac:dyDescent="0.25">
      <c r="A889" s="796" t="s">
        <v>853</v>
      </c>
      <c r="B889" s="797">
        <v>887</v>
      </c>
      <c r="C889" s="797">
        <v>21284.9</v>
      </c>
      <c r="D889" s="797">
        <v>277</v>
      </c>
      <c r="E889" s="176">
        <f t="shared" si="83"/>
        <v>33228218.700000033</v>
      </c>
      <c r="F889" s="176">
        <f t="shared" si="83"/>
        <v>1370624</v>
      </c>
      <c r="G889" s="177">
        <f t="shared" si="78"/>
        <v>11297634.499999978</v>
      </c>
      <c r="H889" s="177">
        <f t="shared" si="79"/>
        <v>92889</v>
      </c>
    </row>
    <row r="890" spans="1:8" x14ac:dyDescent="0.25">
      <c r="A890" s="796" t="s">
        <v>853</v>
      </c>
      <c r="B890" s="797">
        <v>888</v>
      </c>
      <c r="C890" s="797">
        <v>19536.400000000001</v>
      </c>
      <c r="D890" s="797">
        <v>260</v>
      </c>
      <c r="E890" s="176">
        <f t="shared" si="83"/>
        <v>33247755.100000031</v>
      </c>
      <c r="F890" s="176">
        <f t="shared" si="83"/>
        <v>1370884</v>
      </c>
      <c r="G890" s="177">
        <f t="shared" si="78"/>
        <v>11278098.099999979</v>
      </c>
      <c r="H890" s="177">
        <f t="shared" si="79"/>
        <v>92629</v>
      </c>
    </row>
    <row r="891" spans="1:8" x14ac:dyDescent="0.25">
      <c r="A891" s="796" t="s">
        <v>853</v>
      </c>
      <c r="B891" s="797">
        <v>889</v>
      </c>
      <c r="C891" s="797">
        <v>17781.699999999997</v>
      </c>
      <c r="D891" s="797">
        <v>230</v>
      </c>
      <c r="E891" s="176">
        <f t="shared" si="83"/>
        <v>33265536.800000031</v>
      </c>
      <c r="F891" s="176">
        <f t="shared" si="83"/>
        <v>1371114</v>
      </c>
      <c r="G891" s="177">
        <f t="shared" si="78"/>
        <v>11260316.39999998</v>
      </c>
      <c r="H891" s="177">
        <f t="shared" si="79"/>
        <v>92399</v>
      </c>
    </row>
    <row r="892" spans="1:8" x14ac:dyDescent="0.25">
      <c r="A892" s="796" t="s">
        <v>853</v>
      </c>
      <c r="B892" s="797">
        <v>890</v>
      </c>
      <c r="C892" s="797">
        <v>14239.9</v>
      </c>
      <c r="D892" s="797">
        <v>183</v>
      </c>
      <c r="E892" s="176">
        <f t="shared" si="83"/>
        <v>33279776.700000029</v>
      </c>
      <c r="F892" s="176">
        <f t="shared" si="83"/>
        <v>1371297</v>
      </c>
      <c r="G892" s="177">
        <f t="shared" si="78"/>
        <v>11246076.499999981</v>
      </c>
      <c r="H892" s="177">
        <f t="shared" si="79"/>
        <v>92216</v>
      </c>
    </row>
    <row r="893" spans="1:8" x14ac:dyDescent="0.25">
      <c r="A893" s="796" t="s">
        <v>853</v>
      </c>
      <c r="B893" s="797">
        <v>891</v>
      </c>
      <c r="C893" s="797">
        <v>19601.2</v>
      </c>
      <c r="D893" s="797">
        <v>240</v>
      </c>
      <c r="E893" s="176">
        <f t="shared" si="83"/>
        <v>33299377.900000028</v>
      </c>
      <c r="F893" s="176">
        <f t="shared" si="83"/>
        <v>1371537</v>
      </c>
      <c r="G893" s="177">
        <f t="shared" si="78"/>
        <v>11226475.299999982</v>
      </c>
      <c r="H893" s="177">
        <f t="shared" si="79"/>
        <v>91976</v>
      </c>
    </row>
    <row r="894" spans="1:8" x14ac:dyDescent="0.25">
      <c r="A894" s="796" t="s">
        <v>853</v>
      </c>
      <c r="B894" s="797">
        <v>892</v>
      </c>
      <c r="C894" s="797">
        <v>18733.599999999995</v>
      </c>
      <c r="D894" s="797">
        <v>239</v>
      </c>
      <c r="E894" s="176">
        <f t="shared" si="83"/>
        <v>33318111.50000003</v>
      </c>
      <c r="F894" s="176">
        <f t="shared" si="83"/>
        <v>1371776</v>
      </c>
      <c r="G894" s="177">
        <f t="shared" si="78"/>
        <v>11207741.699999981</v>
      </c>
      <c r="H894" s="177">
        <f t="shared" si="79"/>
        <v>91737</v>
      </c>
    </row>
    <row r="895" spans="1:8" x14ac:dyDescent="0.25">
      <c r="A895" s="796" t="s">
        <v>853</v>
      </c>
      <c r="B895" s="797">
        <v>893</v>
      </c>
      <c r="C895" s="797">
        <v>16965.5</v>
      </c>
      <c r="D895" s="797">
        <v>222</v>
      </c>
      <c r="E895" s="176">
        <f t="shared" si="83"/>
        <v>33335077.00000003</v>
      </c>
      <c r="F895" s="176">
        <f t="shared" si="83"/>
        <v>1371998</v>
      </c>
      <c r="G895" s="177">
        <f t="shared" si="78"/>
        <v>11190776.199999981</v>
      </c>
      <c r="H895" s="177">
        <f t="shared" si="79"/>
        <v>91515</v>
      </c>
    </row>
    <row r="896" spans="1:8" x14ac:dyDescent="0.25">
      <c r="A896" s="796" t="s">
        <v>853</v>
      </c>
      <c r="B896" s="797">
        <v>894</v>
      </c>
      <c r="C896" s="797">
        <v>10727.599999999999</v>
      </c>
      <c r="D896" s="797">
        <v>135</v>
      </c>
      <c r="E896" s="176">
        <f t="shared" si="83"/>
        <v>33345804.600000031</v>
      </c>
      <c r="F896" s="176">
        <f t="shared" si="83"/>
        <v>1372133</v>
      </c>
      <c r="G896" s="177">
        <f t="shared" si="78"/>
        <v>11180048.599999979</v>
      </c>
      <c r="H896" s="177">
        <f t="shared" si="79"/>
        <v>91380</v>
      </c>
    </row>
    <row r="897" spans="1:8" x14ac:dyDescent="0.25">
      <c r="A897" s="796" t="s">
        <v>853</v>
      </c>
      <c r="B897" s="797">
        <v>895</v>
      </c>
      <c r="C897" s="797">
        <v>7159.9</v>
      </c>
      <c r="D897" s="797">
        <v>90</v>
      </c>
      <c r="E897" s="176">
        <f t="shared" si="83"/>
        <v>33352964.50000003</v>
      </c>
      <c r="F897" s="176">
        <f t="shared" si="83"/>
        <v>1372223</v>
      </c>
      <c r="G897" s="177">
        <f t="shared" si="78"/>
        <v>11172888.699999981</v>
      </c>
      <c r="H897" s="177">
        <f t="shared" si="79"/>
        <v>91290</v>
      </c>
    </row>
    <row r="898" spans="1:8" x14ac:dyDescent="0.25">
      <c r="A898" s="796" t="s">
        <v>853</v>
      </c>
      <c r="B898" s="797">
        <v>896</v>
      </c>
      <c r="C898" s="797">
        <v>18814.300000000003</v>
      </c>
      <c r="D898" s="797">
        <v>248</v>
      </c>
      <c r="E898" s="176">
        <f t="shared" si="83"/>
        <v>33371778.800000031</v>
      </c>
      <c r="F898" s="176">
        <f t="shared" si="83"/>
        <v>1372471</v>
      </c>
      <c r="G898" s="177">
        <f t="shared" si="78"/>
        <v>11154074.39999998</v>
      </c>
      <c r="H898" s="177">
        <f t="shared" si="79"/>
        <v>91042</v>
      </c>
    </row>
    <row r="899" spans="1:8" x14ac:dyDescent="0.25">
      <c r="A899" s="796" t="s">
        <v>853</v>
      </c>
      <c r="B899" s="797">
        <v>897</v>
      </c>
      <c r="C899" s="797">
        <v>14353.3</v>
      </c>
      <c r="D899" s="797">
        <v>185</v>
      </c>
      <c r="E899" s="176">
        <f t="shared" si="83"/>
        <v>33386132.100000031</v>
      </c>
      <c r="F899" s="176">
        <f t="shared" si="83"/>
        <v>1372656</v>
      </c>
      <c r="G899" s="177">
        <f t="shared" ref="G899:G962" si="84">$E$2394-E899</f>
        <v>11139721.099999979</v>
      </c>
      <c r="H899" s="177">
        <f t="shared" ref="H899:H962" si="85">$F$2394-F899</f>
        <v>90857</v>
      </c>
    </row>
    <row r="900" spans="1:8" x14ac:dyDescent="0.25">
      <c r="A900" s="796" t="s">
        <v>853</v>
      </c>
      <c r="B900" s="797">
        <v>898</v>
      </c>
      <c r="C900" s="797">
        <v>17061.200000000004</v>
      </c>
      <c r="D900" s="797">
        <v>221</v>
      </c>
      <c r="E900" s="176">
        <f t="shared" ref="E900:F915" si="86">E899+C900</f>
        <v>33403193.300000031</v>
      </c>
      <c r="F900" s="176">
        <f t="shared" si="86"/>
        <v>1372877</v>
      </c>
      <c r="G900" s="177">
        <f t="shared" si="84"/>
        <v>11122659.89999998</v>
      </c>
      <c r="H900" s="177">
        <f t="shared" si="85"/>
        <v>90636</v>
      </c>
    </row>
    <row r="901" spans="1:8" x14ac:dyDescent="0.25">
      <c r="A901" s="796" t="s">
        <v>853</v>
      </c>
      <c r="B901" s="797">
        <v>899</v>
      </c>
      <c r="C901" s="797">
        <v>21572.799999999999</v>
      </c>
      <c r="D901" s="797">
        <v>279</v>
      </c>
      <c r="E901" s="176">
        <f t="shared" si="86"/>
        <v>33424766.100000031</v>
      </c>
      <c r="F901" s="176">
        <f t="shared" si="86"/>
        <v>1373156</v>
      </c>
      <c r="G901" s="177">
        <f t="shared" si="84"/>
        <v>11101087.099999979</v>
      </c>
      <c r="H901" s="177">
        <f t="shared" si="85"/>
        <v>90357</v>
      </c>
    </row>
    <row r="902" spans="1:8" x14ac:dyDescent="0.25">
      <c r="A902" s="796" t="s">
        <v>853</v>
      </c>
      <c r="B902" s="797">
        <v>900</v>
      </c>
      <c r="C902" s="797">
        <v>9898.9000000000015</v>
      </c>
      <c r="D902" s="797">
        <v>120</v>
      </c>
      <c r="E902" s="176">
        <f t="shared" si="86"/>
        <v>33434665.00000003</v>
      </c>
      <c r="F902" s="176">
        <f t="shared" si="86"/>
        <v>1373276</v>
      </c>
      <c r="G902" s="177">
        <f t="shared" si="84"/>
        <v>11091188.199999981</v>
      </c>
      <c r="H902" s="177">
        <f t="shared" si="85"/>
        <v>90237</v>
      </c>
    </row>
    <row r="903" spans="1:8" x14ac:dyDescent="0.25">
      <c r="A903" s="796" t="s">
        <v>853</v>
      </c>
      <c r="B903" s="797">
        <v>901</v>
      </c>
      <c r="C903" s="797">
        <v>12610.900000000001</v>
      </c>
      <c r="D903" s="797">
        <v>161</v>
      </c>
      <c r="E903" s="176">
        <f t="shared" si="86"/>
        <v>33447275.900000028</v>
      </c>
      <c r="F903" s="176">
        <f t="shared" si="86"/>
        <v>1373437</v>
      </c>
      <c r="G903" s="177">
        <f t="shared" si="84"/>
        <v>11078577.299999982</v>
      </c>
      <c r="H903" s="177">
        <f t="shared" si="85"/>
        <v>90076</v>
      </c>
    </row>
    <row r="904" spans="1:8" x14ac:dyDescent="0.25">
      <c r="A904" s="796" t="s">
        <v>853</v>
      </c>
      <c r="B904" s="797">
        <v>902</v>
      </c>
      <c r="C904" s="797">
        <v>11725.800000000001</v>
      </c>
      <c r="D904" s="797">
        <v>149</v>
      </c>
      <c r="E904" s="176">
        <f t="shared" si="86"/>
        <v>33459001.700000029</v>
      </c>
      <c r="F904" s="176">
        <f t="shared" si="86"/>
        <v>1373586</v>
      </c>
      <c r="G904" s="177">
        <f t="shared" si="84"/>
        <v>11066851.499999981</v>
      </c>
      <c r="H904" s="177">
        <f t="shared" si="85"/>
        <v>89927</v>
      </c>
    </row>
    <row r="905" spans="1:8" x14ac:dyDescent="0.25">
      <c r="A905" s="796" t="s">
        <v>853</v>
      </c>
      <c r="B905" s="797">
        <v>903</v>
      </c>
      <c r="C905" s="797">
        <v>9932.5</v>
      </c>
      <c r="D905" s="797">
        <v>130</v>
      </c>
      <c r="E905" s="176">
        <f t="shared" si="86"/>
        <v>33468934.200000029</v>
      </c>
      <c r="F905" s="176">
        <f t="shared" si="86"/>
        <v>1373716</v>
      </c>
      <c r="G905" s="177">
        <f t="shared" si="84"/>
        <v>11056918.999999981</v>
      </c>
      <c r="H905" s="177">
        <f t="shared" si="85"/>
        <v>89797</v>
      </c>
    </row>
    <row r="906" spans="1:8" x14ac:dyDescent="0.25">
      <c r="A906" s="796" t="s">
        <v>853</v>
      </c>
      <c r="B906" s="797">
        <v>904</v>
      </c>
      <c r="C906" s="797">
        <v>16272</v>
      </c>
      <c r="D906" s="797">
        <v>209</v>
      </c>
      <c r="E906" s="176">
        <f t="shared" si="86"/>
        <v>33485206.200000029</v>
      </c>
      <c r="F906" s="176">
        <f t="shared" si="86"/>
        <v>1373925</v>
      </c>
      <c r="G906" s="177">
        <f t="shared" si="84"/>
        <v>11040646.999999981</v>
      </c>
      <c r="H906" s="177">
        <f t="shared" si="85"/>
        <v>89588</v>
      </c>
    </row>
    <row r="907" spans="1:8" x14ac:dyDescent="0.25">
      <c r="A907" s="796" t="s">
        <v>853</v>
      </c>
      <c r="B907" s="797">
        <v>905</v>
      </c>
      <c r="C907" s="797">
        <v>19005.8</v>
      </c>
      <c r="D907" s="797">
        <v>240</v>
      </c>
      <c r="E907" s="176">
        <f t="shared" si="86"/>
        <v>33504212.00000003</v>
      </c>
      <c r="F907" s="176">
        <f t="shared" si="86"/>
        <v>1374165</v>
      </c>
      <c r="G907" s="177">
        <f t="shared" si="84"/>
        <v>11021641.199999981</v>
      </c>
      <c r="H907" s="177">
        <f t="shared" si="85"/>
        <v>89348</v>
      </c>
    </row>
    <row r="908" spans="1:8" x14ac:dyDescent="0.25">
      <c r="A908" s="796" t="s">
        <v>853</v>
      </c>
      <c r="B908" s="797">
        <v>906</v>
      </c>
      <c r="C908" s="797">
        <v>12680.2</v>
      </c>
      <c r="D908" s="797">
        <v>152</v>
      </c>
      <c r="E908" s="176">
        <f t="shared" si="86"/>
        <v>33516892.200000029</v>
      </c>
      <c r="F908" s="176">
        <f t="shared" si="86"/>
        <v>1374317</v>
      </c>
      <c r="G908" s="177">
        <f t="shared" si="84"/>
        <v>11008960.999999981</v>
      </c>
      <c r="H908" s="177">
        <f t="shared" si="85"/>
        <v>89196</v>
      </c>
    </row>
    <row r="909" spans="1:8" x14ac:dyDescent="0.25">
      <c r="A909" s="796" t="s">
        <v>853</v>
      </c>
      <c r="B909" s="797">
        <v>907</v>
      </c>
      <c r="C909" s="797">
        <v>13603.599999999999</v>
      </c>
      <c r="D909" s="797">
        <v>176</v>
      </c>
      <c r="E909" s="176">
        <f t="shared" si="86"/>
        <v>33530495.800000031</v>
      </c>
      <c r="F909" s="176">
        <f t="shared" si="86"/>
        <v>1374493</v>
      </c>
      <c r="G909" s="177">
        <f t="shared" si="84"/>
        <v>10995357.39999998</v>
      </c>
      <c r="H909" s="177">
        <f t="shared" si="85"/>
        <v>89020</v>
      </c>
    </row>
    <row r="910" spans="1:8" x14ac:dyDescent="0.25">
      <c r="A910" s="796" t="s">
        <v>853</v>
      </c>
      <c r="B910" s="797">
        <v>908</v>
      </c>
      <c r="C910" s="797">
        <v>17251.400000000001</v>
      </c>
      <c r="D910" s="797">
        <v>228</v>
      </c>
      <c r="E910" s="176">
        <f t="shared" si="86"/>
        <v>33547747.200000029</v>
      </c>
      <c r="F910" s="176">
        <f t="shared" si="86"/>
        <v>1374721</v>
      </c>
      <c r="G910" s="177">
        <f t="shared" si="84"/>
        <v>10978105.999999981</v>
      </c>
      <c r="H910" s="177">
        <f t="shared" si="85"/>
        <v>88792</v>
      </c>
    </row>
    <row r="911" spans="1:8" x14ac:dyDescent="0.25">
      <c r="A911" s="796" t="s">
        <v>853</v>
      </c>
      <c r="B911" s="797">
        <v>909</v>
      </c>
      <c r="C911" s="797">
        <v>19996.599999999999</v>
      </c>
      <c r="D911" s="797">
        <v>260</v>
      </c>
      <c r="E911" s="176">
        <f t="shared" si="86"/>
        <v>33567743.800000027</v>
      </c>
      <c r="F911" s="176">
        <f t="shared" si="86"/>
        <v>1374981</v>
      </c>
      <c r="G911" s="177">
        <f t="shared" si="84"/>
        <v>10958109.399999984</v>
      </c>
      <c r="H911" s="177">
        <f t="shared" si="85"/>
        <v>88532</v>
      </c>
    </row>
    <row r="912" spans="1:8" x14ac:dyDescent="0.25">
      <c r="A912" s="796" t="s">
        <v>853</v>
      </c>
      <c r="B912" s="797">
        <v>910</v>
      </c>
      <c r="C912" s="797">
        <v>16381.199999999999</v>
      </c>
      <c r="D912" s="797">
        <v>213</v>
      </c>
      <c r="E912" s="176">
        <f t="shared" si="86"/>
        <v>33584125.00000003</v>
      </c>
      <c r="F912" s="176">
        <f t="shared" si="86"/>
        <v>1375194</v>
      </c>
      <c r="G912" s="177">
        <f t="shared" si="84"/>
        <v>10941728.199999981</v>
      </c>
      <c r="H912" s="177">
        <f t="shared" si="85"/>
        <v>88319</v>
      </c>
    </row>
    <row r="913" spans="1:8" x14ac:dyDescent="0.25">
      <c r="A913" s="796" t="s">
        <v>853</v>
      </c>
      <c r="B913" s="797">
        <v>911</v>
      </c>
      <c r="C913" s="797">
        <v>21864.699999999997</v>
      </c>
      <c r="D913" s="797">
        <v>276</v>
      </c>
      <c r="E913" s="176">
        <f t="shared" si="86"/>
        <v>33605989.700000033</v>
      </c>
      <c r="F913" s="176">
        <f t="shared" si="86"/>
        <v>1375470</v>
      </c>
      <c r="G913" s="177">
        <f t="shared" si="84"/>
        <v>10919863.499999978</v>
      </c>
      <c r="H913" s="177">
        <f t="shared" si="85"/>
        <v>88043</v>
      </c>
    </row>
    <row r="914" spans="1:8" x14ac:dyDescent="0.25">
      <c r="A914" s="796" t="s">
        <v>853</v>
      </c>
      <c r="B914" s="797">
        <v>912</v>
      </c>
      <c r="C914" s="797">
        <v>10944.499999999998</v>
      </c>
      <c r="D914" s="797">
        <v>138</v>
      </c>
      <c r="E914" s="176">
        <f t="shared" si="86"/>
        <v>33616934.200000033</v>
      </c>
      <c r="F914" s="176">
        <f t="shared" si="86"/>
        <v>1375608</v>
      </c>
      <c r="G914" s="177">
        <f t="shared" si="84"/>
        <v>10908918.999999978</v>
      </c>
      <c r="H914" s="177">
        <f t="shared" si="85"/>
        <v>87905</v>
      </c>
    </row>
    <row r="915" spans="1:8" x14ac:dyDescent="0.25">
      <c r="A915" s="796" t="s">
        <v>853</v>
      </c>
      <c r="B915" s="797">
        <v>913</v>
      </c>
      <c r="C915" s="797">
        <v>9130.7999999999993</v>
      </c>
      <c r="D915" s="797">
        <v>107</v>
      </c>
      <c r="E915" s="176">
        <f t="shared" si="86"/>
        <v>33626065.00000003</v>
      </c>
      <c r="F915" s="176">
        <f t="shared" si="86"/>
        <v>1375715</v>
      </c>
      <c r="G915" s="177">
        <f t="shared" si="84"/>
        <v>10899788.199999981</v>
      </c>
      <c r="H915" s="177">
        <f t="shared" si="85"/>
        <v>87798</v>
      </c>
    </row>
    <row r="916" spans="1:8" x14ac:dyDescent="0.25">
      <c r="A916" s="796" t="s">
        <v>853</v>
      </c>
      <c r="B916" s="797">
        <v>914</v>
      </c>
      <c r="C916" s="797">
        <v>7310.9999999999991</v>
      </c>
      <c r="D916" s="797">
        <v>96</v>
      </c>
      <c r="E916" s="176">
        <f t="shared" ref="E916:F931" si="87">E915+C916</f>
        <v>33633376.00000003</v>
      </c>
      <c r="F916" s="176">
        <f t="shared" si="87"/>
        <v>1375811</v>
      </c>
      <c r="G916" s="177">
        <f t="shared" si="84"/>
        <v>10892477.199999981</v>
      </c>
      <c r="H916" s="177">
        <f t="shared" si="85"/>
        <v>87702</v>
      </c>
    </row>
    <row r="917" spans="1:8" x14ac:dyDescent="0.25">
      <c r="A917" s="796" t="s">
        <v>853</v>
      </c>
      <c r="B917" s="797">
        <v>915</v>
      </c>
      <c r="C917" s="797">
        <v>10980.300000000001</v>
      </c>
      <c r="D917" s="797">
        <v>144</v>
      </c>
      <c r="E917" s="176">
        <f t="shared" si="87"/>
        <v>33644356.300000027</v>
      </c>
      <c r="F917" s="176">
        <f t="shared" si="87"/>
        <v>1375955</v>
      </c>
      <c r="G917" s="177">
        <f t="shared" si="84"/>
        <v>10881496.899999984</v>
      </c>
      <c r="H917" s="177">
        <f t="shared" si="85"/>
        <v>87558</v>
      </c>
    </row>
    <row r="918" spans="1:8" x14ac:dyDescent="0.25">
      <c r="A918" s="796" t="s">
        <v>853</v>
      </c>
      <c r="B918" s="797">
        <v>916</v>
      </c>
      <c r="C918" s="797">
        <v>18318.199999999997</v>
      </c>
      <c r="D918" s="797">
        <v>219</v>
      </c>
      <c r="E918" s="176">
        <f t="shared" si="87"/>
        <v>33662674.50000003</v>
      </c>
      <c r="F918" s="176">
        <f t="shared" si="87"/>
        <v>1376174</v>
      </c>
      <c r="G918" s="177">
        <f t="shared" si="84"/>
        <v>10863178.699999981</v>
      </c>
      <c r="H918" s="177">
        <f t="shared" si="85"/>
        <v>87339</v>
      </c>
    </row>
    <row r="919" spans="1:8" x14ac:dyDescent="0.25">
      <c r="A919" s="796" t="s">
        <v>853</v>
      </c>
      <c r="B919" s="797">
        <v>917</v>
      </c>
      <c r="C919" s="797">
        <v>15586.600000000002</v>
      </c>
      <c r="D919" s="797">
        <v>188</v>
      </c>
      <c r="E919" s="176">
        <f t="shared" si="87"/>
        <v>33678261.100000031</v>
      </c>
      <c r="F919" s="176">
        <f t="shared" si="87"/>
        <v>1376362</v>
      </c>
      <c r="G919" s="177">
        <f t="shared" si="84"/>
        <v>10847592.099999979</v>
      </c>
      <c r="H919" s="177">
        <f t="shared" si="85"/>
        <v>87151</v>
      </c>
    </row>
    <row r="920" spans="1:8" x14ac:dyDescent="0.25">
      <c r="A920" s="796" t="s">
        <v>853</v>
      </c>
      <c r="B920" s="797">
        <v>918</v>
      </c>
      <c r="C920" s="797">
        <v>12852.3</v>
      </c>
      <c r="D920" s="797">
        <v>161</v>
      </c>
      <c r="E920" s="176">
        <f t="shared" si="87"/>
        <v>33691113.400000028</v>
      </c>
      <c r="F920" s="176">
        <f t="shared" si="87"/>
        <v>1376523</v>
      </c>
      <c r="G920" s="177">
        <f t="shared" si="84"/>
        <v>10834739.799999982</v>
      </c>
      <c r="H920" s="177">
        <f t="shared" si="85"/>
        <v>86990</v>
      </c>
    </row>
    <row r="921" spans="1:8" x14ac:dyDescent="0.25">
      <c r="A921" s="796" t="s">
        <v>853</v>
      </c>
      <c r="B921" s="797">
        <v>919</v>
      </c>
      <c r="C921" s="797">
        <v>11027.2</v>
      </c>
      <c r="D921" s="797">
        <v>144</v>
      </c>
      <c r="E921" s="176">
        <f t="shared" si="87"/>
        <v>33702140.600000031</v>
      </c>
      <c r="F921" s="176">
        <f t="shared" si="87"/>
        <v>1376667</v>
      </c>
      <c r="G921" s="177">
        <f t="shared" si="84"/>
        <v>10823712.599999979</v>
      </c>
      <c r="H921" s="177">
        <f t="shared" si="85"/>
        <v>86846</v>
      </c>
    </row>
    <row r="922" spans="1:8" x14ac:dyDescent="0.25">
      <c r="A922" s="796" t="s">
        <v>853</v>
      </c>
      <c r="B922" s="797">
        <v>920</v>
      </c>
      <c r="C922" s="797">
        <v>19316.899999999998</v>
      </c>
      <c r="D922" s="797">
        <v>241</v>
      </c>
      <c r="E922" s="176">
        <f t="shared" si="87"/>
        <v>33721457.50000003</v>
      </c>
      <c r="F922" s="176">
        <f t="shared" si="87"/>
        <v>1376908</v>
      </c>
      <c r="G922" s="177">
        <f t="shared" si="84"/>
        <v>10804395.699999981</v>
      </c>
      <c r="H922" s="177">
        <f t="shared" si="85"/>
        <v>86605</v>
      </c>
    </row>
    <row r="923" spans="1:8" x14ac:dyDescent="0.25">
      <c r="A923" s="796" t="s">
        <v>853</v>
      </c>
      <c r="B923" s="797">
        <v>921</v>
      </c>
      <c r="C923" s="797">
        <v>13815.2</v>
      </c>
      <c r="D923" s="797">
        <v>171</v>
      </c>
      <c r="E923" s="176">
        <f t="shared" si="87"/>
        <v>33735272.700000033</v>
      </c>
      <c r="F923" s="176">
        <f t="shared" si="87"/>
        <v>1377079</v>
      </c>
      <c r="G923" s="177">
        <f t="shared" si="84"/>
        <v>10790580.499999978</v>
      </c>
      <c r="H923" s="177">
        <f t="shared" si="85"/>
        <v>86434</v>
      </c>
    </row>
    <row r="924" spans="1:8" x14ac:dyDescent="0.25">
      <c r="A924" s="796" t="s">
        <v>853</v>
      </c>
      <c r="B924" s="797">
        <v>922</v>
      </c>
      <c r="C924" s="797">
        <v>12906.099999999999</v>
      </c>
      <c r="D924" s="797">
        <v>165</v>
      </c>
      <c r="E924" s="176">
        <f t="shared" si="87"/>
        <v>33748178.800000034</v>
      </c>
      <c r="F924" s="176">
        <f t="shared" si="87"/>
        <v>1377244</v>
      </c>
      <c r="G924" s="177">
        <f t="shared" si="84"/>
        <v>10777674.399999976</v>
      </c>
      <c r="H924" s="177">
        <f t="shared" si="85"/>
        <v>86269</v>
      </c>
    </row>
    <row r="925" spans="1:8" x14ac:dyDescent="0.25">
      <c r="A925" s="796" t="s">
        <v>853</v>
      </c>
      <c r="B925" s="797">
        <v>923</v>
      </c>
      <c r="C925" s="797">
        <v>20303.900000000005</v>
      </c>
      <c r="D925" s="797">
        <v>255</v>
      </c>
      <c r="E925" s="176">
        <f t="shared" si="87"/>
        <v>33768482.700000033</v>
      </c>
      <c r="F925" s="176">
        <f t="shared" si="87"/>
        <v>1377499</v>
      </c>
      <c r="G925" s="177">
        <f t="shared" si="84"/>
        <v>10757370.499999978</v>
      </c>
      <c r="H925" s="177">
        <f t="shared" si="85"/>
        <v>86014</v>
      </c>
    </row>
    <row r="926" spans="1:8" x14ac:dyDescent="0.25">
      <c r="A926" s="796" t="s">
        <v>853</v>
      </c>
      <c r="B926" s="797">
        <v>924</v>
      </c>
      <c r="C926" s="797">
        <v>14782.4</v>
      </c>
      <c r="D926" s="797">
        <v>181</v>
      </c>
      <c r="E926" s="176">
        <f t="shared" si="87"/>
        <v>33783265.100000031</v>
      </c>
      <c r="F926" s="176">
        <f t="shared" si="87"/>
        <v>1377680</v>
      </c>
      <c r="G926" s="177">
        <f t="shared" si="84"/>
        <v>10742588.099999979</v>
      </c>
      <c r="H926" s="177">
        <f t="shared" si="85"/>
        <v>85833</v>
      </c>
    </row>
    <row r="927" spans="1:8" x14ac:dyDescent="0.25">
      <c r="A927" s="796" t="s">
        <v>853</v>
      </c>
      <c r="B927" s="797">
        <v>925</v>
      </c>
      <c r="C927" s="797">
        <v>21275.100000000002</v>
      </c>
      <c r="D927" s="797">
        <v>270</v>
      </c>
      <c r="E927" s="176">
        <f t="shared" si="87"/>
        <v>33804540.200000033</v>
      </c>
      <c r="F927" s="176">
        <f t="shared" si="87"/>
        <v>1377950</v>
      </c>
      <c r="G927" s="177">
        <f t="shared" si="84"/>
        <v>10721312.999999978</v>
      </c>
      <c r="H927" s="177">
        <f t="shared" si="85"/>
        <v>85563</v>
      </c>
    </row>
    <row r="928" spans="1:8" x14ac:dyDescent="0.25">
      <c r="A928" s="796" t="s">
        <v>853</v>
      </c>
      <c r="B928" s="797">
        <v>926</v>
      </c>
      <c r="C928" s="797">
        <v>17593.5</v>
      </c>
      <c r="D928" s="797">
        <v>213</v>
      </c>
      <c r="E928" s="176">
        <f t="shared" si="87"/>
        <v>33822133.700000033</v>
      </c>
      <c r="F928" s="176">
        <f t="shared" si="87"/>
        <v>1378163</v>
      </c>
      <c r="G928" s="177">
        <f t="shared" si="84"/>
        <v>10703719.499999978</v>
      </c>
      <c r="H928" s="177">
        <f t="shared" si="85"/>
        <v>85350</v>
      </c>
    </row>
    <row r="929" spans="1:8" x14ac:dyDescent="0.25">
      <c r="A929" s="796" t="s">
        <v>853</v>
      </c>
      <c r="B929" s="797">
        <v>927</v>
      </c>
      <c r="C929" s="797">
        <v>13902.6</v>
      </c>
      <c r="D929" s="797">
        <v>180</v>
      </c>
      <c r="E929" s="176">
        <f t="shared" si="87"/>
        <v>33836036.300000034</v>
      </c>
      <c r="F929" s="176">
        <f t="shared" si="87"/>
        <v>1378343</v>
      </c>
      <c r="G929" s="177">
        <f t="shared" si="84"/>
        <v>10689816.899999976</v>
      </c>
      <c r="H929" s="177">
        <f t="shared" si="85"/>
        <v>85170</v>
      </c>
    </row>
    <row r="930" spans="1:8" x14ac:dyDescent="0.25">
      <c r="A930" s="796" t="s">
        <v>853</v>
      </c>
      <c r="B930" s="797">
        <v>928</v>
      </c>
      <c r="C930" s="797">
        <v>20415.900000000001</v>
      </c>
      <c r="D930" s="797">
        <v>236</v>
      </c>
      <c r="E930" s="176">
        <f t="shared" si="87"/>
        <v>33856452.200000033</v>
      </c>
      <c r="F930" s="176">
        <f t="shared" si="87"/>
        <v>1378579</v>
      </c>
      <c r="G930" s="177">
        <f t="shared" si="84"/>
        <v>10669400.999999978</v>
      </c>
      <c r="H930" s="177">
        <f t="shared" si="85"/>
        <v>84934</v>
      </c>
    </row>
    <row r="931" spans="1:8" x14ac:dyDescent="0.25">
      <c r="A931" s="796" t="s">
        <v>853</v>
      </c>
      <c r="B931" s="797">
        <v>929</v>
      </c>
      <c r="C931" s="797">
        <v>16721.3</v>
      </c>
      <c r="D931" s="797">
        <v>211</v>
      </c>
      <c r="E931" s="176">
        <f t="shared" si="87"/>
        <v>33873173.50000003</v>
      </c>
      <c r="F931" s="176">
        <f t="shared" si="87"/>
        <v>1378790</v>
      </c>
      <c r="G931" s="177">
        <f t="shared" si="84"/>
        <v>10652679.699999981</v>
      </c>
      <c r="H931" s="177">
        <f t="shared" si="85"/>
        <v>84723</v>
      </c>
    </row>
    <row r="932" spans="1:8" x14ac:dyDescent="0.25">
      <c r="A932" s="796" t="s">
        <v>853</v>
      </c>
      <c r="B932" s="797">
        <v>930</v>
      </c>
      <c r="C932" s="797">
        <v>11158.3</v>
      </c>
      <c r="D932" s="797">
        <v>144</v>
      </c>
      <c r="E932" s="176">
        <f t="shared" ref="E932:F947" si="88">E931+C932</f>
        <v>33884331.800000027</v>
      </c>
      <c r="F932" s="176">
        <f t="shared" si="88"/>
        <v>1378934</v>
      </c>
      <c r="G932" s="177">
        <f t="shared" si="84"/>
        <v>10641521.399999984</v>
      </c>
      <c r="H932" s="177">
        <f t="shared" si="85"/>
        <v>84579</v>
      </c>
    </row>
    <row r="933" spans="1:8" x14ac:dyDescent="0.25">
      <c r="A933" s="796" t="s">
        <v>853</v>
      </c>
      <c r="B933" s="797">
        <v>931</v>
      </c>
      <c r="C933" s="797">
        <v>11171.299999999997</v>
      </c>
      <c r="D933" s="797">
        <v>134</v>
      </c>
      <c r="E933" s="176">
        <f t="shared" si="88"/>
        <v>33895503.100000024</v>
      </c>
      <c r="F933" s="176">
        <f t="shared" si="88"/>
        <v>1379068</v>
      </c>
      <c r="G933" s="177">
        <f t="shared" si="84"/>
        <v>10630350.099999987</v>
      </c>
      <c r="H933" s="177">
        <f t="shared" si="85"/>
        <v>84445</v>
      </c>
    </row>
    <row r="934" spans="1:8" x14ac:dyDescent="0.25">
      <c r="A934" s="796" t="s">
        <v>853</v>
      </c>
      <c r="B934" s="797">
        <v>932</v>
      </c>
      <c r="C934" s="797">
        <v>15843.8</v>
      </c>
      <c r="D934" s="797">
        <v>202</v>
      </c>
      <c r="E934" s="176">
        <f t="shared" si="88"/>
        <v>33911346.900000021</v>
      </c>
      <c r="F934" s="176">
        <f t="shared" si="88"/>
        <v>1379270</v>
      </c>
      <c r="G934" s="177">
        <f t="shared" si="84"/>
        <v>10614506.29999999</v>
      </c>
      <c r="H934" s="177">
        <f t="shared" si="85"/>
        <v>84243</v>
      </c>
    </row>
    <row r="935" spans="1:8" x14ac:dyDescent="0.25">
      <c r="A935" s="796" t="s">
        <v>853</v>
      </c>
      <c r="B935" s="797">
        <v>933</v>
      </c>
      <c r="C935" s="797">
        <v>14927.1</v>
      </c>
      <c r="D935" s="797">
        <v>177</v>
      </c>
      <c r="E935" s="176">
        <f t="shared" si="88"/>
        <v>33926274.000000022</v>
      </c>
      <c r="F935" s="176">
        <f t="shared" si="88"/>
        <v>1379447</v>
      </c>
      <c r="G935" s="177">
        <f t="shared" si="84"/>
        <v>10599579.199999988</v>
      </c>
      <c r="H935" s="177">
        <f t="shared" si="85"/>
        <v>84066</v>
      </c>
    </row>
    <row r="936" spans="1:8" x14ac:dyDescent="0.25">
      <c r="A936" s="796" t="s">
        <v>853</v>
      </c>
      <c r="B936" s="797">
        <v>934</v>
      </c>
      <c r="C936" s="797">
        <v>15879.199999999997</v>
      </c>
      <c r="D936" s="797">
        <v>199</v>
      </c>
      <c r="E936" s="176">
        <f t="shared" si="88"/>
        <v>33942153.200000025</v>
      </c>
      <c r="F936" s="176">
        <f t="shared" si="88"/>
        <v>1379646</v>
      </c>
      <c r="G936" s="177">
        <f t="shared" si="84"/>
        <v>10583699.999999985</v>
      </c>
      <c r="H936" s="177">
        <f t="shared" si="85"/>
        <v>83867</v>
      </c>
    </row>
    <row r="937" spans="1:8" x14ac:dyDescent="0.25">
      <c r="A937" s="796" t="s">
        <v>853</v>
      </c>
      <c r="B937" s="797">
        <v>935</v>
      </c>
      <c r="C937" s="797">
        <v>14959.5</v>
      </c>
      <c r="D937" s="797">
        <v>192</v>
      </c>
      <c r="E937" s="176">
        <f t="shared" si="88"/>
        <v>33957112.700000025</v>
      </c>
      <c r="F937" s="176">
        <f t="shared" si="88"/>
        <v>1379838</v>
      </c>
      <c r="G937" s="177">
        <f t="shared" si="84"/>
        <v>10568740.499999985</v>
      </c>
      <c r="H937" s="177">
        <f t="shared" si="85"/>
        <v>83675</v>
      </c>
    </row>
    <row r="938" spans="1:8" x14ac:dyDescent="0.25">
      <c r="A938" s="796" t="s">
        <v>853</v>
      </c>
      <c r="B938" s="797">
        <v>936</v>
      </c>
      <c r="C938" s="797">
        <v>17784.099999999999</v>
      </c>
      <c r="D938" s="797">
        <v>228</v>
      </c>
      <c r="E938" s="176">
        <f t="shared" si="88"/>
        <v>33974896.800000027</v>
      </c>
      <c r="F938" s="176">
        <f t="shared" si="88"/>
        <v>1380066</v>
      </c>
      <c r="G938" s="177">
        <f t="shared" si="84"/>
        <v>10550956.399999984</v>
      </c>
      <c r="H938" s="177">
        <f t="shared" si="85"/>
        <v>83447</v>
      </c>
    </row>
    <row r="939" spans="1:8" x14ac:dyDescent="0.25">
      <c r="A939" s="796" t="s">
        <v>853</v>
      </c>
      <c r="B939" s="797">
        <v>937</v>
      </c>
      <c r="C939" s="797">
        <v>12181.4</v>
      </c>
      <c r="D939" s="797">
        <v>156</v>
      </c>
      <c r="E939" s="176">
        <f t="shared" si="88"/>
        <v>33987078.200000025</v>
      </c>
      <c r="F939" s="176">
        <f t="shared" si="88"/>
        <v>1380222</v>
      </c>
      <c r="G939" s="177">
        <f t="shared" si="84"/>
        <v>10538774.999999985</v>
      </c>
      <c r="H939" s="177">
        <f t="shared" si="85"/>
        <v>83291</v>
      </c>
    </row>
    <row r="940" spans="1:8" x14ac:dyDescent="0.25">
      <c r="A940" s="796" t="s">
        <v>853</v>
      </c>
      <c r="B940" s="797">
        <v>938</v>
      </c>
      <c r="C940" s="797">
        <v>13131.6</v>
      </c>
      <c r="D940" s="797">
        <v>158</v>
      </c>
      <c r="E940" s="176">
        <f t="shared" si="88"/>
        <v>34000209.800000027</v>
      </c>
      <c r="F940" s="176">
        <f t="shared" si="88"/>
        <v>1380380</v>
      </c>
      <c r="G940" s="177">
        <f t="shared" si="84"/>
        <v>10525643.399999984</v>
      </c>
      <c r="H940" s="177">
        <f t="shared" si="85"/>
        <v>83133</v>
      </c>
    </row>
    <row r="941" spans="1:8" x14ac:dyDescent="0.25">
      <c r="A941" s="796" t="s">
        <v>853</v>
      </c>
      <c r="B941" s="797">
        <v>939</v>
      </c>
      <c r="C941" s="797">
        <v>19719.399999999994</v>
      </c>
      <c r="D941" s="797">
        <v>245</v>
      </c>
      <c r="E941" s="176">
        <f t="shared" si="88"/>
        <v>34019929.200000025</v>
      </c>
      <c r="F941" s="176">
        <f t="shared" si="88"/>
        <v>1380625</v>
      </c>
      <c r="G941" s="177">
        <f t="shared" si="84"/>
        <v>10505923.999999985</v>
      </c>
      <c r="H941" s="177">
        <f t="shared" si="85"/>
        <v>82888</v>
      </c>
    </row>
    <row r="942" spans="1:8" x14ac:dyDescent="0.25">
      <c r="A942" s="796" t="s">
        <v>853</v>
      </c>
      <c r="B942" s="797">
        <v>940</v>
      </c>
      <c r="C942" s="797">
        <v>16919.3</v>
      </c>
      <c r="D942" s="797">
        <v>207</v>
      </c>
      <c r="E942" s="176">
        <f t="shared" si="88"/>
        <v>34036848.500000022</v>
      </c>
      <c r="F942" s="176">
        <f t="shared" si="88"/>
        <v>1380832</v>
      </c>
      <c r="G942" s="177">
        <f t="shared" si="84"/>
        <v>10489004.699999988</v>
      </c>
      <c r="H942" s="177">
        <f t="shared" si="85"/>
        <v>82681</v>
      </c>
    </row>
    <row r="943" spans="1:8" x14ac:dyDescent="0.25">
      <c r="A943" s="796" t="s">
        <v>853</v>
      </c>
      <c r="B943" s="797">
        <v>941</v>
      </c>
      <c r="C943" s="797">
        <v>16935.900000000001</v>
      </c>
      <c r="D943" s="797">
        <v>212</v>
      </c>
      <c r="E943" s="176">
        <f t="shared" si="88"/>
        <v>34053784.400000021</v>
      </c>
      <c r="F943" s="176">
        <f t="shared" si="88"/>
        <v>1381044</v>
      </c>
      <c r="G943" s="177">
        <f t="shared" si="84"/>
        <v>10472068.79999999</v>
      </c>
      <c r="H943" s="177">
        <f t="shared" si="85"/>
        <v>82469</v>
      </c>
    </row>
    <row r="944" spans="1:8" x14ac:dyDescent="0.25">
      <c r="A944" s="796" t="s">
        <v>853</v>
      </c>
      <c r="B944" s="797">
        <v>942</v>
      </c>
      <c r="C944" s="797">
        <v>18840.599999999999</v>
      </c>
      <c r="D944" s="797">
        <v>229</v>
      </c>
      <c r="E944" s="176">
        <f t="shared" si="88"/>
        <v>34072625.000000022</v>
      </c>
      <c r="F944" s="176">
        <f t="shared" si="88"/>
        <v>1381273</v>
      </c>
      <c r="G944" s="177">
        <f t="shared" si="84"/>
        <v>10453228.199999988</v>
      </c>
      <c r="H944" s="177">
        <f t="shared" si="85"/>
        <v>82240</v>
      </c>
    </row>
    <row r="945" spans="1:8" x14ac:dyDescent="0.25">
      <c r="A945" s="796" t="s">
        <v>853</v>
      </c>
      <c r="B945" s="797">
        <v>943</v>
      </c>
      <c r="C945" s="797">
        <v>20745.199999999997</v>
      </c>
      <c r="D945" s="797">
        <v>250</v>
      </c>
      <c r="E945" s="176">
        <f t="shared" si="88"/>
        <v>34093370.200000025</v>
      </c>
      <c r="F945" s="176">
        <f t="shared" si="88"/>
        <v>1381523</v>
      </c>
      <c r="G945" s="177">
        <f t="shared" si="84"/>
        <v>10432482.999999985</v>
      </c>
      <c r="H945" s="177">
        <f t="shared" si="85"/>
        <v>81990</v>
      </c>
    </row>
    <row r="946" spans="1:8" x14ac:dyDescent="0.25">
      <c r="A946" s="796" t="s">
        <v>853</v>
      </c>
      <c r="B946" s="797">
        <v>944</v>
      </c>
      <c r="C946" s="797">
        <v>15104.4</v>
      </c>
      <c r="D946" s="797">
        <v>180</v>
      </c>
      <c r="E946" s="176">
        <f t="shared" si="88"/>
        <v>34108474.600000024</v>
      </c>
      <c r="F946" s="176">
        <f t="shared" si="88"/>
        <v>1381703</v>
      </c>
      <c r="G946" s="177">
        <f t="shared" si="84"/>
        <v>10417378.599999987</v>
      </c>
      <c r="H946" s="177">
        <f t="shared" si="85"/>
        <v>81810</v>
      </c>
    </row>
    <row r="947" spans="1:8" x14ac:dyDescent="0.25">
      <c r="A947" s="796" t="s">
        <v>853</v>
      </c>
      <c r="B947" s="797">
        <v>945</v>
      </c>
      <c r="C947" s="797">
        <v>17010</v>
      </c>
      <c r="D947" s="797">
        <v>209</v>
      </c>
      <c r="E947" s="176">
        <f t="shared" si="88"/>
        <v>34125484.600000024</v>
      </c>
      <c r="F947" s="176">
        <f t="shared" si="88"/>
        <v>1381912</v>
      </c>
      <c r="G947" s="177">
        <f t="shared" si="84"/>
        <v>10400368.599999987</v>
      </c>
      <c r="H947" s="177">
        <f t="shared" si="85"/>
        <v>81601</v>
      </c>
    </row>
    <row r="948" spans="1:8" x14ac:dyDescent="0.25">
      <c r="A948" s="796" t="s">
        <v>853</v>
      </c>
      <c r="B948" s="797">
        <v>946</v>
      </c>
      <c r="C948" s="797">
        <v>16080.099999999997</v>
      </c>
      <c r="D948" s="797">
        <v>204</v>
      </c>
      <c r="E948" s="176">
        <f t="shared" ref="E948:F963" si="89">E947+C948</f>
        <v>34141564.700000025</v>
      </c>
      <c r="F948" s="176">
        <f t="shared" si="89"/>
        <v>1382116</v>
      </c>
      <c r="G948" s="177">
        <f t="shared" si="84"/>
        <v>10384288.499999985</v>
      </c>
      <c r="H948" s="177">
        <f t="shared" si="85"/>
        <v>81397</v>
      </c>
    </row>
    <row r="949" spans="1:8" x14ac:dyDescent="0.25">
      <c r="A949" s="796" t="s">
        <v>853</v>
      </c>
      <c r="B949" s="797">
        <v>947</v>
      </c>
      <c r="C949" s="797">
        <v>14202.499999999998</v>
      </c>
      <c r="D949" s="797">
        <v>168</v>
      </c>
      <c r="E949" s="176">
        <f t="shared" si="89"/>
        <v>34155767.200000025</v>
      </c>
      <c r="F949" s="176">
        <f t="shared" si="89"/>
        <v>1382284</v>
      </c>
      <c r="G949" s="177">
        <f t="shared" si="84"/>
        <v>10370085.999999985</v>
      </c>
      <c r="H949" s="177">
        <f t="shared" si="85"/>
        <v>81229</v>
      </c>
    </row>
    <row r="950" spans="1:8" x14ac:dyDescent="0.25">
      <c r="A950" s="796" t="s">
        <v>853</v>
      </c>
      <c r="B950" s="797">
        <v>948</v>
      </c>
      <c r="C950" s="797">
        <v>18010.099999999999</v>
      </c>
      <c r="D950" s="797">
        <v>221</v>
      </c>
      <c r="E950" s="176">
        <f t="shared" si="89"/>
        <v>34173777.300000027</v>
      </c>
      <c r="F950" s="176">
        <f t="shared" si="89"/>
        <v>1382505</v>
      </c>
      <c r="G950" s="177">
        <f t="shared" si="84"/>
        <v>10352075.899999984</v>
      </c>
      <c r="H950" s="177">
        <f t="shared" si="85"/>
        <v>81008</v>
      </c>
    </row>
    <row r="951" spans="1:8" x14ac:dyDescent="0.25">
      <c r="A951" s="796" t="s">
        <v>853</v>
      </c>
      <c r="B951" s="797">
        <v>949</v>
      </c>
      <c r="C951" s="797">
        <v>11388.6</v>
      </c>
      <c r="D951" s="797">
        <v>138</v>
      </c>
      <c r="E951" s="176">
        <f t="shared" si="89"/>
        <v>34185165.900000028</v>
      </c>
      <c r="F951" s="176">
        <f t="shared" si="89"/>
        <v>1382643</v>
      </c>
      <c r="G951" s="177">
        <f t="shared" si="84"/>
        <v>10340687.299999982</v>
      </c>
      <c r="H951" s="177">
        <f t="shared" si="85"/>
        <v>80870</v>
      </c>
    </row>
    <row r="952" spans="1:8" x14ac:dyDescent="0.25">
      <c r="A952" s="796" t="s">
        <v>853</v>
      </c>
      <c r="B952" s="797">
        <v>950</v>
      </c>
      <c r="C952" s="797">
        <v>13299.400000000001</v>
      </c>
      <c r="D952" s="797">
        <v>168</v>
      </c>
      <c r="E952" s="176">
        <f t="shared" si="89"/>
        <v>34198465.300000027</v>
      </c>
      <c r="F952" s="176">
        <f t="shared" si="89"/>
        <v>1382811</v>
      </c>
      <c r="G952" s="177">
        <f t="shared" si="84"/>
        <v>10327387.899999984</v>
      </c>
      <c r="H952" s="177">
        <f t="shared" si="85"/>
        <v>80702</v>
      </c>
    </row>
    <row r="953" spans="1:8" x14ac:dyDescent="0.25">
      <c r="A953" s="796" t="s">
        <v>853</v>
      </c>
      <c r="B953" s="797">
        <v>951</v>
      </c>
      <c r="C953" s="797">
        <v>14263.100000000002</v>
      </c>
      <c r="D953" s="797">
        <v>180</v>
      </c>
      <c r="E953" s="176">
        <f t="shared" si="89"/>
        <v>34212728.400000028</v>
      </c>
      <c r="F953" s="176">
        <f t="shared" si="89"/>
        <v>1382991</v>
      </c>
      <c r="G953" s="177">
        <f t="shared" si="84"/>
        <v>10313124.799999982</v>
      </c>
      <c r="H953" s="177">
        <f t="shared" si="85"/>
        <v>80522</v>
      </c>
    </row>
    <row r="954" spans="1:8" x14ac:dyDescent="0.25">
      <c r="A954" s="796" t="s">
        <v>853</v>
      </c>
      <c r="B954" s="797">
        <v>952</v>
      </c>
      <c r="C954" s="797">
        <v>7615.6</v>
      </c>
      <c r="D954" s="797">
        <v>90</v>
      </c>
      <c r="E954" s="176">
        <f t="shared" si="89"/>
        <v>34220344.00000003</v>
      </c>
      <c r="F954" s="176">
        <f t="shared" si="89"/>
        <v>1383081</v>
      </c>
      <c r="G954" s="177">
        <f t="shared" si="84"/>
        <v>10305509.199999981</v>
      </c>
      <c r="H954" s="177">
        <f t="shared" si="85"/>
        <v>80432</v>
      </c>
    </row>
    <row r="955" spans="1:8" x14ac:dyDescent="0.25">
      <c r="A955" s="796" t="s">
        <v>853</v>
      </c>
      <c r="B955" s="797">
        <v>953</v>
      </c>
      <c r="C955" s="797">
        <v>15247.2</v>
      </c>
      <c r="D955" s="797">
        <v>178</v>
      </c>
      <c r="E955" s="176">
        <f t="shared" si="89"/>
        <v>34235591.200000033</v>
      </c>
      <c r="F955" s="176">
        <f t="shared" si="89"/>
        <v>1383259</v>
      </c>
      <c r="G955" s="177">
        <f t="shared" si="84"/>
        <v>10290261.999999978</v>
      </c>
      <c r="H955" s="177">
        <f t="shared" si="85"/>
        <v>80254</v>
      </c>
    </row>
    <row r="956" spans="1:8" x14ac:dyDescent="0.25">
      <c r="A956" s="796" t="s">
        <v>853</v>
      </c>
      <c r="B956" s="797">
        <v>954</v>
      </c>
      <c r="C956" s="797">
        <v>6678.4</v>
      </c>
      <c r="D956" s="797">
        <v>70</v>
      </c>
      <c r="E956" s="176">
        <f t="shared" si="89"/>
        <v>34242269.600000031</v>
      </c>
      <c r="F956" s="176">
        <f t="shared" si="89"/>
        <v>1383329</v>
      </c>
      <c r="G956" s="177">
        <f t="shared" si="84"/>
        <v>10283583.599999979</v>
      </c>
      <c r="H956" s="177">
        <f t="shared" si="85"/>
        <v>80184</v>
      </c>
    </row>
    <row r="957" spans="1:8" x14ac:dyDescent="0.25">
      <c r="A957" s="796" t="s">
        <v>853</v>
      </c>
      <c r="B957" s="797">
        <v>955</v>
      </c>
      <c r="C957" s="797">
        <v>13370.1</v>
      </c>
      <c r="D957" s="797">
        <v>163</v>
      </c>
      <c r="E957" s="176">
        <f t="shared" si="89"/>
        <v>34255639.700000033</v>
      </c>
      <c r="F957" s="176">
        <f t="shared" si="89"/>
        <v>1383492</v>
      </c>
      <c r="G957" s="177">
        <f t="shared" si="84"/>
        <v>10270213.499999978</v>
      </c>
      <c r="H957" s="177">
        <f t="shared" si="85"/>
        <v>80021</v>
      </c>
    </row>
    <row r="958" spans="1:8" x14ac:dyDescent="0.25">
      <c r="A958" s="796" t="s">
        <v>853</v>
      </c>
      <c r="B958" s="797">
        <v>956</v>
      </c>
      <c r="C958" s="797">
        <v>16254.000000000002</v>
      </c>
      <c r="D958" s="797">
        <v>190</v>
      </c>
      <c r="E958" s="176">
        <f t="shared" si="89"/>
        <v>34271893.700000033</v>
      </c>
      <c r="F958" s="176">
        <f t="shared" si="89"/>
        <v>1383682</v>
      </c>
      <c r="G958" s="177">
        <f t="shared" si="84"/>
        <v>10253959.499999978</v>
      </c>
      <c r="H958" s="177">
        <f t="shared" si="85"/>
        <v>79831</v>
      </c>
    </row>
    <row r="959" spans="1:8" x14ac:dyDescent="0.25">
      <c r="A959" s="796" t="s">
        <v>853</v>
      </c>
      <c r="B959" s="797">
        <v>957</v>
      </c>
      <c r="C959" s="797">
        <v>14353.5</v>
      </c>
      <c r="D959" s="797">
        <v>173</v>
      </c>
      <c r="E959" s="176">
        <f t="shared" si="89"/>
        <v>34286247.200000033</v>
      </c>
      <c r="F959" s="176">
        <f t="shared" si="89"/>
        <v>1383855</v>
      </c>
      <c r="G959" s="177">
        <f t="shared" si="84"/>
        <v>10239605.999999978</v>
      </c>
      <c r="H959" s="177">
        <f t="shared" si="85"/>
        <v>79658</v>
      </c>
    </row>
    <row r="960" spans="1:8" x14ac:dyDescent="0.25">
      <c r="A960" s="796" t="s">
        <v>853</v>
      </c>
      <c r="B960" s="797">
        <v>958</v>
      </c>
      <c r="C960" s="797">
        <v>16283.500000000004</v>
      </c>
      <c r="D960" s="797">
        <v>204</v>
      </c>
      <c r="E960" s="176">
        <f t="shared" si="89"/>
        <v>34302530.700000033</v>
      </c>
      <c r="F960" s="176">
        <f t="shared" si="89"/>
        <v>1384059</v>
      </c>
      <c r="G960" s="177">
        <f t="shared" si="84"/>
        <v>10223322.499999978</v>
      </c>
      <c r="H960" s="177">
        <f t="shared" si="85"/>
        <v>79454</v>
      </c>
    </row>
    <row r="961" spans="1:8" x14ac:dyDescent="0.25">
      <c r="A961" s="796" t="s">
        <v>853</v>
      </c>
      <c r="B961" s="797">
        <v>959</v>
      </c>
      <c r="C961" s="797">
        <v>10547.2</v>
      </c>
      <c r="D961" s="797">
        <v>132</v>
      </c>
      <c r="E961" s="176">
        <f t="shared" si="89"/>
        <v>34313077.900000036</v>
      </c>
      <c r="F961" s="176">
        <f t="shared" si="89"/>
        <v>1384191</v>
      </c>
      <c r="G961" s="177">
        <f t="shared" si="84"/>
        <v>10212775.299999975</v>
      </c>
      <c r="H961" s="177">
        <f t="shared" si="85"/>
        <v>79322</v>
      </c>
    </row>
    <row r="962" spans="1:8" x14ac:dyDescent="0.25">
      <c r="A962" s="796" t="s">
        <v>853</v>
      </c>
      <c r="B962" s="797">
        <v>960</v>
      </c>
      <c r="C962" s="797">
        <v>13439.099999999999</v>
      </c>
      <c r="D962" s="797">
        <v>168</v>
      </c>
      <c r="E962" s="176">
        <f t="shared" si="89"/>
        <v>34326517.000000037</v>
      </c>
      <c r="F962" s="176">
        <f t="shared" si="89"/>
        <v>1384359</v>
      </c>
      <c r="G962" s="177">
        <f t="shared" si="84"/>
        <v>10199336.199999973</v>
      </c>
      <c r="H962" s="177">
        <f t="shared" si="85"/>
        <v>79154</v>
      </c>
    </row>
    <row r="963" spans="1:8" x14ac:dyDescent="0.25">
      <c r="A963" s="796" t="s">
        <v>853</v>
      </c>
      <c r="B963" s="797">
        <v>961</v>
      </c>
      <c r="C963" s="797">
        <v>14414.500000000002</v>
      </c>
      <c r="D963" s="797">
        <v>175</v>
      </c>
      <c r="E963" s="176">
        <f t="shared" si="89"/>
        <v>34340931.500000037</v>
      </c>
      <c r="F963" s="176">
        <f t="shared" si="89"/>
        <v>1384534</v>
      </c>
      <c r="G963" s="177">
        <f t="shared" ref="G963:G1026" si="90">$E$2394-E963</f>
        <v>10184921.699999973</v>
      </c>
      <c r="H963" s="177">
        <f t="shared" ref="H963:H1026" si="91">$F$2394-F963</f>
        <v>78979</v>
      </c>
    </row>
    <row r="964" spans="1:8" x14ac:dyDescent="0.25">
      <c r="A964" s="796" t="s">
        <v>853</v>
      </c>
      <c r="B964" s="797">
        <v>962</v>
      </c>
      <c r="C964" s="797">
        <v>10581.299999999997</v>
      </c>
      <c r="D964" s="797">
        <v>131</v>
      </c>
      <c r="E964" s="176">
        <f t="shared" ref="E964:F979" si="92">E963+C964</f>
        <v>34351512.800000034</v>
      </c>
      <c r="F964" s="176">
        <f t="shared" si="92"/>
        <v>1384665</v>
      </c>
      <c r="G964" s="177">
        <f t="shared" si="90"/>
        <v>10174340.399999976</v>
      </c>
      <c r="H964" s="177">
        <f t="shared" si="91"/>
        <v>78848</v>
      </c>
    </row>
    <row r="965" spans="1:8" x14ac:dyDescent="0.25">
      <c r="A965" s="796" t="s">
        <v>853</v>
      </c>
      <c r="B965" s="797">
        <v>963</v>
      </c>
      <c r="C965" s="797">
        <v>15405.599999999999</v>
      </c>
      <c r="D965" s="797">
        <v>185</v>
      </c>
      <c r="E965" s="176">
        <f t="shared" si="92"/>
        <v>34366918.400000036</v>
      </c>
      <c r="F965" s="176">
        <f t="shared" si="92"/>
        <v>1384850</v>
      </c>
      <c r="G965" s="177">
        <f t="shared" si="90"/>
        <v>10158934.799999975</v>
      </c>
      <c r="H965" s="177">
        <f t="shared" si="91"/>
        <v>78663</v>
      </c>
    </row>
    <row r="966" spans="1:8" x14ac:dyDescent="0.25">
      <c r="A966" s="796" t="s">
        <v>853</v>
      </c>
      <c r="B966" s="797">
        <v>964</v>
      </c>
      <c r="C966" s="797">
        <v>7711.1</v>
      </c>
      <c r="D966" s="797">
        <v>90</v>
      </c>
      <c r="E966" s="176">
        <f t="shared" si="92"/>
        <v>34374629.500000037</v>
      </c>
      <c r="F966" s="176">
        <f t="shared" si="92"/>
        <v>1384940</v>
      </c>
      <c r="G966" s="177">
        <f t="shared" si="90"/>
        <v>10151223.699999973</v>
      </c>
      <c r="H966" s="177">
        <f t="shared" si="91"/>
        <v>78573</v>
      </c>
    </row>
    <row r="967" spans="1:8" x14ac:dyDescent="0.25">
      <c r="A967" s="796" t="s">
        <v>853</v>
      </c>
      <c r="B967" s="797">
        <v>965</v>
      </c>
      <c r="C967" s="797">
        <v>8684.2000000000007</v>
      </c>
      <c r="D967" s="797">
        <v>105</v>
      </c>
      <c r="E967" s="176">
        <f t="shared" si="92"/>
        <v>34383313.70000004</v>
      </c>
      <c r="F967" s="176">
        <f t="shared" si="92"/>
        <v>1385045</v>
      </c>
      <c r="G967" s="177">
        <f t="shared" si="90"/>
        <v>10142539.49999997</v>
      </c>
      <c r="H967" s="177">
        <f t="shared" si="91"/>
        <v>78468</v>
      </c>
    </row>
    <row r="968" spans="1:8" x14ac:dyDescent="0.25">
      <c r="A968" s="796" t="s">
        <v>853</v>
      </c>
      <c r="B968" s="797">
        <v>966</v>
      </c>
      <c r="C968" s="797">
        <v>18355.500000000004</v>
      </c>
      <c r="D968" s="797">
        <v>224</v>
      </c>
      <c r="E968" s="176">
        <f t="shared" si="92"/>
        <v>34401669.20000004</v>
      </c>
      <c r="F968" s="176">
        <f t="shared" si="92"/>
        <v>1385269</v>
      </c>
      <c r="G968" s="177">
        <f t="shared" si="90"/>
        <v>10124183.99999997</v>
      </c>
      <c r="H968" s="177">
        <f t="shared" si="91"/>
        <v>78244</v>
      </c>
    </row>
    <row r="969" spans="1:8" x14ac:dyDescent="0.25">
      <c r="A969" s="796" t="s">
        <v>853</v>
      </c>
      <c r="B969" s="797">
        <v>967</v>
      </c>
      <c r="C969" s="797">
        <v>14502.600000000002</v>
      </c>
      <c r="D969" s="797">
        <v>176</v>
      </c>
      <c r="E969" s="176">
        <f t="shared" si="92"/>
        <v>34416171.800000042</v>
      </c>
      <c r="F969" s="176">
        <f t="shared" si="92"/>
        <v>1385445</v>
      </c>
      <c r="G969" s="177">
        <f t="shared" si="90"/>
        <v>10109681.399999969</v>
      </c>
      <c r="H969" s="177">
        <f t="shared" si="91"/>
        <v>78068</v>
      </c>
    </row>
    <row r="970" spans="1:8" x14ac:dyDescent="0.25">
      <c r="A970" s="796" t="s">
        <v>853</v>
      </c>
      <c r="B970" s="797">
        <v>968</v>
      </c>
      <c r="C970" s="797">
        <v>16455.099999999999</v>
      </c>
      <c r="D970" s="797">
        <v>196</v>
      </c>
      <c r="E970" s="176">
        <f t="shared" si="92"/>
        <v>34432626.900000043</v>
      </c>
      <c r="F970" s="176">
        <f t="shared" si="92"/>
        <v>1385641</v>
      </c>
      <c r="G970" s="177">
        <f t="shared" si="90"/>
        <v>10093226.299999967</v>
      </c>
      <c r="H970" s="177">
        <f t="shared" si="91"/>
        <v>77872</v>
      </c>
    </row>
    <row r="971" spans="1:8" x14ac:dyDescent="0.25">
      <c r="A971" s="796" t="s">
        <v>853</v>
      </c>
      <c r="B971" s="797">
        <v>969</v>
      </c>
      <c r="C971" s="797">
        <v>15502.399999999998</v>
      </c>
      <c r="D971" s="797">
        <v>192</v>
      </c>
      <c r="E971" s="176">
        <f t="shared" si="92"/>
        <v>34448129.300000042</v>
      </c>
      <c r="F971" s="176">
        <f t="shared" si="92"/>
        <v>1385833</v>
      </c>
      <c r="G971" s="177">
        <f t="shared" si="90"/>
        <v>10077723.899999969</v>
      </c>
      <c r="H971" s="177">
        <f t="shared" si="91"/>
        <v>77680</v>
      </c>
    </row>
    <row r="972" spans="1:8" x14ac:dyDescent="0.25">
      <c r="A972" s="796" t="s">
        <v>853</v>
      </c>
      <c r="B972" s="797">
        <v>970</v>
      </c>
      <c r="C972" s="797">
        <v>21336.400000000001</v>
      </c>
      <c r="D972" s="797">
        <v>238</v>
      </c>
      <c r="E972" s="176">
        <f t="shared" si="92"/>
        <v>34469465.70000004</v>
      </c>
      <c r="F972" s="176">
        <f t="shared" si="92"/>
        <v>1386071</v>
      </c>
      <c r="G972" s="177">
        <f t="shared" si="90"/>
        <v>10056387.49999997</v>
      </c>
      <c r="H972" s="177">
        <f t="shared" si="91"/>
        <v>77442</v>
      </c>
    </row>
    <row r="973" spans="1:8" x14ac:dyDescent="0.25">
      <c r="A973" s="796" t="s">
        <v>853</v>
      </c>
      <c r="B973" s="797">
        <v>971</v>
      </c>
      <c r="C973" s="797">
        <v>16503.500000000004</v>
      </c>
      <c r="D973" s="797">
        <v>195</v>
      </c>
      <c r="E973" s="176">
        <f t="shared" si="92"/>
        <v>34485969.20000004</v>
      </c>
      <c r="F973" s="176">
        <f t="shared" si="92"/>
        <v>1386266</v>
      </c>
      <c r="G973" s="177">
        <f t="shared" si="90"/>
        <v>10039883.99999997</v>
      </c>
      <c r="H973" s="177">
        <f t="shared" si="91"/>
        <v>77247</v>
      </c>
    </row>
    <row r="974" spans="1:8" x14ac:dyDescent="0.25">
      <c r="A974" s="796" t="s">
        <v>853</v>
      </c>
      <c r="B974" s="797">
        <v>972</v>
      </c>
      <c r="C974" s="797">
        <v>12636.8</v>
      </c>
      <c r="D974" s="797">
        <v>150</v>
      </c>
      <c r="E974" s="176">
        <f t="shared" si="92"/>
        <v>34498606.000000037</v>
      </c>
      <c r="F974" s="176">
        <f t="shared" si="92"/>
        <v>1386416</v>
      </c>
      <c r="G974" s="177">
        <f t="shared" si="90"/>
        <v>10027247.199999973</v>
      </c>
      <c r="H974" s="177">
        <f t="shared" si="91"/>
        <v>77097</v>
      </c>
    </row>
    <row r="975" spans="1:8" x14ac:dyDescent="0.25">
      <c r="A975" s="796" t="s">
        <v>853</v>
      </c>
      <c r="B975" s="797">
        <v>973</v>
      </c>
      <c r="C975" s="797">
        <v>10703.199999999997</v>
      </c>
      <c r="D975" s="797">
        <v>126</v>
      </c>
      <c r="E975" s="176">
        <f t="shared" si="92"/>
        <v>34509309.20000004</v>
      </c>
      <c r="F975" s="176">
        <f t="shared" si="92"/>
        <v>1386542</v>
      </c>
      <c r="G975" s="177">
        <f t="shared" si="90"/>
        <v>10016543.99999997</v>
      </c>
      <c r="H975" s="177">
        <f t="shared" si="91"/>
        <v>76971</v>
      </c>
    </row>
    <row r="976" spans="1:8" x14ac:dyDescent="0.25">
      <c r="A976" s="796" t="s">
        <v>853</v>
      </c>
      <c r="B976" s="797">
        <v>974</v>
      </c>
      <c r="C976" s="797">
        <v>16559</v>
      </c>
      <c r="D976" s="797">
        <v>202</v>
      </c>
      <c r="E976" s="176">
        <f t="shared" si="92"/>
        <v>34525868.20000004</v>
      </c>
      <c r="F976" s="176">
        <f t="shared" si="92"/>
        <v>1386744</v>
      </c>
      <c r="G976" s="177">
        <f t="shared" si="90"/>
        <v>9999984.9999999702</v>
      </c>
      <c r="H976" s="177">
        <f t="shared" si="91"/>
        <v>76769</v>
      </c>
    </row>
    <row r="977" spans="1:8" x14ac:dyDescent="0.25">
      <c r="A977" s="796" t="s">
        <v>853</v>
      </c>
      <c r="B977" s="797">
        <v>975</v>
      </c>
      <c r="C977" s="797">
        <v>19500.099999999999</v>
      </c>
      <c r="D977" s="797">
        <v>235</v>
      </c>
      <c r="E977" s="176">
        <f t="shared" si="92"/>
        <v>34545368.300000042</v>
      </c>
      <c r="F977" s="176">
        <f t="shared" si="92"/>
        <v>1386979</v>
      </c>
      <c r="G977" s="177">
        <f t="shared" si="90"/>
        <v>9980484.8999999687</v>
      </c>
      <c r="H977" s="177">
        <f t="shared" si="91"/>
        <v>76534</v>
      </c>
    </row>
    <row r="978" spans="1:8" x14ac:dyDescent="0.25">
      <c r="A978" s="796" t="s">
        <v>853</v>
      </c>
      <c r="B978" s="797">
        <v>976</v>
      </c>
      <c r="C978" s="797">
        <v>12689.9</v>
      </c>
      <c r="D978" s="797">
        <v>156</v>
      </c>
      <c r="E978" s="176">
        <f t="shared" si="92"/>
        <v>34558058.20000004</v>
      </c>
      <c r="F978" s="176">
        <f t="shared" si="92"/>
        <v>1387135</v>
      </c>
      <c r="G978" s="177">
        <f t="shared" si="90"/>
        <v>9967794.9999999702</v>
      </c>
      <c r="H978" s="177">
        <f t="shared" si="91"/>
        <v>76378</v>
      </c>
    </row>
    <row r="979" spans="1:8" x14ac:dyDescent="0.25">
      <c r="A979" s="796" t="s">
        <v>853</v>
      </c>
      <c r="B979" s="797">
        <v>977</v>
      </c>
      <c r="C979" s="797">
        <v>15631.100000000002</v>
      </c>
      <c r="D979" s="797">
        <v>185</v>
      </c>
      <c r="E979" s="176">
        <f t="shared" si="92"/>
        <v>34573689.300000042</v>
      </c>
      <c r="F979" s="176">
        <f t="shared" si="92"/>
        <v>1387320</v>
      </c>
      <c r="G979" s="177">
        <f t="shared" si="90"/>
        <v>9952163.8999999687</v>
      </c>
      <c r="H979" s="177">
        <f t="shared" si="91"/>
        <v>76193</v>
      </c>
    </row>
    <row r="980" spans="1:8" x14ac:dyDescent="0.25">
      <c r="A980" s="796" t="s">
        <v>853</v>
      </c>
      <c r="B980" s="797">
        <v>978</v>
      </c>
      <c r="C980" s="797">
        <v>18580</v>
      </c>
      <c r="D980" s="797">
        <v>227</v>
      </c>
      <c r="E980" s="176">
        <f t="shared" ref="E980:F995" si="93">E979+C980</f>
        <v>34592269.300000042</v>
      </c>
      <c r="F980" s="176">
        <f t="shared" si="93"/>
        <v>1387547</v>
      </c>
      <c r="G980" s="177">
        <f t="shared" si="90"/>
        <v>9933583.8999999687</v>
      </c>
      <c r="H980" s="177">
        <f t="shared" si="91"/>
        <v>75966</v>
      </c>
    </row>
    <row r="981" spans="1:8" x14ac:dyDescent="0.25">
      <c r="A981" s="796" t="s">
        <v>853</v>
      </c>
      <c r="B981" s="797">
        <v>979</v>
      </c>
      <c r="C981" s="797">
        <v>13704.499999999998</v>
      </c>
      <c r="D981" s="797">
        <v>163</v>
      </c>
      <c r="E981" s="176">
        <f t="shared" si="93"/>
        <v>34605973.800000042</v>
      </c>
      <c r="F981" s="176">
        <f t="shared" si="93"/>
        <v>1387710</v>
      </c>
      <c r="G981" s="177">
        <f t="shared" si="90"/>
        <v>9919879.3999999687</v>
      </c>
      <c r="H981" s="177">
        <f t="shared" si="91"/>
        <v>75803</v>
      </c>
    </row>
    <row r="982" spans="1:8" x14ac:dyDescent="0.25">
      <c r="A982" s="796" t="s">
        <v>853</v>
      </c>
      <c r="B982" s="797">
        <v>980</v>
      </c>
      <c r="C982" s="797">
        <v>11758.800000000001</v>
      </c>
      <c r="D982" s="797">
        <v>138</v>
      </c>
      <c r="E982" s="176">
        <f t="shared" si="93"/>
        <v>34617732.600000039</v>
      </c>
      <c r="F982" s="176">
        <f t="shared" si="93"/>
        <v>1387848</v>
      </c>
      <c r="G982" s="177">
        <f t="shared" si="90"/>
        <v>9908120.5999999717</v>
      </c>
      <c r="H982" s="177">
        <f t="shared" si="91"/>
        <v>75665</v>
      </c>
    </row>
    <row r="983" spans="1:8" x14ac:dyDescent="0.25">
      <c r="A983" s="796" t="s">
        <v>853</v>
      </c>
      <c r="B983" s="797">
        <v>981</v>
      </c>
      <c r="C983" s="797">
        <v>12751.9</v>
      </c>
      <c r="D983" s="797">
        <v>154</v>
      </c>
      <c r="E983" s="176">
        <f t="shared" si="93"/>
        <v>34630484.500000037</v>
      </c>
      <c r="F983" s="176">
        <f t="shared" si="93"/>
        <v>1388002</v>
      </c>
      <c r="G983" s="177">
        <f t="shared" si="90"/>
        <v>9895368.6999999732</v>
      </c>
      <c r="H983" s="177">
        <f t="shared" si="91"/>
        <v>75511</v>
      </c>
    </row>
    <row r="984" spans="1:8" x14ac:dyDescent="0.25">
      <c r="A984" s="796" t="s">
        <v>853</v>
      </c>
      <c r="B984" s="797">
        <v>982</v>
      </c>
      <c r="C984" s="797">
        <v>16694.400000000001</v>
      </c>
      <c r="D984" s="797">
        <v>193</v>
      </c>
      <c r="E984" s="176">
        <f t="shared" si="93"/>
        <v>34647178.900000036</v>
      </c>
      <c r="F984" s="176">
        <f t="shared" si="93"/>
        <v>1388195</v>
      </c>
      <c r="G984" s="177">
        <f t="shared" si="90"/>
        <v>9878674.2999999747</v>
      </c>
      <c r="H984" s="177">
        <f t="shared" si="91"/>
        <v>75318</v>
      </c>
    </row>
    <row r="985" spans="1:8" x14ac:dyDescent="0.25">
      <c r="A985" s="796" t="s">
        <v>853</v>
      </c>
      <c r="B985" s="797">
        <v>983</v>
      </c>
      <c r="C985" s="797">
        <v>18676.5</v>
      </c>
      <c r="D985" s="797">
        <v>219</v>
      </c>
      <c r="E985" s="176">
        <f t="shared" si="93"/>
        <v>34665855.400000036</v>
      </c>
      <c r="F985" s="176">
        <f t="shared" si="93"/>
        <v>1388414</v>
      </c>
      <c r="G985" s="177">
        <f t="shared" si="90"/>
        <v>9859997.7999999747</v>
      </c>
      <c r="H985" s="177">
        <f t="shared" si="91"/>
        <v>75099</v>
      </c>
    </row>
    <row r="986" spans="1:8" x14ac:dyDescent="0.25">
      <c r="A986" s="796" t="s">
        <v>853</v>
      </c>
      <c r="B986" s="797">
        <v>984</v>
      </c>
      <c r="C986" s="797">
        <v>13773.9</v>
      </c>
      <c r="D986" s="797">
        <v>161</v>
      </c>
      <c r="E986" s="176">
        <f t="shared" si="93"/>
        <v>34679629.300000034</v>
      </c>
      <c r="F986" s="176">
        <f t="shared" si="93"/>
        <v>1388575</v>
      </c>
      <c r="G986" s="177">
        <f t="shared" si="90"/>
        <v>9846223.8999999762</v>
      </c>
      <c r="H986" s="177">
        <f t="shared" si="91"/>
        <v>74938</v>
      </c>
    </row>
    <row r="987" spans="1:8" x14ac:dyDescent="0.25">
      <c r="A987" s="796" t="s">
        <v>853</v>
      </c>
      <c r="B987" s="797">
        <v>985</v>
      </c>
      <c r="C987" s="797">
        <v>12804.800000000001</v>
      </c>
      <c r="D987" s="797">
        <v>143</v>
      </c>
      <c r="E987" s="176">
        <f t="shared" si="93"/>
        <v>34692434.100000031</v>
      </c>
      <c r="F987" s="176">
        <f t="shared" si="93"/>
        <v>1388718</v>
      </c>
      <c r="G987" s="177">
        <f t="shared" si="90"/>
        <v>9833419.0999999791</v>
      </c>
      <c r="H987" s="177">
        <f t="shared" si="91"/>
        <v>74795</v>
      </c>
    </row>
    <row r="988" spans="1:8" x14ac:dyDescent="0.25">
      <c r="A988" s="796" t="s">
        <v>853</v>
      </c>
      <c r="B988" s="797">
        <v>986</v>
      </c>
      <c r="C988" s="797">
        <v>5915.8</v>
      </c>
      <c r="D988" s="797">
        <v>72</v>
      </c>
      <c r="E988" s="176">
        <f t="shared" si="93"/>
        <v>34698349.900000028</v>
      </c>
      <c r="F988" s="176">
        <f t="shared" si="93"/>
        <v>1388790</v>
      </c>
      <c r="G988" s="177">
        <f t="shared" si="90"/>
        <v>9827503.2999999821</v>
      </c>
      <c r="H988" s="177">
        <f t="shared" si="91"/>
        <v>74723</v>
      </c>
    </row>
    <row r="989" spans="1:8" x14ac:dyDescent="0.25">
      <c r="A989" s="796" t="s">
        <v>853</v>
      </c>
      <c r="B989" s="797">
        <v>987</v>
      </c>
      <c r="C989" s="797">
        <v>12829.599999999999</v>
      </c>
      <c r="D989" s="797">
        <v>156</v>
      </c>
      <c r="E989" s="176">
        <f t="shared" si="93"/>
        <v>34711179.50000003</v>
      </c>
      <c r="F989" s="176">
        <f t="shared" si="93"/>
        <v>1388946</v>
      </c>
      <c r="G989" s="177">
        <f t="shared" si="90"/>
        <v>9814673.6999999806</v>
      </c>
      <c r="H989" s="177">
        <f t="shared" si="91"/>
        <v>74567</v>
      </c>
    </row>
    <row r="990" spans="1:8" x14ac:dyDescent="0.25">
      <c r="A990" s="796" t="s">
        <v>853</v>
      </c>
      <c r="B990" s="797">
        <v>988</v>
      </c>
      <c r="C990" s="797">
        <v>21735.300000000003</v>
      </c>
      <c r="D990" s="797">
        <v>256</v>
      </c>
      <c r="E990" s="176">
        <f t="shared" si="93"/>
        <v>34732914.800000027</v>
      </c>
      <c r="F990" s="176">
        <f t="shared" si="93"/>
        <v>1389202</v>
      </c>
      <c r="G990" s="177">
        <f t="shared" si="90"/>
        <v>9792938.3999999836</v>
      </c>
      <c r="H990" s="177">
        <f t="shared" si="91"/>
        <v>74311</v>
      </c>
    </row>
    <row r="991" spans="1:8" x14ac:dyDescent="0.25">
      <c r="A991" s="796" t="s">
        <v>853</v>
      </c>
      <c r="B991" s="797">
        <v>989</v>
      </c>
      <c r="C991" s="797">
        <v>9889.1999999999989</v>
      </c>
      <c r="D991" s="797">
        <v>117</v>
      </c>
      <c r="E991" s="176">
        <f t="shared" si="93"/>
        <v>34742804.00000003</v>
      </c>
      <c r="F991" s="176">
        <f t="shared" si="93"/>
        <v>1389319</v>
      </c>
      <c r="G991" s="177">
        <f t="shared" si="90"/>
        <v>9783049.1999999806</v>
      </c>
      <c r="H991" s="177">
        <f t="shared" si="91"/>
        <v>74194</v>
      </c>
    </row>
    <row r="992" spans="1:8" x14ac:dyDescent="0.25">
      <c r="A992" s="796" t="s">
        <v>853</v>
      </c>
      <c r="B992" s="797">
        <v>990</v>
      </c>
      <c r="C992" s="797">
        <v>15839.600000000002</v>
      </c>
      <c r="D992" s="797">
        <v>181</v>
      </c>
      <c r="E992" s="176">
        <f t="shared" si="93"/>
        <v>34758643.600000031</v>
      </c>
      <c r="F992" s="176">
        <f t="shared" si="93"/>
        <v>1389500</v>
      </c>
      <c r="G992" s="177">
        <f t="shared" si="90"/>
        <v>9767209.5999999791</v>
      </c>
      <c r="H992" s="177">
        <f t="shared" si="91"/>
        <v>74013</v>
      </c>
    </row>
    <row r="993" spans="1:8" x14ac:dyDescent="0.25">
      <c r="A993" s="796" t="s">
        <v>853</v>
      </c>
      <c r="B993" s="797">
        <v>991</v>
      </c>
      <c r="C993" s="797">
        <v>8918.4</v>
      </c>
      <c r="D993" s="797">
        <v>108</v>
      </c>
      <c r="E993" s="176">
        <f t="shared" si="93"/>
        <v>34767562.00000003</v>
      </c>
      <c r="F993" s="176">
        <f t="shared" si="93"/>
        <v>1389608</v>
      </c>
      <c r="G993" s="177">
        <f t="shared" si="90"/>
        <v>9758291.1999999806</v>
      </c>
      <c r="H993" s="177">
        <f t="shared" si="91"/>
        <v>73905</v>
      </c>
    </row>
    <row r="994" spans="1:8" x14ac:dyDescent="0.25">
      <c r="A994" s="796" t="s">
        <v>853</v>
      </c>
      <c r="B994" s="797">
        <v>992</v>
      </c>
      <c r="C994" s="797">
        <v>12895.300000000001</v>
      </c>
      <c r="D994" s="797">
        <v>148</v>
      </c>
      <c r="E994" s="176">
        <f t="shared" si="93"/>
        <v>34780457.300000027</v>
      </c>
      <c r="F994" s="176">
        <f t="shared" si="93"/>
        <v>1389756</v>
      </c>
      <c r="G994" s="177">
        <f t="shared" si="90"/>
        <v>9745395.8999999836</v>
      </c>
      <c r="H994" s="177">
        <f t="shared" si="91"/>
        <v>73757</v>
      </c>
    </row>
    <row r="995" spans="1:8" x14ac:dyDescent="0.25">
      <c r="A995" s="796" t="s">
        <v>853</v>
      </c>
      <c r="B995" s="797">
        <v>993</v>
      </c>
      <c r="C995" s="797">
        <v>15888.199999999997</v>
      </c>
      <c r="D995" s="797">
        <v>177</v>
      </c>
      <c r="E995" s="176">
        <f t="shared" si="93"/>
        <v>34796345.50000003</v>
      </c>
      <c r="F995" s="176">
        <f t="shared" si="93"/>
        <v>1389933</v>
      </c>
      <c r="G995" s="177">
        <f t="shared" si="90"/>
        <v>9729507.6999999806</v>
      </c>
      <c r="H995" s="177">
        <f t="shared" si="91"/>
        <v>73580</v>
      </c>
    </row>
    <row r="996" spans="1:8" x14ac:dyDescent="0.25">
      <c r="A996" s="796" t="s">
        <v>853</v>
      </c>
      <c r="B996" s="797">
        <v>994</v>
      </c>
      <c r="C996" s="797">
        <v>16900.400000000001</v>
      </c>
      <c r="D996" s="797">
        <v>200</v>
      </c>
      <c r="E996" s="176">
        <f t="shared" ref="E996:F1011" si="94">E995+C996</f>
        <v>34813245.900000028</v>
      </c>
      <c r="F996" s="176">
        <f t="shared" si="94"/>
        <v>1390133</v>
      </c>
      <c r="G996" s="177">
        <f t="shared" si="90"/>
        <v>9712607.2999999821</v>
      </c>
      <c r="H996" s="177">
        <f t="shared" si="91"/>
        <v>73380</v>
      </c>
    </row>
    <row r="997" spans="1:8" x14ac:dyDescent="0.25">
      <c r="A997" s="796" t="s">
        <v>853</v>
      </c>
      <c r="B997" s="797">
        <v>995</v>
      </c>
      <c r="C997" s="797">
        <v>10944.1</v>
      </c>
      <c r="D997" s="797">
        <v>125</v>
      </c>
      <c r="E997" s="176">
        <f t="shared" si="94"/>
        <v>34824190.00000003</v>
      </c>
      <c r="F997" s="176">
        <f t="shared" si="94"/>
        <v>1390258</v>
      </c>
      <c r="G997" s="177">
        <f t="shared" si="90"/>
        <v>9701663.1999999806</v>
      </c>
      <c r="H997" s="177">
        <f t="shared" si="91"/>
        <v>73255</v>
      </c>
    </row>
    <row r="998" spans="1:8" x14ac:dyDescent="0.25">
      <c r="A998" s="796" t="s">
        <v>853</v>
      </c>
      <c r="B998" s="797">
        <v>996</v>
      </c>
      <c r="C998" s="797">
        <v>12946.499999999998</v>
      </c>
      <c r="D998" s="797">
        <v>135</v>
      </c>
      <c r="E998" s="176">
        <f t="shared" si="94"/>
        <v>34837136.50000003</v>
      </c>
      <c r="F998" s="176">
        <f t="shared" si="94"/>
        <v>1390393</v>
      </c>
      <c r="G998" s="177">
        <f t="shared" si="90"/>
        <v>9688716.6999999806</v>
      </c>
      <c r="H998" s="177">
        <f t="shared" si="91"/>
        <v>73120</v>
      </c>
    </row>
    <row r="999" spans="1:8" x14ac:dyDescent="0.25">
      <c r="A999" s="796" t="s">
        <v>853</v>
      </c>
      <c r="B999" s="797">
        <v>997</v>
      </c>
      <c r="C999" s="797">
        <v>10966.4</v>
      </c>
      <c r="D999" s="797">
        <v>129</v>
      </c>
      <c r="E999" s="176">
        <f t="shared" si="94"/>
        <v>34848102.900000028</v>
      </c>
      <c r="F999" s="176">
        <f t="shared" si="94"/>
        <v>1390522</v>
      </c>
      <c r="G999" s="177">
        <f t="shared" si="90"/>
        <v>9677750.2999999821</v>
      </c>
      <c r="H999" s="177">
        <f t="shared" si="91"/>
        <v>72991</v>
      </c>
    </row>
    <row r="1000" spans="1:8" x14ac:dyDescent="0.25">
      <c r="A1000" s="796" t="s">
        <v>853</v>
      </c>
      <c r="B1000" s="797">
        <v>998</v>
      </c>
      <c r="C1000" s="797">
        <v>17964.5</v>
      </c>
      <c r="D1000" s="797">
        <v>192</v>
      </c>
      <c r="E1000" s="176">
        <f t="shared" si="94"/>
        <v>34866067.400000028</v>
      </c>
      <c r="F1000" s="176">
        <f t="shared" si="94"/>
        <v>1390714</v>
      </c>
      <c r="G1000" s="177">
        <f t="shared" si="90"/>
        <v>9659785.7999999821</v>
      </c>
      <c r="H1000" s="177">
        <f t="shared" si="91"/>
        <v>72799</v>
      </c>
    </row>
    <row r="1001" spans="1:8" x14ac:dyDescent="0.25">
      <c r="A1001" s="796" t="s">
        <v>853</v>
      </c>
      <c r="B1001" s="797">
        <v>999</v>
      </c>
      <c r="C1001" s="797">
        <v>10987.900000000001</v>
      </c>
      <c r="D1001" s="797">
        <v>132</v>
      </c>
      <c r="E1001" s="176">
        <f t="shared" si="94"/>
        <v>34877055.300000027</v>
      </c>
      <c r="F1001" s="176">
        <f t="shared" si="94"/>
        <v>1390846</v>
      </c>
      <c r="G1001" s="177">
        <f t="shared" si="90"/>
        <v>9648797.8999999836</v>
      </c>
      <c r="H1001" s="177">
        <f t="shared" si="91"/>
        <v>72667</v>
      </c>
    </row>
    <row r="1002" spans="1:8" x14ac:dyDescent="0.25">
      <c r="A1002" s="796" t="s">
        <v>853</v>
      </c>
      <c r="B1002" s="797">
        <v>1000</v>
      </c>
      <c r="C1002" s="797">
        <v>18999.600000000002</v>
      </c>
      <c r="D1002" s="797">
        <v>224</v>
      </c>
      <c r="E1002" s="176">
        <f t="shared" si="94"/>
        <v>34896054.900000028</v>
      </c>
      <c r="F1002" s="176">
        <f t="shared" si="94"/>
        <v>1391070</v>
      </c>
      <c r="G1002" s="177">
        <f t="shared" si="90"/>
        <v>9629798.2999999821</v>
      </c>
      <c r="H1002" s="177">
        <f t="shared" si="91"/>
        <v>72443</v>
      </c>
    </row>
    <row r="1003" spans="1:8" x14ac:dyDescent="0.25">
      <c r="A1003" s="796" t="s">
        <v>853</v>
      </c>
      <c r="B1003" s="797">
        <v>1001</v>
      </c>
      <c r="C1003" s="797">
        <v>7007.0999999999995</v>
      </c>
      <c r="D1003" s="797">
        <v>70</v>
      </c>
      <c r="E1003" s="176">
        <f t="shared" si="94"/>
        <v>34903062.00000003</v>
      </c>
      <c r="F1003" s="176">
        <f t="shared" si="94"/>
        <v>1391140</v>
      </c>
      <c r="G1003" s="177">
        <f t="shared" si="90"/>
        <v>9622791.1999999806</v>
      </c>
      <c r="H1003" s="177">
        <f t="shared" si="91"/>
        <v>72373</v>
      </c>
    </row>
    <row r="1004" spans="1:8" x14ac:dyDescent="0.25">
      <c r="A1004" s="796" t="s">
        <v>853</v>
      </c>
      <c r="B1004" s="797">
        <v>1002</v>
      </c>
      <c r="C1004" s="797">
        <v>14026.1</v>
      </c>
      <c r="D1004" s="797">
        <v>168</v>
      </c>
      <c r="E1004" s="176">
        <f t="shared" si="94"/>
        <v>34917088.100000031</v>
      </c>
      <c r="F1004" s="176">
        <f t="shared" si="94"/>
        <v>1391308</v>
      </c>
      <c r="G1004" s="177">
        <f t="shared" si="90"/>
        <v>9608765.0999999791</v>
      </c>
      <c r="H1004" s="177">
        <f t="shared" si="91"/>
        <v>72205</v>
      </c>
    </row>
    <row r="1005" spans="1:8" x14ac:dyDescent="0.25">
      <c r="A1005" s="796" t="s">
        <v>853</v>
      </c>
      <c r="B1005" s="797">
        <v>1003</v>
      </c>
      <c r="C1005" s="797">
        <v>15046.199999999997</v>
      </c>
      <c r="D1005" s="797">
        <v>174</v>
      </c>
      <c r="E1005" s="176">
        <f t="shared" si="94"/>
        <v>34932134.300000034</v>
      </c>
      <c r="F1005" s="176">
        <f t="shared" si="94"/>
        <v>1391482</v>
      </c>
      <c r="G1005" s="177">
        <f t="shared" si="90"/>
        <v>9593718.8999999762</v>
      </c>
      <c r="H1005" s="177">
        <f t="shared" si="91"/>
        <v>72031</v>
      </c>
    </row>
    <row r="1006" spans="1:8" x14ac:dyDescent="0.25">
      <c r="A1006" s="796" t="s">
        <v>853</v>
      </c>
      <c r="B1006" s="797">
        <v>1004</v>
      </c>
      <c r="C1006" s="797">
        <v>17067.7</v>
      </c>
      <c r="D1006" s="797">
        <v>195</v>
      </c>
      <c r="E1006" s="176">
        <f t="shared" si="94"/>
        <v>34949202.000000037</v>
      </c>
      <c r="F1006" s="176">
        <f t="shared" si="94"/>
        <v>1391677</v>
      </c>
      <c r="G1006" s="177">
        <f t="shared" si="90"/>
        <v>9576651.1999999732</v>
      </c>
      <c r="H1006" s="177">
        <f t="shared" si="91"/>
        <v>71836</v>
      </c>
    </row>
    <row r="1007" spans="1:8" x14ac:dyDescent="0.25">
      <c r="A1007" s="796" t="s">
        <v>853</v>
      </c>
      <c r="B1007" s="797">
        <v>1005</v>
      </c>
      <c r="C1007" s="797">
        <v>16079.5</v>
      </c>
      <c r="D1007" s="797">
        <v>192</v>
      </c>
      <c r="E1007" s="176">
        <f t="shared" si="94"/>
        <v>34965281.500000037</v>
      </c>
      <c r="F1007" s="176">
        <f t="shared" si="94"/>
        <v>1391869</v>
      </c>
      <c r="G1007" s="177">
        <f t="shared" si="90"/>
        <v>9560571.6999999732</v>
      </c>
      <c r="H1007" s="177">
        <f t="shared" si="91"/>
        <v>71644</v>
      </c>
    </row>
    <row r="1008" spans="1:8" x14ac:dyDescent="0.25">
      <c r="A1008" s="796" t="s">
        <v>853</v>
      </c>
      <c r="B1008" s="797">
        <v>1006</v>
      </c>
      <c r="C1008" s="797">
        <v>18104.8</v>
      </c>
      <c r="D1008" s="797">
        <v>212</v>
      </c>
      <c r="E1008" s="176">
        <f t="shared" si="94"/>
        <v>34983386.300000034</v>
      </c>
      <c r="F1008" s="176">
        <f t="shared" si="94"/>
        <v>1392081</v>
      </c>
      <c r="G1008" s="177">
        <f t="shared" si="90"/>
        <v>9542466.8999999762</v>
      </c>
      <c r="H1008" s="177">
        <f t="shared" si="91"/>
        <v>71432</v>
      </c>
    </row>
    <row r="1009" spans="1:8" x14ac:dyDescent="0.25">
      <c r="A1009" s="796" t="s">
        <v>853</v>
      </c>
      <c r="B1009" s="797">
        <v>1007</v>
      </c>
      <c r="C1009" s="797">
        <v>16110.899999999998</v>
      </c>
      <c r="D1009" s="797">
        <v>186</v>
      </c>
      <c r="E1009" s="176">
        <f t="shared" si="94"/>
        <v>34999497.200000033</v>
      </c>
      <c r="F1009" s="176">
        <f t="shared" si="94"/>
        <v>1392267</v>
      </c>
      <c r="G1009" s="177">
        <f t="shared" si="90"/>
        <v>9526355.9999999776</v>
      </c>
      <c r="H1009" s="177">
        <f t="shared" si="91"/>
        <v>71246</v>
      </c>
    </row>
    <row r="1010" spans="1:8" x14ac:dyDescent="0.25">
      <c r="A1010" s="796" t="s">
        <v>853</v>
      </c>
      <c r="B1010" s="797">
        <v>1008</v>
      </c>
      <c r="C1010" s="797">
        <v>20158.8</v>
      </c>
      <c r="D1010" s="797">
        <v>228</v>
      </c>
      <c r="E1010" s="176">
        <f t="shared" si="94"/>
        <v>35019656.00000003</v>
      </c>
      <c r="F1010" s="176">
        <f t="shared" si="94"/>
        <v>1392495</v>
      </c>
      <c r="G1010" s="177">
        <f t="shared" si="90"/>
        <v>9506197.1999999806</v>
      </c>
      <c r="H1010" s="177">
        <f t="shared" si="91"/>
        <v>71018</v>
      </c>
    </row>
    <row r="1011" spans="1:8" x14ac:dyDescent="0.25">
      <c r="A1011" s="796" t="s">
        <v>853</v>
      </c>
      <c r="B1011" s="797">
        <v>1009</v>
      </c>
      <c r="C1011" s="797">
        <v>16142.000000000004</v>
      </c>
      <c r="D1011" s="797">
        <v>192</v>
      </c>
      <c r="E1011" s="176">
        <f t="shared" si="94"/>
        <v>35035798.00000003</v>
      </c>
      <c r="F1011" s="176">
        <f t="shared" si="94"/>
        <v>1392687</v>
      </c>
      <c r="G1011" s="177">
        <f t="shared" si="90"/>
        <v>9490055.1999999806</v>
      </c>
      <c r="H1011" s="177">
        <f t="shared" si="91"/>
        <v>70826</v>
      </c>
    </row>
    <row r="1012" spans="1:8" x14ac:dyDescent="0.25">
      <c r="A1012" s="796" t="s">
        <v>853</v>
      </c>
      <c r="B1012" s="797">
        <v>1010</v>
      </c>
      <c r="C1012" s="797">
        <v>12120.699999999999</v>
      </c>
      <c r="D1012" s="797">
        <v>144</v>
      </c>
      <c r="E1012" s="176">
        <f t="shared" ref="E1012:F1027" si="95">E1011+C1012</f>
        <v>35047918.700000033</v>
      </c>
      <c r="F1012" s="176">
        <f t="shared" si="95"/>
        <v>1392831</v>
      </c>
      <c r="G1012" s="177">
        <f t="shared" si="90"/>
        <v>9477934.4999999776</v>
      </c>
      <c r="H1012" s="177">
        <f t="shared" si="91"/>
        <v>70682</v>
      </c>
    </row>
    <row r="1013" spans="1:8" x14ac:dyDescent="0.25">
      <c r="A1013" s="796" t="s">
        <v>853</v>
      </c>
      <c r="B1013" s="797">
        <v>1011</v>
      </c>
      <c r="C1013" s="797">
        <v>11121.8</v>
      </c>
      <c r="D1013" s="797">
        <v>118</v>
      </c>
      <c r="E1013" s="176">
        <f t="shared" si="95"/>
        <v>35059040.50000003</v>
      </c>
      <c r="F1013" s="176">
        <f t="shared" si="95"/>
        <v>1392949</v>
      </c>
      <c r="G1013" s="177">
        <f t="shared" si="90"/>
        <v>9466812.6999999806</v>
      </c>
      <c r="H1013" s="177">
        <f t="shared" si="91"/>
        <v>70564</v>
      </c>
    </row>
    <row r="1014" spans="1:8" x14ac:dyDescent="0.25">
      <c r="A1014" s="796" t="s">
        <v>853</v>
      </c>
      <c r="B1014" s="797">
        <v>1012</v>
      </c>
      <c r="C1014" s="797">
        <v>8095.4</v>
      </c>
      <c r="D1014" s="797">
        <v>95</v>
      </c>
      <c r="E1014" s="176">
        <f t="shared" si="95"/>
        <v>35067135.900000028</v>
      </c>
      <c r="F1014" s="176">
        <f t="shared" si="95"/>
        <v>1393044</v>
      </c>
      <c r="G1014" s="177">
        <f t="shared" si="90"/>
        <v>9458717.2999999821</v>
      </c>
      <c r="H1014" s="177">
        <f t="shared" si="91"/>
        <v>70469</v>
      </c>
    </row>
    <row r="1015" spans="1:8" x14ac:dyDescent="0.25">
      <c r="A1015" s="796" t="s">
        <v>853</v>
      </c>
      <c r="B1015" s="797">
        <v>1013</v>
      </c>
      <c r="C1015" s="797">
        <v>10131</v>
      </c>
      <c r="D1015" s="797">
        <v>105</v>
      </c>
      <c r="E1015" s="176">
        <f t="shared" si="95"/>
        <v>35077266.900000028</v>
      </c>
      <c r="F1015" s="176">
        <f t="shared" si="95"/>
        <v>1393149</v>
      </c>
      <c r="G1015" s="177">
        <f t="shared" si="90"/>
        <v>9448586.2999999821</v>
      </c>
      <c r="H1015" s="177">
        <f t="shared" si="91"/>
        <v>70364</v>
      </c>
    </row>
    <row r="1016" spans="1:8" x14ac:dyDescent="0.25">
      <c r="A1016" s="796" t="s">
        <v>853</v>
      </c>
      <c r="B1016" s="797">
        <v>1014</v>
      </c>
      <c r="C1016" s="797">
        <v>12166.499999999998</v>
      </c>
      <c r="D1016" s="797">
        <v>137</v>
      </c>
      <c r="E1016" s="176">
        <f t="shared" si="95"/>
        <v>35089433.400000028</v>
      </c>
      <c r="F1016" s="176">
        <f t="shared" si="95"/>
        <v>1393286</v>
      </c>
      <c r="G1016" s="177">
        <f t="shared" si="90"/>
        <v>9436419.7999999821</v>
      </c>
      <c r="H1016" s="177">
        <f t="shared" si="91"/>
        <v>70227</v>
      </c>
    </row>
    <row r="1017" spans="1:8" x14ac:dyDescent="0.25">
      <c r="A1017" s="796" t="s">
        <v>853</v>
      </c>
      <c r="B1017" s="797">
        <v>1015</v>
      </c>
      <c r="C1017" s="797">
        <v>16239.300000000001</v>
      </c>
      <c r="D1017" s="797">
        <v>192</v>
      </c>
      <c r="E1017" s="176">
        <f t="shared" si="95"/>
        <v>35105672.700000025</v>
      </c>
      <c r="F1017" s="176">
        <f t="shared" si="95"/>
        <v>1393478</v>
      </c>
      <c r="G1017" s="177">
        <f t="shared" si="90"/>
        <v>9420180.4999999851</v>
      </c>
      <c r="H1017" s="177">
        <f t="shared" si="91"/>
        <v>70035</v>
      </c>
    </row>
    <row r="1018" spans="1:8" x14ac:dyDescent="0.25">
      <c r="A1018" s="796" t="s">
        <v>853</v>
      </c>
      <c r="B1018" s="797">
        <v>1016</v>
      </c>
      <c r="C1018" s="797">
        <v>11176.199999999999</v>
      </c>
      <c r="D1018" s="797">
        <v>128</v>
      </c>
      <c r="E1018" s="176">
        <f t="shared" si="95"/>
        <v>35116848.900000028</v>
      </c>
      <c r="F1018" s="176">
        <f t="shared" si="95"/>
        <v>1393606</v>
      </c>
      <c r="G1018" s="177">
        <f t="shared" si="90"/>
        <v>9409004.2999999821</v>
      </c>
      <c r="H1018" s="177">
        <f t="shared" si="91"/>
        <v>69907</v>
      </c>
    </row>
    <row r="1019" spans="1:8" x14ac:dyDescent="0.25">
      <c r="A1019" s="796" t="s">
        <v>853</v>
      </c>
      <c r="B1019" s="797">
        <v>1017</v>
      </c>
      <c r="C1019" s="797">
        <v>10169.800000000001</v>
      </c>
      <c r="D1019" s="797">
        <v>120</v>
      </c>
      <c r="E1019" s="176">
        <f t="shared" si="95"/>
        <v>35127018.700000025</v>
      </c>
      <c r="F1019" s="176">
        <f t="shared" si="95"/>
        <v>1393726</v>
      </c>
      <c r="G1019" s="177">
        <f t="shared" si="90"/>
        <v>9398834.4999999851</v>
      </c>
      <c r="H1019" s="177">
        <f t="shared" si="91"/>
        <v>69787</v>
      </c>
    </row>
    <row r="1020" spans="1:8" x14ac:dyDescent="0.25">
      <c r="A1020" s="796" t="s">
        <v>853</v>
      </c>
      <c r="B1020" s="797">
        <v>1018</v>
      </c>
      <c r="C1020" s="797">
        <v>20358.199999999997</v>
      </c>
      <c r="D1020" s="797">
        <v>233</v>
      </c>
      <c r="E1020" s="176">
        <f t="shared" si="95"/>
        <v>35147376.900000028</v>
      </c>
      <c r="F1020" s="176">
        <f t="shared" si="95"/>
        <v>1393959</v>
      </c>
      <c r="G1020" s="177">
        <f t="shared" si="90"/>
        <v>9378476.2999999821</v>
      </c>
      <c r="H1020" s="177">
        <f t="shared" si="91"/>
        <v>69554</v>
      </c>
    </row>
    <row r="1021" spans="1:8" x14ac:dyDescent="0.25">
      <c r="A1021" s="796" t="s">
        <v>853</v>
      </c>
      <c r="B1021" s="797">
        <v>1019</v>
      </c>
      <c r="C1021" s="797">
        <v>18343.400000000001</v>
      </c>
      <c r="D1021" s="797">
        <v>196</v>
      </c>
      <c r="E1021" s="176">
        <f t="shared" si="95"/>
        <v>35165720.300000027</v>
      </c>
      <c r="F1021" s="176">
        <f t="shared" si="95"/>
        <v>1394155</v>
      </c>
      <c r="G1021" s="177">
        <f t="shared" si="90"/>
        <v>9360132.8999999836</v>
      </c>
      <c r="H1021" s="177">
        <f t="shared" si="91"/>
        <v>69358</v>
      </c>
    </row>
    <row r="1022" spans="1:8" x14ac:dyDescent="0.25">
      <c r="A1022" s="796" t="s">
        <v>853</v>
      </c>
      <c r="B1022" s="797">
        <v>1020</v>
      </c>
      <c r="C1022" s="797">
        <v>19380.100000000006</v>
      </c>
      <c r="D1022" s="797">
        <v>228</v>
      </c>
      <c r="E1022" s="176">
        <f t="shared" si="95"/>
        <v>35185100.400000028</v>
      </c>
      <c r="F1022" s="176">
        <f t="shared" si="95"/>
        <v>1394383</v>
      </c>
      <c r="G1022" s="177">
        <f t="shared" si="90"/>
        <v>9340752.7999999821</v>
      </c>
      <c r="H1022" s="177">
        <f t="shared" si="91"/>
        <v>69130</v>
      </c>
    </row>
    <row r="1023" spans="1:8" x14ac:dyDescent="0.25">
      <c r="A1023" s="796" t="s">
        <v>853</v>
      </c>
      <c r="B1023" s="797">
        <v>1021</v>
      </c>
      <c r="C1023" s="797">
        <v>17355.599999999999</v>
      </c>
      <c r="D1023" s="797">
        <v>204</v>
      </c>
      <c r="E1023" s="176">
        <f t="shared" si="95"/>
        <v>35202456.00000003</v>
      </c>
      <c r="F1023" s="176">
        <f t="shared" si="95"/>
        <v>1394587</v>
      </c>
      <c r="G1023" s="177">
        <f t="shared" si="90"/>
        <v>9323397.1999999806</v>
      </c>
      <c r="H1023" s="177">
        <f t="shared" si="91"/>
        <v>68926</v>
      </c>
    </row>
    <row r="1024" spans="1:8" x14ac:dyDescent="0.25">
      <c r="A1024" s="796" t="s">
        <v>853</v>
      </c>
      <c r="B1024" s="797">
        <v>1022</v>
      </c>
      <c r="C1024" s="797">
        <v>16352.000000000002</v>
      </c>
      <c r="D1024" s="797">
        <v>191</v>
      </c>
      <c r="E1024" s="176">
        <f t="shared" si="95"/>
        <v>35218808.00000003</v>
      </c>
      <c r="F1024" s="176">
        <f t="shared" si="95"/>
        <v>1394778</v>
      </c>
      <c r="G1024" s="177">
        <f t="shared" si="90"/>
        <v>9307045.1999999806</v>
      </c>
      <c r="H1024" s="177">
        <f t="shared" si="91"/>
        <v>68735</v>
      </c>
    </row>
    <row r="1025" spans="1:8" x14ac:dyDescent="0.25">
      <c r="A1025" s="796" t="s">
        <v>853</v>
      </c>
      <c r="B1025" s="797">
        <v>1023</v>
      </c>
      <c r="C1025" s="797">
        <v>11252.6</v>
      </c>
      <c r="D1025" s="797">
        <v>125</v>
      </c>
      <c r="E1025" s="176">
        <f t="shared" si="95"/>
        <v>35230060.600000031</v>
      </c>
      <c r="F1025" s="176">
        <f t="shared" si="95"/>
        <v>1394903</v>
      </c>
      <c r="G1025" s="177">
        <f t="shared" si="90"/>
        <v>9295792.5999999791</v>
      </c>
      <c r="H1025" s="177">
        <f t="shared" si="91"/>
        <v>68610</v>
      </c>
    </row>
    <row r="1026" spans="1:8" x14ac:dyDescent="0.25">
      <c r="A1026" s="796" t="s">
        <v>853</v>
      </c>
      <c r="B1026" s="797">
        <v>1024</v>
      </c>
      <c r="C1026" s="797">
        <v>12288.6</v>
      </c>
      <c r="D1026" s="797">
        <v>144</v>
      </c>
      <c r="E1026" s="176">
        <f t="shared" si="95"/>
        <v>35242349.200000033</v>
      </c>
      <c r="F1026" s="176">
        <f t="shared" si="95"/>
        <v>1395047</v>
      </c>
      <c r="G1026" s="177">
        <f t="shared" si="90"/>
        <v>9283503.9999999776</v>
      </c>
      <c r="H1026" s="177">
        <f t="shared" si="91"/>
        <v>68466</v>
      </c>
    </row>
    <row r="1027" spans="1:8" x14ac:dyDescent="0.25">
      <c r="A1027" s="796" t="s">
        <v>853</v>
      </c>
      <c r="B1027" s="797">
        <v>1025</v>
      </c>
      <c r="C1027" s="797">
        <v>10250</v>
      </c>
      <c r="D1027" s="797">
        <v>120</v>
      </c>
      <c r="E1027" s="176">
        <f t="shared" si="95"/>
        <v>35252599.200000033</v>
      </c>
      <c r="F1027" s="176">
        <f t="shared" si="95"/>
        <v>1395167</v>
      </c>
      <c r="G1027" s="177">
        <f t="shared" ref="G1027:G1090" si="96">$E$2394-E1027</f>
        <v>9273253.9999999776</v>
      </c>
      <c r="H1027" s="177">
        <f t="shared" ref="H1027:H1090" si="97">$F$2394-F1027</f>
        <v>68346</v>
      </c>
    </row>
    <row r="1028" spans="1:8" x14ac:dyDescent="0.25">
      <c r="A1028" s="796" t="s">
        <v>853</v>
      </c>
      <c r="B1028" s="797">
        <v>1026</v>
      </c>
      <c r="C1028" s="797">
        <v>12312.2</v>
      </c>
      <c r="D1028" s="797">
        <v>126</v>
      </c>
      <c r="E1028" s="176">
        <f t="shared" ref="E1028:F1043" si="98">E1027+C1028</f>
        <v>35264911.400000036</v>
      </c>
      <c r="F1028" s="176">
        <f t="shared" si="98"/>
        <v>1395293</v>
      </c>
      <c r="G1028" s="177">
        <f t="shared" si="96"/>
        <v>9260941.7999999747</v>
      </c>
      <c r="H1028" s="177">
        <f t="shared" si="97"/>
        <v>68220</v>
      </c>
    </row>
    <row r="1029" spans="1:8" x14ac:dyDescent="0.25">
      <c r="A1029" s="796" t="s">
        <v>853</v>
      </c>
      <c r="B1029" s="797">
        <v>1027</v>
      </c>
      <c r="C1029" s="797">
        <v>12323.900000000001</v>
      </c>
      <c r="D1029" s="797">
        <v>143</v>
      </c>
      <c r="E1029" s="176">
        <f t="shared" si="98"/>
        <v>35277235.300000034</v>
      </c>
      <c r="F1029" s="176">
        <f t="shared" si="98"/>
        <v>1395436</v>
      </c>
      <c r="G1029" s="177">
        <f t="shared" si="96"/>
        <v>9248617.8999999762</v>
      </c>
      <c r="H1029" s="177">
        <f t="shared" si="97"/>
        <v>68077</v>
      </c>
    </row>
    <row r="1030" spans="1:8" x14ac:dyDescent="0.25">
      <c r="A1030" s="796" t="s">
        <v>853</v>
      </c>
      <c r="B1030" s="797">
        <v>1028</v>
      </c>
      <c r="C1030" s="797">
        <v>14391.600000000002</v>
      </c>
      <c r="D1030" s="797">
        <v>163</v>
      </c>
      <c r="E1030" s="176">
        <f t="shared" si="98"/>
        <v>35291626.900000036</v>
      </c>
      <c r="F1030" s="176">
        <f t="shared" si="98"/>
        <v>1395599</v>
      </c>
      <c r="G1030" s="177">
        <f t="shared" si="96"/>
        <v>9234226.2999999747</v>
      </c>
      <c r="H1030" s="177">
        <f t="shared" si="97"/>
        <v>67914</v>
      </c>
    </row>
    <row r="1031" spans="1:8" x14ac:dyDescent="0.25">
      <c r="A1031" s="796" t="s">
        <v>853</v>
      </c>
      <c r="B1031" s="797">
        <v>1029</v>
      </c>
      <c r="C1031" s="797">
        <v>11317.9</v>
      </c>
      <c r="D1031" s="797">
        <v>131</v>
      </c>
      <c r="E1031" s="176">
        <f t="shared" si="98"/>
        <v>35302944.800000034</v>
      </c>
      <c r="F1031" s="176">
        <f t="shared" si="98"/>
        <v>1395730</v>
      </c>
      <c r="G1031" s="177">
        <f t="shared" si="96"/>
        <v>9222908.3999999762</v>
      </c>
      <c r="H1031" s="177">
        <f t="shared" si="97"/>
        <v>67783</v>
      </c>
    </row>
    <row r="1032" spans="1:8" x14ac:dyDescent="0.25">
      <c r="A1032" s="796" t="s">
        <v>853</v>
      </c>
      <c r="B1032" s="797">
        <v>1030</v>
      </c>
      <c r="C1032" s="797">
        <v>15448.999999999996</v>
      </c>
      <c r="D1032" s="797">
        <v>164</v>
      </c>
      <c r="E1032" s="176">
        <f t="shared" si="98"/>
        <v>35318393.800000034</v>
      </c>
      <c r="F1032" s="176">
        <f t="shared" si="98"/>
        <v>1395894</v>
      </c>
      <c r="G1032" s="177">
        <f t="shared" si="96"/>
        <v>9207459.3999999762</v>
      </c>
      <c r="H1032" s="177">
        <f t="shared" si="97"/>
        <v>67619</v>
      </c>
    </row>
    <row r="1033" spans="1:8" x14ac:dyDescent="0.25">
      <c r="A1033" s="796" t="s">
        <v>853</v>
      </c>
      <c r="B1033" s="797">
        <v>1031</v>
      </c>
      <c r="C1033" s="797">
        <v>12371.300000000001</v>
      </c>
      <c r="D1033" s="797">
        <v>125</v>
      </c>
      <c r="E1033" s="176">
        <f t="shared" si="98"/>
        <v>35330765.100000031</v>
      </c>
      <c r="F1033" s="176">
        <f t="shared" si="98"/>
        <v>1396019</v>
      </c>
      <c r="G1033" s="177">
        <f t="shared" si="96"/>
        <v>9195088.0999999791</v>
      </c>
      <c r="H1033" s="177">
        <f t="shared" si="97"/>
        <v>67494</v>
      </c>
    </row>
    <row r="1034" spans="1:8" x14ac:dyDescent="0.25">
      <c r="A1034" s="796" t="s">
        <v>853</v>
      </c>
      <c r="B1034" s="797">
        <v>1032</v>
      </c>
      <c r="C1034" s="797">
        <v>13414.500000000002</v>
      </c>
      <c r="D1034" s="797">
        <v>130</v>
      </c>
      <c r="E1034" s="176">
        <f t="shared" si="98"/>
        <v>35344179.600000031</v>
      </c>
      <c r="F1034" s="176">
        <f t="shared" si="98"/>
        <v>1396149</v>
      </c>
      <c r="G1034" s="177">
        <f t="shared" si="96"/>
        <v>9181673.5999999791</v>
      </c>
      <c r="H1034" s="177">
        <f t="shared" si="97"/>
        <v>67364</v>
      </c>
    </row>
    <row r="1035" spans="1:8" x14ac:dyDescent="0.25">
      <c r="A1035" s="796" t="s">
        <v>853</v>
      </c>
      <c r="B1035" s="797">
        <v>1033</v>
      </c>
      <c r="C1035" s="797">
        <v>12394.999999999998</v>
      </c>
      <c r="D1035" s="797">
        <v>135</v>
      </c>
      <c r="E1035" s="176">
        <f t="shared" si="98"/>
        <v>35356574.600000031</v>
      </c>
      <c r="F1035" s="176">
        <f t="shared" si="98"/>
        <v>1396284</v>
      </c>
      <c r="G1035" s="177">
        <f t="shared" si="96"/>
        <v>9169278.5999999791</v>
      </c>
      <c r="H1035" s="177">
        <f t="shared" si="97"/>
        <v>67229</v>
      </c>
    </row>
    <row r="1036" spans="1:8" x14ac:dyDescent="0.25">
      <c r="A1036" s="796" t="s">
        <v>853</v>
      </c>
      <c r="B1036" s="797">
        <v>1034</v>
      </c>
      <c r="C1036" s="797">
        <v>8271.2000000000007</v>
      </c>
      <c r="D1036" s="797">
        <v>96</v>
      </c>
      <c r="E1036" s="176">
        <f t="shared" si="98"/>
        <v>35364845.800000034</v>
      </c>
      <c r="F1036" s="176">
        <f t="shared" si="98"/>
        <v>1396380</v>
      </c>
      <c r="G1036" s="177">
        <f t="shared" si="96"/>
        <v>9161007.3999999762</v>
      </c>
      <c r="H1036" s="177">
        <f t="shared" si="97"/>
        <v>67133</v>
      </c>
    </row>
    <row r="1037" spans="1:8" x14ac:dyDescent="0.25">
      <c r="A1037" s="796" t="s">
        <v>853</v>
      </c>
      <c r="B1037" s="797">
        <v>1035</v>
      </c>
      <c r="C1037" s="797">
        <v>13453.699999999999</v>
      </c>
      <c r="D1037" s="797">
        <v>155</v>
      </c>
      <c r="E1037" s="176">
        <f t="shared" si="98"/>
        <v>35378299.500000037</v>
      </c>
      <c r="F1037" s="176">
        <f t="shared" si="98"/>
        <v>1396535</v>
      </c>
      <c r="G1037" s="177">
        <f t="shared" si="96"/>
        <v>9147553.6999999732</v>
      </c>
      <c r="H1037" s="177">
        <f t="shared" si="97"/>
        <v>66978</v>
      </c>
    </row>
    <row r="1038" spans="1:8" x14ac:dyDescent="0.25">
      <c r="A1038" s="796" t="s">
        <v>853</v>
      </c>
      <c r="B1038" s="797">
        <v>1036</v>
      </c>
      <c r="C1038" s="797">
        <v>8287.7999999999993</v>
      </c>
      <c r="D1038" s="797">
        <v>96</v>
      </c>
      <c r="E1038" s="176">
        <f t="shared" si="98"/>
        <v>35386587.300000034</v>
      </c>
      <c r="F1038" s="176">
        <f t="shared" si="98"/>
        <v>1396631</v>
      </c>
      <c r="G1038" s="177">
        <f t="shared" si="96"/>
        <v>9139265.8999999762</v>
      </c>
      <c r="H1038" s="177">
        <f t="shared" si="97"/>
        <v>66882</v>
      </c>
    </row>
    <row r="1039" spans="1:8" x14ac:dyDescent="0.25">
      <c r="A1039" s="796" t="s">
        <v>853</v>
      </c>
      <c r="B1039" s="797">
        <v>1037</v>
      </c>
      <c r="C1039" s="797">
        <v>11407.100000000004</v>
      </c>
      <c r="D1039" s="797">
        <v>132</v>
      </c>
      <c r="E1039" s="176">
        <f t="shared" si="98"/>
        <v>35397994.400000036</v>
      </c>
      <c r="F1039" s="176">
        <f t="shared" si="98"/>
        <v>1396763</v>
      </c>
      <c r="G1039" s="177">
        <f t="shared" si="96"/>
        <v>9127858.7999999747</v>
      </c>
      <c r="H1039" s="177">
        <f t="shared" si="97"/>
        <v>66750</v>
      </c>
    </row>
    <row r="1040" spans="1:8" x14ac:dyDescent="0.25">
      <c r="A1040" s="796" t="s">
        <v>853</v>
      </c>
      <c r="B1040" s="797">
        <v>1038</v>
      </c>
      <c r="C1040" s="797">
        <v>6227.6</v>
      </c>
      <c r="D1040" s="797">
        <v>69</v>
      </c>
      <c r="E1040" s="176">
        <f t="shared" si="98"/>
        <v>35404222.000000037</v>
      </c>
      <c r="F1040" s="176">
        <f t="shared" si="98"/>
        <v>1396832</v>
      </c>
      <c r="G1040" s="177">
        <f t="shared" si="96"/>
        <v>9121631.1999999732</v>
      </c>
      <c r="H1040" s="177">
        <f t="shared" si="97"/>
        <v>66681</v>
      </c>
    </row>
    <row r="1041" spans="1:8" x14ac:dyDescent="0.25">
      <c r="A1041" s="796" t="s">
        <v>853</v>
      </c>
      <c r="B1041" s="797">
        <v>1039</v>
      </c>
      <c r="C1041" s="797">
        <v>14545.400000000001</v>
      </c>
      <c r="D1041" s="797">
        <v>155</v>
      </c>
      <c r="E1041" s="176">
        <f t="shared" si="98"/>
        <v>35418767.400000036</v>
      </c>
      <c r="F1041" s="176">
        <f t="shared" si="98"/>
        <v>1396987</v>
      </c>
      <c r="G1041" s="177">
        <f t="shared" si="96"/>
        <v>9107085.7999999747</v>
      </c>
      <c r="H1041" s="177">
        <f t="shared" si="97"/>
        <v>66526</v>
      </c>
    </row>
    <row r="1042" spans="1:8" x14ac:dyDescent="0.25">
      <c r="A1042" s="796" t="s">
        <v>853</v>
      </c>
      <c r="B1042" s="797">
        <v>1040</v>
      </c>
      <c r="C1042" s="797">
        <v>5199.7000000000007</v>
      </c>
      <c r="D1042" s="797">
        <v>46</v>
      </c>
      <c r="E1042" s="176">
        <f t="shared" si="98"/>
        <v>35423967.100000039</v>
      </c>
      <c r="F1042" s="176">
        <f t="shared" si="98"/>
        <v>1397033</v>
      </c>
      <c r="G1042" s="177">
        <f t="shared" si="96"/>
        <v>9101886.0999999717</v>
      </c>
      <c r="H1042" s="177">
        <f t="shared" si="97"/>
        <v>66480</v>
      </c>
    </row>
    <row r="1043" spans="1:8" x14ac:dyDescent="0.25">
      <c r="A1043" s="796" t="s">
        <v>853</v>
      </c>
      <c r="B1043" s="797">
        <v>1041</v>
      </c>
      <c r="C1043" s="797">
        <v>10410.4</v>
      </c>
      <c r="D1043" s="797">
        <v>119</v>
      </c>
      <c r="E1043" s="176">
        <f t="shared" si="98"/>
        <v>35434377.500000037</v>
      </c>
      <c r="F1043" s="176">
        <f t="shared" si="98"/>
        <v>1397152</v>
      </c>
      <c r="G1043" s="177">
        <f t="shared" si="96"/>
        <v>9091475.6999999732</v>
      </c>
      <c r="H1043" s="177">
        <f t="shared" si="97"/>
        <v>66361</v>
      </c>
    </row>
    <row r="1044" spans="1:8" x14ac:dyDescent="0.25">
      <c r="A1044" s="796" t="s">
        <v>853</v>
      </c>
      <c r="B1044" s="797">
        <v>1042</v>
      </c>
      <c r="C1044" s="797">
        <v>14587.1</v>
      </c>
      <c r="D1044" s="797">
        <v>152</v>
      </c>
      <c r="E1044" s="176">
        <f t="shared" ref="E1044:F1059" si="99">E1043+C1044</f>
        <v>35448964.600000039</v>
      </c>
      <c r="F1044" s="176">
        <f t="shared" si="99"/>
        <v>1397304</v>
      </c>
      <c r="G1044" s="177">
        <f t="shared" si="96"/>
        <v>9076888.5999999717</v>
      </c>
      <c r="H1044" s="177">
        <f t="shared" si="97"/>
        <v>66209</v>
      </c>
    </row>
    <row r="1045" spans="1:8" x14ac:dyDescent="0.25">
      <c r="A1045" s="796" t="s">
        <v>853</v>
      </c>
      <c r="B1045" s="797">
        <v>1043</v>
      </c>
      <c r="C1045" s="797">
        <v>12514.400000000001</v>
      </c>
      <c r="D1045" s="797">
        <v>139</v>
      </c>
      <c r="E1045" s="176">
        <f t="shared" si="99"/>
        <v>35461479.000000037</v>
      </c>
      <c r="F1045" s="176">
        <f t="shared" si="99"/>
        <v>1397443</v>
      </c>
      <c r="G1045" s="177">
        <f t="shared" si="96"/>
        <v>9064374.1999999732</v>
      </c>
      <c r="H1045" s="177">
        <f t="shared" si="97"/>
        <v>66070</v>
      </c>
    </row>
    <row r="1046" spans="1:8" x14ac:dyDescent="0.25">
      <c r="A1046" s="796" t="s">
        <v>853</v>
      </c>
      <c r="B1046" s="797">
        <v>1044</v>
      </c>
      <c r="C1046" s="797">
        <v>13573.699999999999</v>
      </c>
      <c r="D1046" s="797">
        <v>155</v>
      </c>
      <c r="E1046" s="176">
        <f t="shared" si="99"/>
        <v>35475052.70000004</v>
      </c>
      <c r="F1046" s="176">
        <f t="shared" si="99"/>
        <v>1397598</v>
      </c>
      <c r="G1046" s="177">
        <f t="shared" si="96"/>
        <v>9050800.4999999702</v>
      </c>
      <c r="H1046" s="177">
        <f t="shared" si="97"/>
        <v>65915</v>
      </c>
    </row>
    <row r="1047" spans="1:8" x14ac:dyDescent="0.25">
      <c r="A1047" s="796" t="s">
        <v>853</v>
      </c>
      <c r="B1047" s="797">
        <v>1045</v>
      </c>
      <c r="C1047" s="797">
        <v>14629.000000000002</v>
      </c>
      <c r="D1047" s="797">
        <v>159</v>
      </c>
      <c r="E1047" s="176">
        <f t="shared" si="99"/>
        <v>35489681.70000004</v>
      </c>
      <c r="F1047" s="176">
        <f t="shared" si="99"/>
        <v>1397757</v>
      </c>
      <c r="G1047" s="177">
        <f t="shared" si="96"/>
        <v>9036171.4999999702</v>
      </c>
      <c r="H1047" s="177">
        <f t="shared" si="97"/>
        <v>65756</v>
      </c>
    </row>
    <row r="1048" spans="1:8" x14ac:dyDescent="0.25">
      <c r="A1048" s="796" t="s">
        <v>853</v>
      </c>
      <c r="B1048" s="797">
        <v>1046</v>
      </c>
      <c r="C1048" s="797">
        <v>17781.499999999996</v>
      </c>
      <c r="D1048" s="797">
        <v>193</v>
      </c>
      <c r="E1048" s="176">
        <f t="shared" si="99"/>
        <v>35507463.20000004</v>
      </c>
      <c r="F1048" s="176">
        <f t="shared" si="99"/>
        <v>1397950</v>
      </c>
      <c r="G1048" s="177">
        <f t="shared" si="96"/>
        <v>9018389.9999999702</v>
      </c>
      <c r="H1048" s="177">
        <f t="shared" si="97"/>
        <v>65563</v>
      </c>
    </row>
    <row r="1049" spans="1:8" x14ac:dyDescent="0.25">
      <c r="A1049" s="796" t="s">
        <v>853</v>
      </c>
      <c r="B1049" s="797">
        <v>1047</v>
      </c>
      <c r="C1049" s="797">
        <v>19892.899999999998</v>
      </c>
      <c r="D1049" s="797">
        <v>225</v>
      </c>
      <c r="E1049" s="176">
        <f t="shared" si="99"/>
        <v>35527356.100000039</v>
      </c>
      <c r="F1049" s="176">
        <f t="shared" si="99"/>
        <v>1398175</v>
      </c>
      <c r="G1049" s="177">
        <f t="shared" si="96"/>
        <v>8998497.0999999717</v>
      </c>
      <c r="H1049" s="177">
        <f t="shared" si="97"/>
        <v>65338</v>
      </c>
    </row>
    <row r="1050" spans="1:8" x14ac:dyDescent="0.25">
      <c r="A1050" s="796" t="s">
        <v>853</v>
      </c>
      <c r="B1050" s="797">
        <v>1048</v>
      </c>
      <c r="C1050" s="797">
        <v>8382.9</v>
      </c>
      <c r="D1050" s="797">
        <v>88</v>
      </c>
      <c r="E1050" s="176">
        <f t="shared" si="99"/>
        <v>35535739.000000037</v>
      </c>
      <c r="F1050" s="176">
        <f t="shared" si="99"/>
        <v>1398263</v>
      </c>
      <c r="G1050" s="177">
        <f t="shared" si="96"/>
        <v>8990114.1999999732</v>
      </c>
      <c r="H1050" s="177">
        <f t="shared" si="97"/>
        <v>65250</v>
      </c>
    </row>
    <row r="1051" spans="1:8" x14ac:dyDescent="0.25">
      <c r="A1051" s="796" t="s">
        <v>853</v>
      </c>
      <c r="B1051" s="797">
        <v>1049</v>
      </c>
      <c r="C1051" s="797">
        <v>12587</v>
      </c>
      <c r="D1051" s="797">
        <v>144</v>
      </c>
      <c r="E1051" s="176">
        <f t="shared" si="99"/>
        <v>35548326.000000037</v>
      </c>
      <c r="F1051" s="176">
        <f t="shared" si="99"/>
        <v>1398407</v>
      </c>
      <c r="G1051" s="177">
        <f t="shared" si="96"/>
        <v>8977527.1999999732</v>
      </c>
      <c r="H1051" s="177">
        <f t="shared" si="97"/>
        <v>65106</v>
      </c>
    </row>
    <row r="1052" spans="1:8" x14ac:dyDescent="0.25">
      <c r="A1052" s="796" t="s">
        <v>853</v>
      </c>
      <c r="B1052" s="797">
        <v>1050</v>
      </c>
      <c r="C1052" s="797">
        <v>14697.300000000001</v>
      </c>
      <c r="D1052" s="797">
        <v>162</v>
      </c>
      <c r="E1052" s="176">
        <f t="shared" si="99"/>
        <v>35563023.300000034</v>
      </c>
      <c r="F1052" s="176">
        <f t="shared" si="99"/>
        <v>1398569</v>
      </c>
      <c r="G1052" s="177">
        <f t="shared" si="96"/>
        <v>8962829.8999999762</v>
      </c>
      <c r="H1052" s="177">
        <f t="shared" si="97"/>
        <v>64944</v>
      </c>
    </row>
    <row r="1053" spans="1:8" x14ac:dyDescent="0.25">
      <c r="A1053" s="796" t="s">
        <v>853</v>
      </c>
      <c r="B1053" s="797">
        <v>1051</v>
      </c>
      <c r="C1053" s="797">
        <v>14712.4</v>
      </c>
      <c r="D1053" s="797">
        <v>160</v>
      </c>
      <c r="E1053" s="176">
        <f t="shared" si="99"/>
        <v>35577735.700000033</v>
      </c>
      <c r="F1053" s="176">
        <f t="shared" si="99"/>
        <v>1398729</v>
      </c>
      <c r="G1053" s="177">
        <f t="shared" si="96"/>
        <v>8948117.4999999776</v>
      </c>
      <c r="H1053" s="177">
        <f t="shared" si="97"/>
        <v>64784</v>
      </c>
    </row>
    <row r="1054" spans="1:8" x14ac:dyDescent="0.25">
      <c r="A1054" s="796" t="s">
        <v>853</v>
      </c>
      <c r="B1054" s="797">
        <v>1052</v>
      </c>
      <c r="C1054" s="797">
        <v>11571.2</v>
      </c>
      <c r="D1054" s="797">
        <v>132</v>
      </c>
      <c r="E1054" s="176">
        <f t="shared" si="99"/>
        <v>35589306.900000036</v>
      </c>
      <c r="F1054" s="176">
        <f t="shared" si="99"/>
        <v>1398861</v>
      </c>
      <c r="G1054" s="177">
        <f t="shared" si="96"/>
        <v>8936546.2999999747</v>
      </c>
      <c r="H1054" s="177">
        <f t="shared" si="97"/>
        <v>64652</v>
      </c>
    </row>
    <row r="1055" spans="1:8" x14ac:dyDescent="0.25">
      <c r="A1055" s="796" t="s">
        <v>853</v>
      </c>
      <c r="B1055" s="797">
        <v>1053</v>
      </c>
      <c r="C1055" s="797">
        <v>21057.3</v>
      </c>
      <c r="D1055" s="797">
        <v>213</v>
      </c>
      <c r="E1055" s="176">
        <f t="shared" si="99"/>
        <v>35610364.200000033</v>
      </c>
      <c r="F1055" s="176">
        <f t="shared" si="99"/>
        <v>1399074</v>
      </c>
      <c r="G1055" s="177">
        <f t="shared" si="96"/>
        <v>8915488.9999999776</v>
      </c>
      <c r="H1055" s="177">
        <f t="shared" si="97"/>
        <v>64439</v>
      </c>
    </row>
    <row r="1056" spans="1:8" x14ac:dyDescent="0.25">
      <c r="A1056" s="796" t="s">
        <v>853</v>
      </c>
      <c r="B1056" s="797">
        <v>1054</v>
      </c>
      <c r="C1056" s="797">
        <v>8431.2000000000007</v>
      </c>
      <c r="D1056" s="797">
        <v>92</v>
      </c>
      <c r="E1056" s="176">
        <f t="shared" si="99"/>
        <v>35618795.400000036</v>
      </c>
      <c r="F1056" s="176">
        <f t="shared" si="99"/>
        <v>1399166</v>
      </c>
      <c r="G1056" s="177">
        <f t="shared" si="96"/>
        <v>8907057.7999999747</v>
      </c>
      <c r="H1056" s="177">
        <f t="shared" si="97"/>
        <v>64347</v>
      </c>
    </row>
    <row r="1057" spans="1:8" x14ac:dyDescent="0.25">
      <c r="A1057" s="796" t="s">
        <v>853</v>
      </c>
      <c r="B1057" s="797">
        <v>1055</v>
      </c>
      <c r="C1057" s="797">
        <v>14768.7</v>
      </c>
      <c r="D1057" s="797">
        <v>160</v>
      </c>
      <c r="E1057" s="176">
        <f t="shared" si="99"/>
        <v>35633564.100000039</v>
      </c>
      <c r="F1057" s="176">
        <f t="shared" si="99"/>
        <v>1399326</v>
      </c>
      <c r="G1057" s="177">
        <f t="shared" si="96"/>
        <v>8892289.0999999717</v>
      </c>
      <c r="H1057" s="177">
        <f t="shared" si="97"/>
        <v>64187</v>
      </c>
    </row>
    <row r="1058" spans="1:8" x14ac:dyDescent="0.25">
      <c r="A1058" s="796" t="s">
        <v>853</v>
      </c>
      <c r="B1058" s="797">
        <v>1056</v>
      </c>
      <c r="C1058" s="797">
        <v>12671.8</v>
      </c>
      <c r="D1058" s="797">
        <v>135</v>
      </c>
      <c r="E1058" s="176">
        <f t="shared" si="99"/>
        <v>35646235.900000036</v>
      </c>
      <c r="F1058" s="176">
        <f t="shared" si="99"/>
        <v>1399461</v>
      </c>
      <c r="G1058" s="177">
        <f t="shared" si="96"/>
        <v>8879617.2999999747</v>
      </c>
      <c r="H1058" s="177">
        <f t="shared" si="97"/>
        <v>64052</v>
      </c>
    </row>
    <row r="1059" spans="1:8" x14ac:dyDescent="0.25">
      <c r="A1059" s="796" t="s">
        <v>853</v>
      </c>
      <c r="B1059" s="797">
        <v>1057</v>
      </c>
      <c r="C1059" s="797">
        <v>13740.5</v>
      </c>
      <c r="D1059" s="797">
        <v>148</v>
      </c>
      <c r="E1059" s="176">
        <f t="shared" si="99"/>
        <v>35659976.400000036</v>
      </c>
      <c r="F1059" s="176">
        <f t="shared" si="99"/>
        <v>1399609</v>
      </c>
      <c r="G1059" s="177">
        <f t="shared" si="96"/>
        <v>8865876.7999999747</v>
      </c>
      <c r="H1059" s="177">
        <f t="shared" si="97"/>
        <v>63904</v>
      </c>
    </row>
    <row r="1060" spans="1:8" x14ac:dyDescent="0.25">
      <c r="A1060" s="796" t="s">
        <v>853</v>
      </c>
      <c r="B1060" s="797">
        <v>1058</v>
      </c>
      <c r="C1060" s="797">
        <v>9521.9</v>
      </c>
      <c r="D1060" s="797">
        <v>108</v>
      </c>
      <c r="E1060" s="176">
        <f t="shared" ref="E1060:F1075" si="100">E1059+C1060</f>
        <v>35669498.300000034</v>
      </c>
      <c r="F1060" s="176">
        <f t="shared" si="100"/>
        <v>1399717</v>
      </c>
      <c r="G1060" s="177">
        <f t="shared" si="96"/>
        <v>8856354.8999999762</v>
      </c>
      <c r="H1060" s="177">
        <f t="shared" si="97"/>
        <v>63796</v>
      </c>
    </row>
    <row r="1061" spans="1:8" x14ac:dyDescent="0.25">
      <c r="A1061" s="796" t="s">
        <v>853</v>
      </c>
      <c r="B1061" s="797">
        <v>1059</v>
      </c>
      <c r="C1061" s="797">
        <v>21177.9</v>
      </c>
      <c r="D1061" s="797">
        <v>226</v>
      </c>
      <c r="E1061" s="176">
        <f t="shared" si="100"/>
        <v>35690676.200000033</v>
      </c>
      <c r="F1061" s="176">
        <f t="shared" si="100"/>
        <v>1399943</v>
      </c>
      <c r="G1061" s="177">
        <f t="shared" si="96"/>
        <v>8835176.9999999776</v>
      </c>
      <c r="H1061" s="177">
        <f t="shared" si="97"/>
        <v>63570</v>
      </c>
    </row>
    <row r="1062" spans="1:8" x14ac:dyDescent="0.25">
      <c r="A1062" s="796" t="s">
        <v>853</v>
      </c>
      <c r="B1062" s="797">
        <v>1060</v>
      </c>
      <c r="C1062" s="797">
        <v>11657.900000000001</v>
      </c>
      <c r="D1062" s="797">
        <v>132</v>
      </c>
      <c r="E1062" s="176">
        <f t="shared" si="100"/>
        <v>35702334.100000031</v>
      </c>
      <c r="F1062" s="176">
        <f t="shared" si="100"/>
        <v>1400075</v>
      </c>
      <c r="G1062" s="177">
        <f t="shared" si="96"/>
        <v>8823519.0999999791</v>
      </c>
      <c r="H1062" s="177">
        <f t="shared" si="97"/>
        <v>63438</v>
      </c>
    </row>
    <row r="1063" spans="1:8" x14ac:dyDescent="0.25">
      <c r="A1063" s="796" t="s">
        <v>853</v>
      </c>
      <c r="B1063" s="797">
        <v>1061</v>
      </c>
      <c r="C1063" s="797">
        <v>10607.999999999998</v>
      </c>
      <c r="D1063" s="797">
        <v>108</v>
      </c>
      <c r="E1063" s="176">
        <f t="shared" si="100"/>
        <v>35712942.100000031</v>
      </c>
      <c r="F1063" s="176">
        <f t="shared" si="100"/>
        <v>1400183</v>
      </c>
      <c r="G1063" s="177">
        <f t="shared" si="96"/>
        <v>8812911.0999999791</v>
      </c>
      <c r="H1063" s="177">
        <f t="shared" si="97"/>
        <v>63330</v>
      </c>
    </row>
    <row r="1064" spans="1:8" x14ac:dyDescent="0.25">
      <c r="A1064" s="796" t="s">
        <v>853</v>
      </c>
      <c r="B1064" s="797">
        <v>1062</v>
      </c>
      <c r="C1064" s="797">
        <v>18053.000000000004</v>
      </c>
      <c r="D1064" s="797">
        <v>198</v>
      </c>
      <c r="E1064" s="176">
        <f t="shared" si="100"/>
        <v>35730995.100000031</v>
      </c>
      <c r="F1064" s="176">
        <f t="shared" si="100"/>
        <v>1400381</v>
      </c>
      <c r="G1064" s="177">
        <f t="shared" si="96"/>
        <v>8794858.0999999791</v>
      </c>
      <c r="H1064" s="177">
        <f t="shared" si="97"/>
        <v>63132</v>
      </c>
    </row>
    <row r="1065" spans="1:8" x14ac:dyDescent="0.25">
      <c r="A1065" s="796" t="s">
        <v>853</v>
      </c>
      <c r="B1065" s="797">
        <v>1063</v>
      </c>
      <c r="C1065" s="797">
        <v>13818.800000000003</v>
      </c>
      <c r="D1065" s="797">
        <v>149</v>
      </c>
      <c r="E1065" s="176">
        <f t="shared" si="100"/>
        <v>35744813.900000028</v>
      </c>
      <c r="F1065" s="176">
        <f t="shared" si="100"/>
        <v>1400530</v>
      </c>
      <c r="G1065" s="177">
        <f t="shared" si="96"/>
        <v>8781039.2999999821</v>
      </c>
      <c r="H1065" s="177">
        <f t="shared" si="97"/>
        <v>62983</v>
      </c>
    </row>
    <row r="1066" spans="1:8" x14ac:dyDescent="0.25">
      <c r="A1066" s="796" t="s">
        <v>853</v>
      </c>
      <c r="B1066" s="797">
        <v>1064</v>
      </c>
      <c r="C1066" s="797">
        <v>8511.5</v>
      </c>
      <c r="D1066" s="797">
        <v>90</v>
      </c>
      <c r="E1066" s="176">
        <f t="shared" si="100"/>
        <v>35753325.400000028</v>
      </c>
      <c r="F1066" s="176">
        <f t="shared" si="100"/>
        <v>1400620</v>
      </c>
      <c r="G1066" s="177">
        <f t="shared" si="96"/>
        <v>8772527.7999999821</v>
      </c>
      <c r="H1066" s="177">
        <f t="shared" si="97"/>
        <v>62893</v>
      </c>
    </row>
    <row r="1067" spans="1:8" x14ac:dyDescent="0.25">
      <c r="A1067" s="796" t="s">
        <v>853</v>
      </c>
      <c r="B1067" s="797">
        <v>1065</v>
      </c>
      <c r="C1067" s="797">
        <v>12780.8</v>
      </c>
      <c r="D1067" s="797">
        <v>144</v>
      </c>
      <c r="E1067" s="176">
        <f t="shared" si="100"/>
        <v>35766106.200000025</v>
      </c>
      <c r="F1067" s="176">
        <f t="shared" si="100"/>
        <v>1400764</v>
      </c>
      <c r="G1067" s="177">
        <f t="shared" si="96"/>
        <v>8759746.9999999851</v>
      </c>
      <c r="H1067" s="177">
        <f t="shared" si="97"/>
        <v>62749</v>
      </c>
    </row>
    <row r="1068" spans="1:8" x14ac:dyDescent="0.25">
      <c r="A1068" s="796" t="s">
        <v>853</v>
      </c>
      <c r="B1068" s="797">
        <v>1066</v>
      </c>
      <c r="C1068" s="797">
        <v>19188.399999999998</v>
      </c>
      <c r="D1068" s="797">
        <v>213</v>
      </c>
      <c r="E1068" s="176">
        <f t="shared" si="100"/>
        <v>35785294.600000024</v>
      </c>
      <c r="F1068" s="176">
        <f t="shared" si="100"/>
        <v>1400977</v>
      </c>
      <c r="G1068" s="177">
        <f t="shared" si="96"/>
        <v>8740558.5999999866</v>
      </c>
      <c r="H1068" s="177">
        <f t="shared" si="97"/>
        <v>62536</v>
      </c>
    </row>
    <row r="1069" spans="1:8" x14ac:dyDescent="0.25">
      <c r="A1069" s="796" t="s">
        <v>853</v>
      </c>
      <c r="B1069" s="797">
        <v>1067</v>
      </c>
      <c r="C1069" s="797">
        <v>18140.5</v>
      </c>
      <c r="D1069" s="797">
        <v>204</v>
      </c>
      <c r="E1069" s="176">
        <f t="shared" si="100"/>
        <v>35803435.100000024</v>
      </c>
      <c r="F1069" s="176">
        <f t="shared" si="100"/>
        <v>1401181</v>
      </c>
      <c r="G1069" s="177">
        <f t="shared" si="96"/>
        <v>8722418.0999999866</v>
      </c>
      <c r="H1069" s="177">
        <f t="shared" si="97"/>
        <v>62332</v>
      </c>
    </row>
    <row r="1070" spans="1:8" x14ac:dyDescent="0.25">
      <c r="A1070" s="796" t="s">
        <v>853</v>
      </c>
      <c r="B1070" s="797">
        <v>1068</v>
      </c>
      <c r="C1070" s="797">
        <v>8543.6</v>
      </c>
      <c r="D1070" s="797">
        <v>96</v>
      </c>
      <c r="E1070" s="176">
        <f t="shared" si="100"/>
        <v>35811978.700000025</v>
      </c>
      <c r="F1070" s="176">
        <f t="shared" si="100"/>
        <v>1401277</v>
      </c>
      <c r="G1070" s="177">
        <f t="shared" si="96"/>
        <v>8713874.4999999851</v>
      </c>
      <c r="H1070" s="177">
        <f t="shared" si="97"/>
        <v>62236</v>
      </c>
    </row>
    <row r="1071" spans="1:8" x14ac:dyDescent="0.25">
      <c r="A1071" s="796" t="s">
        <v>853</v>
      </c>
      <c r="B1071" s="797">
        <v>1069</v>
      </c>
      <c r="C1071" s="797">
        <v>14964.800000000001</v>
      </c>
      <c r="D1071" s="797">
        <v>168</v>
      </c>
      <c r="E1071" s="176">
        <f t="shared" si="100"/>
        <v>35826943.500000022</v>
      </c>
      <c r="F1071" s="176">
        <f t="shared" si="100"/>
        <v>1401445</v>
      </c>
      <c r="G1071" s="177">
        <f t="shared" si="96"/>
        <v>8698909.6999999881</v>
      </c>
      <c r="H1071" s="177">
        <f t="shared" si="97"/>
        <v>62068</v>
      </c>
    </row>
    <row r="1072" spans="1:8" x14ac:dyDescent="0.25">
      <c r="A1072" s="796" t="s">
        <v>853</v>
      </c>
      <c r="B1072" s="797">
        <v>1070</v>
      </c>
      <c r="C1072" s="797">
        <v>20326.5</v>
      </c>
      <c r="D1072" s="797">
        <v>220</v>
      </c>
      <c r="E1072" s="176">
        <f t="shared" si="100"/>
        <v>35847270.000000022</v>
      </c>
      <c r="F1072" s="176">
        <f t="shared" si="100"/>
        <v>1401665</v>
      </c>
      <c r="G1072" s="177">
        <f t="shared" si="96"/>
        <v>8678583.1999999881</v>
      </c>
      <c r="H1072" s="177">
        <f t="shared" si="97"/>
        <v>61848</v>
      </c>
    </row>
    <row r="1073" spans="1:8" x14ac:dyDescent="0.25">
      <c r="A1073" s="796" t="s">
        <v>853</v>
      </c>
      <c r="B1073" s="797">
        <v>1071</v>
      </c>
      <c r="C1073" s="797">
        <v>12853.4</v>
      </c>
      <c r="D1073" s="797">
        <v>138</v>
      </c>
      <c r="E1073" s="176">
        <f t="shared" si="100"/>
        <v>35860123.400000021</v>
      </c>
      <c r="F1073" s="176">
        <f t="shared" si="100"/>
        <v>1401803</v>
      </c>
      <c r="G1073" s="177">
        <f t="shared" si="96"/>
        <v>8665729.7999999896</v>
      </c>
      <c r="H1073" s="177">
        <f t="shared" si="97"/>
        <v>61710</v>
      </c>
    </row>
    <row r="1074" spans="1:8" x14ac:dyDescent="0.25">
      <c r="A1074" s="796" t="s">
        <v>853</v>
      </c>
      <c r="B1074" s="797">
        <v>1072</v>
      </c>
      <c r="C1074" s="797">
        <v>12864.099999999999</v>
      </c>
      <c r="D1074" s="797">
        <v>144</v>
      </c>
      <c r="E1074" s="176">
        <f t="shared" si="100"/>
        <v>35872987.500000022</v>
      </c>
      <c r="F1074" s="176">
        <f t="shared" si="100"/>
        <v>1401947</v>
      </c>
      <c r="G1074" s="177">
        <f t="shared" si="96"/>
        <v>8652865.6999999881</v>
      </c>
      <c r="H1074" s="177">
        <f t="shared" si="97"/>
        <v>61566</v>
      </c>
    </row>
    <row r="1075" spans="1:8" x14ac:dyDescent="0.25">
      <c r="A1075" s="796" t="s">
        <v>853</v>
      </c>
      <c r="B1075" s="797">
        <v>1073</v>
      </c>
      <c r="C1075" s="797">
        <v>11802.399999999998</v>
      </c>
      <c r="D1075" s="797">
        <v>132</v>
      </c>
      <c r="E1075" s="176">
        <f t="shared" si="100"/>
        <v>35884789.900000021</v>
      </c>
      <c r="F1075" s="176">
        <f t="shared" si="100"/>
        <v>1402079</v>
      </c>
      <c r="G1075" s="177">
        <f t="shared" si="96"/>
        <v>8641063.2999999896</v>
      </c>
      <c r="H1075" s="177">
        <f t="shared" si="97"/>
        <v>61434</v>
      </c>
    </row>
    <row r="1076" spans="1:8" x14ac:dyDescent="0.25">
      <c r="A1076" s="796" t="s">
        <v>853</v>
      </c>
      <c r="B1076" s="797">
        <v>1074</v>
      </c>
      <c r="C1076" s="797">
        <v>11813.4</v>
      </c>
      <c r="D1076" s="797">
        <v>124</v>
      </c>
      <c r="E1076" s="176">
        <f t="shared" ref="E1076:F1091" si="101">E1075+C1076</f>
        <v>35896603.300000019</v>
      </c>
      <c r="F1076" s="176">
        <f t="shared" si="101"/>
        <v>1402203</v>
      </c>
      <c r="G1076" s="177">
        <f t="shared" si="96"/>
        <v>8629249.8999999911</v>
      </c>
      <c r="H1076" s="177">
        <f t="shared" si="97"/>
        <v>61310</v>
      </c>
    </row>
    <row r="1077" spans="1:8" x14ac:dyDescent="0.25">
      <c r="A1077" s="796" t="s">
        <v>853</v>
      </c>
      <c r="B1077" s="797">
        <v>1075</v>
      </c>
      <c r="C1077" s="797">
        <v>13973.800000000001</v>
      </c>
      <c r="D1077" s="797">
        <v>150</v>
      </c>
      <c r="E1077" s="176">
        <f t="shared" si="101"/>
        <v>35910577.100000016</v>
      </c>
      <c r="F1077" s="176">
        <f t="shared" si="101"/>
        <v>1402353</v>
      </c>
      <c r="G1077" s="177">
        <f t="shared" si="96"/>
        <v>8615276.099999994</v>
      </c>
      <c r="H1077" s="177">
        <f t="shared" si="97"/>
        <v>61160</v>
      </c>
    </row>
    <row r="1078" spans="1:8" x14ac:dyDescent="0.25">
      <c r="A1078" s="796" t="s">
        <v>853</v>
      </c>
      <c r="B1078" s="797">
        <v>1076</v>
      </c>
      <c r="C1078" s="797">
        <v>13987.899999999998</v>
      </c>
      <c r="D1078" s="797">
        <v>156</v>
      </c>
      <c r="E1078" s="176">
        <f t="shared" si="101"/>
        <v>35924565.000000015</v>
      </c>
      <c r="F1078" s="176">
        <f t="shared" si="101"/>
        <v>1402509</v>
      </c>
      <c r="G1078" s="177">
        <f t="shared" si="96"/>
        <v>8601288.1999999955</v>
      </c>
      <c r="H1078" s="177">
        <f t="shared" si="97"/>
        <v>61004</v>
      </c>
    </row>
    <row r="1079" spans="1:8" x14ac:dyDescent="0.25">
      <c r="A1079" s="796" t="s">
        <v>853</v>
      </c>
      <c r="B1079" s="797">
        <v>1077</v>
      </c>
      <c r="C1079" s="797">
        <v>9693.8000000000011</v>
      </c>
      <c r="D1079" s="797">
        <v>108</v>
      </c>
      <c r="E1079" s="176">
        <f t="shared" si="101"/>
        <v>35934258.800000012</v>
      </c>
      <c r="F1079" s="176">
        <f t="shared" si="101"/>
        <v>1402617</v>
      </c>
      <c r="G1079" s="177">
        <f t="shared" si="96"/>
        <v>8591594.3999999985</v>
      </c>
      <c r="H1079" s="177">
        <f t="shared" si="97"/>
        <v>60896</v>
      </c>
    </row>
    <row r="1080" spans="1:8" x14ac:dyDescent="0.25">
      <c r="A1080" s="796" t="s">
        <v>853</v>
      </c>
      <c r="B1080" s="797">
        <v>1078</v>
      </c>
      <c r="C1080" s="797">
        <v>11858</v>
      </c>
      <c r="D1080" s="797">
        <v>122</v>
      </c>
      <c r="E1080" s="176">
        <f t="shared" si="101"/>
        <v>35946116.800000012</v>
      </c>
      <c r="F1080" s="176">
        <f t="shared" si="101"/>
        <v>1402739</v>
      </c>
      <c r="G1080" s="177">
        <f t="shared" si="96"/>
        <v>8579736.3999999985</v>
      </c>
      <c r="H1080" s="177">
        <f t="shared" si="97"/>
        <v>60774</v>
      </c>
    </row>
    <row r="1081" spans="1:8" x14ac:dyDescent="0.25">
      <c r="A1081" s="796" t="s">
        <v>853</v>
      </c>
      <c r="B1081" s="797">
        <v>1079</v>
      </c>
      <c r="C1081" s="797">
        <v>18343.2</v>
      </c>
      <c r="D1081" s="797">
        <v>202</v>
      </c>
      <c r="E1081" s="176">
        <f t="shared" si="101"/>
        <v>35964460.000000015</v>
      </c>
      <c r="F1081" s="176">
        <f t="shared" si="101"/>
        <v>1402941</v>
      </c>
      <c r="G1081" s="177">
        <f t="shared" si="96"/>
        <v>8561393.1999999955</v>
      </c>
      <c r="H1081" s="177">
        <f t="shared" si="97"/>
        <v>60572</v>
      </c>
    </row>
    <row r="1082" spans="1:8" x14ac:dyDescent="0.25">
      <c r="A1082" s="796" t="s">
        <v>853</v>
      </c>
      <c r="B1082" s="797">
        <v>1080</v>
      </c>
      <c r="C1082" s="797">
        <v>6480</v>
      </c>
      <c r="D1082" s="797">
        <v>65</v>
      </c>
      <c r="E1082" s="176">
        <f t="shared" si="101"/>
        <v>35970940.000000015</v>
      </c>
      <c r="F1082" s="176">
        <f t="shared" si="101"/>
        <v>1403006</v>
      </c>
      <c r="G1082" s="177">
        <f t="shared" si="96"/>
        <v>8554913.1999999955</v>
      </c>
      <c r="H1082" s="177">
        <f t="shared" si="97"/>
        <v>60507</v>
      </c>
    </row>
    <row r="1083" spans="1:8" x14ac:dyDescent="0.25">
      <c r="A1083" s="796" t="s">
        <v>853</v>
      </c>
      <c r="B1083" s="797">
        <v>1081</v>
      </c>
      <c r="C1083" s="797">
        <v>9727.5999999999985</v>
      </c>
      <c r="D1083" s="797">
        <v>104</v>
      </c>
      <c r="E1083" s="176">
        <f t="shared" si="101"/>
        <v>35980667.600000016</v>
      </c>
      <c r="F1083" s="176">
        <f t="shared" si="101"/>
        <v>1403110</v>
      </c>
      <c r="G1083" s="177">
        <f t="shared" si="96"/>
        <v>8545185.599999994</v>
      </c>
      <c r="H1083" s="177">
        <f t="shared" si="97"/>
        <v>60403</v>
      </c>
    </row>
    <row r="1084" spans="1:8" x14ac:dyDescent="0.25">
      <c r="A1084" s="796" t="s">
        <v>853</v>
      </c>
      <c r="B1084" s="797">
        <v>1082</v>
      </c>
      <c r="C1084" s="797">
        <v>9736.2000000000007</v>
      </c>
      <c r="D1084" s="797">
        <v>105</v>
      </c>
      <c r="E1084" s="176">
        <f t="shared" si="101"/>
        <v>35990403.800000019</v>
      </c>
      <c r="F1084" s="176">
        <f t="shared" si="101"/>
        <v>1403215</v>
      </c>
      <c r="G1084" s="177">
        <f t="shared" si="96"/>
        <v>8535449.3999999911</v>
      </c>
      <c r="H1084" s="177">
        <f t="shared" si="97"/>
        <v>60298</v>
      </c>
    </row>
    <row r="1085" spans="1:8" x14ac:dyDescent="0.25">
      <c r="A1085" s="796" t="s">
        <v>853</v>
      </c>
      <c r="B1085" s="797">
        <v>1083</v>
      </c>
      <c r="C1085" s="797">
        <v>11911.5</v>
      </c>
      <c r="D1085" s="797">
        <v>129</v>
      </c>
      <c r="E1085" s="176">
        <f t="shared" si="101"/>
        <v>36002315.300000019</v>
      </c>
      <c r="F1085" s="176">
        <f t="shared" si="101"/>
        <v>1403344</v>
      </c>
      <c r="G1085" s="177">
        <f t="shared" si="96"/>
        <v>8523537.8999999911</v>
      </c>
      <c r="H1085" s="177">
        <f t="shared" si="97"/>
        <v>60169</v>
      </c>
    </row>
    <row r="1086" spans="1:8" x14ac:dyDescent="0.25">
      <c r="A1086" s="796" t="s">
        <v>853</v>
      </c>
      <c r="B1086" s="797">
        <v>1084</v>
      </c>
      <c r="C1086" s="797">
        <v>10838.8</v>
      </c>
      <c r="D1086" s="797">
        <v>116</v>
      </c>
      <c r="E1086" s="176">
        <f t="shared" si="101"/>
        <v>36013154.100000016</v>
      </c>
      <c r="F1086" s="176">
        <f t="shared" si="101"/>
        <v>1403460</v>
      </c>
      <c r="G1086" s="177">
        <f t="shared" si="96"/>
        <v>8512699.099999994</v>
      </c>
      <c r="H1086" s="177">
        <f t="shared" si="97"/>
        <v>60053</v>
      </c>
    </row>
    <row r="1087" spans="1:8" x14ac:dyDescent="0.25">
      <c r="A1087" s="796" t="s">
        <v>853</v>
      </c>
      <c r="B1087" s="797">
        <v>1085</v>
      </c>
      <c r="C1087" s="797">
        <v>10850.5</v>
      </c>
      <c r="D1087" s="797">
        <v>108</v>
      </c>
      <c r="E1087" s="176">
        <f t="shared" si="101"/>
        <v>36024004.600000016</v>
      </c>
      <c r="F1087" s="176">
        <f t="shared" si="101"/>
        <v>1403568</v>
      </c>
      <c r="G1087" s="177">
        <f t="shared" si="96"/>
        <v>8501848.599999994</v>
      </c>
      <c r="H1087" s="177">
        <f t="shared" si="97"/>
        <v>59945</v>
      </c>
    </row>
    <row r="1088" spans="1:8" x14ac:dyDescent="0.25">
      <c r="A1088" s="796" t="s">
        <v>853</v>
      </c>
      <c r="B1088" s="797">
        <v>1086</v>
      </c>
      <c r="C1088" s="797">
        <v>8687.4</v>
      </c>
      <c r="D1088" s="797">
        <v>83</v>
      </c>
      <c r="E1088" s="176">
        <f t="shared" si="101"/>
        <v>36032692.000000015</v>
      </c>
      <c r="F1088" s="176">
        <f t="shared" si="101"/>
        <v>1403651</v>
      </c>
      <c r="G1088" s="177">
        <f t="shared" si="96"/>
        <v>8493161.1999999955</v>
      </c>
      <c r="H1088" s="177">
        <f t="shared" si="97"/>
        <v>59862</v>
      </c>
    </row>
    <row r="1089" spans="1:8" x14ac:dyDescent="0.25">
      <c r="A1089" s="796" t="s">
        <v>853</v>
      </c>
      <c r="B1089" s="797">
        <v>1087</v>
      </c>
      <c r="C1089" s="797">
        <v>14130.7</v>
      </c>
      <c r="D1089" s="797">
        <v>131</v>
      </c>
      <c r="E1089" s="176">
        <f t="shared" si="101"/>
        <v>36046822.700000018</v>
      </c>
      <c r="F1089" s="176">
        <f t="shared" si="101"/>
        <v>1403782</v>
      </c>
      <c r="G1089" s="177">
        <f t="shared" si="96"/>
        <v>8479030.4999999925</v>
      </c>
      <c r="H1089" s="177">
        <f t="shared" si="97"/>
        <v>59731</v>
      </c>
    </row>
    <row r="1090" spans="1:8" x14ac:dyDescent="0.25">
      <c r="A1090" s="796" t="s">
        <v>853</v>
      </c>
      <c r="B1090" s="797">
        <v>1088</v>
      </c>
      <c r="C1090" s="797">
        <v>5439.7</v>
      </c>
      <c r="D1090" s="797">
        <v>60</v>
      </c>
      <c r="E1090" s="176">
        <f t="shared" si="101"/>
        <v>36052262.400000021</v>
      </c>
      <c r="F1090" s="176">
        <f t="shared" si="101"/>
        <v>1403842</v>
      </c>
      <c r="G1090" s="177">
        <f t="shared" si="96"/>
        <v>8473590.7999999896</v>
      </c>
      <c r="H1090" s="177">
        <f t="shared" si="97"/>
        <v>59671</v>
      </c>
    </row>
    <row r="1091" spans="1:8" x14ac:dyDescent="0.25">
      <c r="A1091" s="796" t="s">
        <v>853</v>
      </c>
      <c r="B1091" s="797">
        <v>1089</v>
      </c>
      <c r="C1091" s="797">
        <v>17422.999999999996</v>
      </c>
      <c r="D1091" s="797">
        <v>187</v>
      </c>
      <c r="E1091" s="176">
        <f t="shared" si="101"/>
        <v>36069685.400000021</v>
      </c>
      <c r="F1091" s="176">
        <f t="shared" si="101"/>
        <v>1404029</v>
      </c>
      <c r="G1091" s="177">
        <f t="shared" ref="G1091:G1154" si="102">$E$2394-E1091</f>
        <v>8456167.7999999896</v>
      </c>
      <c r="H1091" s="177">
        <f t="shared" ref="H1091:H1154" si="103">$F$2394-F1091</f>
        <v>59484</v>
      </c>
    </row>
    <row r="1092" spans="1:8" x14ac:dyDescent="0.25">
      <c r="A1092" s="796" t="s">
        <v>853</v>
      </c>
      <c r="B1092" s="797">
        <v>1090</v>
      </c>
      <c r="C1092" s="797">
        <v>18530.000000000004</v>
      </c>
      <c r="D1092" s="797">
        <v>204</v>
      </c>
      <c r="E1092" s="176">
        <f t="shared" ref="E1092:F1107" si="104">E1091+C1092</f>
        <v>36088215.400000021</v>
      </c>
      <c r="F1092" s="176">
        <f t="shared" si="104"/>
        <v>1404233</v>
      </c>
      <c r="G1092" s="177">
        <f t="shared" si="102"/>
        <v>8437637.7999999896</v>
      </c>
      <c r="H1092" s="177">
        <f t="shared" si="103"/>
        <v>59280</v>
      </c>
    </row>
    <row r="1093" spans="1:8" x14ac:dyDescent="0.25">
      <c r="A1093" s="796" t="s">
        <v>853</v>
      </c>
      <c r="B1093" s="797">
        <v>1091</v>
      </c>
      <c r="C1093" s="797">
        <v>7636.2000000000007</v>
      </c>
      <c r="D1093" s="797">
        <v>83</v>
      </c>
      <c r="E1093" s="176">
        <f t="shared" si="104"/>
        <v>36095851.600000024</v>
      </c>
      <c r="F1093" s="176">
        <f t="shared" si="104"/>
        <v>1404316</v>
      </c>
      <c r="G1093" s="177">
        <f t="shared" si="102"/>
        <v>8430001.5999999866</v>
      </c>
      <c r="H1093" s="177">
        <f t="shared" si="103"/>
        <v>59197</v>
      </c>
    </row>
    <row r="1094" spans="1:8" x14ac:dyDescent="0.25">
      <c r="A1094" s="796" t="s">
        <v>853</v>
      </c>
      <c r="B1094" s="797">
        <v>1092</v>
      </c>
      <c r="C1094" s="797">
        <v>19652.899999999998</v>
      </c>
      <c r="D1094" s="797">
        <v>201</v>
      </c>
      <c r="E1094" s="176">
        <f t="shared" si="104"/>
        <v>36115504.500000022</v>
      </c>
      <c r="F1094" s="176">
        <f t="shared" si="104"/>
        <v>1404517</v>
      </c>
      <c r="G1094" s="177">
        <f t="shared" si="102"/>
        <v>8410348.6999999881</v>
      </c>
      <c r="H1094" s="177">
        <f t="shared" si="103"/>
        <v>58996</v>
      </c>
    </row>
    <row r="1095" spans="1:8" x14ac:dyDescent="0.25">
      <c r="A1095" s="796" t="s">
        <v>853</v>
      </c>
      <c r="B1095" s="797">
        <v>1093</v>
      </c>
      <c r="C1095" s="797">
        <v>10929.599999999999</v>
      </c>
      <c r="D1095" s="797">
        <v>114</v>
      </c>
      <c r="E1095" s="176">
        <f t="shared" si="104"/>
        <v>36126434.100000024</v>
      </c>
      <c r="F1095" s="176">
        <f t="shared" si="104"/>
        <v>1404631</v>
      </c>
      <c r="G1095" s="177">
        <f t="shared" si="102"/>
        <v>8399419.0999999866</v>
      </c>
      <c r="H1095" s="177">
        <f t="shared" si="103"/>
        <v>58882</v>
      </c>
    </row>
    <row r="1096" spans="1:8" x14ac:dyDescent="0.25">
      <c r="A1096" s="796" t="s">
        <v>853</v>
      </c>
      <c r="B1096" s="797">
        <v>1094</v>
      </c>
      <c r="C1096" s="797">
        <v>13126.6</v>
      </c>
      <c r="D1096" s="797">
        <v>138</v>
      </c>
      <c r="E1096" s="176">
        <f t="shared" si="104"/>
        <v>36139560.700000025</v>
      </c>
      <c r="F1096" s="176">
        <f t="shared" si="104"/>
        <v>1404769</v>
      </c>
      <c r="G1096" s="177">
        <f t="shared" si="102"/>
        <v>8386292.4999999851</v>
      </c>
      <c r="H1096" s="177">
        <f t="shared" si="103"/>
        <v>58744</v>
      </c>
    </row>
    <row r="1097" spans="1:8" x14ac:dyDescent="0.25">
      <c r="A1097" s="796" t="s">
        <v>853</v>
      </c>
      <c r="B1097" s="797">
        <v>1095</v>
      </c>
      <c r="C1097" s="797">
        <v>19707.8</v>
      </c>
      <c r="D1097" s="797">
        <v>211</v>
      </c>
      <c r="E1097" s="176">
        <f t="shared" si="104"/>
        <v>36159268.500000022</v>
      </c>
      <c r="F1097" s="176">
        <f t="shared" si="104"/>
        <v>1404980</v>
      </c>
      <c r="G1097" s="177">
        <f t="shared" si="102"/>
        <v>8366584.6999999881</v>
      </c>
      <c r="H1097" s="177">
        <f t="shared" si="103"/>
        <v>58533</v>
      </c>
    </row>
    <row r="1098" spans="1:8" x14ac:dyDescent="0.25">
      <c r="A1098" s="796" t="s">
        <v>853</v>
      </c>
      <c r="B1098" s="797">
        <v>1096</v>
      </c>
      <c r="C1098" s="797">
        <v>15344.9</v>
      </c>
      <c r="D1098" s="797">
        <v>168</v>
      </c>
      <c r="E1098" s="176">
        <f t="shared" si="104"/>
        <v>36174613.400000021</v>
      </c>
      <c r="F1098" s="176">
        <f t="shared" si="104"/>
        <v>1405148</v>
      </c>
      <c r="G1098" s="177">
        <f t="shared" si="102"/>
        <v>8351239.7999999896</v>
      </c>
      <c r="H1098" s="177">
        <f t="shared" si="103"/>
        <v>58365</v>
      </c>
    </row>
    <row r="1099" spans="1:8" x14ac:dyDescent="0.25">
      <c r="A1099" s="796" t="s">
        <v>853</v>
      </c>
      <c r="B1099" s="797">
        <v>1097</v>
      </c>
      <c r="C1099" s="797">
        <v>7679.2000000000007</v>
      </c>
      <c r="D1099" s="797">
        <v>84</v>
      </c>
      <c r="E1099" s="176">
        <f t="shared" si="104"/>
        <v>36182292.600000024</v>
      </c>
      <c r="F1099" s="176">
        <f t="shared" si="104"/>
        <v>1405232</v>
      </c>
      <c r="G1099" s="177">
        <f t="shared" si="102"/>
        <v>8343560.5999999866</v>
      </c>
      <c r="H1099" s="177">
        <f t="shared" si="103"/>
        <v>58281</v>
      </c>
    </row>
    <row r="1100" spans="1:8" x14ac:dyDescent="0.25">
      <c r="A1100" s="796" t="s">
        <v>853</v>
      </c>
      <c r="B1100" s="797">
        <v>1098</v>
      </c>
      <c r="C1100" s="797">
        <v>13174.900000000001</v>
      </c>
      <c r="D1100" s="797">
        <v>139</v>
      </c>
      <c r="E1100" s="176">
        <f t="shared" si="104"/>
        <v>36195467.500000022</v>
      </c>
      <c r="F1100" s="176">
        <f t="shared" si="104"/>
        <v>1405371</v>
      </c>
      <c r="G1100" s="177">
        <f t="shared" si="102"/>
        <v>8330385.6999999881</v>
      </c>
      <c r="H1100" s="177">
        <f t="shared" si="103"/>
        <v>58142</v>
      </c>
    </row>
    <row r="1101" spans="1:8" x14ac:dyDescent="0.25">
      <c r="A1101" s="796" t="s">
        <v>853</v>
      </c>
      <c r="B1101" s="797">
        <v>1099</v>
      </c>
      <c r="C1101" s="797">
        <v>13186.1</v>
      </c>
      <c r="D1101" s="797">
        <v>130</v>
      </c>
      <c r="E1101" s="176">
        <f t="shared" si="104"/>
        <v>36208653.600000024</v>
      </c>
      <c r="F1101" s="176">
        <f t="shared" si="104"/>
        <v>1405501</v>
      </c>
      <c r="G1101" s="177">
        <f t="shared" si="102"/>
        <v>8317199.5999999866</v>
      </c>
      <c r="H1101" s="177">
        <f t="shared" si="103"/>
        <v>58012</v>
      </c>
    </row>
    <row r="1102" spans="1:8" x14ac:dyDescent="0.25">
      <c r="A1102" s="796" t="s">
        <v>853</v>
      </c>
      <c r="B1102" s="797">
        <v>1100</v>
      </c>
      <c r="C1102" s="797">
        <v>10999.3</v>
      </c>
      <c r="D1102" s="797">
        <v>116</v>
      </c>
      <c r="E1102" s="176">
        <f t="shared" si="104"/>
        <v>36219652.900000021</v>
      </c>
      <c r="F1102" s="176">
        <f t="shared" si="104"/>
        <v>1405617</v>
      </c>
      <c r="G1102" s="177">
        <f t="shared" si="102"/>
        <v>8306200.2999999896</v>
      </c>
      <c r="H1102" s="177">
        <f t="shared" si="103"/>
        <v>57896</v>
      </c>
    </row>
    <row r="1103" spans="1:8" x14ac:dyDescent="0.25">
      <c r="A1103" s="796" t="s">
        <v>853</v>
      </c>
      <c r="B1103" s="797">
        <v>1101</v>
      </c>
      <c r="C1103" s="797">
        <v>12111.3</v>
      </c>
      <c r="D1103" s="797">
        <v>126</v>
      </c>
      <c r="E1103" s="176">
        <f t="shared" si="104"/>
        <v>36231764.200000018</v>
      </c>
      <c r="F1103" s="176">
        <f t="shared" si="104"/>
        <v>1405743</v>
      </c>
      <c r="G1103" s="177">
        <f t="shared" si="102"/>
        <v>8294088.9999999925</v>
      </c>
      <c r="H1103" s="177">
        <f t="shared" si="103"/>
        <v>57770</v>
      </c>
    </row>
    <row r="1104" spans="1:8" x14ac:dyDescent="0.25">
      <c r="A1104" s="796" t="s">
        <v>853</v>
      </c>
      <c r="B1104" s="797">
        <v>1102</v>
      </c>
      <c r="C1104" s="797">
        <v>8816</v>
      </c>
      <c r="D1104" s="797">
        <v>95</v>
      </c>
      <c r="E1104" s="176">
        <f t="shared" si="104"/>
        <v>36240580.200000018</v>
      </c>
      <c r="F1104" s="176">
        <f t="shared" si="104"/>
        <v>1405838</v>
      </c>
      <c r="G1104" s="177">
        <f t="shared" si="102"/>
        <v>8285272.9999999925</v>
      </c>
      <c r="H1104" s="177">
        <f t="shared" si="103"/>
        <v>57675</v>
      </c>
    </row>
    <row r="1105" spans="1:8" x14ac:dyDescent="0.25">
      <c r="A1105" s="796" t="s">
        <v>853</v>
      </c>
      <c r="B1105" s="797">
        <v>1103</v>
      </c>
      <c r="C1105" s="797">
        <v>6618.7000000000007</v>
      </c>
      <c r="D1105" s="797">
        <v>72</v>
      </c>
      <c r="E1105" s="176">
        <f t="shared" si="104"/>
        <v>36247198.900000021</v>
      </c>
      <c r="F1105" s="176">
        <f t="shared" si="104"/>
        <v>1405910</v>
      </c>
      <c r="G1105" s="177">
        <f t="shared" si="102"/>
        <v>8278654.2999999896</v>
      </c>
      <c r="H1105" s="177">
        <f t="shared" si="103"/>
        <v>57603</v>
      </c>
    </row>
    <row r="1106" spans="1:8" x14ac:dyDescent="0.25">
      <c r="A1106" s="796" t="s">
        <v>853</v>
      </c>
      <c r="B1106" s="797">
        <v>1104</v>
      </c>
      <c r="C1106" s="797">
        <v>16557.599999999999</v>
      </c>
      <c r="D1106" s="797">
        <v>180</v>
      </c>
      <c r="E1106" s="176">
        <f t="shared" si="104"/>
        <v>36263756.500000022</v>
      </c>
      <c r="F1106" s="176">
        <f t="shared" si="104"/>
        <v>1406090</v>
      </c>
      <c r="G1106" s="177">
        <f t="shared" si="102"/>
        <v>8262096.6999999881</v>
      </c>
      <c r="H1106" s="177">
        <f t="shared" si="103"/>
        <v>57423</v>
      </c>
    </row>
    <row r="1107" spans="1:8" x14ac:dyDescent="0.25">
      <c r="A1107" s="796" t="s">
        <v>853</v>
      </c>
      <c r="B1107" s="797">
        <v>1105</v>
      </c>
      <c r="C1107" s="797">
        <v>7734.7000000000007</v>
      </c>
      <c r="D1107" s="797">
        <v>76</v>
      </c>
      <c r="E1107" s="176">
        <f t="shared" si="104"/>
        <v>36271491.200000025</v>
      </c>
      <c r="F1107" s="176">
        <f t="shared" si="104"/>
        <v>1406166</v>
      </c>
      <c r="G1107" s="177">
        <f t="shared" si="102"/>
        <v>8254361.9999999851</v>
      </c>
      <c r="H1107" s="177">
        <f t="shared" si="103"/>
        <v>57347</v>
      </c>
    </row>
    <row r="1108" spans="1:8" x14ac:dyDescent="0.25">
      <c r="A1108" s="796" t="s">
        <v>853</v>
      </c>
      <c r="B1108" s="797">
        <v>1106</v>
      </c>
      <c r="C1108" s="797">
        <v>12165.399999999998</v>
      </c>
      <c r="D1108" s="797">
        <v>126</v>
      </c>
      <c r="E1108" s="176">
        <f t="shared" ref="E1108:F1123" si="105">E1107+C1108</f>
        <v>36283656.600000024</v>
      </c>
      <c r="F1108" s="176">
        <f t="shared" si="105"/>
        <v>1406292</v>
      </c>
      <c r="G1108" s="177">
        <f t="shared" si="102"/>
        <v>8242196.5999999866</v>
      </c>
      <c r="H1108" s="177">
        <f t="shared" si="103"/>
        <v>57221</v>
      </c>
    </row>
    <row r="1109" spans="1:8" x14ac:dyDescent="0.25">
      <c r="A1109" s="796" t="s">
        <v>853</v>
      </c>
      <c r="B1109" s="797">
        <v>1107</v>
      </c>
      <c r="C1109" s="797">
        <v>16604.2</v>
      </c>
      <c r="D1109" s="797">
        <v>178</v>
      </c>
      <c r="E1109" s="176">
        <f t="shared" si="105"/>
        <v>36300260.800000027</v>
      </c>
      <c r="F1109" s="176">
        <f t="shared" si="105"/>
        <v>1406470</v>
      </c>
      <c r="G1109" s="177">
        <f t="shared" si="102"/>
        <v>8225592.3999999836</v>
      </c>
      <c r="H1109" s="177">
        <f t="shared" si="103"/>
        <v>57043</v>
      </c>
    </row>
    <row r="1110" spans="1:8" x14ac:dyDescent="0.25">
      <c r="A1110" s="796" t="s">
        <v>853</v>
      </c>
      <c r="B1110" s="797">
        <v>1108</v>
      </c>
      <c r="C1110" s="797">
        <v>15511</v>
      </c>
      <c r="D1110" s="797">
        <v>161</v>
      </c>
      <c r="E1110" s="176">
        <f t="shared" si="105"/>
        <v>36315771.800000027</v>
      </c>
      <c r="F1110" s="176">
        <f t="shared" si="105"/>
        <v>1406631</v>
      </c>
      <c r="G1110" s="177">
        <f t="shared" si="102"/>
        <v>8210081.3999999836</v>
      </c>
      <c r="H1110" s="177">
        <f t="shared" si="103"/>
        <v>56882</v>
      </c>
    </row>
    <row r="1111" spans="1:8" x14ac:dyDescent="0.25">
      <c r="A1111" s="796" t="s">
        <v>853</v>
      </c>
      <c r="B1111" s="797">
        <v>1109</v>
      </c>
      <c r="C1111" s="797">
        <v>9980.7999999999993</v>
      </c>
      <c r="D1111" s="797">
        <v>102</v>
      </c>
      <c r="E1111" s="176">
        <f t="shared" si="105"/>
        <v>36325752.600000024</v>
      </c>
      <c r="F1111" s="176">
        <f t="shared" si="105"/>
        <v>1406733</v>
      </c>
      <c r="G1111" s="177">
        <f t="shared" si="102"/>
        <v>8200100.5999999866</v>
      </c>
      <c r="H1111" s="177">
        <f t="shared" si="103"/>
        <v>56780</v>
      </c>
    </row>
    <row r="1112" spans="1:8" x14ac:dyDescent="0.25">
      <c r="A1112" s="796" t="s">
        <v>853</v>
      </c>
      <c r="B1112" s="797">
        <v>1110</v>
      </c>
      <c r="C1112" s="797">
        <v>14429.599999999999</v>
      </c>
      <c r="D1112" s="797">
        <v>151</v>
      </c>
      <c r="E1112" s="176">
        <f t="shared" si="105"/>
        <v>36340182.200000025</v>
      </c>
      <c r="F1112" s="176">
        <f t="shared" si="105"/>
        <v>1406884</v>
      </c>
      <c r="G1112" s="177">
        <f t="shared" si="102"/>
        <v>8185670.9999999851</v>
      </c>
      <c r="H1112" s="177">
        <f t="shared" si="103"/>
        <v>56629</v>
      </c>
    </row>
    <row r="1113" spans="1:8" x14ac:dyDescent="0.25">
      <c r="A1113" s="796" t="s">
        <v>853</v>
      </c>
      <c r="B1113" s="797">
        <v>1111</v>
      </c>
      <c r="C1113" s="797">
        <v>15554.1</v>
      </c>
      <c r="D1113" s="797">
        <v>155</v>
      </c>
      <c r="E1113" s="176">
        <f t="shared" si="105"/>
        <v>36355736.300000027</v>
      </c>
      <c r="F1113" s="176">
        <f t="shared" si="105"/>
        <v>1407039</v>
      </c>
      <c r="G1113" s="177">
        <f t="shared" si="102"/>
        <v>8170116.8999999836</v>
      </c>
      <c r="H1113" s="177">
        <f t="shared" si="103"/>
        <v>56474</v>
      </c>
    </row>
    <row r="1114" spans="1:8" x14ac:dyDescent="0.25">
      <c r="A1114" s="796" t="s">
        <v>853</v>
      </c>
      <c r="B1114" s="797">
        <v>1112</v>
      </c>
      <c r="C1114" s="797">
        <v>7783.0999999999995</v>
      </c>
      <c r="D1114" s="797">
        <v>84</v>
      </c>
      <c r="E1114" s="176">
        <f t="shared" si="105"/>
        <v>36363519.400000028</v>
      </c>
      <c r="F1114" s="176">
        <f t="shared" si="105"/>
        <v>1407123</v>
      </c>
      <c r="G1114" s="177">
        <f t="shared" si="102"/>
        <v>8162333.7999999821</v>
      </c>
      <c r="H1114" s="177">
        <f t="shared" si="103"/>
        <v>56390</v>
      </c>
    </row>
    <row r="1115" spans="1:8" x14ac:dyDescent="0.25">
      <c r="A1115" s="796" t="s">
        <v>853</v>
      </c>
      <c r="B1115" s="797">
        <v>1113</v>
      </c>
      <c r="C1115" s="797">
        <v>13355.5</v>
      </c>
      <c r="D1115" s="797">
        <v>140</v>
      </c>
      <c r="E1115" s="176">
        <f t="shared" si="105"/>
        <v>36376874.900000028</v>
      </c>
      <c r="F1115" s="176">
        <f t="shared" si="105"/>
        <v>1407263</v>
      </c>
      <c r="G1115" s="177">
        <f t="shared" si="102"/>
        <v>8148978.2999999821</v>
      </c>
      <c r="H1115" s="177">
        <f t="shared" si="103"/>
        <v>56250</v>
      </c>
    </row>
    <row r="1116" spans="1:8" x14ac:dyDescent="0.25">
      <c r="A1116" s="796" t="s">
        <v>853</v>
      </c>
      <c r="B1116" s="797">
        <v>1114</v>
      </c>
      <c r="C1116" s="797">
        <v>7797.2</v>
      </c>
      <c r="D1116" s="797">
        <v>84</v>
      </c>
      <c r="E1116" s="176">
        <f t="shared" si="105"/>
        <v>36384672.100000031</v>
      </c>
      <c r="F1116" s="176">
        <f t="shared" si="105"/>
        <v>1407347</v>
      </c>
      <c r="G1116" s="177">
        <f t="shared" si="102"/>
        <v>8141181.0999999791</v>
      </c>
      <c r="H1116" s="177">
        <f t="shared" si="103"/>
        <v>56166</v>
      </c>
    </row>
    <row r="1117" spans="1:8" x14ac:dyDescent="0.25">
      <c r="A1117" s="796" t="s">
        <v>853</v>
      </c>
      <c r="B1117" s="797">
        <v>1115</v>
      </c>
      <c r="C1117" s="797">
        <v>11148.6</v>
      </c>
      <c r="D1117" s="797">
        <v>120</v>
      </c>
      <c r="E1117" s="176">
        <f t="shared" si="105"/>
        <v>36395820.700000033</v>
      </c>
      <c r="F1117" s="176">
        <f t="shared" si="105"/>
        <v>1407467</v>
      </c>
      <c r="G1117" s="177">
        <f t="shared" si="102"/>
        <v>8130032.4999999776</v>
      </c>
      <c r="H1117" s="177">
        <f t="shared" si="103"/>
        <v>56046</v>
      </c>
    </row>
    <row r="1118" spans="1:8" x14ac:dyDescent="0.25">
      <c r="A1118" s="796" t="s">
        <v>853</v>
      </c>
      <c r="B1118" s="797">
        <v>1116</v>
      </c>
      <c r="C1118" s="797">
        <v>16739.399999999998</v>
      </c>
      <c r="D1118" s="797">
        <v>177</v>
      </c>
      <c r="E1118" s="176">
        <f t="shared" si="105"/>
        <v>36412560.100000031</v>
      </c>
      <c r="F1118" s="176">
        <f t="shared" si="105"/>
        <v>1407644</v>
      </c>
      <c r="G1118" s="177">
        <f t="shared" si="102"/>
        <v>8113293.0999999791</v>
      </c>
      <c r="H1118" s="177">
        <f t="shared" si="103"/>
        <v>55869</v>
      </c>
    </row>
    <row r="1119" spans="1:8" x14ac:dyDescent="0.25">
      <c r="A1119" s="796" t="s">
        <v>853</v>
      </c>
      <c r="B1119" s="797">
        <v>1117</v>
      </c>
      <c r="C1119" s="797">
        <v>16753.900000000001</v>
      </c>
      <c r="D1119" s="797">
        <v>177</v>
      </c>
      <c r="E1119" s="176">
        <f t="shared" si="105"/>
        <v>36429314.00000003</v>
      </c>
      <c r="F1119" s="176">
        <f t="shared" si="105"/>
        <v>1407821</v>
      </c>
      <c r="G1119" s="177">
        <f t="shared" si="102"/>
        <v>8096539.1999999806</v>
      </c>
      <c r="H1119" s="177">
        <f t="shared" si="103"/>
        <v>55692</v>
      </c>
    </row>
    <row r="1120" spans="1:8" x14ac:dyDescent="0.25">
      <c r="A1120" s="796" t="s">
        <v>853</v>
      </c>
      <c r="B1120" s="797">
        <v>1118</v>
      </c>
      <c r="C1120" s="797">
        <v>15652.2</v>
      </c>
      <c r="D1120" s="797">
        <v>162</v>
      </c>
      <c r="E1120" s="176">
        <f t="shared" si="105"/>
        <v>36444966.200000033</v>
      </c>
      <c r="F1120" s="176">
        <f t="shared" si="105"/>
        <v>1407983</v>
      </c>
      <c r="G1120" s="177">
        <f t="shared" si="102"/>
        <v>8080886.9999999776</v>
      </c>
      <c r="H1120" s="177">
        <f t="shared" si="103"/>
        <v>55530</v>
      </c>
    </row>
    <row r="1121" spans="1:8" x14ac:dyDescent="0.25">
      <c r="A1121" s="796" t="s">
        <v>853</v>
      </c>
      <c r="B1121" s="797">
        <v>1119</v>
      </c>
      <c r="C1121" s="797">
        <v>7832.5</v>
      </c>
      <c r="D1121" s="797">
        <v>84</v>
      </c>
      <c r="E1121" s="176">
        <f t="shared" si="105"/>
        <v>36452798.700000033</v>
      </c>
      <c r="F1121" s="176">
        <f t="shared" si="105"/>
        <v>1408067</v>
      </c>
      <c r="G1121" s="177">
        <f t="shared" si="102"/>
        <v>8073054.4999999776</v>
      </c>
      <c r="H1121" s="177">
        <f t="shared" si="103"/>
        <v>55446</v>
      </c>
    </row>
    <row r="1122" spans="1:8" x14ac:dyDescent="0.25">
      <c r="A1122" s="796" t="s">
        <v>853</v>
      </c>
      <c r="B1122" s="797">
        <v>1120</v>
      </c>
      <c r="C1122" s="797">
        <v>8960.4</v>
      </c>
      <c r="D1122" s="797">
        <v>90</v>
      </c>
      <c r="E1122" s="176">
        <f t="shared" si="105"/>
        <v>36461759.100000031</v>
      </c>
      <c r="F1122" s="176">
        <f t="shared" si="105"/>
        <v>1408157</v>
      </c>
      <c r="G1122" s="177">
        <f t="shared" si="102"/>
        <v>8064094.0999999791</v>
      </c>
      <c r="H1122" s="177">
        <f t="shared" si="103"/>
        <v>55356</v>
      </c>
    </row>
    <row r="1123" spans="1:8" x14ac:dyDescent="0.25">
      <c r="A1123" s="796" t="s">
        <v>853</v>
      </c>
      <c r="B1123" s="797">
        <v>1121</v>
      </c>
      <c r="C1123" s="797">
        <v>8967.2999999999993</v>
      </c>
      <c r="D1123" s="797">
        <v>96</v>
      </c>
      <c r="E1123" s="176">
        <f t="shared" si="105"/>
        <v>36470726.400000028</v>
      </c>
      <c r="F1123" s="176">
        <f t="shared" si="105"/>
        <v>1408253</v>
      </c>
      <c r="G1123" s="177">
        <f t="shared" si="102"/>
        <v>8055126.7999999821</v>
      </c>
      <c r="H1123" s="177">
        <f t="shared" si="103"/>
        <v>55260</v>
      </c>
    </row>
    <row r="1124" spans="1:8" x14ac:dyDescent="0.25">
      <c r="A1124" s="796" t="s">
        <v>853</v>
      </c>
      <c r="B1124" s="797">
        <v>1122</v>
      </c>
      <c r="C1124" s="797">
        <v>6732.4</v>
      </c>
      <c r="D1124" s="797">
        <v>72</v>
      </c>
      <c r="E1124" s="176">
        <f t="shared" ref="E1124:F1139" si="106">E1123+C1124</f>
        <v>36477458.800000027</v>
      </c>
      <c r="F1124" s="176">
        <f t="shared" si="106"/>
        <v>1408325</v>
      </c>
      <c r="G1124" s="177">
        <f t="shared" si="102"/>
        <v>8048394.3999999836</v>
      </c>
      <c r="H1124" s="177">
        <f t="shared" si="103"/>
        <v>55188</v>
      </c>
    </row>
    <row r="1125" spans="1:8" x14ac:dyDescent="0.25">
      <c r="A1125" s="796" t="s">
        <v>853</v>
      </c>
      <c r="B1125" s="797">
        <v>1123</v>
      </c>
      <c r="C1125" s="797">
        <v>15722.099999999999</v>
      </c>
      <c r="D1125" s="797">
        <v>168</v>
      </c>
      <c r="E1125" s="176">
        <f t="shared" si="106"/>
        <v>36493180.900000028</v>
      </c>
      <c r="F1125" s="176">
        <f t="shared" si="106"/>
        <v>1408493</v>
      </c>
      <c r="G1125" s="177">
        <f t="shared" si="102"/>
        <v>8032672.2999999821</v>
      </c>
      <c r="H1125" s="177">
        <f t="shared" si="103"/>
        <v>55020</v>
      </c>
    </row>
    <row r="1126" spans="1:8" x14ac:dyDescent="0.25">
      <c r="A1126" s="796" t="s">
        <v>853</v>
      </c>
      <c r="B1126" s="797">
        <v>1124</v>
      </c>
      <c r="C1126" s="797">
        <v>7866.9000000000005</v>
      </c>
      <c r="D1126" s="797">
        <v>78</v>
      </c>
      <c r="E1126" s="176">
        <f t="shared" si="106"/>
        <v>36501047.800000027</v>
      </c>
      <c r="F1126" s="176">
        <f t="shared" si="106"/>
        <v>1408571</v>
      </c>
      <c r="G1126" s="177">
        <f t="shared" si="102"/>
        <v>8024805.3999999836</v>
      </c>
      <c r="H1126" s="177">
        <f t="shared" si="103"/>
        <v>54942</v>
      </c>
    </row>
    <row r="1127" spans="1:8" x14ac:dyDescent="0.25">
      <c r="A1127" s="796" t="s">
        <v>853</v>
      </c>
      <c r="B1127" s="797">
        <v>1125</v>
      </c>
      <c r="C1127" s="797">
        <v>13497.7</v>
      </c>
      <c r="D1127" s="797">
        <v>129</v>
      </c>
      <c r="E1127" s="176">
        <f t="shared" si="106"/>
        <v>36514545.50000003</v>
      </c>
      <c r="F1127" s="176">
        <f t="shared" si="106"/>
        <v>1408700</v>
      </c>
      <c r="G1127" s="177">
        <f t="shared" si="102"/>
        <v>8011307.6999999806</v>
      </c>
      <c r="H1127" s="177">
        <f t="shared" si="103"/>
        <v>54813</v>
      </c>
    </row>
    <row r="1128" spans="1:8" x14ac:dyDescent="0.25">
      <c r="A1128" s="796" t="s">
        <v>853</v>
      </c>
      <c r="B1128" s="797">
        <v>1126</v>
      </c>
      <c r="C1128" s="797">
        <v>16888.300000000003</v>
      </c>
      <c r="D1128" s="797">
        <v>165</v>
      </c>
      <c r="E1128" s="176">
        <f t="shared" si="106"/>
        <v>36531433.800000027</v>
      </c>
      <c r="F1128" s="176">
        <f t="shared" si="106"/>
        <v>1408865</v>
      </c>
      <c r="G1128" s="177">
        <f t="shared" si="102"/>
        <v>7994419.3999999836</v>
      </c>
      <c r="H1128" s="177">
        <f t="shared" si="103"/>
        <v>54648</v>
      </c>
    </row>
    <row r="1129" spans="1:8" x14ac:dyDescent="0.25">
      <c r="A1129" s="796" t="s">
        <v>853</v>
      </c>
      <c r="B1129" s="797">
        <v>1127</v>
      </c>
      <c r="C1129" s="797">
        <v>7888.8000000000011</v>
      </c>
      <c r="D1129" s="797">
        <v>84</v>
      </c>
      <c r="E1129" s="176">
        <f t="shared" si="106"/>
        <v>36539322.600000024</v>
      </c>
      <c r="F1129" s="176">
        <f t="shared" si="106"/>
        <v>1408949</v>
      </c>
      <c r="G1129" s="177">
        <f t="shared" si="102"/>
        <v>7986530.5999999866</v>
      </c>
      <c r="H1129" s="177">
        <f t="shared" si="103"/>
        <v>54564</v>
      </c>
    </row>
    <row r="1130" spans="1:8" x14ac:dyDescent="0.25">
      <c r="A1130" s="796" t="s">
        <v>853</v>
      </c>
      <c r="B1130" s="797">
        <v>1128</v>
      </c>
      <c r="C1130" s="797">
        <v>11280.2</v>
      </c>
      <c r="D1130" s="797">
        <v>114</v>
      </c>
      <c r="E1130" s="176">
        <f t="shared" si="106"/>
        <v>36550602.800000027</v>
      </c>
      <c r="F1130" s="176">
        <f t="shared" si="106"/>
        <v>1409063</v>
      </c>
      <c r="G1130" s="177">
        <f t="shared" si="102"/>
        <v>7975250.3999999836</v>
      </c>
      <c r="H1130" s="177">
        <f t="shared" si="103"/>
        <v>54450</v>
      </c>
    </row>
    <row r="1131" spans="1:8" x14ac:dyDescent="0.25">
      <c r="A1131" s="796" t="s">
        <v>853</v>
      </c>
      <c r="B1131" s="797">
        <v>1129</v>
      </c>
      <c r="C1131" s="797">
        <v>11288.4</v>
      </c>
      <c r="D1131" s="797">
        <v>116</v>
      </c>
      <c r="E1131" s="176">
        <f t="shared" si="106"/>
        <v>36561891.200000025</v>
      </c>
      <c r="F1131" s="176">
        <f t="shared" si="106"/>
        <v>1409179</v>
      </c>
      <c r="G1131" s="177">
        <f t="shared" si="102"/>
        <v>7963961.9999999851</v>
      </c>
      <c r="H1131" s="177">
        <f t="shared" si="103"/>
        <v>54334</v>
      </c>
    </row>
    <row r="1132" spans="1:8" x14ac:dyDescent="0.25">
      <c r="A1132" s="796" t="s">
        <v>853</v>
      </c>
      <c r="B1132" s="797">
        <v>1130</v>
      </c>
      <c r="C1132" s="797">
        <v>15820.999999999998</v>
      </c>
      <c r="D1132" s="797">
        <v>150</v>
      </c>
      <c r="E1132" s="176">
        <f t="shared" si="106"/>
        <v>36577712.200000025</v>
      </c>
      <c r="F1132" s="176">
        <f t="shared" si="106"/>
        <v>1409329</v>
      </c>
      <c r="G1132" s="177">
        <f t="shared" si="102"/>
        <v>7948140.9999999851</v>
      </c>
      <c r="H1132" s="177">
        <f t="shared" si="103"/>
        <v>54184</v>
      </c>
    </row>
    <row r="1133" spans="1:8" x14ac:dyDescent="0.25">
      <c r="A1133" s="796" t="s">
        <v>853</v>
      </c>
      <c r="B1133" s="797">
        <v>1131</v>
      </c>
      <c r="C1133" s="797">
        <v>9046.5000000000018</v>
      </c>
      <c r="D1133" s="797">
        <v>88</v>
      </c>
      <c r="E1133" s="176">
        <f t="shared" si="106"/>
        <v>36586758.700000025</v>
      </c>
      <c r="F1133" s="176">
        <f t="shared" si="106"/>
        <v>1409417</v>
      </c>
      <c r="G1133" s="177">
        <f t="shared" si="102"/>
        <v>7939094.4999999851</v>
      </c>
      <c r="H1133" s="177">
        <f t="shared" si="103"/>
        <v>54096</v>
      </c>
    </row>
    <row r="1134" spans="1:8" x14ac:dyDescent="0.25">
      <c r="A1134" s="796" t="s">
        <v>853</v>
      </c>
      <c r="B1134" s="797">
        <v>1132</v>
      </c>
      <c r="C1134" s="797">
        <v>12450.8</v>
      </c>
      <c r="D1134" s="797">
        <v>132</v>
      </c>
      <c r="E1134" s="176">
        <f t="shared" si="106"/>
        <v>36599209.500000022</v>
      </c>
      <c r="F1134" s="176">
        <f t="shared" si="106"/>
        <v>1409549</v>
      </c>
      <c r="G1134" s="177">
        <f t="shared" si="102"/>
        <v>7926643.6999999881</v>
      </c>
      <c r="H1134" s="177">
        <f t="shared" si="103"/>
        <v>53964</v>
      </c>
    </row>
    <row r="1135" spans="1:8" x14ac:dyDescent="0.25">
      <c r="A1135" s="796" t="s">
        <v>853</v>
      </c>
      <c r="B1135" s="797">
        <v>1133</v>
      </c>
      <c r="C1135" s="797">
        <v>12463</v>
      </c>
      <c r="D1135" s="797">
        <v>126</v>
      </c>
      <c r="E1135" s="176">
        <f t="shared" si="106"/>
        <v>36611672.500000022</v>
      </c>
      <c r="F1135" s="176">
        <f t="shared" si="106"/>
        <v>1409675</v>
      </c>
      <c r="G1135" s="177">
        <f t="shared" si="102"/>
        <v>7914180.6999999881</v>
      </c>
      <c r="H1135" s="177">
        <f t="shared" si="103"/>
        <v>53838</v>
      </c>
    </row>
    <row r="1136" spans="1:8" x14ac:dyDescent="0.25">
      <c r="A1136" s="796" t="s">
        <v>853</v>
      </c>
      <c r="B1136" s="797">
        <v>1134</v>
      </c>
      <c r="C1136" s="797">
        <v>9071.9</v>
      </c>
      <c r="D1136" s="797">
        <v>96</v>
      </c>
      <c r="E1136" s="176">
        <f t="shared" si="106"/>
        <v>36620744.400000021</v>
      </c>
      <c r="F1136" s="176">
        <f t="shared" si="106"/>
        <v>1409771</v>
      </c>
      <c r="G1136" s="177">
        <f t="shared" si="102"/>
        <v>7905108.7999999896</v>
      </c>
      <c r="H1136" s="177">
        <f t="shared" si="103"/>
        <v>53742</v>
      </c>
    </row>
    <row r="1137" spans="1:8" x14ac:dyDescent="0.25">
      <c r="A1137" s="796" t="s">
        <v>853</v>
      </c>
      <c r="B1137" s="797">
        <v>1135</v>
      </c>
      <c r="C1137" s="797">
        <v>10213.800000000001</v>
      </c>
      <c r="D1137" s="797">
        <v>104</v>
      </c>
      <c r="E1137" s="176">
        <f t="shared" si="106"/>
        <v>36630958.200000018</v>
      </c>
      <c r="F1137" s="176">
        <f t="shared" si="106"/>
        <v>1409875</v>
      </c>
      <c r="G1137" s="177">
        <f t="shared" si="102"/>
        <v>7894894.9999999925</v>
      </c>
      <c r="H1137" s="177">
        <f t="shared" si="103"/>
        <v>53638</v>
      </c>
    </row>
    <row r="1138" spans="1:8" x14ac:dyDescent="0.25">
      <c r="A1138" s="796" t="s">
        <v>853</v>
      </c>
      <c r="B1138" s="797">
        <v>1136</v>
      </c>
      <c r="C1138" s="797">
        <v>9088.1</v>
      </c>
      <c r="D1138" s="797">
        <v>96</v>
      </c>
      <c r="E1138" s="176">
        <f t="shared" si="106"/>
        <v>36640046.300000019</v>
      </c>
      <c r="F1138" s="176">
        <f t="shared" si="106"/>
        <v>1409971</v>
      </c>
      <c r="G1138" s="177">
        <f t="shared" si="102"/>
        <v>7885806.8999999911</v>
      </c>
      <c r="H1138" s="177">
        <f t="shared" si="103"/>
        <v>53542</v>
      </c>
    </row>
    <row r="1139" spans="1:8" x14ac:dyDescent="0.25">
      <c r="A1139" s="796" t="s">
        <v>853</v>
      </c>
      <c r="B1139" s="797">
        <v>1137</v>
      </c>
      <c r="C1139" s="797">
        <v>11368.9</v>
      </c>
      <c r="D1139" s="797">
        <v>120</v>
      </c>
      <c r="E1139" s="176">
        <f t="shared" si="106"/>
        <v>36651415.200000018</v>
      </c>
      <c r="F1139" s="176">
        <f t="shared" si="106"/>
        <v>1410091</v>
      </c>
      <c r="G1139" s="177">
        <f t="shared" si="102"/>
        <v>7874437.9999999925</v>
      </c>
      <c r="H1139" s="177">
        <f t="shared" si="103"/>
        <v>53422</v>
      </c>
    </row>
    <row r="1140" spans="1:8" x14ac:dyDescent="0.25">
      <c r="A1140" s="796" t="s">
        <v>853</v>
      </c>
      <c r="B1140" s="797">
        <v>1138</v>
      </c>
      <c r="C1140" s="797">
        <v>12516.8</v>
      </c>
      <c r="D1140" s="797">
        <v>124</v>
      </c>
      <c r="E1140" s="176">
        <f t="shared" ref="E1140:F1155" si="107">E1139+C1140</f>
        <v>36663932.000000015</v>
      </c>
      <c r="F1140" s="176">
        <f t="shared" si="107"/>
        <v>1410215</v>
      </c>
      <c r="G1140" s="177">
        <f t="shared" si="102"/>
        <v>7861921.1999999955</v>
      </c>
      <c r="H1140" s="177">
        <f t="shared" si="103"/>
        <v>53298</v>
      </c>
    </row>
    <row r="1141" spans="1:8" x14ac:dyDescent="0.25">
      <c r="A1141" s="796" t="s">
        <v>853</v>
      </c>
      <c r="B1141" s="797">
        <v>1139</v>
      </c>
      <c r="C1141" s="797">
        <v>9112.1</v>
      </c>
      <c r="D1141" s="797">
        <v>95</v>
      </c>
      <c r="E1141" s="176">
        <f t="shared" si="107"/>
        <v>36673044.100000016</v>
      </c>
      <c r="F1141" s="176">
        <f t="shared" si="107"/>
        <v>1410310</v>
      </c>
      <c r="G1141" s="177">
        <f t="shared" si="102"/>
        <v>7852809.099999994</v>
      </c>
      <c r="H1141" s="177">
        <f t="shared" si="103"/>
        <v>53203</v>
      </c>
    </row>
    <row r="1142" spans="1:8" x14ac:dyDescent="0.25">
      <c r="A1142" s="796" t="s">
        <v>853</v>
      </c>
      <c r="B1142" s="797">
        <v>1140</v>
      </c>
      <c r="C1142" s="797">
        <v>5699.8</v>
      </c>
      <c r="D1142" s="797">
        <v>59</v>
      </c>
      <c r="E1142" s="176">
        <f t="shared" si="107"/>
        <v>36678743.900000013</v>
      </c>
      <c r="F1142" s="176">
        <f t="shared" si="107"/>
        <v>1410369</v>
      </c>
      <c r="G1142" s="177">
        <f t="shared" si="102"/>
        <v>7847109.299999997</v>
      </c>
      <c r="H1142" s="177">
        <f t="shared" si="103"/>
        <v>53144</v>
      </c>
    </row>
    <row r="1143" spans="1:8" x14ac:dyDescent="0.25">
      <c r="A1143" s="796" t="s">
        <v>853</v>
      </c>
      <c r="B1143" s="797">
        <v>1141</v>
      </c>
      <c r="C1143" s="797">
        <v>9126.6000000000022</v>
      </c>
      <c r="D1143" s="797">
        <v>89</v>
      </c>
      <c r="E1143" s="176">
        <f t="shared" si="107"/>
        <v>36687870.500000015</v>
      </c>
      <c r="F1143" s="176">
        <f t="shared" si="107"/>
        <v>1410458</v>
      </c>
      <c r="G1143" s="177">
        <f t="shared" si="102"/>
        <v>7837982.6999999955</v>
      </c>
      <c r="H1143" s="177">
        <f t="shared" si="103"/>
        <v>53055</v>
      </c>
    </row>
    <row r="1144" spans="1:8" x14ac:dyDescent="0.25">
      <c r="A1144" s="796" t="s">
        <v>853</v>
      </c>
      <c r="B1144" s="797">
        <v>1142</v>
      </c>
      <c r="C1144" s="797">
        <v>9135.1999999999989</v>
      </c>
      <c r="D1144" s="797">
        <v>96</v>
      </c>
      <c r="E1144" s="176">
        <f t="shared" si="107"/>
        <v>36697005.700000018</v>
      </c>
      <c r="F1144" s="176">
        <f t="shared" si="107"/>
        <v>1410554</v>
      </c>
      <c r="G1144" s="177">
        <f t="shared" si="102"/>
        <v>7828847.4999999925</v>
      </c>
      <c r="H1144" s="177">
        <f t="shared" si="103"/>
        <v>52959</v>
      </c>
    </row>
    <row r="1145" spans="1:8" x14ac:dyDescent="0.25">
      <c r="A1145" s="796" t="s">
        <v>853</v>
      </c>
      <c r="B1145" s="797">
        <v>1143</v>
      </c>
      <c r="C1145" s="797">
        <v>8000</v>
      </c>
      <c r="D1145" s="797">
        <v>80</v>
      </c>
      <c r="E1145" s="176">
        <f t="shared" si="107"/>
        <v>36705005.700000018</v>
      </c>
      <c r="F1145" s="176">
        <f t="shared" si="107"/>
        <v>1410634</v>
      </c>
      <c r="G1145" s="177">
        <f t="shared" si="102"/>
        <v>7820847.4999999925</v>
      </c>
      <c r="H1145" s="177">
        <f t="shared" si="103"/>
        <v>52879</v>
      </c>
    </row>
    <row r="1146" spans="1:8" x14ac:dyDescent="0.25">
      <c r="A1146" s="796" t="s">
        <v>853</v>
      </c>
      <c r="B1146" s="797">
        <v>1144</v>
      </c>
      <c r="C1146" s="797">
        <v>9151.4</v>
      </c>
      <c r="D1146" s="797">
        <v>96</v>
      </c>
      <c r="E1146" s="176">
        <f t="shared" si="107"/>
        <v>36714157.100000016</v>
      </c>
      <c r="F1146" s="176">
        <f t="shared" si="107"/>
        <v>1410730</v>
      </c>
      <c r="G1146" s="177">
        <f t="shared" si="102"/>
        <v>7811696.099999994</v>
      </c>
      <c r="H1146" s="177">
        <f t="shared" si="103"/>
        <v>52783</v>
      </c>
    </row>
    <row r="1147" spans="1:8" x14ac:dyDescent="0.25">
      <c r="A1147" s="796" t="s">
        <v>853</v>
      </c>
      <c r="B1147" s="797">
        <v>1145</v>
      </c>
      <c r="C1147" s="797">
        <v>17174.899999999998</v>
      </c>
      <c r="D1147" s="797">
        <v>166</v>
      </c>
      <c r="E1147" s="176">
        <f t="shared" si="107"/>
        <v>36731332.000000015</v>
      </c>
      <c r="F1147" s="176">
        <f t="shared" si="107"/>
        <v>1410896</v>
      </c>
      <c r="G1147" s="177">
        <f t="shared" si="102"/>
        <v>7794521.1999999955</v>
      </c>
      <c r="H1147" s="177">
        <f t="shared" si="103"/>
        <v>52617</v>
      </c>
    </row>
    <row r="1148" spans="1:8" x14ac:dyDescent="0.25">
      <c r="A1148" s="796" t="s">
        <v>853</v>
      </c>
      <c r="B1148" s="797">
        <v>1146</v>
      </c>
      <c r="C1148" s="797">
        <v>8021.2</v>
      </c>
      <c r="D1148" s="797">
        <v>84</v>
      </c>
      <c r="E1148" s="176">
        <f t="shared" si="107"/>
        <v>36739353.200000018</v>
      </c>
      <c r="F1148" s="176">
        <f t="shared" si="107"/>
        <v>1410980</v>
      </c>
      <c r="G1148" s="177">
        <f t="shared" si="102"/>
        <v>7786499.9999999925</v>
      </c>
      <c r="H1148" s="177">
        <f t="shared" si="103"/>
        <v>52533</v>
      </c>
    </row>
    <row r="1149" spans="1:8" x14ac:dyDescent="0.25">
      <c r="A1149" s="796" t="s">
        <v>853</v>
      </c>
      <c r="B1149" s="797">
        <v>1147</v>
      </c>
      <c r="C1149" s="797">
        <v>4587.5</v>
      </c>
      <c r="D1149" s="797">
        <v>43</v>
      </c>
      <c r="E1149" s="176">
        <f t="shared" si="107"/>
        <v>36743940.700000018</v>
      </c>
      <c r="F1149" s="176">
        <f t="shared" si="107"/>
        <v>1411023</v>
      </c>
      <c r="G1149" s="177">
        <f t="shared" si="102"/>
        <v>7781912.4999999925</v>
      </c>
      <c r="H1149" s="177">
        <f t="shared" si="103"/>
        <v>52490</v>
      </c>
    </row>
    <row r="1150" spans="1:8" x14ac:dyDescent="0.25">
      <c r="A1150" s="796" t="s">
        <v>853</v>
      </c>
      <c r="B1150" s="797">
        <v>1148</v>
      </c>
      <c r="C1150" s="797">
        <v>16070.599999999999</v>
      </c>
      <c r="D1150" s="797">
        <v>152</v>
      </c>
      <c r="E1150" s="176">
        <f t="shared" si="107"/>
        <v>36760011.300000019</v>
      </c>
      <c r="F1150" s="176">
        <f t="shared" si="107"/>
        <v>1411175</v>
      </c>
      <c r="G1150" s="177">
        <f t="shared" si="102"/>
        <v>7765841.8999999911</v>
      </c>
      <c r="H1150" s="177">
        <f t="shared" si="103"/>
        <v>52338</v>
      </c>
    </row>
    <row r="1151" spans="1:8" x14ac:dyDescent="0.25">
      <c r="A1151" s="796" t="s">
        <v>853</v>
      </c>
      <c r="B1151" s="797">
        <v>1149</v>
      </c>
      <c r="C1151" s="797">
        <v>11490.399999999996</v>
      </c>
      <c r="D1151" s="797">
        <v>120</v>
      </c>
      <c r="E1151" s="176">
        <f t="shared" si="107"/>
        <v>36771501.700000018</v>
      </c>
      <c r="F1151" s="176">
        <f t="shared" si="107"/>
        <v>1411295</v>
      </c>
      <c r="G1151" s="177">
        <f t="shared" si="102"/>
        <v>7754351.4999999925</v>
      </c>
      <c r="H1151" s="177">
        <f t="shared" si="103"/>
        <v>52218</v>
      </c>
    </row>
    <row r="1152" spans="1:8" x14ac:dyDescent="0.25">
      <c r="A1152" s="796" t="s">
        <v>853</v>
      </c>
      <c r="B1152" s="797">
        <v>1150</v>
      </c>
      <c r="C1152" s="797">
        <v>9200.1</v>
      </c>
      <c r="D1152" s="797">
        <v>96</v>
      </c>
      <c r="E1152" s="176">
        <f t="shared" si="107"/>
        <v>36780701.800000019</v>
      </c>
      <c r="F1152" s="176">
        <f t="shared" si="107"/>
        <v>1411391</v>
      </c>
      <c r="G1152" s="177">
        <f t="shared" si="102"/>
        <v>7745151.3999999911</v>
      </c>
      <c r="H1152" s="177">
        <f t="shared" si="103"/>
        <v>52122</v>
      </c>
    </row>
    <row r="1153" spans="1:8" x14ac:dyDescent="0.25">
      <c r="A1153" s="796" t="s">
        <v>853</v>
      </c>
      <c r="B1153" s="797">
        <v>1151</v>
      </c>
      <c r="C1153" s="797">
        <v>10359.4</v>
      </c>
      <c r="D1153" s="797">
        <v>108</v>
      </c>
      <c r="E1153" s="176">
        <f t="shared" si="107"/>
        <v>36791061.200000018</v>
      </c>
      <c r="F1153" s="176">
        <f t="shared" si="107"/>
        <v>1411499</v>
      </c>
      <c r="G1153" s="177">
        <f t="shared" si="102"/>
        <v>7734791.9999999925</v>
      </c>
      <c r="H1153" s="177">
        <f t="shared" si="103"/>
        <v>52014</v>
      </c>
    </row>
    <row r="1154" spans="1:8" x14ac:dyDescent="0.25">
      <c r="A1154" s="796" t="s">
        <v>853</v>
      </c>
      <c r="B1154" s="797">
        <v>1152</v>
      </c>
      <c r="C1154" s="797">
        <v>8064.0999999999995</v>
      </c>
      <c r="D1154" s="797">
        <v>90</v>
      </c>
      <c r="E1154" s="176">
        <f t="shared" si="107"/>
        <v>36799125.300000019</v>
      </c>
      <c r="F1154" s="176">
        <f t="shared" si="107"/>
        <v>1411589</v>
      </c>
      <c r="G1154" s="177">
        <f t="shared" si="102"/>
        <v>7726727.8999999911</v>
      </c>
      <c r="H1154" s="177">
        <f t="shared" si="103"/>
        <v>51924</v>
      </c>
    </row>
    <row r="1155" spans="1:8" x14ac:dyDescent="0.25">
      <c r="A1155" s="796" t="s">
        <v>853</v>
      </c>
      <c r="B1155" s="797">
        <v>1153</v>
      </c>
      <c r="C1155" s="797">
        <v>17296.599999999999</v>
      </c>
      <c r="D1155" s="797">
        <v>180</v>
      </c>
      <c r="E1155" s="176">
        <f t="shared" si="107"/>
        <v>36816421.900000021</v>
      </c>
      <c r="F1155" s="176">
        <f t="shared" si="107"/>
        <v>1411769</v>
      </c>
      <c r="G1155" s="177">
        <f t="shared" ref="G1155:G1218" si="108">$E$2394-E1155</f>
        <v>7709431.2999999896</v>
      </c>
      <c r="H1155" s="177">
        <f t="shared" ref="H1155:H1218" si="109">$F$2394-F1155</f>
        <v>51744</v>
      </c>
    </row>
    <row r="1156" spans="1:8" x14ac:dyDescent="0.25">
      <c r="A1156" s="796" t="s">
        <v>853</v>
      </c>
      <c r="B1156" s="797">
        <v>1154</v>
      </c>
      <c r="C1156" s="797">
        <v>16155.800000000001</v>
      </c>
      <c r="D1156" s="797">
        <v>164</v>
      </c>
      <c r="E1156" s="176">
        <f t="shared" ref="E1156:F1171" si="110">E1155+C1156</f>
        <v>36832577.700000018</v>
      </c>
      <c r="F1156" s="176">
        <f t="shared" si="110"/>
        <v>1411933</v>
      </c>
      <c r="G1156" s="177">
        <f t="shared" si="108"/>
        <v>7693275.4999999925</v>
      </c>
      <c r="H1156" s="177">
        <f t="shared" si="109"/>
        <v>51580</v>
      </c>
    </row>
    <row r="1157" spans="1:8" x14ac:dyDescent="0.25">
      <c r="A1157" s="796" t="s">
        <v>853</v>
      </c>
      <c r="B1157" s="797">
        <v>1155</v>
      </c>
      <c r="C1157" s="797">
        <v>11548.4</v>
      </c>
      <c r="D1157" s="797">
        <v>119</v>
      </c>
      <c r="E1157" s="176">
        <f t="shared" si="110"/>
        <v>36844126.100000016</v>
      </c>
      <c r="F1157" s="176">
        <f t="shared" si="110"/>
        <v>1412052</v>
      </c>
      <c r="G1157" s="177">
        <f t="shared" si="108"/>
        <v>7681727.099999994</v>
      </c>
      <c r="H1157" s="177">
        <f t="shared" si="109"/>
        <v>51461</v>
      </c>
    </row>
    <row r="1158" spans="1:8" x14ac:dyDescent="0.25">
      <c r="A1158" s="796" t="s">
        <v>853</v>
      </c>
      <c r="B1158" s="797">
        <v>1156</v>
      </c>
      <c r="C1158" s="797">
        <v>10403.9</v>
      </c>
      <c r="D1158" s="797">
        <v>105</v>
      </c>
      <c r="E1158" s="176">
        <f t="shared" si="110"/>
        <v>36854530.000000015</v>
      </c>
      <c r="F1158" s="176">
        <f t="shared" si="110"/>
        <v>1412157</v>
      </c>
      <c r="G1158" s="177">
        <f t="shared" si="108"/>
        <v>7671323.1999999955</v>
      </c>
      <c r="H1158" s="177">
        <f t="shared" si="109"/>
        <v>51356</v>
      </c>
    </row>
    <row r="1159" spans="1:8" x14ac:dyDescent="0.25">
      <c r="A1159" s="796" t="s">
        <v>853</v>
      </c>
      <c r="B1159" s="797">
        <v>1157</v>
      </c>
      <c r="C1159" s="797">
        <v>5784.6999999999989</v>
      </c>
      <c r="D1159" s="797">
        <v>53</v>
      </c>
      <c r="E1159" s="176">
        <f t="shared" si="110"/>
        <v>36860314.700000018</v>
      </c>
      <c r="F1159" s="176">
        <f t="shared" si="110"/>
        <v>1412210</v>
      </c>
      <c r="G1159" s="177">
        <f t="shared" si="108"/>
        <v>7665538.4999999925</v>
      </c>
      <c r="H1159" s="177">
        <f t="shared" si="109"/>
        <v>51303</v>
      </c>
    </row>
    <row r="1160" spans="1:8" x14ac:dyDescent="0.25">
      <c r="A1160" s="796" t="s">
        <v>853</v>
      </c>
      <c r="B1160" s="797">
        <v>1158</v>
      </c>
      <c r="C1160" s="797">
        <v>9264.6</v>
      </c>
      <c r="D1160" s="797">
        <v>90</v>
      </c>
      <c r="E1160" s="176">
        <f t="shared" si="110"/>
        <v>36869579.300000019</v>
      </c>
      <c r="F1160" s="176">
        <f t="shared" si="110"/>
        <v>1412300</v>
      </c>
      <c r="G1160" s="177">
        <f t="shared" si="108"/>
        <v>7656273.8999999911</v>
      </c>
      <c r="H1160" s="177">
        <f t="shared" si="109"/>
        <v>51213</v>
      </c>
    </row>
    <row r="1161" spans="1:8" x14ac:dyDescent="0.25">
      <c r="A1161" s="796" t="s">
        <v>853</v>
      </c>
      <c r="B1161" s="797">
        <v>1159</v>
      </c>
      <c r="C1161" s="797">
        <v>15066.699999999999</v>
      </c>
      <c r="D1161" s="797">
        <v>152</v>
      </c>
      <c r="E1161" s="176">
        <f t="shared" si="110"/>
        <v>36884646.000000022</v>
      </c>
      <c r="F1161" s="176">
        <f t="shared" si="110"/>
        <v>1412452</v>
      </c>
      <c r="G1161" s="177">
        <f t="shared" si="108"/>
        <v>7641207.1999999881</v>
      </c>
      <c r="H1161" s="177">
        <f t="shared" si="109"/>
        <v>51061</v>
      </c>
    </row>
    <row r="1162" spans="1:8" x14ac:dyDescent="0.25">
      <c r="A1162" s="796" t="s">
        <v>853</v>
      </c>
      <c r="B1162" s="797">
        <v>1160</v>
      </c>
      <c r="C1162" s="797">
        <v>10439.5</v>
      </c>
      <c r="D1162" s="797">
        <v>102</v>
      </c>
      <c r="E1162" s="176">
        <f t="shared" si="110"/>
        <v>36895085.500000022</v>
      </c>
      <c r="F1162" s="176">
        <f t="shared" si="110"/>
        <v>1412554</v>
      </c>
      <c r="G1162" s="177">
        <f t="shared" si="108"/>
        <v>7630767.6999999881</v>
      </c>
      <c r="H1162" s="177">
        <f t="shared" si="109"/>
        <v>50959</v>
      </c>
    </row>
    <row r="1163" spans="1:8" x14ac:dyDescent="0.25">
      <c r="A1163" s="796" t="s">
        <v>853</v>
      </c>
      <c r="B1163" s="797">
        <v>1161</v>
      </c>
      <c r="C1163" s="797">
        <v>10447.099999999999</v>
      </c>
      <c r="D1163" s="797">
        <v>96</v>
      </c>
      <c r="E1163" s="176">
        <f t="shared" si="110"/>
        <v>36905532.600000024</v>
      </c>
      <c r="F1163" s="176">
        <f t="shared" si="110"/>
        <v>1412650</v>
      </c>
      <c r="G1163" s="177">
        <f t="shared" si="108"/>
        <v>7620320.5999999866</v>
      </c>
      <c r="H1163" s="177">
        <f t="shared" si="109"/>
        <v>50863</v>
      </c>
    </row>
    <row r="1164" spans="1:8" x14ac:dyDescent="0.25">
      <c r="A1164" s="796" t="s">
        <v>853</v>
      </c>
      <c r="B1164" s="797">
        <v>1162</v>
      </c>
      <c r="C1164" s="797">
        <v>15104.1</v>
      </c>
      <c r="D1164" s="797">
        <v>150</v>
      </c>
      <c r="E1164" s="176">
        <f t="shared" si="110"/>
        <v>36920636.700000025</v>
      </c>
      <c r="F1164" s="176">
        <f t="shared" si="110"/>
        <v>1412800</v>
      </c>
      <c r="G1164" s="177">
        <f t="shared" si="108"/>
        <v>7605216.4999999851</v>
      </c>
      <c r="H1164" s="177">
        <f t="shared" si="109"/>
        <v>50713</v>
      </c>
    </row>
    <row r="1165" spans="1:8" x14ac:dyDescent="0.25">
      <c r="A1165" s="796" t="s">
        <v>853</v>
      </c>
      <c r="B1165" s="797">
        <v>1163</v>
      </c>
      <c r="C1165" s="797">
        <v>12791.199999999999</v>
      </c>
      <c r="D1165" s="797">
        <v>121</v>
      </c>
      <c r="E1165" s="176">
        <f t="shared" si="110"/>
        <v>36933427.900000028</v>
      </c>
      <c r="F1165" s="176">
        <f t="shared" si="110"/>
        <v>1412921</v>
      </c>
      <c r="G1165" s="177">
        <f t="shared" si="108"/>
        <v>7592425.2999999821</v>
      </c>
      <c r="H1165" s="177">
        <f t="shared" si="109"/>
        <v>50592</v>
      </c>
    </row>
    <row r="1166" spans="1:8" x14ac:dyDescent="0.25">
      <c r="A1166" s="796" t="s">
        <v>853</v>
      </c>
      <c r="B1166" s="797">
        <v>1164</v>
      </c>
      <c r="C1166" s="797">
        <v>16295.6</v>
      </c>
      <c r="D1166" s="797">
        <v>156</v>
      </c>
      <c r="E1166" s="176">
        <f t="shared" si="110"/>
        <v>36949723.50000003</v>
      </c>
      <c r="F1166" s="176">
        <f t="shared" si="110"/>
        <v>1413077</v>
      </c>
      <c r="G1166" s="177">
        <f t="shared" si="108"/>
        <v>7576129.6999999806</v>
      </c>
      <c r="H1166" s="177">
        <f t="shared" si="109"/>
        <v>50436</v>
      </c>
    </row>
    <row r="1167" spans="1:8" x14ac:dyDescent="0.25">
      <c r="A1167" s="796" t="s">
        <v>853</v>
      </c>
      <c r="B1167" s="797">
        <v>1165</v>
      </c>
      <c r="C1167" s="797">
        <v>15145.9</v>
      </c>
      <c r="D1167" s="797">
        <v>156</v>
      </c>
      <c r="E1167" s="176">
        <f t="shared" si="110"/>
        <v>36964869.400000028</v>
      </c>
      <c r="F1167" s="176">
        <f t="shared" si="110"/>
        <v>1413233</v>
      </c>
      <c r="G1167" s="177">
        <f t="shared" si="108"/>
        <v>7560983.7999999821</v>
      </c>
      <c r="H1167" s="177">
        <f t="shared" si="109"/>
        <v>50280</v>
      </c>
    </row>
    <row r="1168" spans="1:8" x14ac:dyDescent="0.25">
      <c r="A1168" s="796" t="s">
        <v>853</v>
      </c>
      <c r="B1168" s="797">
        <v>1166</v>
      </c>
      <c r="C1168" s="797">
        <v>15157.8</v>
      </c>
      <c r="D1168" s="797">
        <v>139</v>
      </c>
      <c r="E1168" s="176">
        <f t="shared" si="110"/>
        <v>36980027.200000025</v>
      </c>
      <c r="F1168" s="176">
        <f t="shared" si="110"/>
        <v>1413372</v>
      </c>
      <c r="G1168" s="177">
        <f t="shared" si="108"/>
        <v>7545825.9999999851</v>
      </c>
      <c r="H1168" s="177">
        <f t="shared" si="109"/>
        <v>50141</v>
      </c>
    </row>
    <row r="1169" spans="1:8" x14ac:dyDescent="0.25">
      <c r="A1169" s="796" t="s">
        <v>853</v>
      </c>
      <c r="B1169" s="797">
        <v>1167</v>
      </c>
      <c r="C1169" s="797">
        <v>7001.4</v>
      </c>
      <c r="D1169" s="797">
        <v>72</v>
      </c>
      <c r="E1169" s="176">
        <f t="shared" si="110"/>
        <v>36987028.600000024</v>
      </c>
      <c r="F1169" s="176">
        <f t="shared" si="110"/>
        <v>1413444</v>
      </c>
      <c r="G1169" s="177">
        <f t="shared" si="108"/>
        <v>7538824.5999999866</v>
      </c>
      <c r="H1169" s="177">
        <f t="shared" si="109"/>
        <v>50069</v>
      </c>
    </row>
    <row r="1170" spans="1:8" x14ac:dyDescent="0.25">
      <c r="A1170" s="796" t="s">
        <v>853</v>
      </c>
      <c r="B1170" s="797">
        <v>1168</v>
      </c>
      <c r="C1170" s="797">
        <v>10510.699999999999</v>
      </c>
      <c r="D1170" s="797">
        <v>108</v>
      </c>
      <c r="E1170" s="176">
        <f t="shared" si="110"/>
        <v>36997539.300000027</v>
      </c>
      <c r="F1170" s="176">
        <f t="shared" si="110"/>
        <v>1413552</v>
      </c>
      <c r="G1170" s="177">
        <f t="shared" si="108"/>
        <v>7528313.8999999836</v>
      </c>
      <c r="H1170" s="177">
        <f t="shared" si="109"/>
        <v>49961</v>
      </c>
    </row>
    <row r="1171" spans="1:8" x14ac:dyDescent="0.25">
      <c r="A1171" s="796" t="s">
        <v>853</v>
      </c>
      <c r="B1171" s="797">
        <v>1169</v>
      </c>
      <c r="C1171" s="797">
        <v>12857.199999999999</v>
      </c>
      <c r="D1171" s="797">
        <v>126</v>
      </c>
      <c r="E1171" s="176">
        <f t="shared" si="110"/>
        <v>37010396.50000003</v>
      </c>
      <c r="F1171" s="176">
        <f t="shared" si="110"/>
        <v>1413678</v>
      </c>
      <c r="G1171" s="177">
        <f t="shared" si="108"/>
        <v>7515456.6999999806</v>
      </c>
      <c r="H1171" s="177">
        <f t="shared" si="109"/>
        <v>49835</v>
      </c>
    </row>
    <row r="1172" spans="1:8" x14ac:dyDescent="0.25">
      <c r="A1172" s="796" t="s">
        <v>853</v>
      </c>
      <c r="B1172" s="797">
        <v>1170</v>
      </c>
      <c r="C1172" s="797">
        <v>14041.1</v>
      </c>
      <c r="D1172" s="797">
        <v>138</v>
      </c>
      <c r="E1172" s="176">
        <f t="shared" ref="E1172:F1187" si="111">E1171+C1172</f>
        <v>37024437.600000031</v>
      </c>
      <c r="F1172" s="176">
        <f t="shared" si="111"/>
        <v>1413816</v>
      </c>
      <c r="G1172" s="177">
        <f t="shared" si="108"/>
        <v>7501415.5999999791</v>
      </c>
      <c r="H1172" s="177">
        <f t="shared" si="109"/>
        <v>49697</v>
      </c>
    </row>
    <row r="1173" spans="1:8" x14ac:dyDescent="0.25">
      <c r="A1173" s="796" t="s">
        <v>853</v>
      </c>
      <c r="B1173" s="797">
        <v>1171</v>
      </c>
      <c r="C1173" s="797">
        <v>12878.4</v>
      </c>
      <c r="D1173" s="797">
        <v>132</v>
      </c>
      <c r="E1173" s="176">
        <f t="shared" si="111"/>
        <v>37037316.00000003</v>
      </c>
      <c r="F1173" s="176">
        <f t="shared" si="111"/>
        <v>1413948</v>
      </c>
      <c r="G1173" s="177">
        <f t="shared" si="108"/>
        <v>7488537.1999999806</v>
      </c>
      <c r="H1173" s="177">
        <f t="shared" si="109"/>
        <v>49565</v>
      </c>
    </row>
    <row r="1174" spans="1:8" x14ac:dyDescent="0.25">
      <c r="A1174" s="796" t="s">
        <v>853</v>
      </c>
      <c r="B1174" s="797">
        <v>1172</v>
      </c>
      <c r="C1174" s="797">
        <v>19921.899999999998</v>
      </c>
      <c r="D1174" s="797">
        <v>190</v>
      </c>
      <c r="E1174" s="176">
        <f t="shared" si="111"/>
        <v>37057237.900000028</v>
      </c>
      <c r="F1174" s="176">
        <f t="shared" si="111"/>
        <v>1414138</v>
      </c>
      <c r="G1174" s="177">
        <f t="shared" si="108"/>
        <v>7468615.2999999821</v>
      </c>
      <c r="H1174" s="177">
        <f t="shared" si="109"/>
        <v>49375</v>
      </c>
    </row>
    <row r="1175" spans="1:8" x14ac:dyDescent="0.25">
      <c r="A1175" s="796" t="s">
        <v>853</v>
      </c>
      <c r="B1175" s="797">
        <v>1173</v>
      </c>
      <c r="C1175" s="797">
        <v>10556.699999999999</v>
      </c>
      <c r="D1175" s="797">
        <v>96</v>
      </c>
      <c r="E1175" s="176">
        <f t="shared" si="111"/>
        <v>37067794.600000031</v>
      </c>
      <c r="F1175" s="176">
        <f t="shared" si="111"/>
        <v>1414234</v>
      </c>
      <c r="G1175" s="177">
        <f t="shared" si="108"/>
        <v>7458058.5999999791</v>
      </c>
      <c r="H1175" s="177">
        <f t="shared" si="109"/>
        <v>49279</v>
      </c>
    </row>
    <row r="1176" spans="1:8" x14ac:dyDescent="0.25">
      <c r="A1176" s="796" t="s">
        <v>853</v>
      </c>
      <c r="B1176" s="797">
        <v>1174</v>
      </c>
      <c r="C1176" s="797">
        <v>2347.5</v>
      </c>
      <c r="D1176" s="797">
        <v>24</v>
      </c>
      <c r="E1176" s="176">
        <f t="shared" si="111"/>
        <v>37070142.100000031</v>
      </c>
      <c r="F1176" s="176">
        <f t="shared" si="111"/>
        <v>1414258</v>
      </c>
      <c r="G1176" s="177">
        <f t="shared" si="108"/>
        <v>7455711.0999999791</v>
      </c>
      <c r="H1176" s="177">
        <f t="shared" si="109"/>
        <v>49255</v>
      </c>
    </row>
    <row r="1177" spans="1:8" x14ac:dyDescent="0.25">
      <c r="A1177" s="796" t="s">
        <v>853</v>
      </c>
      <c r="B1177" s="797">
        <v>1175</v>
      </c>
      <c r="C1177" s="797">
        <v>15273.699999999999</v>
      </c>
      <c r="D1177" s="797">
        <v>146</v>
      </c>
      <c r="E1177" s="176">
        <f t="shared" si="111"/>
        <v>37085415.800000034</v>
      </c>
      <c r="F1177" s="176">
        <f t="shared" si="111"/>
        <v>1414404</v>
      </c>
      <c r="G1177" s="177">
        <f t="shared" si="108"/>
        <v>7440437.3999999762</v>
      </c>
      <c r="H1177" s="177">
        <f t="shared" si="109"/>
        <v>49109</v>
      </c>
    </row>
    <row r="1178" spans="1:8" x14ac:dyDescent="0.25">
      <c r="A1178" s="796" t="s">
        <v>853</v>
      </c>
      <c r="B1178" s="797">
        <v>1176</v>
      </c>
      <c r="C1178" s="797">
        <v>8231.9</v>
      </c>
      <c r="D1178" s="797">
        <v>74</v>
      </c>
      <c r="E1178" s="176">
        <f t="shared" si="111"/>
        <v>37093647.700000033</v>
      </c>
      <c r="F1178" s="176">
        <f t="shared" si="111"/>
        <v>1414478</v>
      </c>
      <c r="G1178" s="177">
        <f t="shared" si="108"/>
        <v>7432205.4999999776</v>
      </c>
      <c r="H1178" s="177">
        <f t="shared" si="109"/>
        <v>49035</v>
      </c>
    </row>
    <row r="1179" spans="1:8" x14ac:dyDescent="0.25">
      <c r="A1179" s="796" t="s">
        <v>853</v>
      </c>
      <c r="B1179" s="797">
        <v>1177</v>
      </c>
      <c r="C1179" s="797">
        <v>14121.400000000001</v>
      </c>
      <c r="D1179" s="797">
        <v>144</v>
      </c>
      <c r="E1179" s="176">
        <f t="shared" si="111"/>
        <v>37107769.100000031</v>
      </c>
      <c r="F1179" s="176">
        <f t="shared" si="111"/>
        <v>1414622</v>
      </c>
      <c r="G1179" s="177">
        <f t="shared" si="108"/>
        <v>7418084.0999999791</v>
      </c>
      <c r="H1179" s="177">
        <f t="shared" si="109"/>
        <v>48891</v>
      </c>
    </row>
    <row r="1180" spans="1:8" x14ac:dyDescent="0.25">
      <c r="A1180" s="796" t="s">
        <v>853</v>
      </c>
      <c r="B1180" s="797">
        <v>1178</v>
      </c>
      <c r="C1180" s="797">
        <v>16490.2</v>
      </c>
      <c r="D1180" s="797">
        <v>161</v>
      </c>
      <c r="E1180" s="176">
        <f t="shared" si="111"/>
        <v>37124259.300000034</v>
      </c>
      <c r="F1180" s="176">
        <f t="shared" si="111"/>
        <v>1414783</v>
      </c>
      <c r="G1180" s="177">
        <f t="shared" si="108"/>
        <v>7401593.8999999762</v>
      </c>
      <c r="H1180" s="177">
        <f t="shared" si="109"/>
        <v>48730</v>
      </c>
    </row>
    <row r="1181" spans="1:8" x14ac:dyDescent="0.25">
      <c r="A1181" s="796" t="s">
        <v>853</v>
      </c>
      <c r="B1181" s="797">
        <v>1179</v>
      </c>
      <c r="C1181" s="797">
        <v>12969.099999999999</v>
      </c>
      <c r="D1181" s="797">
        <v>110</v>
      </c>
      <c r="E1181" s="176">
        <f t="shared" si="111"/>
        <v>37137228.400000036</v>
      </c>
      <c r="F1181" s="176">
        <f t="shared" si="111"/>
        <v>1414893</v>
      </c>
      <c r="G1181" s="177">
        <f t="shared" si="108"/>
        <v>7388624.7999999747</v>
      </c>
      <c r="H1181" s="177">
        <f t="shared" si="109"/>
        <v>48620</v>
      </c>
    </row>
    <row r="1182" spans="1:8" x14ac:dyDescent="0.25">
      <c r="A1182" s="796" t="s">
        <v>853</v>
      </c>
      <c r="B1182" s="797">
        <v>1180</v>
      </c>
      <c r="C1182" s="797">
        <v>17698.8</v>
      </c>
      <c r="D1182" s="797">
        <v>174</v>
      </c>
      <c r="E1182" s="176">
        <f t="shared" si="111"/>
        <v>37154927.200000033</v>
      </c>
      <c r="F1182" s="176">
        <f t="shared" si="111"/>
        <v>1415067</v>
      </c>
      <c r="G1182" s="177">
        <f t="shared" si="108"/>
        <v>7370925.9999999776</v>
      </c>
      <c r="H1182" s="177">
        <f t="shared" si="109"/>
        <v>48446</v>
      </c>
    </row>
    <row r="1183" spans="1:8" x14ac:dyDescent="0.25">
      <c r="A1183" s="796" t="s">
        <v>853</v>
      </c>
      <c r="B1183" s="797">
        <v>1181</v>
      </c>
      <c r="C1183" s="797">
        <v>8266.4000000000015</v>
      </c>
      <c r="D1183" s="797">
        <v>78</v>
      </c>
      <c r="E1183" s="176">
        <f t="shared" si="111"/>
        <v>37163193.600000031</v>
      </c>
      <c r="F1183" s="176">
        <f t="shared" si="111"/>
        <v>1415145</v>
      </c>
      <c r="G1183" s="177">
        <f t="shared" si="108"/>
        <v>7362659.5999999791</v>
      </c>
      <c r="H1183" s="177">
        <f t="shared" si="109"/>
        <v>48368</v>
      </c>
    </row>
    <row r="1184" spans="1:8" x14ac:dyDescent="0.25">
      <c r="A1184" s="796" t="s">
        <v>853</v>
      </c>
      <c r="B1184" s="797">
        <v>1182</v>
      </c>
      <c r="C1184" s="797">
        <v>11820.800000000001</v>
      </c>
      <c r="D1184" s="797">
        <v>107</v>
      </c>
      <c r="E1184" s="176">
        <f t="shared" si="111"/>
        <v>37175014.400000028</v>
      </c>
      <c r="F1184" s="176">
        <f t="shared" si="111"/>
        <v>1415252</v>
      </c>
      <c r="G1184" s="177">
        <f t="shared" si="108"/>
        <v>7350838.7999999821</v>
      </c>
      <c r="H1184" s="177">
        <f t="shared" si="109"/>
        <v>48261</v>
      </c>
    </row>
    <row r="1185" spans="1:8" x14ac:dyDescent="0.25">
      <c r="A1185" s="796" t="s">
        <v>853</v>
      </c>
      <c r="B1185" s="797">
        <v>1183</v>
      </c>
      <c r="C1185" s="797">
        <v>7098.5</v>
      </c>
      <c r="D1185" s="797">
        <v>72</v>
      </c>
      <c r="E1185" s="176">
        <f t="shared" si="111"/>
        <v>37182112.900000028</v>
      </c>
      <c r="F1185" s="176">
        <f t="shared" si="111"/>
        <v>1415324</v>
      </c>
      <c r="G1185" s="177">
        <f t="shared" si="108"/>
        <v>7343740.2999999821</v>
      </c>
      <c r="H1185" s="177">
        <f t="shared" si="109"/>
        <v>48189</v>
      </c>
    </row>
    <row r="1186" spans="1:8" x14ac:dyDescent="0.25">
      <c r="A1186" s="796" t="s">
        <v>853</v>
      </c>
      <c r="B1186" s="797">
        <v>1184</v>
      </c>
      <c r="C1186" s="797">
        <v>8289.6</v>
      </c>
      <c r="D1186" s="797">
        <v>82</v>
      </c>
      <c r="E1186" s="176">
        <f t="shared" si="111"/>
        <v>37190402.50000003</v>
      </c>
      <c r="F1186" s="176">
        <f t="shared" si="111"/>
        <v>1415406</v>
      </c>
      <c r="G1186" s="177">
        <f t="shared" si="108"/>
        <v>7335450.6999999806</v>
      </c>
      <c r="H1186" s="177">
        <f t="shared" si="109"/>
        <v>48107</v>
      </c>
    </row>
    <row r="1187" spans="1:8" x14ac:dyDescent="0.25">
      <c r="A1187" s="796" t="s">
        <v>853</v>
      </c>
      <c r="B1187" s="797">
        <v>1185</v>
      </c>
      <c r="C1187" s="797">
        <v>13033.199999999999</v>
      </c>
      <c r="D1187" s="797">
        <v>124</v>
      </c>
      <c r="E1187" s="176">
        <f t="shared" si="111"/>
        <v>37203435.700000033</v>
      </c>
      <c r="F1187" s="176">
        <f t="shared" si="111"/>
        <v>1415530</v>
      </c>
      <c r="G1187" s="177">
        <f t="shared" si="108"/>
        <v>7322417.4999999776</v>
      </c>
      <c r="H1187" s="177">
        <f t="shared" si="109"/>
        <v>47983</v>
      </c>
    </row>
    <row r="1188" spans="1:8" x14ac:dyDescent="0.25">
      <c r="A1188" s="796" t="s">
        <v>853</v>
      </c>
      <c r="B1188" s="797">
        <v>1186</v>
      </c>
      <c r="C1188" s="797">
        <v>11860.2</v>
      </c>
      <c r="D1188" s="797">
        <v>117</v>
      </c>
      <c r="E1188" s="176">
        <f t="shared" ref="E1188:F1203" si="112">E1187+C1188</f>
        <v>37215295.900000036</v>
      </c>
      <c r="F1188" s="176">
        <f t="shared" si="112"/>
        <v>1415647</v>
      </c>
      <c r="G1188" s="177">
        <f t="shared" si="108"/>
        <v>7310557.2999999747</v>
      </c>
      <c r="H1188" s="177">
        <f t="shared" si="109"/>
        <v>47866</v>
      </c>
    </row>
    <row r="1189" spans="1:8" x14ac:dyDescent="0.25">
      <c r="A1189" s="796" t="s">
        <v>853</v>
      </c>
      <c r="B1189" s="797">
        <v>1187</v>
      </c>
      <c r="C1189" s="797">
        <v>14243.900000000001</v>
      </c>
      <c r="D1189" s="797">
        <v>138</v>
      </c>
      <c r="E1189" s="176">
        <f t="shared" si="112"/>
        <v>37229539.800000034</v>
      </c>
      <c r="F1189" s="176">
        <f t="shared" si="112"/>
        <v>1415785</v>
      </c>
      <c r="G1189" s="177">
        <f t="shared" si="108"/>
        <v>7296313.3999999762</v>
      </c>
      <c r="H1189" s="177">
        <f t="shared" si="109"/>
        <v>47728</v>
      </c>
    </row>
    <row r="1190" spans="1:8" x14ac:dyDescent="0.25">
      <c r="A1190" s="796" t="s">
        <v>853</v>
      </c>
      <c r="B1190" s="797">
        <v>1188</v>
      </c>
      <c r="C1190" s="797">
        <v>5940.2000000000007</v>
      </c>
      <c r="D1190" s="797">
        <v>54</v>
      </c>
      <c r="E1190" s="176">
        <f t="shared" si="112"/>
        <v>37235480.000000037</v>
      </c>
      <c r="F1190" s="176">
        <f t="shared" si="112"/>
        <v>1415839</v>
      </c>
      <c r="G1190" s="177">
        <f t="shared" si="108"/>
        <v>7290373.1999999732</v>
      </c>
      <c r="H1190" s="177">
        <f t="shared" si="109"/>
        <v>47674</v>
      </c>
    </row>
    <row r="1191" spans="1:8" x14ac:dyDescent="0.25">
      <c r="A1191" s="796" t="s">
        <v>853</v>
      </c>
      <c r="B1191" s="797">
        <v>1189</v>
      </c>
      <c r="C1191" s="797">
        <v>8323.7000000000007</v>
      </c>
      <c r="D1191" s="797">
        <v>81</v>
      </c>
      <c r="E1191" s="176">
        <f t="shared" si="112"/>
        <v>37243803.70000004</v>
      </c>
      <c r="F1191" s="176">
        <f t="shared" si="112"/>
        <v>1415920</v>
      </c>
      <c r="G1191" s="177">
        <f t="shared" si="108"/>
        <v>7282049.4999999702</v>
      </c>
      <c r="H1191" s="177">
        <f t="shared" si="109"/>
        <v>47593</v>
      </c>
    </row>
    <row r="1192" spans="1:8" x14ac:dyDescent="0.25">
      <c r="A1192" s="796" t="s">
        <v>853</v>
      </c>
      <c r="B1192" s="797">
        <v>1190</v>
      </c>
      <c r="C1192" s="797">
        <v>13089.1</v>
      </c>
      <c r="D1192" s="797">
        <v>123</v>
      </c>
      <c r="E1192" s="176">
        <f t="shared" si="112"/>
        <v>37256892.800000042</v>
      </c>
      <c r="F1192" s="176">
        <f t="shared" si="112"/>
        <v>1416043</v>
      </c>
      <c r="G1192" s="177">
        <f t="shared" si="108"/>
        <v>7268960.3999999687</v>
      </c>
      <c r="H1192" s="177">
        <f t="shared" si="109"/>
        <v>47470</v>
      </c>
    </row>
    <row r="1193" spans="1:8" x14ac:dyDescent="0.25">
      <c r="A1193" s="796" t="s">
        <v>853</v>
      </c>
      <c r="B1193" s="797">
        <v>1191</v>
      </c>
      <c r="C1193" s="797">
        <v>10717.5</v>
      </c>
      <c r="D1193" s="797">
        <v>102</v>
      </c>
      <c r="E1193" s="176">
        <f t="shared" si="112"/>
        <v>37267610.300000042</v>
      </c>
      <c r="F1193" s="176">
        <f t="shared" si="112"/>
        <v>1416145</v>
      </c>
      <c r="G1193" s="177">
        <f t="shared" si="108"/>
        <v>7258242.8999999687</v>
      </c>
      <c r="H1193" s="177">
        <f t="shared" si="109"/>
        <v>47368</v>
      </c>
    </row>
    <row r="1194" spans="1:8" x14ac:dyDescent="0.25">
      <c r="A1194" s="796" t="s">
        <v>853</v>
      </c>
      <c r="B1194" s="797">
        <v>1192</v>
      </c>
      <c r="C1194" s="797">
        <v>14301.5</v>
      </c>
      <c r="D1194" s="797">
        <v>126</v>
      </c>
      <c r="E1194" s="176">
        <f t="shared" si="112"/>
        <v>37281911.800000042</v>
      </c>
      <c r="F1194" s="176">
        <f t="shared" si="112"/>
        <v>1416271</v>
      </c>
      <c r="G1194" s="177">
        <f t="shared" si="108"/>
        <v>7243941.3999999687</v>
      </c>
      <c r="H1194" s="177">
        <f t="shared" si="109"/>
        <v>47242</v>
      </c>
    </row>
    <row r="1195" spans="1:8" x14ac:dyDescent="0.25">
      <c r="A1195" s="796" t="s">
        <v>853</v>
      </c>
      <c r="B1195" s="797">
        <v>1193</v>
      </c>
      <c r="C1195" s="797">
        <v>14315.6</v>
      </c>
      <c r="D1195" s="797">
        <v>134</v>
      </c>
      <c r="E1195" s="176">
        <f t="shared" si="112"/>
        <v>37296227.400000043</v>
      </c>
      <c r="F1195" s="176">
        <f t="shared" si="112"/>
        <v>1416405</v>
      </c>
      <c r="G1195" s="177">
        <f t="shared" si="108"/>
        <v>7229625.7999999672</v>
      </c>
      <c r="H1195" s="177">
        <f t="shared" si="109"/>
        <v>47108</v>
      </c>
    </row>
    <row r="1196" spans="1:8" x14ac:dyDescent="0.25">
      <c r="A1196" s="796" t="s">
        <v>853</v>
      </c>
      <c r="B1196" s="797">
        <v>1194</v>
      </c>
      <c r="C1196" s="797">
        <v>8356.2000000000007</v>
      </c>
      <c r="D1196" s="797">
        <v>82</v>
      </c>
      <c r="E1196" s="176">
        <f t="shared" si="112"/>
        <v>37304583.600000046</v>
      </c>
      <c r="F1196" s="176">
        <f t="shared" si="112"/>
        <v>1416487</v>
      </c>
      <c r="G1196" s="177">
        <f t="shared" si="108"/>
        <v>7221269.5999999642</v>
      </c>
      <c r="H1196" s="177">
        <f t="shared" si="109"/>
        <v>47026</v>
      </c>
    </row>
    <row r="1197" spans="1:8" x14ac:dyDescent="0.25">
      <c r="A1197" s="796" t="s">
        <v>853</v>
      </c>
      <c r="B1197" s="797">
        <v>1195</v>
      </c>
      <c r="C1197" s="797">
        <v>7169.7</v>
      </c>
      <c r="D1197" s="797">
        <v>72</v>
      </c>
      <c r="E1197" s="176">
        <f t="shared" si="112"/>
        <v>37311753.300000049</v>
      </c>
      <c r="F1197" s="176">
        <f t="shared" si="112"/>
        <v>1416559</v>
      </c>
      <c r="G1197" s="177">
        <f t="shared" si="108"/>
        <v>7214099.8999999613</v>
      </c>
      <c r="H1197" s="177">
        <f t="shared" si="109"/>
        <v>46954</v>
      </c>
    </row>
    <row r="1198" spans="1:8" x14ac:dyDescent="0.25">
      <c r="A1198" s="796" t="s">
        <v>853</v>
      </c>
      <c r="B1198" s="797">
        <v>1196</v>
      </c>
      <c r="C1198" s="797">
        <v>11959.9</v>
      </c>
      <c r="D1198" s="797">
        <v>111</v>
      </c>
      <c r="E1198" s="176">
        <f t="shared" si="112"/>
        <v>37323713.200000048</v>
      </c>
      <c r="F1198" s="176">
        <f t="shared" si="112"/>
        <v>1416670</v>
      </c>
      <c r="G1198" s="177">
        <f t="shared" si="108"/>
        <v>7202139.9999999627</v>
      </c>
      <c r="H1198" s="177">
        <f t="shared" si="109"/>
        <v>46843</v>
      </c>
    </row>
    <row r="1199" spans="1:8" x14ac:dyDescent="0.25">
      <c r="A1199" s="796" t="s">
        <v>853</v>
      </c>
      <c r="B1199" s="797">
        <v>1197</v>
      </c>
      <c r="C1199" s="797">
        <v>8378</v>
      </c>
      <c r="D1199" s="797">
        <v>83</v>
      </c>
      <c r="E1199" s="176">
        <f t="shared" si="112"/>
        <v>37332091.200000048</v>
      </c>
      <c r="F1199" s="176">
        <f t="shared" si="112"/>
        <v>1416753</v>
      </c>
      <c r="G1199" s="177">
        <f t="shared" si="108"/>
        <v>7193761.9999999627</v>
      </c>
      <c r="H1199" s="177">
        <f t="shared" si="109"/>
        <v>46760</v>
      </c>
    </row>
    <row r="1200" spans="1:8" x14ac:dyDescent="0.25">
      <c r="A1200" s="796" t="s">
        <v>853</v>
      </c>
      <c r="B1200" s="797">
        <v>1198</v>
      </c>
      <c r="C1200" s="797">
        <v>9582.7999999999993</v>
      </c>
      <c r="D1200" s="797">
        <v>95</v>
      </c>
      <c r="E1200" s="176">
        <f t="shared" si="112"/>
        <v>37341674.000000045</v>
      </c>
      <c r="F1200" s="176">
        <f t="shared" si="112"/>
        <v>1416848</v>
      </c>
      <c r="G1200" s="177">
        <f t="shared" si="108"/>
        <v>7184179.1999999657</v>
      </c>
      <c r="H1200" s="177">
        <f t="shared" si="109"/>
        <v>46665</v>
      </c>
    </row>
    <row r="1201" spans="1:8" x14ac:dyDescent="0.25">
      <c r="A1201" s="796" t="s">
        <v>853</v>
      </c>
      <c r="B1201" s="797">
        <v>1199</v>
      </c>
      <c r="C1201" s="797">
        <v>7192.3</v>
      </c>
      <c r="D1201" s="797">
        <v>66</v>
      </c>
      <c r="E1201" s="176">
        <f t="shared" si="112"/>
        <v>37348866.300000042</v>
      </c>
      <c r="F1201" s="176">
        <f t="shared" si="112"/>
        <v>1416914</v>
      </c>
      <c r="G1201" s="177">
        <f t="shared" si="108"/>
        <v>7176986.8999999687</v>
      </c>
      <c r="H1201" s="177">
        <f t="shared" si="109"/>
        <v>46599</v>
      </c>
    </row>
    <row r="1202" spans="1:8" x14ac:dyDescent="0.25">
      <c r="A1202" s="796" t="s">
        <v>853</v>
      </c>
      <c r="B1202" s="797">
        <v>1200</v>
      </c>
      <c r="C1202" s="797">
        <v>9600.7999999999993</v>
      </c>
      <c r="D1202" s="797">
        <v>96</v>
      </c>
      <c r="E1202" s="176">
        <f t="shared" si="112"/>
        <v>37358467.100000039</v>
      </c>
      <c r="F1202" s="176">
        <f t="shared" si="112"/>
        <v>1417010</v>
      </c>
      <c r="G1202" s="177">
        <f t="shared" si="108"/>
        <v>7167386.0999999717</v>
      </c>
      <c r="H1202" s="177">
        <f t="shared" si="109"/>
        <v>46503</v>
      </c>
    </row>
    <row r="1203" spans="1:8" x14ac:dyDescent="0.25">
      <c r="A1203" s="796" t="s">
        <v>853</v>
      </c>
      <c r="B1203" s="797">
        <v>1201</v>
      </c>
      <c r="C1203" s="797">
        <v>13210.699999999999</v>
      </c>
      <c r="D1203" s="797">
        <v>114</v>
      </c>
      <c r="E1203" s="176">
        <f t="shared" si="112"/>
        <v>37371677.800000042</v>
      </c>
      <c r="F1203" s="176">
        <f t="shared" si="112"/>
        <v>1417124</v>
      </c>
      <c r="G1203" s="177">
        <f t="shared" si="108"/>
        <v>7154175.3999999687</v>
      </c>
      <c r="H1203" s="177">
        <f t="shared" si="109"/>
        <v>46389</v>
      </c>
    </row>
    <row r="1204" spans="1:8" x14ac:dyDescent="0.25">
      <c r="A1204" s="796" t="s">
        <v>853</v>
      </c>
      <c r="B1204" s="797">
        <v>1202</v>
      </c>
      <c r="C1204" s="797">
        <v>10816.2</v>
      </c>
      <c r="D1204" s="797">
        <v>96</v>
      </c>
      <c r="E1204" s="176">
        <f t="shared" ref="E1204:F1219" si="113">E1203+C1204</f>
        <v>37382494.000000045</v>
      </c>
      <c r="F1204" s="176">
        <f t="shared" si="113"/>
        <v>1417220</v>
      </c>
      <c r="G1204" s="177">
        <f t="shared" si="108"/>
        <v>7143359.1999999657</v>
      </c>
      <c r="H1204" s="177">
        <f t="shared" si="109"/>
        <v>46293</v>
      </c>
    </row>
    <row r="1205" spans="1:8" x14ac:dyDescent="0.25">
      <c r="A1205" s="796" t="s">
        <v>853</v>
      </c>
      <c r="B1205" s="797">
        <v>1203</v>
      </c>
      <c r="C1205" s="797">
        <v>14436.4</v>
      </c>
      <c r="D1205" s="797">
        <v>130</v>
      </c>
      <c r="E1205" s="176">
        <f t="shared" si="113"/>
        <v>37396930.400000043</v>
      </c>
      <c r="F1205" s="176">
        <f t="shared" si="113"/>
        <v>1417350</v>
      </c>
      <c r="G1205" s="177">
        <f t="shared" si="108"/>
        <v>7128922.7999999672</v>
      </c>
      <c r="H1205" s="177">
        <f t="shared" si="109"/>
        <v>46163</v>
      </c>
    </row>
    <row r="1206" spans="1:8" x14ac:dyDescent="0.25">
      <c r="A1206" s="796" t="s">
        <v>853</v>
      </c>
      <c r="B1206" s="797">
        <v>1204</v>
      </c>
      <c r="C1206" s="797">
        <v>8428.2999999999993</v>
      </c>
      <c r="D1206" s="797">
        <v>82</v>
      </c>
      <c r="E1206" s="176">
        <f t="shared" si="113"/>
        <v>37405358.70000004</v>
      </c>
      <c r="F1206" s="176">
        <f t="shared" si="113"/>
        <v>1417432</v>
      </c>
      <c r="G1206" s="177">
        <f t="shared" si="108"/>
        <v>7120494.4999999702</v>
      </c>
      <c r="H1206" s="177">
        <f t="shared" si="109"/>
        <v>46081</v>
      </c>
    </row>
    <row r="1207" spans="1:8" x14ac:dyDescent="0.25">
      <c r="A1207" s="796" t="s">
        <v>853</v>
      </c>
      <c r="B1207" s="797">
        <v>1205</v>
      </c>
      <c r="C1207" s="797">
        <v>10845.7</v>
      </c>
      <c r="D1207" s="797">
        <v>107</v>
      </c>
      <c r="E1207" s="176">
        <f t="shared" si="113"/>
        <v>37416204.400000043</v>
      </c>
      <c r="F1207" s="176">
        <f t="shared" si="113"/>
        <v>1417539</v>
      </c>
      <c r="G1207" s="177">
        <f t="shared" si="108"/>
        <v>7109648.7999999672</v>
      </c>
      <c r="H1207" s="177">
        <f t="shared" si="109"/>
        <v>45974</v>
      </c>
    </row>
    <row r="1208" spans="1:8" x14ac:dyDescent="0.25">
      <c r="A1208" s="796" t="s">
        <v>853</v>
      </c>
      <c r="B1208" s="797">
        <v>1206</v>
      </c>
      <c r="C1208" s="797">
        <v>12059.699999999999</v>
      </c>
      <c r="D1208" s="797">
        <v>120</v>
      </c>
      <c r="E1208" s="176">
        <f t="shared" si="113"/>
        <v>37428264.100000046</v>
      </c>
      <c r="F1208" s="176">
        <f t="shared" si="113"/>
        <v>1417659</v>
      </c>
      <c r="G1208" s="177">
        <f t="shared" si="108"/>
        <v>7097589.0999999642</v>
      </c>
      <c r="H1208" s="177">
        <f t="shared" si="109"/>
        <v>45854</v>
      </c>
    </row>
    <row r="1209" spans="1:8" x14ac:dyDescent="0.25">
      <c r="A1209" s="796" t="s">
        <v>853</v>
      </c>
      <c r="B1209" s="797">
        <v>1207</v>
      </c>
      <c r="C1209" s="797">
        <v>14480.700000000003</v>
      </c>
      <c r="D1209" s="797">
        <v>127</v>
      </c>
      <c r="E1209" s="176">
        <f t="shared" si="113"/>
        <v>37442744.800000049</v>
      </c>
      <c r="F1209" s="176">
        <f t="shared" si="113"/>
        <v>1417786</v>
      </c>
      <c r="G1209" s="177">
        <f t="shared" si="108"/>
        <v>7083108.3999999613</v>
      </c>
      <c r="H1209" s="177">
        <f t="shared" si="109"/>
        <v>45727</v>
      </c>
    </row>
    <row r="1210" spans="1:8" x14ac:dyDescent="0.25">
      <c r="A1210" s="796" t="s">
        <v>853</v>
      </c>
      <c r="B1210" s="797">
        <v>1208</v>
      </c>
      <c r="C1210" s="797">
        <v>10872.7</v>
      </c>
      <c r="D1210" s="797">
        <v>107</v>
      </c>
      <c r="E1210" s="176">
        <f t="shared" si="113"/>
        <v>37453617.500000052</v>
      </c>
      <c r="F1210" s="176">
        <f t="shared" si="113"/>
        <v>1417893</v>
      </c>
      <c r="G1210" s="177">
        <f t="shared" si="108"/>
        <v>7072235.6999999583</v>
      </c>
      <c r="H1210" s="177">
        <f t="shared" si="109"/>
        <v>45620</v>
      </c>
    </row>
    <row r="1211" spans="1:8" x14ac:dyDescent="0.25">
      <c r="A1211" s="796" t="s">
        <v>853</v>
      </c>
      <c r="B1211" s="797">
        <v>1209</v>
      </c>
      <c r="C1211" s="797">
        <v>12089.7</v>
      </c>
      <c r="D1211" s="797">
        <v>114</v>
      </c>
      <c r="E1211" s="176">
        <f t="shared" si="113"/>
        <v>37465707.200000055</v>
      </c>
      <c r="F1211" s="176">
        <f t="shared" si="113"/>
        <v>1418007</v>
      </c>
      <c r="G1211" s="177">
        <f t="shared" si="108"/>
        <v>7060145.9999999553</v>
      </c>
      <c r="H1211" s="177">
        <f t="shared" si="109"/>
        <v>45506</v>
      </c>
    </row>
    <row r="1212" spans="1:8" x14ac:dyDescent="0.25">
      <c r="A1212" s="796" t="s">
        <v>853</v>
      </c>
      <c r="B1212" s="797">
        <v>1210</v>
      </c>
      <c r="C1212" s="797">
        <v>14521.2</v>
      </c>
      <c r="D1212" s="797">
        <v>134</v>
      </c>
      <c r="E1212" s="176">
        <f t="shared" si="113"/>
        <v>37480228.400000058</v>
      </c>
      <c r="F1212" s="176">
        <f t="shared" si="113"/>
        <v>1418141</v>
      </c>
      <c r="G1212" s="177">
        <f t="shared" si="108"/>
        <v>7045624.7999999523</v>
      </c>
      <c r="H1212" s="177">
        <f t="shared" si="109"/>
        <v>45372</v>
      </c>
    </row>
    <row r="1213" spans="1:8" x14ac:dyDescent="0.25">
      <c r="A1213" s="796" t="s">
        <v>853</v>
      </c>
      <c r="B1213" s="797">
        <v>1211</v>
      </c>
      <c r="C1213" s="797">
        <v>16954.2</v>
      </c>
      <c r="D1213" s="797">
        <v>134</v>
      </c>
      <c r="E1213" s="176">
        <f t="shared" si="113"/>
        <v>37497182.600000061</v>
      </c>
      <c r="F1213" s="176">
        <f t="shared" si="113"/>
        <v>1418275</v>
      </c>
      <c r="G1213" s="177">
        <f t="shared" si="108"/>
        <v>7028670.5999999493</v>
      </c>
      <c r="H1213" s="177">
        <f t="shared" si="109"/>
        <v>45238</v>
      </c>
    </row>
    <row r="1214" spans="1:8" x14ac:dyDescent="0.25">
      <c r="A1214" s="796" t="s">
        <v>853</v>
      </c>
      <c r="B1214" s="797">
        <v>1212</v>
      </c>
      <c r="C1214" s="797">
        <v>14543.199999999999</v>
      </c>
      <c r="D1214" s="797">
        <v>137</v>
      </c>
      <c r="E1214" s="176">
        <f t="shared" si="113"/>
        <v>37511725.800000064</v>
      </c>
      <c r="F1214" s="176">
        <f t="shared" si="113"/>
        <v>1418412</v>
      </c>
      <c r="G1214" s="177">
        <f t="shared" si="108"/>
        <v>7014127.3999999464</v>
      </c>
      <c r="H1214" s="177">
        <f t="shared" si="109"/>
        <v>45101</v>
      </c>
    </row>
    <row r="1215" spans="1:8" x14ac:dyDescent="0.25">
      <c r="A1215" s="796" t="s">
        <v>853</v>
      </c>
      <c r="B1215" s="797">
        <v>1213</v>
      </c>
      <c r="C1215" s="797">
        <v>9702.1</v>
      </c>
      <c r="D1215" s="797">
        <v>96</v>
      </c>
      <c r="E1215" s="176">
        <f t="shared" si="113"/>
        <v>37521427.900000066</v>
      </c>
      <c r="F1215" s="176">
        <f t="shared" si="113"/>
        <v>1418508</v>
      </c>
      <c r="G1215" s="177">
        <f t="shared" si="108"/>
        <v>7004425.2999999449</v>
      </c>
      <c r="H1215" s="177">
        <f t="shared" si="109"/>
        <v>45005</v>
      </c>
    </row>
    <row r="1216" spans="1:8" x14ac:dyDescent="0.25">
      <c r="A1216" s="796" t="s">
        <v>853</v>
      </c>
      <c r="B1216" s="797">
        <v>1214</v>
      </c>
      <c r="C1216" s="797">
        <v>13352.7</v>
      </c>
      <c r="D1216" s="797">
        <v>126</v>
      </c>
      <c r="E1216" s="176">
        <f t="shared" si="113"/>
        <v>37534780.600000069</v>
      </c>
      <c r="F1216" s="176">
        <f t="shared" si="113"/>
        <v>1418634</v>
      </c>
      <c r="G1216" s="177">
        <f t="shared" si="108"/>
        <v>6991072.5999999419</v>
      </c>
      <c r="H1216" s="177">
        <f t="shared" si="109"/>
        <v>44879</v>
      </c>
    </row>
    <row r="1217" spans="1:8" x14ac:dyDescent="0.25">
      <c r="A1217" s="796" t="s">
        <v>853</v>
      </c>
      <c r="B1217" s="797">
        <v>1215</v>
      </c>
      <c r="C1217" s="797">
        <v>13365.3</v>
      </c>
      <c r="D1217" s="797">
        <v>132</v>
      </c>
      <c r="E1217" s="176">
        <f t="shared" si="113"/>
        <v>37548145.900000066</v>
      </c>
      <c r="F1217" s="176">
        <f t="shared" si="113"/>
        <v>1418766</v>
      </c>
      <c r="G1217" s="177">
        <f t="shared" si="108"/>
        <v>6977707.2999999449</v>
      </c>
      <c r="H1217" s="177">
        <f t="shared" si="109"/>
        <v>44747</v>
      </c>
    </row>
    <row r="1218" spans="1:8" x14ac:dyDescent="0.25">
      <c r="A1218" s="796" t="s">
        <v>853</v>
      </c>
      <c r="B1218" s="797">
        <v>1216</v>
      </c>
      <c r="C1218" s="797">
        <v>8510.9</v>
      </c>
      <c r="D1218" s="797">
        <v>78</v>
      </c>
      <c r="E1218" s="176">
        <f t="shared" si="113"/>
        <v>37556656.800000064</v>
      </c>
      <c r="F1218" s="176">
        <f t="shared" si="113"/>
        <v>1418844</v>
      </c>
      <c r="G1218" s="177">
        <f t="shared" si="108"/>
        <v>6969196.3999999464</v>
      </c>
      <c r="H1218" s="177">
        <f t="shared" si="109"/>
        <v>44669</v>
      </c>
    </row>
    <row r="1219" spans="1:8" x14ac:dyDescent="0.25">
      <c r="A1219" s="796" t="s">
        <v>853</v>
      </c>
      <c r="B1219" s="797">
        <v>1217</v>
      </c>
      <c r="C1219" s="797">
        <v>12168.799999999997</v>
      </c>
      <c r="D1219" s="797">
        <v>120</v>
      </c>
      <c r="E1219" s="176">
        <f t="shared" si="113"/>
        <v>37568825.600000061</v>
      </c>
      <c r="F1219" s="176">
        <f t="shared" si="113"/>
        <v>1418964</v>
      </c>
      <c r="G1219" s="177">
        <f t="shared" ref="G1219:G1282" si="114">$E$2394-E1219</f>
        <v>6957027.5999999493</v>
      </c>
      <c r="H1219" s="177">
        <f t="shared" ref="H1219:H1282" si="115">$F$2394-F1219</f>
        <v>44549</v>
      </c>
    </row>
    <row r="1220" spans="1:8" x14ac:dyDescent="0.25">
      <c r="A1220" s="796" t="s">
        <v>853</v>
      </c>
      <c r="B1220" s="797">
        <v>1218</v>
      </c>
      <c r="C1220" s="797">
        <v>13398.2</v>
      </c>
      <c r="D1220" s="797">
        <v>125</v>
      </c>
      <c r="E1220" s="176">
        <f t="shared" ref="E1220:F1235" si="116">E1219+C1220</f>
        <v>37582223.800000064</v>
      </c>
      <c r="F1220" s="176">
        <f t="shared" si="116"/>
        <v>1419089</v>
      </c>
      <c r="G1220" s="177">
        <f t="shared" si="114"/>
        <v>6943629.3999999464</v>
      </c>
      <c r="H1220" s="177">
        <f t="shared" si="115"/>
        <v>44424</v>
      </c>
    </row>
    <row r="1221" spans="1:8" x14ac:dyDescent="0.25">
      <c r="A1221" s="796" t="s">
        <v>853</v>
      </c>
      <c r="B1221" s="797">
        <v>1219</v>
      </c>
      <c r="C1221" s="797">
        <v>7312.2</v>
      </c>
      <c r="D1221" s="797">
        <v>72</v>
      </c>
      <c r="E1221" s="176">
        <f t="shared" si="116"/>
        <v>37589536.000000067</v>
      </c>
      <c r="F1221" s="176">
        <f t="shared" si="116"/>
        <v>1419161</v>
      </c>
      <c r="G1221" s="177">
        <f t="shared" si="114"/>
        <v>6936317.1999999434</v>
      </c>
      <c r="H1221" s="177">
        <f t="shared" si="115"/>
        <v>44352</v>
      </c>
    </row>
    <row r="1222" spans="1:8" x14ac:dyDescent="0.25">
      <c r="A1222" s="796" t="s">
        <v>853</v>
      </c>
      <c r="B1222" s="797">
        <v>1220</v>
      </c>
      <c r="C1222" s="797">
        <v>9759.7000000000007</v>
      </c>
      <c r="D1222" s="797">
        <v>96</v>
      </c>
      <c r="E1222" s="176">
        <f t="shared" si="116"/>
        <v>37599295.70000007</v>
      </c>
      <c r="F1222" s="176">
        <f t="shared" si="116"/>
        <v>1419257</v>
      </c>
      <c r="G1222" s="177">
        <f t="shared" si="114"/>
        <v>6926557.4999999404</v>
      </c>
      <c r="H1222" s="177">
        <f t="shared" si="115"/>
        <v>44256</v>
      </c>
    </row>
    <row r="1223" spans="1:8" x14ac:dyDescent="0.25">
      <c r="A1223" s="796" t="s">
        <v>853</v>
      </c>
      <c r="B1223" s="797">
        <v>1221</v>
      </c>
      <c r="C1223" s="797">
        <v>13430.8</v>
      </c>
      <c r="D1223" s="797">
        <v>136</v>
      </c>
      <c r="E1223" s="176">
        <f t="shared" si="116"/>
        <v>37612726.500000067</v>
      </c>
      <c r="F1223" s="176">
        <f t="shared" si="116"/>
        <v>1419393</v>
      </c>
      <c r="G1223" s="177">
        <f t="shared" si="114"/>
        <v>6913126.6999999434</v>
      </c>
      <c r="H1223" s="177">
        <f t="shared" si="115"/>
        <v>44120</v>
      </c>
    </row>
    <row r="1224" spans="1:8" x14ac:dyDescent="0.25">
      <c r="A1224" s="796" t="s">
        <v>853</v>
      </c>
      <c r="B1224" s="797">
        <v>1222</v>
      </c>
      <c r="C1224" s="797">
        <v>17109.099999999999</v>
      </c>
      <c r="D1224" s="797">
        <v>162</v>
      </c>
      <c r="E1224" s="176">
        <f t="shared" si="116"/>
        <v>37629835.600000069</v>
      </c>
      <c r="F1224" s="176">
        <f t="shared" si="116"/>
        <v>1419555</v>
      </c>
      <c r="G1224" s="177">
        <f t="shared" si="114"/>
        <v>6896017.5999999419</v>
      </c>
      <c r="H1224" s="177">
        <f t="shared" si="115"/>
        <v>43958</v>
      </c>
    </row>
    <row r="1225" spans="1:8" x14ac:dyDescent="0.25">
      <c r="A1225" s="796" t="s">
        <v>853</v>
      </c>
      <c r="B1225" s="797">
        <v>1223</v>
      </c>
      <c r="C1225" s="797">
        <v>13451.099999999999</v>
      </c>
      <c r="D1225" s="797">
        <v>115</v>
      </c>
      <c r="E1225" s="176">
        <f t="shared" si="116"/>
        <v>37643286.70000007</v>
      </c>
      <c r="F1225" s="176">
        <f t="shared" si="116"/>
        <v>1419670</v>
      </c>
      <c r="G1225" s="177">
        <f t="shared" si="114"/>
        <v>6882566.4999999404</v>
      </c>
      <c r="H1225" s="177">
        <f t="shared" si="115"/>
        <v>43843</v>
      </c>
    </row>
    <row r="1226" spans="1:8" x14ac:dyDescent="0.25">
      <c r="A1226" s="796" t="s">
        <v>853</v>
      </c>
      <c r="B1226" s="797">
        <v>1224</v>
      </c>
      <c r="C1226" s="797">
        <v>17134.7</v>
      </c>
      <c r="D1226" s="797">
        <v>155</v>
      </c>
      <c r="E1226" s="176">
        <f t="shared" si="116"/>
        <v>37660421.400000073</v>
      </c>
      <c r="F1226" s="176">
        <f t="shared" si="116"/>
        <v>1419825</v>
      </c>
      <c r="G1226" s="177">
        <f t="shared" si="114"/>
        <v>6865431.7999999374</v>
      </c>
      <c r="H1226" s="177">
        <f t="shared" si="115"/>
        <v>43688</v>
      </c>
    </row>
    <row r="1227" spans="1:8" x14ac:dyDescent="0.25">
      <c r="A1227" s="796" t="s">
        <v>853</v>
      </c>
      <c r="B1227" s="797">
        <v>1225</v>
      </c>
      <c r="C1227" s="797">
        <v>7351.2</v>
      </c>
      <c r="D1227" s="797">
        <v>67</v>
      </c>
      <c r="E1227" s="176">
        <f t="shared" si="116"/>
        <v>37667772.600000076</v>
      </c>
      <c r="F1227" s="176">
        <f t="shared" si="116"/>
        <v>1419892</v>
      </c>
      <c r="G1227" s="177">
        <f t="shared" si="114"/>
        <v>6858080.5999999344</v>
      </c>
      <c r="H1227" s="177">
        <f t="shared" si="115"/>
        <v>43621</v>
      </c>
    </row>
    <row r="1228" spans="1:8" x14ac:dyDescent="0.25">
      <c r="A1228" s="796" t="s">
        <v>853</v>
      </c>
      <c r="B1228" s="797">
        <v>1226</v>
      </c>
      <c r="C1228" s="797">
        <v>7355.5</v>
      </c>
      <c r="D1228" s="797">
        <v>59</v>
      </c>
      <c r="E1228" s="176">
        <f t="shared" si="116"/>
        <v>37675128.100000076</v>
      </c>
      <c r="F1228" s="176">
        <f t="shared" si="116"/>
        <v>1419951</v>
      </c>
      <c r="G1228" s="177">
        <f t="shared" si="114"/>
        <v>6850725.0999999344</v>
      </c>
      <c r="H1228" s="177">
        <f t="shared" si="115"/>
        <v>43562</v>
      </c>
    </row>
    <row r="1229" spans="1:8" x14ac:dyDescent="0.25">
      <c r="A1229" s="796" t="s">
        <v>853</v>
      </c>
      <c r="B1229" s="797">
        <v>1227</v>
      </c>
      <c r="C1229" s="797">
        <v>6133.9</v>
      </c>
      <c r="D1229" s="797">
        <v>53</v>
      </c>
      <c r="E1229" s="176">
        <f t="shared" si="116"/>
        <v>37681262.000000075</v>
      </c>
      <c r="F1229" s="176">
        <f t="shared" si="116"/>
        <v>1420004</v>
      </c>
      <c r="G1229" s="177">
        <f t="shared" si="114"/>
        <v>6844591.1999999359</v>
      </c>
      <c r="H1229" s="177">
        <f t="shared" si="115"/>
        <v>43509</v>
      </c>
    </row>
    <row r="1230" spans="1:8" x14ac:dyDescent="0.25">
      <c r="A1230" s="796" t="s">
        <v>853</v>
      </c>
      <c r="B1230" s="797">
        <v>1228</v>
      </c>
      <c r="C1230" s="797">
        <v>13509.3</v>
      </c>
      <c r="D1230" s="797">
        <v>120</v>
      </c>
      <c r="E1230" s="176">
        <f t="shared" si="116"/>
        <v>37694771.300000072</v>
      </c>
      <c r="F1230" s="176">
        <f t="shared" si="116"/>
        <v>1420124</v>
      </c>
      <c r="G1230" s="177">
        <f t="shared" si="114"/>
        <v>6831081.8999999389</v>
      </c>
      <c r="H1230" s="177">
        <f t="shared" si="115"/>
        <v>43389</v>
      </c>
    </row>
    <row r="1231" spans="1:8" x14ac:dyDescent="0.25">
      <c r="A1231" s="796" t="s">
        <v>853</v>
      </c>
      <c r="B1231" s="797">
        <v>1229</v>
      </c>
      <c r="C1231" s="797">
        <v>9830.6</v>
      </c>
      <c r="D1231" s="797">
        <v>90</v>
      </c>
      <c r="E1231" s="176">
        <f t="shared" si="116"/>
        <v>37704601.900000073</v>
      </c>
      <c r="F1231" s="176">
        <f t="shared" si="116"/>
        <v>1420214</v>
      </c>
      <c r="G1231" s="177">
        <f t="shared" si="114"/>
        <v>6821251.2999999374</v>
      </c>
      <c r="H1231" s="177">
        <f t="shared" si="115"/>
        <v>43299</v>
      </c>
    </row>
    <row r="1232" spans="1:8" x14ac:dyDescent="0.25">
      <c r="A1232" s="796" t="s">
        <v>853</v>
      </c>
      <c r="B1232" s="797">
        <v>1230</v>
      </c>
      <c r="C1232" s="797">
        <v>8607.7999999999993</v>
      </c>
      <c r="D1232" s="797">
        <v>84</v>
      </c>
      <c r="E1232" s="176">
        <f t="shared" si="116"/>
        <v>37713209.70000007</v>
      </c>
      <c r="F1232" s="176">
        <f t="shared" si="116"/>
        <v>1420298</v>
      </c>
      <c r="G1232" s="177">
        <f t="shared" si="114"/>
        <v>6812643.4999999404</v>
      </c>
      <c r="H1232" s="177">
        <f t="shared" si="115"/>
        <v>43215</v>
      </c>
    </row>
    <row r="1233" spans="1:8" x14ac:dyDescent="0.25">
      <c r="A1233" s="796" t="s">
        <v>853</v>
      </c>
      <c r="B1233" s="797">
        <v>1231</v>
      </c>
      <c r="C1233" s="797">
        <v>17233.999999999996</v>
      </c>
      <c r="D1233" s="797">
        <v>148</v>
      </c>
      <c r="E1233" s="176">
        <f t="shared" si="116"/>
        <v>37730443.70000007</v>
      </c>
      <c r="F1233" s="176">
        <f t="shared" si="116"/>
        <v>1420446</v>
      </c>
      <c r="G1233" s="177">
        <f t="shared" si="114"/>
        <v>6795409.4999999404</v>
      </c>
      <c r="H1233" s="177">
        <f t="shared" si="115"/>
        <v>43067</v>
      </c>
    </row>
    <row r="1234" spans="1:8" x14ac:dyDescent="0.25">
      <c r="A1234" s="796" t="s">
        <v>853</v>
      </c>
      <c r="B1234" s="797">
        <v>1232</v>
      </c>
      <c r="C1234" s="797">
        <v>14784.5</v>
      </c>
      <c r="D1234" s="797">
        <v>144</v>
      </c>
      <c r="E1234" s="176">
        <f t="shared" si="116"/>
        <v>37745228.20000007</v>
      </c>
      <c r="F1234" s="176">
        <f t="shared" si="116"/>
        <v>1420590</v>
      </c>
      <c r="G1234" s="177">
        <f t="shared" si="114"/>
        <v>6780624.9999999404</v>
      </c>
      <c r="H1234" s="177">
        <f t="shared" si="115"/>
        <v>42923</v>
      </c>
    </row>
    <row r="1235" spans="1:8" x14ac:dyDescent="0.25">
      <c r="A1235" s="796" t="s">
        <v>853</v>
      </c>
      <c r="B1235" s="797">
        <v>1233</v>
      </c>
      <c r="C1235" s="797">
        <v>8631.5</v>
      </c>
      <c r="D1235" s="797">
        <v>84</v>
      </c>
      <c r="E1235" s="176">
        <f t="shared" si="116"/>
        <v>37753859.70000007</v>
      </c>
      <c r="F1235" s="176">
        <f t="shared" si="116"/>
        <v>1420674</v>
      </c>
      <c r="G1235" s="177">
        <f t="shared" si="114"/>
        <v>6771993.4999999404</v>
      </c>
      <c r="H1235" s="177">
        <f t="shared" si="115"/>
        <v>42839</v>
      </c>
    </row>
    <row r="1236" spans="1:8" x14ac:dyDescent="0.25">
      <c r="A1236" s="796" t="s">
        <v>853</v>
      </c>
      <c r="B1236" s="797">
        <v>1234</v>
      </c>
      <c r="C1236" s="797">
        <v>2468.1999999999998</v>
      </c>
      <c r="D1236" s="797">
        <v>24</v>
      </c>
      <c r="E1236" s="176">
        <f t="shared" ref="E1236:F1251" si="117">E1235+C1236</f>
        <v>37756327.900000073</v>
      </c>
      <c r="F1236" s="176">
        <f t="shared" si="117"/>
        <v>1420698</v>
      </c>
      <c r="G1236" s="177">
        <f t="shared" si="114"/>
        <v>6769525.2999999374</v>
      </c>
      <c r="H1236" s="177">
        <f t="shared" si="115"/>
        <v>42815</v>
      </c>
    </row>
    <row r="1237" spans="1:8" x14ac:dyDescent="0.25">
      <c r="A1237" s="796" t="s">
        <v>853</v>
      </c>
      <c r="B1237" s="797">
        <v>1235</v>
      </c>
      <c r="C1237" s="797">
        <v>8644.7000000000007</v>
      </c>
      <c r="D1237" s="797">
        <v>79</v>
      </c>
      <c r="E1237" s="176">
        <f t="shared" si="117"/>
        <v>37764972.600000076</v>
      </c>
      <c r="F1237" s="176">
        <f t="shared" si="117"/>
        <v>1420777</v>
      </c>
      <c r="G1237" s="177">
        <f t="shared" si="114"/>
        <v>6760880.5999999344</v>
      </c>
      <c r="H1237" s="177">
        <f t="shared" si="115"/>
        <v>42736</v>
      </c>
    </row>
    <row r="1238" spans="1:8" x14ac:dyDescent="0.25">
      <c r="A1238" s="796" t="s">
        <v>853</v>
      </c>
      <c r="B1238" s="797">
        <v>1236</v>
      </c>
      <c r="C1238" s="797">
        <v>11124.099999999999</v>
      </c>
      <c r="D1238" s="797">
        <v>102</v>
      </c>
      <c r="E1238" s="176">
        <f t="shared" si="117"/>
        <v>37776096.700000077</v>
      </c>
      <c r="F1238" s="176">
        <f t="shared" si="117"/>
        <v>1420879</v>
      </c>
      <c r="G1238" s="177">
        <f t="shared" si="114"/>
        <v>6749756.4999999329</v>
      </c>
      <c r="H1238" s="177">
        <f t="shared" si="115"/>
        <v>42634</v>
      </c>
    </row>
    <row r="1239" spans="1:8" x14ac:dyDescent="0.25">
      <c r="A1239" s="796" t="s">
        <v>853</v>
      </c>
      <c r="B1239" s="797">
        <v>1237</v>
      </c>
      <c r="C1239" s="797">
        <v>16078.399999999998</v>
      </c>
      <c r="D1239" s="797">
        <v>142</v>
      </c>
      <c r="E1239" s="176">
        <f t="shared" si="117"/>
        <v>37792175.100000076</v>
      </c>
      <c r="F1239" s="176">
        <f t="shared" si="117"/>
        <v>1421021</v>
      </c>
      <c r="G1239" s="177">
        <f t="shared" si="114"/>
        <v>6733678.0999999344</v>
      </c>
      <c r="H1239" s="177">
        <f t="shared" si="115"/>
        <v>42492</v>
      </c>
    </row>
    <row r="1240" spans="1:8" x14ac:dyDescent="0.25">
      <c r="A1240" s="796" t="s">
        <v>853</v>
      </c>
      <c r="B1240" s="797">
        <v>1238</v>
      </c>
      <c r="C1240" s="797">
        <v>6190</v>
      </c>
      <c r="D1240" s="797">
        <v>54</v>
      </c>
      <c r="E1240" s="176">
        <f t="shared" si="117"/>
        <v>37798365.100000076</v>
      </c>
      <c r="F1240" s="176">
        <f t="shared" si="117"/>
        <v>1421075</v>
      </c>
      <c r="G1240" s="177">
        <f t="shared" si="114"/>
        <v>6727488.0999999344</v>
      </c>
      <c r="H1240" s="177">
        <f t="shared" si="115"/>
        <v>42438</v>
      </c>
    </row>
    <row r="1241" spans="1:8" x14ac:dyDescent="0.25">
      <c r="A1241" s="796" t="s">
        <v>853</v>
      </c>
      <c r="B1241" s="797">
        <v>1239</v>
      </c>
      <c r="C1241" s="797">
        <v>11152.4</v>
      </c>
      <c r="D1241" s="797">
        <v>108</v>
      </c>
      <c r="E1241" s="176">
        <f t="shared" si="117"/>
        <v>37809517.500000075</v>
      </c>
      <c r="F1241" s="176">
        <f t="shared" si="117"/>
        <v>1421183</v>
      </c>
      <c r="G1241" s="177">
        <f t="shared" si="114"/>
        <v>6716335.6999999359</v>
      </c>
      <c r="H1241" s="177">
        <f t="shared" si="115"/>
        <v>42330</v>
      </c>
    </row>
    <row r="1242" spans="1:8" x14ac:dyDescent="0.25">
      <c r="A1242" s="796" t="s">
        <v>853</v>
      </c>
      <c r="B1242" s="797">
        <v>1240</v>
      </c>
      <c r="C1242" s="797">
        <v>13639.699999999999</v>
      </c>
      <c r="D1242" s="797">
        <v>126</v>
      </c>
      <c r="E1242" s="176">
        <f t="shared" si="117"/>
        <v>37823157.200000077</v>
      </c>
      <c r="F1242" s="176">
        <f t="shared" si="117"/>
        <v>1421309</v>
      </c>
      <c r="G1242" s="177">
        <f t="shared" si="114"/>
        <v>6702695.9999999329</v>
      </c>
      <c r="H1242" s="177">
        <f t="shared" si="115"/>
        <v>42204</v>
      </c>
    </row>
    <row r="1243" spans="1:8" x14ac:dyDescent="0.25">
      <c r="A1243" s="796" t="s">
        <v>853</v>
      </c>
      <c r="B1243" s="797">
        <v>1241</v>
      </c>
      <c r="C1243" s="797">
        <v>13649.8</v>
      </c>
      <c r="D1243" s="797">
        <v>132</v>
      </c>
      <c r="E1243" s="176">
        <f t="shared" si="117"/>
        <v>37836807.000000075</v>
      </c>
      <c r="F1243" s="176">
        <f t="shared" si="117"/>
        <v>1421441</v>
      </c>
      <c r="G1243" s="177">
        <f t="shared" si="114"/>
        <v>6689046.1999999359</v>
      </c>
      <c r="H1243" s="177">
        <f t="shared" si="115"/>
        <v>42072</v>
      </c>
    </row>
    <row r="1244" spans="1:8" x14ac:dyDescent="0.25">
      <c r="A1244" s="796" t="s">
        <v>853</v>
      </c>
      <c r="B1244" s="797">
        <v>1242</v>
      </c>
      <c r="C1244" s="797">
        <v>7451.6</v>
      </c>
      <c r="D1244" s="797">
        <v>58</v>
      </c>
      <c r="E1244" s="176">
        <f t="shared" si="117"/>
        <v>37844258.600000076</v>
      </c>
      <c r="F1244" s="176">
        <f t="shared" si="117"/>
        <v>1421499</v>
      </c>
      <c r="G1244" s="177">
        <f t="shared" si="114"/>
        <v>6681594.5999999344</v>
      </c>
      <c r="H1244" s="177">
        <f t="shared" si="115"/>
        <v>42014</v>
      </c>
    </row>
    <row r="1245" spans="1:8" x14ac:dyDescent="0.25">
      <c r="A1245" s="796" t="s">
        <v>853</v>
      </c>
      <c r="B1245" s="797">
        <v>1243</v>
      </c>
      <c r="C1245" s="797">
        <v>8701.5999999999985</v>
      </c>
      <c r="D1245" s="797">
        <v>78</v>
      </c>
      <c r="E1245" s="176">
        <f t="shared" si="117"/>
        <v>37852960.200000077</v>
      </c>
      <c r="F1245" s="176">
        <f t="shared" si="117"/>
        <v>1421577</v>
      </c>
      <c r="G1245" s="177">
        <f t="shared" si="114"/>
        <v>6672892.9999999329</v>
      </c>
      <c r="H1245" s="177">
        <f t="shared" si="115"/>
        <v>41936</v>
      </c>
    </row>
    <row r="1246" spans="1:8" x14ac:dyDescent="0.25">
      <c r="A1246" s="796" t="s">
        <v>853</v>
      </c>
      <c r="B1246" s="797">
        <v>1244</v>
      </c>
      <c r="C1246" s="797">
        <v>8707.6999999999989</v>
      </c>
      <c r="D1246" s="797">
        <v>84</v>
      </c>
      <c r="E1246" s="176">
        <f t="shared" si="117"/>
        <v>37861667.90000008</v>
      </c>
      <c r="F1246" s="176">
        <f t="shared" si="117"/>
        <v>1421661</v>
      </c>
      <c r="G1246" s="177">
        <f t="shared" si="114"/>
        <v>6664185.29999993</v>
      </c>
      <c r="H1246" s="177">
        <f t="shared" si="115"/>
        <v>41852</v>
      </c>
    </row>
    <row r="1247" spans="1:8" x14ac:dyDescent="0.25">
      <c r="A1247" s="796" t="s">
        <v>853</v>
      </c>
      <c r="B1247" s="797">
        <v>1245</v>
      </c>
      <c r="C1247" s="797">
        <v>12449.500000000002</v>
      </c>
      <c r="D1247" s="797">
        <v>108</v>
      </c>
      <c r="E1247" s="176">
        <f t="shared" si="117"/>
        <v>37874117.40000008</v>
      </c>
      <c r="F1247" s="176">
        <f t="shared" si="117"/>
        <v>1421769</v>
      </c>
      <c r="G1247" s="177">
        <f t="shared" si="114"/>
        <v>6651735.79999993</v>
      </c>
      <c r="H1247" s="177">
        <f t="shared" si="115"/>
        <v>41744</v>
      </c>
    </row>
    <row r="1248" spans="1:8" x14ac:dyDescent="0.25">
      <c r="A1248" s="796" t="s">
        <v>853</v>
      </c>
      <c r="B1248" s="797">
        <v>1246</v>
      </c>
      <c r="C1248" s="797">
        <v>8720.2999999999993</v>
      </c>
      <c r="D1248" s="797">
        <v>78</v>
      </c>
      <c r="E1248" s="176">
        <f t="shared" si="117"/>
        <v>37882837.700000077</v>
      </c>
      <c r="F1248" s="176">
        <f t="shared" si="117"/>
        <v>1421847</v>
      </c>
      <c r="G1248" s="177">
        <f t="shared" si="114"/>
        <v>6643015.4999999329</v>
      </c>
      <c r="H1248" s="177">
        <f t="shared" si="115"/>
        <v>41666</v>
      </c>
    </row>
    <row r="1249" spans="1:8" x14ac:dyDescent="0.25">
      <c r="A1249" s="796" t="s">
        <v>853</v>
      </c>
      <c r="B1249" s="797">
        <v>1247</v>
      </c>
      <c r="C1249" s="797">
        <v>17456.599999999999</v>
      </c>
      <c r="D1249" s="797">
        <v>167</v>
      </c>
      <c r="E1249" s="176">
        <f t="shared" si="117"/>
        <v>37900294.300000079</v>
      </c>
      <c r="F1249" s="176">
        <f t="shared" si="117"/>
        <v>1422014</v>
      </c>
      <c r="G1249" s="177">
        <f t="shared" si="114"/>
        <v>6625558.8999999315</v>
      </c>
      <c r="H1249" s="177">
        <f t="shared" si="115"/>
        <v>41499</v>
      </c>
    </row>
    <row r="1250" spans="1:8" x14ac:dyDescent="0.25">
      <c r="A1250" s="796" t="s">
        <v>853</v>
      </c>
      <c r="B1250" s="797">
        <v>1248</v>
      </c>
      <c r="C1250" s="797">
        <v>7487.7000000000007</v>
      </c>
      <c r="D1250" s="797">
        <v>59</v>
      </c>
      <c r="E1250" s="176">
        <f t="shared" si="117"/>
        <v>37907782.000000082</v>
      </c>
      <c r="F1250" s="176">
        <f t="shared" si="117"/>
        <v>1422073</v>
      </c>
      <c r="G1250" s="177">
        <f t="shared" si="114"/>
        <v>6618071.1999999285</v>
      </c>
      <c r="H1250" s="177">
        <f t="shared" si="115"/>
        <v>41440</v>
      </c>
    </row>
    <row r="1251" spans="1:8" x14ac:dyDescent="0.25">
      <c r="A1251" s="796" t="s">
        <v>853</v>
      </c>
      <c r="B1251" s="797">
        <v>1249</v>
      </c>
      <c r="C1251" s="797">
        <v>7494</v>
      </c>
      <c r="D1251" s="797">
        <v>72</v>
      </c>
      <c r="E1251" s="176">
        <f t="shared" si="117"/>
        <v>37915276.000000082</v>
      </c>
      <c r="F1251" s="176">
        <f t="shared" si="117"/>
        <v>1422145</v>
      </c>
      <c r="G1251" s="177">
        <f t="shared" si="114"/>
        <v>6610577.1999999285</v>
      </c>
      <c r="H1251" s="177">
        <f t="shared" si="115"/>
        <v>41368</v>
      </c>
    </row>
    <row r="1252" spans="1:8" x14ac:dyDescent="0.25">
      <c r="A1252" s="796" t="s">
        <v>853</v>
      </c>
      <c r="B1252" s="797">
        <v>1250</v>
      </c>
      <c r="C1252" s="797">
        <v>7500.2000000000007</v>
      </c>
      <c r="D1252" s="797">
        <v>62</v>
      </c>
      <c r="E1252" s="176">
        <f t="shared" ref="E1252:F1267" si="118">E1251+C1252</f>
        <v>37922776.200000085</v>
      </c>
      <c r="F1252" s="176">
        <f t="shared" si="118"/>
        <v>1422207</v>
      </c>
      <c r="G1252" s="177">
        <f t="shared" si="114"/>
        <v>6603076.9999999255</v>
      </c>
      <c r="H1252" s="177">
        <f t="shared" si="115"/>
        <v>41306</v>
      </c>
    </row>
    <row r="1253" spans="1:8" x14ac:dyDescent="0.25">
      <c r="A1253" s="796" t="s">
        <v>853</v>
      </c>
      <c r="B1253" s="797">
        <v>1251</v>
      </c>
      <c r="C1253" s="797">
        <v>8756.8000000000011</v>
      </c>
      <c r="D1253" s="797">
        <v>84</v>
      </c>
      <c r="E1253" s="176">
        <f t="shared" si="118"/>
        <v>37931533.000000082</v>
      </c>
      <c r="F1253" s="176">
        <f t="shared" si="118"/>
        <v>1422291</v>
      </c>
      <c r="G1253" s="177">
        <f t="shared" si="114"/>
        <v>6594320.1999999285</v>
      </c>
      <c r="H1253" s="177">
        <f t="shared" si="115"/>
        <v>41222</v>
      </c>
    </row>
    <row r="1254" spans="1:8" x14ac:dyDescent="0.25">
      <c r="A1254" s="796" t="s">
        <v>853</v>
      </c>
      <c r="B1254" s="797">
        <v>1252</v>
      </c>
      <c r="C1254" s="797">
        <v>13771.300000000001</v>
      </c>
      <c r="D1254" s="797">
        <v>125</v>
      </c>
      <c r="E1254" s="176">
        <f t="shared" si="118"/>
        <v>37945304.300000079</v>
      </c>
      <c r="F1254" s="176">
        <f t="shared" si="118"/>
        <v>1422416</v>
      </c>
      <c r="G1254" s="177">
        <f t="shared" si="114"/>
        <v>6580548.8999999315</v>
      </c>
      <c r="H1254" s="177">
        <f t="shared" si="115"/>
        <v>41097</v>
      </c>
    </row>
    <row r="1255" spans="1:8" x14ac:dyDescent="0.25">
      <c r="A1255" s="796" t="s">
        <v>853</v>
      </c>
      <c r="B1255" s="797">
        <v>1253</v>
      </c>
      <c r="C1255" s="797">
        <v>3758.4</v>
      </c>
      <c r="D1255" s="797">
        <v>30</v>
      </c>
      <c r="E1255" s="176">
        <f t="shared" si="118"/>
        <v>37949062.700000077</v>
      </c>
      <c r="F1255" s="176">
        <f t="shared" si="118"/>
        <v>1422446</v>
      </c>
      <c r="G1255" s="177">
        <f t="shared" si="114"/>
        <v>6576790.4999999329</v>
      </c>
      <c r="H1255" s="177">
        <f t="shared" si="115"/>
        <v>41067</v>
      </c>
    </row>
    <row r="1256" spans="1:8" x14ac:dyDescent="0.25">
      <c r="A1256" s="796" t="s">
        <v>853</v>
      </c>
      <c r="B1256" s="797">
        <v>1254</v>
      </c>
      <c r="C1256" s="797">
        <v>12539.000000000002</v>
      </c>
      <c r="D1256" s="797">
        <v>108</v>
      </c>
      <c r="E1256" s="176">
        <f t="shared" si="118"/>
        <v>37961601.700000077</v>
      </c>
      <c r="F1256" s="176">
        <f t="shared" si="118"/>
        <v>1422554</v>
      </c>
      <c r="G1256" s="177">
        <f t="shared" si="114"/>
        <v>6564251.4999999329</v>
      </c>
      <c r="H1256" s="177">
        <f t="shared" si="115"/>
        <v>40959</v>
      </c>
    </row>
    <row r="1257" spans="1:8" x14ac:dyDescent="0.25">
      <c r="A1257" s="796" t="s">
        <v>853</v>
      </c>
      <c r="B1257" s="797">
        <v>1255</v>
      </c>
      <c r="C1257" s="797">
        <v>11295.9</v>
      </c>
      <c r="D1257" s="797">
        <v>102</v>
      </c>
      <c r="E1257" s="176">
        <f t="shared" si="118"/>
        <v>37972897.600000076</v>
      </c>
      <c r="F1257" s="176">
        <f t="shared" si="118"/>
        <v>1422656</v>
      </c>
      <c r="G1257" s="177">
        <f t="shared" si="114"/>
        <v>6552955.5999999344</v>
      </c>
      <c r="H1257" s="177">
        <f t="shared" si="115"/>
        <v>40857</v>
      </c>
    </row>
    <row r="1258" spans="1:8" x14ac:dyDescent="0.25">
      <c r="A1258" s="796" t="s">
        <v>853</v>
      </c>
      <c r="B1258" s="797">
        <v>1256</v>
      </c>
      <c r="C1258" s="797">
        <v>10047.5</v>
      </c>
      <c r="D1258" s="797">
        <v>96</v>
      </c>
      <c r="E1258" s="176">
        <f t="shared" si="118"/>
        <v>37982945.100000076</v>
      </c>
      <c r="F1258" s="176">
        <f t="shared" si="118"/>
        <v>1422752</v>
      </c>
      <c r="G1258" s="177">
        <f t="shared" si="114"/>
        <v>6542908.0999999344</v>
      </c>
      <c r="H1258" s="177">
        <f t="shared" si="115"/>
        <v>40761</v>
      </c>
    </row>
    <row r="1259" spans="1:8" x14ac:dyDescent="0.25">
      <c r="A1259" s="796" t="s">
        <v>853</v>
      </c>
      <c r="B1259" s="797">
        <v>1257</v>
      </c>
      <c r="C1259" s="797">
        <v>12569.7</v>
      </c>
      <c r="D1259" s="797">
        <v>112</v>
      </c>
      <c r="E1259" s="176">
        <f t="shared" si="118"/>
        <v>37995514.800000079</v>
      </c>
      <c r="F1259" s="176">
        <f t="shared" si="118"/>
        <v>1422864</v>
      </c>
      <c r="G1259" s="177">
        <f t="shared" si="114"/>
        <v>6530338.3999999315</v>
      </c>
      <c r="H1259" s="177">
        <f t="shared" si="115"/>
        <v>40649</v>
      </c>
    </row>
    <row r="1260" spans="1:8" x14ac:dyDescent="0.25">
      <c r="A1260" s="796" t="s">
        <v>853</v>
      </c>
      <c r="B1260" s="797">
        <v>1258</v>
      </c>
      <c r="C1260" s="797">
        <v>10063.800000000001</v>
      </c>
      <c r="D1260" s="797">
        <v>91</v>
      </c>
      <c r="E1260" s="176">
        <f t="shared" si="118"/>
        <v>38005578.600000076</v>
      </c>
      <c r="F1260" s="176">
        <f t="shared" si="118"/>
        <v>1422955</v>
      </c>
      <c r="G1260" s="177">
        <f t="shared" si="114"/>
        <v>6520274.5999999344</v>
      </c>
      <c r="H1260" s="177">
        <f t="shared" si="115"/>
        <v>40558</v>
      </c>
    </row>
    <row r="1261" spans="1:8" x14ac:dyDescent="0.25">
      <c r="A1261" s="796" t="s">
        <v>853</v>
      </c>
      <c r="B1261" s="797">
        <v>1259</v>
      </c>
      <c r="C1261" s="797">
        <v>8812.1</v>
      </c>
      <c r="D1261" s="797">
        <v>84</v>
      </c>
      <c r="E1261" s="176">
        <f t="shared" si="118"/>
        <v>38014390.700000077</v>
      </c>
      <c r="F1261" s="176">
        <f t="shared" si="118"/>
        <v>1423039</v>
      </c>
      <c r="G1261" s="177">
        <f t="shared" si="114"/>
        <v>6511462.4999999329</v>
      </c>
      <c r="H1261" s="177">
        <f t="shared" si="115"/>
        <v>40474</v>
      </c>
    </row>
    <row r="1262" spans="1:8" x14ac:dyDescent="0.25">
      <c r="A1262" s="796" t="s">
        <v>853</v>
      </c>
      <c r="B1262" s="797">
        <v>1260</v>
      </c>
      <c r="C1262" s="797">
        <v>13859.900000000001</v>
      </c>
      <c r="D1262" s="797">
        <v>132</v>
      </c>
      <c r="E1262" s="176">
        <f t="shared" si="118"/>
        <v>38028250.600000076</v>
      </c>
      <c r="F1262" s="176">
        <f t="shared" si="118"/>
        <v>1423171</v>
      </c>
      <c r="G1262" s="177">
        <f t="shared" si="114"/>
        <v>6497602.5999999344</v>
      </c>
      <c r="H1262" s="177">
        <f t="shared" si="115"/>
        <v>40342</v>
      </c>
    </row>
    <row r="1263" spans="1:8" x14ac:dyDescent="0.25">
      <c r="A1263" s="796" t="s">
        <v>853</v>
      </c>
      <c r="B1263" s="797">
        <v>1261</v>
      </c>
      <c r="C1263" s="797">
        <v>6305</v>
      </c>
      <c r="D1263" s="797">
        <v>54</v>
      </c>
      <c r="E1263" s="176">
        <f t="shared" si="118"/>
        <v>38034555.600000076</v>
      </c>
      <c r="F1263" s="176">
        <f t="shared" si="118"/>
        <v>1423225</v>
      </c>
      <c r="G1263" s="177">
        <f t="shared" si="114"/>
        <v>6491297.5999999344</v>
      </c>
      <c r="H1263" s="177">
        <f t="shared" si="115"/>
        <v>40288</v>
      </c>
    </row>
    <row r="1264" spans="1:8" x14ac:dyDescent="0.25">
      <c r="A1264" s="796" t="s">
        <v>853</v>
      </c>
      <c r="B1264" s="797">
        <v>1262</v>
      </c>
      <c r="C1264" s="797">
        <v>8833.9</v>
      </c>
      <c r="D1264" s="797">
        <v>72</v>
      </c>
      <c r="E1264" s="176">
        <f t="shared" si="118"/>
        <v>38043389.500000075</v>
      </c>
      <c r="F1264" s="176">
        <f t="shared" si="118"/>
        <v>1423297</v>
      </c>
      <c r="G1264" s="177">
        <f t="shared" si="114"/>
        <v>6482463.6999999359</v>
      </c>
      <c r="H1264" s="177">
        <f t="shared" si="115"/>
        <v>40216</v>
      </c>
    </row>
    <row r="1265" spans="1:8" x14ac:dyDescent="0.25">
      <c r="A1265" s="796" t="s">
        <v>853</v>
      </c>
      <c r="B1265" s="797">
        <v>1263</v>
      </c>
      <c r="C1265" s="797">
        <v>10105.200000000001</v>
      </c>
      <c r="D1265" s="797">
        <v>93</v>
      </c>
      <c r="E1265" s="176">
        <f t="shared" si="118"/>
        <v>38053494.700000077</v>
      </c>
      <c r="F1265" s="176">
        <f t="shared" si="118"/>
        <v>1423390</v>
      </c>
      <c r="G1265" s="177">
        <f t="shared" si="114"/>
        <v>6472358.4999999329</v>
      </c>
      <c r="H1265" s="177">
        <f t="shared" si="115"/>
        <v>40123</v>
      </c>
    </row>
    <row r="1266" spans="1:8" x14ac:dyDescent="0.25">
      <c r="A1266" s="796" t="s">
        <v>853</v>
      </c>
      <c r="B1266" s="797">
        <v>1264</v>
      </c>
      <c r="C1266" s="797">
        <v>7584.0000000000009</v>
      </c>
      <c r="D1266" s="797">
        <v>70</v>
      </c>
      <c r="E1266" s="176">
        <f t="shared" si="118"/>
        <v>38061078.700000077</v>
      </c>
      <c r="F1266" s="176">
        <f t="shared" si="118"/>
        <v>1423460</v>
      </c>
      <c r="G1266" s="177">
        <f t="shared" si="114"/>
        <v>6464774.4999999329</v>
      </c>
      <c r="H1266" s="177">
        <f t="shared" si="115"/>
        <v>40053</v>
      </c>
    </row>
    <row r="1267" spans="1:8" x14ac:dyDescent="0.25">
      <c r="A1267" s="796" t="s">
        <v>853</v>
      </c>
      <c r="B1267" s="797">
        <v>1265</v>
      </c>
      <c r="C1267" s="797">
        <v>6324.9000000000005</v>
      </c>
      <c r="D1267" s="797">
        <v>53</v>
      </c>
      <c r="E1267" s="176">
        <f t="shared" si="118"/>
        <v>38067403.600000076</v>
      </c>
      <c r="F1267" s="176">
        <f t="shared" si="118"/>
        <v>1423513</v>
      </c>
      <c r="G1267" s="177">
        <f t="shared" si="114"/>
        <v>6458449.5999999344</v>
      </c>
      <c r="H1267" s="177">
        <f t="shared" si="115"/>
        <v>40000</v>
      </c>
    </row>
    <row r="1268" spans="1:8" x14ac:dyDescent="0.25">
      <c r="A1268" s="796" t="s">
        <v>853</v>
      </c>
      <c r="B1268" s="797">
        <v>1266</v>
      </c>
      <c r="C1268" s="797">
        <v>13923.8</v>
      </c>
      <c r="D1268" s="797">
        <v>116</v>
      </c>
      <c r="E1268" s="176">
        <f t="shared" ref="E1268:F1283" si="119">E1267+C1268</f>
        <v>38081327.400000073</v>
      </c>
      <c r="F1268" s="176">
        <f t="shared" si="119"/>
        <v>1423629</v>
      </c>
      <c r="G1268" s="177">
        <f t="shared" si="114"/>
        <v>6444525.7999999374</v>
      </c>
      <c r="H1268" s="177">
        <f t="shared" si="115"/>
        <v>39884</v>
      </c>
    </row>
    <row r="1269" spans="1:8" x14ac:dyDescent="0.25">
      <c r="A1269" s="796" t="s">
        <v>853</v>
      </c>
      <c r="B1269" s="797">
        <v>1267</v>
      </c>
      <c r="C1269" s="797">
        <v>12668.499999999998</v>
      </c>
      <c r="D1269" s="797">
        <v>108</v>
      </c>
      <c r="E1269" s="176">
        <f t="shared" si="119"/>
        <v>38093995.900000073</v>
      </c>
      <c r="F1269" s="176">
        <f t="shared" si="119"/>
        <v>1423737</v>
      </c>
      <c r="G1269" s="177">
        <f t="shared" si="114"/>
        <v>6431857.2999999374</v>
      </c>
      <c r="H1269" s="177">
        <f t="shared" si="115"/>
        <v>39776</v>
      </c>
    </row>
    <row r="1270" spans="1:8" x14ac:dyDescent="0.25">
      <c r="A1270" s="796" t="s">
        <v>853</v>
      </c>
      <c r="B1270" s="797">
        <v>1268</v>
      </c>
      <c r="C1270" s="797">
        <v>12678.1</v>
      </c>
      <c r="D1270" s="797">
        <v>111</v>
      </c>
      <c r="E1270" s="176">
        <f t="shared" si="119"/>
        <v>38106674.000000075</v>
      </c>
      <c r="F1270" s="176">
        <f t="shared" si="119"/>
        <v>1423848</v>
      </c>
      <c r="G1270" s="177">
        <f t="shared" si="114"/>
        <v>6419179.1999999359</v>
      </c>
      <c r="H1270" s="177">
        <f t="shared" si="115"/>
        <v>39665</v>
      </c>
    </row>
    <row r="1271" spans="1:8" x14ac:dyDescent="0.25">
      <c r="A1271" s="796" t="s">
        <v>853</v>
      </c>
      <c r="B1271" s="797">
        <v>1269</v>
      </c>
      <c r="C1271" s="797">
        <v>13959.000000000002</v>
      </c>
      <c r="D1271" s="797">
        <v>132</v>
      </c>
      <c r="E1271" s="176">
        <f t="shared" si="119"/>
        <v>38120633.000000075</v>
      </c>
      <c r="F1271" s="176">
        <f t="shared" si="119"/>
        <v>1423980</v>
      </c>
      <c r="G1271" s="177">
        <f t="shared" si="114"/>
        <v>6405220.1999999359</v>
      </c>
      <c r="H1271" s="177">
        <f t="shared" si="115"/>
        <v>39533</v>
      </c>
    </row>
    <row r="1272" spans="1:8" x14ac:dyDescent="0.25">
      <c r="A1272" s="796" t="s">
        <v>853</v>
      </c>
      <c r="B1272" s="797">
        <v>1270</v>
      </c>
      <c r="C1272" s="797">
        <v>12700.1</v>
      </c>
      <c r="D1272" s="797">
        <v>113</v>
      </c>
      <c r="E1272" s="176">
        <f t="shared" si="119"/>
        <v>38133333.100000076</v>
      </c>
      <c r="F1272" s="176">
        <f t="shared" si="119"/>
        <v>1424093</v>
      </c>
      <c r="G1272" s="177">
        <f t="shared" si="114"/>
        <v>6392520.0999999344</v>
      </c>
      <c r="H1272" s="177">
        <f t="shared" si="115"/>
        <v>39420</v>
      </c>
    </row>
    <row r="1273" spans="1:8" x14ac:dyDescent="0.25">
      <c r="A1273" s="796" t="s">
        <v>853</v>
      </c>
      <c r="B1273" s="797">
        <v>1271</v>
      </c>
      <c r="C1273" s="797">
        <v>11438.6</v>
      </c>
      <c r="D1273" s="797">
        <v>96</v>
      </c>
      <c r="E1273" s="176">
        <f t="shared" si="119"/>
        <v>38144771.700000077</v>
      </c>
      <c r="F1273" s="176">
        <f t="shared" si="119"/>
        <v>1424189</v>
      </c>
      <c r="G1273" s="177">
        <f t="shared" si="114"/>
        <v>6381081.4999999329</v>
      </c>
      <c r="H1273" s="177">
        <f t="shared" si="115"/>
        <v>39324</v>
      </c>
    </row>
    <row r="1274" spans="1:8" x14ac:dyDescent="0.25">
      <c r="A1274" s="796" t="s">
        <v>853</v>
      </c>
      <c r="B1274" s="797">
        <v>1272</v>
      </c>
      <c r="C1274" s="797">
        <v>12718.5</v>
      </c>
      <c r="D1274" s="797">
        <v>110</v>
      </c>
      <c r="E1274" s="176">
        <f t="shared" si="119"/>
        <v>38157490.200000077</v>
      </c>
      <c r="F1274" s="176">
        <f t="shared" si="119"/>
        <v>1424299</v>
      </c>
      <c r="G1274" s="177">
        <f t="shared" si="114"/>
        <v>6368362.9999999329</v>
      </c>
      <c r="H1274" s="177">
        <f t="shared" si="115"/>
        <v>39214</v>
      </c>
    </row>
    <row r="1275" spans="1:8" x14ac:dyDescent="0.25">
      <c r="A1275" s="796" t="s">
        <v>853</v>
      </c>
      <c r="B1275" s="797">
        <v>1273</v>
      </c>
      <c r="C1275" s="797">
        <v>5092.8</v>
      </c>
      <c r="D1275" s="797">
        <v>48</v>
      </c>
      <c r="E1275" s="176">
        <f t="shared" si="119"/>
        <v>38162583.000000075</v>
      </c>
      <c r="F1275" s="176">
        <f t="shared" si="119"/>
        <v>1424347</v>
      </c>
      <c r="G1275" s="177">
        <f t="shared" si="114"/>
        <v>6363270.1999999359</v>
      </c>
      <c r="H1275" s="177">
        <f t="shared" si="115"/>
        <v>39166</v>
      </c>
    </row>
    <row r="1276" spans="1:8" x14ac:dyDescent="0.25">
      <c r="A1276" s="796" t="s">
        <v>853</v>
      </c>
      <c r="B1276" s="797">
        <v>1274</v>
      </c>
      <c r="C1276" s="797">
        <v>10191.099999999999</v>
      </c>
      <c r="D1276" s="797">
        <v>93</v>
      </c>
      <c r="E1276" s="176">
        <f t="shared" si="119"/>
        <v>38172774.100000076</v>
      </c>
      <c r="F1276" s="176">
        <f t="shared" si="119"/>
        <v>1424440</v>
      </c>
      <c r="G1276" s="177">
        <f t="shared" si="114"/>
        <v>6353079.0999999344</v>
      </c>
      <c r="H1276" s="177">
        <f t="shared" si="115"/>
        <v>39073</v>
      </c>
    </row>
    <row r="1277" spans="1:8" x14ac:dyDescent="0.25">
      <c r="A1277" s="796" t="s">
        <v>853</v>
      </c>
      <c r="B1277" s="797">
        <v>1275</v>
      </c>
      <c r="C1277" s="797">
        <v>10199.5</v>
      </c>
      <c r="D1277" s="797">
        <v>84</v>
      </c>
      <c r="E1277" s="176">
        <f t="shared" si="119"/>
        <v>38182973.600000076</v>
      </c>
      <c r="F1277" s="176">
        <f t="shared" si="119"/>
        <v>1424524</v>
      </c>
      <c r="G1277" s="177">
        <f t="shared" si="114"/>
        <v>6342879.5999999344</v>
      </c>
      <c r="H1277" s="177">
        <f t="shared" si="115"/>
        <v>38989</v>
      </c>
    </row>
    <row r="1278" spans="1:8" x14ac:dyDescent="0.25">
      <c r="A1278" s="796" t="s">
        <v>853</v>
      </c>
      <c r="B1278" s="797">
        <v>1276</v>
      </c>
      <c r="C1278" s="797">
        <v>12759.3</v>
      </c>
      <c r="D1278" s="797">
        <v>108</v>
      </c>
      <c r="E1278" s="176">
        <f t="shared" si="119"/>
        <v>38195732.900000073</v>
      </c>
      <c r="F1278" s="176">
        <f t="shared" si="119"/>
        <v>1424632</v>
      </c>
      <c r="G1278" s="177">
        <f t="shared" si="114"/>
        <v>6330120.2999999374</v>
      </c>
      <c r="H1278" s="177">
        <f t="shared" si="115"/>
        <v>38881</v>
      </c>
    </row>
    <row r="1279" spans="1:8" x14ac:dyDescent="0.25">
      <c r="A1279" s="796" t="s">
        <v>853</v>
      </c>
      <c r="B1279" s="797">
        <v>1277</v>
      </c>
      <c r="C1279" s="797">
        <v>5107.1000000000004</v>
      </c>
      <c r="D1279" s="797">
        <v>48</v>
      </c>
      <c r="E1279" s="176">
        <f t="shared" si="119"/>
        <v>38200840.000000075</v>
      </c>
      <c r="F1279" s="176">
        <f t="shared" si="119"/>
        <v>1424680</v>
      </c>
      <c r="G1279" s="177">
        <f t="shared" si="114"/>
        <v>6325013.1999999359</v>
      </c>
      <c r="H1279" s="177">
        <f t="shared" si="115"/>
        <v>38833</v>
      </c>
    </row>
    <row r="1280" spans="1:8" x14ac:dyDescent="0.25">
      <c r="A1280" s="796" t="s">
        <v>853</v>
      </c>
      <c r="B1280" s="797">
        <v>1278</v>
      </c>
      <c r="C1280" s="797">
        <v>12779.7</v>
      </c>
      <c r="D1280" s="797">
        <v>117</v>
      </c>
      <c r="E1280" s="176">
        <f t="shared" si="119"/>
        <v>38213619.700000077</v>
      </c>
      <c r="F1280" s="176">
        <f t="shared" si="119"/>
        <v>1424797</v>
      </c>
      <c r="G1280" s="177">
        <f t="shared" si="114"/>
        <v>6312233.4999999329</v>
      </c>
      <c r="H1280" s="177">
        <f t="shared" si="115"/>
        <v>38716</v>
      </c>
    </row>
    <row r="1281" spans="1:8" x14ac:dyDescent="0.25">
      <c r="A1281" s="796" t="s">
        <v>853</v>
      </c>
      <c r="B1281" s="797">
        <v>1279</v>
      </c>
      <c r="C1281" s="797">
        <v>2557.8999999999996</v>
      </c>
      <c r="D1281" s="797">
        <v>24</v>
      </c>
      <c r="E1281" s="176">
        <f t="shared" si="119"/>
        <v>38216177.600000076</v>
      </c>
      <c r="F1281" s="176">
        <f t="shared" si="119"/>
        <v>1424821</v>
      </c>
      <c r="G1281" s="177">
        <f t="shared" si="114"/>
        <v>6309675.5999999344</v>
      </c>
      <c r="H1281" s="177">
        <f t="shared" si="115"/>
        <v>38692</v>
      </c>
    </row>
    <row r="1282" spans="1:8" x14ac:dyDescent="0.25">
      <c r="A1282" s="796" t="s">
        <v>853</v>
      </c>
      <c r="B1282" s="797">
        <v>1280</v>
      </c>
      <c r="C1282" s="797">
        <v>10239.400000000001</v>
      </c>
      <c r="D1282" s="797">
        <v>78</v>
      </c>
      <c r="E1282" s="176">
        <f t="shared" si="119"/>
        <v>38226417.000000075</v>
      </c>
      <c r="F1282" s="176">
        <f t="shared" si="119"/>
        <v>1424899</v>
      </c>
      <c r="G1282" s="177">
        <f t="shared" si="114"/>
        <v>6299436.1999999359</v>
      </c>
      <c r="H1282" s="177">
        <f t="shared" si="115"/>
        <v>38614</v>
      </c>
    </row>
    <row r="1283" spans="1:8" x14ac:dyDescent="0.25">
      <c r="A1283" s="796" t="s">
        <v>853</v>
      </c>
      <c r="B1283" s="797">
        <v>1281</v>
      </c>
      <c r="C1283" s="797">
        <v>7686.6</v>
      </c>
      <c r="D1283" s="797">
        <v>66</v>
      </c>
      <c r="E1283" s="176">
        <f t="shared" si="119"/>
        <v>38234103.600000076</v>
      </c>
      <c r="F1283" s="176">
        <f t="shared" si="119"/>
        <v>1424965</v>
      </c>
      <c r="G1283" s="177">
        <f t="shared" ref="G1283:G1346" si="120">$E$2394-E1283</f>
        <v>6291749.5999999344</v>
      </c>
      <c r="H1283" s="177">
        <f t="shared" ref="H1283:H1346" si="121">$F$2394-F1283</f>
        <v>38548</v>
      </c>
    </row>
    <row r="1284" spans="1:8" x14ac:dyDescent="0.25">
      <c r="A1284" s="796" t="s">
        <v>853</v>
      </c>
      <c r="B1284" s="797">
        <v>1282</v>
      </c>
      <c r="C1284" s="797">
        <v>8973.5</v>
      </c>
      <c r="D1284" s="797">
        <v>71</v>
      </c>
      <c r="E1284" s="176">
        <f t="shared" ref="E1284:F1299" si="122">E1283+C1284</f>
        <v>38243077.100000076</v>
      </c>
      <c r="F1284" s="176">
        <f t="shared" si="122"/>
        <v>1425036</v>
      </c>
      <c r="G1284" s="177">
        <f t="shared" si="120"/>
        <v>6282776.0999999344</v>
      </c>
      <c r="H1284" s="177">
        <f t="shared" si="121"/>
        <v>38477</v>
      </c>
    </row>
    <row r="1285" spans="1:8" x14ac:dyDescent="0.25">
      <c r="A1285" s="796" t="s">
        <v>853</v>
      </c>
      <c r="B1285" s="797">
        <v>1283</v>
      </c>
      <c r="C1285" s="797">
        <v>8980.1999999999989</v>
      </c>
      <c r="D1285" s="797">
        <v>66</v>
      </c>
      <c r="E1285" s="176">
        <f t="shared" si="122"/>
        <v>38252057.300000079</v>
      </c>
      <c r="F1285" s="176">
        <f t="shared" si="122"/>
        <v>1425102</v>
      </c>
      <c r="G1285" s="177">
        <f t="shared" si="120"/>
        <v>6273795.8999999315</v>
      </c>
      <c r="H1285" s="177">
        <f t="shared" si="121"/>
        <v>38411</v>
      </c>
    </row>
    <row r="1286" spans="1:8" x14ac:dyDescent="0.25">
      <c r="A1286" s="796" t="s">
        <v>853</v>
      </c>
      <c r="B1286" s="797">
        <v>1284</v>
      </c>
      <c r="C1286" s="797">
        <v>7704.8</v>
      </c>
      <c r="D1286" s="797">
        <v>70</v>
      </c>
      <c r="E1286" s="176">
        <f t="shared" si="122"/>
        <v>38259762.100000076</v>
      </c>
      <c r="F1286" s="176">
        <f t="shared" si="122"/>
        <v>1425172</v>
      </c>
      <c r="G1286" s="177">
        <f t="shared" si="120"/>
        <v>6266091.0999999344</v>
      </c>
      <c r="H1286" s="177">
        <f t="shared" si="121"/>
        <v>38341</v>
      </c>
    </row>
    <row r="1287" spans="1:8" x14ac:dyDescent="0.25">
      <c r="A1287" s="796" t="s">
        <v>853</v>
      </c>
      <c r="B1287" s="797">
        <v>1285</v>
      </c>
      <c r="C1287" s="797">
        <v>12849.2</v>
      </c>
      <c r="D1287" s="797">
        <v>118</v>
      </c>
      <c r="E1287" s="176">
        <f t="shared" si="122"/>
        <v>38272611.300000079</v>
      </c>
      <c r="F1287" s="176">
        <f t="shared" si="122"/>
        <v>1425290</v>
      </c>
      <c r="G1287" s="177">
        <f t="shared" si="120"/>
        <v>6253241.8999999315</v>
      </c>
      <c r="H1287" s="177">
        <f t="shared" si="121"/>
        <v>38223</v>
      </c>
    </row>
    <row r="1288" spans="1:8" x14ac:dyDescent="0.25">
      <c r="A1288" s="796" t="s">
        <v>853</v>
      </c>
      <c r="B1288" s="797">
        <v>1286</v>
      </c>
      <c r="C1288" s="797">
        <v>2572</v>
      </c>
      <c r="D1288" s="797">
        <v>24</v>
      </c>
      <c r="E1288" s="176">
        <f t="shared" si="122"/>
        <v>38275183.300000079</v>
      </c>
      <c r="F1288" s="176">
        <f t="shared" si="122"/>
        <v>1425314</v>
      </c>
      <c r="G1288" s="177">
        <f t="shared" si="120"/>
        <v>6250669.8999999315</v>
      </c>
      <c r="H1288" s="177">
        <f t="shared" si="121"/>
        <v>38199</v>
      </c>
    </row>
    <row r="1289" spans="1:8" x14ac:dyDescent="0.25">
      <c r="A1289" s="796" t="s">
        <v>853</v>
      </c>
      <c r="B1289" s="797">
        <v>1287</v>
      </c>
      <c r="C1289" s="797">
        <v>11582.5</v>
      </c>
      <c r="D1289" s="797">
        <v>102</v>
      </c>
      <c r="E1289" s="176">
        <f t="shared" si="122"/>
        <v>38286765.800000079</v>
      </c>
      <c r="F1289" s="176">
        <f t="shared" si="122"/>
        <v>1425416</v>
      </c>
      <c r="G1289" s="177">
        <f t="shared" si="120"/>
        <v>6239087.3999999315</v>
      </c>
      <c r="H1289" s="177">
        <f t="shared" si="121"/>
        <v>38097</v>
      </c>
    </row>
    <row r="1290" spans="1:8" x14ac:dyDescent="0.25">
      <c r="A1290" s="796" t="s">
        <v>853</v>
      </c>
      <c r="B1290" s="797">
        <v>1288</v>
      </c>
      <c r="C1290" s="797">
        <v>10305.1</v>
      </c>
      <c r="D1290" s="797">
        <v>96</v>
      </c>
      <c r="E1290" s="176">
        <f t="shared" si="122"/>
        <v>38297070.90000008</v>
      </c>
      <c r="F1290" s="176">
        <f t="shared" si="122"/>
        <v>1425512</v>
      </c>
      <c r="G1290" s="177">
        <f t="shared" si="120"/>
        <v>6228782.29999993</v>
      </c>
      <c r="H1290" s="177">
        <f t="shared" si="121"/>
        <v>38001</v>
      </c>
    </row>
    <row r="1291" spans="1:8" x14ac:dyDescent="0.25">
      <c r="A1291" s="796" t="s">
        <v>853</v>
      </c>
      <c r="B1291" s="797">
        <v>1289</v>
      </c>
      <c r="C1291" s="797">
        <v>5156.8</v>
      </c>
      <c r="D1291" s="797">
        <v>42</v>
      </c>
      <c r="E1291" s="176">
        <f t="shared" si="122"/>
        <v>38302227.700000077</v>
      </c>
      <c r="F1291" s="176">
        <f t="shared" si="122"/>
        <v>1425554</v>
      </c>
      <c r="G1291" s="177">
        <f t="shared" si="120"/>
        <v>6223625.4999999329</v>
      </c>
      <c r="H1291" s="177">
        <f t="shared" si="121"/>
        <v>37959</v>
      </c>
    </row>
    <row r="1292" spans="1:8" x14ac:dyDescent="0.25">
      <c r="A1292" s="796" t="s">
        <v>853</v>
      </c>
      <c r="B1292" s="797">
        <v>1290</v>
      </c>
      <c r="C1292" s="797">
        <v>16768.699999999997</v>
      </c>
      <c r="D1292" s="797">
        <v>156</v>
      </c>
      <c r="E1292" s="176">
        <f t="shared" si="122"/>
        <v>38318996.40000008</v>
      </c>
      <c r="F1292" s="176">
        <f t="shared" si="122"/>
        <v>1425710</v>
      </c>
      <c r="G1292" s="177">
        <f t="shared" si="120"/>
        <v>6206856.79999993</v>
      </c>
      <c r="H1292" s="177">
        <f t="shared" si="121"/>
        <v>37803</v>
      </c>
    </row>
    <row r="1293" spans="1:8" x14ac:dyDescent="0.25">
      <c r="A1293" s="796" t="s">
        <v>853</v>
      </c>
      <c r="B1293" s="797">
        <v>1291</v>
      </c>
      <c r="C1293" s="797">
        <v>10328</v>
      </c>
      <c r="D1293" s="797">
        <v>82</v>
      </c>
      <c r="E1293" s="176">
        <f t="shared" si="122"/>
        <v>38329324.40000008</v>
      </c>
      <c r="F1293" s="176">
        <f t="shared" si="122"/>
        <v>1425792</v>
      </c>
      <c r="G1293" s="177">
        <f t="shared" si="120"/>
        <v>6196528.79999993</v>
      </c>
      <c r="H1293" s="177">
        <f t="shared" si="121"/>
        <v>37721</v>
      </c>
    </row>
    <row r="1294" spans="1:8" x14ac:dyDescent="0.25">
      <c r="A1294" s="796" t="s">
        <v>853</v>
      </c>
      <c r="B1294" s="797">
        <v>1292</v>
      </c>
      <c r="C1294" s="797">
        <v>10335.6</v>
      </c>
      <c r="D1294" s="797">
        <v>96</v>
      </c>
      <c r="E1294" s="176">
        <f t="shared" si="122"/>
        <v>38339660.000000082</v>
      </c>
      <c r="F1294" s="176">
        <f t="shared" si="122"/>
        <v>1425888</v>
      </c>
      <c r="G1294" s="177">
        <f t="shared" si="120"/>
        <v>6186193.1999999285</v>
      </c>
      <c r="H1294" s="177">
        <f t="shared" si="121"/>
        <v>37625</v>
      </c>
    </row>
    <row r="1295" spans="1:8" x14ac:dyDescent="0.25">
      <c r="A1295" s="796" t="s">
        <v>853</v>
      </c>
      <c r="B1295" s="797">
        <v>1293</v>
      </c>
      <c r="C1295" s="797">
        <v>6464.4</v>
      </c>
      <c r="D1295" s="797">
        <v>48</v>
      </c>
      <c r="E1295" s="176">
        <f t="shared" si="122"/>
        <v>38346124.40000008</v>
      </c>
      <c r="F1295" s="176">
        <f t="shared" si="122"/>
        <v>1425936</v>
      </c>
      <c r="G1295" s="177">
        <f t="shared" si="120"/>
        <v>6179728.79999993</v>
      </c>
      <c r="H1295" s="177">
        <f t="shared" si="121"/>
        <v>37577</v>
      </c>
    </row>
    <row r="1296" spans="1:8" x14ac:dyDescent="0.25">
      <c r="A1296" s="796" t="s">
        <v>853</v>
      </c>
      <c r="B1296" s="797">
        <v>1294</v>
      </c>
      <c r="C1296" s="797">
        <v>12938.7</v>
      </c>
      <c r="D1296" s="797">
        <v>114</v>
      </c>
      <c r="E1296" s="176">
        <f t="shared" si="122"/>
        <v>38359063.100000083</v>
      </c>
      <c r="F1296" s="176">
        <f t="shared" si="122"/>
        <v>1426050</v>
      </c>
      <c r="G1296" s="177">
        <f t="shared" si="120"/>
        <v>6166790.099999927</v>
      </c>
      <c r="H1296" s="177">
        <f t="shared" si="121"/>
        <v>37463</v>
      </c>
    </row>
    <row r="1297" spans="1:8" x14ac:dyDescent="0.25">
      <c r="A1297" s="796" t="s">
        <v>853</v>
      </c>
      <c r="B1297" s="797">
        <v>1295</v>
      </c>
      <c r="C1297" s="797">
        <v>15539.300000000001</v>
      </c>
      <c r="D1297" s="797">
        <v>137</v>
      </c>
      <c r="E1297" s="176">
        <f t="shared" si="122"/>
        <v>38374602.40000008</v>
      </c>
      <c r="F1297" s="176">
        <f t="shared" si="122"/>
        <v>1426187</v>
      </c>
      <c r="G1297" s="177">
        <f t="shared" si="120"/>
        <v>6151250.79999993</v>
      </c>
      <c r="H1297" s="177">
        <f t="shared" si="121"/>
        <v>37326</v>
      </c>
    </row>
    <row r="1298" spans="1:8" x14ac:dyDescent="0.25">
      <c r="A1298" s="796" t="s">
        <v>853</v>
      </c>
      <c r="B1298" s="797">
        <v>1296</v>
      </c>
      <c r="C1298" s="797">
        <v>6479.4</v>
      </c>
      <c r="D1298" s="797">
        <v>60</v>
      </c>
      <c r="E1298" s="176">
        <f t="shared" si="122"/>
        <v>38381081.800000079</v>
      </c>
      <c r="F1298" s="176">
        <f t="shared" si="122"/>
        <v>1426247</v>
      </c>
      <c r="G1298" s="177">
        <f t="shared" si="120"/>
        <v>6144771.3999999315</v>
      </c>
      <c r="H1298" s="177">
        <f t="shared" si="121"/>
        <v>37266</v>
      </c>
    </row>
    <row r="1299" spans="1:8" x14ac:dyDescent="0.25">
      <c r="A1299" s="796" t="s">
        <v>853</v>
      </c>
      <c r="B1299" s="797">
        <v>1297</v>
      </c>
      <c r="C1299" s="797">
        <v>5187.7</v>
      </c>
      <c r="D1299" s="797">
        <v>48</v>
      </c>
      <c r="E1299" s="176">
        <f t="shared" si="122"/>
        <v>38386269.500000082</v>
      </c>
      <c r="F1299" s="176">
        <f t="shared" si="122"/>
        <v>1426295</v>
      </c>
      <c r="G1299" s="177">
        <f t="shared" si="120"/>
        <v>6139583.6999999285</v>
      </c>
      <c r="H1299" s="177">
        <f t="shared" si="121"/>
        <v>37218</v>
      </c>
    </row>
    <row r="1300" spans="1:8" x14ac:dyDescent="0.25">
      <c r="A1300" s="796" t="s">
        <v>853</v>
      </c>
      <c r="B1300" s="797">
        <v>1298</v>
      </c>
      <c r="C1300" s="797">
        <v>2595.4</v>
      </c>
      <c r="D1300" s="797">
        <v>24</v>
      </c>
      <c r="E1300" s="176">
        <f t="shared" ref="E1300:F1315" si="123">E1299+C1300</f>
        <v>38388864.90000008</v>
      </c>
      <c r="F1300" s="176">
        <f t="shared" si="123"/>
        <v>1426319</v>
      </c>
      <c r="G1300" s="177">
        <f t="shared" si="120"/>
        <v>6136988.29999993</v>
      </c>
      <c r="H1300" s="177">
        <f t="shared" si="121"/>
        <v>37194</v>
      </c>
    </row>
    <row r="1301" spans="1:8" x14ac:dyDescent="0.25">
      <c r="A1301" s="796" t="s">
        <v>853</v>
      </c>
      <c r="B1301" s="797">
        <v>1299</v>
      </c>
      <c r="C1301" s="797">
        <v>12989.1</v>
      </c>
      <c r="D1301" s="797">
        <v>106</v>
      </c>
      <c r="E1301" s="176">
        <f t="shared" si="123"/>
        <v>38401854.000000082</v>
      </c>
      <c r="F1301" s="176">
        <f t="shared" si="123"/>
        <v>1426425</v>
      </c>
      <c r="G1301" s="177">
        <f t="shared" si="120"/>
        <v>6123999.1999999285</v>
      </c>
      <c r="H1301" s="177">
        <f t="shared" si="121"/>
        <v>37088</v>
      </c>
    </row>
    <row r="1302" spans="1:8" x14ac:dyDescent="0.25">
      <c r="A1302" s="796" t="s">
        <v>853</v>
      </c>
      <c r="B1302" s="797">
        <v>1300</v>
      </c>
      <c r="C1302" s="797">
        <v>9100</v>
      </c>
      <c r="D1302" s="797">
        <v>72</v>
      </c>
      <c r="E1302" s="176">
        <f t="shared" si="123"/>
        <v>38410954.000000082</v>
      </c>
      <c r="F1302" s="176">
        <f t="shared" si="123"/>
        <v>1426497</v>
      </c>
      <c r="G1302" s="177">
        <f t="shared" si="120"/>
        <v>6114899.1999999285</v>
      </c>
      <c r="H1302" s="177">
        <f t="shared" si="121"/>
        <v>37016</v>
      </c>
    </row>
    <row r="1303" spans="1:8" x14ac:dyDescent="0.25">
      <c r="A1303" s="796" t="s">
        <v>853</v>
      </c>
      <c r="B1303" s="797">
        <v>1301</v>
      </c>
      <c r="C1303" s="797">
        <v>15609.300000000001</v>
      </c>
      <c r="D1303" s="797">
        <v>132</v>
      </c>
      <c r="E1303" s="176">
        <f t="shared" si="123"/>
        <v>38426563.300000079</v>
      </c>
      <c r="F1303" s="176">
        <f t="shared" si="123"/>
        <v>1426629</v>
      </c>
      <c r="G1303" s="177">
        <f t="shared" si="120"/>
        <v>6099289.8999999315</v>
      </c>
      <c r="H1303" s="177">
        <f t="shared" si="121"/>
        <v>36884</v>
      </c>
    </row>
    <row r="1304" spans="1:8" x14ac:dyDescent="0.25">
      <c r="A1304" s="796" t="s">
        <v>853</v>
      </c>
      <c r="B1304" s="797">
        <v>1302</v>
      </c>
      <c r="C1304" s="797">
        <v>10416.4</v>
      </c>
      <c r="D1304" s="797">
        <v>90</v>
      </c>
      <c r="E1304" s="176">
        <f t="shared" si="123"/>
        <v>38436979.700000077</v>
      </c>
      <c r="F1304" s="176">
        <f t="shared" si="123"/>
        <v>1426719</v>
      </c>
      <c r="G1304" s="177">
        <f t="shared" si="120"/>
        <v>6088873.4999999329</v>
      </c>
      <c r="H1304" s="177">
        <f t="shared" si="121"/>
        <v>36794</v>
      </c>
    </row>
    <row r="1305" spans="1:8" x14ac:dyDescent="0.25">
      <c r="A1305" s="796" t="s">
        <v>853</v>
      </c>
      <c r="B1305" s="797">
        <v>1303</v>
      </c>
      <c r="C1305" s="797">
        <v>11728.2</v>
      </c>
      <c r="D1305" s="797">
        <v>102</v>
      </c>
      <c r="E1305" s="176">
        <f t="shared" si="123"/>
        <v>38448707.90000008</v>
      </c>
      <c r="F1305" s="176">
        <f t="shared" si="123"/>
        <v>1426821</v>
      </c>
      <c r="G1305" s="177">
        <f t="shared" si="120"/>
        <v>6077145.29999993</v>
      </c>
      <c r="H1305" s="177">
        <f t="shared" si="121"/>
        <v>36692</v>
      </c>
    </row>
    <row r="1306" spans="1:8" x14ac:dyDescent="0.25">
      <c r="A1306" s="796" t="s">
        <v>853</v>
      </c>
      <c r="B1306" s="797">
        <v>1304</v>
      </c>
      <c r="C1306" s="797">
        <v>16950.7</v>
      </c>
      <c r="D1306" s="797">
        <v>144</v>
      </c>
      <c r="E1306" s="176">
        <f t="shared" si="123"/>
        <v>38465658.600000083</v>
      </c>
      <c r="F1306" s="176">
        <f t="shared" si="123"/>
        <v>1426965</v>
      </c>
      <c r="G1306" s="177">
        <f t="shared" si="120"/>
        <v>6060194.599999927</v>
      </c>
      <c r="H1306" s="177">
        <f t="shared" si="121"/>
        <v>36548</v>
      </c>
    </row>
    <row r="1307" spans="1:8" x14ac:dyDescent="0.25">
      <c r="A1307" s="796" t="s">
        <v>853</v>
      </c>
      <c r="B1307" s="797">
        <v>1305</v>
      </c>
      <c r="C1307" s="797">
        <v>7829.7999999999993</v>
      </c>
      <c r="D1307" s="797">
        <v>72</v>
      </c>
      <c r="E1307" s="176">
        <f t="shared" si="123"/>
        <v>38473488.40000008</v>
      </c>
      <c r="F1307" s="176">
        <f t="shared" si="123"/>
        <v>1427037</v>
      </c>
      <c r="G1307" s="177">
        <f t="shared" si="120"/>
        <v>6052364.79999993</v>
      </c>
      <c r="H1307" s="177">
        <f t="shared" si="121"/>
        <v>36476</v>
      </c>
    </row>
    <row r="1308" spans="1:8" x14ac:dyDescent="0.25">
      <c r="A1308" s="796" t="s">
        <v>853</v>
      </c>
      <c r="B1308" s="797">
        <v>1306</v>
      </c>
      <c r="C1308" s="797">
        <v>11753.8</v>
      </c>
      <c r="D1308" s="797">
        <v>102</v>
      </c>
      <c r="E1308" s="176">
        <f t="shared" si="123"/>
        <v>38485242.200000077</v>
      </c>
      <c r="F1308" s="176">
        <f t="shared" si="123"/>
        <v>1427139</v>
      </c>
      <c r="G1308" s="177">
        <f t="shared" si="120"/>
        <v>6040610.9999999329</v>
      </c>
      <c r="H1308" s="177">
        <f t="shared" si="121"/>
        <v>36374</v>
      </c>
    </row>
    <row r="1309" spans="1:8" x14ac:dyDescent="0.25">
      <c r="A1309" s="796" t="s">
        <v>853</v>
      </c>
      <c r="B1309" s="797">
        <v>1307</v>
      </c>
      <c r="C1309" s="797">
        <v>9148.2999999999993</v>
      </c>
      <c r="D1309" s="797">
        <v>84</v>
      </c>
      <c r="E1309" s="176">
        <f t="shared" si="123"/>
        <v>38494390.500000075</v>
      </c>
      <c r="F1309" s="176">
        <f t="shared" si="123"/>
        <v>1427223</v>
      </c>
      <c r="G1309" s="177">
        <f t="shared" si="120"/>
        <v>6031462.6999999359</v>
      </c>
      <c r="H1309" s="177">
        <f t="shared" si="121"/>
        <v>36290</v>
      </c>
    </row>
    <row r="1310" spans="1:8" x14ac:dyDescent="0.25">
      <c r="A1310" s="796" t="s">
        <v>853</v>
      </c>
      <c r="B1310" s="797">
        <v>1308</v>
      </c>
      <c r="C1310" s="797">
        <v>17004.2</v>
      </c>
      <c r="D1310" s="797">
        <v>144</v>
      </c>
      <c r="E1310" s="176">
        <f t="shared" si="123"/>
        <v>38511394.700000077</v>
      </c>
      <c r="F1310" s="176">
        <f t="shared" si="123"/>
        <v>1427367</v>
      </c>
      <c r="G1310" s="177">
        <f t="shared" si="120"/>
        <v>6014458.4999999329</v>
      </c>
      <c r="H1310" s="177">
        <f t="shared" si="121"/>
        <v>36146</v>
      </c>
    </row>
    <row r="1311" spans="1:8" x14ac:dyDescent="0.25">
      <c r="A1311" s="796" t="s">
        <v>853</v>
      </c>
      <c r="B1311" s="797">
        <v>1309</v>
      </c>
      <c r="C1311" s="797">
        <v>5235.0999999999995</v>
      </c>
      <c r="D1311" s="797">
        <v>48</v>
      </c>
      <c r="E1311" s="176">
        <f t="shared" si="123"/>
        <v>38516629.800000079</v>
      </c>
      <c r="F1311" s="176">
        <f t="shared" si="123"/>
        <v>1427415</v>
      </c>
      <c r="G1311" s="177">
        <f t="shared" si="120"/>
        <v>6009223.3999999315</v>
      </c>
      <c r="H1311" s="177">
        <f t="shared" si="121"/>
        <v>36098</v>
      </c>
    </row>
    <row r="1312" spans="1:8" x14ac:dyDescent="0.25">
      <c r="A1312" s="796" t="s">
        <v>853</v>
      </c>
      <c r="B1312" s="797">
        <v>1310</v>
      </c>
      <c r="C1312" s="797">
        <v>1309.7</v>
      </c>
      <c r="D1312" s="797">
        <v>12</v>
      </c>
      <c r="E1312" s="176">
        <f t="shared" si="123"/>
        <v>38517939.500000082</v>
      </c>
      <c r="F1312" s="176">
        <f t="shared" si="123"/>
        <v>1427427</v>
      </c>
      <c r="G1312" s="177">
        <f t="shared" si="120"/>
        <v>6007913.6999999285</v>
      </c>
      <c r="H1312" s="177">
        <f t="shared" si="121"/>
        <v>36086</v>
      </c>
    </row>
    <row r="1313" spans="1:8" x14ac:dyDescent="0.25">
      <c r="A1313" s="796" t="s">
        <v>853</v>
      </c>
      <c r="B1313" s="797">
        <v>1311</v>
      </c>
      <c r="C1313" s="797">
        <v>10487.999999999998</v>
      </c>
      <c r="D1313" s="797">
        <v>90</v>
      </c>
      <c r="E1313" s="176">
        <f t="shared" si="123"/>
        <v>38528427.500000082</v>
      </c>
      <c r="F1313" s="176">
        <f t="shared" si="123"/>
        <v>1427517</v>
      </c>
      <c r="G1313" s="177">
        <f t="shared" si="120"/>
        <v>5997425.6999999285</v>
      </c>
      <c r="H1313" s="177">
        <f t="shared" si="121"/>
        <v>35996</v>
      </c>
    </row>
    <row r="1314" spans="1:8" x14ac:dyDescent="0.25">
      <c r="A1314" s="796" t="s">
        <v>853</v>
      </c>
      <c r="B1314" s="797">
        <v>1312</v>
      </c>
      <c r="C1314" s="797">
        <v>14431</v>
      </c>
      <c r="D1314" s="797">
        <v>120</v>
      </c>
      <c r="E1314" s="176">
        <f t="shared" si="123"/>
        <v>38542858.500000082</v>
      </c>
      <c r="F1314" s="176">
        <f t="shared" si="123"/>
        <v>1427637</v>
      </c>
      <c r="G1314" s="177">
        <f t="shared" si="120"/>
        <v>5982994.6999999285</v>
      </c>
      <c r="H1314" s="177">
        <f t="shared" si="121"/>
        <v>35876</v>
      </c>
    </row>
    <row r="1315" spans="1:8" x14ac:dyDescent="0.25">
      <c r="A1315" s="796" t="s">
        <v>853</v>
      </c>
      <c r="B1315" s="797">
        <v>1313</v>
      </c>
      <c r="C1315" s="797">
        <v>14442.800000000001</v>
      </c>
      <c r="D1315" s="797">
        <v>126</v>
      </c>
      <c r="E1315" s="176">
        <f t="shared" si="123"/>
        <v>38557301.300000079</v>
      </c>
      <c r="F1315" s="176">
        <f t="shared" si="123"/>
        <v>1427763</v>
      </c>
      <c r="G1315" s="177">
        <f t="shared" si="120"/>
        <v>5968551.8999999315</v>
      </c>
      <c r="H1315" s="177">
        <f t="shared" si="121"/>
        <v>35750</v>
      </c>
    </row>
    <row r="1316" spans="1:8" x14ac:dyDescent="0.25">
      <c r="A1316" s="796" t="s">
        <v>853</v>
      </c>
      <c r="B1316" s="797">
        <v>1314</v>
      </c>
      <c r="C1316" s="797">
        <v>7884.4</v>
      </c>
      <c r="D1316" s="797">
        <v>66</v>
      </c>
      <c r="E1316" s="176">
        <f t="shared" ref="E1316:F1331" si="124">E1315+C1316</f>
        <v>38565185.700000077</v>
      </c>
      <c r="F1316" s="176">
        <f t="shared" si="124"/>
        <v>1427829</v>
      </c>
      <c r="G1316" s="177">
        <f t="shared" si="120"/>
        <v>5960667.4999999329</v>
      </c>
      <c r="H1316" s="177">
        <f t="shared" si="121"/>
        <v>35684</v>
      </c>
    </row>
    <row r="1317" spans="1:8" x14ac:dyDescent="0.25">
      <c r="A1317" s="796" t="s">
        <v>853</v>
      </c>
      <c r="B1317" s="797">
        <v>1315</v>
      </c>
      <c r="C1317" s="797">
        <v>17093.8</v>
      </c>
      <c r="D1317" s="797">
        <v>152</v>
      </c>
      <c r="E1317" s="176">
        <f t="shared" si="124"/>
        <v>38582279.500000075</v>
      </c>
      <c r="F1317" s="176">
        <f t="shared" si="124"/>
        <v>1427981</v>
      </c>
      <c r="G1317" s="177">
        <f t="shared" si="120"/>
        <v>5943573.6999999359</v>
      </c>
      <c r="H1317" s="177">
        <f t="shared" si="121"/>
        <v>35532</v>
      </c>
    </row>
    <row r="1318" spans="1:8" x14ac:dyDescent="0.25">
      <c r="A1318" s="796" t="s">
        <v>853</v>
      </c>
      <c r="B1318" s="797">
        <v>1316</v>
      </c>
      <c r="C1318" s="797">
        <v>13159.5</v>
      </c>
      <c r="D1318" s="797">
        <v>113</v>
      </c>
      <c r="E1318" s="176">
        <f t="shared" si="124"/>
        <v>38595439.000000075</v>
      </c>
      <c r="F1318" s="176">
        <f t="shared" si="124"/>
        <v>1428094</v>
      </c>
      <c r="G1318" s="177">
        <f t="shared" si="120"/>
        <v>5930414.1999999359</v>
      </c>
      <c r="H1318" s="177">
        <f t="shared" si="121"/>
        <v>35419</v>
      </c>
    </row>
    <row r="1319" spans="1:8" x14ac:dyDescent="0.25">
      <c r="A1319" s="796" t="s">
        <v>853</v>
      </c>
      <c r="B1319" s="797">
        <v>1317</v>
      </c>
      <c r="C1319" s="797">
        <v>5267.7000000000007</v>
      </c>
      <c r="D1319" s="797">
        <v>42</v>
      </c>
      <c r="E1319" s="176">
        <f t="shared" si="124"/>
        <v>38600706.700000077</v>
      </c>
      <c r="F1319" s="176">
        <f t="shared" si="124"/>
        <v>1428136</v>
      </c>
      <c r="G1319" s="177">
        <f t="shared" si="120"/>
        <v>5925146.4999999329</v>
      </c>
      <c r="H1319" s="177">
        <f t="shared" si="121"/>
        <v>35377</v>
      </c>
    </row>
    <row r="1320" spans="1:8" x14ac:dyDescent="0.25">
      <c r="A1320" s="796" t="s">
        <v>853</v>
      </c>
      <c r="B1320" s="797">
        <v>1318</v>
      </c>
      <c r="C1320" s="797">
        <v>9226.2999999999993</v>
      </c>
      <c r="D1320" s="797">
        <v>84</v>
      </c>
      <c r="E1320" s="176">
        <f t="shared" si="124"/>
        <v>38609933.000000075</v>
      </c>
      <c r="F1320" s="176">
        <f t="shared" si="124"/>
        <v>1428220</v>
      </c>
      <c r="G1320" s="177">
        <f t="shared" si="120"/>
        <v>5915920.1999999359</v>
      </c>
      <c r="H1320" s="177">
        <f t="shared" si="121"/>
        <v>35293</v>
      </c>
    </row>
    <row r="1321" spans="1:8" x14ac:dyDescent="0.25">
      <c r="A1321" s="796" t="s">
        <v>853</v>
      </c>
      <c r="B1321" s="797">
        <v>1319</v>
      </c>
      <c r="C1321" s="797">
        <v>10551.5</v>
      </c>
      <c r="D1321" s="797">
        <v>96</v>
      </c>
      <c r="E1321" s="176">
        <f t="shared" si="124"/>
        <v>38620484.500000075</v>
      </c>
      <c r="F1321" s="176">
        <f t="shared" si="124"/>
        <v>1428316</v>
      </c>
      <c r="G1321" s="177">
        <f t="shared" si="120"/>
        <v>5905368.6999999359</v>
      </c>
      <c r="H1321" s="177">
        <f t="shared" si="121"/>
        <v>35197</v>
      </c>
    </row>
    <row r="1322" spans="1:8" x14ac:dyDescent="0.25">
      <c r="A1322" s="796" t="s">
        <v>853</v>
      </c>
      <c r="B1322" s="797">
        <v>1320</v>
      </c>
      <c r="C1322" s="797">
        <v>10560.500000000002</v>
      </c>
      <c r="D1322" s="797">
        <v>78</v>
      </c>
      <c r="E1322" s="176">
        <f t="shared" si="124"/>
        <v>38631045.000000075</v>
      </c>
      <c r="F1322" s="176">
        <f t="shared" si="124"/>
        <v>1428394</v>
      </c>
      <c r="G1322" s="177">
        <f t="shared" si="120"/>
        <v>5894808.1999999359</v>
      </c>
      <c r="H1322" s="177">
        <f t="shared" si="121"/>
        <v>35119</v>
      </c>
    </row>
    <row r="1323" spans="1:8" x14ac:dyDescent="0.25">
      <c r="A1323" s="796" t="s">
        <v>853</v>
      </c>
      <c r="B1323" s="797">
        <v>1321</v>
      </c>
      <c r="C1323" s="797">
        <v>5285</v>
      </c>
      <c r="D1323" s="797">
        <v>48</v>
      </c>
      <c r="E1323" s="176">
        <f t="shared" si="124"/>
        <v>38636330.000000075</v>
      </c>
      <c r="F1323" s="176">
        <f t="shared" si="124"/>
        <v>1428442</v>
      </c>
      <c r="G1323" s="177">
        <f t="shared" si="120"/>
        <v>5889523.1999999359</v>
      </c>
      <c r="H1323" s="177">
        <f t="shared" si="121"/>
        <v>35071</v>
      </c>
    </row>
    <row r="1324" spans="1:8" x14ac:dyDescent="0.25">
      <c r="A1324" s="796" t="s">
        <v>853</v>
      </c>
      <c r="B1324" s="797">
        <v>1322</v>
      </c>
      <c r="C1324" s="797">
        <v>7931.5999999999995</v>
      </c>
      <c r="D1324" s="797">
        <v>72</v>
      </c>
      <c r="E1324" s="176">
        <f t="shared" si="124"/>
        <v>38644261.600000076</v>
      </c>
      <c r="F1324" s="176">
        <f t="shared" si="124"/>
        <v>1428514</v>
      </c>
      <c r="G1324" s="177">
        <f t="shared" si="120"/>
        <v>5881591.5999999344</v>
      </c>
      <c r="H1324" s="177">
        <f t="shared" si="121"/>
        <v>34999</v>
      </c>
    </row>
    <row r="1325" spans="1:8" x14ac:dyDescent="0.25">
      <c r="A1325" s="796" t="s">
        <v>853</v>
      </c>
      <c r="B1325" s="797">
        <v>1323</v>
      </c>
      <c r="C1325" s="797">
        <v>3968.8</v>
      </c>
      <c r="D1325" s="797">
        <v>35</v>
      </c>
      <c r="E1325" s="176">
        <f t="shared" si="124"/>
        <v>38648230.400000073</v>
      </c>
      <c r="F1325" s="176">
        <f t="shared" si="124"/>
        <v>1428549</v>
      </c>
      <c r="G1325" s="177">
        <f t="shared" si="120"/>
        <v>5877622.7999999374</v>
      </c>
      <c r="H1325" s="177">
        <f t="shared" si="121"/>
        <v>34964</v>
      </c>
    </row>
    <row r="1326" spans="1:8" x14ac:dyDescent="0.25">
      <c r="A1326" s="796" t="s">
        <v>853</v>
      </c>
      <c r="B1326" s="797">
        <v>1324</v>
      </c>
      <c r="C1326" s="797">
        <v>15887.9</v>
      </c>
      <c r="D1326" s="797">
        <v>138</v>
      </c>
      <c r="E1326" s="176">
        <f t="shared" si="124"/>
        <v>38664118.300000072</v>
      </c>
      <c r="F1326" s="176">
        <f t="shared" si="124"/>
        <v>1428687</v>
      </c>
      <c r="G1326" s="177">
        <f t="shared" si="120"/>
        <v>5861734.8999999389</v>
      </c>
      <c r="H1326" s="177">
        <f t="shared" si="121"/>
        <v>34826</v>
      </c>
    </row>
    <row r="1327" spans="1:8" x14ac:dyDescent="0.25">
      <c r="A1327" s="796" t="s">
        <v>853</v>
      </c>
      <c r="B1327" s="797">
        <v>1325</v>
      </c>
      <c r="C1327" s="797">
        <v>10598.099999999999</v>
      </c>
      <c r="D1327" s="797">
        <v>82</v>
      </c>
      <c r="E1327" s="176">
        <f t="shared" si="124"/>
        <v>38674716.400000073</v>
      </c>
      <c r="F1327" s="176">
        <f t="shared" si="124"/>
        <v>1428769</v>
      </c>
      <c r="G1327" s="177">
        <f t="shared" si="120"/>
        <v>5851136.7999999374</v>
      </c>
      <c r="H1327" s="177">
        <f t="shared" si="121"/>
        <v>34744</v>
      </c>
    </row>
    <row r="1328" spans="1:8" x14ac:dyDescent="0.25">
      <c r="A1328" s="796" t="s">
        <v>853</v>
      </c>
      <c r="B1328" s="797">
        <v>1326</v>
      </c>
      <c r="C1328" s="797">
        <v>11933</v>
      </c>
      <c r="D1328" s="797">
        <v>108</v>
      </c>
      <c r="E1328" s="176">
        <f t="shared" si="124"/>
        <v>38686649.400000073</v>
      </c>
      <c r="F1328" s="176">
        <f t="shared" si="124"/>
        <v>1428877</v>
      </c>
      <c r="G1328" s="177">
        <f t="shared" si="120"/>
        <v>5839203.7999999374</v>
      </c>
      <c r="H1328" s="177">
        <f t="shared" si="121"/>
        <v>34636</v>
      </c>
    </row>
    <row r="1329" spans="1:8" x14ac:dyDescent="0.25">
      <c r="A1329" s="796" t="s">
        <v>853</v>
      </c>
      <c r="B1329" s="797">
        <v>1327</v>
      </c>
      <c r="C1329" s="797">
        <v>7962.7000000000007</v>
      </c>
      <c r="D1329" s="797">
        <v>66</v>
      </c>
      <c r="E1329" s="176">
        <f t="shared" si="124"/>
        <v>38694612.100000076</v>
      </c>
      <c r="F1329" s="176">
        <f t="shared" si="124"/>
        <v>1428943</v>
      </c>
      <c r="G1329" s="177">
        <f t="shared" si="120"/>
        <v>5831241.0999999344</v>
      </c>
      <c r="H1329" s="177">
        <f t="shared" si="121"/>
        <v>34570</v>
      </c>
    </row>
    <row r="1330" spans="1:8" x14ac:dyDescent="0.25">
      <c r="A1330" s="796" t="s">
        <v>853</v>
      </c>
      <c r="B1330" s="797">
        <v>1328</v>
      </c>
      <c r="C1330" s="797">
        <v>10624.7</v>
      </c>
      <c r="D1330" s="797">
        <v>87</v>
      </c>
      <c r="E1330" s="176">
        <f t="shared" si="124"/>
        <v>38705236.800000079</v>
      </c>
      <c r="F1330" s="176">
        <f t="shared" si="124"/>
        <v>1429030</v>
      </c>
      <c r="G1330" s="177">
        <f t="shared" si="120"/>
        <v>5820616.3999999315</v>
      </c>
      <c r="H1330" s="177">
        <f t="shared" si="121"/>
        <v>34483</v>
      </c>
    </row>
    <row r="1331" spans="1:8" x14ac:dyDescent="0.25">
      <c r="A1331" s="796" t="s">
        <v>853</v>
      </c>
      <c r="B1331" s="797">
        <v>1329</v>
      </c>
      <c r="C1331" s="797">
        <v>9303.2000000000007</v>
      </c>
      <c r="D1331" s="797">
        <v>72</v>
      </c>
      <c r="E1331" s="176">
        <f t="shared" si="124"/>
        <v>38714540.000000082</v>
      </c>
      <c r="F1331" s="176">
        <f t="shared" si="124"/>
        <v>1429102</v>
      </c>
      <c r="G1331" s="177">
        <f t="shared" si="120"/>
        <v>5811313.1999999285</v>
      </c>
      <c r="H1331" s="177">
        <f t="shared" si="121"/>
        <v>34411</v>
      </c>
    </row>
    <row r="1332" spans="1:8" x14ac:dyDescent="0.25">
      <c r="A1332" s="796" t="s">
        <v>853</v>
      </c>
      <c r="B1332" s="797">
        <v>1330</v>
      </c>
      <c r="C1332" s="797">
        <v>9309.5999999999985</v>
      </c>
      <c r="D1332" s="797">
        <v>78</v>
      </c>
      <c r="E1332" s="176">
        <f t="shared" ref="E1332:F1347" si="125">E1331+C1332</f>
        <v>38723849.600000083</v>
      </c>
      <c r="F1332" s="176">
        <f t="shared" si="125"/>
        <v>1429180</v>
      </c>
      <c r="G1332" s="177">
        <f t="shared" si="120"/>
        <v>5802003.599999927</v>
      </c>
      <c r="H1332" s="177">
        <f t="shared" si="121"/>
        <v>34333</v>
      </c>
    </row>
    <row r="1333" spans="1:8" x14ac:dyDescent="0.25">
      <c r="A1333" s="796" t="s">
        <v>853</v>
      </c>
      <c r="B1333" s="797">
        <v>1331</v>
      </c>
      <c r="C1333" s="797">
        <v>11977.800000000001</v>
      </c>
      <c r="D1333" s="797">
        <v>96</v>
      </c>
      <c r="E1333" s="176">
        <f t="shared" si="125"/>
        <v>38735827.40000008</v>
      </c>
      <c r="F1333" s="176">
        <f t="shared" si="125"/>
        <v>1429276</v>
      </c>
      <c r="G1333" s="177">
        <f t="shared" si="120"/>
        <v>5790025.79999993</v>
      </c>
      <c r="H1333" s="177">
        <f t="shared" si="121"/>
        <v>34237</v>
      </c>
    </row>
    <row r="1334" spans="1:8" x14ac:dyDescent="0.25">
      <c r="A1334" s="796" t="s">
        <v>853</v>
      </c>
      <c r="B1334" s="797">
        <v>1332</v>
      </c>
      <c r="C1334" s="797">
        <v>11988.2</v>
      </c>
      <c r="D1334" s="797">
        <v>102</v>
      </c>
      <c r="E1334" s="176">
        <f t="shared" si="125"/>
        <v>38747815.600000083</v>
      </c>
      <c r="F1334" s="176">
        <f t="shared" si="125"/>
        <v>1429378</v>
      </c>
      <c r="G1334" s="177">
        <f t="shared" si="120"/>
        <v>5778037.599999927</v>
      </c>
      <c r="H1334" s="177">
        <f t="shared" si="121"/>
        <v>34135</v>
      </c>
    </row>
    <row r="1335" spans="1:8" x14ac:dyDescent="0.25">
      <c r="A1335" s="796" t="s">
        <v>853</v>
      </c>
      <c r="B1335" s="797">
        <v>1333</v>
      </c>
      <c r="C1335" s="797">
        <v>9329.9999999999982</v>
      </c>
      <c r="D1335" s="797">
        <v>70</v>
      </c>
      <c r="E1335" s="176">
        <f t="shared" si="125"/>
        <v>38757145.600000083</v>
      </c>
      <c r="F1335" s="176">
        <f t="shared" si="125"/>
        <v>1429448</v>
      </c>
      <c r="G1335" s="177">
        <f t="shared" si="120"/>
        <v>5768707.599999927</v>
      </c>
      <c r="H1335" s="177">
        <f t="shared" si="121"/>
        <v>34065</v>
      </c>
    </row>
    <row r="1336" spans="1:8" x14ac:dyDescent="0.25">
      <c r="A1336" s="796" t="s">
        <v>853</v>
      </c>
      <c r="B1336" s="797">
        <v>1334</v>
      </c>
      <c r="C1336" s="797">
        <v>9338.1999999999989</v>
      </c>
      <c r="D1336" s="797">
        <v>84</v>
      </c>
      <c r="E1336" s="176">
        <f t="shared" si="125"/>
        <v>38766483.800000086</v>
      </c>
      <c r="F1336" s="176">
        <f t="shared" si="125"/>
        <v>1429532</v>
      </c>
      <c r="G1336" s="177">
        <f t="shared" si="120"/>
        <v>5759369.399999924</v>
      </c>
      <c r="H1336" s="177">
        <f t="shared" si="121"/>
        <v>33981</v>
      </c>
    </row>
    <row r="1337" spans="1:8" x14ac:dyDescent="0.25">
      <c r="A1337" s="796" t="s">
        <v>853</v>
      </c>
      <c r="B1337" s="797">
        <v>1335</v>
      </c>
      <c r="C1337" s="797">
        <v>8010.1</v>
      </c>
      <c r="D1337" s="797">
        <v>69</v>
      </c>
      <c r="E1337" s="176">
        <f t="shared" si="125"/>
        <v>38774493.900000088</v>
      </c>
      <c r="F1337" s="176">
        <f t="shared" si="125"/>
        <v>1429601</v>
      </c>
      <c r="G1337" s="177">
        <f t="shared" si="120"/>
        <v>5751359.2999999225</v>
      </c>
      <c r="H1337" s="177">
        <f t="shared" si="121"/>
        <v>33912</v>
      </c>
    </row>
    <row r="1338" spans="1:8" x14ac:dyDescent="0.25">
      <c r="A1338" s="796" t="s">
        <v>853</v>
      </c>
      <c r="B1338" s="797">
        <v>1336</v>
      </c>
      <c r="C1338" s="797">
        <v>10688.1</v>
      </c>
      <c r="D1338" s="797">
        <v>84</v>
      </c>
      <c r="E1338" s="176">
        <f t="shared" si="125"/>
        <v>38785182.000000089</v>
      </c>
      <c r="F1338" s="176">
        <f t="shared" si="125"/>
        <v>1429685</v>
      </c>
      <c r="G1338" s="177">
        <f t="shared" si="120"/>
        <v>5740671.199999921</v>
      </c>
      <c r="H1338" s="177">
        <f t="shared" si="121"/>
        <v>33828</v>
      </c>
    </row>
    <row r="1339" spans="1:8" x14ac:dyDescent="0.25">
      <c r="A1339" s="796" t="s">
        <v>853</v>
      </c>
      <c r="B1339" s="797">
        <v>1337</v>
      </c>
      <c r="C1339" s="797">
        <v>20054.899999999994</v>
      </c>
      <c r="D1339" s="797">
        <v>174</v>
      </c>
      <c r="E1339" s="176">
        <f t="shared" si="125"/>
        <v>38805236.900000088</v>
      </c>
      <c r="F1339" s="176">
        <f t="shared" si="125"/>
        <v>1429859</v>
      </c>
      <c r="G1339" s="177">
        <f t="shared" si="120"/>
        <v>5720616.2999999225</v>
      </c>
      <c r="H1339" s="177">
        <f t="shared" si="121"/>
        <v>33654</v>
      </c>
    </row>
    <row r="1340" spans="1:8" x14ac:dyDescent="0.25">
      <c r="A1340" s="796" t="s">
        <v>853</v>
      </c>
      <c r="B1340" s="797">
        <v>1338</v>
      </c>
      <c r="C1340" s="797">
        <v>8026.8</v>
      </c>
      <c r="D1340" s="797">
        <v>72</v>
      </c>
      <c r="E1340" s="176">
        <f t="shared" si="125"/>
        <v>38813263.700000085</v>
      </c>
      <c r="F1340" s="176">
        <f t="shared" si="125"/>
        <v>1429931</v>
      </c>
      <c r="G1340" s="177">
        <f t="shared" si="120"/>
        <v>5712589.4999999255</v>
      </c>
      <c r="H1340" s="177">
        <f t="shared" si="121"/>
        <v>33582</v>
      </c>
    </row>
    <row r="1341" spans="1:8" x14ac:dyDescent="0.25">
      <c r="A1341" s="796" t="s">
        <v>853</v>
      </c>
      <c r="B1341" s="797">
        <v>1339</v>
      </c>
      <c r="C1341" s="797">
        <v>9372</v>
      </c>
      <c r="D1341" s="797">
        <v>84</v>
      </c>
      <c r="E1341" s="176">
        <f t="shared" si="125"/>
        <v>38822635.700000085</v>
      </c>
      <c r="F1341" s="176">
        <f t="shared" si="125"/>
        <v>1430015</v>
      </c>
      <c r="G1341" s="177">
        <f t="shared" si="120"/>
        <v>5703217.4999999255</v>
      </c>
      <c r="H1341" s="177">
        <f t="shared" si="121"/>
        <v>33498</v>
      </c>
    </row>
    <row r="1342" spans="1:8" x14ac:dyDescent="0.25">
      <c r="A1342" s="796" t="s">
        <v>853</v>
      </c>
      <c r="B1342" s="797">
        <v>1340</v>
      </c>
      <c r="C1342" s="797">
        <v>21440.100000000002</v>
      </c>
      <c r="D1342" s="797">
        <v>176</v>
      </c>
      <c r="E1342" s="176">
        <f t="shared" si="125"/>
        <v>38844075.800000086</v>
      </c>
      <c r="F1342" s="176">
        <f t="shared" si="125"/>
        <v>1430191</v>
      </c>
      <c r="G1342" s="177">
        <f t="shared" si="120"/>
        <v>5681777.399999924</v>
      </c>
      <c r="H1342" s="177">
        <f t="shared" si="121"/>
        <v>33322</v>
      </c>
    </row>
    <row r="1343" spans="1:8" x14ac:dyDescent="0.25">
      <c r="A1343" s="796" t="s">
        <v>853</v>
      </c>
      <c r="B1343" s="797">
        <v>1341</v>
      </c>
      <c r="C1343" s="797">
        <v>5364.2</v>
      </c>
      <c r="D1343" s="797">
        <v>48</v>
      </c>
      <c r="E1343" s="176">
        <f t="shared" si="125"/>
        <v>38849440.000000089</v>
      </c>
      <c r="F1343" s="176">
        <f t="shared" si="125"/>
        <v>1430239</v>
      </c>
      <c r="G1343" s="177">
        <f t="shared" si="120"/>
        <v>5676413.199999921</v>
      </c>
      <c r="H1343" s="177">
        <f t="shared" si="121"/>
        <v>33274</v>
      </c>
    </row>
    <row r="1344" spans="1:8" x14ac:dyDescent="0.25">
      <c r="A1344" s="796" t="s">
        <v>853</v>
      </c>
      <c r="B1344" s="797">
        <v>1342</v>
      </c>
      <c r="C1344" s="797">
        <v>13420.499999999998</v>
      </c>
      <c r="D1344" s="797">
        <v>112</v>
      </c>
      <c r="E1344" s="176">
        <f t="shared" si="125"/>
        <v>38862860.500000089</v>
      </c>
      <c r="F1344" s="176">
        <f t="shared" si="125"/>
        <v>1430351</v>
      </c>
      <c r="G1344" s="177">
        <f t="shared" si="120"/>
        <v>5662992.699999921</v>
      </c>
      <c r="H1344" s="177">
        <f t="shared" si="121"/>
        <v>33162</v>
      </c>
    </row>
    <row r="1345" spans="1:8" x14ac:dyDescent="0.25">
      <c r="A1345" s="796" t="s">
        <v>853</v>
      </c>
      <c r="B1345" s="797">
        <v>1343</v>
      </c>
      <c r="C1345" s="797">
        <v>12085.6</v>
      </c>
      <c r="D1345" s="797">
        <v>95</v>
      </c>
      <c r="E1345" s="176">
        <f t="shared" si="125"/>
        <v>38874946.100000091</v>
      </c>
      <c r="F1345" s="176">
        <f t="shared" si="125"/>
        <v>1430446</v>
      </c>
      <c r="G1345" s="177">
        <f t="shared" si="120"/>
        <v>5650907.0999999195</v>
      </c>
      <c r="H1345" s="177">
        <f t="shared" si="121"/>
        <v>33067</v>
      </c>
    </row>
    <row r="1346" spans="1:8" x14ac:dyDescent="0.25">
      <c r="A1346" s="796" t="s">
        <v>853</v>
      </c>
      <c r="B1346" s="797">
        <v>1344</v>
      </c>
      <c r="C1346" s="797">
        <v>9407.1</v>
      </c>
      <c r="D1346" s="797">
        <v>84</v>
      </c>
      <c r="E1346" s="176">
        <f t="shared" si="125"/>
        <v>38884353.200000092</v>
      </c>
      <c r="F1346" s="176">
        <f t="shared" si="125"/>
        <v>1430530</v>
      </c>
      <c r="G1346" s="177">
        <f t="shared" si="120"/>
        <v>5641499.999999918</v>
      </c>
      <c r="H1346" s="177">
        <f t="shared" si="121"/>
        <v>32983</v>
      </c>
    </row>
    <row r="1347" spans="1:8" x14ac:dyDescent="0.25">
      <c r="A1347" s="796" t="s">
        <v>853</v>
      </c>
      <c r="B1347" s="797">
        <v>1345</v>
      </c>
      <c r="C1347" s="797">
        <v>6725.5</v>
      </c>
      <c r="D1347" s="797">
        <v>58</v>
      </c>
      <c r="E1347" s="176">
        <f t="shared" si="125"/>
        <v>38891078.700000092</v>
      </c>
      <c r="F1347" s="176">
        <f t="shared" si="125"/>
        <v>1430588</v>
      </c>
      <c r="G1347" s="177">
        <f t="shared" ref="G1347:G1410" si="126">$E$2394-E1347</f>
        <v>5634774.499999918</v>
      </c>
      <c r="H1347" s="177">
        <f t="shared" ref="H1347:H1410" si="127">$F$2394-F1347</f>
        <v>32925</v>
      </c>
    </row>
    <row r="1348" spans="1:8" x14ac:dyDescent="0.25">
      <c r="A1348" s="796" t="s">
        <v>853</v>
      </c>
      <c r="B1348" s="797">
        <v>1346</v>
      </c>
      <c r="C1348" s="797">
        <v>4037.8</v>
      </c>
      <c r="D1348" s="797">
        <v>36</v>
      </c>
      <c r="E1348" s="176">
        <f t="shared" ref="E1348:F1363" si="128">E1347+C1348</f>
        <v>38895116.500000089</v>
      </c>
      <c r="F1348" s="176">
        <f t="shared" si="128"/>
        <v>1430624</v>
      </c>
      <c r="G1348" s="177">
        <f t="shared" si="126"/>
        <v>5630736.699999921</v>
      </c>
      <c r="H1348" s="177">
        <f t="shared" si="127"/>
        <v>32889</v>
      </c>
    </row>
    <row r="1349" spans="1:8" x14ac:dyDescent="0.25">
      <c r="A1349" s="796" t="s">
        <v>853</v>
      </c>
      <c r="B1349" s="797">
        <v>1347</v>
      </c>
      <c r="C1349" s="797">
        <v>10774.699999999999</v>
      </c>
      <c r="D1349" s="797">
        <v>96</v>
      </c>
      <c r="E1349" s="176">
        <f t="shared" si="128"/>
        <v>38905891.200000092</v>
      </c>
      <c r="F1349" s="176">
        <f t="shared" si="128"/>
        <v>1430720</v>
      </c>
      <c r="G1349" s="177">
        <f t="shared" si="126"/>
        <v>5619961.999999918</v>
      </c>
      <c r="H1349" s="177">
        <f t="shared" si="127"/>
        <v>32793</v>
      </c>
    </row>
    <row r="1350" spans="1:8" x14ac:dyDescent="0.25">
      <c r="A1350" s="796" t="s">
        <v>853</v>
      </c>
      <c r="B1350" s="797">
        <v>1348</v>
      </c>
      <c r="C1350" s="797">
        <v>10782.500000000002</v>
      </c>
      <c r="D1350" s="797">
        <v>90</v>
      </c>
      <c r="E1350" s="176">
        <f t="shared" si="128"/>
        <v>38916673.700000092</v>
      </c>
      <c r="F1350" s="176">
        <f t="shared" si="128"/>
        <v>1430810</v>
      </c>
      <c r="G1350" s="177">
        <f t="shared" si="126"/>
        <v>5609179.499999918</v>
      </c>
      <c r="H1350" s="177">
        <f t="shared" si="127"/>
        <v>32703</v>
      </c>
    </row>
    <row r="1351" spans="1:8" x14ac:dyDescent="0.25">
      <c r="A1351" s="796" t="s">
        <v>853</v>
      </c>
      <c r="B1351" s="797">
        <v>1349</v>
      </c>
      <c r="C1351" s="797">
        <v>9441.1</v>
      </c>
      <c r="D1351" s="797">
        <v>69</v>
      </c>
      <c r="E1351" s="176">
        <f t="shared" si="128"/>
        <v>38926114.800000094</v>
      </c>
      <c r="F1351" s="176">
        <f t="shared" si="128"/>
        <v>1430879</v>
      </c>
      <c r="G1351" s="177">
        <f t="shared" si="126"/>
        <v>5599738.3999999166</v>
      </c>
      <c r="H1351" s="177">
        <f t="shared" si="127"/>
        <v>32634</v>
      </c>
    </row>
    <row r="1352" spans="1:8" x14ac:dyDescent="0.25">
      <c r="A1352" s="796" t="s">
        <v>853</v>
      </c>
      <c r="B1352" s="797">
        <v>1350</v>
      </c>
      <c r="C1352" s="797">
        <v>8099.8</v>
      </c>
      <c r="D1352" s="797">
        <v>72</v>
      </c>
      <c r="E1352" s="176">
        <f t="shared" si="128"/>
        <v>38934214.600000091</v>
      </c>
      <c r="F1352" s="176">
        <f t="shared" si="128"/>
        <v>1430951</v>
      </c>
      <c r="G1352" s="177">
        <f t="shared" si="126"/>
        <v>5591638.5999999195</v>
      </c>
      <c r="H1352" s="177">
        <f t="shared" si="127"/>
        <v>32562</v>
      </c>
    </row>
    <row r="1353" spans="1:8" x14ac:dyDescent="0.25">
      <c r="A1353" s="796" t="s">
        <v>853</v>
      </c>
      <c r="B1353" s="797">
        <v>1351</v>
      </c>
      <c r="C1353" s="797">
        <v>2702.2</v>
      </c>
      <c r="D1353" s="797">
        <v>24</v>
      </c>
      <c r="E1353" s="176">
        <f t="shared" si="128"/>
        <v>38936916.800000094</v>
      </c>
      <c r="F1353" s="176">
        <f t="shared" si="128"/>
        <v>1430975</v>
      </c>
      <c r="G1353" s="177">
        <f t="shared" si="126"/>
        <v>5588936.3999999166</v>
      </c>
      <c r="H1353" s="177">
        <f t="shared" si="127"/>
        <v>32538</v>
      </c>
    </row>
    <row r="1354" spans="1:8" x14ac:dyDescent="0.25">
      <c r="A1354" s="796" t="s">
        <v>853</v>
      </c>
      <c r="B1354" s="797">
        <v>1352</v>
      </c>
      <c r="C1354" s="797">
        <v>8111.5</v>
      </c>
      <c r="D1354" s="797">
        <v>66</v>
      </c>
      <c r="E1354" s="176">
        <f t="shared" si="128"/>
        <v>38945028.300000094</v>
      </c>
      <c r="F1354" s="176">
        <f t="shared" si="128"/>
        <v>1431041</v>
      </c>
      <c r="G1354" s="177">
        <f t="shared" si="126"/>
        <v>5580824.8999999166</v>
      </c>
      <c r="H1354" s="177">
        <f t="shared" si="127"/>
        <v>32472</v>
      </c>
    </row>
    <row r="1355" spans="1:8" x14ac:dyDescent="0.25">
      <c r="A1355" s="796" t="s">
        <v>853</v>
      </c>
      <c r="B1355" s="797">
        <v>1353</v>
      </c>
      <c r="C1355" s="797">
        <v>10822.999999999998</v>
      </c>
      <c r="D1355" s="797">
        <v>96</v>
      </c>
      <c r="E1355" s="176">
        <f t="shared" si="128"/>
        <v>38955851.300000094</v>
      </c>
      <c r="F1355" s="176">
        <f t="shared" si="128"/>
        <v>1431137</v>
      </c>
      <c r="G1355" s="177">
        <f t="shared" si="126"/>
        <v>5570001.8999999166</v>
      </c>
      <c r="H1355" s="177">
        <f t="shared" si="127"/>
        <v>32376</v>
      </c>
    </row>
    <row r="1356" spans="1:8" x14ac:dyDescent="0.25">
      <c r="A1356" s="796" t="s">
        <v>853</v>
      </c>
      <c r="B1356" s="797">
        <v>1354</v>
      </c>
      <c r="C1356" s="797">
        <v>12186.499999999998</v>
      </c>
      <c r="D1356" s="797">
        <v>102</v>
      </c>
      <c r="E1356" s="176">
        <f t="shared" si="128"/>
        <v>38968037.800000094</v>
      </c>
      <c r="F1356" s="176">
        <f t="shared" si="128"/>
        <v>1431239</v>
      </c>
      <c r="G1356" s="177">
        <f t="shared" si="126"/>
        <v>5557815.3999999166</v>
      </c>
      <c r="H1356" s="177">
        <f t="shared" si="127"/>
        <v>32274</v>
      </c>
    </row>
    <row r="1357" spans="1:8" x14ac:dyDescent="0.25">
      <c r="A1357" s="796" t="s">
        <v>853</v>
      </c>
      <c r="B1357" s="797">
        <v>1355</v>
      </c>
      <c r="C1357" s="797">
        <v>9483.9</v>
      </c>
      <c r="D1357" s="797">
        <v>67</v>
      </c>
      <c r="E1357" s="176">
        <f t="shared" si="128"/>
        <v>38977521.700000092</v>
      </c>
      <c r="F1357" s="176">
        <f t="shared" si="128"/>
        <v>1431306</v>
      </c>
      <c r="G1357" s="177">
        <f t="shared" si="126"/>
        <v>5548331.499999918</v>
      </c>
      <c r="H1357" s="177">
        <f t="shared" si="127"/>
        <v>32207</v>
      </c>
    </row>
    <row r="1358" spans="1:8" x14ac:dyDescent="0.25">
      <c r="A1358" s="796" t="s">
        <v>853</v>
      </c>
      <c r="B1358" s="797">
        <v>1356</v>
      </c>
      <c r="C1358" s="797">
        <v>9491.5999999999985</v>
      </c>
      <c r="D1358" s="797">
        <v>75</v>
      </c>
      <c r="E1358" s="176">
        <f t="shared" si="128"/>
        <v>38987013.300000094</v>
      </c>
      <c r="F1358" s="176">
        <f t="shared" si="128"/>
        <v>1431381</v>
      </c>
      <c r="G1358" s="177">
        <f t="shared" si="126"/>
        <v>5538839.8999999166</v>
      </c>
      <c r="H1358" s="177">
        <f t="shared" si="127"/>
        <v>32132</v>
      </c>
    </row>
    <row r="1359" spans="1:8" x14ac:dyDescent="0.25">
      <c r="A1359" s="796" t="s">
        <v>853</v>
      </c>
      <c r="B1359" s="797">
        <v>1357</v>
      </c>
      <c r="C1359" s="797">
        <v>18997.7</v>
      </c>
      <c r="D1359" s="797">
        <v>149</v>
      </c>
      <c r="E1359" s="176">
        <f t="shared" si="128"/>
        <v>39006011.000000097</v>
      </c>
      <c r="F1359" s="176">
        <f t="shared" si="128"/>
        <v>1431530</v>
      </c>
      <c r="G1359" s="177">
        <f t="shared" si="126"/>
        <v>5519842.1999999136</v>
      </c>
      <c r="H1359" s="177">
        <f t="shared" si="127"/>
        <v>31983</v>
      </c>
    </row>
    <row r="1360" spans="1:8" x14ac:dyDescent="0.25">
      <c r="A1360" s="796" t="s">
        <v>853</v>
      </c>
      <c r="B1360" s="797">
        <v>1358</v>
      </c>
      <c r="C1360" s="797">
        <v>4073.4</v>
      </c>
      <c r="D1360" s="797">
        <v>30</v>
      </c>
      <c r="E1360" s="176">
        <f t="shared" si="128"/>
        <v>39010084.400000095</v>
      </c>
      <c r="F1360" s="176">
        <f t="shared" si="128"/>
        <v>1431560</v>
      </c>
      <c r="G1360" s="177">
        <f t="shared" si="126"/>
        <v>5515768.7999999151</v>
      </c>
      <c r="H1360" s="177">
        <f t="shared" si="127"/>
        <v>31953</v>
      </c>
    </row>
    <row r="1361" spans="1:8" x14ac:dyDescent="0.25">
      <c r="A1361" s="796" t="s">
        <v>853</v>
      </c>
      <c r="B1361" s="797">
        <v>1359</v>
      </c>
      <c r="C1361" s="797">
        <v>6794.8</v>
      </c>
      <c r="D1361" s="797">
        <v>49</v>
      </c>
      <c r="E1361" s="176">
        <f t="shared" si="128"/>
        <v>39016879.200000092</v>
      </c>
      <c r="F1361" s="176">
        <f t="shared" si="128"/>
        <v>1431609</v>
      </c>
      <c r="G1361" s="177">
        <f t="shared" si="126"/>
        <v>5508973.999999918</v>
      </c>
      <c r="H1361" s="177">
        <f t="shared" si="127"/>
        <v>31904</v>
      </c>
    </row>
    <row r="1362" spans="1:8" x14ac:dyDescent="0.25">
      <c r="A1362" s="796" t="s">
        <v>853</v>
      </c>
      <c r="B1362" s="797">
        <v>1360</v>
      </c>
      <c r="C1362" s="797">
        <v>13599</v>
      </c>
      <c r="D1362" s="797">
        <v>113</v>
      </c>
      <c r="E1362" s="176">
        <f t="shared" si="128"/>
        <v>39030478.200000092</v>
      </c>
      <c r="F1362" s="176">
        <f t="shared" si="128"/>
        <v>1431722</v>
      </c>
      <c r="G1362" s="177">
        <f t="shared" si="126"/>
        <v>5495374.999999918</v>
      </c>
      <c r="H1362" s="177">
        <f t="shared" si="127"/>
        <v>31791</v>
      </c>
    </row>
    <row r="1363" spans="1:8" x14ac:dyDescent="0.25">
      <c r="A1363" s="796" t="s">
        <v>853</v>
      </c>
      <c r="B1363" s="797">
        <v>1361</v>
      </c>
      <c r="C1363" s="797">
        <v>13610.499999999998</v>
      </c>
      <c r="D1363" s="797">
        <v>110</v>
      </c>
      <c r="E1363" s="176">
        <f t="shared" si="128"/>
        <v>39044088.700000092</v>
      </c>
      <c r="F1363" s="176">
        <f t="shared" si="128"/>
        <v>1431832</v>
      </c>
      <c r="G1363" s="177">
        <f t="shared" si="126"/>
        <v>5481764.499999918</v>
      </c>
      <c r="H1363" s="177">
        <f t="shared" si="127"/>
        <v>31681</v>
      </c>
    </row>
    <row r="1364" spans="1:8" x14ac:dyDescent="0.25">
      <c r="A1364" s="796" t="s">
        <v>853</v>
      </c>
      <c r="B1364" s="797">
        <v>1362</v>
      </c>
      <c r="C1364" s="797">
        <v>4086.3</v>
      </c>
      <c r="D1364" s="797">
        <v>22</v>
      </c>
      <c r="E1364" s="176">
        <f t="shared" ref="E1364:F1379" si="129">E1363+C1364</f>
        <v>39048175.000000089</v>
      </c>
      <c r="F1364" s="176">
        <f t="shared" si="129"/>
        <v>1431854</v>
      </c>
      <c r="G1364" s="177">
        <f t="shared" si="126"/>
        <v>5477678.199999921</v>
      </c>
      <c r="H1364" s="177">
        <f t="shared" si="127"/>
        <v>31659</v>
      </c>
    </row>
    <row r="1365" spans="1:8" x14ac:dyDescent="0.25">
      <c r="A1365" s="796" t="s">
        <v>853</v>
      </c>
      <c r="B1365" s="797">
        <v>1363</v>
      </c>
      <c r="C1365" s="797">
        <v>4088.8</v>
      </c>
      <c r="D1365" s="797">
        <v>34</v>
      </c>
      <c r="E1365" s="176">
        <f t="shared" si="129"/>
        <v>39052263.800000086</v>
      </c>
      <c r="F1365" s="176">
        <f t="shared" si="129"/>
        <v>1431888</v>
      </c>
      <c r="G1365" s="177">
        <f t="shared" si="126"/>
        <v>5473589.399999924</v>
      </c>
      <c r="H1365" s="177">
        <f t="shared" si="127"/>
        <v>31625</v>
      </c>
    </row>
    <row r="1366" spans="1:8" x14ac:dyDescent="0.25">
      <c r="A1366" s="796" t="s">
        <v>853</v>
      </c>
      <c r="B1366" s="797">
        <v>1364</v>
      </c>
      <c r="C1366" s="797">
        <v>4091.5</v>
      </c>
      <c r="D1366" s="797">
        <v>36</v>
      </c>
      <c r="E1366" s="176">
        <f t="shared" si="129"/>
        <v>39056355.300000086</v>
      </c>
      <c r="F1366" s="176">
        <f t="shared" si="129"/>
        <v>1431924</v>
      </c>
      <c r="G1366" s="177">
        <f t="shared" si="126"/>
        <v>5469497.899999924</v>
      </c>
      <c r="H1366" s="177">
        <f t="shared" si="127"/>
        <v>31589</v>
      </c>
    </row>
    <row r="1367" spans="1:8" x14ac:dyDescent="0.25">
      <c r="A1367" s="796" t="s">
        <v>853</v>
      </c>
      <c r="B1367" s="797">
        <v>1365</v>
      </c>
      <c r="C1367" s="797">
        <v>10920.899999999998</v>
      </c>
      <c r="D1367" s="797">
        <v>84</v>
      </c>
      <c r="E1367" s="176">
        <f t="shared" si="129"/>
        <v>39067276.200000085</v>
      </c>
      <c r="F1367" s="176">
        <f t="shared" si="129"/>
        <v>1432008</v>
      </c>
      <c r="G1367" s="177">
        <f t="shared" si="126"/>
        <v>5458576.9999999255</v>
      </c>
      <c r="H1367" s="177">
        <f t="shared" si="127"/>
        <v>31505</v>
      </c>
    </row>
    <row r="1368" spans="1:8" x14ac:dyDescent="0.25">
      <c r="A1368" s="796" t="s">
        <v>853</v>
      </c>
      <c r="B1368" s="797">
        <v>1366</v>
      </c>
      <c r="C1368" s="797">
        <v>6831.2</v>
      </c>
      <c r="D1368" s="797">
        <v>54</v>
      </c>
      <c r="E1368" s="176">
        <f t="shared" si="129"/>
        <v>39074107.400000088</v>
      </c>
      <c r="F1368" s="176">
        <f t="shared" si="129"/>
        <v>1432062</v>
      </c>
      <c r="G1368" s="177">
        <f t="shared" si="126"/>
        <v>5451745.7999999225</v>
      </c>
      <c r="H1368" s="177">
        <f t="shared" si="127"/>
        <v>31451</v>
      </c>
    </row>
    <row r="1369" spans="1:8" x14ac:dyDescent="0.25">
      <c r="A1369" s="796" t="s">
        <v>853</v>
      </c>
      <c r="B1369" s="797">
        <v>1367</v>
      </c>
      <c r="C1369" s="797">
        <v>12302.8</v>
      </c>
      <c r="D1369" s="797">
        <v>102</v>
      </c>
      <c r="E1369" s="176">
        <f t="shared" si="129"/>
        <v>39086410.200000085</v>
      </c>
      <c r="F1369" s="176">
        <f t="shared" si="129"/>
        <v>1432164</v>
      </c>
      <c r="G1369" s="177">
        <f t="shared" si="126"/>
        <v>5439442.9999999255</v>
      </c>
      <c r="H1369" s="177">
        <f t="shared" si="127"/>
        <v>31349</v>
      </c>
    </row>
    <row r="1370" spans="1:8" x14ac:dyDescent="0.25">
      <c r="A1370" s="796" t="s">
        <v>853</v>
      </c>
      <c r="B1370" s="797">
        <v>1368</v>
      </c>
      <c r="C1370" s="797">
        <v>12311.599999999999</v>
      </c>
      <c r="D1370" s="797">
        <v>83</v>
      </c>
      <c r="E1370" s="176">
        <f t="shared" si="129"/>
        <v>39098721.800000086</v>
      </c>
      <c r="F1370" s="176">
        <f t="shared" si="129"/>
        <v>1432247</v>
      </c>
      <c r="G1370" s="177">
        <f t="shared" si="126"/>
        <v>5427131.399999924</v>
      </c>
      <c r="H1370" s="177">
        <f t="shared" si="127"/>
        <v>31266</v>
      </c>
    </row>
    <row r="1371" spans="1:8" x14ac:dyDescent="0.25">
      <c r="A1371" s="796" t="s">
        <v>853</v>
      </c>
      <c r="B1371" s="797">
        <v>1369</v>
      </c>
      <c r="C1371" s="797">
        <v>6844.9000000000005</v>
      </c>
      <c r="D1371" s="797">
        <v>54</v>
      </c>
      <c r="E1371" s="176">
        <f t="shared" si="129"/>
        <v>39105566.700000085</v>
      </c>
      <c r="F1371" s="176">
        <f t="shared" si="129"/>
        <v>1432301</v>
      </c>
      <c r="G1371" s="177">
        <f t="shared" si="126"/>
        <v>5420286.4999999255</v>
      </c>
      <c r="H1371" s="177">
        <f t="shared" si="127"/>
        <v>31212</v>
      </c>
    </row>
    <row r="1372" spans="1:8" x14ac:dyDescent="0.25">
      <c r="A1372" s="796" t="s">
        <v>853</v>
      </c>
      <c r="B1372" s="797">
        <v>1370</v>
      </c>
      <c r="C1372" s="797">
        <v>12328.4</v>
      </c>
      <c r="D1372" s="797">
        <v>96</v>
      </c>
      <c r="E1372" s="176">
        <f t="shared" si="129"/>
        <v>39117895.100000083</v>
      </c>
      <c r="F1372" s="176">
        <f t="shared" si="129"/>
        <v>1432397</v>
      </c>
      <c r="G1372" s="177">
        <f t="shared" si="126"/>
        <v>5407958.099999927</v>
      </c>
      <c r="H1372" s="177">
        <f t="shared" si="127"/>
        <v>31116</v>
      </c>
    </row>
    <row r="1373" spans="1:8" x14ac:dyDescent="0.25">
      <c r="A1373" s="796" t="s">
        <v>853</v>
      </c>
      <c r="B1373" s="797">
        <v>1371</v>
      </c>
      <c r="C1373" s="797">
        <v>8226.7000000000007</v>
      </c>
      <c r="D1373" s="797">
        <v>66</v>
      </c>
      <c r="E1373" s="176">
        <f t="shared" si="129"/>
        <v>39126121.800000086</v>
      </c>
      <c r="F1373" s="176">
        <f t="shared" si="129"/>
        <v>1432463</v>
      </c>
      <c r="G1373" s="177">
        <f t="shared" si="126"/>
        <v>5399731.399999924</v>
      </c>
      <c r="H1373" s="177">
        <f t="shared" si="127"/>
        <v>31050</v>
      </c>
    </row>
    <row r="1374" spans="1:8" x14ac:dyDescent="0.25">
      <c r="A1374" s="796" t="s">
        <v>853</v>
      </c>
      <c r="B1374" s="797">
        <v>1372</v>
      </c>
      <c r="C1374" s="797">
        <v>6859.7</v>
      </c>
      <c r="D1374" s="797">
        <v>48</v>
      </c>
      <c r="E1374" s="176">
        <f t="shared" si="129"/>
        <v>39132981.500000089</v>
      </c>
      <c r="F1374" s="176">
        <f t="shared" si="129"/>
        <v>1432511</v>
      </c>
      <c r="G1374" s="177">
        <f t="shared" si="126"/>
        <v>5392871.699999921</v>
      </c>
      <c r="H1374" s="177">
        <f t="shared" si="127"/>
        <v>31002</v>
      </c>
    </row>
    <row r="1375" spans="1:8" x14ac:dyDescent="0.25">
      <c r="A1375" s="796" t="s">
        <v>853</v>
      </c>
      <c r="B1375" s="797">
        <v>1373</v>
      </c>
      <c r="C1375" s="797">
        <v>8238.5</v>
      </c>
      <c r="D1375" s="797">
        <v>48</v>
      </c>
      <c r="E1375" s="176">
        <f t="shared" si="129"/>
        <v>39141220.000000089</v>
      </c>
      <c r="F1375" s="176">
        <f t="shared" si="129"/>
        <v>1432559</v>
      </c>
      <c r="G1375" s="177">
        <f t="shared" si="126"/>
        <v>5384633.199999921</v>
      </c>
      <c r="H1375" s="177">
        <f t="shared" si="127"/>
        <v>30954</v>
      </c>
    </row>
    <row r="1376" spans="1:8" x14ac:dyDescent="0.25">
      <c r="A1376" s="796" t="s">
        <v>853</v>
      </c>
      <c r="B1376" s="797">
        <v>1374</v>
      </c>
      <c r="C1376" s="797">
        <v>9616.2000000000007</v>
      </c>
      <c r="D1376" s="797">
        <v>78</v>
      </c>
      <c r="E1376" s="176">
        <f t="shared" si="129"/>
        <v>39150836.200000092</v>
      </c>
      <c r="F1376" s="176">
        <f t="shared" si="129"/>
        <v>1432637</v>
      </c>
      <c r="G1376" s="177">
        <f t="shared" si="126"/>
        <v>5375016.999999918</v>
      </c>
      <c r="H1376" s="177">
        <f t="shared" si="127"/>
        <v>30876</v>
      </c>
    </row>
    <row r="1377" spans="1:8" x14ac:dyDescent="0.25">
      <c r="A1377" s="796" t="s">
        <v>853</v>
      </c>
      <c r="B1377" s="797">
        <v>1375</v>
      </c>
      <c r="C1377" s="797">
        <v>17874.300000000003</v>
      </c>
      <c r="D1377" s="797">
        <v>134</v>
      </c>
      <c r="E1377" s="176">
        <f t="shared" si="129"/>
        <v>39168710.500000089</v>
      </c>
      <c r="F1377" s="176">
        <f t="shared" si="129"/>
        <v>1432771</v>
      </c>
      <c r="G1377" s="177">
        <f t="shared" si="126"/>
        <v>5357142.699999921</v>
      </c>
      <c r="H1377" s="177">
        <f t="shared" si="127"/>
        <v>30742</v>
      </c>
    </row>
    <row r="1378" spans="1:8" x14ac:dyDescent="0.25">
      <c r="A1378" s="796" t="s">
        <v>853</v>
      </c>
      <c r="B1378" s="797">
        <v>1376</v>
      </c>
      <c r="C1378" s="797">
        <v>11006.6</v>
      </c>
      <c r="D1378" s="797">
        <v>90</v>
      </c>
      <c r="E1378" s="176">
        <f t="shared" si="129"/>
        <v>39179717.100000091</v>
      </c>
      <c r="F1378" s="176">
        <f t="shared" si="129"/>
        <v>1432861</v>
      </c>
      <c r="G1378" s="177">
        <f t="shared" si="126"/>
        <v>5346136.0999999195</v>
      </c>
      <c r="H1378" s="177">
        <f t="shared" si="127"/>
        <v>30652</v>
      </c>
    </row>
    <row r="1379" spans="1:8" x14ac:dyDescent="0.25">
      <c r="A1379" s="796" t="s">
        <v>853</v>
      </c>
      <c r="B1379" s="797">
        <v>1377</v>
      </c>
      <c r="C1379" s="797">
        <v>13769.1</v>
      </c>
      <c r="D1379" s="797">
        <v>117</v>
      </c>
      <c r="E1379" s="176">
        <f t="shared" si="129"/>
        <v>39193486.200000092</v>
      </c>
      <c r="F1379" s="176">
        <f t="shared" si="129"/>
        <v>1432978</v>
      </c>
      <c r="G1379" s="177">
        <f t="shared" si="126"/>
        <v>5332366.999999918</v>
      </c>
      <c r="H1379" s="177">
        <f t="shared" si="127"/>
        <v>30535</v>
      </c>
    </row>
    <row r="1380" spans="1:8" x14ac:dyDescent="0.25">
      <c r="A1380" s="796" t="s">
        <v>853</v>
      </c>
      <c r="B1380" s="797">
        <v>1378</v>
      </c>
      <c r="C1380" s="797">
        <v>4134</v>
      </c>
      <c r="D1380" s="797">
        <v>36</v>
      </c>
      <c r="E1380" s="176">
        <f t="shared" ref="E1380:F1395" si="130">E1379+C1380</f>
        <v>39197620.200000092</v>
      </c>
      <c r="F1380" s="176">
        <f t="shared" si="130"/>
        <v>1433014</v>
      </c>
      <c r="G1380" s="177">
        <f t="shared" si="126"/>
        <v>5328232.999999918</v>
      </c>
      <c r="H1380" s="177">
        <f t="shared" si="127"/>
        <v>30499</v>
      </c>
    </row>
    <row r="1381" spans="1:8" x14ac:dyDescent="0.25">
      <c r="A1381" s="796" t="s">
        <v>853</v>
      </c>
      <c r="B1381" s="797">
        <v>1379</v>
      </c>
      <c r="C1381" s="797">
        <v>12411.9</v>
      </c>
      <c r="D1381" s="797">
        <v>102</v>
      </c>
      <c r="E1381" s="176">
        <f t="shared" si="130"/>
        <v>39210032.100000091</v>
      </c>
      <c r="F1381" s="176">
        <f t="shared" si="130"/>
        <v>1433116</v>
      </c>
      <c r="G1381" s="177">
        <f t="shared" si="126"/>
        <v>5315821.0999999195</v>
      </c>
      <c r="H1381" s="177">
        <f t="shared" si="127"/>
        <v>30397</v>
      </c>
    </row>
    <row r="1382" spans="1:8" x14ac:dyDescent="0.25">
      <c r="A1382" s="796" t="s">
        <v>853</v>
      </c>
      <c r="B1382" s="797">
        <v>1380</v>
      </c>
      <c r="C1382" s="797">
        <v>8279.6</v>
      </c>
      <c r="D1382" s="797">
        <v>66</v>
      </c>
      <c r="E1382" s="176">
        <f t="shared" si="130"/>
        <v>39218311.700000092</v>
      </c>
      <c r="F1382" s="176">
        <f t="shared" si="130"/>
        <v>1433182</v>
      </c>
      <c r="G1382" s="177">
        <f t="shared" si="126"/>
        <v>5307541.499999918</v>
      </c>
      <c r="H1382" s="177">
        <f t="shared" si="127"/>
        <v>30331</v>
      </c>
    </row>
    <row r="1383" spans="1:8" x14ac:dyDescent="0.25">
      <c r="A1383" s="796" t="s">
        <v>853</v>
      </c>
      <c r="B1383" s="797">
        <v>1381</v>
      </c>
      <c r="C1383" s="797">
        <v>11047.7</v>
      </c>
      <c r="D1383" s="797">
        <v>84</v>
      </c>
      <c r="E1383" s="176">
        <f t="shared" si="130"/>
        <v>39229359.400000095</v>
      </c>
      <c r="F1383" s="176">
        <f t="shared" si="130"/>
        <v>1433266</v>
      </c>
      <c r="G1383" s="177">
        <f t="shared" si="126"/>
        <v>5296493.7999999151</v>
      </c>
      <c r="H1383" s="177">
        <f t="shared" si="127"/>
        <v>30247</v>
      </c>
    </row>
    <row r="1384" spans="1:8" x14ac:dyDescent="0.25">
      <c r="A1384" s="796" t="s">
        <v>853</v>
      </c>
      <c r="B1384" s="797">
        <v>1382</v>
      </c>
      <c r="C1384" s="797">
        <v>8291.9</v>
      </c>
      <c r="D1384" s="797">
        <v>66</v>
      </c>
      <c r="E1384" s="176">
        <f t="shared" si="130"/>
        <v>39237651.300000094</v>
      </c>
      <c r="F1384" s="176">
        <f t="shared" si="130"/>
        <v>1433332</v>
      </c>
      <c r="G1384" s="177">
        <f t="shared" si="126"/>
        <v>5288201.8999999166</v>
      </c>
      <c r="H1384" s="177">
        <f t="shared" si="127"/>
        <v>30181</v>
      </c>
    </row>
    <row r="1385" spans="1:8" x14ac:dyDescent="0.25">
      <c r="A1385" s="796" t="s">
        <v>853</v>
      </c>
      <c r="B1385" s="797">
        <v>1383</v>
      </c>
      <c r="C1385" s="797">
        <v>8296.2000000000007</v>
      </c>
      <c r="D1385" s="797">
        <v>72</v>
      </c>
      <c r="E1385" s="176">
        <f t="shared" si="130"/>
        <v>39245947.500000097</v>
      </c>
      <c r="F1385" s="176">
        <f t="shared" si="130"/>
        <v>1433404</v>
      </c>
      <c r="G1385" s="177">
        <f t="shared" si="126"/>
        <v>5279905.6999999136</v>
      </c>
      <c r="H1385" s="177">
        <f t="shared" si="127"/>
        <v>30109</v>
      </c>
    </row>
    <row r="1386" spans="1:8" x14ac:dyDescent="0.25">
      <c r="A1386" s="796" t="s">
        <v>853</v>
      </c>
      <c r="B1386" s="797">
        <v>1384</v>
      </c>
      <c r="C1386" s="797">
        <v>8303.5</v>
      </c>
      <c r="D1386" s="797">
        <v>72</v>
      </c>
      <c r="E1386" s="176">
        <f t="shared" si="130"/>
        <v>39254251.000000097</v>
      </c>
      <c r="F1386" s="176">
        <f t="shared" si="130"/>
        <v>1433476</v>
      </c>
      <c r="G1386" s="177">
        <f t="shared" si="126"/>
        <v>5271602.1999999136</v>
      </c>
      <c r="H1386" s="177">
        <f t="shared" si="127"/>
        <v>30037</v>
      </c>
    </row>
    <row r="1387" spans="1:8" x14ac:dyDescent="0.25">
      <c r="A1387" s="796" t="s">
        <v>853</v>
      </c>
      <c r="B1387" s="797">
        <v>1385</v>
      </c>
      <c r="C1387" s="797">
        <v>11079.300000000001</v>
      </c>
      <c r="D1387" s="797">
        <v>88</v>
      </c>
      <c r="E1387" s="176">
        <f t="shared" si="130"/>
        <v>39265330.300000094</v>
      </c>
      <c r="F1387" s="176">
        <f t="shared" si="130"/>
        <v>1433564</v>
      </c>
      <c r="G1387" s="177">
        <f t="shared" si="126"/>
        <v>5260522.8999999166</v>
      </c>
      <c r="H1387" s="177">
        <f t="shared" si="127"/>
        <v>29949</v>
      </c>
    </row>
    <row r="1388" spans="1:8" x14ac:dyDescent="0.25">
      <c r="A1388" s="796" t="s">
        <v>853</v>
      </c>
      <c r="B1388" s="797">
        <v>1386</v>
      </c>
      <c r="C1388" s="797">
        <v>9702.3000000000011</v>
      </c>
      <c r="D1388" s="797">
        <v>78</v>
      </c>
      <c r="E1388" s="176">
        <f t="shared" si="130"/>
        <v>39275032.600000091</v>
      </c>
      <c r="F1388" s="176">
        <f t="shared" si="130"/>
        <v>1433642</v>
      </c>
      <c r="G1388" s="177">
        <f t="shared" si="126"/>
        <v>5250820.5999999195</v>
      </c>
      <c r="H1388" s="177">
        <f t="shared" si="127"/>
        <v>29871</v>
      </c>
    </row>
    <row r="1389" spans="1:8" x14ac:dyDescent="0.25">
      <c r="A1389" s="796" t="s">
        <v>853</v>
      </c>
      <c r="B1389" s="797">
        <v>1387</v>
      </c>
      <c r="C1389" s="797">
        <v>9708.5999999999985</v>
      </c>
      <c r="D1389" s="797">
        <v>84</v>
      </c>
      <c r="E1389" s="176">
        <f t="shared" si="130"/>
        <v>39284741.200000092</v>
      </c>
      <c r="F1389" s="176">
        <f t="shared" si="130"/>
        <v>1433726</v>
      </c>
      <c r="G1389" s="177">
        <f t="shared" si="126"/>
        <v>5241111.999999918</v>
      </c>
      <c r="H1389" s="177">
        <f t="shared" si="127"/>
        <v>29787</v>
      </c>
    </row>
    <row r="1390" spans="1:8" x14ac:dyDescent="0.25">
      <c r="A1390" s="796" t="s">
        <v>853</v>
      </c>
      <c r="B1390" s="797">
        <v>1388</v>
      </c>
      <c r="C1390" s="797">
        <v>5551.4</v>
      </c>
      <c r="D1390" s="797">
        <v>30</v>
      </c>
      <c r="E1390" s="176">
        <f t="shared" si="130"/>
        <v>39290292.600000091</v>
      </c>
      <c r="F1390" s="176">
        <f t="shared" si="130"/>
        <v>1433756</v>
      </c>
      <c r="G1390" s="177">
        <f t="shared" si="126"/>
        <v>5235560.5999999195</v>
      </c>
      <c r="H1390" s="177">
        <f t="shared" si="127"/>
        <v>29757</v>
      </c>
    </row>
    <row r="1391" spans="1:8" x14ac:dyDescent="0.25">
      <c r="A1391" s="796" t="s">
        <v>853</v>
      </c>
      <c r="B1391" s="797">
        <v>1389</v>
      </c>
      <c r="C1391" s="797">
        <v>9722.4</v>
      </c>
      <c r="D1391" s="797">
        <v>72</v>
      </c>
      <c r="E1391" s="176">
        <f t="shared" si="130"/>
        <v>39300015.000000089</v>
      </c>
      <c r="F1391" s="176">
        <f t="shared" si="130"/>
        <v>1433828</v>
      </c>
      <c r="G1391" s="177">
        <f t="shared" si="126"/>
        <v>5225838.199999921</v>
      </c>
      <c r="H1391" s="177">
        <f t="shared" si="127"/>
        <v>29685</v>
      </c>
    </row>
    <row r="1392" spans="1:8" x14ac:dyDescent="0.25">
      <c r="A1392" s="796" t="s">
        <v>853</v>
      </c>
      <c r="B1392" s="797">
        <v>1390</v>
      </c>
      <c r="C1392" s="797">
        <v>11117.5</v>
      </c>
      <c r="D1392" s="797">
        <v>90</v>
      </c>
      <c r="E1392" s="176">
        <f t="shared" si="130"/>
        <v>39311132.500000089</v>
      </c>
      <c r="F1392" s="176">
        <f t="shared" si="130"/>
        <v>1433918</v>
      </c>
      <c r="G1392" s="177">
        <f t="shared" si="126"/>
        <v>5214720.699999921</v>
      </c>
      <c r="H1392" s="177">
        <f t="shared" si="127"/>
        <v>29595</v>
      </c>
    </row>
    <row r="1393" spans="1:8" x14ac:dyDescent="0.25">
      <c r="A1393" s="796" t="s">
        <v>853</v>
      </c>
      <c r="B1393" s="797">
        <v>1391</v>
      </c>
      <c r="C1393" s="797">
        <v>5563.5</v>
      </c>
      <c r="D1393" s="797">
        <v>48</v>
      </c>
      <c r="E1393" s="176">
        <f t="shared" si="130"/>
        <v>39316696.000000089</v>
      </c>
      <c r="F1393" s="176">
        <f t="shared" si="130"/>
        <v>1433966</v>
      </c>
      <c r="G1393" s="177">
        <f t="shared" si="126"/>
        <v>5209157.199999921</v>
      </c>
      <c r="H1393" s="177">
        <f t="shared" si="127"/>
        <v>29547</v>
      </c>
    </row>
    <row r="1394" spans="1:8" x14ac:dyDescent="0.25">
      <c r="A1394" s="796" t="s">
        <v>853</v>
      </c>
      <c r="B1394" s="797">
        <v>1392</v>
      </c>
      <c r="C1394" s="797">
        <v>8351.3999999999978</v>
      </c>
      <c r="D1394" s="797">
        <v>66</v>
      </c>
      <c r="E1394" s="176">
        <f t="shared" si="130"/>
        <v>39325047.400000088</v>
      </c>
      <c r="F1394" s="176">
        <f t="shared" si="130"/>
        <v>1434032</v>
      </c>
      <c r="G1394" s="177">
        <f t="shared" si="126"/>
        <v>5200805.7999999225</v>
      </c>
      <c r="H1394" s="177">
        <f t="shared" si="127"/>
        <v>29481</v>
      </c>
    </row>
    <row r="1395" spans="1:8" x14ac:dyDescent="0.25">
      <c r="A1395" s="796" t="s">
        <v>853</v>
      </c>
      <c r="B1395" s="797">
        <v>1393</v>
      </c>
      <c r="C1395" s="797">
        <v>9751.5</v>
      </c>
      <c r="D1395" s="797">
        <v>78</v>
      </c>
      <c r="E1395" s="176">
        <f t="shared" si="130"/>
        <v>39334798.900000088</v>
      </c>
      <c r="F1395" s="176">
        <f t="shared" si="130"/>
        <v>1434110</v>
      </c>
      <c r="G1395" s="177">
        <f t="shared" si="126"/>
        <v>5191054.2999999225</v>
      </c>
      <c r="H1395" s="177">
        <f t="shared" si="127"/>
        <v>29403</v>
      </c>
    </row>
    <row r="1396" spans="1:8" x14ac:dyDescent="0.25">
      <c r="A1396" s="796" t="s">
        <v>853</v>
      </c>
      <c r="B1396" s="797">
        <v>1394</v>
      </c>
      <c r="C1396" s="797">
        <v>5575.5</v>
      </c>
      <c r="D1396" s="797">
        <v>42</v>
      </c>
      <c r="E1396" s="176">
        <f t="shared" ref="E1396:F1411" si="131">E1395+C1396</f>
        <v>39340374.400000088</v>
      </c>
      <c r="F1396" s="176">
        <f t="shared" si="131"/>
        <v>1434152</v>
      </c>
      <c r="G1396" s="177">
        <f t="shared" si="126"/>
        <v>5185478.7999999225</v>
      </c>
      <c r="H1396" s="177">
        <f t="shared" si="127"/>
        <v>29361</v>
      </c>
    </row>
    <row r="1397" spans="1:8" x14ac:dyDescent="0.25">
      <c r="A1397" s="796" t="s">
        <v>853</v>
      </c>
      <c r="B1397" s="797">
        <v>1395</v>
      </c>
      <c r="C1397" s="797">
        <v>9765.1</v>
      </c>
      <c r="D1397" s="797">
        <v>84</v>
      </c>
      <c r="E1397" s="176">
        <f t="shared" si="131"/>
        <v>39350139.500000089</v>
      </c>
      <c r="F1397" s="176">
        <f t="shared" si="131"/>
        <v>1434236</v>
      </c>
      <c r="G1397" s="177">
        <f t="shared" si="126"/>
        <v>5175713.699999921</v>
      </c>
      <c r="H1397" s="177">
        <f t="shared" si="127"/>
        <v>29277</v>
      </c>
    </row>
    <row r="1398" spans="1:8" x14ac:dyDescent="0.25">
      <c r="A1398" s="796" t="s">
        <v>853</v>
      </c>
      <c r="B1398" s="797">
        <v>1396</v>
      </c>
      <c r="C1398" s="797">
        <v>12562.999999999998</v>
      </c>
      <c r="D1398" s="797">
        <v>84</v>
      </c>
      <c r="E1398" s="176">
        <f t="shared" si="131"/>
        <v>39362702.500000089</v>
      </c>
      <c r="F1398" s="176">
        <f t="shared" si="131"/>
        <v>1434320</v>
      </c>
      <c r="G1398" s="177">
        <f t="shared" si="126"/>
        <v>5163150.699999921</v>
      </c>
      <c r="H1398" s="177">
        <f t="shared" si="127"/>
        <v>29193</v>
      </c>
    </row>
    <row r="1399" spans="1:8" x14ac:dyDescent="0.25">
      <c r="A1399" s="796" t="s">
        <v>853</v>
      </c>
      <c r="B1399" s="797">
        <v>1397</v>
      </c>
      <c r="C1399" s="797">
        <v>8381.7999999999993</v>
      </c>
      <c r="D1399" s="797">
        <v>66</v>
      </c>
      <c r="E1399" s="176">
        <f t="shared" si="131"/>
        <v>39371084.300000086</v>
      </c>
      <c r="F1399" s="176">
        <f t="shared" si="131"/>
        <v>1434386</v>
      </c>
      <c r="G1399" s="177">
        <f t="shared" si="126"/>
        <v>5154768.899999924</v>
      </c>
      <c r="H1399" s="177">
        <f t="shared" si="127"/>
        <v>29127</v>
      </c>
    </row>
    <row r="1400" spans="1:8" x14ac:dyDescent="0.25">
      <c r="A1400" s="796" t="s">
        <v>853</v>
      </c>
      <c r="B1400" s="797">
        <v>1398</v>
      </c>
      <c r="C1400" s="797">
        <v>6989.2</v>
      </c>
      <c r="D1400" s="797">
        <v>54</v>
      </c>
      <c r="E1400" s="176">
        <f t="shared" si="131"/>
        <v>39378073.500000089</v>
      </c>
      <c r="F1400" s="176">
        <f t="shared" si="131"/>
        <v>1434440</v>
      </c>
      <c r="G1400" s="177">
        <f t="shared" si="126"/>
        <v>5147779.699999921</v>
      </c>
      <c r="H1400" s="177">
        <f t="shared" si="127"/>
        <v>29073</v>
      </c>
    </row>
    <row r="1401" spans="1:8" x14ac:dyDescent="0.25">
      <c r="A1401" s="796" t="s">
        <v>853</v>
      </c>
      <c r="B1401" s="797">
        <v>1399</v>
      </c>
      <c r="C1401" s="797">
        <v>8395.1</v>
      </c>
      <c r="D1401" s="797">
        <v>66</v>
      </c>
      <c r="E1401" s="176">
        <f t="shared" si="131"/>
        <v>39386468.600000091</v>
      </c>
      <c r="F1401" s="176">
        <f t="shared" si="131"/>
        <v>1434506</v>
      </c>
      <c r="G1401" s="177">
        <f t="shared" si="126"/>
        <v>5139384.5999999195</v>
      </c>
      <c r="H1401" s="177">
        <f t="shared" si="127"/>
        <v>29007</v>
      </c>
    </row>
    <row r="1402" spans="1:8" x14ac:dyDescent="0.25">
      <c r="A1402" s="796" t="s">
        <v>853</v>
      </c>
      <c r="B1402" s="797">
        <v>1400</v>
      </c>
      <c r="C1402" s="797">
        <v>8399.6999999999989</v>
      </c>
      <c r="D1402" s="797">
        <v>72</v>
      </c>
      <c r="E1402" s="176">
        <f t="shared" si="131"/>
        <v>39394868.300000094</v>
      </c>
      <c r="F1402" s="176">
        <f t="shared" si="131"/>
        <v>1434578</v>
      </c>
      <c r="G1402" s="177">
        <f t="shared" si="126"/>
        <v>5130984.8999999166</v>
      </c>
      <c r="H1402" s="177">
        <f t="shared" si="127"/>
        <v>28935</v>
      </c>
    </row>
    <row r="1403" spans="1:8" x14ac:dyDescent="0.25">
      <c r="A1403" s="796" t="s">
        <v>853</v>
      </c>
      <c r="B1403" s="797">
        <v>1401</v>
      </c>
      <c r="C1403" s="797">
        <v>14008.900000000001</v>
      </c>
      <c r="D1403" s="797">
        <v>92</v>
      </c>
      <c r="E1403" s="176">
        <f t="shared" si="131"/>
        <v>39408877.200000092</v>
      </c>
      <c r="F1403" s="176">
        <f t="shared" si="131"/>
        <v>1434670</v>
      </c>
      <c r="G1403" s="177">
        <f t="shared" si="126"/>
        <v>5116975.999999918</v>
      </c>
      <c r="H1403" s="177">
        <f t="shared" si="127"/>
        <v>28843</v>
      </c>
    </row>
    <row r="1404" spans="1:8" x14ac:dyDescent="0.25">
      <c r="A1404" s="796" t="s">
        <v>853</v>
      </c>
      <c r="B1404" s="797">
        <v>1402</v>
      </c>
      <c r="C1404" s="797">
        <v>7010.4</v>
      </c>
      <c r="D1404" s="797">
        <v>54</v>
      </c>
      <c r="E1404" s="176">
        <f t="shared" si="131"/>
        <v>39415887.600000091</v>
      </c>
      <c r="F1404" s="176">
        <f t="shared" si="131"/>
        <v>1434724</v>
      </c>
      <c r="G1404" s="177">
        <f t="shared" si="126"/>
        <v>5109965.5999999195</v>
      </c>
      <c r="H1404" s="177">
        <f t="shared" si="127"/>
        <v>28789</v>
      </c>
    </row>
    <row r="1405" spans="1:8" x14ac:dyDescent="0.25">
      <c r="A1405" s="796" t="s">
        <v>853</v>
      </c>
      <c r="B1405" s="797">
        <v>1403</v>
      </c>
      <c r="C1405" s="797">
        <v>2805.7</v>
      </c>
      <c r="D1405" s="797">
        <v>24</v>
      </c>
      <c r="E1405" s="176">
        <f t="shared" si="131"/>
        <v>39418693.300000094</v>
      </c>
      <c r="F1405" s="176">
        <f t="shared" si="131"/>
        <v>1434748</v>
      </c>
      <c r="G1405" s="177">
        <f t="shared" si="126"/>
        <v>5107159.8999999166</v>
      </c>
      <c r="H1405" s="177">
        <f t="shared" si="127"/>
        <v>28765</v>
      </c>
    </row>
    <row r="1406" spans="1:8" x14ac:dyDescent="0.25">
      <c r="A1406" s="796" t="s">
        <v>853</v>
      </c>
      <c r="B1406" s="797">
        <v>1404</v>
      </c>
      <c r="C1406" s="797">
        <v>5617</v>
      </c>
      <c r="D1406" s="797">
        <v>48</v>
      </c>
      <c r="E1406" s="176">
        <f t="shared" si="131"/>
        <v>39424310.300000094</v>
      </c>
      <c r="F1406" s="176">
        <f t="shared" si="131"/>
        <v>1434796</v>
      </c>
      <c r="G1406" s="177">
        <f t="shared" si="126"/>
        <v>5101542.8999999166</v>
      </c>
      <c r="H1406" s="177">
        <f t="shared" si="127"/>
        <v>28717</v>
      </c>
    </row>
    <row r="1407" spans="1:8" x14ac:dyDescent="0.25">
      <c r="A1407" s="796" t="s">
        <v>853</v>
      </c>
      <c r="B1407" s="797">
        <v>1405</v>
      </c>
      <c r="C1407" s="797">
        <v>8428.7999999999993</v>
      </c>
      <c r="D1407" s="797">
        <v>66</v>
      </c>
      <c r="E1407" s="176">
        <f t="shared" si="131"/>
        <v>39432739.100000091</v>
      </c>
      <c r="F1407" s="176">
        <f t="shared" si="131"/>
        <v>1434862</v>
      </c>
      <c r="G1407" s="177">
        <f t="shared" si="126"/>
        <v>5093114.0999999195</v>
      </c>
      <c r="H1407" s="177">
        <f t="shared" si="127"/>
        <v>28651</v>
      </c>
    </row>
    <row r="1408" spans="1:8" x14ac:dyDescent="0.25">
      <c r="A1408" s="796" t="s">
        <v>853</v>
      </c>
      <c r="B1408" s="797">
        <v>1406</v>
      </c>
      <c r="C1408" s="797">
        <v>11246.5</v>
      </c>
      <c r="D1408" s="797">
        <v>84</v>
      </c>
      <c r="E1408" s="176">
        <f t="shared" si="131"/>
        <v>39443985.600000091</v>
      </c>
      <c r="F1408" s="176">
        <f t="shared" si="131"/>
        <v>1434946</v>
      </c>
      <c r="G1408" s="177">
        <f t="shared" si="126"/>
        <v>5081867.5999999195</v>
      </c>
      <c r="H1408" s="177">
        <f t="shared" si="127"/>
        <v>28567</v>
      </c>
    </row>
    <row r="1409" spans="1:8" x14ac:dyDescent="0.25">
      <c r="A1409" s="796" t="s">
        <v>853</v>
      </c>
      <c r="B1409" s="797">
        <v>1407</v>
      </c>
      <c r="C1409" s="797">
        <v>11257.599999999999</v>
      </c>
      <c r="D1409" s="797">
        <v>78</v>
      </c>
      <c r="E1409" s="176">
        <f t="shared" si="131"/>
        <v>39455243.200000092</v>
      </c>
      <c r="F1409" s="176">
        <f t="shared" si="131"/>
        <v>1435024</v>
      </c>
      <c r="G1409" s="177">
        <f t="shared" si="126"/>
        <v>5070609.999999918</v>
      </c>
      <c r="H1409" s="177">
        <f t="shared" si="127"/>
        <v>28489</v>
      </c>
    </row>
    <row r="1410" spans="1:8" x14ac:dyDescent="0.25">
      <c r="A1410" s="796" t="s">
        <v>853</v>
      </c>
      <c r="B1410" s="797">
        <v>1408</v>
      </c>
      <c r="C1410" s="797">
        <v>2815.7</v>
      </c>
      <c r="D1410" s="797">
        <v>18</v>
      </c>
      <c r="E1410" s="176">
        <f t="shared" si="131"/>
        <v>39458058.900000095</v>
      </c>
      <c r="F1410" s="176">
        <f t="shared" si="131"/>
        <v>1435042</v>
      </c>
      <c r="G1410" s="177">
        <f t="shared" si="126"/>
        <v>5067794.2999999151</v>
      </c>
      <c r="H1410" s="177">
        <f t="shared" si="127"/>
        <v>28471</v>
      </c>
    </row>
    <row r="1411" spans="1:8" x14ac:dyDescent="0.25">
      <c r="A1411" s="796" t="s">
        <v>853</v>
      </c>
      <c r="B1411" s="797">
        <v>1409</v>
      </c>
      <c r="C1411" s="797">
        <v>9862.3000000000011</v>
      </c>
      <c r="D1411" s="797">
        <v>78</v>
      </c>
      <c r="E1411" s="176">
        <f t="shared" si="131"/>
        <v>39467921.200000092</v>
      </c>
      <c r="F1411" s="176">
        <f t="shared" si="131"/>
        <v>1435120</v>
      </c>
      <c r="G1411" s="177">
        <f t="shared" ref="G1411:G1474" si="132">$E$2394-E1411</f>
        <v>5057931.999999918</v>
      </c>
      <c r="H1411" s="177">
        <f t="shared" ref="H1411:H1474" si="133">$F$2394-F1411</f>
        <v>28393</v>
      </c>
    </row>
    <row r="1412" spans="1:8" x14ac:dyDescent="0.25">
      <c r="A1412" s="796" t="s">
        <v>853</v>
      </c>
      <c r="B1412" s="797">
        <v>1410</v>
      </c>
      <c r="C1412" s="797">
        <v>8459.9</v>
      </c>
      <c r="D1412" s="797">
        <v>66</v>
      </c>
      <c r="E1412" s="176">
        <f t="shared" ref="E1412:F1427" si="134">E1411+C1412</f>
        <v>39476381.100000091</v>
      </c>
      <c r="F1412" s="176">
        <f t="shared" si="134"/>
        <v>1435186</v>
      </c>
      <c r="G1412" s="177">
        <f t="shared" si="132"/>
        <v>5049472.0999999195</v>
      </c>
      <c r="H1412" s="177">
        <f t="shared" si="133"/>
        <v>28327</v>
      </c>
    </row>
    <row r="1413" spans="1:8" x14ac:dyDescent="0.25">
      <c r="A1413" s="796" t="s">
        <v>853</v>
      </c>
      <c r="B1413" s="797">
        <v>1411</v>
      </c>
      <c r="C1413" s="797">
        <v>9878.1999999999989</v>
      </c>
      <c r="D1413" s="797">
        <v>76</v>
      </c>
      <c r="E1413" s="176">
        <f t="shared" si="134"/>
        <v>39486259.300000094</v>
      </c>
      <c r="F1413" s="176">
        <f t="shared" si="134"/>
        <v>1435262</v>
      </c>
      <c r="G1413" s="177">
        <f t="shared" si="132"/>
        <v>5039593.8999999166</v>
      </c>
      <c r="H1413" s="177">
        <f t="shared" si="133"/>
        <v>28251</v>
      </c>
    </row>
    <row r="1414" spans="1:8" x14ac:dyDescent="0.25">
      <c r="A1414" s="796" t="s">
        <v>853</v>
      </c>
      <c r="B1414" s="797">
        <v>1412</v>
      </c>
      <c r="C1414" s="797">
        <v>8471.5</v>
      </c>
      <c r="D1414" s="797">
        <v>72</v>
      </c>
      <c r="E1414" s="176">
        <f t="shared" si="134"/>
        <v>39494730.800000094</v>
      </c>
      <c r="F1414" s="176">
        <f t="shared" si="134"/>
        <v>1435334</v>
      </c>
      <c r="G1414" s="177">
        <f t="shared" si="132"/>
        <v>5031122.3999999166</v>
      </c>
      <c r="H1414" s="177">
        <f t="shared" si="133"/>
        <v>28179</v>
      </c>
    </row>
    <row r="1415" spans="1:8" x14ac:dyDescent="0.25">
      <c r="A1415" s="796" t="s">
        <v>853</v>
      </c>
      <c r="B1415" s="797">
        <v>1413</v>
      </c>
      <c r="C1415" s="797">
        <v>5652.9</v>
      </c>
      <c r="D1415" s="797">
        <v>36</v>
      </c>
      <c r="E1415" s="176">
        <f t="shared" si="134"/>
        <v>39500383.700000092</v>
      </c>
      <c r="F1415" s="176">
        <f t="shared" si="134"/>
        <v>1435370</v>
      </c>
      <c r="G1415" s="177">
        <f t="shared" si="132"/>
        <v>5025469.499999918</v>
      </c>
      <c r="H1415" s="177">
        <f t="shared" si="133"/>
        <v>28143</v>
      </c>
    </row>
    <row r="1416" spans="1:8" x14ac:dyDescent="0.25">
      <c r="A1416" s="796" t="s">
        <v>853</v>
      </c>
      <c r="B1416" s="797">
        <v>1414</v>
      </c>
      <c r="C1416" s="797">
        <v>5654.6</v>
      </c>
      <c r="D1416" s="797">
        <v>47</v>
      </c>
      <c r="E1416" s="176">
        <f t="shared" si="134"/>
        <v>39506038.300000094</v>
      </c>
      <c r="F1416" s="176">
        <f t="shared" si="134"/>
        <v>1435417</v>
      </c>
      <c r="G1416" s="177">
        <f t="shared" si="132"/>
        <v>5019814.8999999166</v>
      </c>
      <c r="H1416" s="177">
        <f t="shared" si="133"/>
        <v>28096</v>
      </c>
    </row>
    <row r="1417" spans="1:8" x14ac:dyDescent="0.25">
      <c r="A1417" s="796" t="s">
        <v>853</v>
      </c>
      <c r="B1417" s="797">
        <v>1415</v>
      </c>
      <c r="C1417" s="797">
        <v>5659.7</v>
      </c>
      <c r="D1417" s="797">
        <v>42</v>
      </c>
      <c r="E1417" s="176">
        <f t="shared" si="134"/>
        <v>39511698.000000097</v>
      </c>
      <c r="F1417" s="176">
        <f t="shared" si="134"/>
        <v>1435459</v>
      </c>
      <c r="G1417" s="177">
        <f t="shared" si="132"/>
        <v>5014155.1999999136</v>
      </c>
      <c r="H1417" s="177">
        <f t="shared" si="133"/>
        <v>28054</v>
      </c>
    </row>
    <row r="1418" spans="1:8" x14ac:dyDescent="0.25">
      <c r="A1418" s="796" t="s">
        <v>853</v>
      </c>
      <c r="B1418" s="797">
        <v>1416</v>
      </c>
      <c r="C1418" s="797">
        <v>7080.1</v>
      </c>
      <c r="D1418" s="797">
        <v>57</v>
      </c>
      <c r="E1418" s="176">
        <f t="shared" si="134"/>
        <v>39518778.100000098</v>
      </c>
      <c r="F1418" s="176">
        <f t="shared" si="134"/>
        <v>1435516</v>
      </c>
      <c r="G1418" s="177">
        <f t="shared" si="132"/>
        <v>5007075.0999999121</v>
      </c>
      <c r="H1418" s="177">
        <f t="shared" si="133"/>
        <v>27997</v>
      </c>
    </row>
    <row r="1419" spans="1:8" x14ac:dyDescent="0.25">
      <c r="A1419" s="796" t="s">
        <v>853</v>
      </c>
      <c r="B1419" s="797">
        <v>1417</v>
      </c>
      <c r="C1419" s="797">
        <v>4250.8</v>
      </c>
      <c r="D1419" s="797">
        <v>34</v>
      </c>
      <c r="E1419" s="176">
        <f t="shared" si="134"/>
        <v>39523028.900000095</v>
      </c>
      <c r="F1419" s="176">
        <f t="shared" si="134"/>
        <v>1435550</v>
      </c>
      <c r="G1419" s="177">
        <f t="shared" si="132"/>
        <v>5002824.2999999151</v>
      </c>
      <c r="H1419" s="177">
        <f t="shared" si="133"/>
        <v>27963</v>
      </c>
    </row>
    <row r="1420" spans="1:8" x14ac:dyDescent="0.25">
      <c r="A1420" s="796" t="s">
        <v>853</v>
      </c>
      <c r="B1420" s="797">
        <v>1418</v>
      </c>
      <c r="C1420" s="797">
        <v>7087.8000000000011</v>
      </c>
      <c r="D1420" s="797">
        <v>54</v>
      </c>
      <c r="E1420" s="176">
        <f t="shared" si="134"/>
        <v>39530116.700000092</v>
      </c>
      <c r="F1420" s="176">
        <f t="shared" si="134"/>
        <v>1435604</v>
      </c>
      <c r="G1420" s="177">
        <f t="shared" si="132"/>
        <v>4995736.499999918</v>
      </c>
      <c r="H1420" s="177">
        <f t="shared" si="133"/>
        <v>27909</v>
      </c>
    </row>
    <row r="1421" spans="1:8" x14ac:dyDescent="0.25">
      <c r="A1421" s="796" t="s">
        <v>853</v>
      </c>
      <c r="B1421" s="797">
        <v>1419</v>
      </c>
      <c r="C1421" s="797">
        <v>11350.5</v>
      </c>
      <c r="D1421" s="797">
        <v>90</v>
      </c>
      <c r="E1421" s="176">
        <f t="shared" si="134"/>
        <v>39541467.200000092</v>
      </c>
      <c r="F1421" s="176">
        <f t="shared" si="134"/>
        <v>1435694</v>
      </c>
      <c r="G1421" s="177">
        <f t="shared" si="132"/>
        <v>4984385.999999918</v>
      </c>
      <c r="H1421" s="177">
        <f t="shared" si="133"/>
        <v>27819</v>
      </c>
    </row>
    <row r="1422" spans="1:8" x14ac:dyDescent="0.25">
      <c r="A1422" s="796" t="s">
        <v>853</v>
      </c>
      <c r="B1422" s="797">
        <v>1420</v>
      </c>
      <c r="C1422" s="797">
        <v>4259.7999999999993</v>
      </c>
      <c r="D1422" s="797">
        <v>30</v>
      </c>
      <c r="E1422" s="176">
        <f t="shared" si="134"/>
        <v>39545727.000000089</v>
      </c>
      <c r="F1422" s="176">
        <f t="shared" si="134"/>
        <v>1435724</v>
      </c>
      <c r="G1422" s="177">
        <f t="shared" si="132"/>
        <v>4980126.199999921</v>
      </c>
      <c r="H1422" s="177">
        <f t="shared" si="133"/>
        <v>27789</v>
      </c>
    </row>
    <row r="1423" spans="1:8" x14ac:dyDescent="0.25">
      <c r="A1423" s="796" t="s">
        <v>853</v>
      </c>
      <c r="B1423" s="797">
        <v>1421</v>
      </c>
      <c r="C1423" s="797">
        <v>15630.7</v>
      </c>
      <c r="D1423" s="797">
        <v>114</v>
      </c>
      <c r="E1423" s="176">
        <f t="shared" si="134"/>
        <v>39561357.700000092</v>
      </c>
      <c r="F1423" s="176">
        <f t="shared" si="134"/>
        <v>1435838</v>
      </c>
      <c r="G1423" s="177">
        <f t="shared" si="132"/>
        <v>4964495.499999918</v>
      </c>
      <c r="H1423" s="177">
        <f t="shared" si="133"/>
        <v>27675</v>
      </c>
    </row>
    <row r="1424" spans="1:8" x14ac:dyDescent="0.25">
      <c r="A1424" s="796" t="s">
        <v>853</v>
      </c>
      <c r="B1424" s="797">
        <v>1422</v>
      </c>
      <c r="C1424" s="797">
        <v>8532.6</v>
      </c>
      <c r="D1424" s="797">
        <v>66</v>
      </c>
      <c r="E1424" s="176">
        <f t="shared" si="134"/>
        <v>39569890.300000094</v>
      </c>
      <c r="F1424" s="176">
        <f t="shared" si="134"/>
        <v>1435904</v>
      </c>
      <c r="G1424" s="177">
        <f t="shared" si="132"/>
        <v>4955962.8999999166</v>
      </c>
      <c r="H1424" s="177">
        <f t="shared" si="133"/>
        <v>27609</v>
      </c>
    </row>
    <row r="1425" spans="1:8" x14ac:dyDescent="0.25">
      <c r="A1425" s="796" t="s">
        <v>853</v>
      </c>
      <c r="B1425" s="797">
        <v>1423</v>
      </c>
      <c r="C1425" s="797">
        <v>7115.3</v>
      </c>
      <c r="D1425" s="797">
        <v>54</v>
      </c>
      <c r="E1425" s="176">
        <f t="shared" si="134"/>
        <v>39577005.600000091</v>
      </c>
      <c r="F1425" s="176">
        <f t="shared" si="134"/>
        <v>1435958</v>
      </c>
      <c r="G1425" s="177">
        <f t="shared" si="132"/>
        <v>4948847.5999999195</v>
      </c>
      <c r="H1425" s="177">
        <f t="shared" si="133"/>
        <v>27555</v>
      </c>
    </row>
    <row r="1426" spans="1:8" x14ac:dyDescent="0.25">
      <c r="A1426" s="796" t="s">
        <v>853</v>
      </c>
      <c r="B1426" s="797">
        <v>1424</v>
      </c>
      <c r="C1426" s="797">
        <v>7118.9</v>
      </c>
      <c r="D1426" s="797">
        <v>48</v>
      </c>
      <c r="E1426" s="176">
        <f t="shared" si="134"/>
        <v>39584124.500000089</v>
      </c>
      <c r="F1426" s="176">
        <f t="shared" si="134"/>
        <v>1436006</v>
      </c>
      <c r="G1426" s="177">
        <f t="shared" si="132"/>
        <v>4941728.699999921</v>
      </c>
      <c r="H1426" s="177">
        <f t="shared" si="133"/>
        <v>27507</v>
      </c>
    </row>
    <row r="1427" spans="1:8" x14ac:dyDescent="0.25">
      <c r="A1427" s="796" t="s">
        <v>853</v>
      </c>
      <c r="B1427" s="797">
        <v>1425</v>
      </c>
      <c r="C1427" s="797">
        <v>5699.6</v>
      </c>
      <c r="D1427" s="797">
        <v>42</v>
      </c>
      <c r="E1427" s="176">
        <f t="shared" si="134"/>
        <v>39589824.100000091</v>
      </c>
      <c r="F1427" s="176">
        <f t="shared" si="134"/>
        <v>1436048</v>
      </c>
      <c r="G1427" s="177">
        <f t="shared" si="132"/>
        <v>4936029.0999999195</v>
      </c>
      <c r="H1427" s="177">
        <f t="shared" si="133"/>
        <v>27465</v>
      </c>
    </row>
    <row r="1428" spans="1:8" x14ac:dyDescent="0.25">
      <c r="A1428" s="796" t="s">
        <v>853</v>
      </c>
      <c r="B1428" s="797">
        <v>1426</v>
      </c>
      <c r="C1428" s="797">
        <v>9982.5999999999985</v>
      </c>
      <c r="D1428" s="797">
        <v>77</v>
      </c>
      <c r="E1428" s="176">
        <f t="shared" ref="E1428:F1443" si="135">E1427+C1428</f>
        <v>39599806.700000092</v>
      </c>
      <c r="F1428" s="176">
        <f t="shared" si="135"/>
        <v>1436125</v>
      </c>
      <c r="G1428" s="177">
        <f t="shared" si="132"/>
        <v>4926046.499999918</v>
      </c>
      <c r="H1428" s="177">
        <f t="shared" si="133"/>
        <v>27388</v>
      </c>
    </row>
    <row r="1429" spans="1:8" x14ac:dyDescent="0.25">
      <c r="A1429" s="796" t="s">
        <v>853</v>
      </c>
      <c r="B1429" s="797">
        <v>1427</v>
      </c>
      <c r="C1429" s="797">
        <v>9988.6</v>
      </c>
      <c r="D1429" s="797">
        <v>78</v>
      </c>
      <c r="E1429" s="176">
        <f t="shared" si="135"/>
        <v>39609795.300000094</v>
      </c>
      <c r="F1429" s="176">
        <f t="shared" si="135"/>
        <v>1436203</v>
      </c>
      <c r="G1429" s="177">
        <f t="shared" si="132"/>
        <v>4916057.8999999166</v>
      </c>
      <c r="H1429" s="177">
        <f t="shared" si="133"/>
        <v>27310</v>
      </c>
    </row>
    <row r="1430" spans="1:8" x14ac:dyDescent="0.25">
      <c r="A1430" s="796" t="s">
        <v>853</v>
      </c>
      <c r="B1430" s="797">
        <v>1428</v>
      </c>
      <c r="C1430" s="797">
        <v>15707.100000000004</v>
      </c>
      <c r="D1430" s="797">
        <v>120</v>
      </c>
      <c r="E1430" s="176">
        <f t="shared" si="135"/>
        <v>39625502.400000095</v>
      </c>
      <c r="F1430" s="176">
        <f t="shared" si="135"/>
        <v>1436323</v>
      </c>
      <c r="G1430" s="177">
        <f t="shared" si="132"/>
        <v>4900350.7999999151</v>
      </c>
      <c r="H1430" s="177">
        <f t="shared" si="133"/>
        <v>27190</v>
      </c>
    </row>
    <row r="1431" spans="1:8" x14ac:dyDescent="0.25">
      <c r="A1431" s="796" t="s">
        <v>853</v>
      </c>
      <c r="B1431" s="797">
        <v>1429</v>
      </c>
      <c r="C1431" s="797">
        <v>11431</v>
      </c>
      <c r="D1431" s="797">
        <v>90</v>
      </c>
      <c r="E1431" s="176">
        <f t="shared" si="135"/>
        <v>39636933.400000095</v>
      </c>
      <c r="F1431" s="176">
        <f t="shared" si="135"/>
        <v>1436413</v>
      </c>
      <c r="G1431" s="177">
        <f t="shared" si="132"/>
        <v>4888919.7999999151</v>
      </c>
      <c r="H1431" s="177">
        <f t="shared" si="133"/>
        <v>27100</v>
      </c>
    </row>
    <row r="1432" spans="1:8" x14ac:dyDescent="0.25">
      <c r="A1432" s="796" t="s">
        <v>853</v>
      </c>
      <c r="B1432" s="797">
        <v>1430</v>
      </c>
      <c r="C1432" s="797">
        <v>4290.2000000000007</v>
      </c>
      <c r="D1432" s="797">
        <v>29</v>
      </c>
      <c r="E1432" s="176">
        <f t="shared" si="135"/>
        <v>39641223.600000098</v>
      </c>
      <c r="F1432" s="176">
        <f t="shared" si="135"/>
        <v>1436442</v>
      </c>
      <c r="G1432" s="177">
        <f t="shared" si="132"/>
        <v>4884629.5999999121</v>
      </c>
      <c r="H1432" s="177">
        <f t="shared" si="133"/>
        <v>27071</v>
      </c>
    </row>
    <row r="1433" spans="1:8" x14ac:dyDescent="0.25">
      <c r="A1433" s="796" t="s">
        <v>853</v>
      </c>
      <c r="B1433" s="797">
        <v>1431</v>
      </c>
      <c r="C1433" s="797">
        <v>8585.9</v>
      </c>
      <c r="D1433" s="797">
        <v>66</v>
      </c>
      <c r="E1433" s="176">
        <f t="shared" si="135"/>
        <v>39649809.500000097</v>
      </c>
      <c r="F1433" s="176">
        <f t="shared" si="135"/>
        <v>1436508</v>
      </c>
      <c r="G1433" s="177">
        <f t="shared" si="132"/>
        <v>4876043.6999999136</v>
      </c>
      <c r="H1433" s="177">
        <f t="shared" si="133"/>
        <v>27005</v>
      </c>
    </row>
    <row r="1434" spans="1:8" x14ac:dyDescent="0.25">
      <c r="A1434" s="796" t="s">
        <v>853</v>
      </c>
      <c r="B1434" s="797">
        <v>1432</v>
      </c>
      <c r="C1434" s="797">
        <v>8592.2999999999993</v>
      </c>
      <c r="D1434" s="797">
        <v>60</v>
      </c>
      <c r="E1434" s="176">
        <f t="shared" si="135"/>
        <v>39658401.800000094</v>
      </c>
      <c r="F1434" s="176">
        <f t="shared" si="135"/>
        <v>1436568</v>
      </c>
      <c r="G1434" s="177">
        <f t="shared" si="132"/>
        <v>4867451.3999999166</v>
      </c>
      <c r="H1434" s="177">
        <f t="shared" si="133"/>
        <v>26945</v>
      </c>
    </row>
    <row r="1435" spans="1:8" x14ac:dyDescent="0.25">
      <c r="A1435" s="796" t="s">
        <v>853</v>
      </c>
      <c r="B1435" s="797">
        <v>1433</v>
      </c>
      <c r="C1435" s="797">
        <v>4299.3</v>
      </c>
      <c r="D1435" s="797">
        <v>36</v>
      </c>
      <c r="E1435" s="176">
        <f t="shared" si="135"/>
        <v>39662701.100000091</v>
      </c>
      <c r="F1435" s="176">
        <f t="shared" si="135"/>
        <v>1436604</v>
      </c>
      <c r="G1435" s="177">
        <f t="shared" si="132"/>
        <v>4863152.0999999195</v>
      </c>
      <c r="H1435" s="177">
        <f t="shared" si="133"/>
        <v>26909</v>
      </c>
    </row>
    <row r="1436" spans="1:8" x14ac:dyDescent="0.25">
      <c r="A1436" s="796" t="s">
        <v>853</v>
      </c>
      <c r="B1436" s="797">
        <v>1434</v>
      </c>
      <c r="C1436" s="797">
        <v>7170.3</v>
      </c>
      <c r="D1436" s="797">
        <v>49</v>
      </c>
      <c r="E1436" s="176">
        <f t="shared" si="135"/>
        <v>39669871.400000088</v>
      </c>
      <c r="F1436" s="176">
        <f t="shared" si="135"/>
        <v>1436653</v>
      </c>
      <c r="G1436" s="177">
        <f t="shared" si="132"/>
        <v>4855981.7999999225</v>
      </c>
      <c r="H1436" s="177">
        <f t="shared" si="133"/>
        <v>26860</v>
      </c>
    </row>
    <row r="1437" spans="1:8" x14ac:dyDescent="0.25">
      <c r="A1437" s="796" t="s">
        <v>853</v>
      </c>
      <c r="B1437" s="797">
        <v>1435</v>
      </c>
      <c r="C1437" s="797">
        <v>10045.799999999999</v>
      </c>
      <c r="D1437" s="797">
        <v>84</v>
      </c>
      <c r="E1437" s="176">
        <f t="shared" si="135"/>
        <v>39679917.200000085</v>
      </c>
      <c r="F1437" s="176">
        <f t="shared" si="135"/>
        <v>1436737</v>
      </c>
      <c r="G1437" s="177">
        <f t="shared" si="132"/>
        <v>4845935.9999999255</v>
      </c>
      <c r="H1437" s="177">
        <f t="shared" si="133"/>
        <v>26776</v>
      </c>
    </row>
    <row r="1438" spans="1:8" x14ac:dyDescent="0.25">
      <c r="A1438" s="796" t="s">
        <v>853</v>
      </c>
      <c r="B1438" s="797">
        <v>1436</v>
      </c>
      <c r="C1438" s="797">
        <v>5743.5</v>
      </c>
      <c r="D1438" s="797">
        <v>47</v>
      </c>
      <c r="E1438" s="176">
        <f t="shared" si="135"/>
        <v>39685660.700000085</v>
      </c>
      <c r="F1438" s="176">
        <f t="shared" si="135"/>
        <v>1436784</v>
      </c>
      <c r="G1438" s="177">
        <f t="shared" si="132"/>
        <v>4840192.4999999255</v>
      </c>
      <c r="H1438" s="177">
        <f t="shared" si="133"/>
        <v>26729</v>
      </c>
    </row>
    <row r="1439" spans="1:8" x14ac:dyDescent="0.25">
      <c r="A1439" s="796" t="s">
        <v>853</v>
      </c>
      <c r="B1439" s="797">
        <v>1437</v>
      </c>
      <c r="C1439" s="797">
        <v>5747.2999999999993</v>
      </c>
      <c r="D1439" s="797">
        <v>28</v>
      </c>
      <c r="E1439" s="176">
        <f t="shared" si="135"/>
        <v>39691408.000000082</v>
      </c>
      <c r="F1439" s="176">
        <f t="shared" si="135"/>
        <v>1436812</v>
      </c>
      <c r="G1439" s="177">
        <f t="shared" si="132"/>
        <v>4834445.1999999285</v>
      </c>
      <c r="H1439" s="177">
        <f t="shared" si="133"/>
        <v>26701</v>
      </c>
    </row>
    <row r="1440" spans="1:8" x14ac:dyDescent="0.25">
      <c r="A1440" s="796" t="s">
        <v>853</v>
      </c>
      <c r="B1440" s="797">
        <v>1438</v>
      </c>
      <c r="C1440" s="797">
        <v>11502.699999999999</v>
      </c>
      <c r="D1440" s="797">
        <v>96</v>
      </c>
      <c r="E1440" s="176">
        <f t="shared" si="135"/>
        <v>39702910.700000085</v>
      </c>
      <c r="F1440" s="176">
        <f t="shared" si="135"/>
        <v>1436908</v>
      </c>
      <c r="G1440" s="177">
        <f t="shared" si="132"/>
        <v>4822942.4999999255</v>
      </c>
      <c r="H1440" s="177">
        <f t="shared" si="133"/>
        <v>26605</v>
      </c>
    </row>
    <row r="1441" spans="1:8" x14ac:dyDescent="0.25">
      <c r="A1441" s="796" t="s">
        <v>853</v>
      </c>
      <c r="B1441" s="797">
        <v>1439</v>
      </c>
      <c r="C1441" s="797">
        <v>2878.1000000000004</v>
      </c>
      <c r="D1441" s="797">
        <v>24</v>
      </c>
      <c r="E1441" s="176">
        <f t="shared" si="135"/>
        <v>39705788.800000086</v>
      </c>
      <c r="F1441" s="176">
        <f t="shared" si="135"/>
        <v>1436932</v>
      </c>
      <c r="G1441" s="177">
        <f t="shared" si="132"/>
        <v>4820064.399999924</v>
      </c>
      <c r="H1441" s="177">
        <f t="shared" si="133"/>
        <v>26581</v>
      </c>
    </row>
    <row r="1442" spans="1:8" x14ac:dyDescent="0.25">
      <c r="A1442" s="796" t="s">
        <v>853</v>
      </c>
      <c r="B1442" s="797">
        <v>1440</v>
      </c>
      <c r="C1442" s="797">
        <v>12959.100000000002</v>
      </c>
      <c r="D1442" s="797">
        <v>102</v>
      </c>
      <c r="E1442" s="176">
        <f t="shared" si="135"/>
        <v>39718747.900000088</v>
      </c>
      <c r="F1442" s="176">
        <f t="shared" si="135"/>
        <v>1437034</v>
      </c>
      <c r="G1442" s="177">
        <f t="shared" si="132"/>
        <v>4807105.2999999225</v>
      </c>
      <c r="H1442" s="177">
        <f t="shared" si="133"/>
        <v>26479</v>
      </c>
    </row>
    <row r="1443" spans="1:8" x14ac:dyDescent="0.25">
      <c r="A1443" s="796" t="s">
        <v>853</v>
      </c>
      <c r="B1443" s="797">
        <v>1441</v>
      </c>
      <c r="C1443" s="797">
        <v>7204.2000000000007</v>
      </c>
      <c r="D1443" s="797">
        <v>54</v>
      </c>
      <c r="E1443" s="176">
        <f t="shared" si="135"/>
        <v>39725952.100000091</v>
      </c>
      <c r="F1443" s="176">
        <f t="shared" si="135"/>
        <v>1437088</v>
      </c>
      <c r="G1443" s="177">
        <f t="shared" si="132"/>
        <v>4799901.0999999195</v>
      </c>
      <c r="H1443" s="177">
        <f t="shared" si="133"/>
        <v>26425</v>
      </c>
    </row>
    <row r="1444" spans="1:8" x14ac:dyDescent="0.25">
      <c r="A1444" s="796" t="s">
        <v>853</v>
      </c>
      <c r="B1444" s="797">
        <v>1442</v>
      </c>
      <c r="C1444" s="797">
        <v>10093.699999999999</v>
      </c>
      <c r="D1444" s="797">
        <v>69</v>
      </c>
      <c r="E1444" s="176">
        <f t="shared" ref="E1444:F1459" si="136">E1443+C1444</f>
        <v>39736045.800000094</v>
      </c>
      <c r="F1444" s="176">
        <f t="shared" si="136"/>
        <v>1437157</v>
      </c>
      <c r="G1444" s="177">
        <f t="shared" si="132"/>
        <v>4789807.3999999166</v>
      </c>
      <c r="H1444" s="177">
        <f t="shared" si="133"/>
        <v>26356</v>
      </c>
    </row>
    <row r="1445" spans="1:8" x14ac:dyDescent="0.25">
      <c r="A1445" s="796" t="s">
        <v>853</v>
      </c>
      <c r="B1445" s="797">
        <v>1444</v>
      </c>
      <c r="C1445" s="797">
        <v>17327.900000000001</v>
      </c>
      <c r="D1445" s="797">
        <v>139</v>
      </c>
      <c r="E1445" s="176">
        <f t="shared" si="136"/>
        <v>39753373.700000092</v>
      </c>
      <c r="F1445" s="176">
        <f t="shared" si="136"/>
        <v>1437296</v>
      </c>
      <c r="G1445" s="177">
        <f t="shared" si="132"/>
        <v>4772479.499999918</v>
      </c>
      <c r="H1445" s="177">
        <f t="shared" si="133"/>
        <v>26217</v>
      </c>
    </row>
    <row r="1446" spans="1:8" x14ac:dyDescent="0.25">
      <c r="A1446" s="796" t="s">
        <v>853</v>
      </c>
      <c r="B1446" s="797">
        <v>1445</v>
      </c>
      <c r="C1446" s="797">
        <v>5779</v>
      </c>
      <c r="D1446" s="797">
        <v>48</v>
      </c>
      <c r="E1446" s="176">
        <f t="shared" si="136"/>
        <v>39759152.700000092</v>
      </c>
      <c r="F1446" s="176">
        <f t="shared" si="136"/>
        <v>1437344</v>
      </c>
      <c r="G1446" s="177">
        <f t="shared" si="132"/>
        <v>4766700.499999918</v>
      </c>
      <c r="H1446" s="177">
        <f t="shared" si="133"/>
        <v>26169</v>
      </c>
    </row>
    <row r="1447" spans="1:8" x14ac:dyDescent="0.25">
      <c r="A1447" s="796" t="s">
        <v>853</v>
      </c>
      <c r="B1447" s="797">
        <v>1446</v>
      </c>
      <c r="C1447" s="797">
        <v>5783.1</v>
      </c>
      <c r="D1447" s="797">
        <v>48</v>
      </c>
      <c r="E1447" s="176">
        <f t="shared" si="136"/>
        <v>39764935.800000094</v>
      </c>
      <c r="F1447" s="176">
        <f t="shared" si="136"/>
        <v>1437392</v>
      </c>
      <c r="G1447" s="177">
        <f t="shared" si="132"/>
        <v>4760917.3999999166</v>
      </c>
      <c r="H1447" s="177">
        <f t="shared" si="133"/>
        <v>26121</v>
      </c>
    </row>
    <row r="1448" spans="1:8" x14ac:dyDescent="0.25">
      <c r="A1448" s="796" t="s">
        <v>853</v>
      </c>
      <c r="B1448" s="797">
        <v>1447</v>
      </c>
      <c r="C1448" s="797">
        <v>7234.7</v>
      </c>
      <c r="D1448" s="797">
        <v>60</v>
      </c>
      <c r="E1448" s="176">
        <f t="shared" si="136"/>
        <v>39772170.500000097</v>
      </c>
      <c r="F1448" s="176">
        <f t="shared" si="136"/>
        <v>1437452</v>
      </c>
      <c r="G1448" s="177">
        <f t="shared" si="132"/>
        <v>4753682.6999999136</v>
      </c>
      <c r="H1448" s="177">
        <f t="shared" si="133"/>
        <v>26061</v>
      </c>
    </row>
    <row r="1449" spans="1:8" x14ac:dyDescent="0.25">
      <c r="A1449" s="796" t="s">
        <v>853</v>
      </c>
      <c r="B1449" s="797">
        <v>1448</v>
      </c>
      <c r="C1449" s="797">
        <v>13030.300000000001</v>
      </c>
      <c r="D1449" s="797">
        <v>102</v>
      </c>
      <c r="E1449" s="176">
        <f t="shared" si="136"/>
        <v>39785200.800000094</v>
      </c>
      <c r="F1449" s="176">
        <f t="shared" si="136"/>
        <v>1437554</v>
      </c>
      <c r="G1449" s="177">
        <f t="shared" si="132"/>
        <v>4740652.3999999166</v>
      </c>
      <c r="H1449" s="177">
        <f t="shared" si="133"/>
        <v>25959</v>
      </c>
    </row>
    <row r="1450" spans="1:8" x14ac:dyDescent="0.25">
      <c r="A1450" s="796" t="s">
        <v>853</v>
      </c>
      <c r="B1450" s="797">
        <v>1449</v>
      </c>
      <c r="C1450" s="797">
        <v>8693.5999999999985</v>
      </c>
      <c r="D1450" s="797">
        <v>72</v>
      </c>
      <c r="E1450" s="176">
        <f t="shared" si="136"/>
        <v>39793894.400000095</v>
      </c>
      <c r="F1450" s="176">
        <f t="shared" si="136"/>
        <v>1437626</v>
      </c>
      <c r="G1450" s="177">
        <f t="shared" si="132"/>
        <v>4731958.7999999151</v>
      </c>
      <c r="H1450" s="177">
        <f t="shared" si="133"/>
        <v>25887</v>
      </c>
    </row>
    <row r="1451" spans="1:8" x14ac:dyDescent="0.25">
      <c r="A1451" s="796" t="s">
        <v>853</v>
      </c>
      <c r="B1451" s="797">
        <v>1450</v>
      </c>
      <c r="C1451" s="797">
        <v>11600</v>
      </c>
      <c r="D1451" s="797">
        <v>87</v>
      </c>
      <c r="E1451" s="176">
        <f t="shared" si="136"/>
        <v>39805494.400000095</v>
      </c>
      <c r="F1451" s="176">
        <f t="shared" si="136"/>
        <v>1437713</v>
      </c>
      <c r="G1451" s="177">
        <f t="shared" si="132"/>
        <v>4720358.7999999151</v>
      </c>
      <c r="H1451" s="177">
        <f t="shared" si="133"/>
        <v>25800</v>
      </c>
    </row>
    <row r="1452" spans="1:8" x14ac:dyDescent="0.25">
      <c r="A1452" s="796" t="s">
        <v>853</v>
      </c>
      <c r="B1452" s="797">
        <v>1451</v>
      </c>
      <c r="C1452" s="797">
        <v>7255.5</v>
      </c>
      <c r="D1452" s="797">
        <v>54</v>
      </c>
      <c r="E1452" s="176">
        <f t="shared" si="136"/>
        <v>39812749.900000095</v>
      </c>
      <c r="F1452" s="176">
        <f t="shared" si="136"/>
        <v>1437767</v>
      </c>
      <c r="G1452" s="177">
        <f t="shared" si="132"/>
        <v>4713103.2999999151</v>
      </c>
      <c r="H1452" s="177">
        <f t="shared" si="133"/>
        <v>25746</v>
      </c>
    </row>
    <row r="1453" spans="1:8" x14ac:dyDescent="0.25">
      <c r="A1453" s="796" t="s">
        <v>853</v>
      </c>
      <c r="B1453" s="797">
        <v>1452</v>
      </c>
      <c r="C1453" s="797">
        <v>8710.2000000000007</v>
      </c>
      <c r="D1453" s="797">
        <v>72</v>
      </c>
      <c r="E1453" s="176">
        <f t="shared" si="136"/>
        <v>39821460.100000098</v>
      </c>
      <c r="F1453" s="176">
        <f t="shared" si="136"/>
        <v>1437839</v>
      </c>
      <c r="G1453" s="177">
        <f t="shared" si="132"/>
        <v>4704393.0999999121</v>
      </c>
      <c r="H1453" s="177">
        <f t="shared" si="133"/>
        <v>25674</v>
      </c>
    </row>
    <row r="1454" spans="1:8" x14ac:dyDescent="0.25">
      <c r="A1454" s="796" t="s">
        <v>853</v>
      </c>
      <c r="B1454" s="797">
        <v>1453</v>
      </c>
      <c r="C1454" s="797">
        <v>13075.6</v>
      </c>
      <c r="D1454" s="797">
        <v>102</v>
      </c>
      <c r="E1454" s="176">
        <f t="shared" si="136"/>
        <v>39834535.7000001</v>
      </c>
      <c r="F1454" s="176">
        <f t="shared" si="136"/>
        <v>1437941</v>
      </c>
      <c r="G1454" s="177">
        <f t="shared" si="132"/>
        <v>4691317.4999999106</v>
      </c>
      <c r="H1454" s="177">
        <f t="shared" si="133"/>
        <v>25572</v>
      </c>
    </row>
    <row r="1455" spans="1:8" x14ac:dyDescent="0.25">
      <c r="A1455" s="796" t="s">
        <v>853</v>
      </c>
      <c r="B1455" s="797">
        <v>1454</v>
      </c>
      <c r="C1455" s="797">
        <v>8724.4999999999982</v>
      </c>
      <c r="D1455" s="797">
        <v>66</v>
      </c>
      <c r="E1455" s="176">
        <f t="shared" si="136"/>
        <v>39843260.2000001</v>
      </c>
      <c r="F1455" s="176">
        <f t="shared" si="136"/>
        <v>1438007</v>
      </c>
      <c r="G1455" s="177">
        <f t="shared" si="132"/>
        <v>4682592.9999999106</v>
      </c>
      <c r="H1455" s="177">
        <f t="shared" si="133"/>
        <v>25506</v>
      </c>
    </row>
    <row r="1456" spans="1:8" x14ac:dyDescent="0.25">
      <c r="A1456" s="796" t="s">
        <v>853</v>
      </c>
      <c r="B1456" s="797">
        <v>1455</v>
      </c>
      <c r="C1456" s="797">
        <v>8729.7000000000007</v>
      </c>
      <c r="D1456" s="797">
        <v>66</v>
      </c>
      <c r="E1456" s="176">
        <f t="shared" si="136"/>
        <v>39851989.900000103</v>
      </c>
      <c r="F1456" s="176">
        <f t="shared" si="136"/>
        <v>1438073</v>
      </c>
      <c r="G1456" s="177">
        <f t="shared" si="132"/>
        <v>4673863.2999999076</v>
      </c>
      <c r="H1456" s="177">
        <f t="shared" si="133"/>
        <v>25440</v>
      </c>
    </row>
    <row r="1457" spans="1:8" x14ac:dyDescent="0.25">
      <c r="A1457" s="796" t="s">
        <v>853</v>
      </c>
      <c r="B1457" s="797">
        <v>1456</v>
      </c>
      <c r="C1457" s="797">
        <v>11648.999999999998</v>
      </c>
      <c r="D1457" s="797">
        <v>96</v>
      </c>
      <c r="E1457" s="176">
        <f t="shared" si="136"/>
        <v>39863638.900000103</v>
      </c>
      <c r="F1457" s="176">
        <f t="shared" si="136"/>
        <v>1438169</v>
      </c>
      <c r="G1457" s="177">
        <f t="shared" si="132"/>
        <v>4662214.2999999076</v>
      </c>
      <c r="H1457" s="177">
        <f t="shared" si="133"/>
        <v>25344</v>
      </c>
    </row>
    <row r="1458" spans="1:8" x14ac:dyDescent="0.25">
      <c r="A1458" s="796" t="s">
        <v>853</v>
      </c>
      <c r="B1458" s="797">
        <v>1457</v>
      </c>
      <c r="C1458" s="797">
        <v>8740.9</v>
      </c>
      <c r="D1458" s="797">
        <v>71</v>
      </c>
      <c r="E1458" s="176">
        <f t="shared" si="136"/>
        <v>39872379.800000101</v>
      </c>
      <c r="F1458" s="176">
        <f t="shared" si="136"/>
        <v>1438240</v>
      </c>
      <c r="G1458" s="177">
        <f t="shared" si="132"/>
        <v>4653473.3999999091</v>
      </c>
      <c r="H1458" s="177">
        <f t="shared" si="133"/>
        <v>25273</v>
      </c>
    </row>
    <row r="1459" spans="1:8" x14ac:dyDescent="0.25">
      <c r="A1459" s="796" t="s">
        <v>853</v>
      </c>
      <c r="B1459" s="797">
        <v>1458</v>
      </c>
      <c r="C1459" s="797">
        <v>13119.7</v>
      </c>
      <c r="D1459" s="797">
        <v>90</v>
      </c>
      <c r="E1459" s="176">
        <f t="shared" si="136"/>
        <v>39885499.500000104</v>
      </c>
      <c r="F1459" s="176">
        <f t="shared" si="136"/>
        <v>1438330</v>
      </c>
      <c r="G1459" s="177">
        <f t="shared" si="132"/>
        <v>4640353.6999999061</v>
      </c>
      <c r="H1459" s="177">
        <f t="shared" si="133"/>
        <v>25183</v>
      </c>
    </row>
    <row r="1460" spans="1:8" x14ac:dyDescent="0.25">
      <c r="A1460" s="796" t="s">
        <v>853</v>
      </c>
      <c r="B1460" s="797">
        <v>1459</v>
      </c>
      <c r="C1460" s="797">
        <v>7295.5</v>
      </c>
      <c r="D1460" s="797">
        <v>54</v>
      </c>
      <c r="E1460" s="176">
        <f t="shared" ref="E1460:F1475" si="137">E1459+C1460</f>
        <v>39892795.000000104</v>
      </c>
      <c r="F1460" s="176">
        <f t="shared" si="137"/>
        <v>1438384</v>
      </c>
      <c r="G1460" s="177">
        <f t="shared" si="132"/>
        <v>4633058.1999999061</v>
      </c>
      <c r="H1460" s="177">
        <f t="shared" si="133"/>
        <v>25129</v>
      </c>
    </row>
    <row r="1461" spans="1:8" x14ac:dyDescent="0.25">
      <c r="A1461" s="796" t="s">
        <v>853</v>
      </c>
      <c r="B1461" s="797">
        <v>1460</v>
      </c>
      <c r="C1461" s="797">
        <v>10220.1</v>
      </c>
      <c r="D1461" s="797">
        <v>78</v>
      </c>
      <c r="E1461" s="176">
        <f t="shared" si="137"/>
        <v>39903015.100000106</v>
      </c>
      <c r="F1461" s="176">
        <f t="shared" si="137"/>
        <v>1438462</v>
      </c>
      <c r="G1461" s="177">
        <f t="shared" si="132"/>
        <v>4622838.0999999046</v>
      </c>
      <c r="H1461" s="177">
        <f t="shared" si="133"/>
        <v>25051</v>
      </c>
    </row>
    <row r="1462" spans="1:8" x14ac:dyDescent="0.25">
      <c r="A1462" s="796" t="s">
        <v>853</v>
      </c>
      <c r="B1462" s="797">
        <v>1461</v>
      </c>
      <c r="C1462" s="797">
        <v>5844</v>
      </c>
      <c r="D1462" s="797">
        <v>41</v>
      </c>
      <c r="E1462" s="176">
        <f t="shared" si="137"/>
        <v>39908859.100000106</v>
      </c>
      <c r="F1462" s="176">
        <f t="shared" si="137"/>
        <v>1438503</v>
      </c>
      <c r="G1462" s="177">
        <f t="shared" si="132"/>
        <v>4616994.0999999046</v>
      </c>
      <c r="H1462" s="177">
        <f t="shared" si="133"/>
        <v>25010</v>
      </c>
    </row>
    <row r="1463" spans="1:8" x14ac:dyDescent="0.25">
      <c r="A1463" s="796" t="s">
        <v>853</v>
      </c>
      <c r="B1463" s="797">
        <v>1462</v>
      </c>
      <c r="C1463" s="797">
        <v>8770.4</v>
      </c>
      <c r="D1463" s="797">
        <v>60</v>
      </c>
      <c r="E1463" s="176">
        <f t="shared" si="137"/>
        <v>39917629.500000104</v>
      </c>
      <c r="F1463" s="176">
        <f t="shared" si="137"/>
        <v>1438563</v>
      </c>
      <c r="G1463" s="177">
        <f t="shared" si="132"/>
        <v>4608223.6999999061</v>
      </c>
      <c r="H1463" s="177">
        <f t="shared" si="133"/>
        <v>24950</v>
      </c>
    </row>
    <row r="1464" spans="1:8" x14ac:dyDescent="0.25">
      <c r="A1464" s="796" t="s">
        <v>853</v>
      </c>
      <c r="B1464" s="797">
        <v>1463</v>
      </c>
      <c r="C1464" s="797">
        <v>8777</v>
      </c>
      <c r="D1464" s="797">
        <v>66</v>
      </c>
      <c r="E1464" s="176">
        <f t="shared" si="137"/>
        <v>39926406.500000104</v>
      </c>
      <c r="F1464" s="176">
        <f t="shared" si="137"/>
        <v>1438629</v>
      </c>
      <c r="G1464" s="177">
        <f t="shared" si="132"/>
        <v>4599446.6999999061</v>
      </c>
      <c r="H1464" s="177">
        <f t="shared" si="133"/>
        <v>24884</v>
      </c>
    </row>
    <row r="1465" spans="1:8" x14ac:dyDescent="0.25">
      <c r="A1465" s="796" t="s">
        <v>853</v>
      </c>
      <c r="B1465" s="797">
        <v>1464</v>
      </c>
      <c r="C1465" s="797">
        <v>11711.100000000002</v>
      </c>
      <c r="D1465" s="797">
        <v>77</v>
      </c>
      <c r="E1465" s="176">
        <f t="shared" si="137"/>
        <v>39938117.600000106</v>
      </c>
      <c r="F1465" s="176">
        <f t="shared" si="137"/>
        <v>1438706</v>
      </c>
      <c r="G1465" s="177">
        <f t="shared" si="132"/>
        <v>4587735.5999999046</v>
      </c>
      <c r="H1465" s="177">
        <f t="shared" si="133"/>
        <v>24807</v>
      </c>
    </row>
    <row r="1466" spans="1:8" x14ac:dyDescent="0.25">
      <c r="A1466" s="796" t="s">
        <v>853</v>
      </c>
      <c r="B1466" s="797">
        <v>1465</v>
      </c>
      <c r="C1466" s="797">
        <v>7323.5</v>
      </c>
      <c r="D1466" s="797">
        <v>60</v>
      </c>
      <c r="E1466" s="176">
        <f t="shared" si="137"/>
        <v>39945441.100000106</v>
      </c>
      <c r="F1466" s="176">
        <f t="shared" si="137"/>
        <v>1438766</v>
      </c>
      <c r="G1466" s="177">
        <f t="shared" si="132"/>
        <v>4580412.0999999046</v>
      </c>
      <c r="H1466" s="177">
        <f t="shared" si="133"/>
        <v>24747</v>
      </c>
    </row>
    <row r="1467" spans="1:8" x14ac:dyDescent="0.25">
      <c r="A1467" s="796" t="s">
        <v>853</v>
      </c>
      <c r="B1467" s="797">
        <v>1466</v>
      </c>
      <c r="C1467" s="797">
        <v>14658</v>
      </c>
      <c r="D1467" s="797">
        <v>108</v>
      </c>
      <c r="E1467" s="176">
        <f t="shared" si="137"/>
        <v>39960099.100000106</v>
      </c>
      <c r="F1467" s="176">
        <f t="shared" si="137"/>
        <v>1438874</v>
      </c>
      <c r="G1467" s="177">
        <f t="shared" si="132"/>
        <v>4565754.0999999046</v>
      </c>
      <c r="H1467" s="177">
        <f t="shared" si="133"/>
        <v>24639</v>
      </c>
    </row>
    <row r="1468" spans="1:8" x14ac:dyDescent="0.25">
      <c r="A1468" s="796" t="s">
        <v>853</v>
      </c>
      <c r="B1468" s="797">
        <v>1467</v>
      </c>
      <c r="C1468" s="797">
        <v>10269.5</v>
      </c>
      <c r="D1468" s="797">
        <v>78</v>
      </c>
      <c r="E1468" s="176">
        <f t="shared" si="137"/>
        <v>39970368.600000106</v>
      </c>
      <c r="F1468" s="176">
        <f t="shared" si="137"/>
        <v>1438952</v>
      </c>
      <c r="G1468" s="177">
        <f t="shared" si="132"/>
        <v>4555484.5999999046</v>
      </c>
      <c r="H1468" s="177">
        <f t="shared" si="133"/>
        <v>24561</v>
      </c>
    </row>
    <row r="1469" spans="1:8" x14ac:dyDescent="0.25">
      <c r="A1469" s="796" t="s">
        <v>853</v>
      </c>
      <c r="B1469" s="797">
        <v>1468</v>
      </c>
      <c r="C1469" s="797">
        <v>5872.5</v>
      </c>
      <c r="D1469" s="797">
        <v>44</v>
      </c>
      <c r="E1469" s="176">
        <f t="shared" si="137"/>
        <v>39976241.100000106</v>
      </c>
      <c r="F1469" s="176">
        <f t="shared" si="137"/>
        <v>1438996</v>
      </c>
      <c r="G1469" s="177">
        <f t="shared" si="132"/>
        <v>4549612.0999999046</v>
      </c>
      <c r="H1469" s="177">
        <f t="shared" si="133"/>
        <v>24517</v>
      </c>
    </row>
    <row r="1470" spans="1:8" x14ac:dyDescent="0.25">
      <c r="A1470" s="796" t="s">
        <v>853</v>
      </c>
      <c r="B1470" s="797">
        <v>1469</v>
      </c>
      <c r="C1470" s="797">
        <v>13219.800000000001</v>
      </c>
      <c r="D1470" s="797">
        <v>101</v>
      </c>
      <c r="E1470" s="176">
        <f t="shared" si="137"/>
        <v>39989460.900000103</v>
      </c>
      <c r="F1470" s="176">
        <f t="shared" si="137"/>
        <v>1439097</v>
      </c>
      <c r="G1470" s="177">
        <f t="shared" si="132"/>
        <v>4536392.2999999076</v>
      </c>
      <c r="H1470" s="177">
        <f t="shared" si="133"/>
        <v>24416</v>
      </c>
    </row>
    <row r="1471" spans="1:8" x14ac:dyDescent="0.25">
      <c r="A1471" s="796" t="s">
        <v>853</v>
      </c>
      <c r="B1471" s="797">
        <v>1470</v>
      </c>
      <c r="C1471" s="797">
        <v>10289.4</v>
      </c>
      <c r="D1471" s="797">
        <v>84</v>
      </c>
      <c r="E1471" s="176">
        <f t="shared" si="137"/>
        <v>39999750.300000101</v>
      </c>
      <c r="F1471" s="176">
        <f t="shared" si="137"/>
        <v>1439181</v>
      </c>
      <c r="G1471" s="177">
        <f t="shared" si="132"/>
        <v>4526102.8999999091</v>
      </c>
      <c r="H1471" s="177">
        <f t="shared" si="133"/>
        <v>24332</v>
      </c>
    </row>
    <row r="1472" spans="1:8" x14ac:dyDescent="0.25">
      <c r="A1472" s="796" t="s">
        <v>853</v>
      </c>
      <c r="B1472" s="797">
        <v>1471</v>
      </c>
      <c r="C1472" s="797">
        <v>11767.2</v>
      </c>
      <c r="D1472" s="797">
        <v>78</v>
      </c>
      <c r="E1472" s="176">
        <f t="shared" si="137"/>
        <v>40011517.500000104</v>
      </c>
      <c r="F1472" s="176">
        <f t="shared" si="137"/>
        <v>1439259</v>
      </c>
      <c r="G1472" s="177">
        <f t="shared" si="132"/>
        <v>4514335.6999999061</v>
      </c>
      <c r="H1472" s="177">
        <f t="shared" si="133"/>
        <v>24254</v>
      </c>
    </row>
    <row r="1473" spans="1:8" x14ac:dyDescent="0.25">
      <c r="A1473" s="796" t="s">
        <v>853</v>
      </c>
      <c r="B1473" s="797">
        <v>1472</v>
      </c>
      <c r="C1473" s="797">
        <v>8830.5</v>
      </c>
      <c r="D1473" s="797">
        <v>66</v>
      </c>
      <c r="E1473" s="176">
        <f t="shared" si="137"/>
        <v>40020348.000000104</v>
      </c>
      <c r="F1473" s="176">
        <f t="shared" si="137"/>
        <v>1439325</v>
      </c>
      <c r="G1473" s="177">
        <f t="shared" si="132"/>
        <v>4505505.1999999061</v>
      </c>
      <c r="H1473" s="177">
        <f t="shared" si="133"/>
        <v>24188</v>
      </c>
    </row>
    <row r="1474" spans="1:8" x14ac:dyDescent="0.25">
      <c r="A1474" s="796" t="s">
        <v>853</v>
      </c>
      <c r="B1474" s="797">
        <v>1473</v>
      </c>
      <c r="C1474" s="797">
        <v>5891</v>
      </c>
      <c r="D1474" s="797">
        <v>42</v>
      </c>
      <c r="E1474" s="176">
        <f t="shared" si="137"/>
        <v>40026239.000000104</v>
      </c>
      <c r="F1474" s="176">
        <f t="shared" si="137"/>
        <v>1439367</v>
      </c>
      <c r="G1474" s="177">
        <f t="shared" si="132"/>
        <v>4499614.1999999061</v>
      </c>
      <c r="H1474" s="177">
        <f t="shared" si="133"/>
        <v>24146</v>
      </c>
    </row>
    <row r="1475" spans="1:8" x14ac:dyDescent="0.25">
      <c r="A1475" s="796" t="s">
        <v>853</v>
      </c>
      <c r="B1475" s="797">
        <v>1474</v>
      </c>
      <c r="C1475" s="797">
        <v>2947.9</v>
      </c>
      <c r="D1475" s="797">
        <v>18</v>
      </c>
      <c r="E1475" s="176">
        <f t="shared" si="137"/>
        <v>40029186.900000103</v>
      </c>
      <c r="F1475" s="176">
        <f t="shared" si="137"/>
        <v>1439385</v>
      </c>
      <c r="G1475" s="177">
        <f t="shared" ref="G1475:G1538" si="138">$E$2394-E1475</f>
        <v>4496666.2999999076</v>
      </c>
      <c r="H1475" s="177">
        <f t="shared" ref="H1475:H1538" si="139">$F$2394-F1475</f>
        <v>24128</v>
      </c>
    </row>
    <row r="1476" spans="1:8" x14ac:dyDescent="0.25">
      <c r="A1476" s="796" t="s">
        <v>853</v>
      </c>
      <c r="B1476" s="797">
        <v>1475</v>
      </c>
      <c r="C1476" s="797">
        <v>8850.2999999999993</v>
      </c>
      <c r="D1476" s="797">
        <v>66</v>
      </c>
      <c r="E1476" s="176">
        <f t="shared" ref="E1476:F1491" si="140">E1475+C1476</f>
        <v>40038037.2000001</v>
      </c>
      <c r="F1476" s="176">
        <f t="shared" si="140"/>
        <v>1439451</v>
      </c>
      <c r="G1476" s="177">
        <f t="shared" si="138"/>
        <v>4487815.9999999106</v>
      </c>
      <c r="H1476" s="177">
        <f t="shared" si="139"/>
        <v>24062</v>
      </c>
    </row>
    <row r="1477" spans="1:8" x14ac:dyDescent="0.25">
      <c r="A1477" s="796" t="s">
        <v>853</v>
      </c>
      <c r="B1477" s="797">
        <v>1476</v>
      </c>
      <c r="C1477" s="797">
        <v>5902.8000000000011</v>
      </c>
      <c r="D1477" s="797">
        <v>42</v>
      </c>
      <c r="E1477" s="176">
        <f t="shared" si="140"/>
        <v>40043940.000000097</v>
      </c>
      <c r="F1477" s="176">
        <f t="shared" si="140"/>
        <v>1439493</v>
      </c>
      <c r="G1477" s="177">
        <f t="shared" si="138"/>
        <v>4481913.1999999136</v>
      </c>
      <c r="H1477" s="177">
        <f t="shared" si="139"/>
        <v>24020</v>
      </c>
    </row>
    <row r="1478" spans="1:8" x14ac:dyDescent="0.25">
      <c r="A1478" s="796" t="s">
        <v>853</v>
      </c>
      <c r="B1478" s="797">
        <v>1477</v>
      </c>
      <c r="C1478" s="797">
        <v>10339.1</v>
      </c>
      <c r="D1478" s="797">
        <v>84</v>
      </c>
      <c r="E1478" s="176">
        <f t="shared" si="140"/>
        <v>40054279.100000098</v>
      </c>
      <c r="F1478" s="176">
        <f t="shared" si="140"/>
        <v>1439577</v>
      </c>
      <c r="G1478" s="177">
        <f t="shared" si="138"/>
        <v>4471574.0999999121</v>
      </c>
      <c r="H1478" s="177">
        <f t="shared" si="139"/>
        <v>23936</v>
      </c>
    </row>
    <row r="1479" spans="1:8" x14ac:dyDescent="0.25">
      <c r="A1479" s="796" t="s">
        <v>853</v>
      </c>
      <c r="B1479" s="797">
        <v>1478</v>
      </c>
      <c r="C1479" s="797">
        <v>10344.800000000001</v>
      </c>
      <c r="D1479" s="797">
        <v>72</v>
      </c>
      <c r="E1479" s="176">
        <f t="shared" si="140"/>
        <v>40064623.900000095</v>
      </c>
      <c r="F1479" s="176">
        <f t="shared" si="140"/>
        <v>1439649</v>
      </c>
      <c r="G1479" s="177">
        <f t="shared" si="138"/>
        <v>4461229.2999999151</v>
      </c>
      <c r="H1479" s="177">
        <f t="shared" si="139"/>
        <v>23864</v>
      </c>
    </row>
    <row r="1480" spans="1:8" x14ac:dyDescent="0.25">
      <c r="A1480" s="796" t="s">
        <v>853</v>
      </c>
      <c r="B1480" s="797">
        <v>1479</v>
      </c>
      <c r="C1480" s="797">
        <v>7394</v>
      </c>
      <c r="D1480" s="797">
        <v>54</v>
      </c>
      <c r="E1480" s="176">
        <f t="shared" si="140"/>
        <v>40072017.900000095</v>
      </c>
      <c r="F1480" s="176">
        <f t="shared" si="140"/>
        <v>1439703</v>
      </c>
      <c r="G1480" s="177">
        <f t="shared" si="138"/>
        <v>4453835.2999999151</v>
      </c>
      <c r="H1480" s="177">
        <f t="shared" si="139"/>
        <v>23810</v>
      </c>
    </row>
    <row r="1481" spans="1:8" x14ac:dyDescent="0.25">
      <c r="A1481" s="796" t="s">
        <v>853</v>
      </c>
      <c r="B1481" s="797">
        <v>1480</v>
      </c>
      <c r="C1481" s="797">
        <v>10357.699999999999</v>
      </c>
      <c r="D1481" s="797">
        <v>84</v>
      </c>
      <c r="E1481" s="176">
        <f t="shared" si="140"/>
        <v>40082375.600000098</v>
      </c>
      <c r="F1481" s="176">
        <f t="shared" si="140"/>
        <v>1439787</v>
      </c>
      <c r="G1481" s="177">
        <f t="shared" si="138"/>
        <v>4443477.5999999121</v>
      </c>
      <c r="H1481" s="177">
        <f t="shared" si="139"/>
        <v>23726</v>
      </c>
    </row>
    <row r="1482" spans="1:8" x14ac:dyDescent="0.25">
      <c r="A1482" s="796" t="s">
        <v>853</v>
      </c>
      <c r="B1482" s="797">
        <v>1481</v>
      </c>
      <c r="C1482" s="797">
        <v>4442.6000000000004</v>
      </c>
      <c r="D1482" s="797">
        <v>36</v>
      </c>
      <c r="E1482" s="176">
        <f t="shared" si="140"/>
        <v>40086818.2000001</v>
      </c>
      <c r="F1482" s="176">
        <f t="shared" si="140"/>
        <v>1439823</v>
      </c>
      <c r="G1482" s="177">
        <f t="shared" si="138"/>
        <v>4439034.9999999106</v>
      </c>
      <c r="H1482" s="177">
        <f t="shared" si="139"/>
        <v>23690</v>
      </c>
    </row>
    <row r="1483" spans="1:8" x14ac:dyDescent="0.25">
      <c r="A1483" s="796" t="s">
        <v>853</v>
      </c>
      <c r="B1483" s="797">
        <v>1482</v>
      </c>
      <c r="C1483" s="797">
        <v>8890.7999999999993</v>
      </c>
      <c r="D1483" s="797">
        <v>66</v>
      </c>
      <c r="E1483" s="176">
        <f t="shared" si="140"/>
        <v>40095709.000000097</v>
      </c>
      <c r="F1483" s="176">
        <f t="shared" si="140"/>
        <v>1439889</v>
      </c>
      <c r="G1483" s="177">
        <f t="shared" si="138"/>
        <v>4430144.1999999136</v>
      </c>
      <c r="H1483" s="177">
        <f t="shared" si="139"/>
        <v>23624</v>
      </c>
    </row>
    <row r="1484" spans="1:8" x14ac:dyDescent="0.25">
      <c r="A1484" s="796" t="s">
        <v>853</v>
      </c>
      <c r="B1484" s="797">
        <v>1483</v>
      </c>
      <c r="C1484" s="797">
        <v>7415.6</v>
      </c>
      <c r="D1484" s="797">
        <v>60</v>
      </c>
      <c r="E1484" s="176">
        <f t="shared" si="140"/>
        <v>40103124.600000098</v>
      </c>
      <c r="F1484" s="176">
        <f t="shared" si="140"/>
        <v>1439949</v>
      </c>
      <c r="G1484" s="177">
        <f t="shared" si="138"/>
        <v>4422728.5999999121</v>
      </c>
      <c r="H1484" s="177">
        <f t="shared" si="139"/>
        <v>23564</v>
      </c>
    </row>
    <row r="1485" spans="1:8" x14ac:dyDescent="0.25">
      <c r="A1485" s="796" t="s">
        <v>853</v>
      </c>
      <c r="B1485" s="797">
        <v>1484</v>
      </c>
      <c r="C1485" s="797">
        <v>4452</v>
      </c>
      <c r="D1485" s="797">
        <v>34</v>
      </c>
      <c r="E1485" s="176">
        <f t="shared" si="140"/>
        <v>40107576.600000098</v>
      </c>
      <c r="F1485" s="176">
        <f t="shared" si="140"/>
        <v>1439983</v>
      </c>
      <c r="G1485" s="177">
        <f t="shared" si="138"/>
        <v>4418276.5999999121</v>
      </c>
      <c r="H1485" s="177">
        <f t="shared" si="139"/>
        <v>23530</v>
      </c>
    </row>
    <row r="1486" spans="1:8" x14ac:dyDescent="0.25">
      <c r="A1486" s="796" t="s">
        <v>853</v>
      </c>
      <c r="B1486" s="797">
        <v>1485</v>
      </c>
      <c r="C1486" s="797">
        <v>13363</v>
      </c>
      <c r="D1486" s="797">
        <v>108</v>
      </c>
      <c r="E1486" s="176">
        <f t="shared" si="140"/>
        <v>40120939.600000098</v>
      </c>
      <c r="F1486" s="176">
        <f t="shared" si="140"/>
        <v>1440091</v>
      </c>
      <c r="G1486" s="177">
        <f t="shared" si="138"/>
        <v>4404913.5999999121</v>
      </c>
      <c r="H1486" s="177">
        <f t="shared" si="139"/>
        <v>23422</v>
      </c>
    </row>
    <row r="1487" spans="1:8" x14ac:dyDescent="0.25">
      <c r="A1487" s="796" t="s">
        <v>853</v>
      </c>
      <c r="B1487" s="797">
        <v>1486</v>
      </c>
      <c r="C1487" s="797">
        <v>4457.1000000000004</v>
      </c>
      <c r="D1487" s="797">
        <v>23</v>
      </c>
      <c r="E1487" s="176">
        <f t="shared" si="140"/>
        <v>40125396.7000001</v>
      </c>
      <c r="F1487" s="176">
        <f t="shared" si="140"/>
        <v>1440114</v>
      </c>
      <c r="G1487" s="177">
        <f t="shared" si="138"/>
        <v>4400456.4999999106</v>
      </c>
      <c r="H1487" s="177">
        <f t="shared" si="139"/>
        <v>23399</v>
      </c>
    </row>
    <row r="1488" spans="1:8" x14ac:dyDescent="0.25">
      <c r="A1488" s="796" t="s">
        <v>853</v>
      </c>
      <c r="B1488" s="797">
        <v>1487</v>
      </c>
      <c r="C1488" s="797">
        <v>8921.2999999999993</v>
      </c>
      <c r="D1488" s="797">
        <v>71</v>
      </c>
      <c r="E1488" s="176">
        <f t="shared" si="140"/>
        <v>40134318.000000097</v>
      </c>
      <c r="F1488" s="176">
        <f t="shared" si="140"/>
        <v>1440185</v>
      </c>
      <c r="G1488" s="177">
        <f t="shared" si="138"/>
        <v>4391535.1999999136</v>
      </c>
      <c r="H1488" s="177">
        <f t="shared" si="139"/>
        <v>23328</v>
      </c>
    </row>
    <row r="1489" spans="1:8" x14ac:dyDescent="0.25">
      <c r="A1489" s="796" t="s">
        <v>853</v>
      </c>
      <c r="B1489" s="797">
        <v>1488</v>
      </c>
      <c r="C1489" s="797">
        <v>8927.5</v>
      </c>
      <c r="D1489" s="797">
        <v>72</v>
      </c>
      <c r="E1489" s="176">
        <f t="shared" si="140"/>
        <v>40143245.500000097</v>
      </c>
      <c r="F1489" s="176">
        <f t="shared" si="140"/>
        <v>1440257</v>
      </c>
      <c r="G1489" s="177">
        <f t="shared" si="138"/>
        <v>4382607.6999999136</v>
      </c>
      <c r="H1489" s="177">
        <f t="shared" si="139"/>
        <v>23256</v>
      </c>
    </row>
    <row r="1490" spans="1:8" x14ac:dyDescent="0.25">
      <c r="A1490" s="796" t="s">
        <v>853</v>
      </c>
      <c r="B1490" s="797">
        <v>1489</v>
      </c>
      <c r="C1490" s="797">
        <v>10422.800000000001</v>
      </c>
      <c r="D1490" s="797">
        <v>77</v>
      </c>
      <c r="E1490" s="176">
        <f t="shared" si="140"/>
        <v>40153668.300000094</v>
      </c>
      <c r="F1490" s="176">
        <f t="shared" si="140"/>
        <v>1440334</v>
      </c>
      <c r="G1490" s="177">
        <f t="shared" si="138"/>
        <v>4372184.8999999166</v>
      </c>
      <c r="H1490" s="177">
        <f t="shared" si="139"/>
        <v>23179</v>
      </c>
    </row>
    <row r="1491" spans="1:8" x14ac:dyDescent="0.25">
      <c r="A1491" s="796" t="s">
        <v>853</v>
      </c>
      <c r="B1491" s="797">
        <v>1490</v>
      </c>
      <c r="C1491" s="797">
        <v>7451.1</v>
      </c>
      <c r="D1491" s="797">
        <v>54</v>
      </c>
      <c r="E1491" s="176">
        <f t="shared" si="140"/>
        <v>40161119.400000095</v>
      </c>
      <c r="F1491" s="176">
        <f t="shared" si="140"/>
        <v>1440388</v>
      </c>
      <c r="G1491" s="177">
        <f t="shared" si="138"/>
        <v>4364733.7999999151</v>
      </c>
      <c r="H1491" s="177">
        <f t="shared" si="139"/>
        <v>23125</v>
      </c>
    </row>
    <row r="1492" spans="1:8" x14ac:dyDescent="0.25">
      <c r="A1492" s="796" t="s">
        <v>853</v>
      </c>
      <c r="B1492" s="797">
        <v>1491</v>
      </c>
      <c r="C1492" s="797">
        <v>7454.6</v>
      </c>
      <c r="D1492" s="797">
        <v>54</v>
      </c>
      <c r="E1492" s="176">
        <f t="shared" ref="E1492:F1507" si="141">E1491+C1492</f>
        <v>40168574.000000097</v>
      </c>
      <c r="F1492" s="176">
        <f t="shared" si="141"/>
        <v>1440442</v>
      </c>
      <c r="G1492" s="177">
        <f t="shared" si="138"/>
        <v>4357279.1999999136</v>
      </c>
      <c r="H1492" s="177">
        <f t="shared" si="139"/>
        <v>23071</v>
      </c>
    </row>
    <row r="1493" spans="1:8" x14ac:dyDescent="0.25">
      <c r="A1493" s="796" t="s">
        <v>853</v>
      </c>
      <c r="B1493" s="797">
        <v>1492</v>
      </c>
      <c r="C1493" s="797">
        <v>5968.2000000000007</v>
      </c>
      <c r="D1493" s="797">
        <v>43</v>
      </c>
      <c r="E1493" s="176">
        <f t="shared" si="141"/>
        <v>40174542.2000001</v>
      </c>
      <c r="F1493" s="176">
        <f t="shared" si="141"/>
        <v>1440485</v>
      </c>
      <c r="G1493" s="177">
        <f t="shared" si="138"/>
        <v>4351310.9999999106</v>
      </c>
      <c r="H1493" s="177">
        <f t="shared" si="139"/>
        <v>23028</v>
      </c>
    </row>
    <row r="1494" spans="1:8" x14ac:dyDescent="0.25">
      <c r="A1494" s="796" t="s">
        <v>853</v>
      </c>
      <c r="B1494" s="797">
        <v>1493</v>
      </c>
      <c r="C1494" s="797">
        <v>14929.300000000001</v>
      </c>
      <c r="D1494" s="797">
        <v>96</v>
      </c>
      <c r="E1494" s="176">
        <f t="shared" si="141"/>
        <v>40189471.500000097</v>
      </c>
      <c r="F1494" s="176">
        <f t="shared" si="141"/>
        <v>1440581</v>
      </c>
      <c r="G1494" s="177">
        <f t="shared" si="138"/>
        <v>4336381.6999999136</v>
      </c>
      <c r="H1494" s="177">
        <f t="shared" si="139"/>
        <v>22932</v>
      </c>
    </row>
    <row r="1495" spans="1:8" x14ac:dyDescent="0.25">
      <c r="A1495" s="796" t="s">
        <v>853</v>
      </c>
      <c r="B1495" s="797">
        <v>1494</v>
      </c>
      <c r="C1495" s="797">
        <v>5975.7999999999993</v>
      </c>
      <c r="D1495" s="797">
        <v>42</v>
      </c>
      <c r="E1495" s="176">
        <f t="shared" si="141"/>
        <v>40195447.300000094</v>
      </c>
      <c r="F1495" s="176">
        <f t="shared" si="141"/>
        <v>1440623</v>
      </c>
      <c r="G1495" s="177">
        <f t="shared" si="138"/>
        <v>4330405.8999999166</v>
      </c>
      <c r="H1495" s="177">
        <f t="shared" si="139"/>
        <v>22890</v>
      </c>
    </row>
    <row r="1496" spans="1:8" x14ac:dyDescent="0.25">
      <c r="A1496" s="796" t="s">
        <v>853</v>
      </c>
      <c r="B1496" s="797">
        <v>1495</v>
      </c>
      <c r="C1496" s="797">
        <v>11958.8</v>
      </c>
      <c r="D1496" s="797">
        <v>83</v>
      </c>
      <c r="E1496" s="176">
        <f t="shared" si="141"/>
        <v>40207406.100000091</v>
      </c>
      <c r="F1496" s="176">
        <f t="shared" si="141"/>
        <v>1440706</v>
      </c>
      <c r="G1496" s="177">
        <f t="shared" si="138"/>
        <v>4318447.0999999195</v>
      </c>
      <c r="H1496" s="177">
        <f t="shared" si="139"/>
        <v>22807</v>
      </c>
    </row>
    <row r="1497" spans="1:8" x14ac:dyDescent="0.25">
      <c r="A1497" s="796" t="s">
        <v>853</v>
      </c>
      <c r="B1497" s="797">
        <v>1496</v>
      </c>
      <c r="C1497" s="797">
        <v>7480.3</v>
      </c>
      <c r="D1497" s="797">
        <v>56</v>
      </c>
      <c r="E1497" s="176">
        <f t="shared" si="141"/>
        <v>40214886.400000088</v>
      </c>
      <c r="F1497" s="176">
        <f t="shared" si="141"/>
        <v>1440762</v>
      </c>
      <c r="G1497" s="177">
        <f t="shared" si="138"/>
        <v>4310966.7999999225</v>
      </c>
      <c r="H1497" s="177">
        <f t="shared" si="139"/>
        <v>22751</v>
      </c>
    </row>
    <row r="1498" spans="1:8" x14ac:dyDescent="0.25">
      <c r="A1498" s="796" t="s">
        <v>853</v>
      </c>
      <c r="B1498" s="797">
        <v>1497</v>
      </c>
      <c r="C1498" s="797">
        <v>1497.2</v>
      </c>
      <c r="D1498" s="797">
        <v>12</v>
      </c>
      <c r="E1498" s="176">
        <f t="shared" si="141"/>
        <v>40216383.600000091</v>
      </c>
      <c r="F1498" s="176">
        <f t="shared" si="141"/>
        <v>1440774</v>
      </c>
      <c r="G1498" s="177">
        <f t="shared" si="138"/>
        <v>4309469.5999999195</v>
      </c>
      <c r="H1498" s="177">
        <f t="shared" si="139"/>
        <v>22739</v>
      </c>
    </row>
    <row r="1499" spans="1:8" x14ac:dyDescent="0.25">
      <c r="A1499" s="796" t="s">
        <v>853</v>
      </c>
      <c r="B1499" s="797">
        <v>1498</v>
      </c>
      <c r="C1499" s="797">
        <v>4494.3</v>
      </c>
      <c r="D1499" s="797">
        <v>30</v>
      </c>
      <c r="E1499" s="176">
        <f t="shared" si="141"/>
        <v>40220877.900000088</v>
      </c>
      <c r="F1499" s="176">
        <f t="shared" si="141"/>
        <v>1440804</v>
      </c>
      <c r="G1499" s="177">
        <f t="shared" si="138"/>
        <v>4304975.2999999225</v>
      </c>
      <c r="H1499" s="177">
        <f t="shared" si="139"/>
        <v>22709</v>
      </c>
    </row>
    <row r="1500" spans="1:8" x14ac:dyDescent="0.25">
      <c r="A1500" s="796" t="s">
        <v>853</v>
      </c>
      <c r="B1500" s="797">
        <v>1499</v>
      </c>
      <c r="C1500" s="797">
        <v>10492.599999999999</v>
      </c>
      <c r="D1500" s="797">
        <v>78</v>
      </c>
      <c r="E1500" s="176">
        <f t="shared" si="141"/>
        <v>40231370.500000089</v>
      </c>
      <c r="F1500" s="176">
        <f t="shared" si="141"/>
        <v>1440882</v>
      </c>
      <c r="G1500" s="177">
        <f t="shared" si="138"/>
        <v>4294482.699999921</v>
      </c>
      <c r="H1500" s="177">
        <f t="shared" si="139"/>
        <v>22631</v>
      </c>
    </row>
    <row r="1501" spans="1:8" x14ac:dyDescent="0.25">
      <c r="A1501" s="796" t="s">
        <v>853</v>
      </c>
      <c r="B1501" s="797">
        <v>1500</v>
      </c>
      <c r="C1501" s="797">
        <v>10500.7</v>
      </c>
      <c r="D1501" s="797">
        <v>69</v>
      </c>
      <c r="E1501" s="176">
        <f t="shared" si="141"/>
        <v>40241871.200000092</v>
      </c>
      <c r="F1501" s="176">
        <f t="shared" si="141"/>
        <v>1440951</v>
      </c>
      <c r="G1501" s="177">
        <f t="shared" si="138"/>
        <v>4283981.999999918</v>
      </c>
      <c r="H1501" s="177">
        <f t="shared" si="139"/>
        <v>22562</v>
      </c>
    </row>
    <row r="1502" spans="1:8" x14ac:dyDescent="0.25">
      <c r="A1502" s="796" t="s">
        <v>853</v>
      </c>
      <c r="B1502" s="797">
        <v>1501</v>
      </c>
      <c r="C1502" s="797">
        <v>9004.6</v>
      </c>
      <c r="D1502" s="797">
        <v>66</v>
      </c>
      <c r="E1502" s="176">
        <f t="shared" si="141"/>
        <v>40250875.800000094</v>
      </c>
      <c r="F1502" s="176">
        <f t="shared" si="141"/>
        <v>1441017</v>
      </c>
      <c r="G1502" s="177">
        <f t="shared" si="138"/>
        <v>4274977.3999999166</v>
      </c>
      <c r="H1502" s="177">
        <f t="shared" si="139"/>
        <v>22496</v>
      </c>
    </row>
    <row r="1503" spans="1:8" x14ac:dyDescent="0.25">
      <c r="A1503" s="796" t="s">
        <v>853</v>
      </c>
      <c r="B1503" s="797">
        <v>1502</v>
      </c>
      <c r="C1503" s="797">
        <v>4505.8999999999996</v>
      </c>
      <c r="D1503" s="797">
        <v>30</v>
      </c>
      <c r="E1503" s="176">
        <f t="shared" si="141"/>
        <v>40255381.700000092</v>
      </c>
      <c r="F1503" s="176">
        <f t="shared" si="141"/>
        <v>1441047</v>
      </c>
      <c r="G1503" s="177">
        <f t="shared" si="138"/>
        <v>4270471.499999918</v>
      </c>
      <c r="H1503" s="177">
        <f t="shared" si="139"/>
        <v>22466</v>
      </c>
    </row>
    <row r="1504" spans="1:8" x14ac:dyDescent="0.25">
      <c r="A1504" s="796" t="s">
        <v>853</v>
      </c>
      <c r="B1504" s="797">
        <v>1503</v>
      </c>
      <c r="C1504" s="797">
        <v>9017.4999999999982</v>
      </c>
      <c r="D1504" s="797">
        <v>51</v>
      </c>
      <c r="E1504" s="176">
        <f t="shared" si="141"/>
        <v>40264399.200000092</v>
      </c>
      <c r="F1504" s="176">
        <f t="shared" si="141"/>
        <v>1441098</v>
      </c>
      <c r="G1504" s="177">
        <f t="shared" si="138"/>
        <v>4261453.999999918</v>
      </c>
      <c r="H1504" s="177">
        <f t="shared" si="139"/>
        <v>22415</v>
      </c>
    </row>
    <row r="1505" spans="1:8" x14ac:dyDescent="0.25">
      <c r="A1505" s="796" t="s">
        <v>853</v>
      </c>
      <c r="B1505" s="797">
        <v>1504</v>
      </c>
      <c r="C1505" s="797">
        <v>9023.4000000000015</v>
      </c>
      <c r="D1505" s="797">
        <v>72</v>
      </c>
      <c r="E1505" s="176">
        <f t="shared" si="141"/>
        <v>40273422.600000091</v>
      </c>
      <c r="F1505" s="176">
        <f t="shared" si="141"/>
        <v>1441170</v>
      </c>
      <c r="G1505" s="177">
        <f t="shared" si="138"/>
        <v>4252430.5999999195</v>
      </c>
      <c r="H1505" s="177">
        <f t="shared" si="139"/>
        <v>22343</v>
      </c>
    </row>
    <row r="1506" spans="1:8" x14ac:dyDescent="0.25">
      <c r="A1506" s="796" t="s">
        <v>853</v>
      </c>
      <c r="B1506" s="797">
        <v>1505</v>
      </c>
      <c r="C1506" s="797">
        <v>10535.4</v>
      </c>
      <c r="D1506" s="797">
        <v>66</v>
      </c>
      <c r="E1506" s="176">
        <f t="shared" si="141"/>
        <v>40283958.000000089</v>
      </c>
      <c r="F1506" s="176">
        <f t="shared" si="141"/>
        <v>1441236</v>
      </c>
      <c r="G1506" s="177">
        <f t="shared" si="138"/>
        <v>4241895.199999921</v>
      </c>
      <c r="H1506" s="177">
        <f t="shared" si="139"/>
        <v>22277</v>
      </c>
    </row>
    <row r="1507" spans="1:8" x14ac:dyDescent="0.25">
      <c r="A1507" s="796" t="s">
        <v>853</v>
      </c>
      <c r="B1507" s="797">
        <v>1506</v>
      </c>
      <c r="C1507" s="797">
        <v>6023.5</v>
      </c>
      <c r="D1507" s="797">
        <v>48</v>
      </c>
      <c r="E1507" s="176">
        <f t="shared" si="141"/>
        <v>40289981.500000089</v>
      </c>
      <c r="F1507" s="176">
        <f t="shared" si="141"/>
        <v>1441284</v>
      </c>
      <c r="G1507" s="177">
        <f t="shared" si="138"/>
        <v>4235871.699999921</v>
      </c>
      <c r="H1507" s="177">
        <f t="shared" si="139"/>
        <v>22229</v>
      </c>
    </row>
    <row r="1508" spans="1:8" x14ac:dyDescent="0.25">
      <c r="A1508" s="796" t="s">
        <v>853</v>
      </c>
      <c r="B1508" s="797">
        <v>1507</v>
      </c>
      <c r="C1508" s="797">
        <v>7535.2000000000007</v>
      </c>
      <c r="D1508" s="797">
        <v>54</v>
      </c>
      <c r="E1508" s="176">
        <f t="shared" ref="E1508:F1523" si="142">E1507+C1508</f>
        <v>40297516.700000092</v>
      </c>
      <c r="F1508" s="176">
        <f t="shared" si="142"/>
        <v>1441338</v>
      </c>
      <c r="G1508" s="177">
        <f t="shared" si="138"/>
        <v>4228336.499999918</v>
      </c>
      <c r="H1508" s="177">
        <f t="shared" si="139"/>
        <v>22175</v>
      </c>
    </row>
    <row r="1509" spans="1:8" x14ac:dyDescent="0.25">
      <c r="A1509" s="796" t="s">
        <v>853</v>
      </c>
      <c r="B1509" s="797">
        <v>1508</v>
      </c>
      <c r="C1509" s="797">
        <v>21110.100000000002</v>
      </c>
      <c r="D1509" s="797">
        <v>162</v>
      </c>
      <c r="E1509" s="176">
        <f t="shared" si="142"/>
        <v>40318626.800000094</v>
      </c>
      <c r="F1509" s="176">
        <f t="shared" si="142"/>
        <v>1441500</v>
      </c>
      <c r="G1509" s="177">
        <f t="shared" si="138"/>
        <v>4207226.3999999166</v>
      </c>
      <c r="H1509" s="177">
        <f t="shared" si="139"/>
        <v>22013</v>
      </c>
    </row>
    <row r="1510" spans="1:8" x14ac:dyDescent="0.25">
      <c r="A1510" s="796" t="s">
        <v>853</v>
      </c>
      <c r="B1510" s="797">
        <v>1509</v>
      </c>
      <c r="C1510" s="797">
        <v>6035.0999999999995</v>
      </c>
      <c r="D1510" s="797">
        <v>42</v>
      </c>
      <c r="E1510" s="176">
        <f t="shared" si="142"/>
        <v>40324661.900000095</v>
      </c>
      <c r="F1510" s="176">
        <f t="shared" si="142"/>
        <v>1441542</v>
      </c>
      <c r="G1510" s="177">
        <f t="shared" si="138"/>
        <v>4201191.2999999151</v>
      </c>
      <c r="H1510" s="177">
        <f t="shared" si="139"/>
        <v>21971</v>
      </c>
    </row>
    <row r="1511" spans="1:8" x14ac:dyDescent="0.25">
      <c r="A1511" s="796" t="s">
        <v>853</v>
      </c>
      <c r="B1511" s="797">
        <v>1510</v>
      </c>
      <c r="C1511" s="797">
        <v>6040.2</v>
      </c>
      <c r="D1511" s="797">
        <v>42</v>
      </c>
      <c r="E1511" s="176">
        <f t="shared" si="142"/>
        <v>40330702.100000098</v>
      </c>
      <c r="F1511" s="176">
        <f t="shared" si="142"/>
        <v>1441584</v>
      </c>
      <c r="G1511" s="177">
        <f t="shared" si="138"/>
        <v>4195151.0999999121</v>
      </c>
      <c r="H1511" s="177">
        <f t="shared" si="139"/>
        <v>21929</v>
      </c>
    </row>
    <row r="1512" spans="1:8" x14ac:dyDescent="0.25">
      <c r="A1512" s="796" t="s">
        <v>853</v>
      </c>
      <c r="B1512" s="797">
        <v>1511</v>
      </c>
      <c r="C1512" s="797">
        <v>7555.2999999999993</v>
      </c>
      <c r="D1512" s="797">
        <v>54</v>
      </c>
      <c r="E1512" s="176">
        <f t="shared" si="142"/>
        <v>40338257.400000095</v>
      </c>
      <c r="F1512" s="176">
        <f t="shared" si="142"/>
        <v>1441638</v>
      </c>
      <c r="G1512" s="177">
        <f t="shared" si="138"/>
        <v>4187595.7999999151</v>
      </c>
      <c r="H1512" s="177">
        <f t="shared" si="139"/>
        <v>21875</v>
      </c>
    </row>
    <row r="1513" spans="1:8" x14ac:dyDescent="0.25">
      <c r="A1513" s="796" t="s">
        <v>853</v>
      </c>
      <c r="B1513" s="797">
        <v>1512</v>
      </c>
      <c r="C1513" s="797">
        <v>7559</v>
      </c>
      <c r="D1513" s="797">
        <v>54</v>
      </c>
      <c r="E1513" s="176">
        <f t="shared" si="142"/>
        <v>40345816.400000095</v>
      </c>
      <c r="F1513" s="176">
        <f t="shared" si="142"/>
        <v>1441692</v>
      </c>
      <c r="G1513" s="177">
        <f t="shared" si="138"/>
        <v>4180036.7999999151</v>
      </c>
      <c r="H1513" s="177">
        <f t="shared" si="139"/>
        <v>21821</v>
      </c>
    </row>
    <row r="1514" spans="1:8" x14ac:dyDescent="0.25">
      <c r="A1514" s="796" t="s">
        <v>853</v>
      </c>
      <c r="B1514" s="797">
        <v>1513</v>
      </c>
      <c r="C1514" s="797">
        <v>4538.7</v>
      </c>
      <c r="D1514" s="797">
        <v>24</v>
      </c>
      <c r="E1514" s="176">
        <f t="shared" si="142"/>
        <v>40350355.100000098</v>
      </c>
      <c r="F1514" s="176">
        <f t="shared" si="142"/>
        <v>1441716</v>
      </c>
      <c r="G1514" s="177">
        <f t="shared" si="138"/>
        <v>4175498.0999999121</v>
      </c>
      <c r="H1514" s="177">
        <f t="shared" si="139"/>
        <v>21797</v>
      </c>
    </row>
    <row r="1515" spans="1:8" x14ac:dyDescent="0.25">
      <c r="A1515" s="796" t="s">
        <v>853</v>
      </c>
      <c r="B1515" s="797">
        <v>1514</v>
      </c>
      <c r="C1515" s="797">
        <v>12110.7</v>
      </c>
      <c r="D1515" s="797">
        <v>87</v>
      </c>
      <c r="E1515" s="176">
        <f t="shared" si="142"/>
        <v>40362465.800000101</v>
      </c>
      <c r="F1515" s="176">
        <f t="shared" si="142"/>
        <v>1441803</v>
      </c>
      <c r="G1515" s="177">
        <f t="shared" si="138"/>
        <v>4163387.3999999091</v>
      </c>
      <c r="H1515" s="177">
        <f t="shared" si="139"/>
        <v>21710</v>
      </c>
    </row>
    <row r="1516" spans="1:8" x14ac:dyDescent="0.25">
      <c r="A1516" s="796" t="s">
        <v>853</v>
      </c>
      <c r="B1516" s="797">
        <v>1515</v>
      </c>
      <c r="C1516" s="797">
        <v>7575.6</v>
      </c>
      <c r="D1516" s="797">
        <v>46</v>
      </c>
      <c r="E1516" s="176">
        <f t="shared" si="142"/>
        <v>40370041.400000103</v>
      </c>
      <c r="F1516" s="176">
        <f t="shared" si="142"/>
        <v>1441849</v>
      </c>
      <c r="G1516" s="177">
        <f t="shared" si="138"/>
        <v>4155811.7999999076</v>
      </c>
      <c r="H1516" s="177">
        <f t="shared" si="139"/>
        <v>21664</v>
      </c>
    </row>
    <row r="1517" spans="1:8" x14ac:dyDescent="0.25">
      <c r="A1517" s="796" t="s">
        <v>853</v>
      </c>
      <c r="B1517" s="797">
        <v>1516</v>
      </c>
      <c r="C1517" s="797">
        <v>9096.7999999999993</v>
      </c>
      <c r="D1517" s="797">
        <v>72</v>
      </c>
      <c r="E1517" s="176">
        <f t="shared" si="142"/>
        <v>40379138.2000001</v>
      </c>
      <c r="F1517" s="176">
        <f t="shared" si="142"/>
        <v>1441921</v>
      </c>
      <c r="G1517" s="177">
        <f t="shared" si="138"/>
        <v>4146714.9999999106</v>
      </c>
      <c r="H1517" s="177">
        <f t="shared" si="139"/>
        <v>21592</v>
      </c>
    </row>
    <row r="1518" spans="1:8" x14ac:dyDescent="0.25">
      <c r="A1518" s="796" t="s">
        <v>853</v>
      </c>
      <c r="B1518" s="797">
        <v>1517</v>
      </c>
      <c r="C1518" s="797">
        <v>12135</v>
      </c>
      <c r="D1518" s="797">
        <v>96</v>
      </c>
      <c r="E1518" s="176">
        <f t="shared" si="142"/>
        <v>40391273.2000001</v>
      </c>
      <c r="F1518" s="176">
        <f t="shared" si="142"/>
        <v>1442017</v>
      </c>
      <c r="G1518" s="177">
        <f t="shared" si="138"/>
        <v>4134579.9999999106</v>
      </c>
      <c r="H1518" s="177">
        <f t="shared" si="139"/>
        <v>21496</v>
      </c>
    </row>
    <row r="1519" spans="1:8" x14ac:dyDescent="0.25">
      <c r="A1519" s="796" t="s">
        <v>853</v>
      </c>
      <c r="B1519" s="797">
        <v>1518</v>
      </c>
      <c r="C1519" s="797">
        <v>6073.2000000000007</v>
      </c>
      <c r="D1519" s="797">
        <v>36</v>
      </c>
      <c r="E1519" s="176">
        <f t="shared" si="142"/>
        <v>40397346.400000103</v>
      </c>
      <c r="F1519" s="176">
        <f t="shared" si="142"/>
        <v>1442053</v>
      </c>
      <c r="G1519" s="177">
        <f t="shared" si="138"/>
        <v>4128506.7999999076</v>
      </c>
      <c r="H1519" s="177">
        <f t="shared" si="139"/>
        <v>21460</v>
      </c>
    </row>
    <row r="1520" spans="1:8" x14ac:dyDescent="0.25">
      <c r="A1520" s="796" t="s">
        <v>853</v>
      </c>
      <c r="B1520" s="797">
        <v>1519</v>
      </c>
      <c r="C1520" s="797">
        <v>9113.9</v>
      </c>
      <c r="D1520" s="797">
        <v>72</v>
      </c>
      <c r="E1520" s="176">
        <f t="shared" si="142"/>
        <v>40406460.300000101</v>
      </c>
      <c r="F1520" s="176">
        <f t="shared" si="142"/>
        <v>1442125</v>
      </c>
      <c r="G1520" s="177">
        <f t="shared" si="138"/>
        <v>4119392.8999999091</v>
      </c>
      <c r="H1520" s="177">
        <f t="shared" si="139"/>
        <v>21388</v>
      </c>
    </row>
    <row r="1521" spans="1:8" x14ac:dyDescent="0.25">
      <c r="A1521" s="796" t="s">
        <v>853</v>
      </c>
      <c r="B1521" s="797">
        <v>1520</v>
      </c>
      <c r="C1521" s="797">
        <v>7599.4</v>
      </c>
      <c r="D1521" s="797">
        <v>54</v>
      </c>
      <c r="E1521" s="176">
        <f t="shared" si="142"/>
        <v>40414059.7000001</v>
      </c>
      <c r="F1521" s="176">
        <f t="shared" si="142"/>
        <v>1442179</v>
      </c>
      <c r="G1521" s="177">
        <f t="shared" si="138"/>
        <v>4111793.4999999106</v>
      </c>
      <c r="H1521" s="177">
        <f t="shared" si="139"/>
        <v>21334</v>
      </c>
    </row>
    <row r="1522" spans="1:8" x14ac:dyDescent="0.25">
      <c r="A1522" s="796" t="s">
        <v>853</v>
      </c>
      <c r="B1522" s="797">
        <v>1521</v>
      </c>
      <c r="C1522" s="797">
        <v>3042.2</v>
      </c>
      <c r="D1522" s="797">
        <v>18</v>
      </c>
      <c r="E1522" s="176">
        <f t="shared" si="142"/>
        <v>40417101.900000103</v>
      </c>
      <c r="F1522" s="176">
        <f t="shared" si="142"/>
        <v>1442197</v>
      </c>
      <c r="G1522" s="177">
        <f t="shared" si="138"/>
        <v>4108751.2999999076</v>
      </c>
      <c r="H1522" s="177">
        <f t="shared" si="139"/>
        <v>21316</v>
      </c>
    </row>
    <row r="1523" spans="1:8" x14ac:dyDescent="0.25">
      <c r="A1523" s="796" t="s">
        <v>853</v>
      </c>
      <c r="B1523" s="797">
        <v>1522</v>
      </c>
      <c r="C1523" s="797">
        <v>9131.1</v>
      </c>
      <c r="D1523" s="797">
        <v>55</v>
      </c>
      <c r="E1523" s="176">
        <f t="shared" si="142"/>
        <v>40426233.000000104</v>
      </c>
      <c r="F1523" s="176">
        <f t="shared" si="142"/>
        <v>1442252</v>
      </c>
      <c r="G1523" s="177">
        <f t="shared" si="138"/>
        <v>4099620.1999999061</v>
      </c>
      <c r="H1523" s="177">
        <f t="shared" si="139"/>
        <v>21261</v>
      </c>
    </row>
    <row r="1524" spans="1:8" x14ac:dyDescent="0.25">
      <c r="A1524" s="796" t="s">
        <v>853</v>
      </c>
      <c r="B1524" s="797">
        <v>1523</v>
      </c>
      <c r="C1524" s="797">
        <v>10660.1</v>
      </c>
      <c r="D1524" s="797">
        <v>72</v>
      </c>
      <c r="E1524" s="176">
        <f t="shared" ref="E1524:F1539" si="143">E1523+C1524</f>
        <v>40436893.100000106</v>
      </c>
      <c r="F1524" s="176">
        <f t="shared" si="143"/>
        <v>1442324</v>
      </c>
      <c r="G1524" s="177">
        <f t="shared" si="138"/>
        <v>4088960.0999999046</v>
      </c>
      <c r="H1524" s="177">
        <f t="shared" si="139"/>
        <v>21189</v>
      </c>
    </row>
    <row r="1525" spans="1:8" x14ac:dyDescent="0.25">
      <c r="A1525" s="796" t="s">
        <v>853</v>
      </c>
      <c r="B1525" s="797">
        <v>1524</v>
      </c>
      <c r="C1525" s="797">
        <v>10666.7</v>
      </c>
      <c r="D1525" s="797">
        <v>78</v>
      </c>
      <c r="E1525" s="176">
        <f t="shared" si="143"/>
        <v>40447559.800000109</v>
      </c>
      <c r="F1525" s="176">
        <f t="shared" si="143"/>
        <v>1442402</v>
      </c>
      <c r="G1525" s="177">
        <f t="shared" si="138"/>
        <v>4078293.3999999017</v>
      </c>
      <c r="H1525" s="177">
        <f t="shared" si="139"/>
        <v>21111</v>
      </c>
    </row>
    <row r="1526" spans="1:8" x14ac:dyDescent="0.25">
      <c r="A1526" s="796" t="s">
        <v>853</v>
      </c>
      <c r="B1526" s="797">
        <v>1525</v>
      </c>
      <c r="C1526" s="797">
        <v>7624.3</v>
      </c>
      <c r="D1526" s="797">
        <v>48</v>
      </c>
      <c r="E1526" s="176">
        <f t="shared" si="143"/>
        <v>40455184.100000106</v>
      </c>
      <c r="F1526" s="176">
        <f t="shared" si="143"/>
        <v>1442450</v>
      </c>
      <c r="G1526" s="177">
        <f t="shared" si="138"/>
        <v>4070669.0999999046</v>
      </c>
      <c r="H1526" s="177">
        <f t="shared" si="139"/>
        <v>21063</v>
      </c>
    </row>
    <row r="1527" spans="1:8" x14ac:dyDescent="0.25">
      <c r="A1527" s="796" t="s">
        <v>853</v>
      </c>
      <c r="B1527" s="797">
        <v>1526</v>
      </c>
      <c r="C1527" s="797">
        <v>7628.9999999999991</v>
      </c>
      <c r="D1527" s="797">
        <v>54</v>
      </c>
      <c r="E1527" s="176">
        <f t="shared" si="143"/>
        <v>40462813.100000106</v>
      </c>
      <c r="F1527" s="176">
        <f t="shared" si="143"/>
        <v>1442504</v>
      </c>
      <c r="G1527" s="177">
        <f t="shared" si="138"/>
        <v>4063040.0999999046</v>
      </c>
      <c r="H1527" s="177">
        <f t="shared" si="139"/>
        <v>21009</v>
      </c>
    </row>
    <row r="1528" spans="1:8" x14ac:dyDescent="0.25">
      <c r="A1528" s="796" t="s">
        <v>853</v>
      </c>
      <c r="B1528" s="797">
        <v>1528</v>
      </c>
      <c r="C1528" s="797">
        <v>1527.6</v>
      </c>
      <c r="D1528" s="797">
        <v>12</v>
      </c>
      <c r="E1528" s="176">
        <f t="shared" si="143"/>
        <v>40464340.700000107</v>
      </c>
      <c r="F1528" s="176">
        <f t="shared" si="143"/>
        <v>1442516</v>
      </c>
      <c r="G1528" s="177">
        <f t="shared" si="138"/>
        <v>4061512.4999999031</v>
      </c>
      <c r="H1528" s="177">
        <f t="shared" si="139"/>
        <v>20997</v>
      </c>
    </row>
    <row r="1529" spans="1:8" x14ac:dyDescent="0.25">
      <c r="A1529" s="796" t="s">
        <v>853</v>
      </c>
      <c r="B1529" s="797">
        <v>1529</v>
      </c>
      <c r="C1529" s="797">
        <v>7645.1999999999989</v>
      </c>
      <c r="D1529" s="797">
        <v>46</v>
      </c>
      <c r="E1529" s="176">
        <f t="shared" si="143"/>
        <v>40471985.90000011</v>
      </c>
      <c r="F1529" s="176">
        <f t="shared" si="143"/>
        <v>1442562</v>
      </c>
      <c r="G1529" s="177">
        <f t="shared" si="138"/>
        <v>4053867.2999999002</v>
      </c>
      <c r="H1529" s="177">
        <f t="shared" si="139"/>
        <v>20951</v>
      </c>
    </row>
    <row r="1530" spans="1:8" x14ac:dyDescent="0.25">
      <c r="A1530" s="796" t="s">
        <v>853</v>
      </c>
      <c r="B1530" s="797">
        <v>1530</v>
      </c>
      <c r="C1530" s="797">
        <v>9179.5</v>
      </c>
      <c r="D1530" s="797">
        <v>69</v>
      </c>
      <c r="E1530" s="176">
        <f t="shared" si="143"/>
        <v>40481165.40000011</v>
      </c>
      <c r="F1530" s="176">
        <f t="shared" si="143"/>
        <v>1442631</v>
      </c>
      <c r="G1530" s="177">
        <f t="shared" si="138"/>
        <v>4044687.7999999002</v>
      </c>
      <c r="H1530" s="177">
        <f t="shared" si="139"/>
        <v>20882</v>
      </c>
    </row>
    <row r="1531" spans="1:8" x14ac:dyDescent="0.25">
      <c r="A1531" s="796" t="s">
        <v>853</v>
      </c>
      <c r="B1531" s="797">
        <v>1531</v>
      </c>
      <c r="C1531" s="797">
        <v>7654.4</v>
      </c>
      <c r="D1531" s="797">
        <v>54</v>
      </c>
      <c r="E1531" s="176">
        <f t="shared" si="143"/>
        <v>40488819.800000109</v>
      </c>
      <c r="F1531" s="176">
        <f t="shared" si="143"/>
        <v>1442685</v>
      </c>
      <c r="G1531" s="177">
        <f t="shared" si="138"/>
        <v>4037033.3999999017</v>
      </c>
      <c r="H1531" s="177">
        <f t="shared" si="139"/>
        <v>20828</v>
      </c>
    </row>
    <row r="1532" spans="1:8" x14ac:dyDescent="0.25">
      <c r="A1532" s="796" t="s">
        <v>853</v>
      </c>
      <c r="B1532" s="797">
        <v>1532</v>
      </c>
      <c r="C1532" s="797">
        <v>9191.7999999999993</v>
      </c>
      <c r="D1532" s="797">
        <v>54</v>
      </c>
      <c r="E1532" s="176">
        <f t="shared" si="143"/>
        <v>40498011.600000106</v>
      </c>
      <c r="F1532" s="176">
        <f t="shared" si="143"/>
        <v>1442739</v>
      </c>
      <c r="G1532" s="177">
        <f t="shared" si="138"/>
        <v>4027841.5999999046</v>
      </c>
      <c r="H1532" s="177">
        <f t="shared" si="139"/>
        <v>20774</v>
      </c>
    </row>
    <row r="1533" spans="1:8" x14ac:dyDescent="0.25">
      <c r="A1533" s="796" t="s">
        <v>853</v>
      </c>
      <c r="B1533" s="797">
        <v>1533</v>
      </c>
      <c r="C1533" s="797">
        <v>6132.2</v>
      </c>
      <c r="D1533" s="797">
        <v>42</v>
      </c>
      <c r="E1533" s="176">
        <f t="shared" si="143"/>
        <v>40504143.800000109</v>
      </c>
      <c r="F1533" s="176">
        <f t="shared" si="143"/>
        <v>1442781</v>
      </c>
      <c r="G1533" s="177">
        <f t="shared" si="138"/>
        <v>4021709.3999999017</v>
      </c>
      <c r="H1533" s="177">
        <f t="shared" si="139"/>
        <v>20732</v>
      </c>
    </row>
    <row r="1534" spans="1:8" x14ac:dyDescent="0.25">
      <c r="A1534" s="796" t="s">
        <v>853</v>
      </c>
      <c r="B1534" s="797">
        <v>1534</v>
      </c>
      <c r="C1534" s="797">
        <v>6136.7</v>
      </c>
      <c r="D1534" s="797">
        <v>30</v>
      </c>
      <c r="E1534" s="176">
        <f t="shared" si="143"/>
        <v>40510280.500000112</v>
      </c>
      <c r="F1534" s="176">
        <f t="shared" si="143"/>
        <v>1442811</v>
      </c>
      <c r="G1534" s="177">
        <f t="shared" si="138"/>
        <v>4015572.6999998987</v>
      </c>
      <c r="H1534" s="177">
        <f t="shared" si="139"/>
        <v>20702</v>
      </c>
    </row>
    <row r="1535" spans="1:8" x14ac:dyDescent="0.25">
      <c r="A1535" s="796" t="s">
        <v>853</v>
      </c>
      <c r="B1535" s="797">
        <v>1535</v>
      </c>
      <c r="C1535" s="797">
        <v>12281.300000000001</v>
      </c>
      <c r="D1535" s="797">
        <v>78</v>
      </c>
      <c r="E1535" s="176">
        <f t="shared" si="143"/>
        <v>40522561.800000109</v>
      </c>
      <c r="F1535" s="176">
        <f t="shared" si="143"/>
        <v>1442889</v>
      </c>
      <c r="G1535" s="177">
        <f t="shared" si="138"/>
        <v>4003291.3999999017</v>
      </c>
      <c r="H1535" s="177">
        <f t="shared" si="139"/>
        <v>20624</v>
      </c>
    </row>
    <row r="1536" spans="1:8" x14ac:dyDescent="0.25">
      <c r="A1536" s="796" t="s">
        <v>853</v>
      </c>
      <c r="B1536" s="797">
        <v>1536</v>
      </c>
      <c r="C1536" s="797">
        <v>13822.900000000001</v>
      </c>
      <c r="D1536" s="797">
        <v>107</v>
      </c>
      <c r="E1536" s="176">
        <f t="shared" si="143"/>
        <v>40536384.700000107</v>
      </c>
      <c r="F1536" s="176">
        <f t="shared" si="143"/>
        <v>1442996</v>
      </c>
      <c r="G1536" s="177">
        <f t="shared" si="138"/>
        <v>3989468.4999999031</v>
      </c>
      <c r="H1536" s="177">
        <f t="shared" si="139"/>
        <v>20517</v>
      </c>
    </row>
    <row r="1537" spans="1:8" x14ac:dyDescent="0.25">
      <c r="A1537" s="796" t="s">
        <v>853</v>
      </c>
      <c r="B1537" s="797">
        <v>1537</v>
      </c>
      <c r="C1537" s="797">
        <v>13834</v>
      </c>
      <c r="D1537" s="797">
        <v>90</v>
      </c>
      <c r="E1537" s="176">
        <f t="shared" si="143"/>
        <v>40550218.700000107</v>
      </c>
      <c r="F1537" s="176">
        <f t="shared" si="143"/>
        <v>1443086</v>
      </c>
      <c r="G1537" s="177">
        <f t="shared" si="138"/>
        <v>3975634.4999999031</v>
      </c>
      <c r="H1537" s="177">
        <f t="shared" si="139"/>
        <v>20427</v>
      </c>
    </row>
    <row r="1538" spans="1:8" x14ac:dyDescent="0.25">
      <c r="A1538" s="796" t="s">
        <v>853</v>
      </c>
      <c r="B1538" s="797">
        <v>1538</v>
      </c>
      <c r="C1538" s="797">
        <v>10766.9</v>
      </c>
      <c r="D1538" s="797">
        <v>66</v>
      </c>
      <c r="E1538" s="176">
        <f t="shared" si="143"/>
        <v>40560985.600000106</v>
      </c>
      <c r="F1538" s="176">
        <f t="shared" si="143"/>
        <v>1443152</v>
      </c>
      <c r="G1538" s="177">
        <f t="shared" si="138"/>
        <v>3964867.5999999046</v>
      </c>
      <c r="H1538" s="177">
        <f t="shared" si="139"/>
        <v>20361</v>
      </c>
    </row>
    <row r="1539" spans="1:8" x14ac:dyDescent="0.25">
      <c r="A1539" s="796" t="s">
        <v>853</v>
      </c>
      <c r="B1539" s="797">
        <v>1539</v>
      </c>
      <c r="C1539" s="797">
        <v>7694.6</v>
      </c>
      <c r="D1539" s="797">
        <v>54</v>
      </c>
      <c r="E1539" s="176">
        <f t="shared" si="143"/>
        <v>40568680.200000107</v>
      </c>
      <c r="F1539" s="176">
        <f t="shared" si="143"/>
        <v>1443206</v>
      </c>
      <c r="G1539" s="177">
        <f t="shared" ref="G1539:G1602" si="144">$E$2394-E1539</f>
        <v>3957172.9999999031</v>
      </c>
      <c r="H1539" s="177">
        <f t="shared" ref="H1539:H1602" si="145">$F$2394-F1539</f>
        <v>20307</v>
      </c>
    </row>
    <row r="1540" spans="1:8" x14ac:dyDescent="0.25">
      <c r="A1540" s="796" t="s">
        <v>853</v>
      </c>
      <c r="B1540" s="797">
        <v>1540</v>
      </c>
      <c r="C1540" s="797">
        <v>13858.900000000001</v>
      </c>
      <c r="D1540" s="797">
        <v>90</v>
      </c>
      <c r="E1540" s="176">
        <f t="shared" ref="E1540:F1555" si="146">E1539+C1540</f>
        <v>40582539.100000106</v>
      </c>
      <c r="F1540" s="176">
        <f t="shared" si="146"/>
        <v>1443296</v>
      </c>
      <c r="G1540" s="177">
        <f t="shared" si="144"/>
        <v>3943314.0999999046</v>
      </c>
      <c r="H1540" s="177">
        <f t="shared" si="145"/>
        <v>20217</v>
      </c>
    </row>
    <row r="1541" spans="1:8" x14ac:dyDescent="0.25">
      <c r="A1541" s="796" t="s">
        <v>853</v>
      </c>
      <c r="B1541" s="797">
        <v>1541</v>
      </c>
      <c r="C1541" s="797">
        <v>10785.1</v>
      </c>
      <c r="D1541" s="797">
        <v>68</v>
      </c>
      <c r="E1541" s="176">
        <f t="shared" si="146"/>
        <v>40593324.200000107</v>
      </c>
      <c r="F1541" s="176">
        <f t="shared" si="146"/>
        <v>1443364</v>
      </c>
      <c r="G1541" s="177">
        <f t="shared" si="144"/>
        <v>3932528.9999999031</v>
      </c>
      <c r="H1541" s="177">
        <f t="shared" si="145"/>
        <v>20149</v>
      </c>
    </row>
    <row r="1542" spans="1:8" x14ac:dyDescent="0.25">
      <c r="A1542" s="796" t="s">
        <v>853</v>
      </c>
      <c r="B1542" s="797">
        <v>1542</v>
      </c>
      <c r="C1542" s="797">
        <v>1541.7</v>
      </c>
      <c r="D1542" s="797">
        <v>12</v>
      </c>
      <c r="E1542" s="176">
        <f t="shared" si="146"/>
        <v>40594865.90000011</v>
      </c>
      <c r="F1542" s="176">
        <f t="shared" si="146"/>
        <v>1443376</v>
      </c>
      <c r="G1542" s="177">
        <f t="shared" si="144"/>
        <v>3930987.2999999002</v>
      </c>
      <c r="H1542" s="177">
        <f t="shared" si="145"/>
        <v>20137</v>
      </c>
    </row>
    <row r="1543" spans="1:8" x14ac:dyDescent="0.25">
      <c r="A1543" s="796" t="s">
        <v>853</v>
      </c>
      <c r="B1543" s="797">
        <v>1543</v>
      </c>
      <c r="C1543" s="797">
        <v>9259</v>
      </c>
      <c r="D1543" s="797">
        <v>72</v>
      </c>
      <c r="E1543" s="176">
        <f t="shared" si="146"/>
        <v>40604124.90000011</v>
      </c>
      <c r="F1543" s="176">
        <f t="shared" si="146"/>
        <v>1443448</v>
      </c>
      <c r="G1543" s="177">
        <f t="shared" si="144"/>
        <v>3921728.2999999002</v>
      </c>
      <c r="H1543" s="177">
        <f t="shared" si="145"/>
        <v>20065</v>
      </c>
    </row>
    <row r="1544" spans="1:8" x14ac:dyDescent="0.25">
      <c r="A1544" s="796" t="s">
        <v>853</v>
      </c>
      <c r="B1544" s="797">
        <v>1544</v>
      </c>
      <c r="C1544" s="797">
        <v>12351.8</v>
      </c>
      <c r="D1544" s="797">
        <v>84</v>
      </c>
      <c r="E1544" s="176">
        <f t="shared" si="146"/>
        <v>40616476.700000107</v>
      </c>
      <c r="F1544" s="176">
        <f t="shared" si="146"/>
        <v>1443532</v>
      </c>
      <c r="G1544" s="177">
        <f t="shared" si="144"/>
        <v>3909376.4999999031</v>
      </c>
      <c r="H1544" s="177">
        <f t="shared" si="145"/>
        <v>19981</v>
      </c>
    </row>
    <row r="1545" spans="1:8" x14ac:dyDescent="0.25">
      <c r="A1545" s="796" t="s">
        <v>853</v>
      </c>
      <c r="B1545" s="797">
        <v>1545</v>
      </c>
      <c r="C1545" s="797">
        <v>1545</v>
      </c>
      <c r="D1545" s="797">
        <v>12</v>
      </c>
      <c r="E1545" s="176">
        <f t="shared" si="146"/>
        <v>40618021.700000107</v>
      </c>
      <c r="F1545" s="176">
        <f t="shared" si="146"/>
        <v>1443544</v>
      </c>
      <c r="G1545" s="177">
        <f t="shared" si="144"/>
        <v>3907831.4999999031</v>
      </c>
      <c r="H1545" s="177">
        <f t="shared" si="145"/>
        <v>19969</v>
      </c>
    </row>
    <row r="1546" spans="1:8" x14ac:dyDescent="0.25">
      <c r="A1546" s="796" t="s">
        <v>853</v>
      </c>
      <c r="B1546" s="797">
        <v>1546</v>
      </c>
      <c r="C1546" s="797">
        <v>12367.599999999999</v>
      </c>
      <c r="D1546" s="797">
        <v>78</v>
      </c>
      <c r="E1546" s="176">
        <f t="shared" si="146"/>
        <v>40630389.300000109</v>
      </c>
      <c r="F1546" s="176">
        <f t="shared" si="146"/>
        <v>1443622</v>
      </c>
      <c r="G1546" s="177">
        <f t="shared" si="144"/>
        <v>3895463.8999999017</v>
      </c>
      <c r="H1546" s="177">
        <f t="shared" si="145"/>
        <v>19891</v>
      </c>
    </row>
    <row r="1547" spans="1:8" x14ac:dyDescent="0.25">
      <c r="A1547" s="796" t="s">
        <v>853</v>
      </c>
      <c r="B1547" s="797">
        <v>1547</v>
      </c>
      <c r="C1547" s="797">
        <v>7734.7000000000007</v>
      </c>
      <c r="D1547" s="797">
        <v>51</v>
      </c>
      <c r="E1547" s="176">
        <f t="shared" si="146"/>
        <v>40638124.000000112</v>
      </c>
      <c r="F1547" s="176">
        <f t="shared" si="146"/>
        <v>1443673</v>
      </c>
      <c r="G1547" s="177">
        <f t="shared" si="144"/>
        <v>3887729.1999998987</v>
      </c>
      <c r="H1547" s="177">
        <f t="shared" si="145"/>
        <v>19840</v>
      </c>
    </row>
    <row r="1548" spans="1:8" x14ac:dyDescent="0.25">
      <c r="A1548" s="796" t="s">
        <v>853</v>
      </c>
      <c r="B1548" s="797">
        <v>1548</v>
      </c>
      <c r="C1548" s="797">
        <v>10835.199999999999</v>
      </c>
      <c r="D1548" s="797">
        <v>66</v>
      </c>
      <c r="E1548" s="176">
        <f t="shared" si="146"/>
        <v>40648959.200000115</v>
      </c>
      <c r="F1548" s="176">
        <f t="shared" si="146"/>
        <v>1443739</v>
      </c>
      <c r="G1548" s="177">
        <f t="shared" si="144"/>
        <v>3876893.9999998957</v>
      </c>
      <c r="H1548" s="177">
        <f t="shared" si="145"/>
        <v>19774</v>
      </c>
    </row>
    <row r="1549" spans="1:8" x14ac:dyDescent="0.25">
      <c r="A1549" s="796" t="s">
        <v>853</v>
      </c>
      <c r="B1549" s="797">
        <v>1549</v>
      </c>
      <c r="C1549" s="797">
        <v>9293.4</v>
      </c>
      <c r="D1549" s="797">
        <v>66</v>
      </c>
      <c r="E1549" s="176">
        <f t="shared" si="146"/>
        <v>40658252.600000113</v>
      </c>
      <c r="F1549" s="176">
        <f t="shared" si="146"/>
        <v>1443805</v>
      </c>
      <c r="G1549" s="177">
        <f t="shared" si="144"/>
        <v>3867600.5999998972</v>
      </c>
      <c r="H1549" s="177">
        <f t="shared" si="145"/>
        <v>19708</v>
      </c>
    </row>
    <row r="1550" spans="1:8" x14ac:dyDescent="0.25">
      <c r="A1550" s="796" t="s">
        <v>853</v>
      </c>
      <c r="B1550" s="797">
        <v>1550</v>
      </c>
      <c r="C1550" s="797">
        <v>9299.8000000000011</v>
      </c>
      <c r="D1550" s="797">
        <v>71</v>
      </c>
      <c r="E1550" s="176">
        <f t="shared" si="146"/>
        <v>40667552.40000011</v>
      </c>
      <c r="F1550" s="176">
        <f t="shared" si="146"/>
        <v>1443876</v>
      </c>
      <c r="G1550" s="177">
        <f t="shared" si="144"/>
        <v>3858300.7999999002</v>
      </c>
      <c r="H1550" s="177">
        <f t="shared" si="145"/>
        <v>19637</v>
      </c>
    </row>
    <row r="1551" spans="1:8" x14ac:dyDescent="0.25">
      <c r="A1551" s="796" t="s">
        <v>853</v>
      </c>
      <c r="B1551" s="797">
        <v>1551</v>
      </c>
      <c r="C1551" s="797">
        <v>6205.2000000000007</v>
      </c>
      <c r="D1551" s="797">
        <v>53</v>
      </c>
      <c r="E1551" s="176">
        <f t="shared" si="146"/>
        <v>40673757.600000113</v>
      </c>
      <c r="F1551" s="176">
        <f t="shared" si="146"/>
        <v>1443929</v>
      </c>
      <c r="G1551" s="177">
        <f t="shared" si="144"/>
        <v>3852095.5999998972</v>
      </c>
      <c r="H1551" s="177">
        <f t="shared" si="145"/>
        <v>19584</v>
      </c>
    </row>
    <row r="1552" spans="1:8" x14ac:dyDescent="0.25">
      <c r="A1552" s="796" t="s">
        <v>853</v>
      </c>
      <c r="B1552" s="797">
        <v>1552</v>
      </c>
      <c r="C1552" s="797">
        <v>3103.8</v>
      </c>
      <c r="D1552" s="797">
        <v>24</v>
      </c>
      <c r="E1552" s="176">
        <f t="shared" si="146"/>
        <v>40676861.40000011</v>
      </c>
      <c r="F1552" s="176">
        <f t="shared" si="146"/>
        <v>1443953</v>
      </c>
      <c r="G1552" s="177">
        <f t="shared" si="144"/>
        <v>3848991.7999999002</v>
      </c>
      <c r="H1552" s="177">
        <f t="shared" si="145"/>
        <v>19560</v>
      </c>
    </row>
    <row r="1553" spans="1:8" x14ac:dyDescent="0.25">
      <c r="A1553" s="796" t="s">
        <v>853</v>
      </c>
      <c r="B1553" s="797">
        <v>1553</v>
      </c>
      <c r="C1553" s="797">
        <v>6212.2</v>
      </c>
      <c r="D1553" s="797">
        <v>36</v>
      </c>
      <c r="E1553" s="176">
        <f t="shared" si="146"/>
        <v>40683073.600000113</v>
      </c>
      <c r="F1553" s="176">
        <f t="shared" si="146"/>
        <v>1443989</v>
      </c>
      <c r="G1553" s="177">
        <f t="shared" si="144"/>
        <v>3842779.5999998972</v>
      </c>
      <c r="H1553" s="177">
        <f t="shared" si="145"/>
        <v>19524</v>
      </c>
    </row>
    <row r="1554" spans="1:8" x14ac:dyDescent="0.25">
      <c r="A1554" s="796" t="s">
        <v>853</v>
      </c>
      <c r="B1554" s="797">
        <v>1554</v>
      </c>
      <c r="C1554" s="797">
        <v>9322.9</v>
      </c>
      <c r="D1554" s="797">
        <v>60</v>
      </c>
      <c r="E1554" s="176">
        <f t="shared" si="146"/>
        <v>40692396.500000112</v>
      </c>
      <c r="F1554" s="176">
        <f t="shared" si="146"/>
        <v>1444049</v>
      </c>
      <c r="G1554" s="177">
        <f t="shared" si="144"/>
        <v>3833456.6999998987</v>
      </c>
      <c r="H1554" s="177">
        <f t="shared" si="145"/>
        <v>19464</v>
      </c>
    </row>
    <row r="1555" spans="1:8" x14ac:dyDescent="0.25">
      <c r="A1555" s="796" t="s">
        <v>853</v>
      </c>
      <c r="B1555" s="797">
        <v>1555</v>
      </c>
      <c r="C1555" s="797">
        <v>9329.9</v>
      </c>
      <c r="D1555" s="797">
        <v>72</v>
      </c>
      <c r="E1555" s="176">
        <f t="shared" si="146"/>
        <v>40701726.40000011</v>
      </c>
      <c r="F1555" s="176">
        <f t="shared" si="146"/>
        <v>1444121</v>
      </c>
      <c r="G1555" s="177">
        <f t="shared" si="144"/>
        <v>3824126.7999999002</v>
      </c>
      <c r="H1555" s="177">
        <f t="shared" si="145"/>
        <v>19392</v>
      </c>
    </row>
    <row r="1556" spans="1:8" x14ac:dyDescent="0.25">
      <c r="A1556" s="796" t="s">
        <v>853</v>
      </c>
      <c r="B1556" s="797">
        <v>1556</v>
      </c>
      <c r="C1556" s="797">
        <v>9336.1999999999989</v>
      </c>
      <c r="D1556" s="797">
        <v>60</v>
      </c>
      <c r="E1556" s="176">
        <f t="shared" ref="E1556:F1571" si="147">E1555+C1556</f>
        <v>40711062.600000113</v>
      </c>
      <c r="F1556" s="176">
        <f t="shared" si="147"/>
        <v>1444181</v>
      </c>
      <c r="G1556" s="177">
        <f t="shared" si="144"/>
        <v>3814790.5999998972</v>
      </c>
      <c r="H1556" s="177">
        <f t="shared" si="145"/>
        <v>19332</v>
      </c>
    </row>
    <row r="1557" spans="1:8" x14ac:dyDescent="0.25">
      <c r="A1557" s="796" t="s">
        <v>853</v>
      </c>
      <c r="B1557" s="797">
        <v>1557</v>
      </c>
      <c r="C1557" s="797">
        <v>6228.2999999999993</v>
      </c>
      <c r="D1557" s="797">
        <v>42</v>
      </c>
      <c r="E1557" s="176">
        <f t="shared" si="147"/>
        <v>40717290.90000011</v>
      </c>
      <c r="F1557" s="176">
        <f t="shared" si="147"/>
        <v>1444223</v>
      </c>
      <c r="G1557" s="177">
        <f t="shared" si="144"/>
        <v>3808562.2999999002</v>
      </c>
      <c r="H1557" s="177">
        <f t="shared" si="145"/>
        <v>19290</v>
      </c>
    </row>
    <row r="1558" spans="1:8" x14ac:dyDescent="0.25">
      <c r="A1558" s="796" t="s">
        <v>853</v>
      </c>
      <c r="B1558" s="797">
        <v>1558</v>
      </c>
      <c r="C1558" s="797">
        <v>10904.9</v>
      </c>
      <c r="D1558" s="797">
        <v>72</v>
      </c>
      <c r="E1558" s="176">
        <f t="shared" si="147"/>
        <v>40728195.800000109</v>
      </c>
      <c r="F1558" s="176">
        <f t="shared" si="147"/>
        <v>1444295</v>
      </c>
      <c r="G1558" s="177">
        <f t="shared" si="144"/>
        <v>3797657.3999999017</v>
      </c>
      <c r="H1558" s="177">
        <f t="shared" si="145"/>
        <v>19218</v>
      </c>
    </row>
    <row r="1559" spans="1:8" x14ac:dyDescent="0.25">
      <c r="A1559" s="796" t="s">
        <v>853</v>
      </c>
      <c r="B1559" s="797">
        <v>1559</v>
      </c>
      <c r="C1559" s="797">
        <v>6236.2</v>
      </c>
      <c r="D1559" s="797">
        <v>42</v>
      </c>
      <c r="E1559" s="176">
        <f t="shared" si="147"/>
        <v>40734432.000000112</v>
      </c>
      <c r="F1559" s="176">
        <f t="shared" si="147"/>
        <v>1444337</v>
      </c>
      <c r="G1559" s="177">
        <f t="shared" si="144"/>
        <v>3791421.1999998987</v>
      </c>
      <c r="H1559" s="177">
        <f t="shared" si="145"/>
        <v>19176</v>
      </c>
    </row>
    <row r="1560" spans="1:8" x14ac:dyDescent="0.25">
      <c r="A1560" s="796" t="s">
        <v>853</v>
      </c>
      <c r="B1560" s="797">
        <v>1560</v>
      </c>
      <c r="C1560" s="797">
        <v>6239.9</v>
      </c>
      <c r="D1560" s="797">
        <v>41</v>
      </c>
      <c r="E1560" s="176">
        <f t="shared" si="147"/>
        <v>40740671.90000011</v>
      </c>
      <c r="F1560" s="176">
        <f t="shared" si="147"/>
        <v>1444378</v>
      </c>
      <c r="G1560" s="177">
        <f t="shared" si="144"/>
        <v>3785181.2999999002</v>
      </c>
      <c r="H1560" s="177">
        <f t="shared" si="145"/>
        <v>19135</v>
      </c>
    </row>
    <row r="1561" spans="1:8" x14ac:dyDescent="0.25">
      <c r="A1561" s="796" t="s">
        <v>853</v>
      </c>
      <c r="B1561" s="797">
        <v>1561</v>
      </c>
      <c r="C1561" s="797">
        <v>9365.4</v>
      </c>
      <c r="D1561" s="797">
        <v>64</v>
      </c>
      <c r="E1561" s="176">
        <f t="shared" si="147"/>
        <v>40750037.300000109</v>
      </c>
      <c r="F1561" s="176">
        <f t="shared" si="147"/>
        <v>1444442</v>
      </c>
      <c r="G1561" s="177">
        <f t="shared" si="144"/>
        <v>3775815.8999999017</v>
      </c>
      <c r="H1561" s="177">
        <f t="shared" si="145"/>
        <v>19071</v>
      </c>
    </row>
    <row r="1562" spans="1:8" x14ac:dyDescent="0.25">
      <c r="A1562" s="796" t="s">
        <v>853</v>
      </c>
      <c r="B1562" s="797">
        <v>1562</v>
      </c>
      <c r="C1562" s="797">
        <v>7810.0999999999995</v>
      </c>
      <c r="D1562" s="797">
        <v>42</v>
      </c>
      <c r="E1562" s="176">
        <f t="shared" si="147"/>
        <v>40757847.40000011</v>
      </c>
      <c r="F1562" s="176">
        <f t="shared" si="147"/>
        <v>1444484</v>
      </c>
      <c r="G1562" s="177">
        <f t="shared" si="144"/>
        <v>3768005.7999999002</v>
      </c>
      <c r="H1562" s="177">
        <f t="shared" si="145"/>
        <v>19029</v>
      </c>
    </row>
    <row r="1563" spans="1:8" x14ac:dyDescent="0.25">
      <c r="A1563" s="796" t="s">
        <v>853</v>
      </c>
      <c r="B1563" s="797">
        <v>1563</v>
      </c>
      <c r="C1563" s="797">
        <v>6251.2</v>
      </c>
      <c r="D1563" s="797">
        <v>48</v>
      </c>
      <c r="E1563" s="176">
        <f t="shared" si="147"/>
        <v>40764098.600000113</v>
      </c>
      <c r="F1563" s="176">
        <f t="shared" si="147"/>
        <v>1444532</v>
      </c>
      <c r="G1563" s="177">
        <f t="shared" si="144"/>
        <v>3761754.5999998972</v>
      </c>
      <c r="H1563" s="177">
        <f t="shared" si="145"/>
        <v>18981</v>
      </c>
    </row>
    <row r="1564" spans="1:8" x14ac:dyDescent="0.25">
      <c r="A1564" s="796" t="s">
        <v>853</v>
      </c>
      <c r="B1564" s="797">
        <v>1564</v>
      </c>
      <c r="C1564" s="797">
        <v>7819.4999999999991</v>
      </c>
      <c r="D1564" s="797">
        <v>54</v>
      </c>
      <c r="E1564" s="176">
        <f t="shared" si="147"/>
        <v>40771918.100000113</v>
      </c>
      <c r="F1564" s="176">
        <f t="shared" si="147"/>
        <v>1444586</v>
      </c>
      <c r="G1564" s="177">
        <f t="shared" si="144"/>
        <v>3753935.0999998972</v>
      </c>
      <c r="H1564" s="177">
        <f t="shared" si="145"/>
        <v>18927</v>
      </c>
    </row>
    <row r="1565" spans="1:8" x14ac:dyDescent="0.25">
      <c r="A1565" s="796" t="s">
        <v>853</v>
      </c>
      <c r="B1565" s="797">
        <v>1565</v>
      </c>
      <c r="C1565" s="797">
        <v>6259.5000000000009</v>
      </c>
      <c r="D1565" s="797">
        <v>48</v>
      </c>
      <c r="E1565" s="176">
        <f t="shared" si="147"/>
        <v>40778177.600000113</v>
      </c>
      <c r="F1565" s="176">
        <f t="shared" si="147"/>
        <v>1444634</v>
      </c>
      <c r="G1565" s="177">
        <f t="shared" si="144"/>
        <v>3747675.5999998972</v>
      </c>
      <c r="H1565" s="177">
        <f t="shared" si="145"/>
        <v>18879</v>
      </c>
    </row>
    <row r="1566" spans="1:8" x14ac:dyDescent="0.25">
      <c r="A1566" s="796" t="s">
        <v>853</v>
      </c>
      <c r="B1566" s="797">
        <v>1566</v>
      </c>
      <c r="C1566" s="797">
        <v>10961.2</v>
      </c>
      <c r="D1566" s="797">
        <v>77</v>
      </c>
      <c r="E1566" s="176">
        <f t="shared" si="147"/>
        <v>40789138.800000116</v>
      </c>
      <c r="F1566" s="176">
        <f t="shared" si="147"/>
        <v>1444711</v>
      </c>
      <c r="G1566" s="177">
        <f t="shared" si="144"/>
        <v>3736714.3999998942</v>
      </c>
      <c r="H1566" s="177">
        <f t="shared" si="145"/>
        <v>18802</v>
      </c>
    </row>
    <row r="1567" spans="1:8" x14ac:dyDescent="0.25">
      <c r="A1567" s="796" t="s">
        <v>853</v>
      </c>
      <c r="B1567" s="797">
        <v>1567</v>
      </c>
      <c r="C1567" s="797">
        <v>6267.4</v>
      </c>
      <c r="D1567" s="797">
        <v>42</v>
      </c>
      <c r="E1567" s="176">
        <f t="shared" si="147"/>
        <v>40795406.200000115</v>
      </c>
      <c r="F1567" s="176">
        <f t="shared" si="147"/>
        <v>1444753</v>
      </c>
      <c r="G1567" s="177">
        <f t="shared" si="144"/>
        <v>3730446.9999998957</v>
      </c>
      <c r="H1567" s="177">
        <f t="shared" si="145"/>
        <v>18760</v>
      </c>
    </row>
    <row r="1568" spans="1:8" x14ac:dyDescent="0.25">
      <c r="A1568" s="796" t="s">
        <v>853</v>
      </c>
      <c r="B1568" s="797">
        <v>1568</v>
      </c>
      <c r="C1568" s="797">
        <v>1568.3</v>
      </c>
      <c r="D1568" s="797">
        <v>12</v>
      </c>
      <c r="E1568" s="176">
        <f t="shared" si="147"/>
        <v>40796974.500000112</v>
      </c>
      <c r="F1568" s="176">
        <f t="shared" si="147"/>
        <v>1444765</v>
      </c>
      <c r="G1568" s="177">
        <f t="shared" si="144"/>
        <v>3728878.6999998987</v>
      </c>
      <c r="H1568" s="177">
        <f t="shared" si="145"/>
        <v>18748</v>
      </c>
    </row>
    <row r="1569" spans="1:8" x14ac:dyDescent="0.25">
      <c r="A1569" s="796" t="s">
        <v>853</v>
      </c>
      <c r="B1569" s="797">
        <v>1569</v>
      </c>
      <c r="C1569" s="797">
        <v>14120.9</v>
      </c>
      <c r="D1569" s="797">
        <v>96</v>
      </c>
      <c r="E1569" s="176">
        <f t="shared" si="147"/>
        <v>40811095.40000011</v>
      </c>
      <c r="F1569" s="176">
        <f t="shared" si="147"/>
        <v>1444861</v>
      </c>
      <c r="G1569" s="177">
        <f t="shared" si="144"/>
        <v>3714757.7999999002</v>
      </c>
      <c r="H1569" s="177">
        <f t="shared" si="145"/>
        <v>18652</v>
      </c>
    </row>
    <row r="1570" spans="1:8" x14ac:dyDescent="0.25">
      <c r="A1570" s="796" t="s">
        <v>853</v>
      </c>
      <c r="B1570" s="797">
        <v>1570</v>
      </c>
      <c r="C1570" s="797">
        <v>9419.7999999999993</v>
      </c>
      <c r="D1570" s="797">
        <v>72</v>
      </c>
      <c r="E1570" s="176">
        <f t="shared" si="147"/>
        <v>40820515.200000107</v>
      </c>
      <c r="F1570" s="176">
        <f t="shared" si="147"/>
        <v>1444933</v>
      </c>
      <c r="G1570" s="177">
        <f t="shared" si="144"/>
        <v>3705337.9999999031</v>
      </c>
      <c r="H1570" s="177">
        <f t="shared" si="145"/>
        <v>18580</v>
      </c>
    </row>
    <row r="1571" spans="1:8" x14ac:dyDescent="0.25">
      <c r="A1571" s="796" t="s">
        <v>853</v>
      </c>
      <c r="B1571" s="797">
        <v>1571</v>
      </c>
      <c r="C1571" s="797">
        <v>14137.9</v>
      </c>
      <c r="D1571" s="797">
        <v>96</v>
      </c>
      <c r="E1571" s="176">
        <f t="shared" si="147"/>
        <v>40834653.100000106</v>
      </c>
      <c r="F1571" s="176">
        <f t="shared" si="147"/>
        <v>1445029</v>
      </c>
      <c r="G1571" s="177">
        <f t="shared" si="144"/>
        <v>3691200.0999999046</v>
      </c>
      <c r="H1571" s="177">
        <f t="shared" si="145"/>
        <v>18484</v>
      </c>
    </row>
    <row r="1572" spans="1:8" x14ac:dyDescent="0.25">
      <c r="A1572" s="796" t="s">
        <v>853</v>
      </c>
      <c r="B1572" s="797">
        <v>1572</v>
      </c>
      <c r="C1572" s="797">
        <v>11004.8</v>
      </c>
      <c r="D1572" s="797">
        <v>83</v>
      </c>
      <c r="E1572" s="176">
        <f t="shared" ref="E1572:F1587" si="148">E1571+C1572</f>
        <v>40845657.900000103</v>
      </c>
      <c r="F1572" s="176">
        <f t="shared" si="148"/>
        <v>1445112</v>
      </c>
      <c r="G1572" s="177">
        <f t="shared" si="144"/>
        <v>3680195.2999999076</v>
      </c>
      <c r="H1572" s="177">
        <f t="shared" si="145"/>
        <v>18401</v>
      </c>
    </row>
    <row r="1573" spans="1:8" x14ac:dyDescent="0.25">
      <c r="A1573" s="796" t="s">
        <v>853</v>
      </c>
      <c r="B1573" s="797">
        <v>1573</v>
      </c>
      <c r="C1573" s="797">
        <v>6292.9000000000005</v>
      </c>
      <c r="D1573" s="797">
        <v>48</v>
      </c>
      <c r="E1573" s="176">
        <f t="shared" si="148"/>
        <v>40851950.800000101</v>
      </c>
      <c r="F1573" s="176">
        <f t="shared" si="148"/>
        <v>1445160</v>
      </c>
      <c r="G1573" s="177">
        <f t="shared" si="144"/>
        <v>3673902.3999999091</v>
      </c>
      <c r="H1573" s="177">
        <f t="shared" si="145"/>
        <v>18353</v>
      </c>
    </row>
    <row r="1574" spans="1:8" x14ac:dyDescent="0.25">
      <c r="A1574" s="796" t="s">
        <v>853</v>
      </c>
      <c r="B1574" s="797">
        <v>1574</v>
      </c>
      <c r="C1574" s="797">
        <v>14166.3</v>
      </c>
      <c r="D1574" s="797">
        <v>102</v>
      </c>
      <c r="E1574" s="176">
        <f t="shared" si="148"/>
        <v>40866117.100000098</v>
      </c>
      <c r="F1574" s="176">
        <f t="shared" si="148"/>
        <v>1445262</v>
      </c>
      <c r="G1574" s="177">
        <f t="shared" si="144"/>
        <v>3659736.0999999121</v>
      </c>
      <c r="H1574" s="177">
        <f t="shared" si="145"/>
        <v>18251</v>
      </c>
    </row>
    <row r="1575" spans="1:8" x14ac:dyDescent="0.25">
      <c r="A1575" s="796" t="s">
        <v>853</v>
      </c>
      <c r="B1575" s="797">
        <v>1575</v>
      </c>
      <c r="C1575" s="797">
        <v>6300.9</v>
      </c>
      <c r="D1575" s="797">
        <v>42</v>
      </c>
      <c r="E1575" s="176">
        <f t="shared" si="148"/>
        <v>40872418.000000097</v>
      </c>
      <c r="F1575" s="176">
        <f t="shared" si="148"/>
        <v>1445304</v>
      </c>
      <c r="G1575" s="177">
        <f t="shared" si="144"/>
        <v>3653435.1999999136</v>
      </c>
      <c r="H1575" s="177">
        <f t="shared" si="145"/>
        <v>18209</v>
      </c>
    </row>
    <row r="1576" spans="1:8" x14ac:dyDescent="0.25">
      <c r="A1576" s="796" t="s">
        <v>853</v>
      </c>
      <c r="B1576" s="797">
        <v>1576</v>
      </c>
      <c r="C1576" s="797">
        <v>7878.2999999999993</v>
      </c>
      <c r="D1576" s="797">
        <v>47</v>
      </c>
      <c r="E1576" s="176">
        <f t="shared" si="148"/>
        <v>40880296.300000094</v>
      </c>
      <c r="F1576" s="176">
        <f t="shared" si="148"/>
        <v>1445351</v>
      </c>
      <c r="G1576" s="177">
        <f t="shared" si="144"/>
        <v>3645556.8999999166</v>
      </c>
      <c r="H1576" s="177">
        <f t="shared" si="145"/>
        <v>18162</v>
      </c>
    </row>
    <row r="1577" spans="1:8" x14ac:dyDescent="0.25">
      <c r="A1577" s="796" t="s">
        <v>853</v>
      </c>
      <c r="B1577" s="797">
        <v>1577</v>
      </c>
      <c r="C1577" s="797">
        <v>12616.3</v>
      </c>
      <c r="D1577" s="797">
        <v>87</v>
      </c>
      <c r="E1577" s="176">
        <f t="shared" si="148"/>
        <v>40892912.600000091</v>
      </c>
      <c r="F1577" s="176">
        <f t="shared" si="148"/>
        <v>1445438</v>
      </c>
      <c r="G1577" s="177">
        <f t="shared" si="144"/>
        <v>3632940.5999999195</v>
      </c>
      <c r="H1577" s="177">
        <f t="shared" si="145"/>
        <v>18075</v>
      </c>
    </row>
    <row r="1578" spans="1:8" x14ac:dyDescent="0.25">
      <c r="A1578" s="796" t="s">
        <v>853</v>
      </c>
      <c r="B1578" s="797">
        <v>1578</v>
      </c>
      <c r="C1578" s="797">
        <v>7890.2000000000007</v>
      </c>
      <c r="D1578" s="797">
        <v>54</v>
      </c>
      <c r="E1578" s="176">
        <f t="shared" si="148"/>
        <v>40900802.800000094</v>
      </c>
      <c r="F1578" s="176">
        <f t="shared" si="148"/>
        <v>1445492</v>
      </c>
      <c r="G1578" s="177">
        <f t="shared" si="144"/>
        <v>3625050.3999999166</v>
      </c>
      <c r="H1578" s="177">
        <f t="shared" si="145"/>
        <v>18021</v>
      </c>
    </row>
    <row r="1579" spans="1:8" x14ac:dyDescent="0.25">
      <c r="A1579" s="796" t="s">
        <v>853</v>
      </c>
      <c r="B1579" s="797">
        <v>1579</v>
      </c>
      <c r="C1579" s="797">
        <v>6316.2</v>
      </c>
      <c r="D1579" s="797">
        <v>40</v>
      </c>
      <c r="E1579" s="176">
        <f t="shared" si="148"/>
        <v>40907119.000000097</v>
      </c>
      <c r="F1579" s="176">
        <f t="shared" si="148"/>
        <v>1445532</v>
      </c>
      <c r="G1579" s="177">
        <f t="shared" si="144"/>
        <v>3618734.1999999136</v>
      </c>
      <c r="H1579" s="177">
        <f t="shared" si="145"/>
        <v>17981</v>
      </c>
    </row>
    <row r="1580" spans="1:8" x14ac:dyDescent="0.25">
      <c r="A1580" s="796" t="s">
        <v>853</v>
      </c>
      <c r="B1580" s="797">
        <v>1580</v>
      </c>
      <c r="C1580" s="797">
        <v>7898.9</v>
      </c>
      <c r="D1580" s="797">
        <v>60</v>
      </c>
      <c r="E1580" s="176">
        <f t="shared" si="148"/>
        <v>40915017.900000095</v>
      </c>
      <c r="F1580" s="176">
        <f t="shared" si="148"/>
        <v>1445592</v>
      </c>
      <c r="G1580" s="177">
        <f t="shared" si="144"/>
        <v>3610835.2999999151</v>
      </c>
      <c r="H1580" s="177">
        <f t="shared" si="145"/>
        <v>17921</v>
      </c>
    </row>
    <row r="1581" spans="1:8" x14ac:dyDescent="0.25">
      <c r="A1581" s="796" t="s">
        <v>853</v>
      </c>
      <c r="B1581" s="797">
        <v>1581</v>
      </c>
      <c r="C1581" s="797">
        <v>9486.2999999999993</v>
      </c>
      <c r="D1581" s="797">
        <v>60</v>
      </c>
      <c r="E1581" s="176">
        <f t="shared" si="148"/>
        <v>40924504.200000092</v>
      </c>
      <c r="F1581" s="176">
        <f t="shared" si="148"/>
        <v>1445652</v>
      </c>
      <c r="G1581" s="177">
        <f t="shared" si="144"/>
        <v>3601348.999999918</v>
      </c>
      <c r="H1581" s="177">
        <f t="shared" si="145"/>
        <v>17861</v>
      </c>
    </row>
    <row r="1582" spans="1:8" x14ac:dyDescent="0.25">
      <c r="A1582" s="796" t="s">
        <v>853</v>
      </c>
      <c r="B1582" s="797">
        <v>1582</v>
      </c>
      <c r="C1582" s="797">
        <v>12654.9</v>
      </c>
      <c r="D1582" s="797">
        <v>78</v>
      </c>
      <c r="E1582" s="176">
        <f t="shared" si="148"/>
        <v>40937159.100000091</v>
      </c>
      <c r="F1582" s="176">
        <f t="shared" si="148"/>
        <v>1445730</v>
      </c>
      <c r="G1582" s="177">
        <f t="shared" si="144"/>
        <v>3588694.0999999195</v>
      </c>
      <c r="H1582" s="177">
        <f t="shared" si="145"/>
        <v>17783</v>
      </c>
    </row>
    <row r="1583" spans="1:8" x14ac:dyDescent="0.25">
      <c r="A1583" s="796" t="s">
        <v>853</v>
      </c>
      <c r="B1583" s="797">
        <v>1583</v>
      </c>
      <c r="C1583" s="797">
        <v>7915.1999999999989</v>
      </c>
      <c r="D1583" s="797">
        <v>48</v>
      </c>
      <c r="E1583" s="176">
        <f t="shared" si="148"/>
        <v>40945074.300000094</v>
      </c>
      <c r="F1583" s="176">
        <f t="shared" si="148"/>
        <v>1445778</v>
      </c>
      <c r="G1583" s="177">
        <f t="shared" si="144"/>
        <v>3580778.8999999166</v>
      </c>
      <c r="H1583" s="177">
        <f t="shared" si="145"/>
        <v>17735</v>
      </c>
    </row>
    <row r="1584" spans="1:8" x14ac:dyDescent="0.25">
      <c r="A1584" s="796" t="s">
        <v>853</v>
      </c>
      <c r="B1584" s="797">
        <v>1584</v>
      </c>
      <c r="C1584" s="797">
        <v>7919.9</v>
      </c>
      <c r="D1584" s="797">
        <v>60</v>
      </c>
      <c r="E1584" s="176">
        <f t="shared" si="148"/>
        <v>40952994.200000092</v>
      </c>
      <c r="F1584" s="176">
        <f t="shared" si="148"/>
        <v>1445838</v>
      </c>
      <c r="G1584" s="177">
        <f t="shared" si="144"/>
        <v>3572858.999999918</v>
      </c>
      <c r="H1584" s="177">
        <f t="shared" si="145"/>
        <v>17675</v>
      </c>
    </row>
    <row r="1585" spans="1:8" x14ac:dyDescent="0.25">
      <c r="A1585" s="796" t="s">
        <v>853</v>
      </c>
      <c r="B1585" s="797">
        <v>1585</v>
      </c>
      <c r="C1585" s="797">
        <v>3170</v>
      </c>
      <c r="D1585" s="797">
        <v>18</v>
      </c>
      <c r="E1585" s="176">
        <f t="shared" si="148"/>
        <v>40956164.200000092</v>
      </c>
      <c r="F1585" s="176">
        <f t="shared" si="148"/>
        <v>1445856</v>
      </c>
      <c r="G1585" s="177">
        <f t="shared" si="144"/>
        <v>3569688.999999918</v>
      </c>
      <c r="H1585" s="177">
        <f t="shared" si="145"/>
        <v>17657</v>
      </c>
    </row>
    <row r="1586" spans="1:8" x14ac:dyDescent="0.25">
      <c r="A1586" s="796" t="s">
        <v>853</v>
      </c>
      <c r="B1586" s="797">
        <v>1586</v>
      </c>
      <c r="C1586" s="797">
        <v>12688.8</v>
      </c>
      <c r="D1586" s="797">
        <v>84</v>
      </c>
      <c r="E1586" s="176">
        <f t="shared" si="148"/>
        <v>40968853.000000089</v>
      </c>
      <c r="F1586" s="176">
        <f t="shared" si="148"/>
        <v>1445940</v>
      </c>
      <c r="G1586" s="177">
        <f t="shared" si="144"/>
        <v>3557000.199999921</v>
      </c>
      <c r="H1586" s="177">
        <f t="shared" si="145"/>
        <v>17573</v>
      </c>
    </row>
    <row r="1587" spans="1:8" x14ac:dyDescent="0.25">
      <c r="A1587" s="796" t="s">
        <v>853</v>
      </c>
      <c r="B1587" s="797">
        <v>1587</v>
      </c>
      <c r="C1587" s="797">
        <v>3174.5</v>
      </c>
      <c r="D1587" s="797">
        <v>18</v>
      </c>
      <c r="E1587" s="176">
        <f t="shared" si="148"/>
        <v>40972027.500000089</v>
      </c>
      <c r="F1587" s="176">
        <f t="shared" si="148"/>
        <v>1445958</v>
      </c>
      <c r="G1587" s="177">
        <f t="shared" si="144"/>
        <v>3553825.699999921</v>
      </c>
      <c r="H1587" s="177">
        <f t="shared" si="145"/>
        <v>17555</v>
      </c>
    </row>
    <row r="1588" spans="1:8" x14ac:dyDescent="0.25">
      <c r="A1588" s="796" t="s">
        <v>853</v>
      </c>
      <c r="B1588" s="797">
        <v>1588</v>
      </c>
      <c r="C1588" s="797">
        <v>3175.9</v>
      </c>
      <c r="D1588" s="797">
        <v>24</v>
      </c>
      <c r="E1588" s="176">
        <f t="shared" ref="E1588:F1603" si="149">E1587+C1588</f>
        <v>40975203.400000088</v>
      </c>
      <c r="F1588" s="176">
        <f t="shared" si="149"/>
        <v>1445982</v>
      </c>
      <c r="G1588" s="177">
        <f t="shared" si="144"/>
        <v>3550649.7999999225</v>
      </c>
      <c r="H1588" s="177">
        <f t="shared" si="145"/>
        <v>17531</v>
      </c>
    </row>
    <row r="1589" spans="1:8" x14ac:dyDescent="0.25">
      <c r="A1589" s="796" t="s">
        <v>853</v>
      </c>
      <c r="B1589" s="797">
        <v>1589</v>
      </c>
      <c r="C1589" s="797">
        <v>3178.6000000000004</v>
      </c>
      <c r="D1589" s="797">
        <v>24</v>
      </c>
      <c r="E1589" s="176">
        <f t="shared" si="149"/>
        <v>40978382.000000089</v>
      </c>
      <c r="F1589" s="176">
        <f t="shared" si="149"/>
        <v>1446006</v>
      </c>
      <c r="G1589" s="177">
        <f t="shared" si="144"/>
        <v>3547471.199999921</v>
      </c>
      <c r="H1589" s="177">
        <f t="shared" si="145"/>
        <v>17507</v>
      </c>
    </row>
    <row r="1590" spans="1:8" x14ac:dyDescent="0.25">
      <c r="A1590" s="796" t="s">
        <v>853</v>
      </c>
      <c r="B1590" s="797">
        <v>1590</v>
      </c>
      <c r="C1590" s="797">
        <v>6360.4</v>
      </c>
      <c r="D1590" s="797">
        <v>48</v>
      </c>
      <c r="E1590" s="176">
        <f t="shared" si="149"/>
        <v>40984742.400000088</v>
      </c>
      <c r="F1590" s="176">
        <f t="shared" si="149"/>
        <v>1446054</v>
      </c>
      <c r="G1590" s="177">
        <f t="shared" si="144"/>
        <v>3541110.7999999225</v>
      </c>
      <c r="H1590" s="177">
        <f t="shared" si="145"/>
        <v>17459</v>
      </c>
    </row>
    <row r="1591" spans="1:8" x14ac:dyDescent="0.25">
      <c r="A1591" s="796" t="s">
        <v>853</v>
      </c>
      <c r="B1591" s="797">
        <v>1591</v>
      </c>
      <c r="C1591" s="797">
        <v>12727.1</v>
      </c>
      <c r="D1591" s="797">
        <v>66</v>
      </c>
      <c r="E1591" s="176">
        <f t="shared" si="149"/>
        <v>40997469.500000089</v>
      </c>
      <c r="F1591" s="176">
        <f t="shared" si="149"/>
        <v>1446120</v>
      </c>
      <c r="G1591" s="177">
        <f t="shared" si="144"/>
        <v>3528383.699999921</v>
      </c>
      <c r="H1591" s="177">
        <f t="shared" si="145"/>
        <v>17393</v>
      </c>
    </row>
    <row r="1592" spans="1:8" x14ac:dyDescent="0.25">
      <c r="A1592" s="796" t="s">
        <v>853</v>
      </c>
      <c r="B1592" s="797">
        <v>1592</v>
      </c>
      <c r="C1592" s="797">
        <v>7959.8000000000011</v>
      </c>
      <c r="D1592" s="797">
        <v>60</v>
      </c>
      <c r="E1592" s="176">
        <f t="shared" si="149"/>
        <v>41005429.300000086</v>
      </c>
      <c r="F1592" s="176">
        <f t="shared" si="149"/>
        <v>1446180</v>
      </c>
      <c r="G1592" s="177">
        <f t="shared" si="144"/>
        <v>3520423.899999924</v>
      </c>
      <c r="H1592" s="177">
        <f t="shared" si="145"/>
        <v>17333</v>
      </c>
    </row>
    <row r="1593" spans="1:8" x14ac:dyDescent="0.25">
      <c r="A1593" s="796" t="s">
        <v>853</v>
      </c>
      <c r="B1593" s="797">
        <v>1593</v>
      </c>
      <c r="C1593" s="797">
        <v>6371.9</v>
      </c>
      <c r="D1593" s="797">
        <v>42</v>
      </c>
      <c r="E1593" s="176">
        <f t="shared" si="149"/>
        <v>41011801.200000085</v>
      </c>
      <c r="F1593" s="176">
        <f t="shared" si="149"/>
        <v>1446222</v>
      </c>
      <c r="G1593" s="177">
        <f t="shared" si="144"/>
        <v>3514051.9999999255</v>
      </c>
      <c r="H1593" s="177">
        <f t="shared" si="145"/>
        <v>17291</v>
      </c>
    </row>
    <row r="1594" spans="1:8" x14ac:dyDescent="0.25">
      <c r="A1594" s="796" t="s">
        <v>853</v>
      </c>
      <c r="B1594" s="797">
        <v>1594</v>
      </c>
      <c r="C1594" s="797">
        <v>12751.199999999999</v>
      </c>
      <c r="D1594" s="797">
        <v>90</v>
      </c>
      <c r="E1594" s="176">
        <f t="shared" si="149"/>
        <v>41024552.400000088</v>
      </c>
      <c r="F1594" s="176">
        <f t="shared" si="149"/>
        <v>1446312</v>
      </c>
      <c r="G1594" s="177">
        <f t="shared" si="144"/>
        <v>3501300.7999999225</v>
      </c>
      <c r="H1594" s="177">
        <f t="shared" si="145"/>
        <v>17201</v>
      </c>
    </row>
    <row r="1595" spans="1:8" x14ac:dyDescent="0.25">
      <c r="A1595" s="796" t="s">
        <v>853</v>
      </c>
      <c r="B1595" s="797">
        <v>1596</v>
      </c>
      <c r="C1595" s="797">
        <v>7980.3</v>
      </c>
      <c r="D1595" s="797">
        <v>48</v>
      </c>
      <c r="E1595" s="176">
        <f t="shared" si="149"/>
        <v>41032532.700000085</v>
      </c>
      <c r="F1595" s="176">
        <f t="shared" si="149"/>
        <v>1446360</v>
      </c>
      <c r="G1595" s="177">
        <f t="shared" si="144"/>
        <v>3493320.4999999255</v>
      </c>
      <c r="H1595" s="177">
        <f t="shared" si="145"/>
        <v>17153</v>
      </c>
    </row>
    <row r="1596" spans="1:8" x14ac:dyDescent="0.25">
      <c r="A1596" s="796" t="s">
        <v>853</v>
      </c>
      <c r="B1596" s="797">
        <v>1597</v>
      </c>
      <c r="C1596" s="797">
        <v>1597.1</v>
      </c>
      <c r="D1596" s="797">
        <v>12</v>
      </c>
      <c r="E1596" s="176">
        <f t="shared" si="149"/>
        <v>41034129.800000086</v>
      </c>
      <c r="F1596" s="176">
        <f t="shared" si="149"/>
        <v>1446372</v>
      </c>
      <c r="G1596" s="177">
        <f t="shared" si="144"/>
        <v>3491723.399999924</v>
      </c>
      <c r="H1596" s="177">
        <f t="shared" si="145"/>
        <v>17141</v>
      </c>
    </row>
    <row r="1597" spans="1:8" x14ac:dyDescent="0.25">
      <c r="A1597" s="796" t="s">
        <v>853</v>
      </c>
      <c r="B1597" s="797">
        <v>1598</v>
      </c>
      <c r="C1597" s="797">
        <v>7989.2</v>
      </c>
      <c r="D1597" s="797">
        <v>60</v>
      </c>
      <c r="E1597" s="176">
        <f t="shared" si="149"/>
        <v>41042119.000000089</v>
      </c>
      <c r="F1597" s="176">
        <f t="shared" si="149"/>
        <v>1446432</v>
      </c>
      <c r="G1597" s="177">
        <f t="shared" si="144"/>
        <v>3483734.199999921</v>
      </c>
      <c r="H1597" s="177">
        <f t="shared" si="145"/>
        <v>17081</v>
      </c>
    </row>
    <row r="1598" spans="1:8" x14ac:dyDescent="0.25">
      <c r="A1598" s="796" t="s">
        <v>853</v>
      </c>
      <c r="B1598" s="797">
        <v>1599</v>
      </c>
      <c r="C1598" s="797">
        <v>6396</v>
      </c>
      <c r="D1598" s="797">
        <v>42</v>
      </c>
      <c r="E1598" s="176">
        <f t="shared" si="149"/>
        <v>41048515.000000089</v>
      </c>
      <c r="F1598" s="176">
        <f t="shared" si="149"/>
        <v>1446474</v>
      </c>
      <c r="G1598" s="177">
        <f t="shared" si="144"/>
        <v>3477338.199999921</v>
      </c>
      <c r="H1598" s="177">
        <f t="shared" si="145"/>
        <v>17039</v>
      </c>
    </row>
    <row r="1599" spans="1:8" x14ac:dyDescent="0.25">
      <c r="A1599" s="796" t="s">
        <v>853</v>
      </c>
      <c r="B1599" s="797">
        <v>1600</v>
      </c>
      <c r="C1599" s="797">
        <v>9600.1</v>
      </c>
      <c r="D1599" s="797">
        <v>60</v>
      </c>
      <c r="E1599" s="176">
        <f t="shared" si="149"/>
        <v>41058115.100000091</v>
      </c>
      <c r="F1599" s="176">
        <f t="shared" si="149"/>
        <v>1446534</v>
      </c>
      <c r="G1599" s="177">
        <f t="shared" si="144"/>
        <v>3467738.0999999195</v>
      </c>
      <c r="H1599" s="177">
        <f t="shared" si="145"/>
        <v>16979</v>
      </c>
    </row>
    <row r="1600" spans="1:8" x14ac:dyDescent="0.25">
      <c r="A1600" s="796" t="s">
        <v>853</v>
      </c>
      <c r="B1600" s="797">
        <v>1601</v>
      </c>
      <c r="C1600" s="797">
        <v>6404.7000000000007</v>
      </c>
      <c r="D1600" s="797">
        <v>48</v>
      </c>
      <c r="E1600" s="176">
        <f t="shared" si="149"/>
        <v>41064519.800000094</v>
      </c>
      <c r="F1600" s="176">
        <f t="shared" si="149"/>
        <v>1446582</v>
      </c>
      <c r="G1600" s="177">
        <f t="shared" si="144"/>
        <v>3461333.3999999166</v>
      </c>
      <c r="H1600" s="177">
        <f t="shared" si="145"/>
        <v>16931</v>
      </c>
    </row>
    <row r="1601" spans="1:8" x14ac:dyDescent="0.25">
      <c r="A1601" s="796" t="s">
        <v>853</v>
      </c>
      <c r="B1601" s="797">
        <v>1602</v>
      </c>
      <c r="C1601" s="797">
        <v>11214.199999999999</v>
      </c>
      <c r="D1601" s="797">
        <v>66</v>
      </c>
      <c r="E1601" s="176">
        <f t="shared" si="149"/>
        <v>41075734.000000097</v>
      </c>
      <c r="F1601" s="176">
        <f t="shared" si="149"/>
        <v>1446648</v>
      </c>
      <c r="G1601" s="177">
        <f t="shared" si="144"/>
        <v>3450119.1999999136</v>
      </c>
      <c r="H1601" s="177">
        <f t="shared" si="145"/>
        <v>16865</v>
      </c>
    </row>
    <row r="1602" spans="1:8" x14ac:dyDescent="0.25">
      <c r="A1602" s="796" t="s">
        <v>853</v>
      </c>
      <c r="B1602" s="797">
        <v>1603</v>
      </c>
      <c r="C1602" s="797">
        <v>12823.3</v>
      </c>
      <c r="D1602" s="797">
        <v>84</v>
      </c>
      <c r="E1602" s="176">
        <f t="shared" si="149"/>
        <v>41088557.300000094</v>
      </c>
      <c r="F1602" s="176">
        <f t="shared" si="149"/>
        <v>1446732</v>
      </c>
      <c r="G1602" s="177">
        <f t="shared" si="144"/>
        <v>3437295.8999999166</v>
      </c>
      <c r="H1602" s="177">
        <f t="shared" si="145"/>
        <v>16781</v>
      </c>
    </row>
    <row r="1603" spans="1:8" x14ac:dyDescent="0.25">
      <c r="A1603" s="796" t="s">
        <v>853</v>
      </c>
      <c r="B1603" s="797">
        <v>1604</v>
      </c>
      <c r="C1603" s="797">
        <v>6415.9000000000005</v>
      </c>
      <c r="D1603" s="797">
        <v>42</v>
      </c>
      <c r="E1603" s="176">
        <f t="shared" si="149"/>
        <v>41094973.200000092</v>
      </c>
      <c r="F1603" s="176">
        <f t="shared" si="149"/>
        <v>1446774</v>
      </c>
      <c r="G1603" s="177">
        <f t="shared" ref="G1603:G1666" si="150">$E$2394-E1603</f>
        <v>3430879.999999918</v>
      </c>
      <c r="H1603" s="177">
        <f t="shared" ref="H1603:H1666" si="151">$F$2394-F1603</f>
        <v>16739</v>
      </c>
    </row>
    <row r="1604" spans="1:8" x14ac:dyDescent="0.25">
      <c r="A1604" s="796" t="s">
        <v>853</v>
      </c>
      <c r="B1604" s="797">
        <v>1605</v>
      </c>
      <c r="C1604" s="797">
        <v>4814.8999999999996</v>
      </c>
      <c r="D1604" s="797">
        <v>36</v>
      </c>
      <c r="E1604" s="176">
        <f t="shared" ref="E1604:F1619" si="152">E1603+C1604</f>
        <v>41099788.100000091</v>
      </c>
      <c r="F1604" s="176">
        <f t="shared" si="152"/>
        <v>1446810</v>
      </c>
      <c r="G1604" s="177">
        <f t="shared" si="150"/>
        <v>3426065.0999999195</v>
      </c>
      <c r="H1604" s="177">
        <f t="shared" si="151"/>
        <v>16703</v>
      </c>
    </row>
    <row r="1605" spans="1:8" x14ac:dyDescent="0.25">
      <c r="A1605" s="796" t="s">
        <v>853</v>
      </c>
      <c r="B1605" s="797">
        <v>1606</v>
      </c>
      <c r="C1605" s="797">
        <v>6424.5</v>
      </c>
      <c r="D1605" s="797">
        <v>36</v>
      </c>
      <c r="E1605" s="176">
        <f t="shared" si="152"/>
        <v>41106212.600000091</v>
      </c>
      <c r="F1605" s="176">
        <f t="shared" si="152"/>
        <v>1446846</v>
      </c>
      <c r="G1605" s="177">
        <f t="shared" si="150"/>
        <v>3419640.5999999195</v>
      </c>
      <c r="H1605" s="177">
        <f t="shared" si="151"/>
        <v>16667</v>
      </c>
    </row>
    <row r="1606" spans="1:8" x14ac:dyDescent="0.25">
      <c r="A1606" s="796" t="s">
        <v>853</v>
      </c>
      <c r="B1606" s="797">
        <v>1607</v>
      </c>
      <c r="C1606" s="797">
        <v>4820.3999999999996</v>
      </c>
      <c r="D1606" s="797">
        <v>30</v>
      </c>
      <c r="E1606" s="176">
        <f t="shared" si="152"/>
        <v>41111033.000000089</v>
      </c>
      <c r="F1606" s="176">
        <f t="shared" si="152"/>
        <v>1446876</v>
      </c>
      <c r="G1606" s="177">
        <f t="shared" si="150"/>
        <v>3414820.199999921</v>
      </c>
      <c r="H1606" s="177">
        <f t="shared" si="151"/>
        <v>16637</v>
      </c>
    </row>
    <row r="1607" spans="1:8" x14ac:dyDescent="0.25">
      <c r="A1607" s="796" t="s">
        <v>853</v>
      </c>
      <c r="B1607" s="797">
        <v>1608</v>
      </c>
      <c r="C1607" s="797">
        <v>12863.099999999999</v>
      </c>
      <c r="D1607" s="797">
        <v>81</v>
      </c>
      <c r="E1607" s="176">
        <f t="shared" si="152"/>
        <v>41123896.100000091</v>
      </c>
      <c r="F1607" s="176">
        <f t="shared" si="152"/>
        <v>1446957</v>
      </c>
      <c r="G1607" s="177">
        <f t="shared" si="150"/>
        <v>3401957.0999999195</v>
      </c>
      <c r="H1607" s="177">
        <f t="shared" si="151"/>
        <v>16556</v>
      </c>
    </row>
    <row r="1608" spans="1:8" x14ac:dyDescent="0.25">
      <c r="A1608" s="796" t="s">
        <v>853</v>
      </c>
      <c r="B1608" s="797">
        <v>1609</v>
      </c>
      <c r="C1608" s="797">
        <v>3217.5</v>
      </c>
      <c r="D1608" s="797">
        <v>18</v>
      </c>
      <c r="E1608" s="176">
        <f t="shared" si="152"/>
        <v>41127113.600000091</v>
      </c>
      <c r="F1608" s="176">
        <f t="shared" si="152"/>
        <v>1446975</v>
      </c>
      <c r="G1608" s="177">
        <f t="shared" si="150"/>
        <v>3398739.5999999195</v>
      </c>
      <c r="H1608" s="177">
        <f t="shared" si="151"/>
        <v>16538</v>
      </c>
    </row>
    <row r="1609" spans="1:8" x14ac:dyDescent="0.25">
      <c r="A1609" s="796" t="s">
        <v>853</v>
      </c>
      <c r="B1609" s="797">
        <v>1610</v>
      </c>
      <c r="C1609" s="797">
        <v>14490.3</v>
      </c>
      <c r="D1609" s="797">
        <v>90</v>
      </c>
      <c r="E1609" s="176">
        <f t="shared" si="152"/>
        <v>41141603.900000088</v>
      </c>
      <c r="F1609" s="176">
        <f t="shared" si="152"/>
        <v>1447065</v>
      </c>
      <c r="G1609" s="177">
        <f t="shared" si="150"/>
        <v>3384249.2999999225</v>
      </c>
      <c r="H1609" s="177">
        <f t="shared" si="151"/>
        <v>16448</v>
      </c>
    </row>
    <row r="1610" spans="1:8" x14ac:dyDescent="0.25">
      <c r="A1610" s="796" t="s">
        <v>853</v>
      </c>
      <c r="B1610" s="797">
        <v>1611</v>
      </c>
      <c r="C1610" s="797">
        <v>6444.3</v>
      </c>
      <c r="D1610" s="797">
        <v>42</v>
      </c>
      <c r="E1610" s="176">
        <f t="shared" si="152"/>
        <v>41148048.200000085</v>
      </c>
      <c r="F1610" s="176">
        <f t="shared" si="152"/>
        <v>1447107</v>
      </c>
      <c r="G1610" s="177">
        <f t="shared" si="150"/>
        <v>3377804.9999999255</v>
      </c>
      <c r="H1610" s="177">
        <f t="shared" si="151"/>
        <v>16406</v>
      </c>
    </row>
    <row r="1611" spans="1:8" x14ac:dyDescent="0.25">
      <c r="A1611" s="796" t="s">
        <v>853</v>
      </c>
      <c r="B1611" s="797">
        <v>1612</v>
      </c>
      <c r="C1611" s="797">
        <v>4835.2</v>
      </c>
      <c r="D1611" s="797">
        <v>36</v>
      </c>
      <c r="E1611" s="176">
        <f t="shared" si="152"/>
        <v>41152883.400000088</v>
      </c>
      <c r="F1611" s="176">
        <f t="shared" si="152"/>
        <v>1447143</v>
      </c>
      <c r="G1611" s="177">
        <f t="shared" si="150"/>
        <v>3372969.7999999225</v>
      </c>
      <c r="H1611" s="177">
        <f t="shared" si="151"/>
        <v>16370</v>
      </c>
    </row>
    <row r="1612" spans="1:8" x14ac:dyDescent="0.25">
      <c r="A1612" s="796" t="s">
        <v>853</v>
      </c>
      <c r="B1612" s="797">
        <v>1613</v>
      </c>
      <c r="C1612" s="797">
        <v>3226.3</v>
      </c>
      <c r="D1612" s="797">
        <v>24</v>
      </c>
      <c r="E1612" s="176">
        <f t="shared" si="152"/>
        <v>41156109.700000085</v>
      </c>
      <c r="F1612" s="176">
        <f t="shared" si="152"/>
        <v>1447167</v>
      </c>
      <c r="G1612" s="177">
        <f t="shared" si="150"/>
        <v>3369743.4999999255</v>
      </c>
      <c r="H1612" s="177">
        <f t="shared" si="151"/>
        <v>16346</v>
      </c>
    </row>
    <row r="1613" spans="1:8" x14ac:dyDescent="0.25">
      <c r="A1613" s="796" t="s">
        <v>853</v>
      </c>
      <c r="B1613" s="797">
        <v>1614</v>
      </c>
      <c r="C1613" s="797">
        <v>9683.4000000000015</v>
      </c>
      <c r="D1613" s="797">
        <v>66</v>
      </c>
      <c r="E1613" s="176">
        <f t="shared" si="152"/>
        <v>41165793.100000083</v>
      </c>
      <c r="F1613" s="176">
        <f t="shared" si="152"/>
        <v>1447233</v>
      </c>
      <c r="G1613" s="177">
        <f t="shared" si="150"/>
        <v>3360060.099999927</v>
      </c>
      <c r="H1613" s="177">
        <f t="shared" si="151"/>
        <v>16280</v>
      </c>
    </row>
    <row r="1614" spans="1:8" x14ac:dyDescent="0.25">
      <c r="A1614" s="796" t="s">
        <v>853</v>
      </c>
      <c r="B1614" s="797">
        <v>1615</v>
      </c>
      <c r="C1614" s="797">
        <v>4845.1000000000004</v>
      </c>
      <c r="D1614" s="797">
        <v>36</v>
      </c>
      <c r="E1614" s="176">
        <f t="shared" si="152"/>
        <v>41170638.200000085</v>
      </c>
      <c r="F1614" s="176">
        <f t="shared" si="152"/>
        <v>1447269</v>
      </c>
      <c r="G1614" s="177">
        <f t="shared" si="150"/>
        <v>3355214.9999999255</v>
      </c>
      <c r="H1614" s="177">
        <f t="shared" si="151"/>
        <v>16244</v>
      </c>
    </row>
    <row r="1615" spans="1:8" x14ac:dyDescent="0.25">
      <c r="A1615" s="796" t="s">
        <v>853</v>
      </c>
      <c r="B1615" s="797">
        <v>1616</v>
      </c>
      <c r="C1615" s="797">
        <v>8079.2</v>
      </c>
      <c r="D1615" s="797">
        <v>54</v>
      </c>
      <c r="E1615" s="176">
        <f t="shared" si="152"/>
        <v>41178717.400000088</v>
      </c>
      <c r="F1615" s="176">
        <f t="shared" si="152"/>
        <v>1447323</v>
      </c>
      <c r="G1615" s="177">
        <f t="shared" si="150"/>
        <v>3347135.7999999225</v>
      </c>
      <c r="H1615" s="177">
        <f t="shared" si="151"/>
        <v>16190</v>
      </c>
    </row>
    <row r="1616" spans="1:8" x14ac:dyDescent="0.25">
      <c r="A1616" s="796" t="s">
        <v>853</v>
      </c>
      <c r="B1616" s="797">
        <v>1617</v>
      </c>
      <c r="C1616" s="797">
        <v>4850.2</v>
      </c>
      <c r="D1616" s="797">
        <v>36</v>
      </c>
      <c r="E1616" s="176">
        <f t="shared" si="152"/>
        <v>41183567.600000091</v>
      </c>
      <c r="F1616" s="176">
        <f t="shared" si="152"/>
        <v>1447359</v>
      </c>
      <c r="G1616" s="177">
        <f t="shared" si="150"/>
        <v>3342285.5999999195</v>
      </c>
      <c r="H1616" s="177">
        <f t="shared" si="151"/>
        <v>16154</v>
      </c>
    </row>
    <row r="1617" spans="1:8" x14ac:dyDescent="0.25">
      <c r="A1617" s="796" t="s">
        <v>853</v>
      </c>
      <c r="B1617" s="797">
        <v>1618</v>
      </c>
      <c r="C1617" s="797">
        <v>6471.0999999999995</v>
      </c>
      <c r="D1617" s="797">
        <v>30</v>
      </c>
      <c r="E1617" s="176">
        <f t="shared" si="152"/>
        <v>41190038.700000092</v>
      </c>
      <c r="F1617" s="176">
        <f t="shared" si="152"/>
        <v>1447389</v>
      </c>
      <c r="G1617" s="177">
        <f t="shared" si="150"/>
        <v>3335814.499999918</v>
      </c>
      <c r="H1617" s="177">
        <f t="shared" si="151"/>
        <v>16124</v>
      </c>
    </row>
    <row r="1618" spans="1:8" x14ac:dyDescent="0.25">
      <c r="A1618" s="796" t="s">
        <v>853</v>
      </c>
      <c r="B1618" s="797">
        <v>1619</v>
      </c>
      <c r="C1618" s="797">
        <v>6475.7</v>
      </c>
      <c r="D1618" s="797">
        <v>29</v>
      </c>
      <c r="E1618" s="176">
        <f t="shared" si="152"/>
        <v>41196514.400000095</v>
      </c>
      <c r="F1618" s="176">
        <f t="shared" si="152"/>
        <v>1447418</v>
      </c>
      <c r="G1618" s="177">
        <f t="shared" si="150"/>
        <v>3329338.7999999151</v>
      </c>
      <c r="H1618" s="177">
        <f t="shared" si="151"/>
        <v>16095</v>
      </c>
    </row>
    <row r="1619" spans="1:8" x14ac:dyDescent="0.25">
      <c r="A1619" s="796" t="s">
        <v>853</v>
      </c>
      <c r="B1619" s="797">
        <v>1620</v>
      </c>
      <c r="C1619" s="797">
        <v>1620.3</v>
      </c>
      <c r="D1619" s="797">
        <v>6</v>
      </c>
      <c r="E1619" s="176">
        <f t="shared" si="152"/>
        <v>41198134.700000092</v>
      </c>
      <c r="F1619" s="176">
        <f t="shared" si="152"/>
        <v>1447424</v>
      </c>
      <c r="G1619" s="177">
        <f t="shared" si="150"/>
        <v>3327718.499999918</v>
      </c>
      <c r="H1619" s="177">
        <f t="shared" si="151"/>
        <v>16089</v>
      </c>
    </row>
    <row r="1620" spans="1:8" x14ac:dyDescent="0.25">
      <c r="A1620" s="796" t="s">
        <v>853</v>
      </c>
      <c r="B1620" s="797">
        <v>1621</v>
      </c>
      <c r="C1620" s="797">
        <v>9724.9</v>
      </c>
      <c r="D1620" s="797">
        <v>54</v>
      </c>
      <c r="E1620" s="176">
        <f t="shared" ref="E1620:F1635" si="153">E1619+C1620</f>
        <v>41207859.600000091</v>
      </c>
      <c r="F1620" s="176">
        <f t="shared" si="153"/>
        <v>1447478</v>
      </c>
      <c r="G1620" s="177">
        <f t="shared" si="150"/>
        <v>3317993.5999999195</v>
      </c>
      <c r="H1620" s="177">
        <f t="shared" si="151"/>
        <v>16035</v>
      </c>
    </row>
    <row r="1621" spans="1:8" x14ac:dyDescent="0.25">
      <c r="A1621" s="796" t="s">
        <v>853</v>
      </c>
      <c r="B1621" s="797">
        <v>1622</v>
      </c>
      <c r="C1621" s="797">
        <v>3244</v>
      </c>
      <c r="D1621" s="797">
        <v>18</v>
      </c>
      <c r="E1621" s="176">
        <f t="shared" si="153"/>
        <v>41211103.600000091</v>
      </c>
      <c r="F1621" s="176">
        <f t="shared" si="153"/>
        <v>1447496</v>
      </c>
      <c r="G1621" s="177">
        <f t="shared" si="150"/>
        <v>3314749.5999999195</v>
      </c>
      <c r="H1621" s="177">
        <f t="shared" si="151"/>
        <v>16017</v>
      </c>
    </row>
    <row r="1622" spans="1:8" x14ac:dyDescent="0.25">
      <c r="A1622" s="796" t="s">
        <v>853</v>
      </c>
      <c r="B1622" s="797">
        <v>1623</v>
      </c>
      <c r="C1622" s="797">
        <v>8114.8</v>
      </c>
      <c r="D1622" s="797">
        <v>54</v>
      </c>
      <c r="E1622" s="176">
        <f t="shared" si="153"/>
        <v>41219218.400000088</v>
      </c>
      <c r="F1622" s="176">
        <f t="shared" si="153"/>
        <v>1447550</v>
      </c>
      <c r="G1622" s="177">
        <f t="shared" si="150"/>
        <v>3306634.7999999225</v>
      </c>
      <c r="H1622" s="177">
        <f t="shared" si="151"/>
        <v>15963</v>
      </c>
    </row>
    <row r="1623" spans="1:8" x14ac:dyDescent="0.25">
      <c r="A1623" s="796" t="s">
        <v>853</v>
      </c>
      <c r="B1623" s="797">
        <v>1624</v>
      </c>
      <c r="C1623" s="797">
        <v>6494.9</v>
      </c>
      <c r="D1623" s="797">
        <v>47</v>
      </c>
      <c r="E1623" s="176">
        <f t="shared" si="153"/>
        <v>41225713.300000086</v>
      </c>
      <c r="F1623" s="176">
        <f t="shared" si="153"/>
        <v>1447597</v>
      </c>
      <c r="G1623" s="177">
        <f t="shared" si="150"/>
        <v>3300139.899999924</v>
      </c>
      <c r="H1623" s="177">
        <f t="shared" si="151"/>
        <v>15916</v>
      </c>
    </row>
    <row r="1624" spans="1:8" x14ac:dyDescent="0.25">
      <c r="A1624" s="796" t="s">
        <v>853</v>
      </c>
      <c r="B1624" s="797">
        <v>1625</v>
      </c>
      <c r="C1624" s="797">
        <v>11374.6</v>
      </c>
      <c r="D1624" s="797">
        <v>84</v>
      </c>
      <c r="E1624" s="176">
        <f t="shared" si="153"/>
        <v>41237087.900000088</v>
      </c>
      <c r="F1624" s="176">
        <f t="shared" si="153"/>
        <v>1447681</v>
      </c>
      <c r="G1624" s="177">
        <f t="shared" si="150"/>
        <v>3288765.2999999225</v>
      </c>
      <c r="H1624" s="177">
        <f t="shared" si="151"/>
        <v>15832</v>
      </c>
    </row>
    <row r="1625" spans="1:8" x14ac:dyDescent="0.25">
      <c r="A1625" s="796" t="s">
        <v>853</v>
      </c>
      <c r="B1625" s="797">
        <v>1626</v>
      </c>
      <c r="C1625" s="797">
        <v>8128.9</v>
      </c>
      <c r="D1625" s="797">
        <v>60</v>
      </c>
      <c r="E1625" s="176">
        <f t="shared" si="153"/>
        <v>41245216.800000086</v>
      </c>
      <c r="F1625" s="176">
        <f t="shared" si="153"/>
        <v>1447741</v>
      </c>
      <c r="G1625" s="177">
        <f t="shared" si="150"/>
        <v>3280636.399999924</v>
      </c>
      <c r="H1625" s="177">
        <f t="shared" si="151"/>
        <v>15772</v>
      </c>
    </row>
    <row r="1626" spans="1:8" x14ac:dyDescent="0.25">
      <c r="A1626" s="796" t="s">
        <v>853</v>
      </c>
      <c r="B1626" s="797">
        <v>1627</v>
      </c>
      <c r="C1626" s="797">
        <v>16269.1</v>
      </c>
      <c r="D1626" s="797">
        <v>120</v>
      </c>
      <c r="E1626" s="176">
        <f t="shared" si="153"/>
        <v>41261485.900000088</v>
      </c>
      <c r="F1626" s="176">
        <f t="shared" si="153"/>
        <v>1447861</v>
      </c>
      <c r="G1626" s="177">
        <f t="shared" si="150"/>
        <v>3264367.2999999225</v>
      </c>
      <c r="H1626" s="177">
        <f t="shared" si="151"/>
        <v>15652</v>
      </c>
    </row>
    <row r="1627" spans="1:8" x14ac:dyDescent="0.25">
      <c r="A1627" s="796" t="s">
        <v>853</v>
      </c>
      <c r="B1627" s="797">
        <v>1629</v>
      </c>
      <c r="C1627" s="797">
        <v>3257.8</v>
      </c>
      <c r="D1627" s="797">
        <v>24</v>
      </c>
      <c r="E1627" s="176">
        <f t="shared" si="153"/>
        <v>41264743.700000085</v>
      </c>
      <c r="F1627" s="176">
        <f t="shared" si="153"/>
        <v>1447885</v>
      </c>
      <c r="G1627" s="177">
        <f t="shared" si="150"/>
        <v>3261109.4999999255</v>
      </c>
      <c r="H1627" s="177">
        <f t="shared" si="151"/>
        <v>15628</v>
      </c>
    </row>
    <row r="1628" spans="1:8" x14ac:dyDescent="0.25">
      <c r="A1628" s="796" t="s">
        <v>853</v>
      </c>
      <c r="B1628" s="797">
        <v>1630</v>
      </c>
      <c r="C1628" s="797">
        <v>3260.3</v>
      </c>
      <c r="D1628" s="797">
        <v>18</v>
      </c>
      <c r="E1628" s="176">
        <f t="shared" si="153"/>
        <v>41268004.000000082</v>
      </c>
      <c r="F1628" s="176">
        <f t="shared" si="153"/>
        <v>1447903</v>
      </c>
      <c r="G1628" s="177">
        <f t="shared" si="150"/>
        <v>3257849.1999999285</v>
      </c>
      <c r="H1628" s="177">
        <f t="shared" si="151"/>
        <v>15610</v>
      </c>
    </row>
    <row r="1629" spans="1:8" x14ac:dyDescent="0.25">
      <c r="A1629" s="796" t="s">
        <v>853</v>
      </c>
      <c r="B1629" s="797">
        <v>1631</v>
      </c>
      <c r="C1629" s="797">
        <v>8155.5</v>
      </c>
      <c r="D1629" s="797">
        <v>54</v>
      </c>
      <c r="E1629" s="176">
        <f t="shared" si="153"/>
        <v>41276159.500000082</v>
      </c>
      <c r="F1629" s="176">
        <f t="shared" si="153"/>
        <v>1447957</v>
      </c>
      <c r="G1629" s="177">
        <f t="shared" si="150"/>
        <v>3249693.6999999285</v>
      </c>
      <c r="H1629" s="177">
        <f t="shared" si="151"/>
        <v>15556</v>
      </c>
    </row>
    <row r="1630" spans="1:8" x14ac:dyDescent="0.25">
      <c r="A1630" s="796" t="s">
        <v>853</v>
      </c>
      <c r="B1630" s="797">
        <v>1632</v>
      </c>
      <c r="C1630" s="797">
        <v>6527.7</v>
      </c>
      <c r="D1630" s="797">
        <v>42</v>
      </c>
      <c r="E1630" s="176">
        <f t="shared" si="153"/>
        <v>41282687.200000085</v>
      </c>
      <c r="F1630" s="176">
        <f t="shared" si="153"/>
        <v>1447999</v>
      </c>
      <c r="G1630" s="177">
        <f t="shared" si="150"/>
        <v>3243165.9999999255</v>
      </c>
      <c r="H1630" s="177">
        <f t="shared" si="151"/>
        <v>15514</v>
      </c>
    </row>
    <row r="1631" spans="1:8" x14ac:dyDescent="0.25">
      <c r="A1631" s="796" t="s">
        <v>853</v>
      </c>
      <c r="B1631" s="797">
        <v>1633</v>
      </c>
      <c r="C1631" s="797">
        <v>9796.9000000000015</v>
      </c>
      <c r="D1631" s="797">
        <v>60</v>
      </c>
      <c r="E1631" s="176">
        <f t="shared" si="153"/>
        <v>41292484.100000083</v>
      </c>
      <c r="F1631" s="176">
        <f t="shared" si="153"/>
        <v>1448059</v>
      </c>
      <c r="G1631" s="177">
        <f t="shared" si="150"/>
        <v>3233369.099999927</v>
      </c>
      <c r="H1631" s="177">
        <f t="shared" si="151"/>
        <v>15454</v>
      </c>
    </row>
    <row r="1632" spans="1:8" x14ac:dyDescent="0.25">
      <c r="A1632" s="796" t="s">
        <v>853</v>
      </c>
      <c r="B1632" s="797">
        <v>1634</v>
      </c>
      <c r="C1632" s="797">
        <v>6536.6</v>
      </c>
      <c r="D1632" s="797">
        <v>48</v>
      </c>
      <c r="E1632" s="176">
        <f t="shared" si="153"/>
        <v>41299020.700000085</v>
      </c>
      <c r="F1632" s="176">
        <f t="shared" si="153"/>
        <v>1448107</v>
      </c>
      <c r="G1632" s="177">
        <f t="shared" si="150"/>
        <v>3226832.4999999255</v>
      </c>
      <c r="H1632" s="177">
        <f t="shared" si="151"/>
        <v>15406</v>
      </c>
    </row>
    <row r="1633" spans="1:8" x14ac:dyDescent="0.25">
      <c r="A1633" s="796" t="s">
        <v>853</v>
      </c>
      <c r="B1633" s="797">
        <v>1635</v>
      </c>
      <c r="C1633" s="797">
        <v>4904.8999999999996</v>
      </c>
      <c r="D1633" s="797">
        <v>20</v>
      </c>
      <c r="E1633" s="176">
        <f t="shared" si="153"/>
        <v>41303925.600000083</v>
      </c>
      <c r="F1633" s="176">
        <f t="shared" si="153"/>
        <v>1448127</v>
      </c>
      <c r="G1633" s="177">
        <f t="shared" si="150"/>
        <v>3221927.599999927</v>
      </c>
      <c r="H1633" s="177">
        <f t="shared" si="151"/>
        <v>15386</v>
      </c>
    </row>
    <row r="1634" spans="1:8" x14ac:dyDescent="0.25">
      <c r="A1634" s="796" t="s">
        <v>853</v>
      </c>
      <c r="B1634" s="797">
        <v>1636</v>
      </c>
      <c r="C1634" s="797">
        <v>4908.1000000000004</v>
      </c>
      <c r="D1634" s="797">
        <v>34</v>
      </c>
      <c r="E1634" s="176">
        <f t="shared" si="153"/>
        <v>41308833.700000085</v>
      </c>
      <c r="F1634" s="176">
        <f t="shared" si="153"/>
        <v>1448161</v>
      </c>
      <c r="G1634" s="177">
        <f t="shared" si="150"/>
        <v>3217019.4999999255</v>
      </c>
      <c r="H1634" s="177">
        <f t="shared" si="151"/>
        <v>15352</v>
      </c>
    </row>
    <row r="1635" spans="1:8" x14ac:dyDescent="0.25">
      <c r="A1635" s="796" t="s">
        <v>853</v>
      </c>
      <c r="B1635" s="797">
        <v>1637</v>
      </c>
      <c r="C1635" s="797">
        <v>3274</v>
      </c>
      <c r="D1635" s="797">
        <v>17</v>
      </c>
      <c r="E1635" s="176">
        <f t="shared" si="153"/>
        <v>41312107.700000085</v>
      </c>
      <c r="F1635" s="176">
        <f t="shared" si="153"/>
        <v>1448178</v>
      </c>
      <c r="G1635" s="177">
        <f t="shared" si="150"/>
        <v>3213745.4999999255</v>
      </c>
      <c r="H1635" s="177">
        <f t="shared" si="151"/>
        <v>15335</v>
      </c>
    </row>
    <row r="1636" spans="1:8" x14ac:dyDescent="0.25">
      <c r="A1636" s="796" t="s">
        <v>853</v>
      </c>
      <c r="B1636" s="797">
        <v>1638</v>
      </c>
      <c r="C1636" s="797">
        <v>6552.1</v>
      </c>
      <c r="D1636" s="797">
        <v>42</v>
      </c>
      <c r="E1636" s="176">
        <f t="shared" ref="E1636:F1651" si="154">E1635+C1636</f>
        <v>41318659.800000086</v>
      </c>
      <c r="F1636" s="176">
        <f t="shared" si="154"/>
        <v>1448220</v>
      </c>
      <c r="G1636" s="177">
        <f t="shared" si="150"/>
        <v>3207193.399999924</v>
      </c>
      <c r="H1636" s="177">
        <f t="shared" si="151"/>
        <v>15293</v>
      </c>
    </row>
    <row r="1637" spans="1:8" x14ac:dyDescent="0.25">
      <c r="A1637" s="796" t="s">
        <v>853</v>
      </c>
      <c r="B1637" s="797">
        <v>1639</v>
      </c>
      <c r="C1637" s="797">
        <v>6556.6</v>
      </c>
      <c r="D1637" s="797">
        <v>48</v>
      </c>
      <c r="E1637" s="176">
        <f t="shared" si="154"/>
        <v>41325216.400000088</v>
      </c>
      <c r="F1637" s="176">
        <f t="shared" si="154"/>
        <v>1448268</v>
      </c>
      <c r="G1637" s="177">
        <f t="shared" si="150"/>
        <v>3200636.7999999225</v>
      </c>
      <c r="H1637" s="177">
        <f t="shared" si="151"/>
        <v>15245</v>
      </c>
    </row>
    <row r="1638" spans="1:8" x14ac:dyDescent="0.25">
      <c r="A1638" s="796" t="s">
        <v>853</v>
      </c>
      <c r="B1638" s="797">
        <v>1640</v>
      </c>
      <c r="C1638" s="797">
        <v>3279.6000000000004</v>
      </c>
      <c r="D1638" s="797">
        <v>18</v>
      </c>
      <c r="E1638" s="176">
        <f t="shared" si="154"/>
        <v>41328496.000000089</v>
      </c>
      <c r="F1638" s="176">
        <f t="shared" si="154"/>
        <v>1448286</v>
      </c>
      <c r="G1638" s="177">
        <f t="shared" si="150"/>
        <v>3197357.199999921</v>
      </c>
      <c r="H1638" s="177">
        <f t="shared" si="151"/>
        <v>15227</v>
      </c>
    </row>
    <row r="1639" spans="1:8" x14ac:dyDescent="0.25">
      <c r="A1639" s="796" t="s">
        <v>853</v>
      </c>
      <c r="B1639" s="797">
        <v>1641</v>
      </c>
      <c r="C1639" s="797">
        <v>8205.6</v>
      </c>
      <c r="D1639" s="797">
        <v>51</v>
      </c>
      <c r="E1639" s="176">
        <f t="shared" si="154"/>
        <v>41336701.600000091</v>
      </c>
      <c r="F1639" s="176">
        <f t="shared" si="154"/>
        <v>1448337</v>
      </c>
      <c r="G1639" s="177">
        <f t="shared" si="150"/>
        <v>3189151.5999999195</v>
      </c>
      <c r="H1639" s="177">
        <f t="shared" si="151"/>
        <v>15176</v>
      </c>
    </row>
    <row r="1640" spans="1:8" x14ac:dyDescent="0.25">
      <c r="A1640" s="796" t="s">
        <v>853</v>
      </c>
      <c r="B1640" s="797">
        <v>1642</v>
      </c>
      <c r="C1640" s="797">
        <v>1642.4</v>
      </c>
      <c r="D1640" s="797">
        <v>12</v>
      </c>
      <c r="E1640" s="176">
        <f t="shared" si="154"/>
        <v>41338344.000000089</v>
      </c>
      <c r="F1640" s="176">
        <f t="shared" si="154"/>
        <v>1448349</v>
      </c>
      <c r="G1640" s="177">
        <f t="shared" si="150"/>
        <v>3187509.199999921</v>
      </c>
      <c r="H1640" s="177">
        <f t="shared" si="151"/>
        <v>15164</v>
      </c>
    </row>
    <row r="1641" spans="1:8" x14ac:dyDescent="0.25">
      <c r="A1641" s="796" t="s">
        <v>853</v>
      </c>
      <c r="B1641" s="797">
        <v>1643</v>
      </c>
      <c r="C1641" s="797">
        <v>1643.4</v>
      </c>
      <c r="D1641" s="797">
        <v>12</v>
      </c>
      <c r="E1641" s="176">
        <f t="shared" si="154"/>
        <v>41339987.400000088</v>
      </c>
      <c r="F1641" s="176">
        <f t="shared" si="154"/>
        <v>1448361</v>
      </c>
      <c r="G1641" s="177">
        <f t="shared" si="150"/>
        <v>3185865.7999999225</v>
      </c>
      <c r="H1641" s="177">
        <f t="shared" si="151"/>
        <v>15152</v>
      </c>
    </row>
    <row r="1642" spans="1:8" x14ac:dyDescent="0.25">
      <c r="A1642" s="796" t="s">
        <v>853</v>
      </c>
      <c r="B1642" s="797">
        <v>1644</v>
      </c>
      <c r="C1642" s="797">
        <v>6575.0999999999995</v>
      </c>
      <c r="D1642" s="797">
        <v>39</v>
      </c>
      <c r="E1642" s="176">
        <f t="shared" si="154"/>
        <v>41346562.500000089</v>
      </c>
      <c r="F1642" s="176">
        <f t="shared" si="154"/>
        <v>1448400</v>
      </c>
      <c r="G1642" s="177">
        <f t="shared" si="150"/>
        <v>3179290.699999921</v>
      </c>
      <c r="H1642" s="177">
        <f t="shared" si="151"/>
        <v>15113</v>
      </c>
    </row>
    <row r="1643" spans="1:8" x14ac:dyDescent="0.25">
      <c r="A1643" s="796" t="s">
        <v>853</v>
      </c>
      <c r="B1643" s="797">
        <v>1645</v>
      </c>
      <c r="C1643" s="797">
        <v>6579.6999999999989</v>
      </c>
      <c r="D1643" s="797">
        <v>36</v>
      </c>
      <c r="E1643" s="176">
        <f t="shared" si="154"/>
        <v>41353142.200000092</v>
      </c>
      <c r="F1643" s="176">
        <f t="shared" si="154"/>
        <v>1448436</v>
      </c>
      <c r="G1643" s="177">
        <f t="shared" si="150"/>
        <v>3172710.999999918</v>
      </c>
      <c r="H1643" s="177">
        <f t="shared" si="151"/>
        <v>15077</v>
      </c>
    </row>
    <row r="1644" spans="1:8" x14ac:dyDescent="0.25">
      <c r="A1644" s="796" t="s">
        <v>853</v>
      </c>
      <c r="B1644" s="797">
        <v>1646</v>
      </c>
      <c r="C1644" s="797">
        <v>8229.2000000000007</v>
      </c>
      <c r="D1644" s="797">
        <v>48</v>
      </c>
      <c r="E1644" s="176">
        <f t="shared" si="154"/>
        <v>41361371.400000095</v>
      </c>
      <c r="F1644" s="176">
        <f t="shared" si="154"/>
        <v>1448484</v>
      </c>
      <c r="G1644" s="177">
        <f t="shared" si="150"/>
        <v>3164481.7999999151</v>
      </c>
      <c r="H1644" s="177">
        <f t="shared" si="151"/>
        <v>15029</v>
      </c>
    </row>
    <row r="1645" spans="1:8" x14ac:dyDescent="0.25">
      <c r="A1645" s="796" t="s">
        <v>853</v>
      </c>
      <c r="B1645" s="797">
        <v>1647</v>
      </c>
      <c r="C1645" s="797">
        <v>9881.9000000000015</v>
      </c>
      <c r="D1645" s="797">
        <v>60</v>
      </c>
      <c r="E1645" s="176">
        <f t="shared" si="154"/>
        <v>41371253.300000094</v>
      </c>
      <c r="F1645" s="176">
        <f t="shared" si="154"/>
        <v>1448544</v>
      </c>
      <c r="G1645" s="177">
        <f t="shared" si="150"/>
        <v>3154599.8999999166</v>
      </c>
      <c r="H1645" s="177">
        <f t="shared" si="151"/>
        <v>14969</v>
      </c>
    </row>
    <row r="1646" spans="1:8" x14ac:dyDescent="0.25">
      <c r="A1646" s="796" t="s">
        <v>853</v>
      </c>
      <c r="B1646" s="797">
        <v>1648</v>
      </c>
      <c r="C1646" s="797">
        <v>9888.6</v>
      </c>
      <c r="D1646" s="797">
        <v>66</v>
      </c>
      <c r="E1646" s="176">
        <f t="shared" si="154"/>
        <v>41381141.900000095</v>
      </c>
      <c r="F1646" s="176">
        <f t="shared" si="154"/>
        <v>1448610</v>
      </c>
      <c r="G1646" s="177">
        <f t="shared" si="150"/>
        <v>3144711.2999999151</v>
      </c>
      <c r="H1646" s="177">
        <f t="shared" si="151"/>
        <v>14903</v>
      </c>
    </row>
    <row r="1647" spans="1:8" x14ac:dyDescent="0.25">
      <c r="A1647" s="796" t="s">
        <v>853</v>
      </c>
      <c r="B1647" s="797">
        <v>1649</v>
      </c>
      <c r="C1647" s="797">
        <v>4947.2</v>
      </c>
      <c r="D1647" s="797">
        <v>24</v>
      </c>
      <c r="E1647" s="176">
        <f t="shared" si="154"/>
        <v>41386089.100000098</v>
      </c>
      <c r="F1647" s="176">
        <f t="shared" si="154"/>
        <v>1448634</v>
      </c>
      <c r="G1647" s="177">
        <f t="shared" si="150"/>
        <v>3139764.0999999121</v>
      </c>
      <c r="H1647" s="177">
        <f t="shared" si="151"/>
        <v>14879</v>
      </c>
    </row>
    <row r="1648" spans="1:8" x14ac:dyDescent="0.25">
      <c r="A1648" s="796" t="s">
        <v>853</v>
      </c>
      <c r="B1648" s="797">
        <v>1650</v>
      </c>
      <c r="C1648" s="797">
        <v>9899.7999999999993</v>
      </c>
      <c r="D1648" s="797">
        <v>60</v>
      </c>
      <c r="E1648" s="176">
        <f t="shared" si="154"/>
        <v>41395988.900000095</v>
      </c>
      <c r="F1648" s="176">
        <f t="shared" si="154"/>
        <v>1448694</v>
      </c>
      <c r="G1648" s="177">
        <f t="shared" si="150"/>
        <v>3129864.2999999151</v>
      </c>
      <c r="H1648" s="177">
        <f t="shared" si="151"/>
        <v>14819</v>
      </c>
    </row>
    <row r="1649" spans="1:8" x14ac:dyDescent="0.25">
      <c r="A1649" s="796" t="s">
        <v>853</v>
      </c>
      <c r="B1649" s="797">
        <v>1651</v>
      </c>
      <c r="C1649" s="797">
        <v>6604.1</v>
      </c>
      <c r="D1649" s="797">
        <v>36</v>
      </c>
      <c r="E1649" s="176">
        <f t="shared" si="154"/>
        <v>41402593.000000097</v>
      </c>
      <c r="F1649" s="176">
        <f t="shared" si="154"/>
        <v>1448730</v>
      </c>
      <c r="G1649" s="177">
        <f t="shared" si="150"/>
        <v>3123260.1999999136</v>
      </c>
      <c r="H1649" s="177">
        <f t="shared" si="151"/>
        <v>14783</v>
      </c>
    </row>
    <row r="1650" spans="1:8" x14ac:dyDescent="0.25">
      <c r="A1650" s="796" t="s">
        <v>853</v>
      </c>
      <c r="B1650" s="797">
        <v>1652</v>
      </c>
      <c r="C1650" s="797">
        <v>4955.5999999999995</v>
      </c>
      <c r="D1650" s="797">
        <v>30</v>
      </c>
      <c r="E1650" s="176">
        <f t="shared" si="154"/>
        <v>41407548.600000098</v>
      </c>
      <c r="F1650" s="176">
        <f t="shared" si="154"/>
        <v>1448760</v>
      </c>
      <c r="G1650" s="177">
        <f t="shared" si="150"/>
        <v>3118304.5999999121</v>
      </c>
      <c r="H1650" s="177">
        <f t="shared" si="151"/>
        <v>14753</v>
      </c>
    </row>
    <row r="1651" spans="1:8" x14ac:dyDescent="0.25">
      <c r="A1651" s="796" t="s">
        <v>853</v>
      </c>
      <c r="B1651" s="797">
        <v>1653</v>
      </c>
      <c r="C1651" s="797">
        <v>6611.7999999999993</v>
      </c>
      <c r="D1651" s="797">
        <v>48</v>
      </c>
      <c r="E1651" s="176">
        <f t="shared" si="154"/>
        <v>41414160.400000095</v>
      </c>
      <c r="F1651" s="176">
        <f t="shared" si="154"/>
        <v>1448808</v>
      </c>
      <c r="G1651" s="177">
        <f t="shared" si="150"/>
        <v>3111692.7999999151</v>
      </c>
      <c r="H1651" s="177">
        <f t="shared" si="151"/>
        <v>14705</v>
      </c>
    </row>
    <row r="1652" spans="1:8" x14ac:dyDescent="0.25">
      <c r="A1652" s="796" t="s">
        <v>853</v>
      </c>
      <c r="B1652" s="797">
        <v>1654</v>
      </c>
      <c r="C1652" s="797">
        <v>13232.3</v>
      </c>
      <c r="D1652" s="797">
        <v>84</v>
      </c>
      <c r="E1652" s="176">
        <f t="shared" ref="E1652:F1667" si="155">E1651+C1652</f>
        <v>41427392.700000092</v>
      </c>
      <c r="F1652" s="176">
        <f t="shared" si="155"/>
        <v>1448892</v>
      </c>
      <c r="G1652" s="177">
        <f t="shared" si="150"/>
        <v>3098460.499999918</v>
      </c>
      <c r="H1652" s="177">
        <f t="shared" si="151"/>
        <v>14621</v>
      </c>
    </row>
    <row r="1653" spans="1:8" x14ac:dyDescent="0.25">
      <c r="A1653" s="796" t="s">
        <v>853</v>
      </c>
      <c r="B1653" s="797">
        <v>1655</v>
      </c>
      <c r="C1653" s="797">
        <v>4964.5</v>
      </c>
      <c r="D1653" s="797">
        <v>30</v>
      </c>
      <c r="E1653" s="176">
        <f t="shared" si="155"/>
        <v>41432357.200000092</v>
      </c>
      <c r="F1653" s="176">
        <f t="shared" si="155"/>
        <v>1448922</v>
      </c>
      <c r="G1653" s="177">
        <f t="shared" si="150"/>
        <v>3093495.999999918</v>
      </c>
      <c r="H1653" s="177">
        <f t="shared" si="151"/>
        <v>14591</v>
      </c>
    </row>
    <row r="1654" spans="1:8" x14ac:dyDescent="0.25">
      <c r="A1654" s="796" t="s">
        <v>853</v>
      </c>
      <c r="B1654" s="797">
        <v>1656</v>
      </c>
      <c r="C1654" s="797">
        <v>8280</v>
      </c>
      <c r="D1654" s="797">
        <v>55</v>
      </c>
      <c r="E1654" s="176">
        <f t="shared" si="155"/>
        <v>41440637.200000092</v>
      </c>
      <c r="F1654" s="176">
        <f t="shared" si="155"/>
        <v>1448977</v>
      </c>
      <c r="G1654" s="177">
        <f t="shared" si="150"/>
        <v>3085215.999999918</v>
      </c>
      <c r="H1654" s="177">
        <f t="shared" si="151"/>
        <v>14536</v>
      </c>
    </row>
    <row r="1655" spans="1:8" x14ac:dyDescent="0.25">
      <c r="A1655" s="796" t="s">
        <v>853</v>
      </c>
      <c r="B1655" s="797">
        <v>1657</v>
      </c>
      <c r="C1655" s="797">
        <v>1657.1</v>
      </c>
      <c r="D1655" s="797">
        <v>12</v>
      </c>
      <c r="E1655" s="176">
        <f t="shared" si="155"/>
        <v>41442294.300000094</v>
      </c>
      <c r="F1655" s="176">
        <f t="shared" si="155"/>
        <v>1448989</v>
      </c>
      <c r="G1655" s="177">
        <f t="shared" si="150"/>
        <v>3083558.8999999166</v>
      </c>
      <c r="H1655" s="177">
        <f t="shared" si="151"/>
        <v>14524</v>
      </c>
    </row>
    <row r="1656" spans="1:8" x14ac:dyDescent="0.25">
      <c r="A1656" s="796" t="s">
        <v>853</v>
      </c>
      <c r="B1656" s="797">
        <v>1658</v>
      </c>
      <c r="C1656" s="797">
        <v>8289.7999999999993</v>
      </c>
      <c r="D1656" s="797">
        <v>48</v>
      </c>
      <c r="E1656" s="176">
        <f t="shared" si="155"/>
        <v>41450584.100000091</v>
      </c>
      <c r="F1656" s="176">
        <f t="shared" si="155"/>
        <v>1449037</v>
      </c>
      <c r="G1656" s="177">
        <f t="shared" si="150"/>
        <v>3075269.0999999195</v>
      </c>
      <c r="H1656" s="177">
        <f t="shared" si="151"/>
        <v>14476</v>
      </c>
    </row>
    <row r="1657" spans="1:8" x14ac:dyDescent="0.25">
      <c r="A1657" s="796" t="s">
        <v>853</v>
      </c>
      <c r="B1657" s="797">
        <v>1659</v>
      </c>
      <c r="C1657" s="797">
        <v>4977.1000000000004</v>
      </c>
      <c r="D1657" s="797">
        <v>36</v>
      </c>
      <c r="E1657" s="176">
        <f t="shared" si="155"/>
        <v>41455561.200000092</v>
      </c>
      <c r="F1657" s="176">
        <f t="shared" si="155"/>
        <v>1449073</v>
      </c>
      <c r="G1657" s="177">
        <f t="shared" si="150"/>
        <v>3070291.999999918</v>
      </c>
      <c r="H1657" s="177">
        <f t="shared" si="151"/>
        <v>14440</v>
      </c>
    </row>
    <row r="1658" spans="1:8" x14ac:dyDescent="0.25">
      <c r="A1658" s="796" t="s">
        <v>853</v>
      </c>
      <c r="B1658" s="797">
        <v>1660</v>
      </c>
      <c r="C1658" s="797">
        <v>6640.4000000000005</v>
      </c>
      <c r="D1658" s="797">
        <v>36</v>
      </c>
      <c r="E1658" s="176">
        <f t="shared" si="155"/>
        <v>41462201.600000091</v>
      </c>
      <c r="F1658" s="176">
        <f t="shared" si="155"/>
        <v>1449109</v>
      </c>
      <c r="G1658" s="177">
        <f t="shared" si="150"/>
        <v>3063651.5999999195</v>
      </c>
      <c r="H1658" s="177">
        <f t="shared" si="151"/>
        <v>14404</v>
      </c>
    </row>
    <row r="1659" spans="1:8" x14ac:dyDescent="0.25">
      <c r="A1659" s="796" t="s">
        <v>853</v>
      </c>
      <c r="B1659" s="797">
        <v>1661</v>
      </c>
      <c r="C1659" s="797">
        <v>3321.8</v>
      </c>
      <c r="D1659" s="797">
        <v>18</v>
      </c>
      <c r="E1659" s="176">
        <f t="shared" si="155"/>
        <v>41465523.400000088</v>
      </c>
      <c r="F1659" s="176">
        <f t="shared" si="155"/>
        <v>1449127</v>
      </c>
      <c r="G1659" s="177">
        <f t="shared" si="150"/>
        <v>3060329.7999999225</v>
      </c>
      <c r="H1659" s="177">
        <f t="shared" si="151"/>
        <v>14386</v>
      </c>
    </row>
    <row r="1660" spans="1:8" x14ac:dyDescent="0.25">
      <c r="A1660" s="796" t="s">
        <v>853</v>
      </c>
      <c r="B1660" s="797">
        <v>1662</v>
      </c>
      <c r="C1660" s="797">
        <v>6648.5</v>
      </c>
      <c r="D1660" s="797">
        <v>41</v>
      </c>
      <c r="E1660" s="176">
        <f t="shared" si="155"/>
        <v>41472171.900000088</v>
      </c>
      <c r="F1660" s="176">
        <f t="shared" si="155"/>
        <v>1449168</v>
      </c>
      <c r="G1660" s="177">
        <f t="shared" si="150"/>
        <v>3053681.2999999225</v>
      </c>
      <c r="H1660" s="177">
        <f t="shared" si="151"/>
        <v>14345</v>
      </c>
    </row>
    <row r="1661" spans="1:8" x14ac:dyDescent="0.25">
      <c r="A1661" s="796" t="s">
        <v>853</v>
      </c>
      <c r="B1661" s="797">
        <v>1663</v>
      </c>
      <c r="C1661" s="797">
        <v>4988.7</v>
      </c>
      <c r="D1661" s="797">
        <v>30</v>
      </c>
      <c r="E1661" s="176">
        <f t="shared" si="155"/>
        <v>41477160.600000091</v>
      </c>
      <c r="F1661" s="176">
        <f t="shared" si="155"/>
        <v>1449198</v>
      </c>
      <c r="G1661" s="177">
        <f t="shared" si="150"/>
        <v>3048692.5999999195</v>
      </c>
      <c r="H1661" s="177">
        <f t="shared" si="151"/>
        <v>14315</v>
      </c>
    </row>
    <row r="1662" spans="1:8" x14ac:dyDescent="0.25">
      <c r="A1662" s="796" t="s">
        <v>853</v>
      </c>
      <c r="B1662" s="797">
        <v>1664</v>
      </c>
      <c r="C1662" s="797">
        <v>4991.3</v>
      </c>
      <c r="D1662" s="797">
        <v>36</v>
      </c>
      <c r="E1662" s="176">
        <f t="shared" si="155"/>
        <v>41482151.900000088</v>
      </c>
      <c r="F1662" s="176">
        <f t="shared" si="155"/>
        <v>1449234</v>
      </c>
      <c r="G1662" s="177">
        <f t="shared" si="150"/>
        <v>3043701.2999999225</v>
      </c>
      <c r="H1662" s="177">
        <f t="shared" si="151"/>
        <v>14279</v>
      </c>
    </row>
    <row r="1663" spans="1:8" x14ac:dyDescent="0.25">
      <c r="A1663" s="796" t="s">
        <v>853</v>
      </c>
      <c r="B1663" s="797">
        <v>1665</v>
      </c>
      <c r="C1663" s="797">
        <v>1664.5</v>
      </c>
      <c r="D1663" s="797">
        <v>6</v>
      </c>
      <c r="E1663" s="176">
        <f t="shared" si="155"/>
        <v>41483816.400000088</v>
      </c>
      <c r="F1663" s="176">
        <f t="shared" si="155"/>
        <v>1449240</v>
      </c>
      <c r="G1663" s="177">
        <f t="shared" si="150"/>
        <v>3042036.7999999225</v>
      </c>
      <c r="H1663" s="177">
        <f t="shared" si="151"/>
        <v>14273</v>
      </c>
    </row>
    <row r="1664" spans="1:8" x14ac:dyDescent="0.25">
      <c r="A1664" s="796" t="s">
        <v>853</v>
      </c>
      <c r="B1664" s="797">
        <v>1666</v>
      </c>
      <c r="C1664" s="797">
        <v>6664.5</v>
      </c>
      <c r="D1664" s="797">
        <v>48</v>
      </c>
      <c r="E1664" s="176">
        <f t="shared" si="155"/>
        <v>41490480.900000088</v>
      </c>
      <c r="F1664" s="176">
        <f t="shared" si="155"/>
        <v>1449288</v>
      </c>
      <c r="G1664" s="177">
        <f t="shared" si="150"/>
        <v>3035372.2999999225</v>
      </c>
      <c r="H1664" s="177">
        <f t="shared" si="151"/>
        <v>14225</v>
      </c>
    </row>
    <row r="1665" spans="1:8" x14ac:dyDescent="0.25">
      <c r="A1665" s="796" t="s">
        <v>853</v>
      </c>
      <c r="B1665" s="797">
        <v>1667</v>
      </c>
      <c r="C1665" s="797">
        <v>3334.1</v>
      </c>
      <c r="D1665" s="797">
        <v>24</v>
      </c>
      <c r="E1665" s="176">
        <f t="shared" si="155"/>
        <v>41493815.000000089</v>
      </c>
      <c r="F1665" s="176">
        <f t="shared" si="155"/>
        <v>1449312</v>
      </c>
      <c r="G1665" s="177">
        <f t="shared" si="150"/>
        <v>3032038.199999921</v>
      </c>
      <c r="H1665" s="177">
        <f t="shared" si="151"/>
        <v>14201</v>
      </c>
    </row>
    <row r="1666" spans="1:8" x14ac:dyDescent="0.25">
      <c r="A1666" s="796" t="s">
        <v>853</v>
      </c>
      <c r="B1666" s="797">
        <v>1668</v>
      </c>
      <c r="C1666" s="797">
        <v>3335.8999999999996</v>
      </c>
      <c r="D1666" s="797">
        <v>24</v>
      </c>
      <c r="E1666" s="176">
        <f t="shared" si="155"/>
        <v>41497150.900000088</v>
      </c>
      <c r="F1666" s="176">
        <f t="shared" si="155"/>
        <v>1449336</v>
      </c>
      <c r="G1666" s="177">
        <f t="shared" si="150"/>
        <v>3028702.2999999225</v>
      </c>
      <c r="H1666" s="177">
        <f t="shared" si="151"/>
        <v>14177</v>
      </c>
    </row>
    <row r="1667" spans="1:8" x14ac:dyDescent="0.25">
      <c r="A1667" s="796" t="s">
        <v>853</v>
      </c>
      <c r="B1667" s="797">
        <v>1669</v>
      </c>
      <c r="C1667" s="797">
        <v>5006.3</v>
      </c>
      <c r="D1667" s="797">
        <v>36</v>
      </c>
      <c r="E1667" s="176">
        <f t="shared" si="155"/>
        <v>41502157.200000085</v>
      </c>
      <c r="F1667" s="176">
        <f t="shared" si="155"/>
        <v>1449372</v>
      </c>
      <c r="G1667" s="177">
        <f t="shared" ref="G1667:G1730" si="156">$E$2394-E1667</f>
        <v>3023695.9999999255</v>
      </c>
      <c r="H1667" s="177">
        <f t="shared" ref="H1667:H1730" si="157">$F$2394-F1667</f>
        <v>14141</v>
      </c>
    </row>
    <row r="1668" spans="1:8" x14ac:dyDescent="0.25">
      <c r="A1668" s="796" t="s">
        <v>853</v>
      </c>
      <c r="B1668" s="797">
        <v>1670</v>
      </c>
      <c r="C1668" s="797">
        <v>11689.4</v>
      </c>
      <c r="D1668" s="797">
        <v>78</v>
      </c>
      <c r="E1668" s="176">
        <f t="shared" ref="E1668:F1683" si="158">E1667+C1668</f>
        <v>41513846.600000083</v>
      </c>
      <c r="F1668" s="176">
        <f t="shared" si="158"/>
        <v>1449450</v>
      </c>
      <c r="G1668" s="177">
        <f t="shared" si="156"/>
        <v>3012006.599999927</v>
      </c>
      <c r="H1668" s="177">
        <f t="shared" si="157"/>
        <v>14063</v>
      </c>
    </row>
    <row r="1669" spans="1:8" x14ac:dyDescent="0.25">
      <c r="A1669" s="796" t="s">
        <v>853</v>
      </c>
      <c r="B1669" s="797">
        <v>1671</v>
      </c>
      <c r="C1669" s="797">
        <v>6683.7</v>
      </c>
      <c r="D1669" s="797">
        <v>42</v>
      </c>
      <c r="E1669" s="176">
        <f t="shared" si="158"/>
        <v>41520530.300000086</v>
      </c>
      <c r="F1669" s="176">
        <f t="shared" si="158"/>
        <v>1449492</v>
      </c>
      <c r="G1669" s="177">
        <f t="shared" si="156"/>
        <v>3005322.899999924</v>
      </c>
      <c r="H1669" s="177">
        <f t="shared" si="157"/>
        <v>14021</v>
      </c>
    </row>
    <row r="1670" spans="1:8" x14ac:dyDescent="0.25">
      <c r="A1670" s="796" t="s">
        <v>853</v>
      </c>
      <c r="B1670" s="797">
        <v>1672</v>
      </c>
      <c r="C1670" s="797">
        <v>6688.3</v>
      </c>
      <c r="D1670" s="797">
        <v>48</v>
      </c>
      <c r="E1670" s="176">
        <f t="shared" si="158"/>
        <v>41527218.600000083</v>
      </c>
      <c r="F1670" s="176">
        <f t="shared" si="158"/>
        <v>1449540</v>
      </c>
      <c r="G1670" s="177">
        <f t="shared" si="156"/>
        <v>2998634.599999927</v>
      </c>
      <c r="H1670" s="177">
        <f t="shared" si="157"/>
        <v>13973</v>
      </c>
    </row>
    <row r="1671" spans="1:8" x14ac:dyDescent="0.25">
      <c r="A1671" s="796" t="s">
        <v>853</v>
      </c>
      <c r="B1671" s="797">
        <v>1673</v>
      </c>
      <c r="C1671" s="797">
        <v>5018.8999999999996</v>
      </c>
      <c r="D1671" s="797">
        <v>36</v>
      </c>
      <c r="E1671" s="176">
        <f t="shared" si="158"/>
        <v>41532237.500000082</v>
      </c>
      <c r="F1671" s="176">
        <f t="shared" si="158"/>
        <v>1449576</v>
      </c>
      <c r="G1671" s="177">
        <f t="shared" si="156"/>
        <v>2993615.6999999285</v>
      </c>
      <c r="H1671" s="177">
        <f t="shared" si="157"/>
        <v>13937</v>
      </c>
    </row>
    <row r="1672" spans="1:8" x14ac:dyDescent="0.25">
      <c r="A1672" s="796" t="s">
        <v>853</v>
      </c>
      <c r="B1672" s="797">
        <v>1674</v>
      </c>
      <c r="C1672" s="797">
        <v>8370.4</v>
      </c>
      <c r="D1672" s="797">
        <v>54</v>
      </c>
      <c r="E1672" s="176">
        <f t="shared" si="158"/>
        <v>41540607.90000008</v>
      </c>
      <c r="F1672" s="176">
        <f t="shared" si="158"/>
        <v>1449630</v>
      </c>
      <c r="G1672" s="177">
        <f t="shared" si="156"/>
        <v>2985245.29999993</v>
      </c>
      <c r="H1672" s="177">
        <f t="shared" si="157"/>
        <v>13883</v>
      </c>
    </row>
    <row r="1673" spans="1:8" x14ac:dyDescent="0.25">
      <c r="A1673" s="796" t="s">
        <v>853</v>
      </c>
      <c r="B1673" s="797">
        <v>1675</v>
      </c>
      <c r="C1673" s="797">
        <v>1674.6</v>
      </c>
      <c r="D1673" s="797">
        <v>12</v>
      </c>
      <c r="E1673" s="176">
        <f t="shared" si="158"/>
        <v>41542282.500000082</v>
      </c>
      <c r="F1673" s="176">
        <f t="shared" si="158"/>
        <v>1449642</v>
      </c>
      <c r="G1673" s="177">
        <f t="shared" si="156"/>
        <v>2983570.6999999285</v>
      </c>
      <c r="H1673" s="177">
        <f t="shared" si="157"/>
        <v>13871</v>
      </c>
    </row>
    <row r="1674" spans="1:8" x14ac:dyDescent="0.25">
      <c r="A1674" s="796" t="s">
        <v>853</v>
      </c>
      <c r="B1674" s="797">
        <v>1676</v>
      </c>
      <c r="C1674" s="797">
        <v>6703.6</v>
      </c>
      <c r="D1674" s="797">
        <v>36</v>
      </c>
      <c r="E1674" s="176">
        <f t="shared" si="158"/>
        <v>41548986.100000083</v>
      </c>
      <c r="F1674" s="176">
        <f t="shared" si="158"/>
        <v>1449678</v>
      </c>
      <c r="G1674" s="177">
        <f t="shared" si="156"/>
        <v>2976867.099999927</v>
      </c>
      <c r="H1674" s="177">
        <f t="shared" si="157"/>
        <v>13835</v>
      </c>
    </row>
    <row r="1675" spans="1:8" x14ac:dyDescent="0.25">
      <c r="A1675" s="796" t="s">
        <v>853</v>
      </c>
      <c r="B1675" s="797">
        <v>1677</v>
      </c>
      <c r="C1675" s="797">
        <v>5031</v>
      </c>
      <c r="D1675" s="797">
        <v>30</v>
      </c>
      <c r="E1675" s="176">
        <f t="shared" si="158"/>
        <v>41554017.100000083</v>
      </c>
      <c r="F1675" s="176">
        <f t="shared" si="158"/>
        <v>1449708</v>
      </c>
      <c r="G1675" s="177">
        <f t="shared" si="156"/>
        <v>2971836.099999927</v>
      </c>
      <c r="H1675" s="177">
        <f t="shared" si="157"/>
        <v>13805</v>
      </c>
    </row>
    <row r="1676" spans="1:8" x14ac:dyDescent="0.25">
      <c r="A1676" s="796" t="s">
        <v>853</v>
      </c>
      <c r="B1676" s="797">
        <v>1678</v>
      </c>
      <c r="C1676" s="797">
        <v>6712.6</v>
      </c>
      <c r="D1676" s="797">
        <v>40</v>
      </c>
      <c r="E1676" s="176">
        <f t="shared" si="158"/>
        <v>41560729.700000085</v>
      </c>
      <c r="F1676" s="176">
        <f t="shared" si="158"/>
        <v>1449748</v>
      </c>
      <c r="G1676" s="177">
        <f t="shared" si="156"/>
        <v>2965123.4999999255</v>
      </c>
      <c r="H1676" s="177">
        <f t="shared" si="157"/>
        <v>13765</v>
      </c>
    </row>
    <row r="1677" spans="1:8" x14ac:dyDescent="0.25">
      <c r="A1677" s="796" t="s">
        <v>853</v>
      </c>
      <c r="B1677" s="797">
        <v>1679</v>
      </c>
      <c r="C1677" s="797">
        <v>8394.2000000000007</v>
      </c>
      <c r="D1677" s="797">
        <v>48</v>
      </c>
      <c r="E1677" s="176">
        <f t="shared" si="158"/>
        <v>41569123.900000088</v>
      </c>
      <c r="F1677" s="176">
        <f t="shared" si="158"/>
        <v>1449796</v>
      </c>
      <c r="G1677" s="177">
        <f t="shared" si="156"/>
        <v>2956729.2999999225</v>
      </c>
      <c r="H1677" s="177">
        <f t="shared" si="157"/>
        <v>13717</v>
      </c>
    </row>
    <row r="1678" spans="1:8" x14ac:dyDescent="0.25">
      <c r="A1678" s="796" t="s">
        <v>853</v>
      </c>
      <c r="B1678" s="797">
        <v>1680</v>
      </c>
      <c r="C1678" s="797">
        <v>1679.5</v>
      </c>
      <c r="D1678" s="797">
        <v>12</v>
      </c>
      <c r="E1678" s="176">
        <f t="shared" si="158"/>
        <v>41570803.400000088</v>
      </c>
      <c r="F1678" s="176">
        <f t="shared" si="158"/>
        <v>1449808</v>
      </c>
      <c r="G1678" s="177">
        <f t="shared" si="156"/>
        <v>2955049.7999999225</v>
      </c>
      <c r="H1678" s="177">
        <f t="shared" si="157"/>
        <v>13705</v>
      </c>
    </row>
    <row r="1679" spans="1:8" x14ac:dyDescent="0.25">
      <c r="A1679" s="796" t="s">
        <v>853</v>
      </c>
      <c r="B1679" s="797">
        <v>1681</v>
      </c>
      <c r="C1679" s="797">
        <v>10085.799999999999</v>
      </c>
      <c r="D1679" s="797">
        <v>60</v>
      </c>
      <c r="E1679" s="176">
        <f t="shared" si="158"/>
        <v>41580889.200000085</v>
      </c>
      <c r="F1679" s="176">
        <f t="shared" si="158"/>
        <v>1449868</v>
      </c>
      <c r="G1679" s="177">
        <f t="shared" si="156"/>
        <v>2944963.9999999255</v>
      </c>
      <c r="H1679" s="177">
        <f t="shared" si="157"/>
        <v>13645</v>
      </c>
    </row>
    <row r="1680" spans="1:8" x14ac:dyDescent="0.25">
      <c r="A1680" s="796" t="s">
        <v>853</v>
      </c>
      <c r="B1680" s="797">
        <v>1682</v>
      </c>
      <c r="C1680" s="797">
        <v>10091.699999999999</v>
      </c>
      <c r="D1680" s="797">
        <v>66</v>
      </c>
      <c r="E1680" s="176">
        <f t="shared" si="158"/>
        <v>41590980.900000088</v>
      </c>
      <c r="F1680" s="176">
        <f t="shared" si="158"/>
        <v>1449934</v>
      </c>
      <c r="G1680" s="177">
        <f t="shared" si="156"/>
        <v>2934872.2999999225</v>
      </c>
      <c r="H1680" s="177">
        <f t="shared" si="157"/>
        <v>13579</v>
      </c>
    </row>
    <row r="1681" spans="1:8" x14ac:dyDescent="0.25">
      <c r="A1681" s="796" t="s">
        <v>853</v>
      </c>
      <c r="B1681" s="797">
        <v>1683</v>
      </c>
      <c r="C1681" s="797">
        <v>8415.2999999999993</v>
      </c>
      <c r="D1681" s="797">
        <v>60</v>
      </c>
      <c r="E1681" s="176">
        <f t="shared" si="158"/>
        <v>41599396.200000085</v>
      </c>
      <c r="F1681" s="176">
        <f t="shared" si="158"/>
        <v>1449994</v>
      </c>
      <c r="G1681" s="177">
        <f t="shared" si="156"/>
        <v>2926456.9999999255</v>
      </c>
      <c r="H1681" s="177">
        <f t="shared" si="157"/>
        <v>13519</v>
      </c>
    </row>
    <row r="1682" spans="1:8" x14ac:dyDescent="0.25">
      <c r="A1682" s="796" t="s">
        <v>853</v>
      </c>
      <c r="B1682" s="797">
        <v>1684</v>
      </c>
      <c r="C1682" s="797">
        <v>8420.5999999999985</v>
      </c>
      <c r="D1682" s="797">
        <v>54</v>
      </c>
      <c r="E1682" s="176">
        <f t="shared" si="158"/>
        <v>41607816.800000086</v>
      </c>
      <c r="F1682" s="176">
        <f t="shared" si="158"/>
        <v>1450048</v>
      </c>
      <c r="G1682" s="177">
        <f t="shared" si="156"/>
        <v>2918036.399999924</v>
      </c>
      <c r="H1682" s="177">
        <f t="shared" si="157"/>
        <v>13465</v>
      </c>
    </row>
    <row r="1683" spans="1:8" x14ac:dyDescent="0.25">
      <c r="A1683" s="796" t="s">
        <v>853</v>
      </c>
      <c r="B1683" s="797">
        <v>1685</v>
      </c>
      <c r="C1683" s="797">
        <v>1684.5</v>
      </c>
      <c r="D1683" s="797">
        <v>12</v>
      </c>
      <c r="E1683" s="176">
        <f t="shared" si="158"/>
        <v>41609501.300000086</v>
      </c>
      <c r="F1683" s="176">
        <f t="shared" si="158"/>
        <v>1450060</v>
      </c>
      <c r="G1683" s="177">
        <f t="shared" si="156"/>
        <v>2916351.899999924</v>
      </c>
      <c r="H1683" s="177">
        <f t="shared" si="157"/>
        <v>13453</v>
      </c>
    </row>
    <row r="1684" spans="1:8" x14ac:dyDescent="0.25">
      <c r="A1684" s="796" t="s">
        <v>853</v>
      </c>
      <c r="B1684" s="797">
        <v>1686</v>
      </c>
      <c r="C1684" s="797">
        <v>6744</v>
      </c>
      <c r="D1684" s="797">
        <v>36</v>
      </c>
      <c r="E1684" s="176">
        <f t="shared" ref="E1684:F1699" si="159">E1683+C1684</f>
        <v>41616245.300000086</v>
      </c>
      <c r="F1684" s="176">
        <f t="shared" si="159"/>
        <v>1450096</v>
      </c>
      <c r="G1684" s="177">
        <f t="shared" si="156"/>
        <v>2909607.899999924</v>
      </c>
      <c r="H1684" s="177">
        <f t="shared" si="157"/>
        <v>13417</v>
      </c>
    </row>
    <row r="1685" spans="1:8" x14ac:dyDescent="0.25">
      <c r="A1685" s="796" t="s">
        <v>853</v>
      </c>
      <c r="B1685" s="797">
        <v>1687</v>
      </c>
      <c r="C1685" s="797">
        <v>6746.4</v>
      </c>
      <c r="D1685" s="797">
        <v>36</v>
      </c>
      <c r="E1685" s="176">
        <f t="shared" si="159"/>
        <v>41622991.700000085</v>
      </c>
      <c r="F1685" s="176">
        <f t="shared" si="159"/>
        <v>1450132</v>
      </c>
      <c r="G1685" s="177">
        <f t="shared" si="156"/>
        <v>2902861.4999999255</v>
      </c>
      <c r="H1685" s="177">
        <f t="shared" si="157"/>
        <v>13381</v>
      </c>
    </row>
    <row r="1686" spans="1:8" x14ac:dyDescent="0.25">
      <c r="A1686" s="796" t="s">
        <v>853</v>
      </c>
      <c r="B1686" s="797">
        <v>1688</v>
      </c>
      <c r="C1686" s="797">
        <v>3376.1000000000004</v>
      </c>
      <c r="D1686" s="797">
        <v>18</v>
      </c>
      <c r="E1686" s="176">
        <f t="shared" si="159"/>
        <v>41626367.800000086</v>
      </c>
      <c r="F1686" s="176">
        <f t="shared" si="159"/>
        <v>1450150</v>
      </c>
      <c r="G1686" s="177">
        <f t="shared" si="156"/>
        <v>2899485.399999924</v>
      </c>
      <c r="H1686" s="177">
        <f t="shared" si="157"/>
        <v>13363</v>
      </c>
    </row>
    <row r="1687" spans="1:8" x14ac:dyDescent="0.25">
      <c r="A1687" s="796" t="s">
        <v>853</v>
      </c>
      <c r="B1687" s="797">
        <v>1689</v>
      </c>
      <c r="C1687" s="797">
        <v>8444</v>
      </c>
      <c r="D1687" s="797">
        <v>42</v>
      </c>
      <c r="E1687" s="176">
        <f t="shared" si="159"/>
        <v>41634811.800000086</v>
      </c>
      <c r="F1687" s="176">
        <f t="shared" si="159"/>
        <v>1450192</v>
      </c>
      <c r="G1687" s="177">
        <f t="shared" si="156"/>
        <v>2891041.399999924</v>
      </c>
      <c r="H1687" s="177">
        <f t="shared" si="157"/>
        <v>13321</v>
      </c>
    </row>
    <row r="1688" spans="1:8" x14ac:dyDescent="0.25">
      <c r="A1688" s="796" t="s">
        <v>853</v>
      </c>
      <c r="B1688" s="797">
        <v>1690</v>
      </c>
      <c r="C1688" s="797">
        <v>10140.199999999999</v>
      </c>
      <c r="D1688" s="797">
        <v>59</v>
      </c>
      <c r="E1688" s="176">
        <f t="shared" si="159"/>
        <v>41644952.000000089</v>
      </c>
      <c r="F1688" s="176">
        <f t="shared" si="159"/>
        <v>1450251</v>
      </c>
      <c r="G1688" s="177">
        <f t="shared" si="156"/>
        <v>2880901.199999921</v>
      </c>
      <c r="H1688" s="177">
        <f t="shared" si="157"/>
        <v>13262</v>
      </c>
    </row>
    <row r="1689" spans="1:8" x14ac:dyDescent="0.25">
      <c r="A1689" s="796" t="s">
        <v>853</v>
      </c>
      <c r="B1689" s="797">
        <v>1691</v>
      </c>
      <c r="C1689" s="797">
        <v>10145.900000000001</v>
      </c>
      <c r="D1689" s="797">
        <v>66</v>
      </c>
      <c r="E1689" s="176">
        <f t="shared" si="159"/>
        <v>41655097.900000088</v>
      </c>
      <c r="F1689" s="176">
        <f t="shared" si="159"/>
        <v>1450317</v>
      </c>
      <c r="G1689" s="177">
        <f t="shared" si="156"/>
        <v>2870755.2999999225</v>
      </c>
      <c r="H1689" s="177">
        <f t="shared" si="157"/>
        <v>13196</v>
      </c>
    </row>
    <row r="1690" spans="1:8" x14ac:dyDescent="0.25">
      <c r="A1690" s="796" t="s">
        <v>853</v>
      </c>
      <c r="B1690" s="797">
        <v>1692</v>
      </c>
      <c r="C1690" s="797">
        <v>8459.6</v>
      </c>
      <c r="D1690" s="797">
        <v>52</v>
      </c>
      <c r="E1690" s="176">
        <f t="shared" si="159"/>
        <v>41663557.500000089</v>
      </c>
      <c r="F1690" s="176">
        <f t="shared" si="159"/>
        <v>1450369</v>
      </c>
      <c r="G1690" s="177">
        <f t="shared" si="156"/>
        <v>2862295.699999921</v>
      </c>
      <c r="H1690" s="177">
        <f t="shared" si="157"/>
        <v>13144</v>
      </c>
    </row>
    <row r="1691" spans="1:8" x14ac:dyDescent="0.25">
      <c r="A1691" s="796" t="s">
        <v>853</v>
      </c>
      <c r="B1691" s="797">
        <v>1693</v>
      </c>
      <c r="C1691" s="797">
        <v>3385.1</v>
      </c>
      <c r="D1691" s="797">
        <v>20</v>
      </c>
      <c r="E1691" s="176">
        <f t="shared" si="159"/>
        <v>41666942.600000091</v>
      </c>
      <c r="F1691" s="176">
        <f t="shared" si="159"/>
        <v>1450389</v>
      </c>
      <c r="G1691" s="177">
        <f t="shared" si="156"/>
        <v>2858910.5999999195</v>
      </c>
      <c r="H1691" s="177">
        <f t="shared" si="157"/>
        <v>13124</v>
      </c>
    </row>
    <row r="1692" spans="1:8" x14ac:dyDescent="0.25">
      <c r="A1692" s="796" t="s">
        <v>853</v>
      </c>
      <c r="B1692" s="797">
        <v>1694</v>
      </c>
      <c r="C1692" s="797">
        <v>5081.5</v>
      </c>
      <c r="D1692" s="797">
        <v>36</v>
      </c>
      <c r="E1692" s="176">
        <f t="shared" si="159"/>
        <v>41672024.100000091</v>
      </c>
      <c r="F1692" s="176">
        <f t="shared" si="159"/>
        <v>1450425</v>
      </c>
      <c r="G1692" s="177">
        <f t="shared" si="156"/>
        <v>2853829.0999999195</v>
      </c>
      <c r="H1692" s="177">
        <f t="shared" si="157"/>
        <v>13088</v>
      </c>
    </row>
    <row r="1693" spans="1:8" x14ac:dyDescent="0.25">
      <c r="A1693" s="796" t="s">
        <v>853</v>
      </c>
      <c r="B1693" s="797">
        <v>1695</v>
      </c>
      <c r="C1693" s="797">
        <v>6780.4</v>
      </c>
      <c r="D1693" s="797">
        <v>42</v>
      </c>
      <c r="E1693" s="176">
        <f t="shared" si="159"/>
        <v>41678804.500000089</v>
      </c>
      <c r="F1693" s="176">
        <f t="shared" si="159"/>
        <v>1450467</v>
      </c>
      <c r="G1693" s="177">
        <f t="shared" si="156"/>
        <v>2847048.699999921</v>
      </c>
      <c r="H1693" s="177">
        <f t="shared" si="157"/>
        <v>13046</v>
      </c>
    </row>
    <row r="1694" spans="1:8" x14ac:dyDescent="0.25">
      <c r="A1694" s="796" t="s">
        <v>853</v>
      </c>
      <c r="B1694" s="797">
        <v>1696</v>
      </c>
      <c r="C1694" s="797">
        <v>1695.5</v>
      </c>
      <c r="D1694" s="797">
        <v>12</v>
      </c>
      <c r="E1694" s="176">
        <f t="shared" si="159"/>
        <v>41680500.000000089</v>
      </c>
      <c r="F1694" s="176">
        <f t="shared" si="159"/>
        <v>1450479</v>
      </c>
      <c r="G1694" s="177">
        <f t="shared" si="156"/>
        <v>2845353.199999921</v>
      </c>
      <c r="H1694" s="177">
        <f t="shared" si="157"/>
        <v>13034</v>
      </c>
    </row>
    <row r="1695" spans="1:8" x14ac:dyDescent="0.25">
      <c r="A1695" s="796" t="s">
        <v>853</v>
      </c>
      <c r="B1695" s="797">
        <v>1697</v>
      </c>
      <c r="C1695" s="797">
        <v>3393.5</v>
      </c>
      <c r="D1695" s="797">
        <v>24</v>
      </c>
      <c r="E1695" s="176">
        <f t="shared" si="159"/>
        <v>41683893.500000089</v>
      </c>
      <c r="F1695" s="176">
        <f t="shared" si="159"/>
        <v>1450503</v>
      </c>
      <c r="G1695" s="177">
        <f t="shared" si="156"/>
        <v>2841959.699999921</v>
      </c>
      <c r="H1695" s="177">
        <f t="shared" si="157"/>
        <v>13010</v>
      </c>
    </row>
    <row r="1696" spans="1:8" x14ac:dyDescent="0.25">
      <c r="A1696" s="796" t="s">
        <v>853</v>
      </c>
      <c r="B1696" s="797">
        <v>1698</v>
      </c>
      <c r="C1696" s="797">
        <v>6791.4</v>
      </c>
      <c r="D1696" s="797">
        <v>44</v>
      </c>
      <c r="E1696" s="176">
        <f t="shared" si="159"/>
        <v>41690684.900000088</v>
      </c>
      <c r="F1696" s="176">
        <f t="shared" si="159"/>
        <v>1450547</v>
      </c>
      <c r="G1696" s="177">
        <f t="shared" si="156"/>
        <v>2835168.2999999225</v>
      </c>
      <c r="H1696" s="177">
        <f t="shared" si="157"/>
        <v>12966</v>
      </c>
    </row>
    <row r="1697" spans="1:8" x14ac:dyDescent="0.25">
      <c r="A1697" s="796" t="s">
        <v>853</v>
      </c>
      <c r="B1697" s="797">
        <v>1699</v>
      </c>
      <c r="C1697" s="797">
        <v>5097.6000000000004</v>
      </c>
      <c r="D1697" s="797">
        <v>36</v>
      </c>
      <c r="E1697" s="176">
        <f t="shared" si="159"/>
        <v>41695782.500000089</v>
      </c>
      <c r="F1697" s="176">
        <f t="shared" si="159"/>
        <v>1450583</v>
      </c>
      <c r="G1697" s="177">
        <f t="shared" si="156"/>
        <v>2830070.699999921</v>
      </c>
      <c r="H1697" s="177">
        <f t="shared" si="157"/>
        <v>12930</v>
      </c>
    </row>
    <row r="1698" spans="1:8" x14ac:dyDescent="0.25">
      <c r="A1698" s="796" t="s">
        <v>853</v>
      </c>
      <c r="B1698" s="797">
        <v>1700</v>
      </c>
      <c r="C1698" s="797">
        <v>8499.1</v>
      </c>
      <c r="D1698" s="797">
        <v>60</v>
      </c>
      <c r="E1698" s="176">
        <f t="shared" si="159"/>
        <v>41704281.600000091</v>
      </c>
      <c r="F1698" s="176">
        <f t="shared" si="159"/>
        <v>1450643</v>
      </c>
      <c r="G1698" s="177">
        <f t="shared" si="156"/>
        <v>2821571.5999999195</v>
      </c>
      <c r="H1698" s="177">
        <f t="shared" si="157"/>
        <v>12870</v>
      </c>
    </row>
    <row r="1699" spans="1:8" x14ac:dyDescent="0.25">
      <c r="A1699" s="796" t="s">
        <v>853</v>
      </c>
      <c r="B1699" s="797">
        <v>1701</v>
      </c>
      <c r="C1699" s="797">
        <v>5103.3999999999996</v>
      </c>
      <c r="D1699" s="797">
        <v>30</v>
      </c>
      <c r="E1699" s="176">
        <f t="shared" si="159"/>
        <v>41709385.000000089</v>
      </c>
      <c r="F1699" s="176">
        <f t="shared" si="159"/>
        <v>1450673</v>
      </c>
      <c r="G1699" s="177">
        <f t="shared" si="156"/>
        <v>2816468.199999921</v>
      </c>
      <c r="H1699" s="177">
        <f t="shared" si="157"/>
        <v>12840</v>
      </c>
    </row>
    <row r="1700" spans="1:8" x14ac:dyDescent="0.25">
      <c r="A1700" s="796" t="s">
        <v>853</v>
      </c>
      <c r="B1700" s="797">
        <v>1702</v>
      </c>
      <c r="C1700" s="797">
        <v>3403.8</v>
      </c>
      <c r="D1700" s="797">
        <v>24</v>
      </c>
      <c r="E1700" s="176">
        <f t="shared" ref="E1700:F1715" si="160">E1699+C1700</f>
        <v>41712788.800000086</v>
      </c>
      <c r="F1700" s="176">
        <f t="shared" si="160"/>
        <v>1450697</v>
      </c>
      <c r="G1700" s="177">
        <f t="shared" si="156"/>
        <v>2813064.399999924</v>
      </c>
      <c r="H1700" s="177">
        <f t="shared" si="157"/>
        <v>12816</v>
      </c>
    </row>
    <row r="1701" spans="1:8" x14ac:dyDescent="0.25">
      <c r="A1701" s="796" t="s">
        <v>853</v>
      </c>
      <c r="B1701" s="797">
        <v>1703</v>
      </c>
      <c r="C1701" s="797">
        <v>10217.700000000001</v>
      </c>
      <c r="D1701" s="797">
        <v>54</v>
      </c>
      <c r="E1701" s="176">
        <f t="shared" si="160"/>
        <v>41723006.500000089</v>
      </c>
      <c r="F1701" s="176">
        <f t="shared" si="160"/>
        <v>1450751</v>
      </c>
      <c r="G1701" s="177">
        <f t="shared" si="156"/>
        <v>2802846.699999921</v>
      </c>
      <c r="H1701" s="177">
        <f t="shared" si="157"/>
        <v>12762</v>
      </c>
    </row>
    <row r="1702" spans="1:8" x14ac:dyDescent="0.25">
      <c r="A1702" s="796" t="s">
        <v>853</v>
      </c>
      <c r="B1702" s="797">
        <v>1704</v>
      </c>
      <c r="C1702" s="797">
        <v>3407.8999999999996</v>
      </c>
      <c r="D1702" s="797">
        <v>18</v>
      </c>
      <c r="E1702" s="176">
        <f t="shared" si="160"/>
        <v>41726414.400000088</v>
      </c>
      <c r="F1702" s="176">
        <f t="shared" si="160"/>
        <v>1450769</v>
      </c>
      <c r="G1702" s="177">
        <f t="shared" si="156"/>
        <v>2799438.7999999225</v>
      </c>
      <c r="H1702" s="177">
        <f t="shared" si="157"/>
        <v>12744</v>
      </c>
    </row>
    <row r="1703" spans="1:8" x14ac:dyDescent="0.25">
      <c r="A1703" s="796" t="s">
        <v>853</v>
      </c>
      <c r="B1703" s="797">
        <v>1705</v>
      </c>
      <c r="C1703" s="797">
        <v>8523.9</v>
      </c>
      <c r="D1703" s="797">
        <v>54</v>
      </c>
      <c r="E1703" s="176">
        <f t="shared" si="160"/>
        <v>41734938.300000086</v>
      </c>
      <c r="F1703" s="176">
        <f t="shared" si="160"/>
        <v>1450823</v>
      </c>
      <c r="G1703" s="177">
        <f t="shared" si="156"/>
        <v>2790914.899999924</v>
      </c>
      <c r="H1703" s="177">
        <f t="shared" si="157"/>
        <v>12690</v>
      </c>
    </row>
    <row r="1704" spans="1:8" x14ac:dyDescent="0.25">
      <c r="A1704" s="796" t="s">
        <v>853</v>
      </c>
      <c r="B1704" s="797">
        <v>1706</v>
      </c>
      <c r="C1704" s="797">
        <v>8529.8000000000011</v>
      </c>
      <c r="D1704" s="797">
        <v>54</v>
      </c>
      <c r="E1704" s="176">
        <f t="shared" si="160"/>
        <v>41743468.100000083</v>
      </c>
      <c r="F1704" s="176">
        <f t="shared" si="160"/>
        <v>1450877</v>
      </c>
      <c r="G1704" s="177">
        <f t="shared" si="156"/>
        <v>2782385.099999927</v>
      </c>
      <c r="H1704" s="177">
        <f t="shared" si="157"/>
        <v>12636</v>
      </c>
    </row>
    <row r="1705" spans="1:8" x14ac:dyDescent="0.25">
      <c r="A1705" s="796" t="s">
        <v>853</v>
      </c>
      <c r="B1705" s="797">
        <v>1707</v>
      </c>
      <c r="C1705" s="797">
        <v>5120.8999999999996</v>
      </c>
      <c r="D1705" s="797">
        <v>36</v>
      </c>
      <c r="E1705" s="176">
        <f t="shared" si="160"/>
        <v>41748589.000000082</v>
      </c>
      <c r="F1705" s="176">
        <f t="shared" si="160"/>
        <v>1450913</v>
      </c>
      <c r="G1705" s="177">
        <f t="shared" si="156"/>
        <v>2777264.1999999285</v>
      </c>
      <c r="H1705" s="177">
        <f t="shared" si="157"/>
        <v>12600</v>
      </c>
    </row>
    <row r="1706" spans="1:8" x14ac:dyDescent="0.25">
      <c r="A1706" s="796" t="s">
        <v>853</v>
      </c>
      <c r="B1706" s="797">
        <v>1708</v>
      </c>
      <c r="C1706" s="797">
        <v>8539.5</v>
      </c>
      <c r="D1706" s="797">
        <v>54</v>
      </c>
      <c r="E1706" s="176">
        <f t="shared" si="160"/>
        <v>41757128.500000082</v>
      </c>
      <c r="F1706" s="176">
        <f t="shared" si="160"/>
        <v>1450967</v>
      </c>
      <c r="G1706" s="177">
        <f t="shared" si="156"/>
        <v>2768724.6999999285</v>
      </c>
      <c r="H1706" s="177">
        <f t="shared" si="157"/>
        <v>12546</v>
      </c>
    </row>
    <row r="1707" spans="1:8" x14ac:dyDescent="0.25">
      <c r="A1707" s="796" t="s">
        <v>853</v>
      </c>
      <c r="B1707" s="797">
        <v>1709</v>
      </c>
      <c r="C1707" s="797">
        <v>8546.2999999999993</v>
      </c>
      <c r="D1707" s="797">
        <v>48</v>
      </c>
      <c r="E1707" s="176">
        <f t="shared" si="160"/>
        <v>41765674.800000079</v>
      </c>
      <c r="F1707" s="176">
        <f t="shared" si="160"/>
        <v>1451015</v>
      </c>
      <c r="G1707" s="177">
        <f t="shared" si="156"/>
        <v>2760178.3999999315</v>
      </c>
      <c r="H1707" s="177">
        <f t="shared" si="157"/>
        <v>12498</v>
      </c>
    </row>
    <row r="1708" spans="1:8" x14ac:dyDescent="0.25">
      <c r="A1708" s="796" t="s">
        <v>853</v>
      </c>
      <c r="B1708" s="797">
        <v>1710</v>
      </c>
      <c r="C1708" s="797">
        <v>5128.8999999999996</v>
      </c>
      <c r="D1708" s="797">
        <v>36</v>
      </c>
      <c r="E1708" s="176">
        <f t="shared" si="160"/>
        <v>41770803.700000077</v>
      </c>
      <c r="F1708" s="176">
        <f t="shared" si="160"/>
        <v>1451051</v>
      </c>
      <c r="G1708" s="177">
        <f t="shared" si="156"/>
        <v>2755049.4999999329</v>
      </c>
      <c r="H1708" s="177">
        <f t="shared" si="157"/>
        <v>12462</v>
      </c>
    </row>
    <row r="1709" spans="1:8" x14ac:dyDescent="0.25">
      <c r="A1709" s="796" t="s">
        <v>853</v>
      </c>
      <c r="B1709" s="797">
        <v>1711</v>
      </c>
      <c r="C1709" s="797">
        <v>10265.9</v>
      </c>
      <c r="D1709" s="797">
        <v>72</v>
      </c>
      <c r="E1709" s="176">
        <f t="shared" si="160"/>
        <v>41781069.600000076</v>
      </c>
      <c r="F1709" s="176">
        <f t="shared" si="160"/>
        <v>1451123</v>
      </c>
      <c r="G1709" s="177">
        <f t="shared" si="156"/>
        <v>2744783.5999999344</v>
      </c>
      <c r="H1709" s="177">
        <f t="shared" si="157"/>
        <v>12390</v>
      </c>
    </row>
    <row r="1710" spans="1:8" x14ac:dyDescent="0.25">
      <c r="A1710" s="796" t="s">
        <v>853</v>
      </c>
      <c r="B1710" s="797">
        <v>1712</v>
      </c>
      <c r="C1710" s="797">
        <v>3423.2</v>
      </c>
      <c r="D1710" s="797">
        <v>24</v>
      </c>
      <c r="E1710" s="176">
        <f t="shared" si="160"/>
        <v>41784492.800000079</v>
      </c>
      <c r="F1710" s="176">
        <f t="shared" si="160"/>
        <v>1451147</v>
      </c>
      <c r="G1710" s="177">
        <f t="shared" si="156"/>
        <v>2741360.3999999315</v>
      </c>
      <c r="H1710" s="177">
        <f t="shared" si="157"/>
        <v>12366</v>
      </c>
    </row>
    <row r="1711" spans="1:8" x14ac:dyDescent="0.25">
      <c r="A1711" s="796" t="s">
        <v>853</v>
      </c>
      <c r="B1711" s="797">
        <v>1713</v>
      </c>
      <c r="C1711" s="797">
        <v>3426</v>
      </c>
      <c r="D1711" s="797">
        <v>24</v>
      </c>
      <c r="E1711" s="176">
        <f t="shared" si="160"/>
        <v>41787918.800000079</v>
      </c>
      <c r="F1711" s="176">
        <f t="shared" si="160"/>
        <v>1451171</v>
      </c>
      <c r="G1711" s="177">
        <f t="shared" si="156"/>
        <v>2737934.3999999315</v>
      </c>
      <c r="H1711" s="177">
        <f t="shared" si="157"/>
        <v>12342</v>
      </c>
    </row>
    <row r="1712" spans="1:8" x14ac:dyDescent="0.25">
      <c r="A1712" s="796" t="s">
        <v>853</v>
      </c>
      <c r="B1712" s="797">
        <v>1714</v>
      </c>
      <c r="C1712" s="797">
        <v>8569.2999999999993</v>
      </c>
      <c r="D1712" s="797">
        <v>60</v>
      </c>
      <c r="E1712" s="176">
        <f t="shared" si="160"/>
        <v>41796488.100000076</v>
      </c>
      <c r="F1712" s="176">
        <f t="shared" si="160"/>
        <v>1451231</v>
      </c>
      <c r="G1712" s="177">
        <f t="shared" si="156"/>
        <v>2729365.0999999344</v>
      </c>
      <c r="H1712" s="177">
        <f t="shared" si="157"/>
        <v>12282</v>
      </c>
    </row>
    <row r="1713" spans="1:8" x14ac:dyDescent="0.25">
      <c r="A1713" s="796" t="s">
        <v>853</v>
      </c>
      <c r="B1713" s="797">
        <v>1715</v>
      </c>
      <c r="C1713" s="797">
        <v>13719.499999999998</v>
      </c>
      <c r="D1713" s="797">
        <v>84</v>
      </c>
      <c r="E1713" s="176">
        <f t="shared" si="160"/>
        <v>41810207.600000076</v>
      </c>
      <c r="F1713" s="176">
        <f t="shared" si="160"/>
        <v>1451315</v>
      </c>
      <c r="G1713" s="177">
        <f t="shared" si="156"/>
        <v>2715645.5999999344</v>
      </c>
      <c r="H1713" s="177">
        <f t="shared" si="157"/>
        <v>12198</v>
      </c>
    </row>
    <row r="1714" spans="1:8" x14ac:dyDescent="0.25">
      <c r="A1714" s="796" t="s">
        <v>853</v>
      </c>
      <c r="B1714" s="797">
        <v>1717</v>
      </c>
      <c r="C1714" s="797">
        <v>8584.3000000000011</v>
      </c>
      <c r="D1714" s="797">
        <v>51</v>
      </c>
      <c r="E1714" s="176">
        <f t="shared" si="160"/>
        <v>41818791.900000073</v>
      </c>
      <c r="F1714" s="176">
        <f t="shared" si="160"/>
        <v>1451366</v>
      </c>
      <c r="G1714" s="177">
        <f t="shared" si="156"/>
        <v>2707061.2999999374</v>
      </c>
      <c r="H1714" s="177">
        <f t="shared" si="157"/>
        <v>12147</v>
      </c>
    </row>
    <row r="1715" spans="1:8" x14ac:dyDescent="0.25">
      <c r="A1715" s="796" t="s">
        <v>853</v>
      </c>
      <c r="B1715" s="797">
        <v>1718</v>
      </c>
      <c r="C1715" s="797">
        <v>8589.1999999999989</v>
      </c>
      <c r="D1715" s="797">
        <v>54</v>
      </c>
      <c r="E1715" s="176">
        <f t="shared" si="160"/>
        <v>41827381.100000076</v>
      </c>
      <c r="F1715" s="176">
        <f t="shared" si="160"/>
        <v>1451420</v>
      </c>
      <c r="G1715" s="177">
        <f t="shared" si="156"/>
        <v>2698472.0999999344</v>
      </c>
      <c r="H1715" s="177">
        <f t="shared" si="157"/>
        <v>12093</v>
      </c>
    </row>
    <row r="1716" spans="1:8" x14ac:dyDescent="0.25">
      <c r="A1716" s="796" t="s">
        <v>853</v>
      </c>
      <c r="B1716" s="797">
        <v>1720</v>
      </c>
      <c r="C1716" s="797">
        <v>6881</v>
      </c>
      <c r="D1716" s="797">
        <v>48</v>
      </c>
      <c r="E1716" s="176">
        <f t="shared" ref="E1716:F1731" si="161">E1715+C1716</f>
        <v>41834262.100000076</v>
      </c>
      <c r="F1716" s="176">
        <f t="shared" si="161"/>
        <v>1451468</v>
      </c>
      <c r="G1716" s="177">
        <f t="shared" si="156"/>
        <v>2691591.0999999344</v>
      </c>
      <c r="H1716" s="177">
        <f t="shared" si="157"/>
        <v>12045</v>
      </c>
    </row>
    <row r="1717" spans="1:8" x14ac:dyDescent="0.25">
      <c r="A1717" s="796" t="s">
        <v>853</v>
      </c>
      <c r="B1717" s="797">
        <v>1721</v>
      </c>
      <c r="C1717" s="797">
        <v>6884</v>
      </c>
      <c r="D1717" s="797">
        <v>48</v>
      </c>
      <c r="E1717" s="176">
        <f t="shared" si="161"/>
        <v>41841146.100000076</v>
      </c>
      <c r="F1717" s="176">
        <f t="shared" si="161"/>
        <v>1451516</v>
      </c>
      <c r="G1717" s="177">
        <f t="shared" si="156"/>
        <v>2684707.0999999344</v>
      </c>
      <c r="H1717" s="177">
        <f t="shared" si="157"/>
        <v>11997</v>
      </c>
    </row>
    <row r="1718" spans="1:8" x14ac:dyDescent="0.25">
      <c r="A1718" s="796" t="s">
        <v>853</v>
      </c>
      <c r="B1718" s="797">
        <v>1722</v>
      </c>
      <c r="C1718" s="797">
        <v>6888.2</v>
      </c>
      <c r="D1718" s="797">
        <v>48</v>
      </c>
      <c r="E1718" s="176">
        <f t="shared" si="161"/>
        <v>41848034.300000079</v>
      </c>
      <c r="F1718" s="176">
        <f t="shared" si="161"/>
        <v>1451564</v>
      </c>
      <c r="G1718" s="177">
        <f t="shared" si="156"/>
        <v>2677818.8999999315</v>
      </c>
      <c r="H1718" s="177">
        <f t="shared" si="157"/>
        <v>11949</v>
      </c>
    </row>
    <row r="1719" spans="1:8" x14ac:dyDescent="0.25">
      <c r="A1719" s="796" t="s">
        <v>853</v>
      </c>
      <c r="B1719" s="797">
        <v>1723</v>
      </c>
      <c r="C1719" s="797">
        <v>3446.2</v>
      </c>
      <c r="D1719" s="797">
        <v>30</v>
      </c>
      <c r="E1719" s="176">
        <f t="shared" si="161"/>
        <v>41851480.500000082</v>
      </c>
      <c r="F1719" s="176">
        <f t="shared" si="161"/>
        <v>1451594</v>
      </c>
      <c r="G1719" s="177">
        <f t="shared" si="156"/>
        <v>2674372.6999999285</v>
      </c>
      <c r="H1719" s="177">
        <f t="shared" si="157"/>
        <v>11919</v>
      </c>
    </row>
    <row r="1720" spans="1:8" x14ac:dyDescent="0.25">
      <c r="A1720" s="796" t="s">
        <v>853</v>
      </c>
      <c r="B1720" s="797">
        <v>1724</v>
      </c>
      <c r="C1720" s="797">
        <v>8619.9000000000015</v>
      </c>
      <c r="D1720" s="797">
        <v>54</v>
      </c>
      <c r="E1720" s="176">
        <f t="shared" si="161"/>
        <v>41860100.40000008</v>
      </c>
      <c r="F1720" s="176">
        <f t="shared" si="161"/>
        <v>1451648</v>
      </c>
      <c r="G1720" s="177">
        <f t="shared" si="156"/>
        <v>2665752.79999993</v>
      </c>
      <c r="H1720" s="177">
        <f t="shared" si="157"/>
        <v>11865</v>
      </c>
    </row>
    <row r="1721" spans="1:8" x14ac:dyDescent="0.25">
      <c r="A1721" s="796" t="s">
        <v>853</v>
      </c>
      <c r="B1721" s="797">
        <v>1725</v>
      </c>
      <c r="C1721" s="797">
        <v>3449.7</v>
      </c>
      <c r="D1721" s="797">
        <v>22</v>
      </c>
      <c r="E1721" s="176">
        <f t="shared" si="161"/>
        <v>41863550.100000083</v>
      </c>
      <c r="F1721" s="176">
        <f t="shared" si="161"/>
        <v>1451670</v>
      </c>
      <c r="G1721" s="177">
        <f t="shared" si="156"/>
        <v>2662303.099999927</v>
      </c>
      <c r="H1721" s="177">
        <f t="shared" si="157"/>
        <v>11843</v>
      </c>
    </row>
    <row r="1722" spans="1:8" x14ac:dyDescent="0.25">
      <c r="A1722" s="796" t="s">
        <v>853</v>
      </c>
      <c r="B1722" s="797">
        <v>1726</v>
      </c>
      <c r="C1722" s="797">
        <v>5178.2000000000007</v>
      </c>
      <c r="D1722" s="797">
        <v>24</v>
      </c>
      <c r="E1722" s="176">
        <f t="shared" si="161"/>
        <v>41868728.300000086</v>
      </c>
      <c r="F1722" s="176">
        <f t="shared" si="161"/>
        <v>1451694</v>
      </c>
      <c r="G1722" s="177">
        <f t="shared" si="156"/>
        <v>2657124.899999924</v>
      </c>
      <c r="H1722" s="177">
        <f t="shared" si="157"/>
        <v>11819</v>
      </c>
    </row>
    <row r="1723" spans="1:8" x14ac:dyDescent="0.25">
      <c r="A1723" s="796" t="s">
        <v>853</v>
      </c>
      <c r="B1723" s="797">
        <v>1727</v>
      </c>
      <c r="C1723" s="797">
        <v>5180.7999999999993</v>
      </c>
      <c r="D1723" s="797">
        <v>36</v>
      </c>
      <c r="E1723" s="176">
        <f t="shared" si="161"/>
        <v>41873909.100000083</v>
      </c>
      <c r="F1723" s="176">
        <f t="shared" si="161"/>
        <v>1451730</v>
      </c>
      <c r="G1723" s="177">
        <f t="shared" si="156"/>
        <v>2651944.099999927</v>
      </c>
      <c r="H1723" s="177">
        <f t="shared" si="157"/>
        <v>11783</v>
      </c>
    </row>
    <row r="1724" spans="1:8" x14ac:dyDescent="0.25">
      <c r="A1724" s="796" t="s">
        <v>853</v>
      </c>
      <c r="B1724" s="797">
        <v>1728</v>
      </c>
      <c r="C1724" s="797">
        <v>3455.6000000000004</v>
      </c>
      <c r="D1724" s="797">
        <v>24</v>
      </c>
      <c r="E1724" s="176">
        <f t="shared" si="161"/>
        <v>41877364.700000085</v>
      </c>
      <c r="F1724" s="176">
        <f t="shared" si="161"/>
        <v>1451754</v>
      </c>
      <c r="G1724" s="177">
        <f t="shared" si="156"/>
        <v>2648488.4999999255</v>
      </c>
      <c r="H1724" s="177">
        <f t="shared" si="157"/>
        <v>11759</v>
      </c>
    </row>
    <row r="1725" spans="1:8" x14ac:dyDescent="0.25">
      <c r="A1725" s="796" t="s">
        <v>853</v>
      </c>
      <c r="B1725" s="797">
        <v>1729</v>
      </c>
      <c r="C1725" s="797">
        <v>8644.8000000000011</v>
      </c>
      <c r="D1725" s="797">
        <v>48</v>
      </c>
      <c r="E1725" s="176">
        <f t="shared" si="161"/>
        <v>41886009.500000082</v>
      </c>
      <c r="F1725" s="176">
        <f t="shared" si="161"/>
        <v>1451802</v>
      </c>
      <c r="G1725" s="177">
        <f t="shared" si="156"/>
        <v>2639843.6999999285</v>
      </c>
      <c r="H1725" s="177">
        <f t="shared" si="157"/>
        <v>11711</v>
      </c>
    </row>
    <row r="1726" spans="1:8" x14ac:dyDescent="0.25">
      <c r="A1726" s="796" t="s">
        <v>853</v>
      </c>
      <c r="B1726" s="797">
        <v>1730</v>
      </c>
      <c r="C1726" s="797">
        <v>6920.7000000000007</v>
      </c>
      <c r="D1726" s="797">
        <v>42</v>
      </c>
      <c r="E1726" s="176">
        <f t="shared" si="161"/>
        <v>41892930.200000085</v>
      </c>
      <c r="F1726" s="176">
        <f t="shared" si="161"/>
        <v>1451844</v>
      </c>
      <c r="G1726" s="177">
        <f t="shared" si="156"/>
        <v>2632922.9999999255</v>
      </c>
      <c r="H1726" s="177">
        <f t="shared" si="157"/>
        <v>11669</v>
      </c>
    </row>
    <row r="1727" spans="1:8" x14ac:dyDescent="0.25">
      <c r="A1727" s="796" t="s">
        <v>853</v>
      </c>
      <c r="B1727" s="797">
        <v>1731</v>
      </c>
      <c r="C1727" s="797">
        <v>3462.2</v>
      </c>
      <c r="D1727" s="797">
        <v>24</v>
      </c>
      <c r="E1727" s="176">
        <f t="shared" si="161"/>
        <v>41896392.400000088</v>
      </c>
      <c r="F1727" s="176">
        <f t="shared" si="161"/>
        <v>1451868</v>
      </c>
      <c r="G1727" s="177">
        <f t="shared" si="156"/>
        <v>2629460.7999999225</v>
      </c>
      <c r="H1727" s="177">
        <f t="shared" si="157"/>
        <v>11645</v>
      </c>
    </row>
    <row r="1728" spans="1:8" x14ac:dyDescent="0.25">
      <c r="A1728" s="796" t="s">
        <v>853</v>
      </c>
      <c r="B1728" s="797">
        <v>1732</v>
      </c>
      <c r="C1728" s="797">
        <v>1731.8</v>
      </c>
      <c r="D1728" s="797">
        <v>12</v>
      </c>
      <c r="E1728" s="176">
        <f t="shared" si="161"/>
        <v>41898124.200000085</v>
      </c>
      <c r="F1728" s="176">
        <f t="shared" si="161"/>
        <v>1451880</v>
      </c>
      <c r="G1728" s="177">
        <f t="shared" si="156"/>
        <v>2627728.9999999255</v>
      </c>
      <c r="H1728" s="177">
        <f t="shared" si="157"/>
        <v>11633</v>
      </c>
    </row>
    <row r="1729" spans="1:8" x14ac:dyDescent="0.25">
      <c r="A1729" s="796" t="s">
        <v>853</v>
      </c>
      <c r="B1729" s="797">
        <v>1733</v>
      </c>
      <c r="C1729" s="797">
        <v>1733.4</v>
      </c>
      <c r="D1729" s="797">
        <v>6</v>
      </c>
      <c r="E1729" s="176">
        <f t="shared" si="161"/>
        <v>41899857.600000083</v>
      </c>
      <c r="F1729" s="176">
        <f t="shared" si="161"/>
        <v>1451886</v>
      </c>
      <c r="G1729" s="177">
        <f t="shared" si="156"/>
        <v>2625995.599999927</v>
      </c>
      <c r="H1729" s="177">
        <f t="shared" si="157"/>
        <v>11627</v>
      </c>
    </row>
    <row r="1730" spans="1:8" x14ac:dyDescent="0.25">
      <c r="A1730" s="796" t="s">
        <v>853</v>
      </c>
      <c r="B1730" s="797">
        <v>1734</v>
      </c>
      <c r="C1730" s="797">
        <v>10404.800000000001</v>
      </c>
      <c r="D1730" s="797">
        <v>54</v>
      </c>
      <c r="E1730" s="176">
        <f t="shared" si="161"/>
        <v>41910262.40000008</v>
      </c>
      <c r="F1730" s="176">
        <f t="shared" si="161"/>
        <v>1451940</v>
      </c>
      <c r="G1730" s="177">
        <f t="shared" si="156"/>
        <v>2615590.79999993</v>
      </c>
      <c r="H1730" s="177">
        <f t="shared" si="157"/>
        <v>11573</v>
      </c>
    </row>
    <row r="1731" spans="1:8" x14ac:dyDescent="0.25">
      <c r="A1731" s="796" t="s">
        <v>853</v>
      </c>
      <c r="B1731" s="797">
        <v>1735</v>
      </c>
      <c r="C1731" s="797">
        <v>1735</v>
      </c>
      <c r="D1731" s="797">
        <v>6</v>
      </c>
      <c r="E1731" s="176">
        <f t="shared" si="161"/>
        <v>41911997.40000008</v>
      </c>
      <c r="F1731" s="176">
        <f t="shared" si="161"/>
        <v>1451946</v>
      </c>
      <c r="G1731" s="177">
        <f t="shared" ref="G1731:G1794" si="162">$E$2394-E1731</f>
        <v>2613855.79999993</v>
      </c>
      <c r="H1731" s="177">
        <f t="shared" ref="H1731:H1794" si="163">$F$2394-F1731</f>
        <v>11567</v>
      </c>
    </row>
    <row r="1732" spans="1:8" x14ac:dyDescent="0.25">
      <c r="A1732" s="796" t="s">
        <v>853</v>
      </c>
      <c r="B1732" s="797">
        <v>1736</v>
      </c>
      <c r="C1732" s="797">
        <v>3471.6</v>
      </c>
      <c r="D1732" s="797">
        <v>18</v>
      </c>
      <c r="E1732" s="176">
        <f t="shared" ref="E1732:F1747" si="164">E1731+C1732</f>
        <v>41915469.000000082</v>
      </c>
      <c r="F1732" s="176">
        <f t="shared" si="164"/>
        <v>1451964</v>
      </c>
      <c r="G1732" s="177">
        <f t="shared" si="162"/>
        <v>2610384.1999999285</v>
      </c>
      <c r="H1732" s="177">
        <f t="shared" si="163"/>
        <v>11549</v>
      </c>
    </row>
    <row r="1733" spans="1:8" x14ac:dyDescent="0.25">
      <c r="A1733" s="796" t="s">
        <v>853</v>
      </c>
      <c r="B1733" s="797">
        <v>1737</v>
      </c>
      <c r="C1733" s="797">
        <v>10421.6</v>
      </c>
      <c r="D1733" s="797">
        <v>66</v>
      </c>
      <c r="E1733" s="176">
        <f t="shared" si="164"/>
        <v>41925890.600000083</v>
      </c>
      <c r="F1733" s="176">
        <f t="shared" si="164"/>
        <v>1452030</v>
      </c>
      <c r="G1733" s="177">
        <f t="shared" si="162"/>
        <v>2599962.599999927</v>
      </c>
      <c r="H1733" s="177">
        <f t="shared" si="163"/>
        <v>11483</v>
      </c>
    </row>
    <row r="1734" spans="1:8" x14ac:dyDescent="0.25">
      <c r="A1734" s="796" t="s">
        <v>853</v>
      </c>
      <c r="B1734" s="797">
        <v>1738</v>
      </c>
      <c r="C1734" s="797">
        <v>6951.7</v>
      </c>
      <c r="D1734" s="797">
        <v>48</v>
      </c>
      <c r="E1734" s="176">
        <f t="shared" si="164"/>
        <v>41932842.300000086</v>
      </c>
      <c r="F1734" s="176">
        <f t="shared" si="164"/>
        <v>1452078</v>
      </c>
      <c r="G1734" s="177">
        <f t="shared" si="162"/>
        <v>2593010.899999924</v>
      </c>
      <c r="H1734" s="177">
        <f t="shared" si="163"/>
        <v>11435</v>
      </c>
    </row>
    <row r="1735" spans="1:8" x14ac:dyDescent="0.25">
      <c r="A1735" s="796" t="s">
        <v>853</v>
      </c>
      <c r="B1735" s="797">
        <v>1739</v>
      </c>
      <c r="C1735" s="797">
        <v>5217.2</v>
      </c>
      <c r="D1735" s="797">
        <v>30</v>
      </c>
      <c r="E1735" s="176">
        <f t="shared" si="164"/>
        <v>41938059.500000089</v>
      </c>
      <c r="F1735" s="176">
        <f t="shared" si="164"/>
        <v>1452108</v>
      </c>
      <c r="G1735" s="177">
        <f t="shared" si="162"/>
        <v>2587793.699999921</v>
      </c>
      <c r="H1735" s="177">
        <f t="shared" si="163"/>
        <v>11405</v>
      </c>
    </row>
    <row r="1736" spans="1:8" x14ac:dyDescent="0.25">
      <c r="A1736" s="796" t="s">
        <v>853</v>
      </c>
      <c r="B1736" s="797">
        <v>1741</v>
      </c>
      <c r="C1736" s="797">
        <v>5223.3999999999996</v>
      </c>
      <c r="D1736" s="797">
        <v>30</v>
      </c>
      <c r="E1736" s="176">
        <f t="shared" si="164"/>
        <v>41943282.900000088</v>
      </c>
      <c r="F1736" s="176">
        <f t="shared" si="164"/>
        <v>1452138</v>
      </c>
      <c r="G1736" s="177">
        <f t="shared" si="162"/>
        <v>2582570.2999999225</v>
      </c>
      <c r="H1736" s="177">
        <f t="shared" si="163"/>
        <v>11375</v>
      </c>
    </row>
    <row r="1737" spans="1:8" x14ac:dyDescent="0.25">
      <c r="A1737" s="796" t="s">
        <v>853</v>
      </c>
      <c r="B1737" s="797">
        <v>1742</v>
      </c>
      <c r="C1737" s="797">
        <v>3484.8</v>
      </c>
      <c r="D1737" s="797">
        <v>18</v>
      </c>
      <c r="E1737" s="176">
        <f t="shared" si="164"/>
        <v>41946767.700000085</v>
      </c>
      <c r="F1737" s="176">
        <f t="shared" si="164"/>
        <v>1452156</v>
      </c>
      <c r="G1737" s="177">
        <f t="shared" si="162"/>
        <v>2579085.4999999255</v>
      </c>
      <c r="H1737" s="177">
        <f t="shared" si="163"/>
        <v>11357</v>
      </c>
    </row>
    <row r="1738" spans="1:8" x14ac:dyDescent="0.25">
      <c r="A1738" s="796" t="s">
        <v>853</v>
      </c>
      <c r="B1738" s="797">
        <v>1743</v>
      </c>
      <c r="C1738" s="797">
        <v>10457.500000000002</v>
      </c>
      <c r="D1738" s="797">
        <v>60</v>
      </c>
      <c r="E1738" s="176">
        <f t="shared" si="164"/>
        <v>41957225.200000085</v>
      </c>
      <c r="F1738" s="176">
        <f t="shared" si="164"/>
        <v>1452216</v>
      </c>
      <c r="G1738" s="177">
        <f t="shared" si="162"/>
        <v>2568627.9999999255</v>
      </c>
      <c r="H1738" s="177">
        <f t="shared" si="163"/>
        <v>11297</v>
      </c>
    </row>
    <row r="1739" spans="1:8" x14ac:dyDescent="0.25">
      <c r="A1739" s="796" t="s">
        <v>853</v>
      </c>
      <c r="B1739" s="797">
        <v>1744</v>
      </c>
      <c r="C1739" s="797">
        <v>3487.8999999999996</v>
      </c>
      <c r="D1739" s="797">
        <v>24</v>
      </c>
      <c r="E1739" s="176">
        <f t="shared" si="164"/>
        <v>41960713.100000083</v>
      </c>
      <c r="F1739" s="176">
        <f t="shared" si="164"/>
        <v>1452240</v>
      </c>
      <c r="G1739" s="177">
        <f t="shared" si="162"/>
        <v>2565140.099999927</v>
      </c>
      <c r="H1739" s="177">
        <f t="shared" si="163"/>
        <v>11273</v>
      </c>
    </row>
    <row r="1740" spans="1:8" x14ac:dyDescent="0.25">
      <c r="A1740" s="796" t="s">
        <v>853</v>
      </c>
      <c r="B1740" s="797">
        <v>1745</v>
      </c>
      <c r="C1740" s="797">
        <v>8723.1</v>
      </c>
      <c r="D1740" s="797">
        <v>54</v>
      </c>
      <c r="E1740" s="176">
        <f t="shared" si="164"/>
        <v>41969436.200000085</v>
      </c>
      <c r="F1740" s="176">
        <f t="shared" si="164"/>
        <v>1452294</v>
      </c>
      <c r="G1740" s="177">
        <f t="shared" si="162"/>
        <v>2556416.9999999255</v>
      </c>
      <c r="H1740" s="177">
        <f t="shared" si="163"/>
        <v>11219</v>
      </c>
    </row>
    <row r="1741" spans="1:8" x14ac:dyDescent="0.25">
      <c r="A1741" s="796" t="s">
        <v>853</v>
      </c>
      <c r="B1741" s="797">
        <v>1747</v>
      </c>
      <c r="C1741" s="797">
        <v>8734.1</v>
      </c>
      <c r="D1741" s="797">
        <v>51</v>
      </c>
      <c r="E1741" s="176">
        <f t="shared" si="164"/>
        <v>41978170.300000086</v>
      </c>
      <c r="F1741" s="176">
        <f t="shared" si="164"/>
        <v>1452345</v>
      </c>
      <c r="G1741" s="177">
        <f t="shared" si="162"/>
        <v>2547682.899999924</v>
      </c>
      <c r="H1741" s="177">
        <f t="shared" si="163"/>
        <v>11168</v>
      </c>
    </row>
    <row r="1742" spans="1:8" x14ac:dyDescent="0.25">
      <c r="A1742" s="796" t="s">
        <v>853</v>
      </c>
      <c r="B1742" s="797">
        <v>1748</v>
      </c>
      <c r="C1742" s="797">
        <v>3496.3999999999996</v>
      </c>
      <c r="D1742" s="797">
        <v>24</v>
      </c>
      <c r="E1742" s="176">
        <f t="shared" si="164"/>
        <v>41981666.700000085</v>
      </c>
      <c r="F1742" s="176">
        <f t="shared" si="164"/>
        <v>1452369</v>
      </c>
      <c r="G1742" s="177">
        <f t="shared" si="162"/>
        <v>2544186.4999999255</v>
      </c>
      <c r="H1742" s="177">
        <f t="shared" si="163"/>
        <v>11144</v>
      </c>
    </row>
    <row r="1743" spans="1:8" x14ac:dyDescent="0.25">
      <c r="A1743" s="796" t="s">
        <v>853</v>
      </c>
      <c r="B1743" s="797">
        <v>1749</v>
      </c>
      <c r="C1743" s="797">
        <v>8746</v>
      </c>
      <c r="D1743" s="797">
        <v>60</v>
      </c>
      <c r="E1743" s="176">
        <f t="shared" si="164"/>
        <v>41990412.700000085</v>
      </c>
      <c r="F1743" s="176">
        <f t="shared" si="164"/>
        <v>1452429</v>
      </c>
      <c r="G1743" s="177">
        <f t="shared" si="162"/>
        <v>2535440.4999999255</v>
      </c>
      <c r="H1743" s="177">
        <f t="shared" si="163"/>
        <v>11084</v>
      </c>
    </row>
    <row r="1744" spans="1:8" x14ac:dyDescent="0.25">
      <c r="A1744" s="796" t="s">
        <v>853</v>
      </c>
      <c r="B1744" s="797">
        <v>1750</v>
      </c>
      <c r="C1744" s="797">
        <v>1750.1</v>
      </c>
      <c r="D1744" s="797">
        <v>12</v>
      </c>
      <c r="E1744" s="176">
        <f t="shared" si="164"/>
        <v>41992162.800000086</v>
      </c>
      <c r="F1744" s="176">
        <f t="shared" si="164"/>
        <v>1452441</v>
      </c>
      <c r="G1744" s="177">
        <f t="shared" si="162"/>
        <v>2533690.399999924</v>
      </c>
      <c r="H1744" s="177">
        <f t="shared" si="163"/>
        <v>11072</v>
      </c>
    </row>
    <row r="1745" spans="1:8" x14ac:dyDescent="0.25">
      <c r="A1745" s="796" t="s">
        <v>853</v>
      </c>
      <c r="B1745" s="797">
        <v>1751</v>
      </c>
      <c r="C1745" s="797">
        <v>7002.7</v>
      </c>
      <c r="D1745" s="797">
        <v>46</v>
      </c>
      <c r="E1745" s="176">
        <f t="shared" si="164"/>
        <v>41999165.500000089</v>
      </c>
      <c r="F1745" s="176">
        <f t="shared" si="164"/>
        <v>1452487</v>
      </c>
      <c r="G1745" s="177">
        <f t="shared" si="162"/>
        <v>2526687.699999921</v>
      </c>
      <c r="H1745" s="177">
        <f t="shared" si="163"/>
        <v>11026</v>
      </c>
    </row>
    <row r="1746" spans="1:8" x14ac:dyDescent="0.25">
      <c r="A1746" s="796" t="s">
        <v>853</v>
      </c>
      <c r="B1746" s="797">
        <v>1752</v>
      </c>
      <c r="C1746" s="797">
        <v>1752.4</v>
      </c>
      <c r="D1746" s="797">
        <v>12</v>
      </c>
      <c r="E1746" s="176">
        <f t="shared" si="164"/>
        <v>42000917.900000088</v>
      </c>
      <c r="F1746" s="176">
        <f t="shared" si="164"/>
        <v>1452499</v>
      </c>
      <c r="G1746" s="177">
        <f t="shared" si="162"/>
        <v>2524935.2999999225</v>
      </c>
      <c r="H1746" s="177">
        <f t="shared" si="163"/>
        <v>11014</v>
      </c>
    </row>
    <row r="1747" spans="1:8" x14ac:dyDescent="0.25">
      <c r="A1747" s="796" t="s">
        <v>853</v>
      </c>
      <c r="B1747" s="797">
        <v>1753</v>
      </c>
      <c r="C1747" s="797">
        <v>3506</v>
      </c>
      <c r="D1747" s="797">
        <v>18</v>
      </c>
      <c r="E1747" s="176">
        <f t="shared" si="164"/>
        <v>42004423.900000088</v>
      </c>
      <c r="F1747" s="176">
        <f t="shared" si="164"/>
        <v>1452517</v>
      </c>
      <c r="G1747" s="177">
        <f t="shared" si="162"/>
        <v>2521429.2999999225</v>
      </c>
      <c r="H1747" s="177">
        <f t="shared" si="163"/>
        <v>10996</v>
      </c>
    </row>
    <row r="1748" spans="1:8" x14ac:dyDescent="0.25">
      <c r="A1748" s="796" t="s">
        <v>853</v>
      </c>
      <c r="B1748" s="797">
        <v>1754</v>
      </c>
      <c r="C1748" s="797">
        <v>3508.6</v>
      </c>
      <c r="D1748" s="797">
        <v>24</v>
      </c>
      <c r="E1748" s="176">
        <f t="shared" ref="E1748:F1763" si="165">E1747+C1748</f>
        <v>42007932.500000089</v>
      </c>
      <c r="F1748" s="176">
        <f t="shared" si="165"/>
        <v>1452541</v>
      </c>
      <c r="G1748" s="177">
        <f t="shared" si="162"/>
        <v>2517920.699999921</v>
      </c>
      <c r="H1748" s="177">
        <f t="shared" si="163"/>
        <v>10972</v>
      </c>
    </row>
    <row r="1749" spans="1:8" x14ac:dyDescent="0.25">
      <c r="A1749" s="796" t="s">
        <v>853</v>
      </c>
      <c r="B1749" s="797">
        <v>1755</v>
      </c>
      <c r="C1749" s="797">
        <v>7019.5</v>
      </c>
      <c r="D1749" s="797">
        <v>48</v>
      </c>
      <c r="E1749" s="176">
        <f t="shared" si="165"/>
        <v>42014952.000000089</v>
      </c>
      <c r="F1749" s="176">
        <f t="shared" si="165"/>
        <v>1452589</v>
      </c>
      <c r="G1749" s="177">
        <f t="shared" si="162"/>
        <v>2510901.199999921</v>
      </c>
      <c r="H1749" s="177">
        <f t="shared" si="163"/>
        <v>10924</v>
      </c>
    </row>
    <row r="1750" spans="1:8" x14ac:dyDescent="0.25">
      <c r="A1750" s="796" t="s">
        <v>853</v>
      </c>
      <c r="B1750" s="797">
        <v>1756</v>
      </c>
      <c r="C1750" s="797">
        <v>8780.0999999999985</v>
      </c>
      <c r="D1750" s="797">
        <v>52</v>
      </c>
      <c r="E1750" s="176">
        <f t="shared" si="165"/>
        <v>42023732.100000091</v>
      </c>
      <c r="F1750" s="176">
        <f t="shared" si="165"/>
        <v>1452641</v>
      </c>
      <c r="G1750" s="177">
        <f t="shared" si="162"/>
        <v>2502121.0999999195</v>
      </c>
      <c r="H1750" s="177">
        <f t="shared" si="163"/>
        <v>10872</v>
      </c>
    </row>
    <row r="1751" spans="1:8" x14ac:dyDescent="0.25">
      <c r="A1751" s="796" t="s">
        <v>853</v>
      </c>
      <c r="B1751" s="797">
        <v>1757</v>
      </c>
      <c r="C1751" s="797">
        <v>1757.2</v>
      </c>
      <c r="D1751" s="797">
        <v>12</v>
      </c>
      <c r="E1751" s="176">
        <f t="shared" si="165"/>
        <v>42025489.300000094</v>
      </c>
      <c r="F1751" s="176">
        <f t="shared" si="165"/>
        <v>1452653</v>
      </c>
      <c r="G1751" s="177">
        <f t="shared" si="162"/>
        <v>2500363.8999999166</v>
      </c>
      <c r="H1751" s="177">
        <f t="shared" si="163"/>
        <v>10860</v>
      </c>
    </row>
    <row r="1752" spans="1:8" x14ac:dyDescent="0.25">
      <c r="A1752" s="796" t="s">
        <v>853</v>
      </c>
      <c r="B1752" s="797">
        <v>1758</v>
      </c>
      <c r="C1752" s="797">
        <v>1758.3</v>
      </c>
      <c r="D1752" s="797">
        <v>6</v>
      </c>
      <c r="E1752" s="176">
        <f t="shared" si="165"/>
        <v>42027247.600000091</v>
      </c>
      <c r="F1752" s="176">
        <f t="shared" si="165"/>
        <v>1452659</v>
      </c>
      <c r="G1752" s="177">
        <f t="shared" si="162"/>
        <v>2498605.5999999195</v>
      </c>
      <c r="H1752" s="177">
        <f t="shared" si="163"/>
        <v>10854</v>
      </c>
    </row>
    <row r="1753" spans="1:8" x14ac:dyDescent="0.25">
      <c r="A1753" s="796" t="s">
        <v>853</v>
      </c>
      <c r="B1753" s="797">
        <v>1759</v>
      </c>
      <c r="C1753" s="797">
        <v>12311.900000000001</v>
      </c>
      <c r="D1753" s="797">
        <v>70</v>
      </c>
      <c r="E1753" s="176">
        <f t="shared" si="165"/>
        <v>42039559.500000089</v>
      </c>
      <c r="F1753" s="176">
        <f t="shared" si="165"/>
        <v>1452729</v>
      </c>
      <c r="G1753" s="177">
        <f t="shared" si="162"/>
        <v>2486293.699999921</v>
      </c>
      <c r="H1753" s="177">
        <f t="shared" si="163"/>
        <v>10784</v>
      </c>
    </row>
    <row r="1754" spans="1:8" x14ac:dyDescent="0.25">
      <c r="A1754" s="796" t="s">
        <v>853</v>
      </c>
      <c r="B1754" s="797">
        <v>1760</v>
      </c>
      <c r="C1754" s="797">
        <v>7040.3</v>
      </c>
      <c r="D1754" s="797">
        <v>55</v>
      </c>
      <c r="E1754" s="176">
        <f t="shared" si="165"/>
        <v>42046599.800000086</v>
      </c>
      <c r="F1754" s="176">
        <f t="shared" si="165"/>
        <v>1452784</v>
      </c>
      <c r="G1754" s="177">
        <f t="shared" si="162"/>
        <v>2479253.399999924</v>
      </c>
      <c r="H1754" s="177">
        <f t="shared" si="163"/>
        <v>10729</v>
      </c>
    </row>
    <row r="1755" spans="1:8" x14ac:dyDescent="0.25">
      <c r="A1755" s="796" t="s">
        <v>853</v>
      </c>
      <c r="B1755" s="797">
        <v>1761</v>
      </c>
      <c r="C1755" s="797">
        <v>5283.2</v>
      </c>
      <c r="D1755" s="797">
        <v>30</v>
      </c>
      <c r="E1755" s="176">
        <f t="shared" si="165"/>
        <v>42051883.000000089</v>
      </c>
      <c r="F1755" s="176">
        <f t="shared" si="165"/>
        <v>1452814</v>
      </c>
      <c r="G1755" s="177">
        <f t="shared" si="162"/>
        <v>2473970.199999921</v>
      </c>
      <c r="H1755" s="177">
        <f t="shared" si="163"/>
        <v>10699</v>
      </c>
    </row>
    <row r="1756" spans="1:8" x14ac:dyDescent="0.25">
      <c r="A1756" s="796" t="s">
        <v>853</v>
      </c>
      <c r="B1756" s="797">
        <v>1762</v>
      </c>
      <c r="C1756" s="797">
        <v>5285.5</v>
      </c>
      <c r="D1756" s="797">
        <v>30</v>
      </c>
      <c r="E1756" s="176">
        <f t="shared" si="165"/>
        <v>42057168.500000089</v>
      </c>
      <c r="F1756" s="176">
        <f t="shared" si="165"/>
        <v>1452844</v>
      </c>
      <c r="G1756" s="177">
        <f t="shared" si="162"/>
        <v>2468684.699999921</v>
      </c>
      <c r="H1756" s="177">
        <f t="shared" si="163"/>
        <v>10669</v>
      </c>
    </row>
    <row r="1757" spans="1:8" x14ac:dyDescent="0.25">
      <c r="A1757" s="796" t="s">
        <v>853</v>
      </c>
      <c r="B1757" s="797">
        <v>1763</v>
      </c>
      <c r="C1757" s="797">
        <v>8814.3000000000011</v>
      </c>
      <c r="D1757" s="797">
        <v>48</v>
      </c>
      <c r="E1757" s="176">
        <f t="shared" si="165"/>
        <v>42065982.800000086</v>
      </c>
      <c r="F1757" s="176">
        <f t="shared" si="165"/>
        <v>1452892</v>
      </c>
      <c r="G1757" s="177">
        <f t="shared" si="162"/>
        <v>2459870.399999924</v>
      </c>
      <c r="H1757" s="177">
        <f t="shared" si="163"/>
        <v>10621</v>
      </c>
    </row>
    <row r="1758" spans="1:8" x14ac:dyDescent="0.25">
      <c r="A1758" s="796" t="s">
        <v>853</v>
      </c>
      <c r="B1758" s="797">
        <v>1764</v>
      </c>
      <c r="C1758" s="797">
        <v>5292.2</v>
      </c>
      <c r="D1758" s="797">
        <v>24</v>
      </c>
      <c r="E1758" s="176">
        <f t="shared" si="165"/>
        <v>42071275.000000089</v>
      </c>
      <c r="F1758" s="176">
        <f t="shared" si="165"/>
        <v>1452916</v>
      </c>
      <c r="G1758" s="177">
        <f t="shared" si="162"/>
        <v>2454578.199999921</v>
      </c>
      <c r="H1758" s="177">
        <f t="shared" si="163"/>
        <v>10597</v>
      </c>
    </row>
    <row r="1759" spans="1:8" x14ac:dyDescent="0.25">
      <c r="A1759" s="796" t="s">
        <v>853</v>
      </c>
      <c r="B1759" s="797">
        <v>1765</v>
      </c>
      <c r="C1759" s="797">
        <v>8825.1999999999989</v>
      </c>
      <c r="D1759" s="797">
        <v>48</v>
      </c>
      <c r="E1759" s="176">
        <f t="shared" si="165"/>
        <v>42080100.200000092</v>
      </c>
      <c r="F1759" s="176">
        <f t="shared" si="165"/>
        <v>1452964</v>
      </c>
      <c r="G1759" s="177">
        <f t="shared" si="162"/>
        <v>2445752.999999918</v>
      </c>
      <c r="H1759" s="177">
        <f t="shared" si="163"/>
        <v>10549</v>
      </c>
    </row>
    <row r="1760" spans="1:8" x14ac:dyDescent="0.25">
      <c r="A1760" s="796" t="s">
        <v>853</v>
      </c>
      <c r="B1760" s="797">
        <v>1766</v>
      </c>
      <c r="C1760" s="797">
        <v>3532.1000000000004</v>
      </c>
      <c r="D1760" s="797">
        <v>12</v>
      </c>
      <c r="E1760" s="176">
        <f t="shared" si="165"/>
        <v>42083632.300000094</v>
      </c>
      <c r="F1760" s="176">
        <f t="shared" si="165"/>
        <v>1452976</v>
      </c>
      <c r="G1760" s="177">
        <f t="shared" si="162"/>
        <v>2442220.8999999166</v>
      </c>
      <c r="H1760" s="177">
        <f t="shared" si="163"/>
        <v>10537</v>
      </c>
    </row>
    <row r="1761" spans="1:8" x14ac:dyDescent="0.25">
      <c r="A1761" s="796" t="s">
        <v>853</v>
      </c>
      <c r="B1761" s="797">
        <v>1768</v>
      </c>
      <c r="C1761" s="797">
        <v>7071</v>
      </c>
      <c r="D1761" s="797">
        <v>41</v>
      </c>
      <c r="E1761" s="176">
        <f t="shared" si="165"/>
        <v>42090703.300000094</v>
      </c>
      <c r="F1761" s="176">
        <f t="shared" si="165"/>
        <v>1453017</v>
      </c>
      <c r="G1761" s="177">
        <f t="shared" si="162"/>
        <v>2435149.8999999166</v>
      </c>
      <c r="H1761" s="177">
        <f t="shared" si="163"/>
        <v>10496</v>
      </c>
    </row>
    <row r="1762" spans="1:8" x14ac:dyDescent="0.25">
      <c r="A1762" s="796" t="s">
        <v>853</v>
      </c>
      <c r="B1762" s="797">
        <v>1770</v>
      </c>
      <c r="C1762" s="797">
        <v>3539.3999999999996</v>
      </c>
      <c r="D1762" s="797">
        <v>18</v>
      </c>
      <c r="E1762" s="176">
        <f t="shared" si="165"/>
        <v>42094242.700000092</v>
      </c>
      <c r="F1762" s="176">
        <f t="shared" si="165"/>
        <v>1453035</v>
      </c>
      <c r="G1762" s="177">
        <f t="shared" si="162"/>
        <v>2431610.499999918</v>
      </c>
      <c r="H1762" s="177">
        <f t="shared" si="163"/>
        <v>10478</v>
      </c>
    </row>
    <row r="1763" spans="1:8" x14ac:dyDescent="0.25">
      <c r="A1763" s="796" t="s">
        <v>853</v>
      </c>
      <c r="B1763" s="797">
        <v>1771</v>
      </c>
      <c r="C1763" s="797">
        <v>1771.1</v>
      </c>
      <c r="D1763" s="797">
        <v>12</v>
      </c>
      <c r="E1763" s="176">
        <f t="shared" si="165"/>
        <v>42096013.800000094</v>
      </c>
      <c r="F1763" s="176">
        <f t="shared" si="165"/>
        <v>1453047</v>
      </c>
      <c r="G1763" s="177">
        <f t="shared" si="162"/>
        <v>2429839.3999999166</v>
      </c>
      <c r="H1763" s="177">
        <f t="shared" si="163"/>
        <v>10466</v>
      </c>
    </row>
    <row r="1764" spans="1:8" x14ac:dyDescent="0.25">
      <c r="A1764" s="796" t="s">
        <v>853</v>
      </c>
      <c r="B1764" s="797">
        <v>1772</v>
      </c>
      <c r="C1764" s="797">
        <v>5316.1</v>
      </c>
      <c r="D1764" s="797">
        <v>30</v>
      </c>
      <c r="E1764" s="176">
        <f t="shared" ref="E1764:F1779" si="166">E1763+C1764</f>
        <v>42101329.900000095</v>
      </c>
      <c r="F1764" s="176">
        <f t="shared" si="166"/>
        <v>1453077</v>
      </c>
      <c r="G1764" s="177">
        <f t="shared" si="162"/>
        <v>2424523.2999999151</v>
      </c>
      <c r="H1764" s="177">
        <f t="shared" si="163"/>
        <v>10436</v>
      </c>
    </row>
    <row r="1765" spans="1:8" x14ac:dyDescent="0.25">
      <c r="A1765" s="796" t="s">
        <v>853</v>
      </c>
      <c r="B1765" s="797">
        <v>1773</v>
      </c>
      <c r="C1765" s="797">
        <v>10638.6</v>
      </c>
      <c r="D1765" s="797">
        <v>54</v>
      </c>
      <c r="E1765" s="176">
        <f t="shared" si="166"/>
        <v>42111968.500000097</v>
      </c>
      <c r="F1765" s="176">
        <f t="shared" si="166"/>
        <v>1453131</v>
      </c>
      <c r="G1765" s="177">
        <f t="shared" si="162"/>
        <v>2413884.6999999136</v>
      </c>
      <c r="H1765" s="177">
        <f t="shared" si="163"/>
        <v>10382</v>
      </c>
    </row>
    <row r="1766" spans="1:8" x14ac:dyDescent="0.25">
      <c r="A1766" s="796" t="s">
        <v>853</v>
      </c>
      <c r="B1766" s="797">
        <v>1774</v>
      </c>
      <c r="C1766" s="797">
        <v>5322.9000000000005</v>
      </c>
      <c r="D1766" s="797">
        <v>22</v>
      </c>
      <c r="E1766" s="176">
        <f t="shared" si="166"/>
        <v>42117291.400000095</v>
      </c>
      <c r="F1766" s="176">
        <f t="shared" si="166"/>
        <v>1453153</v>
      </c>
      <c r="G1766" s="177">
        <f t="shared" si="162"/>
        <v>2408561.7999999151</v>
      </c>
      <c r="H1766" s="177">
        <f t="shared" si="163"/>
        <v>10360</v>
      </c>
    </row>
    <row r="1767" spans="1:8" x14ac:dyDescent="0.25">
      <c r="A1767" s="796" t="s">
        <v>853</v>
      </c>
      <c r="B1767" s="797">
        <v>1775</v>
      </c>
      <c r="C1767" s="797">
        <v>3550.1000000000004</v>
      </c>
      <c r="D1767" s="797">
        <v>24</v>
      </c>
      <c r="E1767" s="176">
        <f t="shared" si="166"/>
        <v>42120841.500000097</v>
      </c>
      <c r="F1767" s="176">
        <f t="shared" si="166"/>
        <v>1453177</v>
      </c>
      <c r="G1767" s="177">
        <f t="shared" si="162"/>
        <v>2405011.6999999136</v>
      </c>
      <c r="H1767" s="177">
        <f t="shared" si="163"/>
        <v>10336</v>
      </c>
    </row>
    <row r="1768" spans="1:8" x14ac:dyDescent="0.25">
      <c r="A1768" s="796" t="s">
        <v>853</v>
      </c>
      <c r="B1768" s="797">
        <v>1776</v>
      </c>
      <c r="C1768" s="797">
        <v>7104.1</v>
      </c>
      <c r="D1768" s="797">
        <v>36</v>
      </c>
      <c r="E1768" s="176">
        <f t="shared" si="166"/>
        <v>42127945.600000098</v>
      </c>
      <c r="F1768" s="176">
        <f t="shared" si="166"/>
        <v>1453213</v>
      </c>
      <c r="G1768" s="177">
        <f t="shared" si="162"/>
        <v>2397907.5999999121</v>
      </c>
      <c r="H1768" s="177">
        <f t="shared" si="163"/>
        <v>10300</v>
      </c>
    </row>
    <row r="1769" spans="1:8" x14ac:dyDescent="0.25">
      <c r="A1769" s="796" t="s">
        <v>853</v>
      </c>
      <c r="B1769" s="797">
        <v>1777</v>
      </c>
      <c r="C1769" s="797">
        <v>7106.7000000000007</v>
      </c>
      <c r="D1769" s="797">
        <v>42</v>
      </c>
      <c r="E1769" s="176">
        <f t="shared" si="166"/>
        <v>42135052.300000101</v>
      </c>
      <c r="F1769" s="176">
        <f t="shared" si="166"/>
        <v>1453255</v>
      </c>
      <c r="G1769" s="177">
        <f t="shared" si="162"/>
        <v>2390800.8999999091</v>
      </c>
      <c r="H1769" s="177">
        <f t="shared" si="163"/>
        <v>10258</v>
      </c>
    </row>
    <row r="1770" spans="1:8" x14ac:dyDescent="0.25">
      <c r="A1770" s="796" t="s">
        <v>853</v>
      </c>
      <c r="B1770" s="797">
        <v>1778</v>
      </c>
      <c r="C1770" s="797">
        <v>5335.1</v>
      </c>
      <c r="D1770" s="797">
        <v>30</v>
      </c>
      <c r="E1770" s="176">
        <f t="shared" si="166"/>
        <v>42140387.400000103</v>
      </c>
      <c r="F1770" s="176">
        <f t="shared" si="166"/>
        <v>1453285</v>
      </c>
      <c r="G1770" s="177">
        <f t="shared" si="162"/>
        <v>2385465.7999999076</v>
      </c>
      <c r="H1770" s="177">
        <f t="shared" si="163"/>
        <v>10228</v>
      </c>
    </row>
    <row r="1771" spans="1:8" x14ac:dyDescent="0.25">
      <c r="A1771" s="796" t="s">
        <v>853</v>
      </c>
      <c r="B1771" s="797">
        <v>1779</v>
      </c>
      <c r="C1771" s="797">
        <v>3558.5</v>
      </c>
      <c r="D1771" s="797">
        <v>18</v>
      </c>
      <c r="E1771" s="176">
        <f t="shared" si="166"/>
        <v>42143945.900000103</v>
      </c>
      <c r="F1771" s="176">
        <f t="shared" si="166"/>
        <v>1453303</v>
      </c>
      <c r="G1771" s="177">
        <f t="shared" si="162"/>
        <v>2381907.2999999076</v>
      </c>
      <c r="H1771" s="177">
        <f t="shared" si="163"/>
        <v>10210</v>
      </c>
    </row>
    <row r="1772" spans="1:8" x14ac:dyDescent="0.25">
      <c r="A1772" s="796" t="s">
        <v>853</v>
      </c>
      <c r="B1772" s="797">
        <v>1780</v>
      </c>
      <c r="C1772" s="797">
        <v>1780</v>
      </c>
      <c r="D1772" s="797">
        <v>6</v>
      </c>
      <c r="E1772" s="176">
        <f t="shared" si="166"/>
        <v>42145725.900000103</v>
      </c>
      <c r="F1772" s="176">
        <f t="shared" si="166"/>
        <v>1453309</v>
      </c>
      <c r="G1772" s="177">
        <f t="shared" si="162"/>
        <v>2380127.2999999076</v>
      </c>
      <c r="H1772" s="177">
        <f t="shared" si="163"/>
        <v>10204</v>
      </c>
    </row>
    <row r="1773" spans="1:8" x14ac:dyDescent="0.25">
      <c r="A1773" s="796" t="s">
        <v>853</v>
      </c>
      <c r="B1773" s="797">
        <v>1781</v>
      </c>
      <c r="C1773" s="797">
        <v>3561.2</v>
      </c>
      <c r="D1773" s="797">
        <v>12</v>
      </c>
      <c r="E1773" s="176">
        <f t="shared" si="166"/>
        <v>42149287.100000106</v>
      </c>
      <c r="F1773" s="176">
        <f t="shared" si="166"/>
        <v>1453321</v>
      </c>
      <c r="G1773" s="177">
        <f t="shared" si="162"/>
        <v>2376566.0999999046</v>
      </c>
      <c r="H1773" s="177">
        <f t="shared" si="163"/>
        <v>10192</v>
      </c>
    </row>
    <row r="1774" spans="1:8" x14ac:dyDescent="0.25">
      <c r="A1774" s="796" t="s">
        <v>853</v>
      </c>
      <c r="B1774" s="797">
        <v>1782</v>
      </c>
      <c r="C1774" s="797">
        <v>5345.7</v>
      </c>
      <c r="D1774" s="797">
        <v>36</v>
      </c>
      <c r="E1774" s="176">
        <f t="shared" si="166"/>
        <v>42154632.800000109</v>
      </c>
      <c r="F1774" s="176">
        <f t="shared" si="166"/>
        <v>1453357</v>
      </c>
      <c r="G1774" s="177">
        <f t="shared" si="162"/>
        <v>2371220.3999999017</v>
      </c>
      <c r="H1774" s="177">
        <f t="shared" si="163"/>
        <v>10156</v>
      </c>
    </row>
    <row r="1775" spans="1:8" x14ac:dyDescent="0.25">
      <c r="A1775" s="796" t="s">
        <v>853</v>
      </c>
      <c r="B1775" s="797">
        <v>1784</v>
      </c>
      <c r="C1775" s="797">
        <v>7136.4000000000005</v>
      </c>
      <c r="D1775" s="797">
        <v>48</v>
      </c>
      <c r="E1775" s="176">
        <f t="shared" si="166"/>
        <v>42161769.200000107</v>
      </c>
      <c r="F1775" s="176">
        <f t="shared" si="166"/>
        <v>1453405</v>
      </c>
      <c r="G1775" s="177">
        <f t="shared" si="162"/>
        <v>2364083.9999999031</v>
      </c>
      <c r="H1775" s="177">
        <f t="shared" si="163"/>
        <v>10108</v>
      </c>
    </row>
    <row r="1776" spans="1:8" x14ac:dyDescent="0.25">
      <c r="A1776" s="796" t="s">
        <v>853</v>
      </c>
      <c r="B1776" s="797">
        <v>1785</v>
      </c>
      <c r="C1776" s="797">
        <v>5355.2</v>
      </c>
      <c r="D1776" s="797">
        <v>30</v>
      </c>
      <c r="E1776" s="176">
        <f t="shared" si="166"/>
        <v>42167124.40000011</v>
      </c>
      <c r="F1776" s="176">
        <f t="shared" si="166"/>
        <v>1453435</v>
      </c>
      <c r="G1776" s="177">
        <f t="shared" si="162"/>
        <v>2358728.7999999002</v>
      </c>
      <c r="H1776" s="177">
        <f t="shared" si="163"/>
        <v>10078</v>
      </c>
    </row>
    <row r="1777" spans="1:8" x14ac:dyDescent="0.25">
      <c r="A1777" s="796" t="s">
        <v>853</v>
      </c>
      <c r="B1777" s="797">
        <v>1786</v>
      </c>
      <c r="C1777" s="797">
        <v>5357.7999999999993</v>
      </c>
      <c r="D1777" s="797">
        <v>24</v>
      </c>
      <c r="E1777" s="176">
        <f t="shared" si="166"/>
        <v>42172482.200000107</v>
      </c>
      <c r="F1777" s="176">
        <f t="shared" si="166"/>
        <v>1453459</v>
      </c>
      <c r="G1777" s="177">
        <f t="shared" si="162"/>
        <v>2353370.9999999031</v>
      </c>
      <c r="H1777" s="177">
        <f t="shared" si="163"/>
        <v>10054</v>
      </c>
    </row>
    <row r="1778" spans="1:8" x14ac:dyDescent="0.25">
      <c r="A1778" s="796" t="s">
        <v>853</v>
      </c>
      <c r="B1778" s="797">
        <v>1787</v>
      </c>
      <c r="C1778" s="797">
        <v>8935</v>
      </c>
      <c r="D1778" s="797">
        <v>48</v>
      </c>
      <c r="E1778" s="176">
        <f t="shared" si="166"/>
        <v>42181417.200000107</v>
      </c>
      <c r="F1778" s="176">
        <f t="shared" si="166"/>
        <v>1453507</v>
      </c>
      <c r="G1778" s="177">
        <f t="shared" si="162"/>
        <v>2344435.9999999031</v>
      </c>
      <c r="H1778" s="177">
        <f t="shared" si="163"/>
        <v>10006</v>
      </c>
    </row>
    <row r="1779" spans="1:8" x14ac:dyDescent="0.25">
      <c r="A1779" s="796" t="s">
        <v>853</v>
      </c>
      <c r="B1779" s="797">
        <v>1788</v>
      </c>
      <c r="C1779" s="797">
        <v>3575.8999999999996</v>
      </c>
      <c r="D1779" s="797">
        <v>18</v>
      </c>
      <c r="E1779" s="176">
        <f t="shared" si="166"/>
        <v>42184993.100000106</v>
      </c>
      <c r="F1779" s="176">
        <f t="shared" si="166"/>
        <v>1453525</v>
      </c>
      <c r="G1779" s="177">
        <f t="shared" si="162"/>
        <v>2340860.0999999046</v>
      </c>
      <c r="H1779" s="177">
        <f t="shared" si="163"/>
        <v>9988</v>
      </c>
    </row>
    <row r="1780" spans="1:8" x14ac:dyDescent="0.25">
      <c r="A1780" s="796" t="s">
        <v>853</v>
      </c>
      <c r="B1780" s="797">
        <v>1789</v>
      </c>
      <c r="C1780" s="797">
        <v>7156.1</v>
      </c>
      <c r="D1780" s="797">
        <v>36</v>
      </c>
      <c r="E1780" s="176">
        <f t="shared" ref="E1780:F1795" si="167">E1779+C1780</f>
        <v>42192149.200000107</v>
      </c>
      <c r="F1780" s="176">
        <f t="shared" si="167"/>
        <v>1453561</v>
      </c>
      <c r="G1780" s="177">
        <f t="shared" si="162"/>
        <v>2333703.9999999031</v>
      </c>
      <c r="H1780" s="177">
        <f t="shared" si="163"/>
        <v>9952</v>
      </c>
    </row>
    <row r="1781" spans="1:8" x14ac:dyDescent="0.25">
      <c r="A1781" s="796" t="s">
        <v>853</v>
      </c>
      <c r="B1781" s="797">
        <v>1790</v>
      </c>
      <c r="C1781" s="797">
        <v>14319.4</v>
      </c>
      <c r="D1781" s="797">
        <v>78</v>
      </c>
      <c r="E1781" s="176">
        <f t="shared" si="167"/>
        <v>42206468.600000106</v>
      </c>
      <c r="F1781" s="176">
        <f t="shared" si="167"/>
        <v>1453639</v>
      </c>
      <c r="G1781" s="177">
        <f t="shared" si="162"/>
        <v>2319384.5999999046</v>
      </c>
      <c r="H1781" s="177">
        <f t="shared" si="163"/>
        <v>9874</v>
      </c>
    </row>
    <row r="1782" spans="1:8" x14ac:dyDescent="0.25">
      <c r="A1782" s="796" t="s">
        <v>853</v>
      </c>
      <c r="B1782" s="797">
        <v>1791</v>
      </c>
      <c r="C1782" s="797">
        <v>1791</v>
      </c>
      <c r="D1782" s="797">
        <v>12</v>
      </c>
      <c r="E1782" s="176">
        <f t="shared" si="167"/>
        <v>42208259.600000106</v>
      </c>
      <c r="F1782" s="176">
        <f t="shared" si="167"/>
        <v>1453651</v>
      </c>
      <c r="G1782" s="177">
        <f t="shared" si="162"/>
        <v>2317593.5999999046</v>
      </c>
      <c r="H1782" s="177">
        <f t="shared" si="163"/>
        <v>9862</v>
      </c>
    </row>
    <row r="1783" spans="1:8" x14ac:dyDescent="0.25">
      <c r="A1783" s="796" t="s">
        <v>853</v>
      </c>
      <c r="B1783" s="797">
        <v>1792</v>
      </c>
      <c r="C1783" s="797">
        <v>8959.7999999999993</v>
      </c>
      <c r="D1783" s="797">
        <v>54</v>
      </c>
      <c r="E1783" s="176">
        <f t="shared" si="167"/>
        <v>42217219.400000103</v>
      </c>
      <c r="F1783" s="176">
        <f t="shared" si="167"/>
        <v>1453705</v>
      </c>
      <c r="G1783" s="177">
        <f t="shared" si="162"/>
        <v>2308633.7999999076</v>
      </c>
      <c r="H1783" s="177">
        <f t="shared" si="163"/>
        <v>9808</v>
      </c>
    </row>
    <row r="1784" spans="1:8" x14ac:dyDescent="0.25">
      <c r="A1784" s="796" t="s">
        <v>853</v>
      </c>
      <c r="B1784" s="797">
        <v>1793</v>
      </c>
      <c r="C1784" s="797">
        <v>3585.2</v>
      </c>
      <c r="D1784" s="797">
        <v>18</v>
      </c>
      <c r="E1784" s="176">
        <f t="shared" si="167"/>
        <v>42220804.600000106</v>
      </c>
      <c r="F1784" s="176">
        <f t="shared" si="167"/>
        <v>1453723</v>
      </c>
      <c r="G1784" s="177">
        <f t="shared" si="162"/>
        <v>2305048.5999999046</v>
      </c>
      <c r="H1784" s="177">
        <f t="shared" si="163"/>
        <v>9790</v>
      </c>
    </row>
    <row r="1785" spans="1:8" x14ac:dyDescent="0.25">
      <c r="A1785" s="796" t="s">
        <v>853</v>
      </c>
      <c r="B1785" s="797">
        <v>1794</v>
      </c>
      <c r="C1785" s="797">
        <v>3587.4</v>
      </c>
      <c r="D1785" s="797">
        <v>24</v>
      </c>
      <c r="E1785" s="176">
        <f t="shared" si="167"/>
        <v>42224392.000000104</v>
      </c>
      <c r="F1785" s="176">
        <f t="shared" si="167"/>
        <v>1453747</v>
      </c>
      <c r="G1785" s="177">
        <f t="shared" si="162"/>
        <v>2301461.1999999061</v>
      </c>
      <c r="H1785" s="177">
        <f t="shared" si="163"/>
        <v>9766</v>
      </c>
    </row>
    <row r="1786" spans="1:8" x14ac:dyDescent="0.25">
      <c r="A1786" s="796" t="s">
        <v>853</v>
      </c>
      <c r="B1786" s="797">
        <v>1795</v>
      </c>
      <c r="C1786" s="797">
        <v>1794.9</v>
      </c>
      <c r="D1786" s="797">
        <v>12</v>
      </c>
      <c r="E1786" s="176">
        <f t="shared" si="167"/>
        <v>42226186.900000103</v>
      </c>
      <c r="F1786" s="176">
        <f t="shared" si="167"/>
        <v>1453759</v>
      </c>
      <c r="G1786" s="177">
        <f t="shared" si="162"/>
        <v>2299666.2999999076</v>
      </c>
      <c r="H1786" s="177">
        <f t="shared" si="163"/>
        <v>9754</v>
      </c>
    </row>
    <row r="1787" spans="1:8" x14ac:dyDescent="0.25">
      <c r="A1787" s="796" t="s">
        <v>853</v>
      </c>
      <c r="B1787" s="797">
        <v>1797</v>
      </c>
      <c r="C1787" s="797">
        <v>5390.8</v>
      </c>
      <c r="D1787" s="797">
        <v>30</v>
      </c>
      <c r="E1787" s="176">
        <f t="shared" si="167"/>
        <v>42231577.7000001</v>
      </c>
      <c r="F1787" s="176">
        <f t="shared" si="167"/>
        <v>1453789</v>
      </c>
      <c r="G1787" s="177">
        <f t="shared" si="162"/>
        <v>2294275.4999999106</v>
      </c>
      <c r="H1787" s="177">
        <f t="shared" si="163"/>
        <v>9724</v>
      </c>
    </row>
    <row r="1788" spans="1:8" x14ac:dyDescent="0.25">
      <c r="A1788" s="796" t="s">
        <v>853</v>
      </c>
      <c r="B1788" s="797">
        <v>1798</v>
      </c>
      <c r="C1788" s="797">
        <v>5393.2000000000007</v>
      </c>
      <c r="D1788" s="797">
        <v>30</v>
      </c>
      <c r="E1788" s="176">
        <f t="shared" si="167"/>
        <v>42236970.900000103</v>
      </c>
      <c r="F1788" s="176">
        <f t="shared" si="167"/>
        <v>1453819</v>
      </c>
      <c r="G1788" s="177">
        <f t="shared" si="162"/>
        <v>2288882.2999999076</v>
      </c>
      <c r="H1788" s="177">
        <f t="shared" si="163"/>
        <v>9694</v>
      </c>
    </row>
    <row r="1789" spans="1:8" x14ac:dyDescent="0.25">
      <c r="A1789" s="796" t="s">
        <v>853</v>
      </c>
      <c r="B1789" s="797">
        <v>1799</v>
      </c>
      <c r="C1789" s="797">
        <v>7195.9</v>
      </c>
      <c r="D1789" s="797">
        <v>48</v>
      </c>
      <c r="E1789" s="176">
        <f t="shared" si="167"/>
        <v>42244166.800000101</v>
      </c>
      <c r="F1789" s="176">
        <f t="shared" si="167"/>
        <v>1453867</v>
      </c>
      <c r="G1789" s="177">
        <f t="shared" si="162"/>
        <v>2281686.3999999091</v>
      </c>
      <c r="H1789" s="177">
        <f t="shared" si="163"/>
        <v>9646</v>
      </c>
    </row>
    <row r="1790" spans="1:8" x14ac:dyDescent="0.25">
      <c r="A1790" s="796" t="s">
        <v>853</v>
      </c>
      <c r="B1790" s="797">
        <v>1800</v>
      </c>
      <c r="C1790" s="797">
        <v>3599.5</v>
      </c>
      <c r="D1790" s="797">
        <v>24</v>
      </c>
      <c r="E1790" s="176">
        <f t="shared" si="167"/>
        <v>42247766.300000101</v>
      </c>
      <c r="F1790" s="176">
        <f t="shared" si="167"/>
        <v>1453891</v>
      </c>
      <c r="G1790" s="177">
        <f t="shared" si="162"/>
        <v>2278086.8999999091</v>
      </c>
      <c r="H1790" s="177">
        <f t="shared" si="163"/>
        <v>9622</v>
      </c>
    </row>
    <row r="1791" spans="1:8" x14ac:dyDescent="0.25">
      <c r="A1791" s="796" t="s">
        <v>853</v>
      </c>
      <c r="B1791" s="797">
        <v>1801</v>
      </c>
      <c r="C1791" s="797">
        <v>7203.8</v>
      </c>
      <c r="D1791" s="797">
        <v>48</v>
      </c>
      <c r="E1791" s="176">
        <f t="shared" si="167"/>
        <v>42254970.100000098</v>
      </c>
      <c r="F1791" s="176">
        <f t="shared" si="167"/>
        <v>1453939</v>
      </c>
      <c r="G1791" s="177">
        <f t="shared" si="162"/>
        <v>2270883.0999999121</v>
      </c>
      <c r="H1791" s="177">
        <f t="shared" si="163"/>
        <v>9574</v>
      </c>
    </row>
    <row r="1792" spans="1:8" x14ac:dyDescent="0.25">
      <c r="A1792" s="796" t="s">
        <v>853</v>
      </c>
      <c r="B1792" s="797">
        <v>1802</v>
      </c>
      <c r="C1792" s="797">
        <v>7208</v>
      </c>
      <c r="D1792" s="797">
        <v>42</v>
      </c>
      <c r="E1792" s="176">
        <f t="shared" si="167"/>
        <v>42262178.100000098</v>
      </c>
      <c r="F1792" s="176">
        <f t="shared" si="167"/>
        <v>1453981</v>
      </c>
      <c r="G1792" s="177">
        <f t="shared" si="162"/>
        <v>2263675.0999999121</v>
      </c>
      <c r="H1792" s="177">
        <f t="shared" si="163"/>
        <v>9532</v>
      </c>
    </row>
    <row r="1793" spans="1:8" x14ac:dyDescent="0.25">
      <c r="A1793" s="796" t="s">
        <v>853</v>
      </c>
      <c r="B1793" s="797">
        <v>1803</v>
      </c>
      <c r="C1793" s="797">
        <v>3606.8</v>
      </c>
      <c r="D1793" s="797">
        <v>24</v>
      </c>
      <c r="E1793" s="176">
        <f t="shared" si="167"/>
        <v>42265784.900000095</v>
      </c>
      <c r="F1793" s="176">
        <f t="shared" si="167"/>
        <v>1454005</v>
      </c>
      <c r="G1793" s="177">
        <f t="shared" si="162"/>
        <v>2260068.2999999151</v>
      </c>
      <c r="H1793" s="177">
        <f t="shared" si="163"/>
        <v>9508</v>
      </c>
    </row>
    <row r="1794" spans="1:8" x14ac:dyDescent="0.25">
      <c r="A1794" s="796" t="s">
        <v>853</v>
      </c>
      <c r="B1794" s="797">
        <v>1804</v>
      </c>
      <c r="C1794" s="797">
        <v>3607.9</v>
      </c>
      <c r="D1794" s="797">
        <v>24</v>
      </c>
      <c r="E1794" s="176">
        <f t="shared" si="167"/>
        <v>42269392.800000094</v>
      </c>
      <c r="F1794" s="176">
        <f t="shared" si="167"/>
        <v>1454029</v>
      </c>
      <c r="G1794" s="177">
        <f t="shared" si="162"/>
        <v>2256460.3999999166</v>
      </c>
      <c r="H1794" s="177">
        <f t="shared" si="163"/>
        <v>9484</v>
      </c>
    </row>
    <row r="1795" spans="1:8" x14ac:dyDescent="0.25">
      <c r="A1795" s="796" t="s">
        <v>853</v>
      </c>
      <c r="B1795" s="797">
        <v>1805</v>
      </c>
      <c r="C1795" s="797">
        <v>7219.1</v>
      </c>
      <c r="D1795" s="797">
        <v>41</v>
      </c>
      <c r="E1795" s="176">
        <f t="shared" si="167"/>
        <v>42276611.900000095</v>
      </c>
      <c r="F1795" s="176">
        <f t="shared" si="167"/>
        <v>1454070</v>
      </c>
      <c r="G1795" s="177">
        <f t="shared" ref="G1795:G1858" si="168">$E$2394-E1795</f>
        <v>2249241.2999999151</v>
      </c>
      <c r="H1795" s="177">
        <f t="shared" ref="H1795:H1858" si="169">$F$2394-F1795</f>
        <v>9443</v>
      </c>
    </row>
    <row r="1796" spans="1:8" x14ac:dyDescent="0.25">
      <c r="A1796" s="796" t="s">
        <v>853</v>
      </c>
      <c r="B1796" s="797">
        <v>1807</v>
      </c>
      <c r="C1796" s="797">
        <v>1806.5</v>
      </c>
      <c r="D1796" s="797">
        <v>12</v>
      </c>
      <c r="E1796" s="176">
        <f t="shared" ref="E1796:F1811" si="170">E1795+C1796</f>
        <v>42278418.400000095</v>
      </c>
      <c r="F1796" s="176">
        <f t="shared" si="170"/>
        <v>1454082</v>
      </c>
      <c r="G1796" s="177">
        <f t="shared" si="168"/>
        <v>2247434.7999999151</v>
      </c>
      <c r="H1796" s="177">
        <f t="shared" si="169"/>
        <v>9431</v>
      </c>
    </row>
    <row r="1797" spans="1:8" x14ac:dyDescent="0.25">
      <c r="A1797" s="796" t="s">
        <v>853</v>
      </c>
      <c r="B1797" s="797">
        <v>1808</v>
      </c>
      <c r="C1797" s="797">
        <v>1808</v>
      </c>
      <c r="D1797" s="797">
        <v>6</v>
      </c>
      <c r="E1797" s="176">
        <f t="shared" si="170"/>
        <v>42280226.400000095</v>
      </c>
      <c r="F1797" s="176">
        <f t="shared" si="170"/>
        <v>1454088</v>
      </c>
      <c r="G1797" s="177">
        <f t="shared" si="168"/>
        <v>2245626.7999999151</v>
      </c>
      <c r="H1797" s="177">
        <f t="shared" si="169"/>
        <v>9425</v>
      </c>
    </row>
    <row r="1798" spans="1:8" x14ac:dyDescent="0.25">
      <c r="A1798" s="796" t="s">
        <v>853</v>
      </c>
      <c r="B1798" s="797">
        <v>1809</v>
      </c>
      <c r="C1798" s="797">
        <v>1809.3</v>
      </c>
      <c r="D1798" s="797">
        <v>12</v>
      </c>
      <c r="E1798" s="176">
        <f t="shared" si="170"/>
        <v>42282035.700000092</v>
      </c>
      <c r="F1798" s="176">
        <f t="shared" si="170"/>
        <v>1454100</v>
      </c>
      <c r="G1798" s="177">
        <f t="shared" si="168"/>
        <v>2243817.499999918</v>
      </c>
      <c r="H1798" s="177">
        <f t="shared" si="169"/>
        <v>9413</v>
      </c>
    </row>
    <row r="1799" spans="1:8" x14ac:dyDescent="0.25">
      <c r="A1799" s="796" t="s">
        <v>853</v>
      </c>
      <c r="B1799" s="797">
        <v>1810</v>
      </c>
      <c r="C1799" s="797">
        <v>5430.6</v>
      </c>
      <c r="D1799" s="797">
        <v>30</v>
      </c>
      <c r="E1799" s="176">
        <f t="shared" si="170"/>
        <v>42287466.300000094</v>
      </c>
      <c r="F1799" s="176">
        <f t="shared" si="170"/>
        <v>1454130</v>
      </c>
      <c r="G1799" s="177">
        <f t="shared" si="168"/>
        <v>2238386.8999999166</v>
      </c>
      <c r="H1799" s="177">
        <f t="shared" si="169"/>
        <v>9383</v>
      </c>
    </row>
    <row r="1800" spans="1:8" x14ac:dyDescent="0.25">
      <c r="A1800" s="796" t="s">
        <v>853</v>
      </c>
      <c r="B1800" s="797">
        <v>1811</v>
      </c>
      <c r="C1800" s="797">
        <v>3622.3</v>
      </c>
      <c r="D1800" s="797">
        <v>24</v>
      </c>
      <c r="E1800" s="176">
        <f t="shared" si="170"/>
        <v>42291088.600000091</v>
      </c>
      <c r="F1800" s="176">
        <f t="shared" si="170"/>
        <v>1454154</v>
      </c>
      <c r="G1800" s="177">
        <f t="shared" si="168"/>
        <v>2234764.5999999195</v>
      </c>
      <c r="H1800" s="177">
        <f t="shared" si="169"/>
        <v>9359</v>
      </c>
    </row>
    <row r="1801" spans="1:8" x14ac:dyDescent="0.25">
      <c r="A1801" s="796" t="s">
        <v>853</v>
      </c>
      <c r="B1801" s="797">
        <v>1812</v>
      </c>
      <c r="C1801" s="797">
        <v>5436</v>
      </c>
      <c r="D1801" s="797">
        <v>30</v>
      </c>
      <c r="E1801" s="176">
        <f t="shared" si="170"/>
        <v>42296524.600000091</v>
      </c>
      <c r="F1801" s="176">
        <f t="shared" si="170"/>
        <v>1454184</v>
      </c>
      <c r="G1801" s="177">
        <f t="shared" si="168"/>
        <v>2229328.5999999195</v>
      </c>
      <c r="H1801" s="177">
        <f t="shared" si="169"/>
        <v>9329</v>
      </c>
    </row>
    <row r="1802" spans="1:8" x14ac:dyDescent="0.25">
      <c r="A1802" s="796" t="s">
        <v>853</v>
      </c>
      <c r="B1802" s="797">
        <v>1813</v>
      </c>
      <c r="C1802" s="797">
        <v>3626.2</v>
      </c>
      <c r="D1802" s="797">
        <v>18</v>
      </c>
      <c r="E1802" s="176">
        <f t="shared" si="170"/>
        <v>42300150.800000094</v>
      </c>
      <c r="F1802" s="176">
        <f t="shared" si="170"/>
        <v>1454202</v>
      </c>
      <c r="G1802" s="177">
        <f t="shared" si="168"/>
        <v>2225702.3999999166</v>
      </c>
      <c r="H1802" s="177">
        <f t="shared" si="169"/>
        <v>9311</v>
      </c>
    </row>
    <row r="1803" spans="1:8" x14ac:dyDescent="0.25">
      <c r="A1803" s="796" t="s">
        <v>853</v>
      </c>
      <c r="B1803" s="797">
        <v>1814</v>
      </c>
      <c r="C1803" s="797">
        <v>9069</v>
      </c>
      <c r="D1803" s="797">
        <v>60</v>
      </c>
      <c r="E1803" s="176">
        <f t="shared" si="170"/>
        <v>42309219.800000094</v>
      </c>
      <c r="F1803" s="176">
        <f t="shared" si="170"/>
        <v>1454262</v>
      </c>
      <c r="G1803" s="177">
        <f t="shared" si="168"/>
        <v>2216633.3999999166</v>
      </c>
      <c r="H1803" s="177">
        <f t="shared" si="169"/>
        <v>9251</v>
      </c>
    </row>
    <row r="1804" spans="1:8" x14ac:dyDescent="0.25">
      <c r="A1804" s="796" t="s">
        <v>853</v>
      </c>
      <c r="B1804" s="797">
        <v>1815</v>
      </c>
      <c r="C1804" s="797">
        <v>5444.4</v>
      </c>
      <c r="D1804" s="797">
        <v>30</v>
      </c>
      <c r="E1804" s="176">
        <f t="shared" si="170"/>
        <v>42314664.200000092</v>
      </c>
      <c r="F1804" s="176">
        <f t="shared" si="170"/>
        <v>1454292</v>
      </c>
      <c r="G1804" s="177">
        <f t="shared" si="168"/>
        <v>2211188.999999918</v>
      </c>
      <c r="H1804" s="177">
        <f t="shared" si="169"/>
        <v>9221</v>
      </c>
    </row>
    <row r="1805" spans="1:8" x14ac:dyDescent="0.25">
      <c r="A1805" s="796" t="s">
        <v>853</v>
      </c>
      <c r="B1805" s="797">
        <v>1816</v>
      </c>
      <c r="C1805" s="797">
        <v>3632</v>
      </c>
      <c r="D1805" s="797">
        <v>24</v>
      </c>
      <c r="E1805" s="176">
        <f t="shared" si="170"/>
        <v>42318296.200000092</v>
      </c>
      <c r="F1805" s="176">
        <f t="shared" si="170"/>
        <v>1454316</v>
      </c>
      <c r="G1805" s="177">
        <f t="shared" si="168"/>
        <v>2207556.999999918</v>
      </c>
      <c r="H1805" s="177">
        <f t="shared" si="169"/>
        <v>9197</v>
      </c>
    </row>
    <row r="1806" spans="1:8" x14ac:dyDescent="0.25">
      <c r="A1806" s="796" t="s">
        <v>853</v>
      </c>
      <c r="B1806" s="797">
        <v>1817</v>
      </c>
      <c r="C1806" s="797">
        <v>3633.7</v>
      </c>
      <c r="D1806" s="797">
        <v>24</v>
      </c>
      <c r="E1806" s="176">
        <f t="shared" si="170"/>
        <v>42321929.900000095</v>
      </c>
      <c r="F1806" s="176">
        <f t="shared" si="170"/>
        <v>1454340</v>
      </c>
      <c r="G1806" s="177">
        <f t="shared" si="168"/>
        <v>2203923.2999999151</v>
      </c>
      <c r="H1806" s="177">
        <f t="shared" si="169"/>
        <v>9173</v>
      </c>
    </row>
    <row r="1807" spans="1:8" x14ac:dyDescent="0.25">
      <c r="A1807" s="796" t="s">
        <v>853</v>
      </c>
      <c r="B1807" s="797">
        <v>1818</v>
      </c>
      <c r="C1807" s="797">
        <v>7271.9</v>
      </c>
      <c r="D1807" s="797">
        <v>48</v>
      </c>
      <c r="E1807" s="176">
        <f t="shared" si="170"/>
        <v>42329201.800000094</v>
      </c>
      <c r="F1807" s="176">
        <f t="shared" si="170"/>
        <v>1454388</v>
      </c>
      <c r="G1807" s="177">
        <f t="shared" si="168"/>
        <v>2196651.3999999166</v>
      </c>
      <c r="H1807" s="177">
        <f t="shared" si="169"/>
        <v>9125</v>
      </c>
    </row>
    <row r="1808" spans="1:8" x14ac:dyDescent="0.25">
      <c r="A1808" s="796" t="s">
        <v>853</v>
      </c>
      <c r="B1808" s="797">
        <v>1819</v>
      </c>
      <c r="C1808" s="797">
        <v>3637.3</v>
      </c>
      <c r="D1808" s="797">
        <v>18</v>
      </c>
      <c r="E1808" s="176">
        <f t="shared" si="170"/>
        <v>42332839.100000091</v>
      </c>
      <c r="F1808" s="176">
        <f t="shared" si="170"/>
        <v>1454406</v>
      </c>
      <c r="G1808" s="177">
        <f t="shared" si="168"/>
        <v>2193014.0999999195</v>
      </c>
      <c r="H1808" s="177">
        <f t="shared" si="169"/>
        <v>9107</v>
      </c>
    </row>
    <row r="1809" spans="1:8" x14ac:dyDescent="0.25">
      <c r="A1809" s="796" t="s">
        <v>853</v>
      </c>
      <c r="B1809" s="797">
        <v>1820</v>
      </c>
      <c r="C1809" s="797">
        <v>3640.1000000000004</v>
      </c>
      <c r="D1809" s="797">
        <v>24</v>
      </c>
      <c r="E1809" s="176">
        <f t="shared" si="170"/>
        <v>42336479.200000092</v>
      </c>
      <c r="F1809" s="176">
        <f t="shared" si="170"/>
        <v>1454430</v>
      </c>
      <c r="G1809" s="177">
        <f t="shared" si="168"/>
        <v>2189373.999999918</v>
      </c>
      <c r="H1809" s="177">
        <f t="shared" si="169"/>
        <v>9083</v>
      </c>
    </row>
    <row r="1810" spans="1:8" x14ac:dyDescent="0.25">
      <c r="A1810" s="796" t="s">
        <v>853</v>
      </c>
      <c r="B1810" s="797">
        <v>1821</v>
      </c>
      <c r="C1810" s="797">
        <v>3642.3999999999996</v>
      </c>
      <c r="D1810" s="797">
        <v>18</v>
      </c>
      <c r="E1810" s="176">
        <f t="shared" si="170"/>
        <v>42340121.600000091</v>
      </c>
      <c r="F1810" s="176">
        <f t="shared" si="170"/>
        <v>1454448</v>
      </c>
      <c r="G1810" s="177">
        <f t="shared" si="168"/>
        <v>2185731.5999999195</v>
      </c>
      <c r="H1810" s="177">
        <f t="shared" si="169"/>
        <v>9065</v>
      </c>
    </row>
    <row r="1811" spans="1:8" x14ac:dyDescent="0.25">
      <c r="A1811" s="796" t="s">
        <v>853</v>
      </c>
      <c r="B1811" s="797">
        <v>1822</v>
      </c>
      <c r="C1811" s="797">
        <v>7289.1</v>
      </c>
      <c r="D1811" s="797">
        <v>42</v>
      </c>
      <c r="E1811" s="176">
        <f t="shared" si="170"/>
        <v>42347410.700000092</v>
      </c>
      <c r="F1811" s="176">
        <f t="shared" si="170"/>
        <v>1454490</v>
      </c>
      <c r="G1811" s="177">
        <f t="shared" si="168"/>
        <v>2178442.499999918</v>
      </c>
      <c r="H1811" s="177">
        <f t="shared" si="169"/>
        <v>9023</v>
      </c>
    </row>
    <row r="1812" spans="1:8" x14ac:dyDescent="0.25">
      <c r="A1812" s="796" t="s">
        <v>853</v>
      </c>
      <c r="B1812" s="797">
        <v>1823</v>
      </c>
      <c r="C1812" s="797">
        <v>7291.6</v>
      </c>
      <c r="D1812" s="797">
        <v>41</v>
      </c>
      <c r="E1812" s="176">
        <f t="shared" ref="E1812:F1827" si="171">E1811+C1812</f>
        <v>42354702.300000094</v>
      </c>
      <c r="F1812" s="176">
        <f t="shared" si="171"/>
        <v>1454531</v>
      </c>
      <c r="G1812" s="177">
        <f t="shared" si="168"/>
        <v>2171150.8999999166</v>
      </c>
      <c r="H1812" s="177">
        <f t="shared" si="169"/>
        <v>8982</v>
      </c>
    </row>
    <row r="1813" spans="1:8" x14ac:dyDescent="0.25">
      <c r="A1813" s="796" t="s">
        <v>853</v>
      </c>
      <c r="B1813" s="797">
        <v>1824</v>
      </c>
      <c r="C1813" s="797">
        <v>3648.3</v>
      </c>
      <c r="D1813" s="797">
        <v>18</v>
      </c>
      <c r="E1813" s="176">
        <f t="shared" si="171"/>
        <v>42358350.600000091</v>
      </c>
      <c r="F1813" s="176">
        <f t="shared" si="171"/>
        <v>1454549</v>
      </c>
      <c r="G1813" s="177">
        <f t="shared" si="168"/>
        <v>2167502.5999999195</v>
      </c>
      <c r="H1813" s="177">
        <f t="shared" si="169"/>
        <v>8964</v>
      </c>
    </row>
    <row r="1814" spans="1:8" x14ac:dyDescent="0.25">
      <c r="A1814" s="796" t="s">
        <v>853</v>
      </c>
      <c r="B1814" s="797">
        <v>1825</v>
      </c>
      <c r="C1814" s="797">
        <v>5474</v>
      </c>
      <c r="D1814" s="797">
        <v>30</v>
      </c>
      <c r="E1814" s="176">
        <f t="shared" si="171"/>
        <v>42363824.600000091</v>
      </c>
      <c r="F1814" s="176">
        <f t="shared" si="171"/>
        <v>1454579</v>
      </c>
      <c r="G1814" s="177">
        <f t="shared" si="168"/>
        <v>2162028.5999999195</v>
      </c>
      <c r="H1814" s="177">
        <f t="shared" si="169"/>
        <v>8934</v>
      </c>
    </row>
    <row r="1815" spans="1:8" x14ac:dyDescent="0.25">
      <c r="A1815" s="796" t="s">
        <v>853</v>
      </c>
      <c r="B1815" s="797">
        <v>1826</v>
      </c>
      <c r="C1815" s="797">
        <v>3652.4</v>
      </c>
      <c r="D1815" s="797">
        <v>13</v>
      </c>
      <c r="E1815" s="176">
        <f t="shared" si="171"/>
        <v>42367477.000000089</v>
      </c>
      <c r="F1815" s="176">
        <f t="shared" si="171"/>
        <v>1454592</v>
      </c>
      <c r="G1815" s="177">
        <f t="shared" si="168"/>
        <v>2158376.199999921</v>
      </c>
      <c r="H1815" s="177">
        <f t="shared" si="169"/>
        <v>8921</v>
      </c>
    </row>
    <row r="1816" spans="1:8" x14ac:dyDescent="0.25">
      <c r="A1816" s="796" t="s">
        <v>853</v>
      </c>
      <c r="B1816" s="797">
        <v>1827</v>
      </c>
      <c r="C1816" s="797">
        <v>5481</v>
      </c>
      <c r="D1816" s="797">
        <v>30</v>
      </c>
      <c r="E1816" s="176">
        <f t="shared" si="171"/>
        <v>42372958.000000089</v>
      </c>
      <c r="F1816" s="176">
        <f t="shared" si="171"/>
        <v>1454622</v>
      </c>
      <c r="G1816" s="177">
        <f t="shared" si="168"/>
        <v>2152895.199999921</v>
      </c>
      <c r="H1816" s="177">
        <f t="shared" si="169"/>
        <v>8891</v>
      </c>
    </row>
    <row r="1817" spans="1:8" x14ac:dyDescent="0.25">
      <c r="A1817" s="796" t="s">
        <v>853</v>
      </c>
      <c r="B1817" s="797">
        <v>1828</v>
      </c>
      <c r="C1817" s="797">
        <v>7312.1</v>
      </c>
      <c r="D1817" s="797">
        <v>42</v>
      </c>
      <c r="E1817" s="176">
        <f t="shared" si="171"/>
        <v>42380270.100000091</v>
      </c>
      <c r="F1817" s="176">
        <f t="shared" si="171"/>
        <v>1454664</v>
      </c>
      <c r="G1817" s="177">
        <f t="shared" si="168"/>
        <v>2145583.0999999195</v>
      </c>
      <c r="H1817" s="177">
        <f t="shared" si="169"/>
        <v>8849</v>
      </c>
    </row>
    <row r="1818" spans="1:8" x14ac:dyDescent="0.25">
      <c r="A1818" s="796" t="s">
        <v>853</v>
      </c>
      <c r="B1818" s="797">
        <v>1829</v>
      </c>
      <c r="C1818" s="797">
        <v>7316</v>
      </c>
      <c r="D1818" s="797">
        <v>48</v>
      </c>
      <c r="E1818" s="176">
        <f t="shared" si="171"/>
        <v>42387586.100000091</v>
      </c>
      <c r="F1818" s="176">
        <f t="shared" si="171"/>
        <v>1454712</v>
      </c>
      <c r="G1818" s="177">
        <f t="shared" si="168"/>
        <v>2138267.0999999195</v>
      </c>
      <c r="H1818" s="177">
        <f t="shared" si="169"/>
        <v>8801</v>
      </c>
    </row>
    <row r="1819" spans="1:8" x14ac:dyDescent="0.25">
      <c r="A1819" s="796" t="s">
        <v>853</v>
      </c>
      <c r="B1819" s="797">
        <v>1831</v>
      </c>
      <c r="C1819" s="797">
        <v>3661.7</v>
      </c>
      <c r="D1819" s="797">
        <v>24</v>
      </c>
      <c r="E1819" s="176">
        <f t="shared" si="171"/>
        <v>42391247.800000094</v>
      </c>
      <c r="F1819" s="176">
        <f t="shared" si="171"/>
        <v>1454736</v>
      </c>
      <c r="G1819" s="177">
        <f t="shared" si="168"/>
        <v>2134605.3999999166</v>
      </c>
      <c r="H1819" s="177">
        <f t="shared" si="169"/>
        <v>8777</v>
      </c>
    </row>
    <row r="1820" spans="1:8" x14ac:dyDescent="0.25">
      <c r="A1820" s="796" t="s">
        <v>853</v>
      </c>
      <c r="B1820" s="797">
        <v>1832</v>
      </c>
      <c r="C1820" s="797">
        <v>7327.6</v>
      </c>
      <c r="D1820" s="797">
        <v>42</v>
      </c>
      <c r="E1820" s="176">
        <f t="shared" si="171"/>
        <v>42398575.400000095</v>
      </c>
      <c r="F1820" s="176">
        <f t="shared" si="171"/>
        <v>1454778</v>
      </c>
      <c r="G1820" s="177">
        <f t="shared" si="168"/>
        <v>2127277.7999999151</v>
      </c>
      <c r="H1820" s="177">
        <f t="shared" si="169"/>
        <v>8735</v>
      </c>
    </row>
    <row r="1821" spans="1:8" x14ac:dyDescent="0.25">
      <c r="A1821" s="796" t="s">
        <v>853</v>
      </c>
      <c r="B1821" s="797">
        <v>1833</v>
      </c>
      <c r="C1821" s="797">
        <v>5498.7000000000007</v>
      </c>
      <c r="D1821" s="797">
        <v>24</v>
      </c>
      <c r="E1821" s="176">
        <f t="shared" si="171"/>
        <v>42404074.100000098</v>
      </c>
      <c r="F1821" s="176">
        <f t="shared" si="171"/>
        <v>1454802</v>
      </c>
      <c r="G1821" s="177">
        <f t="shared" si="168"/>
        <v>2121779.0999999121</v>
      </c>
      <c r="H1821" s="177">
        <f t="shared" si="169"/>
        <v>8711</v>
      </c>
    </row>
    <row r="1822" spans="1:8" x14ac:dyDescent="0.25">
      <c r="A1822" s="796" t="s">
        <v>853</v>
      </c>
      <c r="B1822" s="797">
        <v>1834</v>
      </c>
      <c r="C1822" s="797">
        <v>9170.2000000000007</v>
      </c>
      <c r="D1822" s="797">
        <v>48</v>
      </c>
      <c r="E1822" s="176">
        <f t="shared" si="171"/>
        <v>42413244.300000101</v>
      </c>
      <c r="F1822" s="176">
        <f t="shared" si="171"/>
        <v>1454850</v>
      </c>
      <c r="G1822" s="177">
        <f t="shared" si="168"/>
        <v>2112608.8999999091</v>
      </c>
      <c r="H1822" s="177">
        <f t="shared" si="169"/>
        <v>8663</v>
      </c>
    </row>
    <row r="1823" spans="1:8" x14ac:dyDescent="0.25">
      <c r="A1823" s="796" t="s">
        <v>853</v>
      </c>
      <c r="B1823" s="797">
        <v>1835</v>
      </c>
      <c r="C1823" s="797">
        <v>1835.4</v>
      </c>
      <c r="D1823" s="797">
        <v>12</v>
      </c>
      <c r="E1823" s="176">
        <f t="shared" si="171"/>
        <v>42415079.7000001</v>
      </c>
      <c r="F1823" s="176">
        <f t="shared" si="171"/>
        <v>1454862</v>
      </c>
      <c r="G1823" s="177">
        <f t="shared" si="168"/>
        <v>2110773.4999999106</v>
      </c>
      <c r="H1823" s="177">
        <f t="shared" si="169"/>
        <v>8651</v>
      </c>
    </row>
    <row r="1824" spans="1:8" x14ac:dyDescent="0.25">
      <c r="A1824" s="796" t="s">
        <v>853</v>
      </c>
      <c r="B1824" s="797">
        <v>1836</v>
      </c>
      <c r="C1824" s="797">
        <v>7344.1</v>
      </c>
      <c r="D1824" s="797">
        <v>48</v>
      </c>
      <c r="E1824" s="176">
        <f t="shared" si="171"/>
        <v>42422423.800000101</v>
      </c>
      <c r="F1824" s="176">
        <f t="shared" si="171"/>
        <v>1454910</v>
      </c>
      <c r="G1824" s="177">
        <f t="shared" si="168"/>
        <v>2103429.3999999091</v>
      </c>
      <c r="H1824" s="177">
        <f t="shared" si="169"/>
        <v>8603</v>
      </c>
    </row>
    <row r="1825" spans="1:8" x14ac:dyDescent="0.25">
      <c r="A1825" s="796" t="s">
        <v>853</v>
      </c>
      <c r="B1825" s="797">
        <v>1837</v>
      </c>
      <c r="C1825" s="797">
        <v>5510.9000000000005</v>
      </c>
      <c r="D1825" s="797">
        <v>30</v>
      </c>
      <c r="E1825" s="176">
        <f t="shared" si="171"/>
        <v>42427934.7000001</v>
      </c>
      <c r="F1825" s="176">
        <f t="shared" si="171"/>
        <v>1454940</v>
      </c>
      <c r="G1825" s="177">
        <f t="shared" si="168"/>
        <v>2097918.4999999106</v>
      </c>
      <c r="H1825" s="177">
        <f t="shared" si="169"/>
        <v>8573</v>
      </c>
    </row>
    <row r="1826" spans="1:8" x14ac:dyDescent="0.25">
      <c r="A1826" s="796" t="s">
        <v>853</v>
      </c>
      <c r="B1826" s="797">
        <v>1838</v>
      </c>
      <c r="C1826" s="797">
        <v>7351.3</v>
      </c>
      <c r="D1826" s="797">
        <v>34</v>
      </c>
      <c r="E1826" s="176">
        <f t="shared" si="171"/>
        <v>42435286.000000097</v>
      </c>
      <c r="F1826" s="176">
        <f t="shared" si="171"/>
        <v>1454974</v>
      </c>
      <c r="G1826" s="177">
        <f t="shared" si="168"/>
        <v>2090567.1999999136</v>
      </c>
      <c r="H1826" s="177">
        <f t="shared" si="169"/>
        <v>8539</v>
      </c>
    </row>
    <row r="1827" spans="1:8" x14ac:dyDescent="0.25">
      <c r="A1827" s="796" t="s">
        <v>853</v>
      </c>
      <c r="B1827" s="797">
        <v>1839</v>
      </c>
      <c r="C1827" s="797">
        <v>11033.5</v>
      </c>
      <c r="D1827" s="797">
        <v>66</v>
      </c>
      <c r="E1827" s="176">
        <f t="shared" si="171"/>
        <v>42446319.500000097</v>
      </c>
      <c r="F1827" s="176">
        <f t="shared" si="171"/>
        <v>1455040</v>
      </c>
      <c r="G1827" s="177">
        <f t="shared" si="168"/>
        <v>2079533.6999999136</v>
      </c>
      <c r="H1827" s="177">
        <f t="shared" si="169"/>
        <v>8473</v>
      </c>
    </row>
    <row r="1828" spans="1:8" x14ac:dyDescent="0.25">
      <c r="A1828" s="796" t="s">
        <v>853</v>
      </c>
      <c r="B1828" s="797">
        <v>1840</v>
      </c>
      <c r="C1828" s="797">
        <v>5520.4</v>
      </c>
      <c r="D1828" s="797">
        <v>30</v>
      </c>
      <c r="E1828" s="176">
        <f t="shared" ref="E1828:F1843" si="172">E1827+C1828</f>
        <v>42451839.900000095</v>
      </c>
      <c r="F1828" s="176">
        <f t="shared" si="172"/>
        <v>1455070</v>
      </c>
      <c r="G1828" s="177">
        <f t="shared" si="168"/>
        <v>2074013.2999999151</v>
      </c>
      <c r="H1828" s="177">
        <f t="shared" si="169"/>
        <v>8443</v>
      </c>
    </row>
    <row r="1829" spans="1:8" x14ac:dyDescent="0.25">
      <c r="A1829" s="796" t="s">
        <v>853</v>
      </c>
      <c r="B1829" s="797">
        <v>1841</v>
      </c>
      <c r="C1829" s="797">
        <v>1841.1</v>
      </c>
      <c r="D1829" s="797">
        <v>6</v>
      </c>
      <c r="E1829" s="176">
        <f t="shared" si="172"/>
        <v>42453681.000000097</v>
      </c>
      <c r="F1829" s="176">
        <f t="shared" si="172"/>
        <v>1455076</v>
      </c>
      <c r="G1829" s="177">
        <f t="shared" si="168"/>
        <v>2072172.1999999136</v>
      </c>
      <c r="H1829" s="177">
        <f t="shared" si="169"/>
        <v>8437</v>
      </c>
    </row>
    <row r="1830" spans="1:8" x14ac:dyDescent="0.25">
      <c r="A1830" s="796" t="s">
        <v>853</v>
      </c>
      <c r="B1830" s="797">
        <v>1842</v>
      </c>
      <c r="C1830" s="797">
        <v>1842.3</v>
      </c>
      <c r="D1830" s="797">
        <v>6</v>
      </c>
      <c r="E1830" s="176">
        <f t="shared" si="172"/>
        <v>42455523.300000094</v>
      </c>
      <c r="F1830" s="176">
        <f t="shared" si="172"/>
        <v>1455082</v>
      </c>
      <c r="G1830" s="177">
        <f t="shared" si="168"/>
        <v>2070329.8999999166</v>
      </c>
      <c r="H1830" s="177">
        <f t="shared" si="169"/>
        <v>8431</v>
      </c>
    </row>
    <row r="1831" spans="1:8" x14ac:dyDescent="0.25">
      <c r="A1831" s="796" t="s">
        <v>853</v>
      </c>
      <c r="B1831" s="797">
        <v>1843</v>
      </c>
      <c r="C1831" s="797">
        <v>3685.6</v>
      </c>
      <c r="D1831" s="797">
        <v>24</v>
      </c>
      <c r="E1831" s="176">
        <f t="shared" si="172"/>
        <v>42459208.900000095</v>
      </c>
      <c r="F1831" s="176">
        <f t="shared" si="172"/>
        <v>1455106</v>
      </c>
      <c r="G1831" s="177">
        <f t="shared" si="168"/>
        <v>2066644.2999999151</v>
      </c>
      <c r="H1831" s="177">
        <f t="shared" si="169"/>
        <v>8407</v>
      </c>
    </row>
    <row r="1832" spans="1:8" x14ac:dyDescent="0.25">
      <c r="A1832" s="796" t="s">
        <v>853</v>
      </c>
      <c r="B1832" s="797">
        <v>1844</v>
      </c>
      <c r="C1832" s="797">
        <v>3687.9</v>
      </c>
      <c r="D1832" s="797">
        <v>18</v>
      </c>
      <c r="E1832" s="176">
        <f t="shared" si="172"/>
        <v>42462896.800000094</v>
      </c>
      <c r="F1832" s="176">
        <f t="shared" si="172"/>
        <v>1455124</v>
      </c>
      <c r="G1832" s="177">
        <f t="shared" si="168"/>
        <v>2062956.3999999166</v>
      </c>
      <c r="H1832" s="177">
        <f t="shared" si="169"/>
        <v>8389</v>
      </c>
    </row>
    <row r="1833" spans="1:8" x14ac:dyDescent="0.25">
      <c r="A1833" s="796" t="s">
        <v>853</v>
      </c>
      <c r="B1833" s="797">
        <v>1845</v>
      </c>
      <c r="C1833" s="797">
        <v>3690.3</v>
      </c>
      <c r="D1833" s="797">
        <v>29</v>
      </c>
      <c r="E1833" s="176">
        <f t="shared" si="172"/>
        <v>42466587.100000091</v>
      </c>
      <c r="F1833" s="176">
        <f t="shared" si="172"/>
        <v>1455153</v>
      </c>
      <c r="G1833" s="177">
        <f t="shared" si="168"/>
        <v>2059266.0999999195</v>
      </c>
      <c r="H1833" s="177">
        <f t="shared" si="169"/>
        <v>8360</v>
      </c>
    </row>
    <row r="1834" spans="1:8" x14ac:dyDescent="0.25">
      <c r="A1834" s="796" t="s">
        <v>853</v>
      </c>
      <c r="B1834" s="797">
        <v>1846</v>
      </c>
      <c r="C1834" s="797">
        <v>3691.8</v>
      </c>
      <c r="D1834" s="797">
        <v>24</v>
      </c>
      <c r="E1834" s="176">
        <f t="shared" si="172"/>
        <v>42470278.900000088</v>
      </c>
      <c r="F1834" s="176">
        <f t="shared" si="172"/>
        <v>1455177</v>
      </c>
      <c r="G1834" s="177">
        <f t="shared" si="168"/>
        <v>2055574.2999999225</v>
      </c>
      <c r="H1834" s="177">
        <f t="shared" si="169"/>
        <v>8336</v>
      </c>
    </row>
    <row r="1835" spans="1:8" x14ac:dyDescent="0.25">
      <c r="A1835" s="796" t="s">
        <v>853</v>
      </c>
      <c r="B1835" s="797">
        <v>1847</v>
      </c>
      <c r="C1835" s="797">
        <v>1846.7</v>
      </c>
      <c r="D1835" s="797">
        <v>12</v>
      </c>
      <c r="E1835" s="176">
        <f t="shared" si="172"/>
        <v>42472125.600000091</v>
      </c>
      <c r="F1835" s="176">
        <f t="shared" si="172"/>
        <v>1455189</v>
      </c>
      <c r="G1835" s="177">
        <f t="shared" si="168"/>
        <v>2053727.5999999195</v>
      </c>
      <c r="H1835" s="177">
        <f t="shared" si="169"/>
        <v>8324</v>
      </c>
    </row>
    <row r="1836" spans="1:8" x14ac:dyDescent="0.25">
      <c r="A1836" s="796" t="s">
        <v>853</v>
      </c>
      <c r="B1836" s="797">
        <v>1849</v>
      </c>
      <c r="C1836" s="797">
        <v>9245</v>
      </c>
      <c r="D1836" s="797">
        <v>42</v>
      </c>
      <c r="E1836" s="176">
        <f t="shared" si="172"/>
        <v>42481370.600000091</v>
      </c>
      <c r="F1836" s="176">
        <f t="shared" si="172"/>
        <v>1455231</v>
      </c>
      <c r="G1836" s="177">
        <f t="shared" si="168"/>
        <v>2044482.5999999195</v>
      </c>
      <c r="H1836" s="177">
        <f t="shared" si="169"/>
        <v>8282</v>
      </c>
    </row>
    <row r="1837" spans="1:8" x14ac:dyDescent="0.25">
      <c r="A1837" s="796" t="s">
        <v>853</v>
      </c>
      <c r="B1837" s="797">
        <v>1850</v>
      </c>
      <c r="C1837" s="797">
        <v>5550.2999999999993</v>
      </c>
      <c r="D1837" s="797">
        <v>36</v>
      </c>
      <c r="E1837" s="176">
        <f t="shared" si="172"/>
        <v>42486920.900000088</v>
      </c>
      <c r="F1837" s="176">
        <f t="shared" si="172"/>
        <v>1455267</v>
      </c>
      <c r="G1837" s="177">
        <f t="shared" si="168"/>
        <v>2038932.2999999225</v>
      </c>
      <c r="H1837" s="177">
        <f t="shared" si="169"/>
        <v>8246</v>
      </c>
    </row>
    <row r="1838" spans="1:8" x14ac:dyDescent="0.25">
      <c r="A1838" s="796" t="s">
        <v>853</v>
      </c>
      <c r="B1838" s="797">
        <v>1851</v>
      </c>
      <c r="C1838" s="797">
        <v>5553.5</v>
      </c>
      <c r="D1838" s="797">
        <v>36</v>
      </c>
      <c r="E1838" s="176">
        <f t="shared" si="172"/>
        <v>42492474.400000088</v>
      </c>
      <c r="F1838" s="176">
        <f t="shared" si="172"/>
        <v>1455303</v>
      </c>
      <c r="G1838" s="177">
        <f t="shared" si="168"/>
        <v>2033378.7999999225</v>
      </c>
      <c r="H1838" s="177">
        <f t="shared" si="169"/>
        <v>8210</v>
      </c>
    </row>
    <row r="1839" spans="1:8" x14ac:dyDescent="0.25">
      <c r="A1839" s="796" t="s">
        <v>853</v>
      </c>
      <c r="B1839" s="797">
        <v>1852</v>
      </c>
      <c r="C1839" s="797">
        <v>3703.9</v>
      </c>
      <c r="D1839" s="797">
        <v>18</v>
      </c>
      <c r="E1839" s="176">
        <f t="shared" si="172"/>
        <v>42496178.300000086</v>
      </c>
      <c r="F1839" s="176">
        <f t="shared" si="172"/>
        <v>1455321</v>
      </c>
      <c r="G1839" s="177">
        <f t="shared" si="168"/>
        <v>2029674.899999924</v>
      </c>
      <c r="H1839" s="177">
        <f t="shared" si="169"/>
        <v>8192</v>
      </c>
    </row>
    <row r="1840" spans="1:8" x14ac:dyDescent="0.25">
      <c r="A1840" s="796" t="s">
        <v>853</v>
      </c>
      <c r="B1840" s="797">
        <v>1853</v>
      </c>
      <c r="C1840" s="797">
        <v>1852.9</v>
      </c>
      <c r="D1840" s="797">
        <v>12</v>
      </c>
      <c r="E1840" s="176">
        <f t="shared" si="172"/>
        <v>42498031.200000085</v>
      </c>
      <c r="F1840" s="176">
        <f t="shared" si="172"/>
        <v>1455333</v>
      </c>
      <c r="G1840" s="177">
        <f t="shared" si="168"/>
        <v>2027821.9999999255</v>
      </c>
      <c r="H1840" s="177">
        <f t="shared" si="169"/>
        <v>8180</v>
      </c>
    </row>
    <row r="1841" spans="1:8" x14ac:dyDescent="0.25">
      <c r="A1841" s="796" t="s">
        <v>853</v>
      </c>
      <c r="B1841" s="797">
        <v>1854</v>
      </c>
      <c r="C1841" s="797">
        <v>5562</v>
      </c>
      <c r="D1841" s="797">
        <v>30</v>
      </c>
      <c r="E1841" s="176">
        <f t="shared" si="172"/>
        <v>42503593.200000085</v>
      </c>
      <c r="F1841" s="176">
        <f t="shared" si="172"/>
        <v>1455363</v>
      </c>
      <c r="G1841" s="177">
        <f t="shared" si="168"/>
        <v>2022259.9999999255</v>
      </c>
      <c r="H1841" s="177">
        <f t="shared" si="169"/>
        <v>8150</v>
      </c>
    </row>
    <row r="1842" spans="1:8" x14ac:dyDescent="0.25">
      <c r="A1842" s="796" t="s">
        <v>853</v>
      </c>
      <c r="B1842" s="797">
        <v>1855</v>
      </c>
      <c r="C1842" s="797">
        <v>1855.2</v>
      </c>
      <c r="D1842" s="797">
        <v>6</v>
      </c>
      <c r="E1842" s="176">
        <f t="shared" si="172"/>
        <v>42505448.400000088</v>
      </c>
      <c r="F1842" s="176">
        <f t="shared" si="172"/>
        <v>1455369</v>
      </c>
      <c r="G1842" s="177">
        <f t="shared" si="168"/>
        <v>2020404.7999999225</v>
      </c>
      <c r="H1842" s="177">
        <f t="shared" si="169"/>
        <v>8144</v>
      </c>
    </row>
    <row r="1843" spans="1:8" x14ac:dyDescent="0.25">
      <c r="A1843" s="796" t="s">
        <v>853</v>
      </c>
      <c r="B1843" s="797">
        <v>1856</v>
      </c>
      <c r="C1843" s="797">
        <v>5568</v>
      </c>
      <c r="D1843" s="797">
        <v>30</v>
      </c>
      <c r="E1843" s="176">
        <f t="shared" si="172"/>
        <v>42511016.400000088</v>
      </c>
      <c r="F1843" s="176">
        <f t="shared" si="172"/>
        <v>1455399</v>
      </c>
      <c r="G1843" s="177">
        <f t="shared" si="168"/>
        <v>2014836.7999999225</v>
      </c>
      <c r="H1843" s="177">
        <f t="shared" si="169"/>
        <v>8114</v>
      </c>
    </row>
    <row r="1844" spans="1:8" x14ac:dyDescent="0.25">
      <c r="A1844" s="796" t="s">
        <v>853</v>
      </c>
      <c r="B1844" s="797">
        <v>1857</v>
      </c>
      <c r="C1844" s="797">
        <v>1856.7</v>
      </c>
      <c r="D1844" s="797">
        <v>7</v>
      </c>
      <c r="E1844" s="176">
        <f t="shared" ref="E1844:F1859" si="173">E1843+C1844</f>
        <v>42512873.100000091</v>
      </c>
      <c r="F1844" s="176">
        <f t="shared" si="173"/>
        <v>1455406</v>
      </c>
      <c r="G1844" s="177">
        <f t="shared" si="168"/>
        <v>2012980.0999999195</v>
      </c>
      <c r="H1844" s="177">
        <f t="shared" si="169"/>
        <v>8107</v>
      </c>
    </row>
    <row r="1845" spans="1:8" x14ac:dyDescent="0.25">
      <c r="A1845" s="796" t="s">
        <v>853</v>
      </c>
      <c r="B1845" s="797">
        <v>1859</v>
      </c>
      <c r="C1845" s="797">
        <v>3717.8</v>
      </c>
      <c r="D1845" s="797">
        <v>24</v>
      </c>
      <c r="E1845" s="176">
        <f t="shared" si="173"/>
        <v>42516590.900000088</v>
      </c>
      <c r="F1845" s="176">
        <f t="shared" si="173"/>
        <v>1455430</v>
      </c>
      <c r="G1845" s="177">
        <f t="shared" si="168"/>
        <v>2009262.2999999225</v>
      </c>
      <c r="H1845" s="177">
        <f t="shared" si="169"/>
        <v>8083</v>
      </c>
    </row>
    <row r="1846" spans="1:8" x14ac:dyDescent="0.25">
      <c r="A1846" s="796" t="s">
        <v>853</v>
      </c>
      <c r="B1846" s="797">
        <v>1860</v>
      </c>
      <c r="C1846" s="797">
        <v>1860</v>
      </c>
      <c r="D1846" s="797">
        <v>12</v>
      </c>
      <c r="E1846" s="176">
        <f t="shared" si="173"/>
        <v>42518450.900000088</v>
      </c>
      <c r="F1846" s="176">
        <f t="shared" si="173"/>
        <v>1455442</v>
      </c>
      <c r="G1846" s="177">
        <f t="shared" si="168"/>
        <v>2007402.2999999225</v>
      </c>
      <c r="H1846" s="177">
        <f t="shared" si="169"/>
        <v>8071</v>
      </c>
    </row>
    <row r="1847" spans="1:8" x14ac:dyDescent="0.25">
      <c r="A1847" s="796" t="s">
        <v>853</v>
      </c>
      <c r="B1847" s="797">
        <v>1861</v>
      </c>
      <c r="C1847" s="797">
        <v>3722</v>
      </c>
      <c r="D1847" s="797">
        <v>18</v>
      </c>
      <c r="E1847" s="176">
        <f t="shared" si="173"/>
        <v>42522172.900000088</v>
      </c>
      <c r="F1847" s="176">
        <f t="shared" si="173"/>
        <v>1455460</v>
      </c>
      <c r="G1847" s="177">
        <f t="shared" si="168"/>
        <v>2003680.2999999225</v>
      </c>
      <c r="H1847" s="177">
        <f t="shared" si="169"/>
        <v>8053</v>
      </c>
    </row>
    <row r="1848" spans="1:8" x14ac:dyDescent="0.25">
      <c r="A1848" s="796" t="s">
        <v>853</v>
      </c>
      <c r="B1848" s="797">
        <v>1862</v>
      </c>
      <c r="C1848" s="797">
        <v>9309.6</v>
      </c>
      <c r="D1848" s="797">
        <v>48</v>
      </c>
      <c r="E1848" s="176">
        <f t="shared" si="173"/>
        <v>42531482.500000089</v>
      </c>
      <c r="F1848" s="176">
        <f t="shared" si="173"/>
        <v>1455508</v>
      </c>
      <c r="G1848" s="177">
        <f t="shared" si="168"/>
        <v>1994370.699999921</v>
      </c>
      <c r="H1848" s="177">
        <f t="shared" si="169"/>
        <v>8005</v>
      </c>
    </row>
    <row r="1849" spans="1:8" x14ac:dyDescent="0.25">
      <c r="A1849" s="796" t="s">
        <v>853</v>
      </c>
      <c r="B1849" s="797">
        <v>1863</v>
      </c>
      <c r="C1849" s="797">
        <v>3726.6000000000004</v>
      </c>
      <c r="D1849" s="797">
        <v>18</v>
      </c>
      <c r="E1849" s="176">
        <f t="shared" si="173"/>
        <v>42535209.100000091</v>
      </c>
      <c r="F1849" s="176">
        <f t="shared" si="173"/>
        <v>1455526</v>
      </c>
      <c r="G1849" s="177">
        <f t="shared" si="168"/>
        <v>1990644.0999999195</v>
      </c>
      <c r="H1849" s="177">
        <f t="shared" si="169"/>
        <v>7987</v>
      </c>
    </row>
    <row r="1850" spans="1:8" x14ac:dyDescent="0.25">
      <c r="A1850" s="796" t="s">
        <v>853</v>
      </c>
      <c r="B1850" s="797">
        <v>1864</v>
      </c>
      <c r="C1850" s="797">
        <v>5592.4</v>
      </c>
      <c r="D1850" s="797">
        <v>36</v>
      </c>
      <c r="E1850" s="176">
        <f t="shared" si="173"/>
        <v>42540801.500000089</v>
      </c>
      <c r="F1850" s="176">
        <f t="shared" si="173"/>
        <v>1455562</v>
      </c>
      <c r="G1850" s="177">
        <f t="shared" si="168"/>
        <v>1985051.699999921</v>
      </c>
      <c r="H1850" s="177">
        <f t="shared" si="169"/>
        <v>7951</v>
      </c>
    </row>
    <row r="1851" spans="1:8" x14ac:dyDescent="0.25">
      <c r="A1851" s="796" t="s">
        <v>853</v>
      </c>
      <c r="B1851" s="797">
        <v>1865</v>
      </c>
      <c r="C1851" s="797">
        <v>5594.1</v>
      </c>
      <c r="D1851" s="797">
        <v>32</v>
      </c>
      <c r="E1851" s="176">
        <f t="shared" si="173"/>
        <v>42546395.600000091</v>
      </c>
      <c r="F1851" s="176">
        <f t="shared" si="173"/>
        <v>1455594</v>
      </c>
      <c r="G1851" s="177">
        <f t="shared" si="168"/>
        <v>1979457.5999999195</v>
      </c>
      <c r="H1851" s="177">
        <f t="shared" si="169"/>
        <v>7919</v>
      </c>
    </row>
    <row r="1852" spans="1:8" x14ac:dyDescent="0.25">
      <c r="A1852" s="796" t="s">
        <v>853</v>
      </c>
      <c r="B1852" s="797">
        <v>1866</v>
      </c>
      <c r="C1852" s="797">
        <v>3731.4</v>
      </c>
      <c r="D1852" s="797">
        <v>18</v>
      </c>
      <c r="E1852" s="176">
        <f t="shared" si="173"/>
        <v>42550127.000000089</v>
      </c>
      <c r="F1852" s="176">
        <f t="shared" si="173"/>
        <v>1455612</v>
      </c>
      <c r="G1852" s="177">
        <f t="shared" si="168"/>
        <v>1975726.199999921</v>
      </c>
      <c r="H1852" s="177">
        <f t="shared" si="169"/>
        <v>7901</v>
      </c>
    </row>
    <row r="1853" spans="1:8" x14ac:dyDescent="0.25">
      <c r="A1853" s="796" t="s">
        <v>853</v>
      </c>
      <c r="B1853" s="797">
        <v>1867</v>
      </c>
      <c r="C1853" s="797">
        <v>1866.5</v>
      </c>
      <c r="D1853" s="797">
        <v>6</v>
      </c>
      <c r="E1853" s="176">
        <f t="shared" si="173"/>
        <v>42551993.500000089</v>
      </c>
      <c r="F1853" s="176">
        <f t="shared" si="173"/>
        <v>1455618</v>
      </c>
      <c r="G1853" s="177">
        <f t="shared" si="168"/>
        <v>1973859.699999921</v>
      </c>
      <c r="H1853" s="177">
        <f t="shared" si="169"/>
        <v>7895</v>
      </c>
    </row>
    <row r="1854" spans="1:8" x14ac:dyDescent="0.25">
      <c r="A1854" s="796" t="s">
        <v>853</v>
      </c>
      <c r="B1854" s="797">
        <v>1868</v>
      </c>
      <c r="C1854" s="797">
        <v>5604.1</v>
      </c>
      <c r="D1854" s="797">
        <v>18</v>
      </c>
      <c r="E1854" s="176">
        <f t="shared" si="173"/>
        <v>42557597.600000091</v>
      </c>
      <c r="F1854" s="176">
        <f t="shared" si="173"/>
        <v>1455636</v>
      </c>
      <c r="G1854" s="177">
        <f t="shared" si="168"/>
        <v>1968255.5999999195</v>
      </c>
      <c r="H1854" s="177">
        <f t="shared" si="169"/>
        <v>7877</v>
      </c>
    </row>
    <row r="1855" spans="1:8" x14ac:dyDescent="0.25">
      <c r="A1855" s="796" t="s">
        <v>853</v>
      </c>
      <c r="B1855" s="797">
        <v>1869</v>
      </c>
      <c r="C1855" s="797">
        <v>3737.7</v>
      </c>
      <c r="D1855" s="797">
        <v>18</v>
      </c>
      <c r="E1855" s="176">
        <f t="shared" si="173"/>
        <v>42561335.300000094</v>
      </c>
      <c r="F1855" s="176">
        <f t="shared" si="173"/>
        <v>1455654</v>
      </c>
      <c r="G1855" s="177">
        <f t="shared" si="168"/>
        <v>1964517.8999999166</v>
      </c>
      <c r="H1855" s="177">
        <f t="shared" si="169"/>
        <v>7859</v>
      </c>
    </row>
    <row r="1856" spans="1:8" x14ac:dyDescent="0.25">
      <c r="A1856" s="796" t="s">
        <v>853</v>
      </c>
      <c r="B1856" s="797">
        <v>1870</v>
      </c>
      <c r="C1856" s="797">
        <v>1869.6</v>
      </c>
      <c r="D1856" s="797">
        <v>6</v>
      </c>
      <c r="E1856" s="176">
        <f t="shared" si="173"/>
        <v>42563204.900000095</v>
      </c>
      <c r="F1856" s="176">
        <f t="shared" si="173"/>
        <v>1455660</v>
      </c>
      <c r="G1856" s="177">
        <f t="shared" si="168"/>
        <v>1962648.2999999151</v>
      </c>
      <c r="H1856" s="177">
        <f t="shared" si="169"/>
        <v>7853</v>
      </c>
    </row>
    <row r="1857" spans="1:8" x14ac:dyDescent="0.25">
      <c r="A1857" s="796" t="s">
        <v>853</v>
      </c>
      <c r="B1857" s="797">
        <v>1871</v>
      </c>
      <c r="C1857" s="797">
        <v>7483.2</v>
      </c>
      <c r="D1857" s="797">
        <v>45</v>
      </c>
      <c r="E1857" s="176">
        <f t="shared" si="173"/>
        <v>42570688.100000098</v>
      </c>
      <c r="F1857" s="176">
        <f t="shared" si="173"/>
        <v>1455705</v>
      </c>
      <c r="G1857" s="177">
        <f t="shared" si="168"/>
        <v>1955165.0999999121</v>
      </c>
      <c r="H1857" s="177">
        <f t="shared" si="169"/>
        <v>7808</v>
      </c>
    </row>
    <row r="1858" spans="1:8" x14ac:dyDescent="0.25">
      <c r="A1858" s="796" t="s">
        <v>853</v>
      </c>
      <c r="B1858" s="797">
        <v>1872</v>
      </c>
      <c r="C1858" s="797">
        <v>3744.1000000000004</v>
      </c>
      <c r="D1858" s="797">
        <v>18</v>
      </c>
      <c r="E1858" s="176">
        <f t="shared" si="173"/>
        <v>42574432.2000001</v>
      </c>
      <c r="F1858" s="176">
        <f t="shared" si="173"/>
        <v>1455723</v>
      </c>
      <c r="G1858" s="177">
        <f t="shared" si="168"/>
        <v>1951420.9999999106</v>
      </c>
      <c r="H1858" s="177">
        <f t="shared" si="169"/>
        <v>7790</v>
      </c>
    </row>
    <row r="1859" spans="1:8" x14ac:dyDescent="0.25">
      <c r="A1859" s="796" t="s">
        <v>853</v>
      </c>
      <c r="B1859" s="797">
        <v>1874</v>
      </c>
      <c r="C1859" s="797">
        <v>13119.800000000001</v>
      </c>
      <c r="D1859" s="797">
        <v>66</v>
      </c>
      <c r="E1859" s="176">
        <f t="shared" si="173"/>
        <v>42587552.000000097</v>
      </c>
      <c r="F1859" s="176">
        <f t="shared" si="173"/>
        <v>1455789</v>
      </c>
      <c r="G1859" s="177">
        <f t="shared" ref="G1859:G1922" si="174">$E$2394-E1859</f>
        <v>1938301.1999999136</v>
      </c>
      <c r="H1859" s="177">
        <f t="shared" ref="H1859:H1922" si="175">$F$2394-F1859</f>
        <v>7724</v>
      </c>
    </row>
    <row r="1860" spans="1:8" x14ac:dyDescent="0.25">
      <c r="A1860" s="796" t="s">
        <v>853</v>
      </c>
      <c r="B1860" s="797">
        <v>1875</v>
      </c>
      <c r="C1860" s="797">
        <v>3749.9</v>
      </c>
      <c r="D1860" s="797">
        <v>16</v>
      </c>
      <c r="E1860" s="176">
        <f t="shared" ref="E1860:F1875" si="176">E1859+C1860</f>
        <v>42591301.900000095</v>
      </c>
      <c r="F1860" s="176">
        <f t="shared" si="176"/>
        <v>1455805</v>
      </c>
      <c r="G1860" s="177">
        <f t="shared" si="174"/>
        <v>1934551.2999999151</v>
      </c>
      <c r="H1860" s="177">
        <f t="shared" si="175"/>
        <v>7708</v>
      </c>
    </row>
    <row r="1861" spans="1:8" x14ac:dyDescent="0.25">
      <c r="A1861" s="796" t="s">
        <v>853</v>
      </c>
      <c r="B1861" s="797">
        <v>1876</v>
      </c>
      <c r="C1861" s="797">
        <v>5627.8</v>
      </c>
      <c r="D1861" s="797">
        <v>34</v>
      </c>
      <c r="E1861" s="176">
        <f t="shared" si="176"/>
        <v>42596929.700000092</v>
      </c>
      <c r="F1861" s="176">
        <f t="shared" si="176"/>
        <v>1455839</v>
      </c>
      <c r="G1861" s="177">
        <f t="shared" si="174"/>
        <v>1928923.499999918</v>
      </c>
      <c r="H1861" s="177">
        <f t="shared" si="175"/>
        <v>7674</v>
      </c>
    </row>
    <row r="1862" spans="1:8" x14ac:dyDescent="0.25">
      <c r="A1862" s="796" t="s">
        <v>853</v>
      </c>
      <c r="B1862" s="797">
        <v>1877</v>
      </c>
      <c r="C1862" s="797">
        <v>1877.1</v>
      </c>
      <c r="D1862" s="797">
        <v>6</v>
      </c>
      <c r="E1862" s="176">
        <f t="shared" si="176"/>
        <v>42598806.800000094</v>
      </c>
      <c r="F1862" s="176">
        <f t="shared" si="176"/>
        <v>1455845</v>
      </c>
      <c r="G1862" s="177">
        <f t="shared" si="174"/>
        <v>1927046.3999999166</v>
      </c>
      <c r="H1862" s="177">
        <f t="shared" si="175"/>
        <v>7668</v>
      </c>
    </row>
    <row r="1863" spans="1:8" x14ac:dyDescent="0.25">
      <c r="A1863" s="796" t="s">
        <v>853</v>
      </c>
      <c r="B1863" s="797">
        <v>1878</v>
      </c>
      <c r="C1863" s="797">
        <v>9389.6</v>
      </c>
      <c r="D1863" s="797">
        <v>54</v>
      </c>
      <c r="E1863" s="176">
        <f t="shared" si="176"/>
        <v>42608196.400000095</v>
      </c>
      <c r="F1863" s="176">
        <f t="shared" si="176"/>
        <v>1455899</v>
      </c>
      <c r="G1863" s="177">
        <f t="shared" si="174"/>
        <v>1917656.7999999151</v>
      </c>
      <c r="H1863" s="177">
        <f t="shared" si="175"/>
        <v>7614</v>
      </c>
    </row>
    <row r="1864" spans="1:8" x14ac:dyDescent="0.25">
      <c r="A1864" s="796" t="s">
        <v>853</v>
      </c>
      <c r="B1864" s="797">
        <v>1879</v>
      </c>
      <c r="C1864" s="797">
        <v>1879.4</v>
      </c>
      <c r="D1864" s="797">
        <v>12</v>
      </c>
      <c r="E1864" s="176">
        <f t="shared" si="176"/>
        <v>42610075.800000094</v>
      </c>
      <c r="F1864" s="176">
        <f t="shared" si="176"/>
        <v>1455911</v>
      </c>
      <c r="G1864" s="177">
        <f t="shared" si="174"/>
        <v>1915777.3999999166</v>
      </c>
      <c r="H1864" s="177">
        <f t="shared" si="175"/>
        <v>7602</v>
      </c>
    </row>
    <row r="1865" spans="1:8" x14ac:dyDescent="0.25">
      <c r="A1865" s="796" t="s">
        <v>853</v>
      </c>
      <c r="B1865" s="797">
        <v>1880</v>
      </c>
      <c r="C1865" s="797">
        <v>3760.6000000000004</v>
      </c>
      <c r="D1865" s="797">
        <v>24</v>
      </c>
      <c r="E1865" s="176">
        <f t="shared" si="176"/>
        <v>42613836.400000095</v>
      </c>
      <c r="F1865" s="176">
        <f t="shared" si="176"/>
        <v>1455935</v>
      </c>
      <c r="G1865" s="177">
        <f t="shared" si="174"/>
        <v>1912016.7999999151</v>
      </c>
      <c r="H1865" s="177">
        <f t="shared" si="175"/>
        <v>7578</v>
      </c>
    </row>
    <row r="1866" spans="1:8" x14ac:dyDescent="0.25">
      <c r="A1866" s="796" t="s">
        <v>853</v>
      </c>
      <c r="B1866" s="797">
        <v>1881</v>
      </c>
      <c r="C1866" s="797">
        <v>1881.1</v>
      </c>
      <c r="D1866" s="797">
        <v>12</v>
      </c>
      <c r="E1866" s="176">
        <f t="shared" si="176"/>
        <v>42615717.500000097</v>
      </c>
      <c r="F1866" s="176">
        <f t="shared" si="176"/>
        <v>1455947</v>
      </c>
      <c r="G1866" s="177">
        <f t="shared" si="174"/>
        <v>1910135.6999999136</v>
      </c>
      <c r="H1866" s="177">
        <f t="shared" si="175"/>
        <v>7566</v>
      </c>
    </row>
    <row r="1867" spans="1:8" x14ac:dyDescent="0.25">
      <c r="A1867" s="796" t="s">
        <v>853</v>
      </c>
      <c r="B1867" s="797">
        <v>1882</v>
      </c>
      <c r="C1867" s="797">
        <v>3763.6</v>
      </c>
      <c r="D1867" s="797">
        <v>24</v>
      </c>
      <c r="E1867" s="176">
        <f t="shared" si="176"/>
        <v>42619481.100000098</v>
      </c>
      <c r="F1867" s="176">
        <f t="shared" si="176"/>
        <v>1455971</v>
      </c>
      <c r="G1867" s="177">
        <f t="shared" si="174"/>
        <v>1906372.0999999121</v>
      </c>
      <c r="H1867" s="177">
        <f t="shared" si="175"/>
        <v>7542</v>
      </c>
    </row>
    <row r="1868" spans="1:8" x14ac:dyDescent="0.25">
      <c r="A1868" s="796" t="s">
        <v>853</v>
      </c>
      <c r="B1868" s="797">
        <v>1883</v>
      </c>
      <c r="C1868" s="797">
        <v>5650</v>
      </c>
      <c r="D1868" s="797">
        <v>24</v>
      </c>
      <c r="E1868" s="176">
        <f t="shared" si="176"/>
        <v>42625131.100000098</v>
      </c>
      <c r="F1868" s="176">
        <f t="shared" si="176"/>
        <v>1455995</v>
      </c>
      <c r="G1868" s="177">
        <f t="shared" si="174"/>
        <v>1900722.0999999121</v>
      </c>
      <c r="H1868" s="177">
        <f t="shared" si="175"/>
        <v>7518</v>
      </c>
    </row>
    <row r="1869" spans="1:8" x14ac:dyDescent="0.25">
      <c r="A1869" s="796" t="s">
        <v>853</v>
      </c>
      <c r="B1869" s="797">
        <v>1884</v>
      </c>
      <c r="C1869" s="797">
        <v>1883.6</v>
      </c>
      <c r="D1869" s="797">
        <v>12</v>
      </c>
      <c r="E1869" s="176">
        <f t="shared" si="176"/>
        <v>42627014.7000001</v>
      </c>
      <c r="F1869" s="176">
        <f t="shared" si="176"/>
        <v>1456007</v>
      </c>
      <c r="G1869" s="177">
        <f t="shared" si="174"/>
        <v>1898838.4999999106</v>
      </c>
      <c r="H1869" s="177">
        <f t="shared" si="175"/>
        <v>7506</v>
      </c>
    </row>
    <row r="1870" spans="1:8" x14ac:dyDescent="0.25">
      <c r="A1870" s="796" t="s">
        <v>853</v>
      </c>
      <c r="B1870" s="797">
        <v>1885</v>
      </c>
      <c r="C1870" s="797">
        <v>1885.3</v>
      </c>
      <c r="D1870" s="797">
        <v>6</v>
      </c>
      <c r="E1870" s="176">
        <f t="shared" si="176"/>
        <v>42628900.000000097</v>
      </c>
      <c r="F1870" s="176">
        <f t="shared" si="176"/>
        <v>1456013</v>
      </c>
      <c r="G1870" s="177">
        <f t="shared" si="174"/>
        <v>1896953.1999999136</v>
      </c>
      <c r="H1870" s="177">
        <f t="shared" si="175"/>
        <v>7500</v>
      </c>
    </row>
    <row r="1871" spans="1:8" x14ac:dyDescent="0.25">
      <c r="A1871" s="796" t="s">
        <v>853</v>
      </c>
      <c r="B1871" s="797">
        <v>1886</v>
      </c>
      <c r="C1871" s="797">
        <v>3772.6000000000004</v>
      </c>
      <c r="D1871" s="797">
        <v>18</v>
      </c>
      <c r="E1871" s="176">
        <f t="shared" si="176"/>
        <v>42632672.600000098</v>
      </c>
      <c r="F1871" s="176">
        <f t="shared" si="176"/>
        <v>1456031</v>
      </c>
      <c r="G1871" s="177">
        <f t="shared" si="174"/>
        <v>1893180.5999999121</v>
      </c>
      <c r="H1871" s="177">
        <f t="shared" si="175"/>
        <v>7482</v>
      </c>
    </row>
    <row r="1872" spans="1:8" x14ac:dyDescent="0.25">
      <c r="A1872" s="796" t="s">
        <v>853</v>
      </c>
      <c r="B1872" s="797">
        <v>1887</v>
      </c>
      <c r="C1872" s="797">
        <v>5660.9</v>
      </c>
      <c r="D1872" s="797">
        <v>29</v>
      </c>
      <c r="E1872" s="176">
        <f t="shared" si="176"/>
        <v>42638333.500000097</v>
      </c>
      <c r="F1872" s="176">
        <f t="shared" si="176"/>
        <v>1456060</v>
      </c>
      <c r="G1872" s="177">
        <f t="shared" si="174"/>
        <v>1887519.6999999136</v>
      </c>
      <c r="H1872" s="177">
        <f t="shared" si="175"/>
        <v>7453</v>
      </c>
    </row>
    <row r="1873" spans="1:8" x14ac:dyDescent="0.25">
      <c r="A1873" s="796" t="s">
        <v>853</v>
      </c>
      <c r="B1873" s="797">
        <v>1888</v>
      </c>
      <c r="C1873" s="797">
        <v>13216.1</v>
      </c>
      <c r="D1873" s="797">
        <v>88</v>
      </c>
      <c r="E1873" s="176">
        <f t="shared" si="176"/>
        <v>42651549.600000098</v>
      </c>
      <c r="F1873" s="176">
        <f t="shared" si="176"/>
        <v>1456148</v>
      </c>
      <c r="G1873" s="177">
        <f t="shared" si="174"/>
        <v>1874303.5999999121</v>
      </c>
      <c r="H1873" s="177">
        <f t="shared" si="175"/>
        <v>7365</v>
      </c>
    </row>
    <row r="1874" spans="1:8" x14ac:dyDescent="0.25">
      <c r="A1874" s="796" t="s">
        <v>853</v>
      </c>
      <c r="B1874" s="797">
        <v>1889</v>
      </c>
      <c r="C1874" s="797">
        <v>3777.8</v>
      </c>
      <c r="D1874" s="797">
        <v>16</v>
      </c>
      <c r="E1874" s="176">
        <f t="shared" si="176"/>
        <v>42655327.400000095</v>
      </c>
      <c r="F1874" s="176">
        <f t="shared" si="176"/>
        <v>1456164</v>
      </c>
      <c r="G1874" s="177">
        <f t="shared" si="174"/>
        <v>1870525.7999999151</v>
      </c>
      <c r="H1874" s="177">
        <f t="shared" si="175"/>
        <v>7349</v>
      </c>
    </row>
    <row r="1875" spans="1:8" x14ac:dyDescent="0.25">
      <c r="A1875" s="796" t="s">
        <v>853</v>
      </c>
      <c r="B1875" s="797">
        <v>1890</v>
      </c>
      <c r="C1875" s="797">
        <v>1890.3</v>
      </c>
      <c r="D1875" s="797">
        <v>12</v>
      </c>
      <c r="E1875" s="176">
        <f t="shared" si="176"/>
        <v>42657217.700000092</v>
      </c>
      <c r="F1875" s="176">
        <f t="shared" si="176"/>
        <v>1456176</v>
      </c>
      <c r="G1875" s="177">
        <f t="shared" si="174"/>
        <v>1868635.499999918</v>
      </c>
      <c r="H1875" s="177">
        <f t="shared" si="175"/>
        <v>7337</v>
      </c>
    </row>
    <row r="1876" spans="1:8" x14ac:dyDescent="0.25">
      <c r="A1876" s="796" t="s">
        <v>853</v>
      </c>
      <c r="B1876" s="797">
        <v>1891</v>
      </c>
      <c r="C1876" s="797">
        <v>1891.2</v>
      </c>
      <c r="D1876" s="797">
        <v>6</v>
      </c>
      <c r="E1876" s="176">
        <f t="shared" ref="E1876:F1891" si="177">E1875+C1876</f>
        <v>42659108.900000095</v>
      </c>
      <c r="F1876" s="176">
        <f t="shared" si="177"/>
        <v>1456182</v>
      </c>
      <c r="G1876" s="177">
        <f t="shared" si="174"/>
        <v>1866744.2999999151</v>
      </c>
      <c r="H1876" s="177">
        <f t="shared" si="175"/>
        <v>7331</v>
      </c>
    </row>
    <row r="1877" spans="1:8" x14ac:dyDescent="0.25">
      <c r="A1877" s="796" t="s">
        <v>853</v>
      </c>
      <c r="B1877" s="797">
        <v>1893</v>
      </c>
      <c r="C1877" s="797">
        <v>5678.7</v>
      </c>
      <c r="D1877" s="797">
        <v>36</v>
      </c>
      <c r="E1877" s="176">
        <f t="shared" si="177"/>
        <v>42664787.600000098</v>
      </c>
      <c r="F1877" s="176">
        <f t="shared" si="177"/>
        <v>1456218</v>
      </c>
      <c r="G1877" s="177">
        <f t="shared" si="174"/>
        <v>1861065.5999999121</v>
      </c>
      <c r="H1877" s="177">
        <f t="shared" si="175"/>
        <v>7295</v>
      </c>
    </row>
    <row r="1878" spans="1:8" x14ac:dyDescent="0.25">
      <c r="A1878" s="796" t="s">
        <v>853</v>
      </c>
      <c r="B1878" s="797">
        <v>1894</v>
      </c>
      <c r="C1878" s="797">
        <v>7575.5</v>
      </c>
      <c r="D1878" s="797">
        <v>36</v>
      </c>
      <c r="E1878" s="176">
        <f t="shared" si="177"/>
        <v>42672363.100000098</v>
      </c>
      <c r="F1878" s="176">
        <f t="shared" si="177"/>
        <v>1456254</v>
      </c>
      <c r="G1878" s="177">
        <f t="shared" si="174"/>
        <v>1853490.0999999121</v>
      </c>
      <c r="H1878" s="177">
        <f t="shared" si="175"/>
        <v>7259</v>
      </c>
    </row>
    <row r="1879" spans="1:8" x14ac:dyDescent="0.25">
      <c r="A1879" s="796" t="s">
        <v>853</v>
      </c>
      <c r="B1879" s="797">
        <v>1895</v>
      </c>
      <c r="C1879" s="797">
        <v>3789.9</v>
      </c>
      <c r="D1879" s="797">
        <v>18</v>
      </c>
      <c r="E1879" s="176">
        <f t="shared" si="177"/>
        <v>42676153.000000097</v>
      </c>
      <c r="F1879" s="176">
        <f t="shared" si="177"/>
        <v>1456272</v>
      </c>
      <c r="G1879" s="177">
        <f t="shared" si="174"/>
        <v>1849700.1999999136</v>
      </c>
      <c r="H1879" s="177">
        <f t="shared" si="175"/>
        <v>7241</v>
      </c>
    </row>
    <row r="1880" spans="1:8" x14ac:dyDescent="0.25">
      <c r="A1880" s="796" t="s">
        <v>853</v>
      </c>
      <c r="B1880" s="797">
        <v>1896</v>
      </c>
      <c r="C1880" s="797">
        <v>3792.1</v>
      </c>
      <c r="D1880" s="797">
        <v>24</v>
      </c>
      <c r="E1880" s="176">
        <f t="shared" si="177"/>
        <v>42679945.100000098</v>
      </c>
      <c r="F1880" s="176">
        <f t="shared" si="177"/>
        <v>1456296</v>
      </c>
      <c r="G1880" s="177">
        <f t="shared" si="174"/>
        <v>1845908.0999999121</v>
      </c>
      <c r="H1880" s="177">
        <f t="shared" si="175"/>
        <v>7217</v>
      </c>
    </row>
    <row r="1881" spans="1:8" x14ac:dyDescent="0.25">
      <c r="A1881" s="796" t="s">
        <v>853</v>
      </c>
      <c r="B1881" s="797">
        <v>1897</v>
      </c>
      <c r="C1881" s="797">
        <v>3793.9</v>
      </c>
      <c r="D1881" s="797">
        <v>18</v>
      </c>
      <c r="E1881" s="176">
        <f t="shared" si="177"/>
        <v>42683739.000000097</v>
      </c>
      <c r="F1881" s="176">
        <f t="shared" si="177"/>
        <v>1456314</v>
      </c>
      <c r="G1881" s="177">
        <f t="shared" si="174"/>
        <v>1842114.1999999136</v>
      </c>
      <c r="H1881" s="177">
        <f t="shared" si="175"/>
        <v>7199</v>
      </c>
    </row>
    <row r="1882" spans="1:8" x14ac:dyDescent="0.25">
      <c r="A1882" s="796" t="s">
        <v>853</v>
      </c>
      <c r="B1882" s="797">
        <v>1898</v>
      </c>
      <c r="C1882" s="797">
        <v>7591.7000000000007</v>
      </c>
      <c r="D1882" s="797">
        <v>42</v>
      </c>
      <c r="E1882" s="176">
        <f t="shared" si="177"/>
        <v>42691330.7000001</v>
      </c>
      <c r="F1882" s="176">
        <f t="shared" si="177"/>
        <v>1456356</v>
      </c>
      <c r="G1882" s="177">
        <f t="shared" si="174"/>
        <v>1834522.4999999106</v>
      </c>
      <c r="H1882" s="177">
        <f t="shared" si="175"/>
        <v>7157</v>
      </c>
    </row>
    <row r="1883" spans="1:8" x14ac:dyDescent="0.25">
      <c r="A1883" s="796" t="s">
        <v>853</v>
      </c>
      <c r="B1883" s="797">
        <v>1899</v>
      </c>
      <c r="C1883" s="797">
        <v>5698</v>
      </c>
      <c r="D1883" s="797">
        <v>30</v>
      </c>
      <c r="E1883" s="176">
        <f t="shared" si="177"/>
        <v>42697028.7000001</v>
      </c>
      <c r="F1883" s="176">
        <f t="shared" si="177"/>
        <v>1456386</v>
      </c>
      <c r="G1883" s="177">
        <f t="shared" si="174"/>
        <v>1828824.4999999106</v>
      </c>
      <c r="H1883" s="177">
        <f t="shared" si="175"/>
        <v>7127</v>
      </c>
    </row>
    <row r="1884" spans="1:8" x14ac:dyDescent="0.25">
      <c r="A1884" s="796" t="s">
        <v>853</v>
      </c>
      <c r="B1884" s="797">
        <v>1901</v>
      </c>
      <c r="C1884" s="797">
        <v>1900.8</v>
      </c>
      <c r="D1884" s="797">
        <v>6</v>
      </c>
      <c r="E1884" s="176">
        <f t="shared" si="177"/>
        <v>42698929.500000097</v>
      </c>
      <c r="F1884" s="176">
        <f t="shared" si="177"/>
        <v>1456392</v>
      </c>
      <c r="G1884" s="177">
        <f t="shared" si="174"/>
        <v>1826923.6999999136</v>
      </c>
      <c r="H1884" s="177">
        <f t="shared" si="175"/>
        <v>7121</v>
      </c>
    </row>
    <row r="1885" spans="1:8" x14ac:dyDescent="0.25">
      <c r="A1885" s="796" t="s">
        <v>853</v>
      </c>
      <c r="B1885" s="797">
        <v>1902</v>
      </c>
      <c r="C1885" s="797">
        <v>3804.4</v>
      </c>
      <c r="D1885" s="797">
        <v>23</v>
      </c>
      <c r="E1885" s="176">
        <f t="shared" si="177"/>
        <v>42702733.900000095</v>
      </c>
      <c r="F1885" s="176">
        <f t="shared" si="177"/>
        <v>1456415</v>
      </c>
      <c r="G1885" s="177">
        <f t="shared" si="174"/>
        <v>1823119.2999999151</v>
      </c>
      <c r="H1885" s="177">
        <f t="shared" si="175"/>
        <v>7098</v>
      </c>
    </row>
    <row r="1886" spans="1:8" x14ac:dyDescent="0.25">
      <c r="A1886" s="796" t="s">
        <v>853</v>
      </c>
      <c r="B1886" s="797">
        <v>1903</v>
      </c>
      <c r="C1886" s="797">
        <v>3806.5</v>
      </c>
      <c r="D1886" s="797">
        <v>18</v>
      </c>
      <c r="E1886" s="176">
        <f t="shared" si="177"/>
        <v>42706540.400000095</v>
      </c>
      <c r="F1886" s="176">
        <f t="shared" si="177"/>
        <v>1456433</v>
      </c>
      <c r="G1886" s="177">
        <f t="shared" si="174"/>
        <v>1819312.7999999151</v>
      </c>
      <c r="H1886" s="177">
        <f t="shared" si="175"/>
        <v>7080</v>
      </c>
    </row>
    <row r="1887" spans="1:8" x14ac:dyDescent="0.25">
      <c r="A1887" s="796" t="s">
        <v>853</v>
      </c>
      <c r="B1887" s="797">
        <v>1904</v>
      </c>
      <c r="C1887" s="797">
        <v>3808.3</v>
      </c>
      <c r="D1887" s="797">
        <v>18</v>
      </c>
      <c r="E1887" s="176">
        <f t="shared" si="177"/>
        <v>42710348.700000092</v>
      </c>
      <c r="F1887" s="176">
        <f t="shared" si="177"/>
        <v>1456451</v>
      </c>
      <c r="G1887" s="177">
        <f t="shared" si="174"/>
        <v>1815504.499999918</v>
      </c>
      <c r="H1887" s="177">
        <f t="shared" si="175"/>
        <v>7062</v>
      </c>
    </row>
    <row r="1888" spans="1:8" x14ac:dyDescent="0.25">
      <c r="A1888" s="796" t="s">
        <v>853</v>
      </c>
      <c r="B1888" s="797">
        <v>1905</v>
      </c>
      <c r="C1888" s="797">
        <v>3810</v>
      </c>
      <c r="D1888" s="797">
        <v>18</v>
      </c>
      <c r="E1888" s="176">
        <f t="shared" si="177"/>
        <v>42714158.700000092</v>
      </c>
      <c r="F1888" s="176">
        <f t="shared" si="177"/>
        <v>1456469</v>
      </c>
      <c r="G1888" s="177">
        <f t="shared" si="174"/>
        <v>1811694.499999918</v>
      </c>
      <c r="H1888" s="177">
        <f t="shared" si="175"/>
        <v>7044</v>
      </c>
    </row>
    <row r="1889" spans="1:8" x14ac:dyDescent="0.25">
      <c r="A1889" s="796" t="s">
        <v>853</v>
      </c>
      <c r="B1889" s="797">
        <v>1910</v>
      </c>
      <c r="C1889" s="797">
        <v>5730.1</v>
      </c>
      <c r="D1889" s="797">
        <v>30</v>
      </c>
      <c r="E1889" s="176">
        <f t="shared" si="177"/>
        <v>42719888.800000094</v>
      </c>
      <c r="F1889" s="176">
        <f t="shared" si="177"/>
        <v>1456499</v>
      </c>
      <c r="G1889" s="177">
        <f t="shared" si="174"/>
        <v>1805964.3999999166</v>
      </c>
      <c r="H1889" s="177">
        <f t="shared" si="175"/>
        <v>7014</v>
      </c>
    </row>
    <row r="1890" spans="1:8" x14ac:dyDescent="0.25">
      <c r="A1890" s="796" t="s">
        <v>853</v>
      </c>
      <c r="B1890" s="797">
        <v>1911</v>
      </c>
      <c r="C1890" s="797">
        <v>1910.8</v>
      </c>
      <c r="D1890" s="797">
        <v>12</v>
      </c>
      <c r="E1890" s="176">
        <f t="shared" si="177"/>
        <v>42721799.600000091</v>
      </c>
      <c r="F1890" s="176">
        <f t="shared" si="177"/>
        <v>1456511</v>
      </c>
      <c r="G1890" s="177">
        <f t="shared" si="174"/>
        <v>1804053.5999999195</v>
      </c>
      <c r="H1890" s="177">
        <f t="shared" si="175"/>
        <v>7002</v>
      </c>
    </row>
    <row r="1891" spans="1:8" x14ac:dyDescent="0.25">
      <c r="A1891" s="796" t="s">
        <v>853</v>
      </c>
      <c r="B1891" s="797">
        <v>1912</v>
      </c>
      <c r="C1891" s="797">
        <v>3824.4</v>
      </c>
      <c r="D1891" s="797">
        <v>24</v>
      </c>
      <c r="E1891" s="176">
        <f t="shared" si="177"/>
        <v>42725624.000000089</v>
      </c>
      <c r="F1891" s="176">
        <f t="shared" si="177"/>
        <v>1456535</v>
      </c>
      <c r="G1891" s="177">
        <f t="shared" si="174"/>
        <v>1800229.199999921</v>
      </c>
      <c r="H1891" s="177">
        <f t="shared" si="175"/>
        <v>6978</v>
      </c>
    </row>
    <row r="1892" spans="1:8" x14ac:dyDescent="0.25">
      <c r="A1892" s="796" t="s">
        <v>853</v>
      </c>
      <c r="B1892" s="797">
        <v>1913</v>
      </c>
      <c r="C1892" s="797">
        <v>3825.9</v>
      </c>
      <c r="D1892" s="797">
        <v>24</v>
      </c>
      <c r="E1892" s="176">
        <f t="shared" ref="E1892:F1907" si="178">E1891+C1892</f>
        <v>42729449.900000088</v>
      </c>
      <c r="F1892" s="176">
        <f t="shared" si="178"/>
        <v>1456559</v>
      </c>
      <c r="G1892" s="177">
        <f t="shared" si="174"/>
        <v>1796403.2999999225</v>
      </c>
      <c r="H1892" s="177">
        <f t="shared" si="175"/>
        <v>6954</v>
      </c>
    </row>
    <row r="1893" spans="1:8" x14ac:dyDescent="0.25">
      <c r="A1893" s="796" t="s">
        <v>853</v>
      </c>
      <c r="B1893" s="797">
        <v>1914</v>
      </c>
      <c r="C1893" s="797">
        <v>1913.8</v>
      </c>
      <c r="D1893" s="797">
        <v>12</v>
      </c>
      <c r="E1893" s="176">
        <f t="shared" si="178"/>
        <v>42731363.700000085</v>
      </c>
      <c r="F1893" s="176">
        <f t="shared" si="178"/>
        <v>1456571</v>
      </c>
      <c r="G1893" s="177">
        <f t="shared" si="174"/>
        <v>1794489.4999999255</v>
      </c>
      <c r="H1893" s="177">
        <f t="shared" si="175"/>
        <v>6942</v>
      </c>
    </row>
    <row r="1894" spans="1:8" x14ac:dyDescent="0.25">
      <c r="A1894" s="796" t="s">
        <v>853</v>
      </c>
      <c r="B1894" s="797">
        <v>1915</v>
      </c>
      <c r="C1894" s="797">
        <v>3829.3</v>
      </c>
      <c r="D1894" s="797">
        <v>18</v>
      </c>
      <c r="E1894" s="176">
        <f t="shared" si="178"/>
        <v>42735193.000000082</v>
      </c>
      <c r="F1894" s="176">
        <f t="shared" si="178"/>
        <v>1456589</v>
      </c>
      <c r="G1894" s="177">
        <f t="shared" si="174"/>
        <v>1790660.1999999285</v>
      </c>
      <c r="H1894" s="177">
        <f t="shared" si="175"/>
        <v>6924</v>
      </c>
    </row>
    <row r="1895" spans="1:8" x14ac:dyDescent="0.25">
      <c r="A1895" s="796" t="s">
        <v>853</v>
      </c>
      <c r="B1895" s="797">
        <v>1916</v>
      </c>
      <c r="C1895" s="797">
        <v>5746.9</v>
      </c>
      <c r="D1895" s="797">
        <v>36</v>
      </c>
      <c r="E1895" s="176">
        <f t="shared" si="178"/>
        <v>42740939.90000008</v>
      </c>
      <c r="F1895" s="176">
        <f t="shared" si="178"/>
        <v>1456625</v>
      </c>
      <c r="G1895" s="177">
        <f t="shared" si="174"/>
        <v>1784913.29999993</v>
      </c>
      <c r="H1895" s="177">
        <f t="shared" si="175"/>
        <v>6888</v>
      </c>
    </row>
    <row r="1896" spans="1:8" x14ac:dyDescent="0.25">
      <c r="A1896" s="796" t="s">
        <v>853</v>
      </c>
      <c r="B1896" s="797">
        <v>1917</v>
      </c>
      <c r="C1896" s="797">
        <v>3834</v>
      </c>
      <c r="D1896" s="797">
        <v>24</v>
      </c>
      <c r="E1896" s="176">
        <f t="shared" si="178"/>
        <v>42744773.90000008</v>
      </c>
      <c r="F1896" s="176">
        <f t="shared" si="178"/>
        <v>1456649</v>
      </c>
      <c r="G1896" s="177">
        <f t="shared" si="174"/>
        <v>1781079.29999993</v>
      </c>
      <c r="H1896" s="177">
        <f t="shared" si="175"/>
        <v>6864</v>
      </c>
    </row>
    <row r="1897" spans="1:8" x14ac:dyDescent="0.25">
      <c r="A1897" s="796" t="s">
        <v>853</v>
      </c>
      <c r="B1897" s="797">
        <v>1919</v>
      </c>
      <c r="C1897" s="797">
        <v>5757.3</v>
      </c>
      <c r="D1897" s="797">
        <v>30</v>
      </c>
      <c r="E1897" s="176">
        <f t="shared" si="178"/>
        <v>42750531.200000077</v>
      </c>
      <c r="F1897" s="176">
        <f t="shared" si="178"/>
        <v>1456679</v>
      </c>
      <c r="G1897" s="177">
        <f t="shared" si="174"/>
        <v>1775321.9999999329</v>
      </c>
      <c r="H1897" s="177">
        <f t="shared" si="175"/>
        <v>6834</v>
      </c>
    </row>
    <row r="1898" spans="1:8" x14ac:dyDescent="0.25">
      <c r="A1898" s="796" t="s">
        <v>853</v>
      </c>
      <c r="B1898" s="797">
        <v>1920</v>
      </c>
      <c r="C1898" s="797">
        <v>1919.5</v>
      </c>
      <c r="D1898" s="797">
        <v>12</v>
      </c>
      <c r="E1898" s="176">
        <f t="shared" si="178"/>
        <v>42752450.700000077</v>
      </c>
      <c r="F1898" s="176">
        <f t="shared" si="178"/>
        <v>1456691</v>
      </c>
      <c r="G1898" s="177">
        <f t="shared" si="174"/>
        <v>1773402.4999999329</v>
      </c>
      <c r="H1898" s="177">
        <f t="shared" si="175"/>
        <v>6822</v>
      </c>
    </row>
    <row r="1899" spans="1:8" x14ac:dyDescent="0.25">
      <c r="A1899" s="796" t="s">
        <v>853</v>
      </c>
      <c r="B1899" s="797">
        <v>1921</v>
      </c>
      <c r="C1899" s="797">
        <v>1921.4</v>
      </c>
      <c r="D1899" s="797">
        <v>6</v>
      </c>
      <c r="E1899" s="176">
        <f t="shared" si="178"/>
        <v>42754372.100000076</v>
      </c>
      <c r="F1899" s="176">
        <f t="shared" si="178"/>
        <v>1456697</v>
      </c>
      <c r="G1899" s="177">
        <f t="shared" si="174"/>
        <v>1771481.0999999344</v>
      </c>
      <c r="H1899" s="177">
        <f t="shared" si="175"/>
        <v>6816</v>
      </c>
    </row>
    <row r="1900" spans="1:8" x14ac:dyDescent="0.25">
      <c r="A1900" s="796" t="s">
        <v>853</v>
      </c>
      <c r="B1900" s="797">
        <v>1923</v>
      </c>
      <c r="C1900" s="797">
        <v>3845.6</v>
      </c>
      <c r="D1900" s="797">
        <v>24</v>
      </c>
      <c r="E1900" s="176">
        <f t="shared" si="178"/>
        <v>42758217.700000077</v>
      </c>
      <c r="F1900" s="176">
        <f t="shared" si="178"/>
        <v>1456721</v>
      </c>
      <c r="G1900" s="177">
        <f t="shared" si="174"/>
        <v>1767635.4999999329</v>
      </c>
      <c r="H1900" s="177">
        <f t="shared" si="175"/>
        <v>6792</v>
      </c>
    </row>
    <row r="1901" spans="1:8" x14ac:dyDescent="0.25">
      <c r="A1901" s="796" t="s">
        <v>853</v>
      </c>
      <c r="B1901" s="797">
        <v>1924</v>
      </c>
      <c r="C1901" s="797">
        <v>7695.2000000000007</v>
      </c>
      <c r="D1901" s="797">
        <v>42</v>
      </c>
      <c r="E1901" s="176">
        <f t="shared" si="178"/>
        <v>42765912.90000008</v>
      </c>
      <c r="F1901" s="176">
        <f t="shared" si="178"/>
        <v>1456763</v>
      </c>
      <c r="G1901" s="177">
        <f t="shared" si="174"/>
        <v>1759940.29999993</v>
      </c>
      <c r="H1901" s="177">
        <f t="shared" si="175"/>
        <v>6750</v>
      </c>
    </row>
    <row r="1902" spans="1:8" x14ac:dyDescent="0.25">
      <c r="A1902" s="796" t="s">
        <v>853</v>
      </c>
      <c r="B1902" s="797">
        <v>1925</v>
      </c>
      <c r="C1902" s="797">
        <v>1924.6</v>
      </c>
      <c r="D1902" s="797">
        <v>12</v>
      </c>
      <c r="E1902" s="176">
        <f t="shared" si="178"/>
        <v>42767837.500000082</v>
      </c>
      <c r="F1902" s="176">
        <f t="shared" si="178"/>
        <v>1456775</v>
      </c>
      <c r="G1902" s="177">
        <f t="shared" si="174"/>
        <v>1758015.6999999285</v>
      </c>
      <c r="H1902" s="177">
        <f t="shared" si="175"/>
        <v>6738</v>
      </c>
    </row>
    <row r="1903" spans="1:8" x14ac:dyDescent="0.25">
      <c r="A1903" s="796" t="s">
        <v>853</v>
      </c>
      <c r="B1903" s="797">
        <v>1926</v>
      </c>
      <c r="C1903" s="797">
        <v>3851.6</v>
      </c>
      <c r="D1903" s="797">
        <v>18</v>
      </c>
      <c r="E1903" s="176">
        <f t="shared" si="178"/>
        <v>42771689.100000083</v>
      </c>
      <c r="F1903" s="176">
        <f t="shared" si="178"/>
        <v>1456793</v>
      </c>
      <c r="G1903" s="177">
        <f t="shared" si="174"/>
        <v>1754164.099999927</v>
      </c>
      <c r="H1903" s="177">
        <f t="shared" si="175"/>
        <v>6720</v>
      </c>
    </row>
    <row r="1904" spans="1:8" x14ac:dyDescent="0.25">
      <c r="A1904" s="796" t="s">
        <v>853</v>
      </c>
      <c r="B1904" s="797">
        <v>1927</v>
      </c>
      <c r="C1904" s="797">
        <v>3854</v>
      </c>
      <c r="D1904" s="797">
        <v>18</v>
      </c>
      <c r="E1904" s="176">
        <f t="shared" si="178"/>
        <v>42775543.100000083</v>
      </c>
      <c r="F1904" s="176">
        <f t="shared" si="178"/>
        <v>1456811</v>
      </c>
      <c r="G1904" s="177">
        <f t="shared" si="174"/>
        <v>1750310.099999927</v>
      </c>
      <c r="H1904" s="177">
        <f t="shared" si="175"/>
        <v>6702</v>
      </c>
    </row>
    <row r="1905" spans="1:8" x14ac:dyDescent="0.25">
      <c r="A1905" s="796" t="s">
        <v>853</v>
      </c>
      <c r="B1905" s="797">
        <v>1928</v>
      </c>
      <c r="C1905" s="797">
        <v>3855.6</v>
      </c>
      <c r="D1905" s="797">
        <v>24</v>
      </c>
      <c r="E1905" s="176">
        <f t="shared" si="178"/>
        <v>42779398.700000085</v>
      </c>
      <c r="F1905" s="176">
        <f t="shared" si="178"/>
        <v>1456835</v>
      </c>
      <c r="G1905" s="177">
        <f t="shared" si="174"/>
        <v>1746454.4999999255</v>
      </c>
      <c r="H1905" s="177">
        <f t="shared" si="175"/>
        <v>6678</v>
      </c>
    </row>
    <row r="1906" spans="1:8" x14ac:dyDescent="0.25">
      <c r="A1906" s="796" t="s">
        <v>853</v>
      </c>
      <c r="B1906" s="797">
        <v>1930</v>
      </c>
      <c r="C1906" s="797">
        <v>3859.5</v>
      </c>
      <c r="D1906" s="797">
        <v>18</v>
      </c>
      <c r="E1906" s="176">
        <f t="shared" si="178"/>
        <v>42783258.200000085</v>
      </c>
      <c r="F1906" s="176">
        <f t="shared" si="178"/>
        <v>1456853</v>
      </c>
      <c r="G1906" s="177">
        <f t="shared" si="174"/>
        <v>1742594.9999999255</v>
      </c>
      <c r="H1906" s="177">
        <f t="shared" si="175"/>
        <v>6660</v>
      </c>
    </row>
    <row r="1907" spans="1:8" x14ac:dyDescent="0.25">
      <c r="A1907" s="796" t="s">
        <v>853</v>
      </c>
      <c r="B1907" s="797">
        <v>1931</v>
      </c>
      <c r="C1907" s="797">
        <v>3862.2</v>
      </c>
      <c r="D1907" s="797">
        <v>12</v>
      </c>
      <c r="E1907" s="176">
        <f t="shared" si="178"/>
        <v>42787120.400000088</v>
      </c>
      <c r="F1907" s="176">
        <f t="shared" si="178"/>
        <v>1456865</v>
      </c>
      <c r="G1907" s="177">
        <f t="shared" si="174"/>
        <v>1738732.7999999225</v>
      </c>
      <c r="H1907" s="177">
        <f t="shared" si="175"/>
        <v>6648</v>
      </c>
    </row>
    <row r="1908" spans="1:8" x14ac:dyDescent="0.25">
      <c r="A1908" s="796" t="s">
        <v>853</v>
      </c>
      <c r="B1908" s="797">
        <v>1932</v>
      </c>
      <c r="C1908" s="797">
        <v>1932.4</v>
      </c>
      <c r="D1908" s="797">
        <v>12</v>
      </c>
      <c r="E1908" s="176">
        <f t="shared" ref="E1908:F1923" si="179">E1907+C1908</f>
        <v>42789052.800000086</v>
      </c>
      <c r="F1908" s="176">
        <f t="shared" si="179"/>
        <v>1456877</v>
      </c>
      <c r="G1908" s="177">
        <f t="shared" si="174"/>
        <v>1736800.399999924</v>
      </c>
      <c r="H1908" s="177">
        <f t="shared" si="175"/>
        <v>6636</v>
      </c>
    </row>
    <row r="1909" spans="1:8" x14ac:dyDescent="0.25">
      <c r="A1909" s="796" t="s">
        <v>853</v>
      </c>
      <c r="B1909" s="797">
        <v>1933</v>
      </c>
      <c r="C1909" s="797">
        <v>3865.6</v>
      </c>
      <c r="D1909" s="797">
        <v>18</v>
      </c>
      <c r="E1909" s="176">
        <f t="shared" si="179"/>
        <v>42792918.400000088</v>
      </c>
      <c r="F1909" s="176">
        <f t="shared" si="179"/>
        <v>1456895</v>
      </c>
      <c r="G1909" s="177">
        <f t="shared" si="174"/>
        <v>1732934.7999999225</v>
      </c>
      <c r="H1909" s="177">
        <f t="shared" si="175"/>
        <v>6618</v>
      </c>
    </row>
    <row r="1910" spans="1:8" x14ac:dyDescent="0.25">
      <c r="A1910" s="796" t="s">
        <v>853</v>
      </c>
      <c r="B1910" s="797">
        <v>1934</v>
      </c>
      <c r="C1910" s="797">
        <v>3867.9</v>
      </c>
      <c r="D1910" s="797">
        <v>24</v>
      </c>
      <c r="E1910" s="176">
        <f t="shared" si="179"/>
        <v>42796786.300000086</v>
      </c>
      <c r="F1910" s="176">
        <f t="shared" si="179"/>
        <v>1456919</v>
      </c>
      <c r="G1910" s="177">
        <f t="shared" si="174"/>
        <v>1729066.899999924</v>
      </c>
      <c r="H1910" s="177">
        <f t="shared" si="175"/>
        <v>6594</v>
      </c>
    </row>
    <row r="1911" spans="1:8" x14ac:dyDescent="0.25">
      <c r="A1911" s="796" t="s">
        <v>853</v>
      </c>
      <c r="B1911" s="797">
        <v>1935</v>
      </c>
      <c r="C1911" s="797">
        <v>1934.8</v>
      </c>
      <c r="D1911" s="797">
        <v>12</v>
      </c>
      <c r="E1911" s="176">
        <f t="shared" si="179"/>
        <v>42798721.100000083</v>
      </c>
      <c r="F1911" s="176">
        <f t="shared" si="179"/>
        <v>1456931</v>
      </c>
      <c r="G1911" s="177">
        <f t="shared" si="174"/>
        <v>1727132.099999927</v>
      </c>
      <c r="H1911" s="177">
        <f t="shared" si="175"/>
        <v>6582</v>
      </c>
    </row>
    <row r="1912" spans="1:8" x14ac:dyDescent="0.25">
      <c r="A1912" s="796" t="s">
        <v>853</v>
      </c>
      <c r="B1912" s="797">
        <v>1936</v>
      </c>
      <c r="C1912" s="797">
        <v>13553.6</v>
      </c>
      <c r="D1912" s="797">
        <v>70</v>
      </c>
      <c r="E1912" s="176">
        <f t="shared" si="179"/>
        <v>42812274.700000085</v>
      </c>
      <c r="F1912" s="176">
        <f t="shared" si="179"/>
        <v>1457001</v>
      </c>
      <c r="G1912" s="177">
        <f t="shared" si="174"/>
        <v>1713578.4999999255</v>
      </c>
      <c r="H1912" s="177">
        <f t="shared" si="175"/>
        <v>6512</v>
      </c>
    </row>
    <row r="1913" spans="1:8" x14ac:dyDescent="0.25">
      <c r="A1913" s="796" t="s">
        <v>853</v>
      </c>
      <c r="B1913" s="797">
        <v>1937</v>
      </c>
      <c r="C1913" s="797">
        <v>1936.7</v>
      </c>
      <c r="D1913" s="797">
        <v>12</v>
      </c>
      <c r="E1913" s="176">
        <f t="shared" si="179"/>
        <v>42814211.400000088</v>
      </c>
      <c r="F1913" s="176">
        <f t="shared" si="179"/>
        <v>1457013</v>
      </c>
      <c r="G1913" s="177">
        <f t="shared" si="174"/>
        <v>1711641.7999999225</v>
      </c>
      <c r="H1913" s="177">
        <f t="shared" si="175"/>
        <v>6500</v>
      </c>
    </row>
    <row r="1914" spans="1:8" x14ac:dyDescent="0.25">
      <c r="A1914" s="796" t="s">
        <v>853</v>
      </c>
      <c r="B1914" s="797">
        <v>1939</v>
      </c>
      <c r="C1914" s="797">
        <v>3878</v>
      </c>
      <c r="D1914" s="797">
        <v>18</v>
      </c>
      <c r="E1914" s="176">
        <f t="shared" si="179"/>
        <v>42818089.400000088</v>
      </c>
      <c r="F1914" s="176">
        <f t="shared" si="179"/>
        <v>1457031</v>
      </c>
      <c r="G1914" s="177">
        <f t="shared" si="174"/>
        <v>1707763.7999999225</v>
      </c>
      <c r="H1914" s="177">
        <f t="shared" si="175"/>
        <v>6482</v>
      </c>
    </row>
    <row r="1915" spans="1:8" x14ac:dyDescent="0.25">
      <c r="A1915" s="796" t="s">
        <v>853</v>
      </c>
      <c r="B1915" s="797">
        <v>1940</v>
      </c>
      <c r="C1915" s="797">
        <v>1939.9</v>
      </c>
      <c r="D1915" s="797">
        <v>6</v>
      </c>
      <c r="E1915" s="176">
        <f t="shared" si="179"/>
        <v>42820029.300000086</v>
      </c>
      <c r="F1915" s="176">
        <f t="shared" si="179"/>
        <v>1457037</v>
      </c>
      <c r="G1915" s="177">
        <f t="shared" si="174"/>
        <v>1705823.899999924</v>
      </c>
      <c r="H1915" s="177">
        <f t="shared" si="175"/>
        <v>6476</v>
      </c>
    </row>
    <row r="1916" spans="1:8" x14ac:dyDescent="0.25">
      <c r="A1916" s="796" t="s">
        <v>853</v>
      </c>
      <c r="B1916" s="797">
        <v>1941</v>
      </c>
      <c r="C1916" s="797">
        <v>1941.1</v>
      </c>
      <c r="D1916" s="797">
        <v>12</v>
      </c>
      <c r="E1916" s="176">
        <f t="shared" si="179"/>
        <v>42821970.400000088</v>
      </c>
      <c r="F1916" s="176">
        <f t="shared" si="179"/>
        <v>1457049</v>
      </c>
      <c r="G1916" s="177">
        <f t="shared" si="174"/>
        <v>1703882.7999999225</v>
      </c>
      <c r="H1916" s="177">
        <f t="shared" si="175"/>
        <v>6464</v>
      </c>
    </row>
    <row r="1917" spans="1:8" x14ac:dyDescent="0.25">
      <c r="A1917" s="796" t="s">
        <v>853</v>
      </c>
      <c r="B1917" s="797">
        <v>1942</v>
      </c>
      <c r="C1917" s="797">
        <v>9709.9000000000015</v>
      </c>
      <c r="D1917" s="797">
        <v>48</v>
      </c>
      <c r="E1917" s="176">
        <f t="shared" si="179"/>
        <v>42831680.300000086</v>
      </c>
      <c r="F1917" s="176">
        <f t="shared" si="179"/>
        <v>1457097</v>
      </c>
      <c r="G1917" s="177">
        <f t="shared" si="174"/>
        <v>1694172.899999924</v>
      </c>
      <c r="H1917" s="177">
        <f t="shared" si="175"/>
        <v>6416</v>
      </c>
    </row>
    <row r="1918" spans="1:8" x14ac:dyDescent="0.25">
      <c r="A1918" s="796" t="s">
        <v>853</v>
      </c>
      <c r="B1918" s="797">
        <v>1943</v>
      </c>
      <c r="C1918" s="797">
        <v>1943.3</v>
      </c>
      <c r="D1918" s="797">
        <v>12</v>
      </c>
      <c r="E1918" s="176">
        <f t="shared" si="179"/>
        <v>42833623.600000083</v>
      </c>
      <c r="F1918" s="176">
        <f t="shared" si="179"/>
        <v>1457109</v>
      </c>
      <c r="G1918" s="177">
        <f t="shared" si="174"/>
        <v>1692229.599999927</v>
      </c>
      <c r="H1918" s="177">
        <f t="shared" si="175"/>
        <v>6404</v>
      </c>
    </row>
    <row r="1919" spans="1:8" x14ac:dyDescent="0.25">
      <c r="A1919" s="796" t="s">
        <v>853</v>
      </c>
      <c r="B1919" s="797">
        <v>1944</v>
      </c>
      <c r="C1919" s="797">
        <v>5832.5</v>
      </c>
      <c r="D1919" s="797">
        <v>30</v>
      </c>
      <c r="E1919" s="176">
        <f t="shared" si="179"/>
        <v>42839456.100000083</v>
      </c>
      <c r="F1919" s="176">
        <f t="shared" si="179"/>
        <v>1457139</v>
      </c>
      <c r="G1919" s="177">
        <f t="shared" si="174"/>
        <v>1686397.099999927</v>
      </c>
      <c r="H1919" s="177">
        <f t="shared" si="175"/>
        <v>6374</v>
      </c>
    </row>
    <row r="1920" spans="1:8" x14ac:dyDescent="0.25">
      <c r="A1920" s="796" t="s">
        <v>853</v>
      </c>
      <c r="B1920" s="797">
        <v>1945</v>
      </c>
      <c r="C1920" s="797">
        <v>5835.1</v>
      </c>
      <c r="D1920" s="797">
        <v>30</v>
      </c>
      <c r="E1920" s="176">
        <f t="shared" si="179"/>
        <v>42845291.200000085</v>
      </c>
      <c r="F1920" s="176">
        <f t="shared" si="179"/>
        <v>1457169</v>
      </c>
      <c r="G1920" s="177">
        <f t="shared" si="174"/>
        <v>1680561.9999999255</v>
      </c>
      <c r="H1920" s="177">
        <f t="shared" si="175"/>
        <v>6344</v>
      </c>
    </row>
    <row r="1921" spans="1:8" x14ac:dyDescent="0.25">
      <c r="A1921" s="796" t="s">
        <v>853</v>
      </c>
      <c r="B1921" s="797">
        <v>1946</v>
      </c>
      <c r="C1921" s="797">
        <v>3892.6000000000004</v>
      </c>
      <c r="D1921" s="797">
        <v>18</v>
      </c>
      <c r="E1921" s="176">
        <f t="shared" si="179"/>
        <v>42849183.800000086</v>
      </c>
      <c r="F1921" s="176">
        <f t="shared" si="179"/>
        <v>1457187</v>
      </c>
      <c r="G1921" s="177">
        <f t="shared" si="174"/>
        <v>1676669.399999924</v>
      </c>
      <c r="H1921" s="177">
        <f t="shared" si="175"/>
        <v>6326</v>
      </c>
    </row>
    <row r="1922" spans="1:8" x14ac:dyDescent="0.25">
      <c r="A1922" s="796" t="s">
        <v>853</v>
      </c>
      <c r="B1922" s="797">
        <v>1947</v>
      </c>
      <c r="C1922" s="797">
        <v>7786.7</v>
      </c>
      <c r="D1922" s="797">
        <v>48</v>
      </c>
      <c r="E1922" s="176">
        <f t="shared" si="179"/>
        <v>42856970.500000089</v>
      </c>
      <c r="F1922" s="176">
        <f t="shared" si="179"/>
        <v>1457235</v>
      </c>
      <c r="G1922" s="177">
        <f t="shared" si="174"/>
        <v>1668882.699999921</v>
      </c>
      <c r="H1922" s="177">
        <f t="shared" si="175"/>
        <v>6278</v>
      </c>
    </row>
    <row r="1923" spans="1:8" x14ac:dyDescent="0.25">
      <c r="A1923" s="796" t="s">
        <v>853</v>
      </c>
      <c r="B1923" s="797">
        <v>1948</v>
      </c>
      <c r="C1923" s="797">
        <v>5844.2</v>
      </c>
      <c r="D1923" s="797">
        <v>30</v>
      </c>
      <c r="E1923" s="176">
        <f t="shared" si="179"/>
        <v>42862814.700000092</v>
      </c>
      <c r="F1923" s="176">
        <f t="shared" si="179"/>
        <v>1457265</v>
      </c>
      <c r="G1923" s="177">
        <f t="shared" ref="G1923:G1986" si="180">$E$2394-E1923</f>
        <v>1663038.499999918</v>
      </c>
      <c r="H1923" s="177">
        <f t="shared" ref="H1923:H1986" si="181">$F$2394-F1923</f>
        <v>6248</v>
      </c>
    </row>
    <row r="1924" spans="1:8" x14ac:dyDescent="0.25">
      <c r="A1924" s="796" t="s">
        <v>853</v>
      </c>
      <c r="B1924" s="797">
        <v>1949</v>
      </c>
      <c r="C1924" s="797">
        <v>9744.3000000000011</v>
      </c>
      <c r="D1924" s="797">
        <v>60</v>
      </c>
      <c r="E1924" s="176">
        <f t="shared" ref="E1924:F1939" si="182">E1923+C1924</f>
        <v>42872559.000000089</v>
      </c>
      <c r="F1924" s="176">
        <f t="shared" si="182"/>
        <v>1457325</v>
      </c>
      <c r="G1924" s="177">
        <f t="shared" si="180"/>
        <v>1653294.199999921</v>
      </c>
      <c r="H1924" s="177">
        <f t="shared" si="181"/>
        <v>6188</v>
      </c>
    </row>
    <row r="1925" spans="1:8" x14ac:dyDescent="0.25">
      <c r="A1925" s="796" t="s">
        <v>853</v>
      </c>
      <c r="B1925" s="797">
        <v>1950</v>
      </c>
      <c r="C1925" s="797">
        <v>1949.6</v>
      </c>
      <c r="D1925" s="797">
        <v>12</v>
      </c>
      <c r="E1925" s="176">
        <f t="shared" si="182"/>
        <v>42874508.600000091</v>
      </c>
      <c r="F1925" s="176">
        <f t="shared" si="182"/>
        <v>1457337</v>
      </c>
      <c r="G1925" s="177">
        <f t="shared" si="180"/>
        <v>1651344.5999999195</v>
      </c>
      <c r="H1925" s="177">
        <f t="shared" si="181"/>
        <v>6176</v>
      </c>
    </row>
    <row r="1926" spans="1:8" x14ac:dyDescent="0.25">
      <c r="A1926" s="796" t="s">
        <v>853</v>
      </c>
      <c r="B1926" s="797">
        <v>1951</v>
      </c>
      <c r="C1926" s="797">
        <v>3901.5</v>
      </c>
      <c r="D1926" s="797">
        <v>12</v>
      </c>
      <c r="E1926" s="176">
        <f t="shared" si="182"/>
        <v>42878410.100000091</v>
      </c>
      <c r="F1926" s="176">
        <f t="shared" si="182"/>
        <v>1457349</v>
      </c>
      <c r="G1926" s="177">
        <f t="shared" si="180"/>
        <v>1647443.0999999195</v>
      </c>
      <c r="H1926" s="177">
        <f t="shared" si="181"/>
        <v>6164</v>
      </c>
    </row>
    <row r="1927" spans="1:8" x14ac:dyDescent="0.25">
      <c r="A1927" s="796" t="s">
        <v>853</v>
      </c>
      <c r="B1927" s="797">
        <v>1952</v>
      </c>
      <c r="C1927" s="797">
        <v>1952.3</v>
      </c>
      <c r="D1927" s="797">
        <v>6</v>
      </c>
      <c r="E1927" s="176">
        <f t="shared" si="182"/>
        <v>42880362.400000088</v>
      </c>
      <c r="F1927" s="176">
        <f t="shared" si="182"/>
        <v>1457355</v>
      </c>
      <c r="G1927" s="177">
        <f t="shared" si="180"/>
        <v>1645490.7999999225</v>
      </c>
      <c r="H1927" s="177">
        <f t="shared" si="181"/>
        <v>6158</v>
      </c>
    </row>
    <row r="1928" spans="1:8" x14ac:dyDescent="0.25">
      <c r="A1928" s="796" t="s">
        <v>853</v>
      </c>
      <c r="B1928" s="797">
        <v>1953</v>
      </c>
      <c r="C1928" s="797">
        <v>5858.2999999999993</v>
      </c>
      <c r="D1928" s="797">
        <v>24</v>
      </c>
      <c r="E1928" s="176">
        <f t="shared" si="182"/>
        <v>42886220.700000085</v>
      </c>
      <c r="F1928" s="176">
        <f t="shared" si="182"/>
        <v>1457379</v>
      </c>
      <c r="G1928" s="177">
        <f t="shared" si="180"/>
        <v>1639632.4999999255</v>
      </c>
      <c r="H1928" s="177">
        <f t="shared" si="181"/>
        <v>6134</v>
      </c>
    </row>
    <row r="1929" spans="1:8" x14ac:dyDescent="0.25">
      <c r="A1929" s="796" t="s">
        <v>853</v>
      </c>
      <c r="B1929" s="797">
        <v>1954</v>
      </c>
      <c r="C1929" s="797">
        <v>1954.4</v>
      </c>
      <c r="D1929" s="797">
        <v>6</v>
      </c>
      <c r="E1929" s="176">
        <f t="shared" si="182"/>
        <v>42888175.100000083</v>
      </c>
      <c r="F1929" s="176">
        <f t="shared" si="182"/>
        <v>1457385</v>
      </c>
      <c r="G1929" s="177">
        <f t="shared" si="180"/>
        <v>1637678.099999927</v>
      </c>
      <c r="H1929" s="177">
        <f t="shared" si="181"/>
        <v>6128</v>
      </c>
    </row>
    <row r="1930" spans="1:8" x14ac:dyDescent="0.25">
      <c r="A1930" s="796" t="s">
        <v>853</v>
      </c>
      <c r="B1930" s="797">
        <v>1955</v>
      </c>
      <c r="C1930" s="797">
        <v>1955.1</v>
      </c>
      <c r="D1930" s="797">
        <v>12</v>
      </c>
      <c r="E1930" s="176">
        <f t="shared" si="182"/>
        <v>42890130.200000085</v>
      </c>
      <c r="F1930" s="176">
        <f t="shared" si="182"/>
        <v>1457397</v>
      </c>
      <c r="G1930" s="177">
        <f t="shared" si="180"/>
        <v>1635722.9999999255</v>
      </c>
      <c r="H1930" s="177">
        <f t="shared" si="181"/>
        <v>6116</v>
      </c>
    </row>
    <row r="1931" spans="1:8" x14ac:dyDescent="0.25">
      <c r="A1931" s="796" t="s">
        <v>853</v>
      </c>
      <c r="B1931" s="797">
        <v>1956</v>
      </c>
      <c r="C1931" s="797">
        <v>5867</v>
      </c>
      <c r="D1931" s="797">
        <v>30</v>
      </c>
      <c r="E1931" s="176">
        <f t="shared" si="182"/>
        <v>42895997.200000085</v>
      </c>
      <c r="F1931" s="176">
        <f t="shared" si="182"/>
        <v>1457427</v>
      </c>
      <c r="G1931" s="177">
        <f t="shared" si="180"/>
        <v>1629855.9999999255</v>
      </c>
      <c r="H1931" s="177">
        <f t="shared" si="181"/>
        <v>6086</v>
      </c>
    </row>
    <row r="1932" spans="1:8" x14ac:dyDescent="0.25">
      <c r="A1932" s="796" t="s">
        <v>853</v>
      </c>
      <c r="B1932" s="797">
        <v>1958</v>
      </c>
      <c r="C1932" s="797">
        <v>5874</v>
      </c>
      <c r="D1932" s="797">
        <v>36</v>
      </c>
      <c r="E1932" s="176">
        <f t="shared" si="182"/>
        <v>42901871.200000085</v>
      </c>
      <c r="F1932" s="176">
        <f t="shared" si="182"/>
        <v>1457463</v>
      </c>
      <c r="G1932" s="177">
        <f t="shared" si="180"/>
        <v>1623981.9999999255</v>
      </c>
      <c r="H1932" s="177">
        <f t="shared" si="181"/>
        <v>6050</v>
      </c>
    </row>
    <row r="1933" spans="1:8" x14ac:dyDescent="0.25">
      <c r="A1933" s="796" t="s">
        <v>853</v>
      </c>
      <c r="B1933" s="797">
        <v>1959</v>
      </c>
      <c r="C1933" s="797">
        <v>1958.6</v>
      </c>
      <c r="D1933" s="797">
        <v>12</v>
      </c>
      <c r="E1933" s="176">
        <f t="shared" si="182"/>
        <v>42903829.800000086</v>
      </c>
      <c r="F1933" s="176">
        <f t="shared" si="182"/>
        <v>1457475</v>
      </c>
      <c r="G1933" s="177">
        <f t="shared" si="180"/>
        <v>1622023.399999924</v>
      </c>
      <c r="H1933" s="177">
        <f t="shared" si="181"/>
        <v>6038</v>
      </c>
    </row>
    <row r="1934" spans="1:8" x14ac:dyDescent="0.25">
      <c r="A1934" s="796" t="s">
        <v>853</v>
      </c>
      <c r="B1934" s="797">
        <v>1960</v>
      </c>
      <c r="C1934" s="797">
        <v>1960.4</v>
      </c>
      <c r="D1934" s="797">
        <v>12</v>
      </c>
      <c r="E1934" s="176">
        <f t="shared" si="182"/>
        <v>42905790.200000085</v>
      </c>
      <c r="F1934" s="176">
        <f t="shared" si="182"/>
        <v>1457487</v>
      </c>
      <c r="G1934" s="177">
        <f t="shared" si="180"/>
        <v>1620062.9999999255</v>
      </c>
      <c r="H1934" s="177">
        <f t="shared" si="181"/>
        <v>6026</v>
      </c>
    </row>
    <row r="1935" spans="1:8" x14ac:dyDescent="0.25">
      <c r="A1935" s="796" t="s">
        <v>853</v>
      </c>
      <c r="B1935" s="797">
        <v>1961</v>
      </c>
      <c r="C1935" s="797">
        <v>3921.6000000000004</v>
      </c>
      <c r="D1935" s="797">
        <v>23</v>
      </c>
      <c r="E1935" s="176">
        <f t="shared" si="182"/>
        <v>42909711.800000086</v>
      </c>
      <c r="F1935" s="176">
        <f t="shared" si="182"/>
        <v>1457510</v>
      </c>
      <c r="G1935" s="177">
        <f t="shared" si="180"/>
        <v>1616141.399999924</v>
      </c>
      <c r="H1935" s="177">
        <f t="shared" si="181"/>
        <v>6003</v>
      </c>
    </row>
    <row r="1936" spans="1:8" x14ac:dyDescent="0.25">
      <c r="A1936" s="796" t="s">
        <v>853</v>
      </c>
      <c r="B1936" s="797">
        <v>1962</v>
      </c>
      <c r="C1936" s="797">
        <v>1961.7</v>
      </c>
      <c r="D1936" s="797">
        <v>6</v>
      </c>
      <c r="E1936" s="176">
        <f t="shared" si="182"/>
        <v>42911673.500000089</v>
      </c>
      <c r="F1936" s="176">
        <f t="shared" si="182"/>
        <v>1457516</v>
      </c>
      <c r="G1936" s="177">
        <f t="shared" si="180"/>
        <v>1614179.699999921</v>
      </c>
      <c r="H1936" s="177">
        <f t="shared" si="181"/>
        <v>5997</v>
      </c>
    </row>
    <row r="1937" spans="1:8" x14ac:dyDescent="0.25">
      <c r="A1937" s="796" t="s">
        <v>853</v>
      </c>
      <c r="B1937" s="797">
        <v>1964</v>
      </c>
      <c r="C1937" s="797">
        <v>1963.8</v>
      </c>
      <c r="D1937" s="797">
        <v>6</v>
      </c>
      <c r="E1937" s="176">
        <f t="shared" si="182"/>
        <v>42913637.300000086</v>
      </c>
      <c r="F1937" s="176">
        <f t="shared" si="182"/>
        <v>1457522</v>
      </c>
      <c r="G1937" s="177">
        <f t="shared" si="180"/>
        <v>1612215.899999924</v>
      </c>
      <c r="H1937" s="177">
        <f t="shared" si="181"/>
        <v>5991</v>
      </c>
    </row>
    <row r="1938" spans="1:8" x14ac:dyDescent="0.25">
      <c r="A1938" s="796" t="s">
        <v>853</v>
      </c>
      <c r="B1938" s="797">
        <v>1965</v>
      </c>
      <c r="C1938" s="797">
        <v>3929.6000000000004</v>
      </c>
      <c r="D1938" s="797">
        <v>18</v>
      </c>
      <c r="E1938" s="176">
        <f t="shared" si="182"/>
        <v>42917566.900000088</v>
      </c>
      <c r="F1938" s="176">
        <f t="shared" si="182"/>
        <v>1457540</v>
      </c>
      <c r="G1938" s="177">
        <f t="shared" si="180"/>
        <v>1608286.2999999225</v>
      </c>
      <c r="H1938" s="177">
        <f t="shared" si="181"/>
        <v>5973</v>
      </c>
    </row>
    <row r="1939" spans="1:8" x14ac:dyDescent="0.25">
      <c r="A1939" s="796" t="s">
        <v>853</v>
      </c>
      <c r="B1939" s="797">
        <v>1968</v>
      </c>
      <c r="C1939" s="797">
        <v>3935.3</v>
      </c>
      <c r="D1939" s="797">
        <v>24</v>
      </c>
      <c r="E1939" s="176">
        <f t="shared" si="182"/>
        <v>42921502.200000085</v>
      </c>
      <c r="F1939" s="176">
        <f t="shared" si="182"/>
        <v>1457564</v>
      </c>
      <c r="G1939" s="177">
        <f t="shared" si="180"/>
        <v>1604350.9999999255</v>
      </c>
      <c r="H1939" s="177">
        <f t="shared" si="181"/>
        <v>5949</v>
      </c>
    </row>
    <row r="1940" spans="1:8" x14ac:dyDescent="0.25">
      <c r="A1940" s="796" t="s">
        <v>853</v>
      </c>
      <c r="B1940" s="797">
        <v>1969</v>
      </c>
      <c r="C1940" s="797">
        <v>1968.5</v>
      </c>
      <c r="D1940" s="797">
        <v>6</v>
      </c>
      <c r="E1940" s="176">
        <f t="shared" ref="E1940:F1955" si="183">E1939+C1940</f>
        <v>42923470.700000085</v>
      </c>
      <c r="F1940" s="176">
        <f t="shared" si="183"/>
        <v>1457570</v>
      </c>
      <c r="G1940" s="177">
        <f t="shared" si="180"/>
        <v>1602382.4999999255</v>
      </c>
      <c r="H1940" s="177">
        <f t="shared" si="181"/>
        <v>5943</v>
      </c>
    </row>
    <row r="1941" spans="1:8" x14ac:dyDescent="0.25">
      <c r="A1941" s="796" t="s">
        <v>853</v>
      </c>
      <c r="B1941" s="797">
        <v>1970</v>
      </c>
      <c r="C1941" s="797">
        <v>7880.5</v>
      </c>
      <c r="D1941" s="797">
        <v>36</v>
      </c>
      <c r="E1941" s="176">
        <f t="shared" si="183"/>
        <v>42931351.200000085</v>
      </c>
      <c r="F1941" s="176">
        <f t="shared" si="183"/>
        <v>1457606</v>
      </c>
      <c r="G1941" s="177">
        <f t="shared" si="180"/>
        <v>1594501.9999999255</v>
      </c>
      <c r="H1941" s="177">
        <f t="shared" si="181"/>
        <v>5907</v>
      </c>
    </row>
    <row r="1942" spans="1:8" x14ac:dyDescent="0.25">
      <c r="A1942" s="796" t="s">
        <v>853</v>
      </c>
      <c r="B1942" s="797">
        <v>1971</v>
      </c>
      <c r="C1942" s="797">
        <v>1971</v>
      </c>
      <c r="D1942" s="797">
        <v>6</v>
      </c>
      <c r="E1942" s="176">
        <f t="shared" si="183"/>
        <v>42933322.200000085</v>
      </c>
      <c r="F1942" s="176">
        <f t="shared" si="183"/>
        <v>1457612</v>
      </c>
      <c r="G1942" s="177">
        <f t="shared" si="180"/>
        <v>1592530.9999999255</v>
      </c>
      <c r="H1942" s="177">
        <f t="shared" si="181"/>
        <v>5901</v>
      </c>
    </row>
    <row r="1943" spans="1:8" x14ac:dyDescent="0.25">
      <c r="A1943" s="796" t="s">
        <v>853</v>
      </c>
      <c r="B1943" s="797">
        <v>1973</v>
      </c>
      <c r="C1943" s="797">
        <v>1973.1</v>
      </c>
      <c r="D1943" s="797">
        <v>12</v>
      </c>
      <c r="E1943" s="176">
        <f t="shared" si="183"/>
        <v>42935295.300000086</v>
      </c>
      <c r="F1943" s="176">
        <f t="shared" si="183"/>
        <v>1457624</v>
      </c>
      <c r="G1943" s="177">
        <f t="shared" si="180"/>
        <v>1590557.899999924</v>
      </c>
      <c r="H1943" s="177">
        <f t="shared" si="181"/>
        <v>5889</v>
      </c>
    </row>
    <row r="1944" spans="1:8" x14ac:dyDescent="0.25">
      <c r="A1944" s="796" t="s">
        <v>853</v>
      </c>
      <c r="B1944" s="797">
        <v>1975</v>
      </c>
      <c r="C1944" s="797">
        <v>1975.4</v>
      </c>
      <c r="D1944" s="797">
        <v>6</v>
      </c>
      <c r="E1944" s="176">
        <f t="shared" si="183"/>
        <v>42937270.700000085</v>
      </c>
      <c r="F1944" s="176">
        <f t="shared" si="183"/>
        <v>1457630</v>
      </c>
      <c r="G1944" s="177">
        <f t="shared" si="180"/>
        <v>1588582.4999999255</v>
      </c>
      <c r="H1944" s="177">
        <f t="shared" si="181"/>
        <v>5883</v>
      </c>
    </row>
    <row r="1945" spans="1:8" x14ac:dyDescent="0.25">
      <c r="A1945" s="796" t="s">
        <v>853</v>
      </c>
      <c r="B1945" s="797">
        <v>1976</v>
      </c>
      <c r="C1945" s="797">
        <v>1976.1</v>
      </c>
      <c r="D1945" s="797">
        <v>12</v>
      </c>
      <c r="E1945" s="176">
        <f t="shared" si="183"/>
        <v>42939246.800000086</v>
      </c>
      <c r="F1945" s="176">
        <f t="shared" si="183"/>
        <v>1457642</v>
      </c>
      <c r="G1945" s="177">
        <f t="shared" si="180"/>
        <v>1586606.399999924</v>
      </c>
      <c r="H1945" s="177">
        <f t="shared" si="181"/>
        <v>5871</v>
      </c>
    </row>
    <row r="1946" spans="1:8" x14ac:dyDescent="0.25">
      <c r="A1946" s="796" t="s">
        <v>853</v>
      </c>
      <c r="B1946" s="797">
        <v>1977</v>
      </c>
      <c r="C1946" s="797">
        <v>3954.3999999999996</v>
      </c>
      <c r="D1946" s="797">
        <v>24</v>
      </c>
      <c r="E1946" s="176">
        <f t="shared" si="183"/>
        <v>42943201.200000085</v>
      </c>
      <c r="F1946" s="176">
        <f t="shared" si="183"/>
        <v>1457666</v>
      </c>
      <c r="G1946" s="177">
        <f t="shared" si="180"/>
        <v>1582651.9999999255</v>
      </c>
      <c r="H1946" s="177">
        <f t="shared" si="181"/>
        <v>5847</v>
      </c>
    </row>
    <row r="1947" spans="1:8" x14ac:dyDescent="0.25">
      <c r="A1947" s="796" t="s">
        <v>853</v>
      </c>
      <c r="B1947" s="797">
        <v>1979</v>
      </c>
      <c r="C1947" s="797">
        <v>5936.6</v>
      </c>
      <c r="D1947" s="797">
        <v>36</v>
      </c>
      <c r="E1947" s="176">
        <f t="shared" si="183"/>
        <v>42949137.800000086</v>
      </c>
      <c r="F1947" s="176">
        <f t="shared" si="183"/>
        <v>1457702</v>
      </c>
      <c r="G1947" s="177">
        <f t="shared" si="180"/>
        <v>1576715.399999924</v>
      </c>
      <c r="H1947" s="177">
        <f t="shared" si="181"/>
        <v>5811</v>
      </c>
    </row>
    <row r="1948" spans="1:8" x14ac:dyDescent="0.25">
      <c r="A1948" s="796" t="s">
        <v>853</v>
      </c>
      <c r="B1948" s="797">
        <v>1980</v>
      </c>
      <c r="C1948" s="797">
        <v>3960.6000000000004</v>
      </c>
      <c r="D1948" s="797">
        <v>18</v>
      </c>
      <c r="E1948" s="176">
        <f t="shared" si="183"/>
        <v>42953098.400000088</v>
      </c>
      <c r="F1948" s="176">
        <f t="shared" si="183"/>
        <v>1457720</v>
      </c>
      <c r="G1948" s="177">
        <f t="shared" si="180"/>
        <v>1572754.7999999225</v>
      </c>
      <c r="H1948" s="177">
        <f t="shared" si="181"/>
        <v>5793</v>
      </c>
    </row>
    <row r="1949" spans="1:8" x14ac:dyDescent="0.25">
      <c r="A1949" s="796" t="s">
        <v>853</v>
      </c>
      <c r="B1949" s="797">
        <v>1982</v>
      </c>
      <c r="C1949" s="797">
        <v>5946.3</v>
      </c>
      <c r="D1949" s="797">
        <v>30</v>
      </c>
      <c r="E1949" s="176">
        <f t="shared" si="183"/>
        <v>42959044.700000085</v>
      </c>
      <c r="F1949" s="176">
        <f t="shared" si="183"/>
        <v>1457750</v>
      </c>
      <c r="G1949" s="177">
        <f t="shared" si="180"/>
        <v>1566808.4999999255</v>
      </c>
      <c r="H1949" s="177">
        <f t="shared" si="181"/>
        <v>5763</v>
      </c>
    </row>
    <row r="1950" spans="1:8" x14ac:dyDescent="0.25">
      <c r="A1950" s="796" t="s">
        <v>853</v>
      </c>
      <c r="B1950" s="797">
        <v>1987</v>
      </c>
      <c r="C1950" s="797">
        <v>3973.7</v>
      </c>
      <c r="D1950" s="797">
        <v>18</v>
      </c>
      <c r="E1950" s="176">
        <f t="shared" si="183"/>
        <v>42963018.400000088</v>
      </c>
      <c r="F1950" s="176">
        <f t="shared" si="183"/>
        <v>1457768</v>
      </c>
      <c r="G1950" s="177">
        <f t="shared" si="180"/>
        <v>1562834.7999999225</v>
      </c>
      <c r="H1950" s="177">
        <f t="shared" si="181"/>
        <v>5745</v>
      </c>
    </row>
    <row r="1951" spans="1:8" x14ac:dyDescent="0.25">
      <c r="A1951" s="796" t="s">
        <v>853</v>
      </c>
      <c r="B1951" s="797">
        <v>1989</v>
      </c>
      <c r="C1951" s="797">
        <v>1989</v>
      </c>
      <c r="D1951" s="797">
        <v>6</v>
      </c>
      <c r="E1951" s="176">
        <f t="shared" si="183"/>
        <v>42965007.400000088</v>
      </c>
      <c r="F1951" s="176">
        <f t="shared" si="183"/>
        <v>1457774</v>
      </c>
      <c r="G1951" s="177">
        <f t="shared" si="180"/>
        <v>1560845.7999999225</v>
      </c>
      <c r="H1951" s="177">
        <f t="shared" si="181"/>
        <v>5739</v>
      </c>
    </row>
    <row r="1952" spans="1:8" x14ac:dyDescent="0.25">
      <c r="A1952" s="796" t="s">
        <v>853</v>
      </c>
      <c r="B1952" s="797">
        <v>1990</v>
      </c>
      <c r="C1952" s="797">
        <v>5970.2000000000007</v>
      </c>
      <c r="D1952" s="797">
        <v>36</v>
      </c>
      <c r="E1952" s="176">
        <f t="shared" si="183"/>
        <v>42970977.600000091</v>
      </c>
      <c r="F1952" s="176">
        <f t="shared" si="183"/>
        <v>1457810</v>
      </c>
      <c r="G1952" s="177">
        <f t="shared" si="180"/>
        <v>1554875.5999999195</v>
      </c>
      <c r="H1952" s="177">
        <f t="shared" si="181"/>
        <v>5703</v>
      </c>
    </row>
    <row r="1953" spans="1:9" x14ac:dyDescent="0.25">
      <c r="A1953" s="796" t="s">
        <v>853</v>
      </c>
      <c r="B1953" s="797">
        <v>1991</v>
      </c>
      <c r="C1953" s="797">
        <v>3982.3</v>
      </c>
      <c r="D1953" s="797">
        <v>24</v>
      </c>
      <c r="E1953" s="176">
        <f t="shared" si="183"/>
        <v>42974959.900000088</v>
      </c>
      <c r="F1953" s="176">
        <f t="shared" si="183"/>
        <v>1457834</v>
      </c>
      <c r="G1953" s="177">
        <f t="shared" si="180"/>
        <v>1550893.2999999225</v>
      </c>
      <c r="H1953" s="177">
        <f t="shared" si="181"/>
        <v>5679</v>
      </c>
    </row>
    <row r="1954" spans="1:9" x14ac:dyDescent="0.25">
      <c r="A1954" s="796" t="s">
        <v>853</v>
      </c>
      <c r="B1954" s="797">
        <v>1993</v>
      </c>
      <c r="C1954" s="797">
        <v>3986.4</v>
      </c>
      <c r="D1954" s="797">
        <v>18</v>
      </c>
      <c r="E1954" s="176">
        <f t="shared" si="183"/>
        <v>42978946.300000086</v>
      </c>
      <c r="F1954" s="176">
        <f t="shared" si="183"/>
        <v>1457852</v>
      </c>
      <c r="G1954" s="177">
        <f t="shared" si="180"/>
        <v>1546906.899999924</v>
      </c>
      <c r="H1954" s="177">
        <f t="shared" si="181"/>
        <v>5661</v>
      </c>
    </row>
    <row r="1955" spans="1:9" x14ac:dyDescent="0.25">
      <c r="A1955" s="796" t="s">
        <v>853</v>
      </c>
      <c r="B1955" s="797">
        <v>1994</v>
      </c>
      <c r="C1955" s="797">
        <v>1994</v>
      </c>
      <c r="D1955" s="797">
        <v>6</v>
      </c>
      <c r="E1955" s="176">
        <f t="shared" si="183"/>
        <v>42980940.300000086</v>
      </c>
      <c r="F1955" s="176">
        <f t="shared" si="183"/>
        <v>1457858</v>
      </c>
      <c r="G1955" s="177">
        <f t="shared" si="180"/>
        <v>1544912.899999924</v>
      </c>
      <c r="H1955" s="177">
        <f t="shared" si="181"/>
        <v>5655</v>
      </c>
    </row>
    <row r="1956" spans="1:9" x14ac:dyDescent="0.25">
      <c r="A1956" s="796" t="s">
        <v>853</v>
      </c>
      <c r="B1956" s="797">
        <v>1995</v>
      </c>
      <c r="C1956" s="797">
        <v>3989.6</v>
      </c>
      <c r="D1956" s="797">
        <v>18</v>
      </c>
      <c r="E1956" s="176">
        <f t="shared" ref="E1956:F1971" si="184">E1955+C1956</f>
        <v>42984929.900000088</v>
      </c>
      <c r="F1956" s="176">
        <f t="shared" si="184"/>
        <v>1457876</v>
      </c>
      <c r="G1956" s="177">
        <f t="shared" si="180"/>
        <v>1540923.2999999225</v>
      </c>
      <c r="H1956" s="177">
        <f t="shared" si="181"/>
        <v>5637</v>
      </c>
    </row>
    <row r="1957" spans="1:9" x14ac:dyDescent="0.25">
      <c r="A1957" s="796" t="s">
        <v>853</v>
      </c>
      <c r="B1957" s="797">
        <v>1998</v>
      </c>
      <c r="C1957" s="797">
        <v>1997.6</v>
      </c>
      <c r="D1957" s="797">
        <v>12</v>
      </c>
      <c r="E1957" s="176">
        <f t="shared" si="184"/>
        <v>42986927.500000089</v>
      </c>
      <c r="F1957" s="176">
        <f t="shared" si="184"/>
        <v>1457888</v>
      </c>
      <c r="G1957" s="177">
        <f t="shared" si="180"/>
        <v>1538925.699999921</v>
      </c>
      <c r="H1957" s="177">
        <f t="shared" si="181"/>
        <v>5625</v>
      </c>
    </row>
    <row r="1958" spans="1:9" x14ac:dyDescent="0.25">
      <c r="A1958" s="796" t="s">
        <v>853</v>
      </c>
      <c r="B1958" s="797">
        <v>1999</v>
      </c>
      <c r="C1958" s="797">
        <v>3998.6000000000004</v>
      </c>
      <c r="D1958" s="797">
        <v>19</v>
      </c>
      <c r="E1958" s="176">
        <f t="shared" si="184"/>
        <v>42990926.100000091</v>
      </c>
      <c r="F1958" s="176">
        <f t="shared" si="184"/>
        <v>1457907</v>
      </c>
      <c r="G1958" s="177">
        <f t="shared" si="180"/>
        <v>1534927.0999999195</v>
      </c>
      <c r="H1958" s="177">
        <f t="shared" si="181"/>
        <v>5606</v>
      </c>
    </row>
    <row r="1959" spans="1:9" x14ac:dyDescent="0.25">
      <c r="A1959" s="796" t="s">
        <v>853</v>
      </c>
      <c r="B1959" s="797">
        <v>2000</v>
      </c>
      <c r="C1959" s="797">
        <v>8000.5</v>
      </c>
      <c r="D1959" s="797">
        <v>30</v>
      </c>
      <c r="E1959" s="176">
        <f t="shared" si="184"/>
        <v>42998926.600000091</v>
      </c>
      <c r="F1959" s="176">
        <f t="shared" si="184"/>
        <v>1457937</v>
      </c>
      <c r="G1959" s="177">
        <f t="shared" si="180"/>
        <v>1526926.5999999195</v>
      </c>
      <c r="H1959" s="177">
        <f t="shared" si="181"/>
        <v>5576</v>
      </c>
      <c r="I1959" s="363"/>
    </row>
    <row r="1960" spans="1:9" x14ac:dyDescent="0.25">
      <c r="A1960" s="796" t="s">
        <v>853</v>
      </c>
      <c r="B1960" s="797">
        <v>2002</v>
      </c>
      <c r="C1960" s="797">
        <v>4004.7</v>
      </c>
      <c r="D1960" s="797">
        <v>24</v>
      </c>
      <c r="E1960" s="176">
        <f t="shared" si="184"/>
        <v>43002931.300000094</v>
      </c>
      <c r="F1960" s="176">
        <f t="shared" si="184"/>
        <v>1457961</v>
      </c>
      <c r="G1960" s="177">
        <f t="shared" si="180"/>
        <v>1522921.8999999166</v>
      </c>
      <c r="H1960" s="177">
        <f t="shared" si="181"/>
        <v>5552</v>
      </c>
    </row>
    <row r="1961" spans="1:9" x14ac:dyDescent="0.25">
      <c r="A1961" s="796" t="s">
        <v>853</v>
      </c>
      <c r="B1961" s="797">
        <v>2003</v>
      </c>
      <c r="C1961" s="797">
        <v>2002.5</v>
      </c>
      <c r="D1961" s="797">
        <v>6</v>
      </c>
      <c r="E1961" s="176">
        <f t="shared" si="184"/>
        <v>43004933.800000094</v>
      </c>
      <c r="F1961" s="176">
        <f t="shared" si="184"/>
        <v>1457967</v>
      </c>
      <c r="G1961" s="177">
        <f t="shared" si="180"/>
        <v>1520919.3999999166</v>
      </c>
      <c r="H1961" s="177">
        <f t="shared" si="181"/>
        <v>5546</v>
      </c>
    </row>
    <row r="1962" spans="1:9" x14ac:dyDescent="0.25">
      <c r="A1962" s="796" t="s">
        <v>853</v>
      </c>
      <c r="B1962" s="797">
        <v>2004</v>
      </c>
      <c r="C1962" s="797">
        <v>6012.2999999999993</v>
      </c>
      <c r="D1962" s="797">
        <v>18</v>
      </c>
      <c r="E1962" s="176">
        <f t="shared" si="184"/>
        <v>43010946.100000091</v>
      </c>
      <c r="F1962" s="176">
        <f t="shared" si="184"/>
        <v>1457985</v>
      </c>
      <c r="G1962" s="177">
        <f t="shared" si="180"/>
        <v>1514907.0999999195</v>
      </c>
      <c r="H1962" s="177">
        <f t="shared" si="181"/>
        <v>5528</v>
      </c>
    </row>
    <row r="1963" spans="1:9" x14ac:dyDescent="0.25">
      <c r="A1963" s="796" t="s">
        <v>853</v>
      </c>
      <c r="B1963" s="797">
        <v>2005</v>
      </c>
      <c r="C1963" s="797">
        <v>4009.8</v>
      </c>
      <c r="D1963" s="797">
        <v>18</v>
      </c>
      <c r="E1963" s="176">
        <f t="shared" si="184"/>
        <v>43014955.900000088</v>
      </c>
      <c r="F1963" s="176">
        <f t="shared" si="184"/>
        <v>1458003</v>
      </c>
      <c r="G1963" s="177">
        <f t="shared" si="180"/>
        <v>1510897.2999999225</v>
      </c>
      <c r="H1963" s="177">
        <f t="shared" si="181"/>
        <v>5510</v>
      </c>
    </row>
    <row r="1964" spans="1:9" x14ac:dyDescent="0.25">
      <c r="A1964" s="796" t="s">
        <v>853</v>
      </c>
      <c r="B1964" s="797">
        <v>2006</v>
      </c>
      <c r="C1964" s="797">
        <v>8023.7999999999993</v>
      </c>
      <c r="D1964" s="797">
        <v>42</v>
      </c>
      <c r="E1964" s="176">
        <f t="shared" si="184"/>
        <v>43022979.700000085</v>
      </c>
      <c r="F1964" s="176">
        <f t="shared" si="184"/>
        <v>1458045</v>
      </c>
      <c r="G1964" s="177">
        <f t="shared" si="180"/>
        <v>1502873.4999999255</v>
      </c>
      <c r="H1964" s="177">
        <f t="shared" si="181"/>
        <v>5468</v>
      </c>
    </row>
    <row r="1965" spans="1:9" x14ac:dyDescent="0.25">
      <c r="A1965" s="796" t="s">
        <v>853</v>
      </c>
      <c r="B1965" s="797">
        <v>2007</v>
      </c>
      <c r="C1965" s="797">
        <v>2006.7</v>
      </c>
      <c r="D1965" s="797">
        <v>6</v>
      </c>
      <c r="E1965" s="176">
        <f t="shared" si="184"/>
        <v>43024986.400000088</v>
      </c>
      <c r="F1965" s="176">
        <f t="shared" si="184"/>
        <v>1458051</v>
      </c>
      <c r="G1965" s="177">
        <f t="shared" si="180"/>
        <v>1500866.7999999225</v>
      </c>
      <c r="H1965" s="177">
        <f t="shared" si="181"/>
        <v>5462</v>
      </c>
    </row>
    <row r="1966" spans="1:9" x14ac:dyDescent="0.25">
      <c r="A1966" s="796" t="s">
        <v>853</v>
      </c>
      <c r="B1966" s="797">
        <v>2008</v>
      </c>
      <c r="C1966" s="797">
        <v>4015.5</v>
      </c>
      <c r="D1966" s="797">
        <v>18</v>
      </c>
      <c r="E1966" s="176">
        <f t="shared" si="184"/>
        <v>43029001.900000088</v>
      </c>
      <c r="F1966" s="176">
        <f t="shared" si="184"/>
        <v>1458069</v>
      </c>
      <c r="G1966" s="177">
        <f t="shared" si="180"/>
        <v>1496851.2999999225</v>
      </c>
      <c r="H1966" s="177">
        <f t="shared" si="181"/>
        <v>5444</v>
      </c>
    </row>
    <row r="1967" spans="1:9" x14ac:dyDescent="0.25">
      <c r="A1967" s="796" t="s">
        <v>853</v>
      </c>
      <c r="B1967" s="797">
        <v>2009</v>
      </c>
      <c r="C1967" s="797">
        <v>10044.200000000001</v>
      </c>
      <c r="D1967" s="797">
        <v>54</v>
      </c>
      <c r="E1967" s="176">
        <f t="shared" si="184"/>
        <v>43039046.100000091</v>
      </c>
      <c r="F1967" s="176">
        <f t="shared" si="184"/>
        <v>1458123</v>
      </c>
      <c r="G1967" s="177">
        <f t="shared" si="180"/>
        <v>1486807.0999999195</v>
      </c>
      <c r="H1967" s="177">
        <f t="shared" si="181"/>
        <v>5390</v>
      </c>
    </row>
    <row r="1968" spans="1:9" x14ac:dyDescent="0.25">
      <c r="A1968" s="796" t="s">
        <v>853</v>
      </c>
      <c r="B1968" s="797">
        <v>2010</v>
      </c>
      <c r="C1968" s="797">
        <v>2009.5</v>
      </c>
      <c r="D1968" s="797">
        <v>6</v>
      </c>
      <c r="E1968" s="176">
        <f t="shared" si="184"/>
        <v>43041055.600000091</v>
      </c>
      <c r="F1968" s="176">
        <f t="shared" si="184"/>
        <v>1458129</v>
      </c>
      <c r="G1968" s="177">
        <f t="shared" si="180"/>
        <v>1484797.5999999195</v>
      </c>
      <c r="H1968" s="177">
        <f t="shared" si="181"/>
        <v>5384</v>
      </c>
    </row>
    <row r="1969" spans="1:8" x14ac:dyDescent="0.25">
      <c r="A1969" s="796" t="s">
        <v>853</v>
      </c>
      <c r="B1969" s="797">
        <v>2011</v>
      </c>
      <c r="C1969" s="797">
        <v>6032</v>
      </c>
      <c r="D1969" s="797">
        <v>36</v>
      </c>
      <c r="E1969" s="176">
        <f t="shared" si="184"/>
        <v>43047087.600000091</v>
      </c>
      <c r="F1969" s="176">
        <f t="shared" si="184"/>
        <v>1458165</v>
      </c>
      <c r="G1969" s="177">
        <f t="shared" si="180"/>
        <v>1478765.5999999195</v>
      </c>
      <c r="H1969" s="177">
        <f t="shared" si="181"/>
        <v>5348</v>
      </c>
    </row>
    <row r="1970" spans="1:8" x14ac:dyDescent="0.25">
      <c r="A1970" s="796" t="s">
        <v>853</v>
      </c>
      <c r="B1970" s="797">
        <v>2012</v>
      </c>
      <c r="C1970" s="797">
        <v>4024.3999999999996</v>
      </c>
      <c r="D1970" s="797">
        <v>22</v>
      </c>
      <c r="E1970" s="176">
        <f t="shared" si="184"/>
        <v>43051112.000000089</v>
      </c>
      <c r="F1970" s="176">
        <f t="shared" si="184"/>
        <v>1458187</v>
      </c>
      <c r="G1970" s="177">
        <f t="shared" si="180"/>
        <v>1474741.199999921</v>
      </c>
      <c r="H1970" s="177">
        <f t="shared" si="181"/>
        <v>5326</v>
      </c>
    </row>
    <row r="1971" spans="1:8" x14ac:dyDescent="0.25">
      <c r="A1971" s="796" t="s">
        <v>853</v>
      </c>
      <c r="B1971" s="797">
        <v>2013</v>
      </c>
      <c r="C1971" s="797">
        <v>2012.7</v>
      </c>
      <c r="D1971" s="797">
        <v>12</v>
      </c>
      <c r="E1971" s="176">
        <f t="shared" si="184"/>
        <v>43053124.700000092</v>
      </c>
      <c r="F1971" s="176">
        <f t="shared" si="184"/>
        <v>1458199</v>
      </c>
      <c r="G1971" s="177">
        <f t="shared" si="180"/>
        <v>1472728.499999918</v>
      </c>
      <c r="H1971" s="177">
        <f t="shared" si="181"/>
        <v>5314</v>
      </c>
    </row>
    <row r="1972" spans="1:8" x14ac:dyDescent="0.25">
      <c r="A1972" s="796" t="s">
        <v>853</v>
      </c>
      <c r="B1972" s="797">
        <v>2016</v>
      </c>
      <c r="C1972" s="797">
        <v>4031.8</v>
      </c>
      <c r="D1972" s="797">
        <v>12</v>
      </c>
      <c r="E1972" s="176">
        <f t="shared" ref="E1972:F1987" si="185">E1971+C1972</f>
        <v>43057156.500000089</v>
      </c>
      <c r="F1972" s="176">
        <f t="shared" si="185"/>
        <v>1458211</v>
      </c>
      <c r="G1972" s="177">
        <f t="shared" si="180"/>
        <v>1468696.699999921</v>
      </c>
      <c r="H1972" s="177">
        <f t="shared" si="181"/>
        <v>5302</v>
      </c>
    </row>
    <row r="1973" spans="1:8" x14ac:dyDescent="0.25">
      <c r="A1973" s="796" t="s">
        <v>853</v>
      </c>
      <c r="B1973" s="797">
        <v>2017</v>
      </c>
      <c r="C1973" s="797">
        <v>2016.7</v>
      </c>
      <c r="D1973" s="797">
        <v>12</v>
      </c>
      <c r="E1973" s="176">
        <f t="shared" si="185"/>
        <v>43059173.200000092</v>
      </c>
      <c r="F1973" s="176">
        <f t="shared" si="185"/>
        <v>1458223</v>
      </c>
      <c r="G1973" s="177">
        <f t="shared" si="180"/>
        <v>1466679.999999918</v>
      </c>
      <c r="H1973" s="177">
        <f t="shared" si="181"/>
        <v>5290</v>
      </c>
    </row>
    <row r="1974" spans="1:8" x14ac:dyDescent="0.25">
      <c r="A1974" s="796" t="s">
        <v>853</v>
      </c>
      <c r="B1974" s="797">
        <v>2018</v>
      </c>
      <c r="C1974" s="797">
        <v>10089.6</v>
      </c>
      <c r="D1974" s="797">
        <v>41</v>
      </c>
      <c r="E1974" s="176">
        <f t="shared" si="185"/>
        <v>43069262.800000094</v>
      </c>
      <c r="F1974" s="176">
        <f t="shared" si="185"/>
        <v>1458264</v>
      </c>
      <c r="G1974" s="177">
        <f t="shared" si="180"/>
        <v>1456590.3999999166</v>
      </c>
      <c r="H1974" s="177">
        <f t="shared" si="181"/>
        <v>5249</v>
      </c>
    </row>
    <row r="1975" spans="1:8" x14ac:dyDescent="0.25">
      <c r="A1975" s="796" t="s">
        <v>853</v>
      </c>
      <c r="B1975" s="797">
        <v>2019</v>
      </c>
      <c r="C1975" s="797">
        <v>2019.3</v>
      </c>
      <c r="D1975" s="797">
        <v>12</v>
      </c>
      <c r="E1975" s="176">
        <f t="shared" si="185"/>
        <v>43071282.100000091</v>
      </c>
      <c r="F1975" s="176">
        <f t="shared" si="185"/>
        <v>1458276</v>
      </c>
      <c r="G1975" s="177">
        <f t="shared" si="180"/>
        <v>1454571.0999999195</v>
      </c>
      <c r="H1975" s="177">
        <f t="shared" si="181"/>
        <v>5237</v>
      </c>
    </row>
    <row r="1976" spans="1:8" x14ac:dyDescent="0.25">
      <c r="A1976" s="796" t="s">
        <v>853</v>
      </c>
      <c r="B1976" s="797">
        <v>2022</v>
      </c>
      <c r="C1976" s="797">
        <v>4044</v>
      </c>
      <c r="D1976" s="797">
        <v>24</v>
      </c>
      <c r="E1976" s="176">
        <f t="shared" si="185"/>
        <v>43075326.100000091</v>
      </c>
      <c r="F1976" s="176">
        <f t="shared" si="185"/>
        <v>1458300</v>
      </c>
      <c r="G1976" s="177">
        <f t="shared" si="180"/>
        <v>1450527.0999999195</v>
      </c>
      <c r="H1976" s="177">
        <f t="shared" si="181"/>
        <v>5213</v>
      </c>
    </row>
    <row r="1977" spans="1:8" x14ac:dyDescent="0.25">
      <c r="A1977" s="796" t="s">
        <v>853</v>
      </c>
      <c r="B1977" s="797">
        <v>2023</v>
      </c>
      <c r="C1977" s="797">
        <v>4045.4</v>
      </c>
      <c r="D1977" s="797">
        <v>22</v>
      </c>
      <c r="E1977" s="176">
        <f t="shared" si="185"/>
        <v>43079371.500000089</v>
      </c>
      <c r="F1977" s="176">
        <f t="shared" si="185"/>
        <v>1458322</v>
      </c>
      <c r="G1977" s="177">
        <f t="shared" si="180"/>
        <v>1446481.699999921</v>
      </c>
      <c r="H1977" s="177">
        <f t="shared" si="181"/>
        <v>5191</v>
      </c>
    </row>
    <row r="1978" spans="1:8" x14ac:dyDescent="0.25">
      <c r="A1978" s="796" t="s">
        <v>853</v>
      </c>
      <c r="B1978" s="797">
        <v>2024</v>
      </c>
      <c r="C1978" s="797">
        <v>4047.9</v>
      </c>
      <c r="D1978" s="797">
        <v>18</v>
      </c>
      <c r="E1978" s="176">
        <f t="shared" si="185"/>
        <v>43083419.400000088</v>
      </c>
      <c r="F1978" s="176">
        <f t="shared" si="185"/>
        <v>1458340</v>
      </c>
      <c r="G1978" s="177">
        <f t="shared" si="180"/>
        <v>1442433.7999999225</v>
      </c>
      <c r="H1978" s="177">
        <f t="shared" si="181"/>
        <v>5173</v>
      </c>
    </row>
    <row r="1979" spans="1:8" x14ac:dyDescent="0.25">
      <c r="A1979" s="796" t="s">
        <v>853</v>
      </c>
      <c r="B1979" s="797">
        <v>2025</v>
      </c>
      <c r="C1979" s="797">
        <v>2025</v>
      </c>
      <c r="D1979" s="797">
        <v>6</v>
      </c>
      <c r="E1979" s="176">
        <f t="shared" si="185"/>
        <v>43085444.400000088</v>
      </c>
      <c r="F1979" s="176">
        <f t="shared" si="185"/>
        <v>1458346</v>
      </c>
      <c r="G1979" s="177">
        <f t="shared" si="180"/>
        <v>1440408.7999999225</v>
      </c>
      <c r="H1979" s="177">
        <f t="shared" si="181"/>
        <v>5167</v>
      </c>
    </row>
    <row r="1980" spans="1:8" x14ac:dyDescent="0.25">
      <c r="A1980" s="796" t="s">
        <v>853</v>
      </c>
      <c r="B1980" s="797">
        <v>2028</v>
      </c>
      <c r="C1980" s="797">
        <v>4056.6000000000004</v>
      </c>
      <c r="D1980" s="797">
        <v>18</v>
      </c>
      <c r="E1980" s="176">
        <f t="shared" si="185"/>
        <v>43089501.000000089</v>
      </c>
      <c r="F1980" s="176">
        <f t="shared" si="185"/>
        <v>1458364</v>
      </c>
      <c r="G1980" s="177">
        <f t="shared" si="180"/>
        <v>1436352.199999921</v>
      </c>
      <c r="H1980" s="177">
        <f t="shared" si="181"/>
        <v>5149</v>
      </c>
    </row>
    <row r="1981" spans="1:8" x14ac:dyDescent="0.25">
      <c r="A1981" s="796" t="s">
        <v>853</v>
      </c>
      <c r="B1981" s="797">
        <v>2029</v>
      </c>
      <c r="C1981" s="797">
        <v>4057.4</v>
      </c>
      <c r="D1981" s="797">
        <v>12</v>
      </c>
      <c r="E1981" s="176">
        <f t="shared" si="185"/>
        <v>43093558.400000088</v>
      </c>
      <c r="F1981" s="176">
        <f t="shared" si="185"/>
        <v>1458376</v>
      </c>
      <c r="G1981" s="177">
        <f t="shared" si="180"/>
        <v>1432294.7999999225</v>
      </c>
      <c r="H1981" s="177">
        <f t="shared" si="181"/>
        <v>5137</v>
      </c>
    </row>
    <row r="1982" spans="1:8" x14ac:dyDescent="0.25">
      <c r="A1982" s="796" t="s">
        <v>853</v>
      </c>
      <c r="B1982" s="797">
        <v>2030</v>
      </c>
      <c r="C1982" s="797">
        <v>2029.6</v>
      </c>
      <c r="D1982" s="797">
        <v>12</v>
      </c>
      <c r="E1982" s="176">
        <f t="shared" si="185"/>
        <v>43095588.000000089</v>
      </c>
      <c r="F1982" s="176">
        <f t="shared" si="185"/>
        <v>1458388</v>
      </c>
      <c r="G1982" s="177">
        <f t="shared" si="180"/>
        <v>1430265.199999921</v>
      </c>
      <c r="H1982" s="177">
        <f t="shared" si="181"/>
        <v>5125</v>
      </c>
    </row>
    <row r="1983" spans="1:8" x14ac:dyDescent="0.25">
      <c r="A1983" s="796" t="s">
        <v>853</v>
      </c>
      <c r="B1983" s="797">
        <v>2031</v>
      </c>
      <c r="C1983" s="797">
        <v>4061.7</v>
      </c>
      <c r="D1983" s="797">
        <v>12</v>
      </c>
      <c r="E1983" s="176">
        <f t="shared" si="185"/>
        <v>43099649.700000092</v>
      </c>
      <c r="F1983" s="176">
        <f t="shared" si="185"/>
        <v>1458400</v>
      </c>
      <c r="G1983" s="177">
        <f t="shared" si="180"/>
        <v>1426203.499999918</v>
      </c>
      <c r="H1983" s="177">
        <f t="shared" si="181"/>
        <v>5113</v>
      </c>
    </row>
    <row r="1984" spans="1:8" x14ac:dyDescent="0.25">
      <c r="A1984" s="796" t="s">
        <v>853</v>
      </c>
      <c r="B1984" s="797">
        <v>2033</v>
      </c>
      <c r="C1984" s="797">
        <v>8131.4</v>
      </c>
      <c r="D1984" s="797">
        <v>42</v>
      </c>
      <c r="E1984" s="176">
        <f t="shared" si="185"/>
        <v>43107781.100000091</v>
      </c>
      <c r="F1984" s="176">
        <f t="shared" si="185"/>
        <v>1458442</v>
      </c>
      <c r="G1984" s="177">
        <f t="shared" si="180"/>
        <v>1418072.0999999195</v>
      </c>
      <c r="H1984" s="177">
        <f t="shared" si="181"/>
        <v>5071</v>
      </c>
    </row>
    <row r="1985" spans="1:8" x14ac:dyDescent="0.25">
      <c r="A1985" s="796" t="s">
        <v>853</v>
      </c>
      <c r="B1985" s="797">
        <v>2034</v>
      </c>
      <c r="C1985" s="797">
        <v>6101.2</v>
      </c>
      <c r="D1985" s="797">
        <v>30</v>
      </c>
      <c r="E1985" s="176">
        <f t="shared" si="185"/>
        <v>43113882.300000094</v>
      </c>
      <c r="F1985" s="176">
        <f t="shared" si="185"/>
        <v>1458472</v>
      </c>
      <c r="G1985" s="177">
        <f t="shared" si="180"/>
        <v>1411970.8999999166</v>
      </c>
      <c r="H1985" s="177">
        <f t="shared" si="181"/>
        <v>5041</v>
      </c>
    </row>
    <row r="1986" spans="1:8" x14ac:dyDescent="0.25">
      <c r="A1986" s="796" t="s">
        <v>853</v>
      </c>
      <c r="B1986" s="797">
        <v>2037</v>
      </c>
      <c r="C1986" s="797">
        <v>4073.8999999999996</v>
      </c>
      <c r="D1986" s="797">
        <v>24</v>
      </c>
      <c r="E1986" s="176">
        <f t="shared" si="185"/>
        <v>43117956.200000092</v>
      </c>
      <c r="F1986" s="176">
        <f t="shared" si="185"/>
        <v>1458496</v>
      </c>
      <c r="G1986" s="177">
        <f t="shared" si="180"/>
        <v>1407896.999999918</v>
      </c>
      <c r="H1986" s="177">
        <f t="shared" si="181"/>
        <v>5017</v>
      </c>
    </row>
    <row r="1987" spans="1:8" x14ac:dyDescent="0.25">
      <c r="A1987" s="796" t="s">
        <v>853</v>
      </c>
      <c r="B1987" s="797">
        <v>2038</v>
      </c>
      <c r="C1987" s="797">
        <v>2038.2</v>
      </c>
      <c r="D1987" s="797">
        <v>12</v>
      </c>
      <c r="E1987" s="176">
        <f t="shared" si="185"/>
        <v>43119994.400000095</v>
      </c>
      <c r="F1987" s="176">
        <f t="shared" si="185"/>
        <v>1458508</v>
      </c>
      <c r="G1987" s="177">
        <f t="shared" ref="G1987:G2050" si="186">$E$2394-E1987</f>
        <v>1405858.7999999151</v>
      </c>
      <c r="H1987" s="177">
        <f t="shared" ref="H1987:H2050" si="187">$F$2394-F1987</f>
        <v>5005</v>
      </c>
    </row>
    <row r="1988" spans="1:8" x14ac:dyDescent="0.25">
      <c r="A1988" s="796" t="s">
        <v>853</v>
      </c>
      <c r="B1988" s="797">
        <v>2039</v>
      </c>
      <c r="C1988" s="797">
        <v>4078.3</v>
      </c>
      <c r="D1988" s="797">
        <v>18</v>
      </c>
      <c r="E1988" s="176">
        <f t="shared" ref="E1988:F2003" si="188">E1987+C1988</f>
        <v>43124072.700000092</v>
      </c>
      <c r="F1988" s="176">
        <f t="shared" si="188"/>
        <v>1458526</v>
      </c>
      <c r="G1988" s="177">
        <f t="shared" si="186"/>
        <v>1401780.499999918</v>
      </c>
      <c r="H1988" s="177">
        <f t="shared" si="187"/>
        <v>4987</v>
      </c>
    </row>
    <row r="1989" spans="1:8" x14ac:dyDescent="0.25">
      <c r="A1989" s="796" t="s">
        <v>853</v>
      </c>
      <c r="B1989" s="797">
        <v>2040</v>
      </c>
      <c r="C1989" s="797">
        <v>6120.9</v>
      </c>
      <c r="D1989" s="797">
        <v>30</v>
      </c>
      <c r="E1989" s="176">
        <f t="shared" si="188"/>
        <v>43130193.600000091</v>
      </c>
      <c r="F1989" s="176">
        <f t="shared" si="188"/>
        <v>1458556</v>
      </c>
      <c r="G1989" s="177">
        <f t="shared" si="186"/>
        <v>1395659.5999999195</v>
      </c>
      <c r="H1989" s="177">
        <f t="shared" si="187"/>
        <v>4957</v>
      </c>
    </row>
    <row r="1990" spans="1:8" x14ac:dyDescent="0.25">
      <c r="A1990" s="796" t="s">
        <v>853</v>
      </c>
      <c r="B1990" s="797">
        <v>2041</v>
      </c>
      <c r="C1990" s="797">
        <v>4082.2</v>
      </c>
      <c r="D1990" s="797">
        <v>18</v>
      </c>
      <c r="E1990" s="176">
        <f t="shared" si="188"/>
        <v>43134275.800000094</v>
      </c>
      <c r="F1990" s="176">
        <f t="shared" si="188"/>
        <v>1458574</v>
      </c>
      <c r="G1990" s="177">
        <f t="shared" si="186"/>
        <v>1391577.3999999166</v>
      </c>
      <c r="H1990" s="177">
        <f t="shared" si="187"/>
        <v>4939</v>
      </c>
    </row>
    <row r="1991" spans="1:8" x14ac:dyDescent="0.25">
      <c r="A1991" s="796" t="s">
        <v>853</v>
      </c>
      <c r="B1991" s="797">
        <v>2042</v>
      </c>
      <c r="C1991" s="797">
        <v>4084.6000000000004</v>
      </c>
      <c r="D1991" s="797">
        <v>17</v>
      </c>
      <c r="E1991" s="176">
        <f t="shared" si="188"/>
        <v>43138360.400000095</v>
      </c>
      <c r="F1991" s="176">
        <f t="shared" si="188"/>
        <v>1458591</v>
      </c>
      <c r="G1991" s="177">
        <f t="shared" si="186"/>
        <v>1387492.7999999151</v>
      </c>
      <c r="H1991" s="177">
        <f t="shared" si="187"/>
        <v>4922</v>
      </c>
    </row>
    <row r="1992" spans="1:8" x14ac:dyDescent="0.25">
      <c r="A1992" s="796" t="s">
        <v>853</v>
      </c>
      <c r="B1992" s="797">
        <v>2043</v>
      </c>
      <c r="C1992" s="797">
        <v>4085.9</v>
      </c>
      <c r="D1992" s="797">
        <v>18</v>
      </c>
      <c r="E1992" s="176">
        <f t="shared" si="188"/>
        <v>43142446.300000094</v>
      </c>
      <c r="F1992" s="176">
        <f t="shared" si="188"/>
        <v>1458609</v>
      </c>
      <c r="G1992" s="177">
        <f t="shared" si="186"/>
        <v>1383406.8999999166</v>
      </c>
      <c r="H1992" s="177">
        <f t="shared" si="187"/>
        <v>4904</v>
      </c>
    </row>
    <row r="1993" spans="1:8" x14ac:dyDescent="0.25">
      <c r="A1993" s="796" t="s">
        <v>853</v>
      </c>
      <c r="B1993" s="797">
        <v>2044</v>
      </c>
      <c r="C1993" s="797">
        <v>2044.2</v>
      </c>
      <c r="D1993" s="797">
        <v>6</v>
      </c>
      <c r="E1993" s="176">
        <f t="shared" si="188"/>
        <v>43144490.500000097</v>
      </c>
      <c r="F1993" s="176">
        <f t="shared" si="188"/>
        <v>1458615</v>
      </c>
      <c r="G1993" s="177">
        <f t="shared" si="186"/>
        <v>1381362.6999999136</v>
      </c>
      <c r="H1993" s="177">
        <f t="shared" si="187"/>
        <v>4898</v>
      </c>
    </row>
    <row r="1994" spans="1:8" x14ac:dyDescent="0.25">
      <c r="A1994" s="796" t="s">
        <v>853</v>
      </c>
      <c r="B1994" s="797">
        <v>2046</v>
      </c>
      <c r="C1994" s="797">
        <v>4091.8</v>
      </c>
      <c r="D1994" s="797">
        <v>24</v>
      </c>
      <c r="E1994" s="176">
        <f t="shared" si="188"/>
        <v>43148582.300000094</v>
      </c>
      <c r="F1994" s="176">
        <f t="shared" si="188"/>
        <v>1458639</v>
      </c>
      <c r="G1994" s="177">
        <f t="shared" si="186"/>
        <v>1377270.8999999166</v>
      </c>
      <c r="H1994" s="177">
        <f t="shared" si="187"/>
        <v>4874</v>
      </c>
    </row>
    <row r="1995" spans="1:8" x14ac:dyDescent="0.25">
      <c r="A1995" s="796" t="s">
        <v>853</v>
      </c>
      <c r="B1995" s="797">
        <v>2049</v>
      </c>
      <c r="C1995" s="797">
        <v>2048.6999999999998</v>
      </c>
      <c r="D1995" s="797">
        <v>12</v>
      </c>
      <c r="E1995" s="176">
        <f t="shared" si="188"/>
        <v>43150631.000000097</v>
      </c>
      <c r="F1995" s="176">
        <f t="shared" si="188"/>
        <v>1458651</v>
      </c>
      <c r="G1995" s="177">
        <f t="shared" si="186"/>
        <v>1375222.1999999136</v>
      </c>
      <c r="H1995" s="177">
        <f t="shared" si="187"/>
        <v>4862</v>
      </c>
    </row>
    <row r="1996" spans="1:8" x14ac:dyDescent="0.25">
      <c r="A1996" s="796" t="s">
        <v>853</v>
      </c>
      <c r="B1996" s="797">
        <v>2052</v>
      </c>
      <c r="C1996" s="797">
        <v>2051.6</v>
      </c>
      <c r="D1996" s="797">
        <v>11</v>
      </c>
      <c r="E1996" s="176">
        <f t="shared" si="188"/>
        <v>43152682.600000098</v>
      </c>
      <c r="F1996" s="176">
        <f t="shared" si="188"/>
        <v>1458662</v>
      </c>
      <c r="G1996" s="177">
        <f t="shared" si="186"/>
        <v>1373170.5999999121</v>
      </c>
      <c r="H1996" s="177">
        <f t="shared" si="187"/>
        <v>4851</v>
      </c>
    </row>
    <row r="1997" spans="1:8" x14ac:dyDescent="0.25">
      <c r="A1997" s="796" t="s">
        <v>853</v>
      </c>
      <c r="B1997" s="797">
        <v>2053</v>
      </c>
      <c r="C1997" s="797">
        <v>6158.7</v>
      </c>
      <c r="D1997" s="797">
        <v>30</v>
      </c>
      <c r="E1997" s="176">
        <f t="shared" si="188"/>
        <v>43158841.300000101</v>
      </c>
      <c r="F1997" s="176">
        <f t="shared" si="188"/>
        <v>1458692</v>
      </c>
      <c r="G1997" s="177">
        <f t="shared" si="186"/>
        <v>1367011.8999999091</v>
      </c>
      <c r="H1997" s="177">
        <f t="shared" si="187"/>
        <v>4821</v>
      </c>
    </row>
    <row r="1998" spans="1:8" x14ac:dyDescent="0.25">
      <c r="A1998" s="796" t="s">
        <v>853</v>
      </c>
      <c r="B1998" s="797">
        <v>2054</v>
      </c>
      <c r="C1998" s="797">
        <v>2054.4</v>
      </c>
      <c r="D1998" s="797">
        <v>12</v>
      </c>
      <c r="E1998" s="176">
        <f t="shared" si="188"/>
        <v>43160895.7000001</v>
      </c>
      <c r="F1998" s="176">
        <f t="shared" si="188"/>
        <v>1458704</v>
      </c>
      <c r="G1998" s="177">
        <f t="shared" si="186"/>
        <v>1364957.4999999106</v>
      </c>
      <c r="H1998" s="177">
        <f t="shared" si="187"/>
        <v>4809</v>
      </c>
    </row>
    <row r="1999" spans="1:8" x14ac:dyDescent="0.25">
      <c r="A1999" s="796" t="s">
        <v>853</v>
      </c>
      <c r="B1999" s="797">
        <v>2055</v>
      </c>
      <c r="C1999" s="797">
        <v>2055.1</v>
      </c>
      <c r="D1999" s="797">
        <v>12</v>
      </c>
      <c r="E1999" s="176">
        <f t="shared" si="188"/>
        <v>43162950.800000101</v>
      </c>
      <c r="F1999" s="176">
        <f t="shared" si="188"/>
        <v>1458716</v>
      </c>
      <c r="G1999" s="177">
        <f t="shared" si="186"/>
        <v>1362902.3999999091</v>
      </c>
      <c r="H1999" s="177">
        <f t="shared" si="187"/>
        <v>4797</v>
      </c>
    </row>
    <row r="2000" spans="1:8" x14ac:dyDescent="0.25">
      <c r="A2000" s="796" t="s">
        <v>853</v>
      </c>
      <c r="B2000" s="797">
        <v>2056</v>
      </c>
      <c r="C2000" s="797">
        <v>4112</v>
      </c>
      <c r="D2000" s="797">
        <v>24</v>
      </c>
      <c r="E2000" s="176">
        <f t="shared" si="188"/>
        <v>43167062.800000101</v>
      </c>
      <c r="F2000" s="176">
        <f t="shared" si="188"/>
        <v>1458740</v>
      </c>
      <c r="G2000" s="177">
        <f t="shared" si="186"/>
        <v>1358790.3999999091</v>
      </c>
      <c r="H2000" s="177">
        <f t="shared" si="187"/>
        <v>4773</v>
      </c>
    </row>
    <row r="2001" spans="1:8" x14ac:dyDescent="0.25">
      <c r="A2001" s="796" t="s">
        <v>853</v>
      </c>
      <c r="B2001" s="797">
        <v>2057</v>
      </c>
      <c r="C2001" s="797">
        <v>4113.8999999999996</v>
      </c>
      <c r="D2001" s="797">
        <v>12</v>
      </c>
      <c r="E2001" s="176">
        <f t="shared" si="188"/>
        <v>43171176.7000001</v>
      </c>
      <c r="F2001" s="176">
        <f t="shared" si="188"/>
        <v>1458752</v>
      </c>
      <c r="G2001" s="177">
        <f t="shared" si="186"/>
        <v>1354676.4999999106</v>
      </c>
      <c r="H2001" s="177">
        <f t="shared" si="187"/>
        <v>4761</v>
      </c>
    </row>
    <row r="2002" spans="1:8" x14ac:dyDescent="0.25">
      <c r="A2002" s="796" t="s">
        <v>853</v>
      </c>
      <c r="B2002" s="797">
        <v>2059</v>
      </c>
      <c r="C2002" s="797">
        <v>4117.1000000000004</v>
      </c>
      <c r="D2002" s="797">
        <v>19</v>
      </c>
      <c r="E2002" s="176">
        <f t="shared" si="188"/>
        <v>43175293.800000101</v>
      </c>
      <c r="F2002" s="176">
        <f t="shared" si="188"/>
        <v>1458771</v>
      </c>
      <c r="G2002" s="177">
        <f t="shared" si="186"/>
        <v>1350559.3999999091</v>
      </c>
      <c r="H2002" s="177">
        <f t="shared" si="187"/>
        <v>4742</v>
      </c>
    </row>
    <row r="2003" spans="1:8" x14ac:dyDescent="0.25">
      <c r="A2003" s="796" t="s">
        <v>853</v>
      </c>
      <c r="B2003" s="797">
        <v>2060</v>
      </c>
      <c r="C2003" s="797">
        <v>4119.5</v>
      </c>
      <c r="D2003" s="797">
        <v>24</v>
      </c>
      <c r="E2003" s="176">
        <f t="shared" si="188"/>
        <v>43179413.300000101</v>
      </c>
      <c r="F2003" s="176">
        <f t="shared" si="188"/>
        <v>1458795</v>
      </c>
      <c r="G2003" s="177">
        <f t="shared" si="186"/>
        <v>1346439.8999999091</v>
      </c>
      <c r="H2003" s="177">
        <f t="shared" si="187"/>
        <v>4718</v>
      </c>
    </row>
    <row r="2004" spans="1:8" x14ac:dyDescent="0.25">
      <c r="A2004" s="796" t="s">
        <v>853</v>
      </c>
      <c r="B2004" s="797">
        <v>2061</v>
      </c>
      <c r="C2004" s="797">
        <v>4122.3999999999996</v>
      </c>
      <c r="D2004" s="797">
        <v>18</v>
      </c>
      <c r="E2004" s="176">
        <f t="shared" ref="E2004:F2019" si="189">E2003+C2004</f>
        <v>43183535.7000001</v>
      </c>
      <c r="F2004" s="176">
        <f t="shared" si="189"/>
        <v>1458813</v>
      </c>
      <c r="G2004" s="177">
        <f t="shared" si="186"/>
        <v>1342317.4999999106</v>
      </c>
      <c r="H2004" s="177">
        <f t="shared" si="187"/>
        <v>4700</v>
      </c>
    </row>
    <row r="2005" spans="1:8" x14ac:dyDescent="0.25">
      <c r="A2005" s="796" t="s">
        <v>853</v>
      </c>
      <c r="B2005" s="797">
        <v>2062</v>
      </c>
      <c r="C2005" s="797">
        <v>4123.2999999999993</v>
      </c>
      <c r="D2005" s="797">
        <v>24</v>
      </c>
      <c r="E2005" s="176">
        <f t="shared" si="189"/>
        <v>43187659.000000097</v>
      </c>
      <c r="F2005" s="176">
        <f t="shared" si="189"/>
        <v>1458837</v>
      </c>
      <c r="G2005" s="177">
        <f t="shared" si="186"/>
        <v>1338194.1999999136</v>
      </c>
      <c r="H2005" s="177">
        <f t="shared" si="187"/>
        <v>4676</v>
      </c>
    </row>
    <row r="2006" spans="1:8" x14ac:dyDescent="0.25">
      <c r="A2006" s="796" t="s">
        <v>853</v>
      </c>
      <c r="B2006" s="797">
        <v>2064</v>
      </c>
      <c r="C2006" s="797">
        <v>2064.1</v>
      </c>
      <c r="D2006" s="797">
        <v>12</v>
      </c>
      <c r="E2006" s="176">
        <f t="shared" si="189"/>
        <v>43189723.100000098</v>
      </c>
      <c r="F2006" s="176">
        <f t="shared" si="189"/>
        <v>1458849</v>
      </c>
      <c r="G2006" s="177">
        <f t="shared" si="186"/>
        <v>1336130.0999999121</v>
      </c>
      <c r="H2006" s="177">
        <f t="shared" si="187"/>
        <v>4664</v>
      </c>
    </row>
    <row r="2007" spans="1:8" x14ac:dyDescent="0.25">
      <c r="A2007" s="796" t="s">
        <v>853</v>
      </c>
      <c r="B2007" s="797">
        <v>2065</v>
      </c>
      <c r="C2007" s="797">
        <v>2065.4</v>
      </c>
      <c r="D2007" s="797">
        <v>24</v>
      </c>
      <c r="E2007" s="176">
        <f t="shared" si="189"/>
        <v>43191788.500000097</v>
      </c>
      <c r="F2007" s="176">
        <f t="shared" si="189"/>
        <v>1458873</v>
      </c>
      <c r="G2007" s="177">
        <f t="shared" si="186"/>
        <v>1334064.6999999136</v>
      </c>
      <c r="H2007" s="177">
        <f t="shared" si="187"/>
        <v>4640</v>
      </c>
    </row>
    <row r="2008" spans="1:8" x14ac:dyDescent="0.25">
      <c r="A2008" s="796" t="s">
        <v>853</v>
      </c>
      <c r="B2008" s="797">
        <v>2066</v>
      </c>
      <c r="C2008" s="797">
        <v>6198</v>
      </c>
      <c r="D2008" s="797">
        <v>30</v>
      </c>
      <c r="E2008" s="176">
        <f t="shared" si="189"/>
        <v>43197986.500000097</v>
      </c>
      <c r="F2008" s="176">
        <f t="shared" si="189"/>
        <v>1458903</v>
      </c>
      <c r="G2008" s="177">
        <f t="shared" si="186"/>
        <v>1327866.6999999136</v>
      </c>
      <c r="H2008" s="177">
        <f t="shared" si="187"/>
        <v>4610</v>
      </c>
    </row>
    <row r="2009" spans="1:8" x14ac:dyDescent="0.25">
      <c r="A2009" s="796" t="s">
        <v>853</v>
      </c>
      <c r="B2009" s="797">
        <v>2068</v>
      </c>
      <c r="C2009" s="797">
        <v>2068.1999999999998</v>
      </c>
      <c r="D2009" s="797">
        <v>12</v>
      </c>
      <c r="E2009" s="176">
        <f t="shared" si="189"/>
        <v>43200054.7000001</v>
      </c>
      <c r="F2009" s="176">
        <f t="shared" si="189"/>
        <v>1458915</v>
      </c>
      <c r="G2009" s="177">
        <f t="shared" si="186"/>
        <v>1325798.4999999106</v>
      </c>
      <c r="H2009" s="177">
        <f t="shared" si="187"/>
        <v>4598</v>
      </c>
    </row>
    <row r="2010" spans="1:8" x14ac:dyDescent="0.25">
      <c r="A2010" s="796" t="s">
        <v>853</v>
      </c>
      <c r="B2010" s="797">
        <v>2071</v>
      </c>
      <c r="C2010" s="797">
        <v>2071.1</v>
      </c>
      <c r="D2010" s="797">
        <v>12</v>
      </c>
      <c r="E2010" s="176">
        <f t="shared" si="189"/>
        <v>43202125.800000101</v>
      </c>
      <c r="F2010" s="176">
        <f t="shared" si="189"/>
        <v>1458927</v>
      </c>
      <c r="G2010" s="177">
        <f t="shared" si="186"/>
        <v>1323727.3999999091</v>
      </c>
      <c r="H2010" s="177">
        <f t="shared" si="187"/>
        <v>4586</v>
      </c>
    </row>
    <row r="2011" spans="1:8" x14ac:dyDescent="0.25">
      <c r="A2011" s="796" t="s">
        <v>853</v>
      </c>
      <c r="B2011" s="797">
        <v>2072</v>
      </c>
      <c r="C2011" s="797">
        <v>2072.1</v>
      </c>
      <c r="D2011" s="797">
        <v>6</v>
      </c>
      <c r="E2011" s="176">
        <f t="shared" si="189"/>
        <v>43204197.900000103</v>
      </c>
      <c r="F2011" s="176">
        <f t="shared" si="189"/>
        <v>1458933</v>
      </c>
      <c r="G2011" s="177">
        <f t="shared" si="186"/>
        <v>1321655.2999999076</v>
      </c>
      <c r="H2011" s="177">
        <f t="shared" si="187"/>
        <v>4580</v>
      </c>
    </row>
    <row r="2012" spans="1:8" x14ac:dyDescent="0.25">
      <c r="A2012" s="796" t="s">
        <v>853</v>
      </c>
      <c r="B2012" s="797">
        <v>2073</v>
      </c>
      <c r="C2012" s="797">
        <v>2073.1</v>
      </c>
      <c r="D2012" s="797">
        <v>6</v>
      </c>
      <c r="E2012" s="176">
        <f t="shared" si="189"/>
        <v>43206271.000000104</v>
      </c>
      <c r="F2012" s="176">
        <f t="shared" si="189"/>
        <v>1458939</v>
      </c>
      <c r="G2012" s="177">
        <f t="shared" si="186"/>
        <v>1319582.1999999061</v>
      </c>
      <c r="H2012" s="177">
        <f t="shared" si="187"/>
        <v>4574</v>
      </c>
    </row>
    <row r="2013" spans="1:8" x14ac:dyDescent="0.25">
      <c r="A2013" s="796" t="s">
        <v>853</v>
      </c>
      <c r="B2013" s="797">
        <v>2074</v>
      </c>
      <c r="C2013" s="797">
        <v>4147.3</v>
      </c>
      <c r="D2013" s="797">
        <v>18</v>
      </c>
      <c r="E2013" s="176">
        <f t="shared" si="189"/>
        <v>43210418.300000101</v>
      </c>
      <c r="F2013" s="176">
        <f t="shared" si="189"/>
        <v>1458957</v>
      </c>
      <c r="G2013" s="177">
        <f t="shared" si="186"/>
        <v>1315434.8999999091</v>
      </c>
      <c r="H2013" s="177">
        <f t="shared" si="187"/>
        <v>4556</v>
      </c>
    </row>
    <row r="2014" spans="1:8" x14ac:dyDescent="0.25">
      <c r="A2014" s="796" t="s">
        <v>853</v>
      </c>
      <c r="B2014" s="797">
        <v>2075</v>
      </c>
      <c r="C2014" s="797">
        <v>6224.7000000000007</v>
      </c>
      <c r="D2014" s="797">
        <v>25</v>
      </c>
      <c r="E2014" s="176">
        <f t="shared" si="189"/>
        <v>43216643.000000104</v>
      </c>
      <c r="F2014" s="176">
        <f t="shared" si="189"/>
        <v>1458982</v>
      </c>
      <c r="G2014" s="177">
        <f t="shared" si="186"/>
        <v>1309210.1999999061</v>
      </c>
      <c r="H2014" s="177">
        <f t="shared" si="187"/>
        <v>4531</v>
      </c>
    </row>
    <row r="2015" spans="1:8" x14ac:dyDescent="0.25">
      <c r="A2015" s="796" t="s">
        <v>853</v>
      </c>
      <c r="B2015" s="797">
        <v>2076</v>
      </c>
      <c r="C2015" s="797">
        <v>4152.2</v>
      </c>
      <c r="D2015" s="797">
        <v>24</v>
      </c>
      <c r="E2015" s="176">
        <f t="shared" si="189"/>
        <v>43220795.200000107</v>
      </c>
      <c r="F2015" s="176">
        <f t="shared" si="189"/>
        <v>1459006</v>
      </c>
      <c r="G2015" s="177">
        <f t="shared" si="186"/>
        <v>1305057.9999999031</v>
      </c>
      <c r="H2015" s="177">
        <f t="shared" si="187"/>
        <v>4507</v>
      </c>
    </row>
    <row r="2016" spans="1:8" x14ac:dyDescent="0.25">
      <c r="A2016" s="796" t="s">
        <v>853</v>
      </c>
      <c r="B2016" s="797">
        <v>2078</v>
      </c>
      <c r="C2016" s="797">
        <v>2078.1</v>
      </c>
      <c r="D2016" s="797">
        <v>12</v>
      </c>
      <c r="E2016" s="176">
        <f t="shared" si="189"/>
        <v>43222873.300000109</v>
      </c>
      <c r="F2016" s="176">
        <f t="shared" si="189"/>
        <v>1459018</v>
      </c>
      <c r="G2016" s="177">
        <f t="shared" si="186"/>
        <v>1302979.8999999017</v>
      </c>
      <c r="H2016" s="177">
        <f t="shared" si="187"/>
        <v>4495</v>
      </c>
    </row>
    <row r="2017" spans="1:8" x14ac:dyDescent="0.25">
      <c r="A2017" s="796" t="s">
        <v>853</v>
      </c>
      <c r="B2017" s="797">
        <v>2079</v>
      </c>
      <c r="C2017" s="797">
        <v>4157.8</v>
      </c>
      <c r="D2017" s="797">
        <v>24</v>
      </c>
      <c r="E2017" s="176">
        <f t="shared" si="189"/>
        <v>43227031.100000106</v>
      </c>
      <c r="F2017" s="176">
        <f t="shared" si="189"/>
        <v>1459042</v>
      </c>
      <c r="G2017" s="177">
        <f t="shared" si="186"/>
        <v>1298822.0999999046</v>
      </c>
      <c r="H2017" s="177">
        <f t="shared" si="187"/>
        <v>4471</v>
      </c>
    </row>
    <row r="2018" spans="1:8" x14ac:dyDescent="0.25">
      <c r="A2018" s="796" t="s">
        <v>853</v>
      </c>
      <c r="B2018" s="797">
        <v>2080</v>
      </c>
      <c r="C2018" s="797">
        <v>4160.3999999999996</v>
      </c>
      <c r="D2018" s="797">
        <v>18</v>
      </c>
      <c r="E2018" s="176">
        <f t="shared" si="189"/>
        <v>43231191.500000104</v>
      </c>
      <c r="F2018" s="176">
        <f t="shared" si="189"/>
        <v>1459060</v>
      </c>
      <c r="G2018" s="177">
        <f t="shared" si="186"/>
        <v>1294661.6999999061</v>
      </c>
      <c r="H2018" s="177">
        <f t="shared" si="187"/>
        <v>4453</v>
      </c>
    </row>
    <row r="2019" spans="1:8" x14ac:dyDescent="0.25">
      <c r="A2019" s="796" t="s">
        <v>853</v>
      </c>
      <c r="B2019" s="797">
        <v>2082</v>
      </c>
      <c r="C2019" s="797">
        <v>4163.7</v>
      </c>
      <c r="D2019" s="797">
        <v>24</v>
      </c>
      <c r="E2019" s="176">
        <f t="shared" si="189"/>
        <v>43235355.200000107</v>
      </c>
      <c r="F2019" s="176">
        <f t="shared" si="189"/>
        <v>1459084</v>
      </c>
      <c r="G2019" s="177">
        <f t="shared" si="186"/>
        <v>1290497.9999999031</v>
      </c>
      <c r="H2019" s="177">
        <f t="shared" si="187"/>
        <v>4429</v>
      </c>
    </row>
    <row r="2020" spans="1:8" x14ac:dyDescent="0.25">
      <c r="A2020" s="796" t="s">
        <v>853</v>
      </c>
      <c r="B2020" s="797">
        <v>2083</v>
      </c>
      <c r="C2020" s="797">
        <v>6248.8000000000011</v>
      </c>
      <c r="D2020" s="797">
        <v>28</v>
      </c>
      <c r="E2020" s="176">
        <f t="shared" ref="E2020:F2035" si="190">E2019+C2020</f>
        <v>43241604.000000104</v>
      </c>
      <c r="F2020" s="176">
        <f t="shared" si="190"/>
        <v>1459112</v>
      </c>
      <c r="G2020" s="177">
        <f t="shared" si="186"/>
        <v>1284249.1999999061</v>
      </c>
      <c r="H2020" s="177">
        <f t="shared" si="187"/>
        <v>4401</v>
      </c>
    </row>
    <row r="2021" spans="1:8" x14ac:dyDescent="0.25">
      <c r="A2021" s="796" t="s">
        <v>853</v>
      </c>
      <c r="B2021" s="797">
        <v>2084</v>
      </c>
      <c r="C2021" s="797">
        <v>2084</v>
      </c>
      <c r="D2021" s="797">
        <v>12</v>
      </c>
      <c r="E2021" s="176">
        <f t="shared" si="190"/>
        <v>43243688.000000104</v>
      </c>
      <c r="F2021" s="176">
        <f t="shared" si="190"/>
        <v>1459124</v>
      </c>
      <c r="G2021" s="177">
        <f t="shared" si="186"/>
        <v>1282165.1999999061</v>
      </c>
      <c r="H2021" s="177">
        <f t="shared" si="187"/>
        <v>4389</v>
      </c>
    </row>
    <row r="2022" spans="1:8" x14ac:dyDescent="0.25">
      <c r="A2022" s="796" t="s">
        <v>853</v>
      </c>
      <c r="B2022" s="797">
        <v>2087</v>
      </c>
      <c r="C2022" s="797">
        <v>2087.1999999999998</v>
      </c>
      <c r="D2022" s="797">
        <v>5</v>
      </c>
      <c r="E2022" s="176">
        <f t="shared" si="190"/>
        <v>43245775.200000107</v>
      </c>
      <c r="F2022" s="176">
        <f t="shared" si="190"/>
        <v>1459129</v>
      </c>
      <c r="G2022" s="177">
        <f t="shared" si="186"/>
        <v>1280077.9999999031</v>
      </c>
      <c r="H2022" s="177">
        <f t="shared" si="187"/>
        <v>4384</v>
      </c>
    </row>
    <row r="2023" spans="1:8" x14ac:dyDescent="0.25">
      <c r="A2023" s="796" t="s">
        <v>853</v>
      </c>
      <c r="B2023" s="797">
        <v>2088</v>
      </c>
      <c r="C2023" s="797">
        <v>8350.7999999999993</v>
      </c>
      <c r="D2023" s="797">
        <v>42</v>
      </c>
      <c r="E2023" s="176">
        <f t="shared" si="190"/>
        <v>43254126.000000104</v>
      </c>
      <c r="F2023" s="176">
        <f t="shared" si="190"/>
        <v>1459171</v>
      </c>
      <c r="G2023" s="177">
        <f t="shared" si="186"/>
        <v>1271727.1999999061</v>
      </c>
      <c r="H2023" s="177">
        <f t="shared" si="187"/>
        <v>4342</v>
      </c>
    </row>
    <row r="2024" spans="1:8" x14ac:dyDescent="0.25">
      <c r="A2024" s="796" t="s">
        <v>853</v>
      </c>
      <c r="B2024" s="797">
        <v>2089</v>
      </c>
      <c r="C2024" s="797">
        <v>4177.8</v>
      </c>
      <c r="D2024" s="797">
        <v>24</v>
      </c>
      <c r="E2024" s="176">
        <f t="shared" si="190"/>
        <v>43258303.800000101</v>
      </c>
      <c r="F2024" s="176">
        <f t="shared" si="190"/>
        <v>1459195</v>
      </c>
      <c r="G2024" s="177">
        <f t="shared" si="186"/>
        <v>1267549.3999999091</v>
      </c>
      <c r="H2024" s="177">
        <f t="shared" si="187"/>
        <v>4318</v>
      </c>
    </row>
    <row r="2025" spans="1:8" x14ac:dyDescent="0.25">
      <c r="A2025" s="796" t="s">
        <v>853</v>
      </c>
      <c r="B2025" s="797">
        <v>2090</v>
      </c>
      <c r="C2025" s="797">
        <v>2090</v>
      </c>
      <c r="D2025" s="797">
        <v>12</v>
      </c>
      <c r="E2025" s="176">
        <f t="shared" si="190"/>
        <v>43260393.800000101</v>
      </c>
      <c r="F2025" s="176">
        <f t="shared" si="190"/>
        <v>1459207</v>
      </c>
      <c r="G2025" s="177">
        <f t="shared" si="186"/>
        <v>1265459.3999999091</v>
      </c>
      <c r="H2025" s="177">
        <f t="shared" si="187"/>
        <v>4306</v>
      </c>
    </row>
    <row r="2026" spans="1:8" x14ac:dyDescent="0.25">
      <c r="A2026" s="796" t="s">
        <v>853</v>
      </c>
      <c r="B2026" s="797">
        <v>2092</v>
      </c>
      <c r="C2026" s="797">
        <v>4184.7000000000007</v>
      </c>
      <c r="D2026" s="797">
        <v>12</v>
      </c>
      <c r="E2026" s="176">
        <f t="shared" si="190"/>
        <v>43264578.500000104</v>
      </c>
      <c r="F2026" s="176">
        <f t="shared" si="190"/>
        <v>1459219</v>
      </c>
      <c r="G2026" s="177">
        <f t="shared" si="186"/>
        <v>1261274.6999999061</v>
      </c>
      <c r="H2026" s="177">
        <f t="shared" si="187"/>
        <v>4294</v>
      </c>
    </row>
    <row r="2027" spans="1:8" x14ac:dyDescent="0.25">
      <c r="A2027" s="796" t="s">
        <v>853</v>
      </c>
      <c r="B2027" s="797">
        <v>2098</v>
      </c>
      <c r="C2027" s="797">
        <v>4195.8999999999996</v>
      </c>
      <c r="D2027" s="797">
        <v>18</v>
      </c>
      <c r="E2027" s="176">
        <f t="shared" si="190"/>
        <v>43268774.400000103</v>
      </c>
      <c r="F2027" s="176">
        <f t="shared" si="190"/>
        <v>1459237</v>
      </c>
      <c r="G2027" s="177">
        <f t="shared" si="186"/>
        <v>1257078.7999999076</v>
      </c>
      <c r="H2027" s="177">
        <f t="shared" si="187"/>
        <v>4276</v>
      </c>
    </row>
    <row r="2028" spans="1:8" x14ac:dyDescent="0.25">
      <c r="A2028" s="796" t="s">
        <v>853</v>
      </c>
      <c r="B2028" s="797">
        <v>2100</v>
      </c>
      <c r="C2028" s="797">
        <v>4200</v>
      </c>
      <c r="D2028" s="797">
        <v>23</v>
      </c>
      <c r="E2028" s="176">
        <f t="shared" si="190"/>
        <v>43272974.400000103</v>
      </c>
      <c r="F2028" s="176">
        <f t="shared" si="190"/>
        <v>1459260</v>
      </c>
      <c r="G2028" s="177">
        <f t="shared" si="186"/>
        <v>1252878.7999999076</v>
      </c>
      <c r="H2028" s="177">
        <f t="shared" si="187"/>
        <v>4253</v>
      </c>
    </row>
    <row r="2029" spans="1:8" x14ac:dyDescent="0.25">
      <c r="A2029" s="796" t="s">
        <v>853</v>
      </c>
      <c r="B2029" s="797">
        <v>2101</v>
      </c>
      <c r="C2029" s="797">
        <v>2101.3000000000002</v>
      </c>
      <c r="D2029" s="797">
        <v>12</v>
      </c>
      <c r="E2029" s="176">
        <f t="shared" si="190"/>
        <v>43275075.7000001</v>
      </c>
      <c r="F2029" s="176">
        <f t="shared" si="190"/>
        <v>1459272</v>
      </c>
      <c r="G2029" s="177">
        <f t="shared" si="186"/>
        <v>1250777.4999999106</v>
      </c>
      <c r="H2029" s="177">
        <f t="shared" si="187"/>
        <v>4241</v>
      </c>
    </row>
    <row r="2030" spans="1:8" x14ac:dyDescent="0.25">
      <c r="A2030" s="796" t="s">
        <v>853</v>
      </c>
      <c r="B2030" s="797">
        <v>2106</v>
      </c>
      <c r="C2030" s="797">
        <v>6317.5999999999995</v>
      </c>
      <c r="D2030" s="797">
        <v>36</v>
      </c>
      <c r="E2030" s="176">
        <f t="shared" si="190"/>
        <v>43281393.300000101</v>
      </c>
      <c r="F2030" s="176">
        <f t="shared" si="190"/>
        <v>1459308</v>
      </c>
      <c r="G2030" s="177">
        <f t="shared" si="186"/>
        <v>1244459.8999999091</v>
      </c>
      <c r="H2030" s="177">
        <f t="shared" si="187"/>
        <v>4205</v>
      </c>
    </row>
    <row r="2031" spans="1:8" x14ac:dyDescent="0.25">
      <c r="A2031" s="796" t="s">
        <v>853</v>
      </c>
      <c r="B2031" s="797">
        <v>2107</v>
      </c>
      <c r="C2031" s="797">
        <v>4213.3</v>
      </c>
      <c r="D2031" s="797">
        <v>12</v>
      </c>
      <c r="E2031" s="176">
        <f t="shared" si="190"/>
        <v>43285606.600000098</v>
      </c>
      <c r="F2031" s="176">
        <f t="shared" si="190"/>
        <v>1459320</v>
      </c>
      <c r="G2031" s="177">
        <f t="shared" si="186"/>
        <v>1240246.5999999121</v>
      </c>
      <c r="H2031" s="177">
        <f t="shared" si="187"/>
        <v>4193</v>
      </c>
    </row>
    <row r="2032" spans="1:8" x14ac:dyDescent="0.25">
      <c r="A2032" s="796" t="s">
        <v>853</v>
      </c>
      <c r="B2032" s="797">
        <v>2108</v>
      </c>
      <c r="C2032" s="797">
        <v>8431.9</v>
      </c>
      <c r="D2032" s="797">
        <v>44</v>
      </c>
      <c r="E2032" s="176">
        <f t="shared" si="190"/>
        <v>43294038.500000097</v>
      </c>
      <c r="F2032" s="176">
        <f t="shared" si="190"/>
        <v>1459364</v>
      </c>
      <c r="G2032" s="177">
        <f t="shared" si="186"/>
        <v>1231814.6999999136</v>
      </c>
      <c r="H2032" s="177">
        <f t="shared" si="187"/>
        <v>4149</v>
      </c>
    </row>
    <row r="2033" spans="1:8" x14ac:dyDescent="0.25">
      <c r="A2033" s="796" t="s">
        <v>853</v>
      </c>
      <c r="B2033" s="797">
        <v>2109</v>
      </c>
      <c r="C2033" s="797">
        <v>4217.8999999999996</v>
      </c>
      <c r="D2033" s="797">
        <v>17</v>
      </c>
      <c r="E2033" s="176">
        <f t="shared" si="190"/>
        <v>43298256.400000095</v>
      </c>
      <c r="F2033" s="176">
        <f t="shared" si="190"/>
        <v>1459381</v>
      </c>
      <c r="G2033" s="177">
        <f t="shared" si="186"/>
        <v>1227596.7999999151</v>
      </c>
      <c r="H2033" s="177">
        <f t="shared" si="187"/>
        <v>4132</v>
      </c>
    </row>
    <row r="2034" spans="1:8" x14ac:dyDescent="0.25">
      <c r="A2034" s="796" t="s">
        <v>853</v>
      </c>
      <c r="B2034" s="797">
        <v>2110</v>
      </c>
      <c r="C2034" s="797">
        <v>2110.1</v>
      </c>
      <c r="D2034" s="797">
        <v>3</v>
      </c>
      <c r="E2034" s="176">
        <f t="shared" si="190"/>
        <v>43300366.500000097</v>
      </c>
      <c r="F2034" s="176">
        <f t="shared" si="190"/>
        <v>1459384</v>
      </c>
      <c r="G2034" s="177">
        <f t="shared" si="186"/>
        <v>1225486.6999999136</v>
      </c>
      <c r="H2034" s="177">
        <f t="shared" si="187"/>
        <v>4129</v>
      </c>
    </row>
    <row r="2035" spans="1:8" x14ac:dyDescent="0.25">
      <c r="A2035" s="796" t="s">
        <v>853</v>
      </c>
      <c r="B2035" s="797">
        <v>2111</v>
      </c>
      <c r="C2035" s="797">
        <v>2110.6</v>
      </c>
      <c r="D2035" s="797">
        <v>12</v>
      </c>
      <c r="E2035" s="176">
        <f t="shared" si="190"/>
        <v>43302477.100000098</v>
      </c>
      <c r="F2035" s="176">
        <f t="shared" si="190"/>
        <v>1459396</v>
      </c>
      <c r="G2035" s="177">
        <f t="shared" si="186"/>
        <v>1223376.0999999121</v>
      </c>
      <c r="H2035" s="177">
        <f t="shared" si="187"/>
        <v>4117</v>
      </c>
    </row>
    <row r="2036" spans="1:8" x14ac:dyDescent="0.25">
      <c r="A2036" s="796" t="s">
        <v>853</v>
      </c>
      <c r="B2036" s="797">
        <v>2112</v>
      </c>
      <c r="C2036" s="797">
        <v>4223.7</v>
      </c>
      <c r="D2036" s="797">
        <v>24</v>
      </c>
      <c r="E2036" s="176">
        <f t="shared" ref="E2036:F2051" si="191">E2035+C2036</f>
        <v>43306700.800000101</v>
      </c>
      <c r="F2036" s="176">
        <f t="shared" si="191"/>
        <v>1459420</v>
      </c>
      <c r="G2036" s="177">
        <f t="shared" si="186"/>
        <v>1219152.3999999091</v>
      </c>
      <c r="H2036" s="177">
        <f t="shared" si="187"/>
        <v>4093</v>
      </c>
    </row>
    <row r="2037" spans="1:8" x14ac:dyDescent="0.25">
      <c r="A2037" s="796" t="s">
        <v>853</v>
      </c>
      <c r="B2037" s="797">
        <v>2114</v>
      </c>
      <c r="C2037" s="797">
        <v>2113.5</v>
      </c>
      <c r="D2037" s="797">
        <v>12</v>
      </c>
      <c r="E2037" s="176">
        <f t="shared" si="191"/>
        <v>43308814.300000101</v>
      </c>
      <c r="F2037" s="176">
        <f t="shared" si="191"/>
        <v>1459432</v>
      </c>
      <c r="G2037" s="177">
        <f t="shared" si="186"/>
        <v>1217038.8999999091</v>
      </c>
      <c r="H2037" s="177">
        <f t="shared" si="187"/>
        <v>4081</v>
      </c>
    </row>
    <row r="2038" spans="1:8" x14ac:dyDescent="0.25">
      <c r="A2038" s="796" t="s">
        <v>853</v>
      </c>
      <c r="B2038" s="797">
        <v>2115</v>
      </c>
      <c r="C2038" s="797">
        <v>6345.0000000000009</v>
      </c>
      <c r="D2038" s="797">
        <v>36</v>
      </c>
      <c r="E2038" s="176">
        <f t="shared" si="191"/>
        <v>43315159.300000101</v>
      </c>
      <c r="F2038" s="176">
        <f t="shared" si="191"/>
        <v>1459468</v>
      </c>
      <c r="G2038" s="177">
        <f t="shared" si="186"/>
        <v>1210693.8999999091</v>
      </c>
      <c r="H2038" s="177">
        <f t="shared" si="187"/>
        <v>4045</v>
      </c>
    </row>
    <row r="2039" spans="1:8" x14ac:dyDescent="0.25">
      <c r="A2039" s="796" t="s">
        <v>853</v>
      </c>
      <c r="B2039" s="797">
        <v>2116</v>
      </c>
      <c r="C2039" s="797">
        <v>2116.1</v>
      </c>
      <c r="D2039" s="797">
        <v>6</v>
      </c>
      <c r="E2039" s="176">
        <f t="shared" si="191"/>
        <v>43317275.400000103</v>
      </c>
      <c r="F2039" s="176">
        <f t="shared" si="191"/>
        <v>1459474</v>
      </c>
      <c r="G2039" s="177">
        <f t="shared" si="186"/>
        <v>1208577.7999999076</v>
      </c>
      <c r="H2039" s="177">
        <f t="shared" si="187"/>
        <v>4039</v>
      </c>
    </row>
    <row r="2040" spans="1:8" x14ac:dyDescent="0.25">
      <c r="A2040" s="796" t="s">
        <v>853</v>
      </c>
      <c r="B2040" s="797">
        <v>2119</v>
      </c>
      <c r="C2040" s="797">
        <v>4237.5</v>
      </c>
      <c r="D2040" s="797">
        <v>18</v>
      </c>
      <c r="E2040" s="176">
        <f t="shared" si="191"/>
        <v>43321512.900000103</v>
      </c>
      <c r="F2040" s="176">
        <f t="shared" si="191"/>
        <v>1459492</v>
      </c>
      <c r="G2040" s="177">
        <f t="shared" si="186"/>
        <v>1204340.2999999076</v>
      </c>
      <c r="H2040" s="177">
        <f t="shared" si="187"/>
        <v>4021</v>
      </c>
    </row>
    <row r="2041" spans="1:8" x14ac:dyDescent="0.25">
      <c r="A2041" s="796" t="s">
        <v>853</v>
      </c>
      <c r="B2041" s="797">
        <v>2120</v>
      </c>
      <c r="C2041" s="797">
        <v>4240.3999999999996</v>
      </c>
      <c r="D2041" s="797">
        <v>18</v>
      </c>
      <c r="E2041" s="176">
        <f t="shared" si="191"/>
        <v>43325753.300000101</v>
      </c>
      <c r="F2041" s="176">
        <f t="shared" si="191"/>
        <v>1459510</v>
      </c>
      <c r="G2041" s="177">
        <f t="shared" si="186"/>
        <v>1200099.8999999091</v>
      </c>
      <c r="H2041" s="177">
        <f t="shared" si="187"/>
        <v>4003</v>
      </c>
    </row>
    <row r="2042" spans="1:8" x14ac:dyDescent="0.25">
      <c r="A2042" s="796" t="s">
        <v>853</v>
      </c>
      <c r="B2042" s="797">
        <v>2122</v>
      </c>
      <c r="C2042" s="797">
        <v>2122.4</v>
      </c>
      <c r="D2042" s="797">
        <v>12</v>
      </c>
      <c r="E2042" s="176">
        <f t="shared" si="191"/>
        <v>43327875.7000001</v>
      </c>
      <c r="F2042" s="176">
        <f t="shared" si="191"/>
        <v>1459522</v>
      </c>
      <c r="G2042" s="177">
        <f t="shared" si="186"/>
        <v>1197977.4999999106</v>
      </c>
      <c r="H2042" s="177">
        <f t="shared" si="187"/>
        <v>3991</v>
      </c>
    </row>
    <row r="2043" spans="1:8" x14ac:dyDescent="0.25">
      <c r="A2043" s="796" t="s">
        <v>853</v>
      </c>
      <c r="B2043" s="797">
        <v>2123</v>
      </c>
      <c r="C2043" s="797">
        <v>2122.6999999999998</v>
      </c>
      <c r="D2043" s="797">
        <v>6</v>
      </c>
      <c r="E2043" s="176">
        <f t="shared" si="191"/>
        <v>43329998.400000103</v>
      </c>
      <c r="F2043" s="176">
        <f t="shared" si="191"/>
        <v>1459528</v>
      </c>
      <c r="G2043" s="177">
        <f t="shared" si="186"/>
        <v>1195854.7999999076</v>
      </c>
      <c r="H2043" s="177">
        <f t="shared" si="187"/>
        <v>3985</v>
      </c>
    </row>
    <row r="2044" spans="1:8" x14ac:dyDescent="0.25">
      <c r="A2044" s="796" t="s">
        <v>853</v>
      </c>
      <c r="B2044" s="797">
        <v>2124</v>
      </c>
      <c r="C2044" s="797">
        <v>2123.9</v>
      </c>
      <c r="D2044" s="797">
        <v>12</v>
      </c>
      <c r="E2044" s="176">
        <f t="shared" si="191"/>
        <v>43332122.300000101</v>
      </c>
      <c r="F2044" s="176">
        <f t="shared" si="191"/>
        <v>1459540</v>
      </c>
      <c r="G2044" s="177">
        <f t="shared" si="186"/>
        <v>1193730.8999999091</v>
      </c>
      <c r="H2044" s="177">
        <f t="shared" si="187"/>
        <v>3973</v>
      </c>
    </row>
    <row r="2045" spans="1:8" x14ac:dyDescent="0.25">
      <c r="A2045" s="796" t="s">
        <v>853</v>
      </c>
      <c r="B2045" s="797">
        <v>2126</v>
      </c>
      <c r="C2045" s="797">
        <v>6378</v>
      </c>
      <c r="D2045" s="797">
        <v>36</v>
      </c>
      <c r="E2045" s="176">
        <f t="shared" si="191"/>
        <v>43338500.300000101</v>
      </c>
      <c r="F2045" s="176">
        <f t="shared" si="191"/>
        <v>1459576</v>
      </c>
      <c r="G2045" s="177">
        <f t="shared" si="186"/>
        <v>1187352.8999999091</v>
      </c>
      <c r="H2045" s="177">
        <f t="shared" si="187"/>
        <v>3937</v>
      </c>
    </row>
    <row r="2046" spans="1:8" x14ac:dyDescent="0.25">
      <c r="A2046" s="796" t="s">
        <v>853</v>
      </c>
      <c r="B2046" s="797">
        <v>2127</v>
      </c>
      <c r="C2046" s="797">
        <v>2127.4</v>
      </c>
      <c r="D2046" s="797">
        <v>6</v>
      </c>
      <c r="E2046" s="176">
        <f t="shared" si="191"/>
        <v>43340627.7000001</v>
      </c>
      <c r="F2046" s="176">
        <f t="shared" si="191"/>
        <v>1459582</v>
      </c>
      <c r="G2046" s="177">
        <f t="shared" si="186"/>
        <v>1185225.4999999106</v>
      </c>
      <c r="H2046" s="177">
        <f t="shared" si="187"/>
        <v>3931</v>
      </c>
    </row>
    <row r="2047" spans="1:8" x14ac:dyDescent="0.25">
      <c r="A2047" s="796" t="s">
        <v>853</v>
      </c>
      <c r="B2047" s="797">
        <v>2128</v>
      </c>
      <c r="C2047" s="797">
        <v>2127.6</v>
      </c>
      <c r="D2047" s="797">
        <v>6</v>
      </c>
      <c r="E2047" s="176">
        <f t="shared" si="191"/>
        <v>43342755.300000101</v>
      </c>
      <c r="F2047" s="176">
        <f t="shared" si="191"/>
        <v>1459588</v>
      </c>
      <c r="G2047" s="177">
        <f t="shared" si="186"/>
        <v>1183097.8999999091</v>
      </c>
      <c r="H2047" s="177">
        <f t="shared" si="187"/>
        <v>3925</v>
      </c>
    </row>
    <row r="2048" spans="1:8" x14ac:dyDescent="0.25">
      <c r="A2048" s="796" t="s">
        <v>853</v>
      </c>
      <c r="B2048" s="797">
        <v>2129</v>
      </c>
      <c r="C2048" s="797">
        <v>4258.5</v>
      </c>
      <c r="D2048" s="797">
        <v>18</v>
      </c>
      <c r="E2048" s="176">
        <f t="shared" si="191"/>
        <v>43347013.800000101</v>
      </c>
      <c r="F2048" s="176">
        <f t="shared" si="191"/>
        <v>1459606</v>
      </c>
      <c r="G2048" s="177">
        <f t="shared" si="186"/>
        <v>1178839.3999999091</v>
      </c>
      <c r="H2048" s="177">
        <f t="shared" si="187"/>
        <v>3907</v>
      </c>
    </row>
    <row r="2049" spans="1:8" x14ac:dyDescent="0.25">
      <c r="A2049" s="796" t="s">
        <v>853</v>
      </c>
      <c r="B2049" s="797">
        <v>2130</v>
      </c>
      <c r="C2049" s="797">
        <v>2129.8000000000002</v>
      </c>
      <c r="D2049" s="797">
        <v>6</v>
      </c>
      <c r="E2049" s="176">
        <f t="shared" si="191"/>
        <v>43349143.600000098</v>
      </c>
      <c r="F2049" s="176">
        <f t="shared" si="191"/>
        <v>1459612</v>
      </c>
      <c r="G2049" s="177">
        <f t="shared" si="186"/>
        <v>1176709.5999999121</v>
      </c>
      <c r="H2049" s="177">
        <f t="shared" si="187"/>
        <v>3901</v>
      </c>
    </row>
    <row r="2050" spans="1:8" x14ac:dyDescent="0.25">
      <c r="A2050" s="796" t="s">
        <v>853</v>
      </c>
      <c r="B2050" s="797">
        <v>2132</v>
      </c>
      <c r="C2050" s="797">
        <v>2131.6999999999998</v>
      </c>
      <c r="D2050" s="797">
        <v>11</v>
      </c>
      <c r="E2050" s="176">
        <f t="shared" si="191"/>
        <v>43351275.300000101</v>
      </c>
      <c r="F2050" s="176">
        <f t="shared" si="191"/>
        <v>1459623</v>
      </c>
      <c r="G2050" s="177">
        <f t="shared" si="186"/>
        <v>1174577.8999999091</v>
      </c>
      <c r="H2050" s="177">
        <f t="shared" si="187"/>
        <v>3890</v>
      </c>
    </row>
    <row r="2051" spans="1:8" x14ac:dyDescent="0.25">
      <c r="A2051" s="796" t="s">
        <v>853</v>
      </c>
      <c r="B2051" s="797">
        <v>2133</v>
      </c>
      <c r="C2051" s="797">
        <v>2132.6999999999998</v>
      </c>
      <c r="D2051" s="797">
        <v>12</v>
      </c>
      <c r="E2051" s="176">
        <f t="shared" si="191"/>
        <v>43353408.000000104</v>
      </c>
      <c r="F2051" s="176">
        <f t="shared" si="191"/>
        <v>1459635</v>
      </c>
      <c r="G2051" s="177">
        <f t="shared" ref="G2051:G2114" si="192">$E$2394-E2051</f>
        <v>1172445.1999999061</v>
      </c>
      <c r="H2051" s="177">
        <f t="shared" ref="H2051:H2114" si="193">$F$2394-F2051</f>
        <v>3878</v>
      </c>
    </row>
    <row r="2052" spans="1:8" x14ac:dyDescent="0.25">
      <c r="A2052" s="796" t="s">
        <v>853</v>
      </c>
      <c r="B2052" s="797">
        <v>2136</v>
      </c>
      <c r="C2052" s="797">
        <v>4271.2999999999993</v>
      </c>
      <c r="D2052" s="797">
        <v>24</v>
      </c>
      <c r="E2052" s="176">
        <f t="shared" ref="E2052:F2067" si="194">E2051+C2052</f>
        <v>43357679.300000101</v>
      </c>
      <c r="F2052" s="176">
        <f t="shared" si="194"/>
        <v>1459659</v>
      </c>
      <c r="G2052" s="177">
        <f t="shared" si="192"/>
        <v>1168173.8999999091</v>
      </c>
      <c r="H2052" s="177">
        <f t="shared" si="193"/>
        <v>3854</v>
      </c>
    </row>
    <row r="2053" spans="1:8" x14ac:dyDescent="0.25">
      <c r="A2053" s="796" t="s">
        <v>853</v>
      </c>
      <c r="B2053" s="797">
        <v>2137</v>
      </c>
      <c r="C2053" s="797">
        <v>8547.2999999999993</v>
      </c>
      <c r="D2053" s="797">
        <v>42</v>
      </c>
      <c r="E2053" s="176">
        <f t="shared" si="194"/>
        <v>43366226.600000098</v>
      </c>
      <c r="F2053" s="176">
        <f t="shared" si="194"/>
        <v>1459701</v>
      </c>
      <c r="G2053" s="177">
        <f t="shared" si="192"/>
        <v>1159626.5999999121</v>
      </c>
      <c r="H2053" s="177">
        <f t="shared" si="193"/>
        <v>3812</v>
      </c>
    </row>
    <row r="2054" spans="1:8" x14ac:dyDescent="0.25">
      <c r="A2054" s="796" t="s">
        <v>853</v>
      </c>
      <c r="B2054" s="797">
        <v>2138</v>
      </c>
      <c r="C2054" s="797">
        <v>4275.8999999999996</v>
      </c>
      <c r="D2054" s="797">
        <v>24</v>
      </c>
      <c r="E2054" s="176">
        <f t="shared" si="194"/>
        <v>43370502.500000097</v>
      </c>
      <c r="F2054" s="176">
        <f t="shared" si="194"/>
        <v>1459725</v>
      </c>
      <c r="G2054" s="177">
        <f t="shared" si="192"/>
        <v>1155350.6999999136</v>
      </c>
      <c r="H2054" s="177">
        <f t="shared" si="193"/>
        <v>3788</v>
      </c>
    </row>
    <row r="2055" spans="1:8" x14ac:dyDescent="0.25">
      <c r="A2055" s="796" t="s">
        <v>853</v>
      </c>
      <c r="B2055" s="797">
        <v>2139</v>
      </c>
      <c r="C2055" s="797">
        <v>2139.1</v>
      </c>
      <c r="D2055" s="797">
        <v>12</v>
      </c>
      <c r="E2055" s="176">
        <f t="shared" si="194"/>
        <v>43372641.600000098</v>
      </c>
      <c r="F2055" s="176">
        <f t="shared" si="194"/>
        <v>1459737</v>
      </c>
      <c r="G2055" s="177">
        <f t="shared" si="192"/>
        <v>1153211.5999999121</v>
      </c>
      <c r="H2055" s="177">
        <f t="shared" si="193"/>
        <v>3776</v>
      </c>
    </row>
    <row r="2056" spans="1:8" x14ac:dyDescent="0.25">
      <c r="A2056" s="796" t="s">
        <v>853</v>
      </c>
      <c r="B2056" s="797">
        <v>2140</v>
      </c>
      <c r="C2056" s="797">
        <v>4279.5</v>
      </c>
      <c r="D2056" s="797">
        <v>24</v>
      </c>
      <c r="E2056" s="176">
        <f t="shared" si="194"/>
        <v>43376921.100000098</v>
      </c>
      <c r="F2056" s="176">
        <f t="shared" si="194"/>
        <v>1459761</v>
      </c>
      <c r="G2056" s="177">
        <f t="shared" si="192"/>
        <v>1148932.0999999121</v>
      </c>
      <c r="H2056" s="177">
        <f t="shared" si="193"/>
        <v>3752</v>
      </c>
    </row>
    <row r="2057" spans="1:8" x14ac:dyDescent="0.25">
      <c r="A2057" s="796" t="s">
        <v>853</v>
      </c>
      <c r="B2057" s="797">
        <v>2141</v>
      </c>
      <c r="C2057" s="797">
        <v>4281.7999999999993</v>
      </c>
      <c r="D2057" s="797">
        <v>12</v>
      </c>
      <c r="E2057" s="176">
        <f t="shared" si="194"/>
        <v>43381202.900000095</v>
      </c>
      <c r="F2057" s="176">
        <f t="shared" si="194"/>
        <v>1459773</v>
      </c>
      <c r="G2057" s="177">
        <f t="shared" si="192"/>
        <v>1144650.2999999151</v>
      </c>
      <c r="H2057" s="177">
        <f t="shared" si="193"/>
        <v>3740</v>
      </c>
    </row>
    <row r="2058" spans="1:8" x14ac:dyDescent="0.25">
      <c r="A2058" s="796" t="s">
        <v>853</v>
      </c>
      <c r="B2058" s="797">
        <v>2142</v>
      </c>
      <c r="C2058" s="797">
        <v>2142.3000000000002</v>
      </c>
      <c r="D2058" s="797">
        <v>6</v>
      </c>
      <c r="E2058" s="176">
        <f t="shared" si="194"/>
        <v>43383345.200000092</v>
      </c>
      <c r="F2058" s="176">
        <f t="shared" si="194"/>
        <v>1459779</v>
      </c>
      <c r="G2058" s="177">
        <f t="shared" si="192"/>
        <v>1142507.999999918</v>
      </c>
      <c r="H2058" s="177">
        <f t="shared" si="193"/>
        <v>3734</v>
      </c>
    </row>
    <row r="2059" spans="1:8" x14ac:dyDescent="0.25">
      <c r="A2059" s="796" t="s">
        <v>853</v>
      </c>
      <c r="B2059" s="797">
        <v>2143</v>
      </c>
      <c r="C2059" s="797">
        <v>2142.8000000000002</v>
      </c>
      <c r="D2059" s="797">
        <v>12</v>
      </c>
      <c r="E2059" s="176">
        <f t="shared" si="194"/>
        <v>43385488.000000089</v>
      </c>
      <c r="F2059" s="176">
        <f t="shared" si="194"/>
        <v>1459791</v>
      </c>
      <c r="G2059" s="177">
        <f t="shared" si="192"/>
        <v>1140365.199999921</v>
      </c>
      <c r="H2059" s="177">
        <f t="shared" si="193"/>
        <v>3722</v>
      </c>
    </row>
    <row r="2060" spans="1:8" x14ac:dyDescent="0.25">
      <c r="A2060" s="796" t="s">
        <v>853</v>
      </c>
      <c r="B2060" s="797">
        <v>2146</v>
      </c>
      <c r="C2060" s="797">
        <v>2146</v>
      </c>
      <c r="D2060" s="797">
        <v>12</v>
      </c>
      <c r="E2060" s="176">
        <f t="shared" si="194"/>
        <v>43387634.000000089</v>
      </c>
      <c r="F2060" s="176">
        <f t="shared" si="194"/>
        <v>1459803</v>
      </c>
      <c r="G2060" s="177">
        <f t="shared" si="192"/>
        <v>1138219.199999921</v>
      </c>
      <c r="H2060" s="177">
        <f t="shared" si="193"/>
        <v>3710</v>
      </c>
    </row>
    <row r="2061" spans="1:8" x14ac:dyDescent="0.25">
      <c r="A2061" s="796" t="s">
        <v>853</v>
      </c>
      <c r="B2061" s="797">
        <v>2147</v>
      </c>
      <c r="C2061" s="797">
        <v>2147.4</v>
      </c>
      <c r="D2061" s="797">
        <v>6</v>
      </c>
      <c r="E2061" s="176">
        <f t="shared" si="194"/>
        <v>43389781.400000088</v>
      </c>
      <c r="F2061" s="176">
        <f t="shared" si="194"/>
        <v>1459809</v>
      </c>
      <c r="G2061" s="177">
        <f t="shared" si="192"/>
        <v>1136071.7999999225</v>
      </c>
      <c r="H2061" s="177">
        <f t="shared" si="193"/>
        <v>3704</v>
      </c>
    </row>
    <row r="2062" spans="1:8" x14ac:dyDescent="0.25">
      <c r="A2062" s="796" t="s">
        <v>853</v>
      </c>
      <c r="B2062" s="797">
        <v>2151</v>
      </c>
      <c r="C2062" s="797">
        <v>4301.8999999999996</v>
      </c>
      <c r="D2062" s="797">
        <v>15</v>
      </c>
      <c r="E2062" s="176">
        <f t="shared" si="194"/>
        <v>43394083.300000086</v>
      </c>
      <c r="F2062" s="176">
        <f t="shared" si="194"/>
        <v>1459824</v>
      </c>
      <c r="G2062" s="177">
        <f t="shared" si="192"/>
        <v>1131769.899999924</v>
      </c>
      <c r="H2062" s="177">
        <f t="shared" si="193"/>
        <v>3689</v>
      </c>
    </row>
    <row r="2063" spans="1:8" x14ac:dyDescent="0.25">
      <c r="A2063" s="796" t="s">
        <v>853</v>
      </c>
      <c r="B2063" s="797">
        <v>2152</v>
      </c>
      <c r="C2063" s="797">
        <v>2151.6999999999998</v>
      </c>
      <c r="D2063" s="797">
        <v>12</v>
      </c>
      <c r="E2063" s="176">
        <f t="shared" si="194"/>
        <v>43396235.000000089</v>
      </c>
      <c r="F2063" s="176">
        <f t="shared" si="194"/>
        <v>1459836</v>
      </c>
      <c r="G2063" s="177">
        <f t="shared" si="192"/>
        <v>1129618.199999921</v>
      </c>
      <c r="H2063" s="177">
        <f t="shared" si="193"/>
        <v>3677</v>
      </c>
    </row>
    <row r="2064" spans="1:8" x14ac:dyDescent="0.25">
      <c r="A2064" s="796" t="s">
        <v>853</v>
      </c>
      <c r="B2064" s="797">
        <v>2153</v>
      </c>
      <c r="C2064" s="797">
        <v>4305.8999999999996</v>
      </c>
      <c r="D2064" s="797">
        <v>24</v>
      </c>
      <c r="E2064" s="176">
        <f t="shared" si="194"/>
        <v>43400540.900000088</v>
      </c>
      <c r="F2064" s="176">
        <f t="shared" si="194"/>
        <v>1459860</v>
      </c>
      <c r="G2064" s="177">
        <f t="shared" si="192"/>
        <v>1125312.2999999225</v>
      </c>
      <c r="H2064" s="177">
        <f t="shared" si="193"/>
        <v>3653</v>
      </c>
    </row>
    <row r="2065" spans="1:8" x14ac:dyDescent="0.25">
      <c r="A2065" s="796" t="s">
        <v>853</v>
      </c>
      <c r="B2065" s="797">
        <v>2155</v>
      </c>
      <c r="C2065" s="797">
        <v>2154.8000000000002</v>
      </c>
      <c r="D2065" s="797">
        <v>12</v>
      </c>
      <c r="E2065" s="176">
        <f t="shared" si="194"/>
        <v>43402695.700000085</v>
      </c>
      <c r="F2065" s="176">
        <f t="shared" si="194"/>
        <v>1459872</v>
      </c>
      <c r="G2065" s="177">
        <f t="shared" si="192"/>
        <v>1123157.4999999255</v>
      </c>
      <c r="H2065" s="177">
        <f t="shared" si="193"/>
        <v>3641</v>
      </c>
    </row>
    <row r="2066" spans="1:8" x14ac:dyDescent="0.25">
      <c r="A2066" s="796" t="s">
        <v>853</v>
      </c>
      <c r="B2066" s="797">
        <v>2156</v>
      </c>
      <c r="C2066" s="797">
        <v>2156.1999999999998</v>
      </c>
      <c r="D2066" s="797">
        <v>10</v>
      </c>
      <c r="E2066" s="176">
        <f t="shared" si="194"/>
        <v>43404851.900000088</v>
      </c>
      <c r="F2066" s="176">
        <f t="shared" si="194"/>
        <v>1459882</v>
      </c>
      <c r="G2066" s="177">
        <f t="shared" si="192"/>
        <v>1121001.2999999225</v>
      </c>
      <c r="H2066" s="177">
        <f t="shared" si="193"/>
        <v>3631</v>
      </c>
    </row>
    <row r="2067" spans="1:8" x14ac:dyDescent="0.25">
      <c r="A2067" s="796" t="s">
        <v>853</v>
      </c>
      <c r="B2067" s="797">
        <v>2157</v>
      </c>
      <c r="C2067" s="797">
        <v>8627.5</v>
      </c>
      <c r="D2067" s="797">
        <v>34</v>
      </c>
      <c r="E2067" s="176">
        <f t="shared" si="194"/>
        <v>43413479.400000088</v>
      </c>
      <c r="F2067" s="176">
        <f t="shared" si="194"/>
        <v>1459916</v>
      </c>
      <c r="G2067" s="177">
        <f t="shared" si="192"/>
        <v>1112373.7999999225</v>
      </c>
      <c r="H2067" s="177">
        <f t="shared" si="193"/>
        <v>3597</v>
      </c>
    </row>
    <row r="2068" spans="1:8" x14ac:dyDescent="0.25">
      <c r="A2068" s="796" t="s">
        <v>853</v>
      </c>
      <c r="B2068" s="797">
        <v>2158</v>
      </c>
      <c r="C2068" s="797">
        <v>2158.4</v>
      </c>
      <c r="D2068" s="797">
        <v>12</v>
      </c>
      <c r="E2068" s="176">
        <f t="shared" ref="E2068:F2083" si="195">E2067+C2068</f>
        <v>43415637.800000086</v>
      </c>
      <c r="F2068" s="176">
        <f t="shared" si="195"/>
        <v>1459928</v>
      </c>
      <c r="G2068" s="177">
        <f t="shared" si="192"/>
        <v>1110215.399999924</v>
      </c>
      <c r="H2068" s="177">
        <f t="shared" si="193"/>
        <v>3585</v>
      </c>
    </row>
    <row r="2069" spans="1:8" x14ac:dyDescent="0.25">
      <c r="A2069" s="796" t="s">
        <v>853</v>
      </c>
      <c r="B2069" s="797">
        <v>2159</v>
      </c>
      <c r="C2069" s="797">
        <v>4318.5</v>
      </c>
      <c r="D2069" s="797">
        <v>12</v>
      </c>
      <c r="E2069" s="176">
        <f t="shared" si="195"/>
        <v>43419956.300000086</v>
      </c>
      <c r="F2069" s="176">
        <f t="shared" si="195"/>
        <v>1459940</v>
      </c>
      <c r="G2069" s="177">
        <f t="shared" si="192"/>
        <v>1105896.899999924</v>
      </c>
      <c r="H2069" s="177">
        <f t="shared" si="193"/>
        <v>3573</v>
      </c>
    </row>
    <row r="2070" spans="1:8" x14ac:dyDescent="0.25">
      <c r="A2070" s="796" t="s">
        <v>853</v>
      </c>
      <c r="B2070" s="797">
        <v>2160</v>
      </c>
      <c r="C2070" s="797">
        <v>4319.2</v>
      </c>
      <c r="D2070" s="797">
        <v>18</v>
      </c>
      <c r="E2070" s="176">
        <f t="shared" si="195"/>
        <v>43424275.500000089</v>
      </c>
      <c r="F2070" s="176">
        <f t="shared" si="195"/>
        <v>1459958</v>
      </c>
      <c r="G2070" s="177">
        <f t="shared" si="192"/>
        <v>1101577.699999921</v>
      </c>
      <c r="H2070" s="177">
        <f t="shared" si="193"/>
        <v>3555</v>
      </c>
    </row>
    <row r="2071" spans="1:8" x14ac:dyDescent="0.25">
      <c r="A2071" s="796" t="s">
        <v>853</v>
      </c>
      <c r="B2071" s="797">
        <v>2162</v>
      </c>
      <c r="C2071" s="797">
        <v>2161.5</v>
      </c>
      <c r="D2071" s="797">
        <v>24</v>
      </c>
      <c r="E2071" s="176">
        <f t="shared" si="195"/>
        <v>43426437.000000089</v>
      </c>
      <c r="F2071" s="176">
        <f t="shared" si="195"/>
        <v>1459982</v>
      </c>
      <c r="G2071" s="177">
        <f t="shared" si="192"/>
        <v>1099416.199999921</v>
      </c>
      <c r="H2071" s="177">
        <f t="shared" si="193"/>
        <v>3531</v>
      </c>
    </row>
    <row r="2072" spans="1:8" x14ac:dyDescent="0.25">
      <c r="A2072" s="796" t="s">
        <v>853</v>
      </c>
      <c r="B2072" s="797">
        <v>2163</v>
      </c>
      <c r="C2072" s="797">
        <v>4325.8</v>
      </c>
      <c r="D2072" s="797">
        <v>15</v>
      </c>
      <c r="E2072" s="176">
        <f t="shared" si="195"/>
        <v>43430762.800000086</v>
      </c>
      <c r="F2072" s="176">
        <f t="shared" si="195"/>
        <v>1459997</v>
      </c>
      <c r="G2072" s="177">
        <f t="shared" si="192"/>
        <v>1095090.399999924</v>
      </c>
      <c r="H2072" s="177">
        <f t="shared" si="193"/>
        <v>3516</v>
      </c>
    </row>
    <row r="2073" spans="1:8" x14ac:dyDescent="0.25">
      <c r="A2073" s="796" t="s">
        <v>853</v>
      </c>
      <c r="B2073" s="797">
        <v>2164</v>
      </c>
      <c r="C2073" s="797">
        <v>2164.1999999999998</v>
      </c>
      <c r="D2073" s="797">
        <v>12</v>
      </c>
      <c r="E2073" s="176">
        <f t="shared" si="195"/>
        <v>43432927.000000089</v>
      </c>
      <c r="F2073" s="176">
        <f t="shared" si="195"/>
        <v>1460009</v>
      </c>
      <c r="G2073" s="177">
        <f t="shared" si="192"/>
        <v>1092926.199999921</v>
      </c>
      <c r="H2073" s="177">
        <f t="shared" si="193"/>
        <v>3504</v>
      </c>
    </row>
    <row r="2074" spans="1:8" x14ac:dyDescent="0.25">
      <c r="A2074" s="796" t="s">
        <v>853</v>
      </c>
      <c r="B2074" s="797">
        <v>2165</v>
      </c>
      <c r="C2074" s="797">
        <v>2164.8000000000002</v>
      </c>
      <c r="D2074" s="797">
        <v>6</v>
      </c>
      <c r="E2074" s="176">
        <f t="shared" si="195"/>
        <v>43435091.800000086</v>
      </c>
      <c r="F2074" s="176">
        <f t="shared" si="195"/>
        <v>1460015</v>
      </c>
      <c r="G2074" s="177">
        <f t="shared" si="192"/>
        <v>1090761.399999924</v>
      </c>
      <c r="H2074" s="177">
        <f t="shared" si="193"/>
        <v>3498</v>
      </c>
    </row>
    <row r="2075" spans="1:8" x14ac:dyDescent="0.25">
      <c r="A2075" s="796" t="s">
        <v>853</v>
      </c>
      <c r="B2075" s="797">
        <v>2166</v>
      </c>
      <c r="C2075" s="797">
        <v>4331.7</v>
      </c>
      <c r="D2075" s="797">
        <v>18</v>
      </c>
      <c r="E2075" s="176">
        <f t="shared" si="195"/>
        <v>43439423.500000089</v>
      </c>
      <c r="F2075" s="176">
        <f t="shared" si="195"/>
        <v>1460033</v>
      </c>
      <c r="G2075" s="177">
        <f t="shared" si="192"/>
        <v>1086429.699999921</v>
      </c>
      <c r="H2075" s="177">
        <f t="shared" si="193"/>
        <v>3480</v>
      </c>
    </row>
    <row r="2076" spans="1:8" x14ac:dyDescent="0.25">
      <c r="A2076" s="796" t="s">
        <v>853</v>
      </c>
      <c r="B2076" s="797">
        <v>2167</v>
      </c>
      <c r="C2076" s="797">
        <v>4334.1000000000004</v>
      </c>
      <c r="D2076" s="797">
        <v>18</v>
      </c>
      <c r="E2076" s="176">
        <f t="shared" si="195"/>
        <v>43443757.600000091</v>
      </c>
      <c r="F2076" s="176">
        <f t="shared" si="195"/>
        <v>1460051</v>
      </c>
      <c r="G2076" s="177">
        <f t="shared" si="192"/>
        <v>1082095.5999999195</v>
      </c>
      <c r="H2076" s="177">
        <f t="shared" si="193"/>
        <v>3462</v>
      </c>
    </row>
    <row r="2077" spans="1:8" x14ac:dyDescent="0.25">
      <c r="A2077" s="796" t="s">
        <v>853</v>
      </c>
      <c r="B2077" s="797">
        <v>2168</v>
      </c>
      <c r="C2077" s="797">
        <v>4335.8999999999996</v>
      </c>
      <c r="D2077" s="797">
        <v>18</v>
      </c>
      <c r="E2077" s="176">
        <f t="shared" si="195"/>
        <v>43448093.500000089</v>
      </c>
      <c r="F2077" s="176">
        <f t="shared" si="195"/>
        <v>1460069</v>
      </c>
      <c r="G2077" s="177">
        <f t="shared" si="192"/>
        <v>1077759.699999921</v>
      </c>
      <c r="H2077" s="177">
        <f t="shared" si="193"/>
        <v>3444</v>
      </c>
    </row>
    <row r="2078" spans="1:8" x14ac:dyDescent="0.25">
      <c r="A2078" s="796" t="s">
        <v>853</v>
      </c>
      <c r="B2078" s="797">
        <v>2169</v>
      </c>
      <c r="C2078" s="797">
        <v>2169.3000000000002</v>
      </c>
      <c r="D2078" s="797">
        <v>6</v>
      </c>
      <c r="E2078" s="176">
        <f t="shared" si="195"/>
        <v>43450262.800000086</v>
      </c>
      <c r="F2078" s="176">
        <f t="shared" si="195"/>
        <v>1460075</v>
      </c>
      <c r="G2078" s="177">
        <f t="shared" si="192"/>
        <v>1075590.399999924</v>
      </c>
      <c r="H2078" s="177">
        <f t="shared" si="193"/>
        <v>3438</v>
      </c>
    </row>
    <row r="2079" spans="1:8" x14ac:dyDescent="0.25">
      <c r="A2079" s="796" t="s">
        <v>853</v>
      </c>
      <c r="B2079" s="797">
        <v>2171</v>
      </c>
      <c r="C2079" s="797">
        <v>2170.5</v>
      </c>
      <c r="D2079" s="797">
        <v>12</v>
      </c>
      <c r="E2079" s="176">
        <f t="shared" si="195"/>
        <v>43452433.300000086</v>
      </c>
      <c r="F2079" s="176">
        <f t="shared" si="195"/>
        <v>1460087</v>
      </c>
      <c r="G2079" s="177">
        <f t="shared" si="192"/>
        <v>1073419.899999924</v>
      </c>
      <c r="H2079" s="177">
        <f t="shared" si="193"/>
        <v>3426</v>
      </c>
    </row>
    <row r="2080" spans="1:8" x14ac:dyDescent="0.25">
      <c r="A2080" s="796" t="s">
        <v>853</v>
      </c>
      <c r="B2080" s="797">
        <v>2172</v>
      </c>
      <c r="C2080" s="797">
        <v>8686.7000000000007</v>
      </c>
      <c r="D2080" s="797">
        <v>36</v>
      </c>
      <c r="E2080" s="176">
        <f t="shared" si="195"/>
        <v>43461120.000000089</v>
      </c>
      <c r="F2080" s="176">
        <f t="shared" si="195"/>
        <v>1460123</v>
      </c>
      <c r="G2080" s="177">
        <f t="shared" si="192"/>
        <v>1064733.199999921</v>
      </c>
      <c r="H2080" s="177">
        <f t="shared" si="193"/>
        <v>3390</v>
      </c>
    </row>
    <row r="2081" spans="1:8" x14ac:dyDescent="0.25">
      <c r="A2081" s="796" t="s">
        <v>853</v>
      </c>
      <c r="B2081" s="797">
        <v>2174</v>
      </c>
      <c r="C2081" s="797">
        <v>2174.3000000000002</v>
      </c>
      <c r="D2081" s="797">
        <v>12</v>
      </c>
      <c r="E2081" s="176">
        <f t="shared" si="195"/>
        <v>43463294.300000086</v>
      </c>
      <c r="F2081" s="176">
        <f t="shared" si="195"/>
        <v>1460135</v>
      </c>
      <c r="G2081" s="177">
        <f t="shared" si="192"/>
        <v>1062558.899999924</v>
      </c>
      <c r="H2081" s="177">
        <f t="shared" si="193"/>
        <v>3378</v>
      </c>
    </row>
    <row r="2082" spans="1:8" x14ac:dyDescent="0.25">
      <c r="A2082" s="796" t="s">
        <v>853</v>
      </c>
      <c r="B2082" s="797">
        <v>2177</v>
      </c>
      <c r="C2082" s="797">
        <v>2177</v>
      </c>
      <c r="D2082" s="797">
        <v>12</v>
      </c>
      <c r="E2082" s="176">
        <f t="shared" si="195"/>
        <v>43465471.300000086</v>
      </c>
      <c r="F2082" s="176">
        <f t="shared" si="195"/>
        <v>1460147</v>
      </c>
      <c r="G2082" s="177">
        <f t="shared" si="192"/>
        <v>1060381.899999924</v>
      </c>
      <c r="H2082" s="177">
        <f t="shared" si="193"/>
        <v>3366</v>
      </c>
    </row>
    <row r="2083" spans="1:8" x14ac:dyDescent="0.25">
      <c r="A2083" s="796" t="s">
        <v>853</v>
      </c>
      <c r="B2083" s="797">
        <v>2178</v>
      </c>
      <c r="C2083" s="797">
        <v>4355.7</v>
      </c>
      <c r="D2083" s="797">
        <v>24</v>
      </c>
      <c r="E2083" s="176">
        <f t="shared" si="195"/>
        <v>43469827.000000089</v>
      </c>
      <c r="F2083" s="176">
        <f t="shared" si="195"/>
        <v>1460171</v>
      </c>
      <c r="G2083" s="177">
        <f t="shared" si="192"/>
        <v>1056026.199999921</v>
      </c>
      <c r="H2083" s="177">
        <f t="shared" si="193"/>
        <v>3342</v>
      </c>
    </row>
    <row r="2084" spans="1:8" x14ac:dyDescent="0.25">
      <c r="A2084" s="796" t="s">
        <v>853</v>
      </c>
      <c r="B2084" s="797">
        <v>2179</v>
      </c>
      <c r="C2084" s="797">
        <v>2178.6999999999998</v>
      </c>
      <c r="D2084" s="797">
        <v>12</v>
      </c>
      <c r="E2084" s="176">
        <f t="shared" ref="E2084:F2099" si="196">E2083+C2084</f>
        <v>43472005.700000092</v>
      </c>
      <c r="F2084" s="176">
        <f t="shared" si="196"/>
        <v>1460183</v>
      </c>
      <c r="G2084" s="177">
        <f t="shared" si="192"/>
        <v>1053847.499999918</v>
      </c>
      <c r="H2084" s="177">
        <f t="shared" si="193"/>
        <v>3330</v>
      </c>
    </row>
    <row r="2085" spans="1:8" x14ac:dyDescent="0.25">
      <c r="A2085" s="796" t="s">
        <v>853</v>
      </c>
      <c r="B2085" s="797">
        <v>2181</v>
      </c>
      <c r="C2085" s="797">
        <v>4361.7999999999993</v>
      </c>
      <c r="D2085" s="797">
        <v>24</v>
      </c>
      <c r="E2085" s="176">
        <f t="shared" si="196"/>
        <v>43476367.500000089</v>
      </c>
      <c r="F2085" s="176">
        <f t="shared" si="196"/>
        <v>1460207</v>
      </c>
      <c r="G2085" s="177">
        <f t="shared" si="192"/>
        <v>1049485.699999921</v>
      </c>
      <c r="H2085" s="177">
        <f t="shared" si="193"/>
        <v>3306</v>
      </c>
    </row>
    <row r="2086" spans="1:8" x14ac:dyDescent="0.25">
      <c r="A2086" s="796" t="s">
        <v>853</v>
      </c>
      <c r="B2086" s="797">
        <v>2184</v>
      </c>
      <c r="C2086" s="797">
        <v>2184.3000000000002</v>
      </c>
      <c r="D2086" s="797">
        <v>12</v>
      </c>
      <c r="E2086" s="176">
        <f t="shared" si="196"/>
        <v>43478551.800000086</v>
      </c>
      <c r="F2086" s="176">
        <f t="shared" si="196"/>
        <v>1460219</v>
      </c>
      <c r="G2086" s="177">
        <f t="shared" si="192"/>
        <v>1047301.399999924</v>
      </c>
      <c r="H2086" s="177">
        <f t="shared" si="193"/>
        <v>3294</v>
      </c>
    </row>
    <row r="2087" spans="1:8" x14ac:dyDescent="0.25">
      <c r="A2087" s="796" t="s">
        <v>853</v>
      </c>
      <c r="B2087" s="797">
        <v>2186</v>
      </c>
      <c r="C2087" s="797">
        <v>8742.2999999999993</v>
      </c>
      <c r="D2087" s="797">
        <v>42</v>
      </c>
      <c r="E2087" s="176">
        <f t="shared" si="196"/>
        <v>43487294.100000083</v>
      </c>
      <c r="F2087" s="176">
        <f t="shared" si="196"/>
        <v>1460261</v>
      </c>
      <c r="G2087" s="177">
        <f t="shared" si="192"/>
        <v>1038559.099999927</v>
      </c>
      <c r="H2087" s="177">
        <f t="shared" si="193"/>
        <v>3252</v>
      </c>
    </row>
    <row r="2088" spans="1:8" x14ac:dyDescent="0.25">
      <c r="A2088" s="796" t="s">
        <v>853</v>
      </c>
      <c r="B2088" s="797">
        <v>2188</v>
      </c>
      <c r="C2088" s="797">
        <v>2188.3000000000002</v>
      </c>
      <c r="D2088" s="797">
        <v>12</v>
      </c>
      <c r="E2088" s="176">
        <f t="shared" si="196"/>
        <v>43489482.40000008</v>
      </c>
      <c r="F2088" s="176">
        <f t="shared" si="196"/>
        <v>1460273</v>
      </c>
      <c r="G2088" s="177">
        <f t="shared" si="192"/>
        <v>1036370.79999993</v>
      </c>
      <c r="H2088" s="177">
        <f t="shared" si="193"/>
        <v>3240</v>
      </c>
    </row>
    <row r="2089" spans="1:8" x14ac:dyDescent="0.25">
      <c r="A2089" s="796" t="s">
        <v>853</v>
      </c>
      <c r="B2089" s="797">
        <v>2192</v>
      </c>
      <c r="C2089" s="797">
        <v>2192.3000000000002</v>
      </c>
      <c r="D2089" s="797">
        <v>6</v>
      </c>
      <c r="E2089" s="176">
        <f t="shared" si="196"/>
        <v>43491674.700000077</v>
      </c>
      <c r="F2089" s="176">
        <f t="shared" si="196"/>
        <v>1460279</v>
      </c>
      <c r="G2089" s="177">
        <f t="shared" si="192"/>
        <v>1034178.4999999329</v>
      </c>
      <c r="H2089" s="177">
        <f t="shared" si="193"/>
        <v>3234</v>
      </c>
    </row>
    <row r="2090" spans="1:8" x14ac:dyDescent="0.25">
      <c r="A2090" s="796" t="s">
        <v>853</v>
      </c>
      <c r="B2090" s="797">
        <v>2194</v>
      </c>
      <c r="C2090" s="797">
        <v>6582</v>
      </c>
      <c r="D2090" s="797">
        <v>36</v>
      </c>
      <c r="E2090" s="176">
        <f t="shared" si="196"/>
        <v>43498256.700000077</v>
      </c>
      <c r="F2090" s="176">
        <f t="shared" si="196"/>
        <v>1460315</v>
      </c>
      <c r="G2090" s="177">
        <f t="shared" si="192"/>
        <v>1027596.4999999329</v>
      </c>
      <c r="H2090" s="177">
        <f t="shared" si="193"/>
        <v>3198</v>
      </c>
    </row>
    <row r="2091" spans="1:8" x14ac:dyDescent="0.25">
      <c r="A2091" s="796" t="s">
        <v>853</v>
      </c>
      <c r="B2091" s="797">
        <v>2195</v>
      </c>
      <c r="C2091" s="797">
        <v>6585.3</v>
      </c>
      <c r="D2091" s="797">
        <v>28</v>
      </c>
      <c r="E2091" s="176">
        <f t="shared" si="196"/>
        <v>43504842.000000075</v>
      </c>
      <c r="F2091" s="176">
        <f t="shared" si="196"/>
        <v>1460343</v>
      </c>
      <c r="G2091" s="177">
        <f t="shared" si="192"/>
        <v>1021011.1999999359</v>
      </c>
      <c r="H2091" s="177">
        <f t="shared" si="193"/>
        <v>3170</v>
      </c>
    </row>
    <row r="2092" spans="1:8" x14ac:dyDescent="0.25">
      <c r="A2092" s="796" t="s">
        <v>853</v>
      </c>
      <c r="B2092" s="797">
        <v>2197</v>
      </c>
      <c r="C2092" s="797">
        <v>6590.4000000000005</v>
      </c>
      <c r="D2092" s="797">
        <v>30</v>
      </c>
      <c r="E2092" s="176">
        <f t="shared" si="196"/>
        <v>43511432.400000073</v>
      </c>
      <c r="F2092" s="176">
        <f t="shared" si="196"/>
        <v>1460373</v>
      </c>
      <c r="G2092" s="177">
        <f t="shared" si="192"/>
        <v>1014420.7999999374</v>
      </c>
      <c r="H2092" s="177">
        <f t="shared" si="193"/>
        <v>3140</v>
      </c>
    </row>
    <row r="2093" spans="1:8" x14ac:dyDescent="0.25">
      <c r="A2093" s="796" t="s">
        <v>853</v>
      </c>
      <c r="B2093" s="797">
        <v>2199</v>
      </c>
      <c r="C2093" s="797">
        <v>2198.8000000000002</v>
      </c>
      <c r="D2093" s="797">
        <v>12</v>
      </c>
      <c r="E2093" s="176">
        <f t="shared" si="196"/>
        <v>43513631.20000007</v>
      </c>
      <c r="F2093" s="176">
        <f t="shared" si="196"/>
        <v>1460385</v>
      </c>
      <c r="G2093" s="177">
        <f t="shared" si="192"/>
        <v>1012221.9999999404</v>
      </c>
      <c r="H2093" s="177">
        <f t="shared" si="193"/>
        <v>3128</v>
      </c>
    </row>
    <row r="2094" spans="1:8" x14ac:dyDescent="0.25">
      <c r="A2094" s="796" t="s">
        <v>853</v>
      </c>
      <c r="B2094" s="797">
        <v>2200</v>
      </c>
      <c r="C2094" s="797">
        <v>8798.7999999999993</v>
      </c>
      <c r="D2094" s="797">
        <v>42</v>
      </c>
      <c r="E2094" s="176">
        <f t="shared" si="196"/>
        <v>43522430.000000067</v>
      </c>
      <c r="F2094" s="176">
        <f t="shared" si="196"/>
        <v>1460427</v>
      </c>
      <c r="G2094" s="177">
        <f t="shared" si="192"/>
        <v>1003423.1999999434</v>
      </c>
      <c r="H2094" s="177">
        <f t="shared" si="193"/>
        <v>3086</v>
      </c>
    </row>
    <row r="2095" spans="1:8" x14ac:dyDescent="0.25">
      <c r="A2095" s="796" t="s">
        <v>853</v>
      </c>
      <c r="B2095" s="797">
        <v>2201</v>
      </c>
      <c r="C2095" s="797">
        <v>2200.6</v>
      </c>
      <c r="D2095" s="797">
        <v>6</v>
      </c>
      <c r="E2095" s="176">
        <f t="shared" si="196"/>
        <v>43524630.600000069</v>
      </c>
      <c r="F2095" s="176">
        <f t="shared" si="196"/>
        <v>1460433</v>
      </c>
      <c r="G2095" s="177">
        <f t="shared" si="192"/>
        <v>1001222.5999999419</v>
      </c>
      <c r="H2095" s="177">
        <f t="shared" si="193"/>
        <v>3080</v>
      </c>
    </row>
    <row r="2096" spans="1:8" x14ac:dyDescent="0.25">
      <c r="A2096" s="796" t="s">
        <v>853</v>
      </c>
      <c r="B2096" s="797">
        <v>2202</v>
      </c>
      <c r="C2096" s="797">
        <v>4403.7</v>
      </c>
      <c r="D2096" s="797">
        <v>18</v>
      </c>
      <c r="E2096" s="176">
        <f t="shared" si="196"/>
        <v>43529034.300000072</v>
      </c>
      <c r="F2096" s="176">
        <f t="shared" si="196"/>
        <v>1460451</v>
      </c>
      <c r="G2096" s="177">
        <f t="shared" si="192"/>
        <v>996818.89999993891</v>
      </c>
      <c r="H2096" s="177">
        <f t="shared" si="193"/>
        <v>3062</v>
      </c>
    </row>
    <row r="2097" spans="1:8" x14ac:dyDescent="0.25">
      <c r="A2097" s="796" t="s">
        <v>853</v>
      </c>
      <c r="B2097" s="797">
        <v>2203</v>
      </c>
      <c r="C2097" s="797">
        <v>4405.3</v>
      </c>
      <c r="D2097" s="797">
        <v>12</v>
      </c>
      <c r="E2097" s="176">
        <f t="shared" si="196"/>
        <v>43533439.600000069</v>
      </c>
      <c r="F2097" s="176">
        <f t="shared" si="196"/>
        <v>1460463</v>
      </c>
      <c r="G2097" s="177">
        <f t="shared" si="192"/>
        <v>992413.59999994189</v>
      </c>
      <c r="H2097" s="177">
        <f t="shared" si="193"/>
        <v>3050</v>
      </c>
    </row>
    <row r="2098" spans="1:8" x14ac:dyDescent="0.25">
      <c r="A2098" s="796" t="s">
        <v>853</v>
      </c>
      <c r="B2098" s="797">
        <v>2204</v>
      </c>
      <c r="C2098" s="797">
        <v>2204.3000000000002</v>
      </c>
      <c r="D2098" s="797">
        <v>12</v>
      </c>
      <c r="E2098" s="176">
        <f t="shared" si="196"/>
        <v>43535643.900000066</v>
      </c>
      <c r="F2098" s="176">
        <f t="shared" si="196"/>
        <v>1460475</v>
      </c>
      <c r="G2098" s="177">
        <f t="shared" si="192"/>
        <v>990209.29999994487</v>
      </c>
      <c r="H2098" s="177">
        <f t="shared" si="193"/>
        <v>3038</v>
      </c>
    </row>
    <row r="2099" spans="1:8" x14ac:dyDescent="0.25">
      <c r="A2099" s="796" t="s">
        <v>853</v>
      </c>
      <c r="B2099" s="797">
        <v>2207</v>
      </c>
      <c r="C2099" s="797">
        <v>2207.1999999999998</v>
      </c>
      <c r="D2099" s="797">
        <v>12</v>
      </c>
      <c r="E2099" s="176">
        <f t="shared" si="196"/>
        <v>43537851.100000069</v>
      </c>
      <c r="F2099" s="176">
        <f t="shared" si="196"/>
        <v>1460487</v>
      </c>
      <c r="G2099" s="177">
        <f t="shared" si="192"/>
        <v>988002.09999994189</v>
      </c>
      <c r="H2099" s="177">
        <f t="shared" si="193"/>
        <v>3026</v>
      </c>
    </row>
    <row r="2100" spans="1:8" x14ac:dyDescent="0.25">
      <c r="A2100" s="796" t="s">
        <v>853</v>
      </c>
      <c r="B2100" s="797">
        <v>2210</v>
      </c>
      <c r="C2100" s="797">
        <v>2210.1999999999998</v>
      </c>
      <c r="D2100" s="797">
        <v>12</v>
      </c>
      <c r="E2100" s="176">
        <f t="shared" ref="E2100:F2115" si="197">E2099+C2100</f>
        <v>43540061.300000072</v>
      </c>
      <c r="F2100" s="176">
        <f t="shared" si="197"/>
        <v>1460499</v>
      </c>
      <c r="G2100" s="177">
        <f t="shared" si="192"/>
        <v>985791.89999993891</v>
      </c>
      <c r="H2100" s="177">
        <f t="shared" si="193"/>
        <v>3014</v>
      </c>
    </row>
    <row r="2101" spans="1:8" x14ac:dyDescent="0.25">
      <c r="A2101" s="796" t="s">
        <v>853</v>
      </c>
      <c r="B2101" s="797">
        <v>2213</v>
      </c>
      <c r="C2101" s="797">
        <v>2213</v>
      </c>
      <c r="D2101" s="797">
        <v>12</v>
      </c>
      <c r="E2101" s="176">
        <f t="shared" si="197"/>
        <v>43542274.300000072</v>
      </c>
      <c r="F2101" s="176">
        <f t="shared" si="197"/>
        <v>1460511</v>
      </c>
      <c r="G2101" s="177">
        <f t="shared" si="192"/>
        <v>983578.89999993891</v>
      </c>
      <c r="H2101" s="177">
        <f t="shared" si="193"/>
        <v>3002</v>
      </c>
    </row>
    <row r="2102" spans="1:8" x14ac:dyDescent="0.25">
      <c r="A2102" s="796" t="s">
        <v>853</v>
      </c>
      <c r="B2102" s="797">
        <v>2215</v>
      </c>
      <c r="C2102" s="797">
        <v>4429.2</v>
      </c>
      <c r="D2102" s="797">
        <v>13</v>
      </c>
      <c r="E2102" s="176">
        <f t="shared" si="197"/>
        <v>43546703.500000075</v>
      </c>
      <c r="F2102" s="176">
        <f t="shared" si="197"/>
        <v>1460524</v>
      </c>
      <c r="G2102" s="177">
        <f t="shared" si="192"/>
        <v>979149.69999993593</v>
      </c>
      <c r="H2102" s="177">
        <f t="shared" si="193"/>
        <v>2989</v>
      </c>
    </row>
    <row r="2103" spans="1:8" x14ac:dyDescent="0.25">
      <c r="A2103" s="796" t="s">
        <v>853</v>
      </c>
      <c r="B2103" s="797">
        <v>2217</v>
      </c>
      <c r="C2103" s="797">
        <v>2216.6</v>
      </c>
      <c r="D2103" s="797">
        <v>12</v>
      </c>
      <c r="E2103" s="176">
        <f t="shared" si="197"/>
        <v>43548920.100000076</v>
      </c>
      <c r="F2103" s="176">
        <f t="shared" si="197"/>
        <v>1460536</v>
      </c>
      <c r="G2103" s="177">
        <f t="shared" si="192"/>
        <v>976933.09999993443</v>
      </c>
      <c r="H2103" s="177">
        <f t="shared" si="193"/>
        <v>2977</v>
      </c>
    </row>
    <row r="2104" spans="1:8" x14ac:dyDescent="0.25">
      <c r="A2104" s="796" t="s">
        <v>853</v>
      </c>
      <c r="B2104" s="797">
        <v>2218</v>
      </c>
      <c r="C2104" s="797">
        <v>2218.1999999999998</v>
      </c>
      <c r="D2104" s="797">
        <v>12</v>
      </c>
      <c r="E2104" s="176">
        <f t="shared" si="197"/>
        <v>43551138.300000079</v>
      </c>
      <c r="F2104" s="176">
        <f t="shared" si="197"/>
        <v>1460548</v>
      </c>
      <c r="G2104" s="177">
        <f t="shared" si="192"/>
        <v>974714.89999993145</v>
      </c>
      <c r="H2104" s="177">
        <f t="shared" si="193"/>
        <v>2965</v>
      </c>
    </row>
    <row r="2105" spans="1:8" x14ac:dyDescent="0.25">
      <c r="A2105" s="796" t="s">
        <v>853</v>
      </c>
      <c r="B2105" s="797">
        <v>2220</v>
      </c>
      <c r="C2105" s="797">
        <v>2220.1</v>
      </c>
      <c r="D2105" s="797">
        <v>12</v>
      </c>
      <c r="E2105" s="176">
        <f t="shared" si="197"/>
        <v>43553358.40000008</v>
      </c>
      <c r="F2105" s="176">
        <f t="shared" si="197"/>
        <v>1460560</v>
      </c>
      <c r="G2105" s="177">
        <f t="shared" si="192"/>
        <v>972494.79999992996</v>
      </c>
      <c r="H2105" s="177">
        <f t="shared" si="193"/>
        <v>2953</v>
      </c>
    </row>
    <row r="2106" spans="1:8" x14ac:dyDescent="0.25">
      <c r="A2106" s="796" t="s">
        <v>853</v>
      </c>
      <c r="B2106" s="797">
        <v>2221</v>
      </c>
      <c r="C2106" s="797">
        <v>2220.6999999999998</v>
      </c>
      <c r="D2106" s="797">
        <v>6</v>
      </c>
      <c r="E2106" s="176">
        <f t="shared" si="197"/>
        <v>43555579.100000083</v>
      </c>
      <c r="F2106" s="176">
        <f t="shared" si="197"/>
        <v>1460566</v>
      </c>
      <c r="G2106" s="177">
        <f t="shared" si="192"/>
        <v>970274.09999992698</v>
      </c>
      <c r="H2106" s="177">
        <f t="shared" si="193"/>
        <v>2947</v>
      </c>
    </row>
    <row r="2107" spans="1:8" x14ac:dyDescent="0.25">
      <c r="A2107" s="796" t="s">
        <v>853</v>
      </c>
      <c r="B2107" s="797">
        <v>2223</v>
      </c>
      <c r="C2107" s="797">
        <v>2222.8000000000002</v>
      </c>
      <c r="D2107" s="797">
        <v>12</v>
      </c>
      <c r="E2107" s="176">
        <f t="shared" si="197"/>
        <v>43557801.90000008</v>
      </c>
      <c r="F2107" s="176">
        <f t="shared" si="197"/>
        <v>1460578</v>
      </c>
      <c r="G2107" s="177">
        <f t="shared" si="192"/>
        <v>968051.29999992996</v>
      </c>
      <c r="H2107" s="177">
        <f t="shared" si="193"/>
        <v>2935</v>
      </c>
    </row>
    <row r="2108" spans="1:8" x14ac:dyDescent="0.25">
      <c r="A2108" s="796" t="s">
        <v>853</v>
      </c>
      <c r="B2108" s="797">
        <v>2226</v>
      </c>
      <c r="C2108" s="797">
        <v>2225.5</v>
      </c>
      <c r="D2108" s="797">
        <v>12</v>
      </c>
      <c r="E2108" s="176">
        <f t="shared" si="197"/>
        <v>43560027.40000008</v>
      </c>
      <c r="F2108" s="176">
        <f t="shared" si="197"/>
        <v>1460590</v>
      </c>
      <c r="G2108" s="177">
        <f t="shared" si="192"/>
        <v>965825.79999992996</v>
      </c>
      <c r="H2108" s="177">
        <f t="shared" si="193"/>
        <v>2923</v>
      </c>
    </row>
    <row r="2109" spans="1:8" x14ac:dyDescent="0.25">
      <c r="A2109" s="796" t="s">
        <v>853</v>
      </c>
      <c r="B2109" s="797">
        <v>2228</v>
      </c>
      <c r="C2109" s="797">
        <v>2228.3000000000002</v>
      </c>
      <c r="D2109" s="797">
        <v>6</v>
      </c>
      <c r="E2109" s="176">
        <f t="shared" si="197"/>
        <v>43562255.700000077</v>
      </c>
      <c r="F2109" s="176">
        <f t="shared" si="197"/>
        <v>1460596</v>
      </c>
      <c r="G2109" s="177">
        <f t="shared" si="192"/>
        <v>963597.49999993294</v>
      </c>
      <c r="H2109" s="177">
        <f t="shared" si="193"/>
        <v>2917</v>
      </c>
    </row>
    <row r="2110" spans="1:8" x14ac:dyDescent="0.25">
      <c r="A2110" s="796" t="s">
        <v>853</v>
      </c>
      <c r="B2110" s="797">
        <v>2229</v>
      </c>
      <c r="C2110" s="797">
        <v>2229.3000000000002</v>
      </c>
      <c r="D2110" s="797">
        <v>12</v>
      </c>
      <c r="E2110" s="176">
        <f t="shared" si="197"/>
        <v>43564485.000000075</v>
      </c>
      <c r="F2110" s="176">
        <f t="shared" si="197"/>
        <v>1460608</v>
      </c>
      <c r="G2110" s="177">
        <f t="shared" si="192"/>
        <v>961368.19999993593</v>
      </c>
      <c r="H2110" s="177">
        <f t="shared" si="193"/>
        <v>2905</v>
      </c>
    </row>
    <row r="2111" spans="1:8" x14ac:dyDescent="0.25">
      <c r="A2111" s="796" t="s">
        <v>853</v>
      </c>
      <c r="B2111" s="797">
        <v>2230</v>
      </c>
      <c r="C2111" s="797">
        <v>4460.5</v>
      </c>
      <c r="D2111" s="797">
        <v>24</v>
      </c>
      <c r="E2111" s="176">
        <f t="shared" si="197"/>
        <v>43568945.500000075</v>
      </c>
      <c r="F2111" s="176">
        <f t="shared" si="197"/>
        <v>1460632</v>
      </c>
      <c r="G2111" s="177">
        <f t="shared" si="192"/>
        <v>956907.69999993593</v>
      </c>
      <c r="H2111" s="177">
        <f t="shared" si="193"/>
        <v>2881</v>
      </c>
    </row>
    <row r="2112" spans="1:8" x14ac:dyDescent="0.25">
      <c r="A2112" s="796" t="s">
        <v>853</v>
      </c>
      <c r="B2112" s="797">
        <v>2235</v>
      </c>
      <c r="C2112" s="797">
        <v>2234.6</v>
      </c>
      <c r="D2112" s="797">
        <v>6</v>
      </c>
      <c r="E2112" s="176">
        <f t="shared" si="197"/>
        <v>43571180.100000076</v>
      </c>
      <c r="F2112" s="176">
        <f t="shared" si="197"/>
        <v>1460638</v>
      </c>
      <c r="G2112" s="177">
        <f t="shared" si="192"/>
        <v>954673.09999993443</v>
      </c>
      <c r="H2112" s="177">
        <f t="shared" si="193"/>
        <v>2875</v>
      </c>
    </row>
    <row r="2113" spans="1:8" x14ac:dyDescent="0.25">
      <c r="A2113" s="796" t="s">
        <v>853</v>
      </c>
      <c r="B2113" s="797">
        <v>2238</v>
      </c>
      <c r="C2113" s="797">
        <v>2238</v>
      </c>
      <c r="D2113" s="797">
        <v>12</v>
      </c>
      <c r="E2113" s="176">
        <f t="shared" si="197"/>
        <v>43573418.100000076</v>
      </c>
      <c r="F2113" s="176">
        <f t="shared" si="197"/>
        <v>1460650</v>
      </c>
      <c r="G2113" s="177">
        <f t="shared" si="192"/>
        <v>952435.09999993443</v>
      </c>
      <c r="H2113" s="177">
        <f t="shared" si="193"/>
        <v>2863</v>
      </c>
    </row>
    <row r="2114" spans="1:8" x14ac:dyDescent="0.25">
      <c r="A2114" s="796" t="s">
        <v>853</v>
      </c>
      <c r="B2114" s="797">
        <v>2241</v>
      </c>
      <c r="C2114" s="797">
        <v>2240.8000000000002</v>
      </c>
      <c r="D2114" s="797">
        <v>12</v>
      </c>
      <c r="E2114" s="176">
        <f t="shared" si="197"/>
        <v>43575658.900000073</v>
      </c>
      <c r="F2114" s="176">
        <f t="shared" si="197"/>
        <v>1460662</v>
      </c>
      <c r="G2114" s="177">
        <f t="shared" si="192"/>
        <v>950194.29999993742</v>
      </c>
      <c r="H2114" s="177">
        <f t="shared" si="193"/>
        <v>2851</v>
      </c>
    </row>
    <row r="2115" spans="1:8" x14ac:dyDescent="0.25">
      <c r="A2115" s="796" t="s">
        <v>853</v>
      </c>
      <c r="B2115" s="797">
        <v>2242</v>
      </c>
      <c r="C2115" s="797">
        <v>2241.5</v>
      </c>
      <c r="D2115" s="797">
        <v>6</v>
      </c>
      <c r="E2115" s="176">
        <f t="shared" si="197"/>
        <v>43577900.400000073</v>
      </c>
      <c r="F2115" s="176">
        <f t="shared" si="197"/>
        <v>1460668</v>
      </c>
      <c r="G2115" s="177">
        <f t="shared" ref="G2115:G2178" si="198">$E$2394-E2115</f>
        <v>947952.79999993742</v>
      </c>
      <c r="H2115" s="177">
        <f t="shared" ref="H2115:H2178" si="199">$F$2394-F2115</f>
        <v>2845</v>
      </c>
    </row>
    <row r="2116" spans="1:8" x14ac:dyDescent="0.25">
      <c r="A2116" s="796" t="s">
        <v>853</v>
      </c>
      <c r="B2116" s="797">
        <v>2243</v>
      </c>
      <c r="C2116" s="797">
        <v>2242.5</v>
      </c>
      <c r="D2116" s="797">
        <v>12</v>
      </c>
      <c r="E2116" s="176">
        <f t="shared" ref="E2116:F2131" si="200">E2115+C2116</f>
        <v>43580142.900000073</v>
      </c>
      <c r="F2116" s="176">
        <f t="shared" si="200"/>
        <v>1460680</v>
      </c>
      <c r="G2116" s="177">
        <f t="shared" si="198"/>
        <v>945710.29999993742</v>
      </c>
      <c r="H2116" s="177">
        <f t="shared" si="199"/>
        <v>2833</v>
      </c>
    </row>
    <row r="2117" spans="1:8" x14ac:dyDescent="0.25">
      <c r="A2117" s="796" t="s">
        <v>853</v>
      </c>
      <c r="B2117" s="797">
        <v>2245</v>
      </c>
      <c r="C2117" s="797">
        <v>2244.6999999999998</v>
      </c>
      <c r="D2117" s="797">
        <v>12</v>
      </c>
      <c r="E2117" s="176">
        <f t="shared" si="200"/>
        <v>43582387.600000076</v>
      </c>
      <c r="F2117" s="176">
        <f t="shared" si="200"/>
        <v>1460692</v>
      </c>
      <c r="G2117" s="177">
        <f t="shared" si="198"/>
        <v>943465.59999993443</v>
      </c>
      <c r="H2117" s="177">
        <f t="shared" si="199"/>
        <v>2821</v>
      </c>
    </row>
    <row r="2118" spans="1:8" x14ac:dyDescent="0.25">
      <c r="A2118" s="796" t="s">
        <v>853</v>
      </c>
      <c r="B2118" s="797">
        <v>2248</v>
      </c>
      <c r="C2118" s="797">
        <v>2247.6</v>
      </c>
      <c r="D2118" s="797">
        <v>12</v>
      </c>
      <c r="E2118" s="176">
        <f t="shared" si="200"/>
        <v>43584635.200000077</v>
      </c>
      <c r="F2118" s="176">
        <f t="shared" si="200"/>
        <v>1460704</v>
      </c>
      <c r="G2118" s="177">
        <f t="shared" si="198"/>
        <v>941217.99999993294</v>
      </c>
      <c r="H2118" s="177">
        <f t="shared" si="199"/>
        <v>2809</v>
      </c>
    </row>
    <row r="2119" spans="1:8" x14ac:dyDescent="0.25">
      <c r="A2119" s="796" t="s">
        <v>853</v>
      </c>
      <c r="B2119" s="797">
        <v>2249</v>
      </c>
      <c r="C2119" s="797">
        <v>2248.8000000000002</v>
      </c>
      <c r="D2119" s="797">
        <v>10</v>
      </c>
      <c r="E2119" s="176">
        <f t="shared" si="200"/>
        <v>43586884.000000075</v>
      </c>
      <c r="F2119" s="176">
        <f t="shared" si="200"/>
        <v>1460714</v>
      </c>
      <c r="G2119" s="177">
        <f t="shared" si="198"/>
        <v>938969.19999993593</v>
      </c>
      <c r="H2119" s="177">
        <f t="shared" si="199"/>
        <v>2799</v>
      </c>
    </row>
    <row r="2120" spans="1:8" x14ac:dyDescent="0.25">
      <c r="A2120" s="796" t="s">
        <v>853</v>
      </c>
      <c r="B2120" s="797">
        <v>2252</v>
      </c>
      <c r="C2120" s="797">
        <v>2251.9</v>
      </c>
      <c r="D2120" s="797">
        <v>10</v>
      </c>
      <c r="E2120" s="176">
        <f t="shared" si="200"/>
        <v>43589135.900000073</v>
      </c>
      <c r="F2120" s="176">
        <f t="shared" si="200"/>
        <v>1460724</v>
      </c>
      <c r="G2120" s="177">
        <f t="shared" si="198"/>
        <v>936717.29999993742</v>
      </c>
      <c r="H2120" s="177">
        <f t="shared" si="199"/>
        <v>2789</v>
      </c>
    </row>
    <row r="2121" spans="1:8" x14ac:dyDescent="0.25">
      <c r="A2121" s="796" t="s">
        <v>853</v>
      </c>
      <c r="B2121" s="797">
        <v>2253</v>
      </c>
      <c r="C2121" s="797">
        <v>6759.1999999999989</v>
      </c>
      <c r="D2121" s="797">
        <v>36</v>
      </c>
      <c r="E2121" s="176">
        <f t="shared" si="200"/>
        <v>43595895.100000076</v>
      </c>
      <c r="F2121" s="176">
        <f t="shared" si="200"/>
        <v>1460760</v>
      </c>
      <c r="G2121" s="177">
        <f t="shared" si="198"/>
        <v>929958.09999993443</v>
      </c>
      <c r="H2121" s="177">
        <f t="shared" si="199"/>
        <v>2753</v>
      </c>
    </row>
    <row r="2122" spans="1:8" x14ac:dyDescent="0.25">
      <c r="A2122" s="796" t="s">
        <v>853</v>
      </c>
      <c r="B2122" s="797">
        <v>2256</v>
      </c>
      <c r="C2122" s="797">
        <v>2256.3000000000002</v>
      </c>
      <c r="D2122" s="797">
        <v>12</v>
      </c>
      <c r="E2122" s="176">
        <f t="shared" si="200"/>
        <v>43598151.400000073</v>
      </c>
      <c r="F2122" s="176">
        <f t="shared" si="200"/>
        <v>1460772</v>
      </c>
      <c r="G2122" s="177">
        <f t="shared" si="198"/>
        <v>927701.79999993742</v>
      </c>
      <c r="H2122" s="177">
        <f t="shared" si="199"/>
        <v>2741</v>
      </c>
    </row>
    <row r="2123" spans="1:8" x14ac:dyDescent="0.25">
      <c r="A2123" s="796" t="s">
        <v>853</v>
      </c>
      <c r="B2123" s="797">
        <v>2257</v>
      </c>
      <c r="C2123" s="797">
        <v>2257.1</v>
      </c>
      <c r="D2123" s="797">
        <v>12</v>
      </c>
      <c r="E2123" s="176">
        <f t="shared" si="200"/>
        <v>43600408.500000075</v>
      </c>
      <c r="F2123" s="176">
        <f t="shared" si="200"/>
        <v>1460784</v>
      </c>
      <c r="G2123" s="177">
        <f t="shared" si="198"/>
        <v>925444.69999993593</v>
      </c>
      <c r="H2123" s="177">
        <f t="shared" si="199"/>
        <v>2729</v>
      </c>
    </row>
    <row r="2124" spans="1:8" x14ac:dyDescent="0.25">
      <c r="A2124" s="796" t="s">
        <v>853</v>
      </c>
      <c r="B2124" s="797">
        <v>2258</v>
      </c>
      <c r="C2124" s="797">
        <v>2258</v>
      </c>
      <c r="D2124" s="797">
        <v>6</v>
      </c>
      <c r="E2124" s="176">
        <f t="shared" si="200"/>
        <v>43602666.500000075</v>
      </c>
      <c r="F2124" s="176">
        <f t="shared" si="200"/>
        <v>1460790</v>
      </c>
      <c r="G2124" s="177">
        <f t="shared" si="198"/>
        <v>923186.69999993593</v>
      </c>
      <c r="H2124" s="177">
        <f t="shared" si="199"/>
        <v>2723</v>
      </c>
    </row>
    <row r="2125" spans="1:8" x14ac:dyDescent="0.25">
      <c r="A2125" s="796" t="s">
        <v>853</v>
      </c>
      <c r="B2125" s="797">
        <v>2262</v>
      </c>
      <c r="C2125" s="797">
        <v>2262.3000000000002</v>
      </c>
      <c r="D2125" s="797">
        <v>12</v>
      </c>
      <c r="E2125" s="176">
        <f t="shared" si="200"/>
        <v>43604928.800000072</v>
      </c>
      <c r="F2125" s="176">
        <f t="shared" si="200"/>
        <v>1460802</v>
      </c>
      <c r="G2125" s="177">
        <f t="shared" si="198"/>
        <v>920924.39999993891</v>
      </c>
      <c r="H2125" s="177">
        <f t="shared" si="199"/>
        <v>2711</v>
      </c>
    </row>
    <row r="2126" spans="1:8" x14ac:dyDescent="0.25">
      <c r="A2126" s="796" t="s">
        <v>853</v>
      </c>
      <c r="B2126" s="797">
        <v>2270</v>
      </c>
      <c r="C2126" s="797">
        <v>4540.6000000000004</v>
      </c>
      <c r="D2126" s="797">
        <v>12</v>
      </c>
      <c r="E2126" s="176">
        <f t="shared" si="200"/>
        <v>43609469.400000073</v>
      </c>
      <c r="F2126" s="176">
        <f t="shared" si="200"/>
        <v>1460814</v>
      </c>
      <c r="G2126" s="177">
        <f t="shared" si="198"/>
        <v>916383.79999993742</v>
      </c>
      <c r="H2126" s="177">
        <f t="shared" si="199"/>
        <v>2699</v>
      </c>
    </row>
    <row r="2127" spans="1:8" x14ac:dyDescent="0.25">
      <c r="A2127" s="796" t="s">
        <v>853</v>
      </c>
      <c r="B2127" s="797">
        <v>2274</v>
      </c>
      <c r="C2127" s="797">
        <v>2274.1</v>
      </c>
      <c r="D2127" s="797">
        <v>6</v>
      </c>
      <c r="E2127" s="176">
        <f t="shared" si="200"/>
        <v>43611743.500000075</v>
      </c>
      <c r="F2127" s="176">
        <f t="shared" si="200"/>
        <v>1460820</v>
      </c>
      <c r="G2127" s="177">
        <f t="shared" si="198"/>
        <v>914109.69999993593</v>
      </c>
      <c r="H2127" s="177">
        <f t="shared" si="199"/>
        <v>2693</v>
      </c>
    </row>
    <row r="2128" spans="1:8" x14ac:dyDescent="0.25">
      <c r="A2128" s="796" t="s">
        <v>853</v>
      </c>
      <c r="B2128" s="797">
        <v>2275</v>
      </c>
      <c r="C2128" s="797">
        <v>2275.1999999999998</v>
      </c>
      <c r="D2128" s="797">
        <v>12</v>
      </c>
      <c r="E2128" s="176">
        <f t="shared" si="200"/>
        <v>43614018.700000077</v>
      </c>
      <c r="F2128" s="176">
        <f t="shared" si="200"/>
        <v>1460832</v>
      </c>
      <c r="G2128" s="177">
        <f t="shared" si="198"/>
        <v>911834.49999993294</v>
      </c>
      <c r="H2128" s="177">
        <f t="shared" si="199"/>
        <v>2681</v>
      </c>
    </row>
    <row r="2129" spans="1:8" x14ac:dyDescent="0.25">
      <c r="A2129" s="796" t="s">
        <v>853</v>
      </c>
      <c r="B2129" s="797">
        <v>2277</v>
      </c>
      <c r="C2129" s="797">
        <v>2277.4</v>
      </c>
      <c r="D2129" s="797">
        <v>12</v>
      </c>
      <c r="E2129" s="176">
        <f t="shared" si="200"/>
        <v>43616296.100000076</v>
      </c>
      <c r="F2129" s="176">
        <f t="shared" si="200"/>
        <v>1460844</v>
      </c>
      <c r="G2129" s="177">
        <f t="shared" si="198"/>
        <v>909557.09999993443</v>
      </c>
      <c r="H2129" s="177">
        <f t="shared" si="199"/>
        <v>2669</v>
      </c>
    </row>
    <row r="2130" spans="1:8" x14ac:dyDescent="0.25">
      <c r="A2130" s="796" t="s">
        <v>853</v>
      </c>
      <c r="B2130" s="797">
        <v>2279</v>
      </c>
      <c r="C2130" s="797">
        <v>2278.8000000000002</v>
      </c>
      <c r="D2130" s="797">
        <v>12</v>
      </c>
      <c r="E2130" s="176">
        <f t="shared" si="200"/>
        <v>43618574.900000073</v>
      </c>
      <c r="F2130" s="176">
        <f t="shared" si="200"/>
        <v>1460856</v>
      </c>
      <c r="G2130" s="177">
        <f t="shared" si="198"/>
        <v>907278.29999993742</v>
      </c>
      <c r="H2130" s="177">
        <f t="shared" si="199"/>
        <v>2657</v>
      </c>
    </row>
    <row r="2131" spans="1:8" x14ac:dyDescent="0.25">
      <c r="A2131" s="796" t="s">
        <v>853</v>
      </c>
      <c r="B2131" s="797">
        <v>2283</v>
      </c>
      <c r="C2131" s="797">
        <v>2282.6</v>
      </c>
      <c r="D2131" s="797">
        <v>12</v>
      </c>
      <c r="E2131" s="176">
        <f t="shared" si="200"/>
        <v>43620857.500000075</v>
      </c>
      <c r="F2131" s="176">
        <f t="shared" si="200"/>
        <v>1460868</v>
      </c>
      <c r="G2131" s="177">
        <f t="shared" si="198"/>
        <v>904995.69999993593</v>
      </c>
      <c r="H2131" s="177">
        <f t="shared" si="199"/>
        <v>2645</v>
      </c>
    </row>
    <row r="2132" spans="1:8" x14ac:dyDescent="0.25">
      <c r="A2132" s="796" t="s">
        <v>853</v>
      </c>
      <c r="B2132" s="797">
        <v>2284</v>
      </c>
      <c r="C2132" s="797">
        <v>2284.3000000000002</v>
      </c>
      <c r="D2132" s="797">
        <v>12</v>
      </c>
      <c r="E2132" s="176">
        <f t="shared" ref="E2132:F2147" si="201">E2131+C2132</f>
        <v>43623141.800000072</v>
      </c>
      <c r="F2132" s="176">
        <f t="shared" si="201"/>
        <v>1460880</v>
      </c>
      <c r="G2132" s="177">
        <f t="shared" si="198"/>
        <v>902711.39999993891</v>
      </c>
      <c r="H2132" s="177">
        <f t="shared" si="199"/>
        <v>2633</v>
      </c>
    </row>
    <row r="2133" spans="1:8" x14ac:dyDescent="0.25">
      <c r="A2133" s="796" t="s">
        <v>853</v>
      </c>
      <c r="B2133" s="797">
        <v>2285</v>
      </c>
      <c r="C2133" s="797">
        <v>2285</v>
      </c>
      <c r="D2133" s="797">
        <v>12</v>
      </c>
      <c r="E2133" s="176">
        <f t="shared" si="201"/>
        <v>43625426.800000072</v>
      </c>
      <c r="F2133" s="176">
        <f t="shared" si="201"/>
        <v>1460892</v>
      </c>
      <c r="G2133" s="177">
        <f t="shared" si="198"/>
        <v>900426.39999993891</v>
      </c>
      <c r="H2133" s="177">
        <f t="shared" si="199"/>
        <v>2621</v>
      </c>
    </row>
    <row r="2134" spans="1:8" x14ac:dyDescent="0.25">
      <c r="A2134" s="796" t="s">
        <v>853</v>
      </c>
      <c r="B2134" s="797">
        <v>2286</v>
      </c>
      <c r="C2134" s="797">
        <v>4572.2000000000007</v>
      </c>
      <c r="D2134" s="797">
        <v>24</v>
      </c>
      <c r="E2134" s="176">
        <f t="shared" si="201"/>
        <v>43629999.000000075</v>
      </c>
      <c r="F2134" s="176">
        <f t="shared" si="201"/>
        <v>1460916</v>
      </c>
      <c r="G2134" s="177">
        <f t="shared" si="198"/>
        <v>895854.19999993593</v>
      </c>
      <c r="H2134" s="177">
        <f t="shared" si="199"/>
        <v>2597</v>
      </c>
    </row>
    <row r="2135" spans="1:8" x14ac:dyDescent="0.25">
      <c r="A2135" s="796" t="s">
        <v>853</v>
      </c>
      <c r="B2135" s="797">
        <v>2290</v>
      </c>
      <c r="C2135" s="797">
        <v>2289.5</v>
      </c>
      <c r="D2135" s="797">
        <v>12</v>
      </c>
      <c r="E2135" s="176">
        <f t="shared" si="201"/>
        <v>43632288.500000075</v>
      </c>
      <c r="F2135" s="176">
        <f t="shared" si="201"/>
        <v>1460928</v>
      </c>
      <c r="G2135" s="177">
        <f t="shared" si="198"/>
        <v>893564.69999993593</v>
      </c>
      <c r="H2135" s="177">
        <f t="shared" si="199"/>
        <v>2585</v>
      </c>
    </row>
    <row r="2136" spans="1:8" x14ac:dyDescent="0.25">
      <c r="A2136" s="796" t="s">
        <v>853</v>
      </c>
      <c r="B2136" s="797">
        <v>2291</v>
      </c>
      <c r="C2136" s="797">
        <v>4581.2</v>
      </c>
      <c r="D2136" s="797">
        <v>12</v>
      </c>
      <c r="E2136" s="176">
        <f t="shared" si="201"/>
        <v>43636869.700000077</v>
      </c>
      <c r="F2136" s="176">
        <f t="shared" si="201"/>
        <v>1460940</v>
      </c>
      <c r="G2136" s="177">
        <f t="shared" si="198"/>
        <v>888983.49999993294</v>
      </c>
      <c r="H2136" s="177">
        <f t="shared" si="199"/>
        <v>2573</v>
      </c>
    </row>
    <row r="2137" spans="1:8" x14ac:dyDescent="0.25">
      <c r="A2137" s="796" t="s">
        <v>853</v>
      </c>
      <c r="B2137" s="797">
        <v>2292</v>
      </c>
      <c r="C2137" s="797">
        <v>4583.8</v>
      </c>
      <c r="D2137" s="797">
        <v>12</v>
      </c>
      <c r="E2137" s="176">
        <f t="shared" si="201"/>
        <v>43641453.500000075</v>
      </c>
      <c r="F2137" s="176">
        <f t="shared" si="201"/>
        <v>1460952</v>
      </c>
      <c r="G2137" s="177">
        <f t="shared" si="198"/>
        <v>884399.69999993593</v>
      </c>
      <c r="H2137" s="177">
        <f t="shared" si="199"/>
        <v>2561</v>
      </c>
    </row>
    <row r="2138" spans="1:8" x14ac:dyDescent="0.25">
      <c r="A2138" s="796" t="s">
        <v>853</v>
      </c>
      <c r="B2138" s="797">
        <v>2293</v>
      </c>
      <c r="C2138" s="797">
        <v>2293.4</v>
      </c>
      <c r="D2138" s="797">
        <v>12</v>
      </c>
      <c r="E2138" s="176">
        <f t="shared" si="201"/>
        <v>43643746.900000073</v>
      </c>
      <c r="F2138" s="176">
        <f t="shared" si="201"/>
        <v>1460964</v>
      </c>
      <c r="G2138" s="177">
        <f t="shared" si="198"/>
        <v>882106.29999993742</v>
      </c>
      <c r="H2138" s="177">
        <f t="shared" si="199"/>
        <v>2549</v>
      </c>
    </row>
    <row r="2139" spans="1:8" x14ac:dyDescent="0.25">
      <c r="A2139" s="796" t="s">
        <v>853</v>
      </c>
      <c r="B2139" s="797">
        <v>2299</v>
      </c>
      <c r="C2139" s="797">
        <v>2299</v>
      </c>
      <c r="D2139" s="797">
        <v>12</v>
      </c>
      <c r="E2139" s="176">
        <f t="shared" si="201"/>
        <v>43646045.900000073</v>
      </c>
      <c r="F2139" s="176">
        <f t="shared" si="201"/>
        <v>1460976</v>
      </c>
      <c r="G2139" s="177">
        <f t="shared" si="198"/>
        <v>879807.29999993742</v>
      </c>
      <c r="H2139" s="177">
        <f t="shared" si="199"/>
        <v>2537</v>
      </c>
    </row>
    <row r="2140" spans="1:8" x14ac:dyDescent="0.25">
      <c r="A2140" s="796" t="s">
        <v>853</v>
      </c>
      <c r="B2140" s="797">
        <v>2301</v>
      </c>
      <c r="C2140" s="797">
        <v>2301.1</v>
      </c>
      <c r="D2140" s="797">
        <v>12</v>
      </c>
      <c r="E2140" s="176">
        <f t="shared" si="201"/>
        <v>43648347.000000075</v>
      </c>
      <c r="F2140" s="176">
        <f t="shared" si="201"/>
        <v>1460988</v>
      </c>
      <c r="G2140" s="177">
        <f t="shared" si="198"/>
        <v>877506.19999993593</v>
      </c>
      <c r="H2140" s="177">
        <f t="shared" si="199"/>
        <v>2525</v>
      </c>
    </row>
    <row r="2141" spans="1:8" x14ac:dyDescent="0.25">
      <c r="A2141" s="796" t="s">
        <v>853</v>
      </c>
      <c r="B2141" s="797">
        <v>2303</v>
      </c>
      <c r="C2141" s="797">
        <v>2302.5</v>
      </c>
      <c r="D2141" s="797">
        <v>12</v>
      </c>
      <c r="E2141" s="176">
        <f t="shared" si="201"/>
        <v>43650649.500000075</v>
      </c>
      <c r="F2141" s="176">
        <f t="shared" si="201"/>
        <v>1461000</v>
      </c>
      <c r="G2141" s="177">
        <f t="shared" si="198"/>
        <v>875203.69999993593</v>
      </c>
      <c r="H2141" s="177">
        <f t="shared" si="199"/>
        <v>2513</v>
      </c>
    </row>
    <row r="2142" spans="1:8" x14ac:dyDescent="0.25">
      <c r="A2142" s="796" t="s">
        <v>853</v>
      </c>
      <c r="B2142" s="797">
        <v>2304</v>
      </c>
      <c r="C2142" s="797">
        <v>2304.4</v>
      </c>
      <c r="D2142" s="797">
        <v>6</v>
      </c>
      <c r="E2142" s="176">
        <f t="shared" si="201"/>
        <v>43652953.900000073</v>
      </c>
      <c r="F2142" s="176">
        <f t="shared" si="201"/>
        <v>1461006</v>
      </c>
      <c r="G2142" s="177">
        <f t="shared" si="198"/>
        <v>872899.29999993742</v>
      </c>
      <c r="H2142" s="177">
        <f t="shared" si="199"/>
        <v>2507</v>
      </c>
    </row>
    <row r="2143" spans="1:8" x14ac:dyDescent="0.25">
      <c r="A2143" s="796" t="s">
        <v>853</v>
      </c>
      <c r="B2143" s="797">
        <v>2309</v>
      </c>
      <c r="C2143" s="797">
        <v>2309.1999999999998</v>
      </c>
      <c r="D2143" s="797">
        <v>12</v>
      </c>
      <c r="E2143" s="176">
        <f t="shared" si="201"/>
        <v>43655263.100000076</v>
      </c>
      <c r="F2143" s="176">
        <f t="shared" si="201"/>
        <v>1461018</v>
      </c>
      <c r="G2143" s="177">
        <f t="shared" si="198"/>
        <v>870590.09999993443</v>
      </c>
      <c r="H2143" s="177">
        <f t="shared" si="199"/>
        <v>2495</v>
      </c>
    </row>
    <row r="2144" spans="1:8" x14ac:dyDescent="0.25">
      <c r="A2144" s="796" t="s">
        <v>853</v>
      </c>
      <c r="B2144" s="797">
        <v>2311</v>
      </c>
      <c r="C2144" s="797">
        <v>2311.3000000000002</v>
      </c>
      <c r="D2144" s="797">
        <v>12</v>
      </c>
      <c r="E2144" s="176">
        <f t="shared" si="201"/>
        <v>43657574.400000073</v>
      </c>
      <c r="F2144" s="176">
        <f t="shared" si="201"/>
        <v>1461030</v>
      </c>
      <c r="G2144" s="177">
        <f t="shared" si="198"/>
        <v>868278.79999993742</v>
      </c>
      <c r="H2144" s="177">
        <f t="shared" si="199"/>
        <v>2483</v>
      </c>
    </row>
    <row r="2145" spans="1:8" x14ac:dyDescent="0.25">
      <c r="A2145" s="796" t="s">
        <v>853</v>
      </c>
      <c r="B2145" s="797">
        <v>2312</v>
      </c>
      <c r="C2145" s="797">
        <v>2312.1999999999998</v>
      </c>
      <c r="D2145" s="797">
        <v>6</v>
      </c>
      <c r="E2145" s="176">
        <f t="shared" si="201"/>
        <v>43659886.600000076</v>
      </c>
      <c r="F2145" s="176">
        <f t="shared" si="201"/>
        <v>1461036</v>
      </c>
      <c r="G2145" s="177">
        <f t="shared" si="198"/>
        <v>865966.59999993443</v>
      </c>
      <c r="H2145" s="177">
        <f t="shared" si="199"/>
        <v>2477</v>
      </c>
    </row>
    <row r="2146" spans="1:8" x14ac:dyDescent="0.25">
      <c r="A2146" s="796" t="s">
        <v>853</v>
      </c>
      <c r="B2146" s="797">
        <v>2313</v>
      </c>
      <c r="C2146" s="797">
        <v>2313.1999999999998</v>
      </c>
      <c r="D2146" s="797">
        <v>10</v>
      </c>
      <c r="E2146" s="176">
        <f t="shared" si="201"/>
        <v>43662199.800000079</v>
      </c>
      <c r="F2146" s="176">
        <f t="shared" si="201"/>
        <v>1461046</v>
      </c>
      <c r="G2146" s="177">
        <f t="shared" si="198"/>
        <v>863653.39999993145</v>
      </c>
      <c r="H2146" s="177">
        <f t="shared" si="199"/>
        <v>2467</v>
      </c>
    </row>
    <row r="2147" spans="1:8" x14ac:dyDescent="0.25">
      <c r="A2147" s="796" t="s">
        <v>853</v>
      </c>
      <c r="B2147" s="797">
        <v>2314</v>
      </c>
      <c r="C2147" s="797">
        <v>2313.5</v>
      </c>
      <c r="D2147" s="797">
        <v>12</v>
      </c>
      <c r="E2147" s="176">
        <f t="shared" si="201"/>
        <v>43664513.300000079</v>
      </c>
      <c r="F2147" s="176">
        <f t="shared" si="201"/>
        <v>1461058</v>
      </c>
      <c r="G2147" s="177">
        <f t="shared" si="198"/>
        <v>861339.89999993145</v>
      </c>
      <c r="H2147" s="177">
        <f t="shared" si="199"/>
        <v>2455</v>
      </c>
    </row>
    <row r="2148" spans="1:8" x14ac:dyDescent="0.25">
      <c r="A2148" s="796" t="s">
        <v>853</v>
      </c>
      <c r="B2148" s="797">
        <v>2315</v>
      </c>
      <c r="C2148" s="797">
        <v>2314.6999999999998</v>
      </c>
      <c r="D2148" s="797">
        <v>6</v>
      </c>
      <c r="E2148" s="176">
        <f t="shared" ref="E2148:F2163" si="202">E2147+C2148</f>
        <v>43666828.000000082</v>
      </c>
      <c r="F2148" s="176">
        <f t="shared" si="202"/>
        <v>1461064</v>
      </c>
      <c r="G2148" s="177">
        <f t="shared" si="198"/>
        <v>859025.19999992847</v>
      </c>
      <c r="H2148" s="177">
        <f t="shared" si="199"/>
        <v>2449</v>
      </c>
    </row>
    <row r="2149" spans="1:8" x14ac:dyDescent="0.25">
      <c r="A2149" s="796" t="s">
        <v>853</v>
      </c>
      <c r="B2149" s="797">
        <v>2316</v>
      </c>
      <c r="C2149" s="797">
        <v>4632</v>
      </c>
      <c r="D2149" s="797">
        <v>23</v>
      </c>
      <c r="E2149" s="176">
        <f t="shared" si="202"/>
        <v>43671460.000000082</v>
      </c>
      <c r="F2149" s="176">
        <f t="shared" si="202"/>
        <v>1461087</v>
      </c>
      <c r="G2149" s="177">
        <f t="shared" si="198"/>
        <v>854393.19999992847</v>
      </c>
      <c r="H2149" s="177">
        <f t="shared" si="199"/>
        <v>2426</v>
      </c>
    </row>
    <row r="2150" spans="1:8" x14ac:dyDescent="0.25">
      <c r="A2150" s="796" t="s">
        <v>853</v>
      </c>
      <c r="B2150" s="797">
        <v>2318</v>
      </c>
      <c r="C2150" s="797">
        <v>2318</v>
      </c>
      <c r="D2150" s="797">
        <v>12</v>
      </c>
      <c r="E2150" s="176">
        <f t="shared" si="202"/>
        <v>43673778.000000082</v>
      </c>
      <c r="F2150" s="176">
        <f t="shared" si="202"/>
        <v>1461099</v>
      </c>
      <c r="G2150" s="177">
        <f t="shared" si="198"/>
        <v>852075.19999992847</v>
      </c>
      <c r="H2150" s="177">
        <f t="shared" si="199"/>
        <v>2414</v>
      </c>
    </row>
    <row r="2151" spans="1:8" x14ac:dyDescent="0.25">
      <c r="A2151" s="796" t="s">
        <v>853</v>
      </c>
      <c r="B2151" s="797">
        <v>2326</v>
      </c>
      <c r="C2151" s="797">
        <v>2325.6</v>
      </c>
      <c r="D2151" s="797">
        <v>12</v>
      </c>
      <c r="E2151" s="176">
        <f t="shared" si="202"/>
        <v>43676103.600000083</v>
      </c>
      <c r="F2151" s="176">
        <f t="shared" si="202"/>
        <v>1461111</v>
      </c>
      <c r="G2151" s="177">
        <f t="shared" si="198"/>
        <v>849749.59999992698</v>
      </c>
      <c r="H2151" s="177">
        <f t="shared" si="199"/>
        <v>2402</v>
      </c>
    </row>
    <row r="2152" spans="1:8" x14ac:dyDescent="0.25">
      <c r="A2152" s="796" t="s">
        <v>853</v>
      </c>
      <c r="B2152" s="797">
        <v>2328</v>
      </c>
      <c r="C2152" s="797">
        <v>2328.4</v>
      </c>
      <c r="D2152" s="797">
        <v>6</v>
      </c>
      <c r="E2152" s="176">
        <f t="shared" si="202"/>
        <v>43678432.000000082</v>
      </c>
      <c r="F2152" s="176">
        <f t="shared" si="202"/>
        <v>1461117</v>
      </c>
      <c r="G2152" s="177">
        <f t="shared" si="198"/>
        <v>847421.19999992847</v>
      </c>
      <c r="H2152" s="177">
        <f t="shared" si="199"/>
        <v>2396</v>
      </c>
    </row>
    <row r="2153" spans="1:8" x14ac:dyDescent="0.25">
      <c r="A2153" s="796" t="s">
        <v>853</v>
      </c>
      <c r="B2153" s="797">
        <v>2329</v>
      </c>
      <c r="C2153" s="797">
        <v>2328.5</v>
      </c>
      <c r="D2153" s="797">
        <v>6</v>
      </c>
      <c r="E2153" s="176">
        <f t="shared" si="202"/>
        <v>43680760.500000082</v>
      </c>
      <c r="F2153" s="176">
        <f t="shared" si="202"/>
        <v>1461123</v>
      </c>
      <c r="G2153" s="177">
        <f t="shared" si="198"/>
        <v>845092.69999992847</v>
      </c>
      <c r="H2153" s="177">
        <f t="shared" si="199"/>
        <v>2390</v>
      </c>
    </row>
    <row r="2154" spans="1:8" x14ac:dyDescent="0.25">
      <c r="A2154" s="796" t="s">
        <v>853</v>
      </c>
      <c r="B2154" s="797">
        <v>2331</v>
      </c>
      <c r="C2154" s="797">
        <v>2330.6</v>
      </c>
      <c r="D2154" s="797">
        <v>6</v>
      </c>
      <c r="E2154" s="176">
        <f t="shared" si="202"/>
        <v>43683091.100000083</v>
      </c>
      <c r="F2154" s="176">
        <f t="shared" si="202"/>
        <v>1461129</v>
      </c>
      <c r="G2154" s="177">
        <f t="shared" si="198"/>
        <v>842762.09999992698</v>
      </c>
      <c r="H2154" s="177">
        <f t="shared" si="199"/>
        <v>2384</v>
      </c>
    </row>
    <row r="2155" spans="1:8" x14ac:dyDescent="0.25">
      <c r="A2155" s="796" t="s">
        <v>853</v>
      </c>
      <c r="B2155" s="797">
        <v>2332</v>
      </c>
      <c r="C2155" s="797">
        <v>2331.8000000000002</v>
      </c>
      <c r="D2155" s="797">
        <v>12</v>
      </c>
      <c r="E2155" s="176">
        <f t="shared" si="202"/>
        <v>43685422.90000008</v>
      </c>
      <c r="F2155" s="176">
        <f t="shared" si="202"/>
        <v>1461141</v>
      </c>
      <c r="G2155" s="177">
        <f t="shared" si="198"/>
        <v>840430.29999992996</v>
      </c>
      <c r="H2155" s="177">
        <f t="shared" si="199"/>
        <v>2372</v>
      </c>
    </row>
    <row r="2156" spans="1:8" x14ac:dyDescent="0.25">
      <c r="A2156" s="796" t="s">
        <v>853</v>
      </c>
      <c r="B2156" s="797">
        <v>2334</v>
      </c>
      <c r="C2156" s="797">
        <v>2334.1</v>
      </c>
      <c r="D2156" s="797">
        <v>12</v>
      </c>
      <c r="E2156" s="176">
        <f t="shared" si="202"/>
        <v>43687757.000000082</v>
      </c>
      <c r="F2156" s="176">
        <f t="shared" si="202"/>
        <v>1461153</v>
      </c>
      <c r="G2156" s="177">
        <f t="shared" si="198"/>
        <v>838096.19999992847</v>
      </c>
      <c r="H2156" s="177">
        <f t="shared" si="199"/>
        <v>2360</v>
      </c>
    </row>
    <row r="2157" spans="1:8" x14ac:dyDescent="0.25">
      <c r="A2157" s="796" t="s">
        <v>853</v>
      </c>
      <c r="B2157" s="797">
        <v>2335</v>
      </c>
      <c r="C2157" s="797">
        <v>4670</v>
      </c>
      <c r="D2157" s="797">
        <v>24</v>
      </c>
      <c r="E2157" s="176">
        <f t="shared" si="202"/>
        <v>43692427.000000082</v>
      </c>
      <c r="F2157" s="176">
        <f t="shared" si="202"/>
        <v>1461177</v>
      </c>
      <c r="G2157" s="177">
        <f t="shared" si="198"/>
        <v>833426.19999992847</v>
      </c>
      <c r="H2157" s="177">
        <f t="shared" si="199"/>
        <v>2336</v>
      </c>
    </row>
    <row r="2158" spans="1:8" x14ac:dyDescent="0.25">
      <c r="A2158" s="796" t="s">
        <v>853</v>
      </c>
      <c r="B2158" s="797">
        <v>2337</v>
      </c>
      <c r="C2158" s="797">
        <v>2336.8000000000002</v>
      </c>
      <c r="D2158" s="797">
        <v>6</v>
      </c>
      <c r="E2158" s="176">
        <f t="shared" si="202"/>
        <v>43694763.800000079</v>
      </c>
      <c r="F2158" s="176">
        <f t="shared" si="202"/>
        <v>1461183</v>
      </c>
      <c r="G2158" s="177">
        <f t="shared" si="198"/>
        <v>831089.39999993145</v>
      </c>
      <c r="H2158" s="177">
        <f t="shared" si="199"/>
        <v>2330</v>
      </c>
    </row>
    <row r="2159" spans="1:8" x14ac:dyDescent="0.25">
      <c r="A2159" s="796" t="s">
        <v>853</v>
      </c>
      <c r="B2159" s="797">
        <v>2342</v>
      </c>
      <c r="C2159" s="797">
        <v>4683.8</v>
      </c>
      <c r="D2159" s="797">
        <v>18</v>
      </c>
      <c r="E2159" s="176">
        <f t="shared" si="202"/>
        <v>43699447.600000076</v>
      </c>
      <c r="F2159" s="176">
        <f t="shared" si="202"/>
        <v>1461201</v>
      </c>
      <c r="G2159" s="177">
        <f t="shared" si="198"/>
        <v>826405.59999993443</v>
      </c>
      <c r="H2159" s="177">
        <f t="shared" si="199"/>
        <v>2312</v>
      </c>
    </row>
    <row r="2160" spans="1:8" x14ac:dyDescent="0.25">
      <c r="A2160" s="796" t="s">
        <v>853</v>
      </c>
      <c r="B2160" s="797">
        <v>2343</v>
      </c>
      <c r="C2160" s="797">
        <v>2342.5</v>
      </c>
      <c r="D2160" s="797">
        <v>6</v>
      </c>
      <c r="E2160" s="176">
        <f t="shared" si="202"/>
        <v>43701790.100000076</v>
      </c>
      <c r="F2160" s="176">
        <f t="shared" si="202"/>
        <v>1461207</v>
      </c>
      <c r="G2160" s="177">
        <f t="shared" si="198"/>
        <v>824063.09999993443</v>
      </c>
      <c r="H2160" s="177">
        <f t="shared" si="199"/>
        <v>2306</v>
      </c>
    </row>
    <row r="2161" spans="1:8" x14ac:dyDescent="0.25">
      <c r="A2161" s="796" t="s">
        <v>853</v>
      </c>
      <c r="B2161" s="797">
        <v>2345</v>
      </c>
      <c r="C2161" s="797">
        <v>2344.8000000000002</v>
      </c>
      <c r="D2161" s="797">
        <v>6</v>
      </c>
      <c r="E2161" s="176">
        <f t="shared" si="202"/>
        <v>43704134.900000073</v>
      </c>
      <c r="F2161" s="176">
        <f t="shared" si="202"/>
        <v>1461213</v>
      </c>
      <c r="G2161" s="177">
        <f t="shared" si="198"/>
        <v>821718.29999993742</v>
      </c>
      <c r="H2161" s="177">
        <f t="shared" si="199"/>
        <v>2300</v>
      </c>
    </row>
    <row r="2162" spans="1:8" x14ac:dyDescent="0.25">
      <c r="A2162" s="796" t="s">
        <v>853</v>
      </c>
      <c r="B2162" s="797">
        <v>2347</v>
      </c>
      <c r="C2162" s="797">
        <v>2347.1</v>
      </c>
      <c r="D2162" s="797">
        <v>12</v>
      </c>
      <c r="E2162" s="176">
        <f t="shared" si="202"/>
        <v>43706482.000000075</v>
      </c>
      <c r="F2162" s="176">
        <f t="shared" si="202"/>
        <v>1461225</v>
      </c>
      <c r="G2162" s="177">
        <f t="shared" si="198"/>
        <v>819371.19999993593</v>
      </c>
      <c r="H2162" s="177">
        <f t="shared" si="199"/>
        <v>2288</v>
      </c>
    </row>
    <row r="2163" spans="1:8" x14ac:dyDescent="0.25">
      <c r="A2163" s="796" t="s">
        <v>853</v>
      </c>
      <c r="B2163" s="797">
        <v>2349</v>
      </c>
      <c r="C2163" s="797">
        <v>4697.5</v>
      </c>
      <c r="D2163" s="797">
        <v>18</v>
      </c>
      <c r="E2163" s="176">
        <f t="shared" si="202"/>
        <v>43711179.500000075</v>
      </c>
      <c r="F2163" s="176">
        <f t="shared" si="202"/>
        <v>1461243</v>
      </c>
      <c r="G2163" s="177">
        <f t="shared" si="198"/>
        <v>814673.69999993593</v>
      </c>
      <c r="H2163" s="177">
        <f t="shared" si="199"/>
        <v>2270</v>
      </c>
    </row>
    <row r="2164" spans="1:8" x14ac:dyDescent="0.25">
      <c r="A2164" s="796" t="s">
        <v>853</v>
      </c>
      <c r="B2164" s="797">
        <v>2353</v>
      </c>
      <c r="C2164" s="797">
        <v>2352.6</v>
      </c>
      <c r="D2164" s="797">
        <v>6</v>
      </c>
      <c r="E2164" s="176">
        <f t="shared" ref="E2164:F2179" si="203">E2163+C2164</f>
        <v>43713532.100000076</v>
      </c>
      <c r="F2164" s="176">
        <f t="shared" si="203"/>
        <v>1461249</v>
      </c>
      <c r="G2164" s="177">
        <f t="shared" si="198"/>
        <v>812321.09999993443</v>
      </c>
      <c r="H2164" s="177">
        <f t="shared" si="199"/>
        <v>2264</v>
      </c>
    </row>
    <row r="2165" spans="1:8" x14ac:dyDescent="0.25">
      <c r="A2165" s="796" t="s">
        <v>853</v>
      </c>
      <c r="B2165" s="797">
        <v>2354</v>
      </c>
      <c r="C2165" s="797">
        <v>2354.1999999999998</v>
      </c>
      <c r="D2165" s="797">
        <v>6</v>
      </c>
      <c r="E2165" s="176">
        <f t="shared" si="203"/>
        <v>43715886.300000079</v>
      </c>
      <c r="F2165" s="176">
        <f t="shared" si="203"/>
        <v>1461255</v>
      </c>
      <c r="G2165" s="177">
        <f t="shared" si="198"/>
        <v>809966.89999993145</v>
      </c>
      <c r="H2165" s="177">
        <f t="shared" si="199"/>
        <v>2258</v>
      </c>
    </row>
    <row r="2166" spans="1:8" x14ac:dyDescent="0.25">
      <c r="A2166" s="796" t="s">
        <v>853</v>
      </c>
      <c r="B2166" s="797">
        <v>2358</v>
      </c>
      <c r="C2166" s="797">
        <v>2357.8000000000002</v>
      </c>
      <c r="D2166" s="797">
        <v>6</v>
      </c>
      <c r="E2166" s="176">
        <f t="shared" si="203"/>
        <v>43718244.100000076</v>
      </c>
      <c r="F2166" s="176">
        <f t="shared" si="203"/>
        <v>1461261</v>
      </c>
      <c r="G2166" s="177">
        <f t="shared" si="198"/>
        <v>807609.09999993443</v>
      </c>
      <c r="H2166" s="177">
        <f t="shared" si="199"/>
        <v>2252</v>
      </c>
    </row>
    <row r="2167" spans="1:8" x14ac:dyDescent="0.25">
      <c r="A2167" s="796" t="s">
        <v>853</v>
      </c>
      <c r="B2167" s="797">
        <v>2360</v>
      </c>
      <c r="C2167" s="797">
        <v>2359.9</v>
      </c>
      <c r="D2167" s="797">
        <v>12</v>
      </c>
      <c r="E2167" s="176">
        <f t="shared" si="203"/>
        <v>43720604.000000075</v>
      </c>
      <c r="F2167" s="176">
        <f t="shared" si="203"/>
        <v>1461273</v>
      </c>
      <c r="G2167" s="177">
        <f t="shared" si="198"/>
        <v>805249.19999993593</v>
      </c>
      <c r="H2167" s="177">
        <f t="shared" si="199"/>
        <v>2240</v>
      </c>
    </row>
    <row r="2168" spans="1:8" x14ac:dyDescent="0.25">
      <c r="A2168" s="796" t="s">
        <v>853</v>
      </c>
      <c r="B2168" s="797">
        <v>2361</v>
      </c>
      <c r="C2168" s="797">
        <v>4722.2000000000007</v>
      </c>
      <c r="D2168" s="797">
        <v>22</v>
      </c>
      <c r="E2168" s="176">
        <f t="shared" si="203"/>
        <v>43725326.200000077</v>
      </c>
      <c r="F2168" s="176">
        <f t="shared" si="203"/>
        <v>1461295</v>
      </c>
      <c r="G2168" s="177">
        <f t="shared" si="198"/>
        <v>800526.99999993294</v>
      </c>
      <c r="H2168" s="177">
        <f t="shared" si="199"/>
        <v>2218</v>
      </c>
    </row>
    <row r="2169" spans="1:8" x14ac:dyDescent="0.25">
      <c r="A2169" s="796" t="s">
        <v>853</v>
      </c>
      <c r="B2169" s="797">
        <v>2362</v>
      </c>
      <c r="C2169" s="797">
        <v>2361.5</v>
      </c>
      <c r="D2169" s="797">
        <v>6</v>
      </c>
      <c r="E2169" s="176">
        <f t="shared" si="203"/>
        <v>43727687.700000077</v>
      </c>
      <c r="F2169" s="176">
        <f t="shared" si="203"/>
        <v>1461301</v>
      </c>
      <c r="G2169" s="177">
        <f t="shared" si="198"/>
        <v>798165.49999993294</v>
      </c>
      <c r="H2169" s="177">
        <f t="shared" si="199"/>
        <v>2212</v>
      </c>
    </row>
    <row r="2170" spans="1:8" x14ac:dyDescent="0.25">
      <c r="A2170" s="796" t="s">
        <v>853</v>
      </c>
      <c r="B2170" s="797">
        <v>2365</v>
      </c>
      <c r="C2170" s="797">
        <v>2364.8000000000002</v>
      </c>
      <c r="D2170" s="797">
        <v>6</v>
      </c>
      <c r="E2170" s="176">
        <f t="shared" si="203"/>
        <v>43730052.500000075</v>
      </c>
      <c r="F2170" s="176">
        <f t="shared" si="203"/>
        <v>1461307</v>
      </c>
      <c r="G2170" s="177">
        <f t="shared" si="198"/>
        <v>795800.69999993593</v>
      </c>
      <c r="H2170" s="177">
        <f t="shared" si="199"/>
        <v>2206</v>
      </c>
    </row>
    <row r="2171" spans="1:8" x14ac:dyDescent="0.25">
      <c r="A2171" s="796" t="s">
        <v>853</v>
      </c>
      <c r="B2171" s="797">
        <v>2366</v>
      </c>
      <c r="C2171" s="797">
        <v>2366.3000000000002</v>
      </c>
      <c r="D2171" s="797">
        <v>9</v>
      </c>
      <c r="E2171" s="176">
        <f t="shared" si="203"/>
        <v>43732418.800000072</v>
      </c>
      <c r="F2171" s="176">
        <f t="shared" si="203"/>
        <v>1461316</v>
      </c>
      <c r="G2171" s="177">
        <f t="shared" si="198"/>
        <v>793434.39999993891</v>
      </c>
      <c r="H2171" s="177">
        <f t="shared" si="199"/>
        <v>2197</v>
      </c>
    </row>
    <row r="2172" spans="1:8" x14ac:dyDescent="0.25">
      <c r="A2172" s="796" t="s">
        <v>853</v>
      </c>
      <c r="B2172" s="797">
        <v>2373</v>
      </c>
      <c r="C2172" s="797">
        <v>2373.3000000000002</v>
      </c>
      <c r="D2172" s="797">
        <v>6</v>
      </c>
      <c r="E2172" s="176">
        <f t="shared" si="203"/>
        <v>43734792.100000069</v>
      </c>
      <c r="F2172" s="176">
        <f t="shared" si="203"/>
        <v>1461322</v>
      </c>
      <c r="G2172" s="177">
        <f t="shared" si="198"/>
        <v>791061.09999994189</v>
      </c>
      <c r="H2172" s="177">
        <f t="shared" si="199"/>
        <v>2191</v>
      </c>
    </row>
    <row r="2173" spans="1:8" x14ac:dyDescent="0.25">
      <c r="A2173" s="796" t="s">
        <v>853</v>
      </c>
      <c r="B2173" s="797">
        <v>2385</v>
      </c>
      <c r="C2173" s="797">
        <v>2385</v>
      </c>
      <c r="D2173" s="797">
        <v>12</v>
      </c>
      <c r="E2173" s="176">
        <f t="shared" si="203"/>
        <v>43737177.100000069</v>
      </c>
      <c r="F2173" s="176">
        <f t="shared" si="203"/>
        <v>1461334</v>
      </c>
      <c r="G2173" s="177">
        <f t="shared" si="198"/>
        <v>788676.09999994189</v>
      </c>
      <c r="H2173" s="177">
        <f t="shared" si="199"/>
        <v>2179</v>
      </c>
    </row>
    <row r="2174" spans="1:8" x14ac:dyDescent="0.25">
      <c r="A2174" s="796" t="s">
        <v>853</v>
      </c>
      <c r="B2174" s="797">
        <v>2390</v>
      </c>
      <c r="C2174" s="797">
        <v>2389.8000000000002</v>
      </c>
      <c r="D2174" s="797">
        <v>6</v>
      </c>
      <c r="E2174" s="176">
        <f t="shared" si="203"/>
        <v>43739566.900000066</v>
      </c>
      <c r="F2174" s="176">
        <f t="shared" si="203"/>
        <v>1461340</v>
      </c>
      <c r="G2174" s="177">
        <f t="shared" si="198"/>
        <v>786286.29999994487</v>
      </c>
      <c r="H2174" s="177">
        <f t="shared" si="199"/>
        <v>2173</v>
      </c>
    </row>
    <row r="2175" spans="1:8" x14ac:dyDescent="0.25">
      <c r="A2175" s="796" t="s">
        <v>853</v>
      </c>
      <c r="B2175" s="797">
        <v>2391</v>
      </c>
      <c r="C2175" s="797">
        <v>2390.6</v>
      </c>
      <c r="D2175" s="797">
        <v>12</v>
      </c>
      <c r="E2175" s="176">
        <f t="shared" si="203"/>
        <v>43741957.500000067</v>
      </c>
      <c r="F2175" s="176">
        <f t="shared" si="203"/>
        <v>1461352</v>
      </c>
      <c r="G2175" s="177">
        <f t="shared" si="198"/>
        <v>783895.69999994338</v>
      </c>
      <c r="H2175" s="177">
        <f t="shared" si="199"/>
        <v>2161</v>
      </c>
    </row>
    <row r="2176" spans="1:8" x14ac:dyDescent="0.25">
      <c r="A2176" s="796" t="s">
        <v>853</v>
      </c>
      <c r="B2176" s="797">
        <v>2394</v>
      </c>
      <c r="C2176" s="797">
        <v>2393.5</v>
      </c>
      <c r="D2176" s="797">
        <v>12</v>
      </c>
      <c r="E2176" s="176">
        <f t="shared" si="203"/>
        <v>43744351.000000067</v>
      </c>
      <c r="F2176" s="176">
        <f t="shared" si="203"/>
        <v>1461364</v>
      </c>
      <c r="G2176" s="177">
        <f t="shared" si="198"/>
        <v>781502.19999994338</v>
      </c>
      <c r="H2176" s="177">
        <f t="shared" si="199"/>
        <v>2149</v>
      </c>
    </row>
    <row r="2177" spans="1:8" x14ac:dyDescent="0.25">
      <c r="A2177" s="796" t="s">
        <v>853</v>
      </c>
      <c r="B2177" s="797">
        <v>2398</v>
      </c>
      <c r="C2177" s="797">
        <v>2398.3000000000002</v>
      </c>
      <c r="D2177" s="797">
        <v>12</v>
      </c>
      <c r="E2177" s="176">
        <f t="shared" si="203"/>
        <v>43746749.300000064</v>
      </c>
      <c r="F2177" s="176">
        <f t="shared" si="203"/>
        <v>1461376</v>
      </c>
      <c r="G2177" s="177">
        <f t="shared" si="198"/>
        <v>779103.89999994636</v>
      </c>
      <c r="H2177" s="177">
        <f t="shared" si="199"/>
        <v>2137</v>
      </c>
    </row>
    <row r="2178" spans="1:8" x14ac:dyDescent="0.25">
      <c r="A2178" s="796" t="s">
        <v>853</v>
      </c>
      <c r="B2178" s="797">
        <v>2403</v>
      </c>
      <c r="C2178" s="797">
        <v>2402.8000000000002</v>
      </c>
      <c r="D2178" s="797">
        <v>10</v>
      </c>
      <c r="E2178" s="176">
        <f t="shared" si="203"/>
        <v>43749152.100000061</v>
      </c>
      <c r="F2178" s="176">
        <f t="shared" si="203"/>
        <v>1461386</v>
      </c>
      <c r="G2178" s="177">
        <f t="shared" si="198"/>
        <v>776701.09999994934</v>
      </c>
      <c r="H2178" s="177">
        <f t="shared" si="199"/>
        <v>2127</v>
      </c>
    </row>
    <row r="2179" spans="1:8" x14ac:dyDescent="0.25">
      <c r="A2179" s="796" t="s">
        <v>853</v>
      </c>
      <c r="B2179" s="797">
        <v>2409</v>
      </c>
      <c r="C2179" s="797">
        <v>2409.3000000000002</v>
      </c>
      <c r="D2179" s="797">
        <v>12</v>
      </c>
      <c r="E2179" s="176">
        <f t="shared" si="203"/>
        <v>43751561.400000058</v>
      </c>
      <c r="F2179" s="176">
        <f t="shared" si="203"/>
        <v>1461398</v>
      </c>
      <c r="G2179" s="177">
        <f t="shared" ref="G2179:G2242" si="204">$E$2394-E2179</f>
        <v>774291.79999995232</v>
      </c>
      <c r="H2179" s="177">
        <f t="shared" ref="H2179:H2242" si="205">$F$2394-F2179</f>
        <v>2115</v>
      </c>
    </row>
    <row r="2180" spans="1:8" x14ac:dyDescent="0.25">
      <c r="A2180" s="796" t="s">
        <v>853</v>
      </c>
      <c r="B2180" s="797">
        <v>2413</v>
      </c>
      <c r="C2180" s="797">
        <v>2412.5</v>
      </c>
      <c r="D2180" s="797">
        <v>6</v>
      </c>
      <c r="E2180" s="176">
        <f t="shared" ref="E2180:F2195" si="206">E2179+C2180</f>
        <v>43753973.900000058</v>
      </c>
      <c r="F2180" s="176">
        <f t="shared" si="206"/>
        <v>1461404</v>
      </c>
      <c r="G2180" s="177">
        <f t="shared" si="204"/>
        <v>771879.29999995232</v>
      </c>
      <c r="H2180" s="177">
        <f t="shared" si="205"/>
        <v>2109</v>
      </c>
    </row>
    <row r="2181" spans="1:8" x14ac:dyDescent="0.25">
      <c r="A2181" s="796" t="s">
        <v>853</v>
      </c>
      <c r="B2181" s="797">
        <v>2415</v>
      </c>
      <c r="C2181" s="797">
        <v>2414.8000000000002</v>
      </c>
      <c r="D2181" s="797">
        <v>6</v>
      </c>
      <c r="E2181" s="176">
        <f t="shared" si="206"/>
        <v>43756388.700000055</v>
      </c>
      <c r="F2181" s="176">
        <f t="shared" si="206"/>
        <v>1461410</v>
      </c>
      <c r="G2181" s="177">
        <f t="shared" si="204"/>
        <v>769464.4999999553</v>
      </c>
      <c r="H2181" s="177">
        <f t="shared" si="205"/>
        <v>2103</v>
      </c>
    </row>
    <row r="2182" spans="1:8" x14ac:dyDescent="0.25">
      <c r="A2182" s="796" t="s">
        <v>853</v>
      </c>
      <c r="B2182" s="797">
        <v>2417</v>
      </c>
      <c r="C2182" s="797">
        <v>2416.6999999999998</v>
      </c>
      <c r="D2182" s="797">
        <v>7</v>
      </c>
      <c r="E2182" s="176">
        <f t="shared" si="206"/>
        <v>43758805.400000058</v>
      </c>
      <c r="F2182" s="176">
        <f t="shared" si="206"/>
        <v>1461417</v>
      </c>
      <c r="G2182" s="177">
        <f t="shared" si="204"/>
        <v>767047.79999995232</v>
      </c>
      <c r="H2182" s="177">
        <f t="shared" si="205"/>
        <v>2096</v>
      </c>
    </row>
    <row r="2183" spans="1:8" x14ac:dyDescent="0.25">
      <c r="A2183" s="796" t="s">
        <v>853</v>
      </c>
      <c r="B2183" s="797">
        <v>2418</v>
      </c>
      <c r="C2183" s="797">
        <v>2417.9</v>
      </c>
      <c r="D2183" s="797">
        <v>6</v>
      </c>
      <c r="E2183" s="176">
        <f t="shared" si="206"/>
        <v>43761223.300000057</v>
      </c>
      <c r="F2183" s="176">
        <f t="shared" si="206"/>
        <v>1461423</v>
      </c>
      <c r="G2183" s="177">
        <f t="shared" si="204"/>
        <v>764629.89999995381</v>
      </c>
      <c r="H2183" s="177">
        <f t="shared" si="205"/>
        <v>2090</v>
      </c>
    </row>
    <row r="2184" spans="1:8" x14ac:dyDescent="0.25">
      <c r="A2184" s="796" t="s">
        <v>853</v>
      </c>
      <c r="B2184" s="797">
        <v>2420</v>
      </c>
      <c r="C2184" s="797">
        <v>2420.4</v>
      </c>
      <c r="D2184" s="797">
        <v>12</v>
      </c>
      <c r="E2184" s="176">
        <f t="shared" si="206"/>
        <v>43763643.700000055</v>
      </c>
      <c r="F2184" s="176">
        <f t="shared" si="206"/>
        <v>1461435</v>
      </c>
      <c r="G2184" s="177">
        <f t="shared" si="204"/>
        <v>762209.4999999553</v>
      </c>
      <c r="H2184" s="177">
        <f t="shared" si="205"/>
        <v>2078</v>
      </c>
    </row>
    <row r="2185" spans="1:8" x14ac:dyDescent="0.25">
      <c r="A2185" s="796" t="s">
        <v>853</v>
      </c>
      <c r="B2185" s="797">
        <v>2424</v>
      </c>
      <c r="C2185" s="797">
        <v>4848.1000000000004</v>
      </c>
      <c r="D2185" s="797">
        <v>12</v>
      </c>
      <c r="E2185" s="176">
        <f t="shared" si="206"/>
        <v>43768491.800000057</v>
      </c>
      <c r="F2185" s="176">
        <f t="shared" si="206"/>
        <v>1461447</v>
      </c>
      <c r="G2185" s="177">
        <f t="shared" si="204"/>
        <v>757361.39999995381</v>
      </c>
      <c r="H2185" s="177">
        <f t="shared" si="205"/>
        <v>2066</v>
      </c>
    </row>
    <row r="2186" spans="1:8" x14ac:dyDescent="0.25">
      <c r="A2186" s="796" t="s">
        <v>853</v>
      </c>
      <c r="B2186" s="797">
        <v>2429</v>
      </c>
      <c r="C2186" s="797">
        <v>4857.8999999999996</v>
      </c>
      <c r="D2186" s="797">
        <v>15</v>
      </c>
      <c r="E2186" s="176">
        <f t="shared" si="206"/>
        <v>43773349.700000055</v>
      </c>
      <c r="F2186" s="176">
        <f t="shared" si="206"/>
        <v>1461462</v>
      </c>
      <c r="G2186" s="177">
        <f t="shared" si="204"/>
        <v>752503.4999999553</v>
      </c>
      <c r="H2186" s="177">
        <f t="shared" si="205"/>
        <v>2051</v>
      </c>
    </row>
    <row r="2187" spans="1:8" x14ac:dyDescent="0.25">
      <c r="A2187" s="796" t="s">
        <v>853</v>
      </c>
      <c r="B2187" s="797">
        <v>2430</v>
      </c>
      <c r="C2187" s="797">
        <v>4859.2</v>
      </c>
      <c r="D2187" s="797">
        <v>12</v>
      </c>
      <c r="E2187" s="176">
        <f t="shared" si="206"/>
        <v>43778208.900000058</v>
      </c>
      <c r="F2187" s="176">
        <f t="shared" si="206"/>
        <v>1461474</v>
      </c>
      <c r="G2187" s="177">
        <f t="shared" si="204"/>
        <v>747644.29999995232</v>
      </c>
      <c r="H2187" s="177">
        <f t="shared" si="205"/>
        <v>2039</v>
      </c>
    </row>
    <row r="2188" spans="1:8" x14ac:dyDescent="0.25">
      <c r="A2188" s="796" t="s">
        <v>853</v>
      </c>
      <c r="B2188" s="797">
        <v>2433</v>
      </c>
      <c r="C2188" s="797">
        <v>2432.8000000000002</v>
      </c>
      <c r="D2188" s="797">
        <v>12</v>
      </c>
      <c r="E2188" s="176">
        <f t="shared" si="206"/>
        <v>43780641.700000055</v>
      </c>
      <c r="F2188" s="176">
        <f t="shared" si="206"/>
        <v>1461486</v>
      </c>
      <c r="G2188" s="177">
        <f t="shared" si="204"/>
        <v>745211.4999999553</v>
      </c>
      <c r="H2188" s="177">
        <f t="shared" si="205"/>
        <v>2027</v>
      </c>
    </row>
    <row r="2189" spans="1:8" x14ac:dyDescent="0.25">
      <c r="A2189" s="796" t="s">
        <v>853</v>
      </c>
      <c r="B2189" s="797">
        <v>2438</v>
      </c>
      <c r="C2189" s="797">
        <v>7314.2000000000007</v>
      </c>
      <c r="D2189" s="797">
        <v>24</v>
      </c>
      <c r="E2189" s="176">
        <f t="shared" si="206"/>
        <v>43787955.900000058</v>
      </c>
      <c r="F2189" s="176">
        <f t="shared" si="206"/>
        <v>1461510</v>
      </c>
      <c r="G2189" s="177">
        <f t="shared" si="204"/>
        <v>737897.29999995232</v>
      </c>
      <c r="H2189" s="177">
        <f t="shared" si="205"/>
        <v>2003</v>
      </c>
    </row>
    <row r="2190" spans="1:8" x14ac:dyDescent="0.25">
      <c r="A2190" s="796" t="s">
        <v>853</v>
      </c>
      <c r="B2190" s="797">
        <v>2439</v>
      </c>
      <c r="C2190" s="797">
        <v>2438.8000000000002</v>
      </c>
      <c r="D2190" s="797">
        <v>4</v>
      </c>
      <c r="E2190" s="176">
        <f t="shared" si="206"/>
        <v>43790394.700000055</v>
      </c>
      <c r="F2190" s="176">
        <f t="shared" si="206"/>
        <v>1461514</v>
      </c>
      <c r="G2190" s="177">
        <f t="shared" si="204"/>
        <v>735458.4999999553</v>
      </c>
      <c r="H2190" s="177">
        <f t="shared" si="205"/>
        <v>1999</v>
      </c>
    </row>
    <row r="2191" spans="1:8" x14ac:dyDescent="0.25">
      <c r="A2191" s="796" t="s">
        <v>853</v>
      </c>
      <c r="B2191" s="797">
        <v>2440</v>
      </c>
      <c r="C2191" s="797">
        <v>2440.4</v>
      </c>
      <c r="D2191" s="797">
        <v>12</v>
      </c>
      <c r="E2191" s="176">
        <f t="shared" si="206"/>
        <v>43792835.100000054</v>
      </c>
      <c r="F2191" s="176">
        <f t="shared" si="206"/>
        <v>1461526</v>
      </c>
      <c r="G2191" s="177">
        <f t="shared" si="204"/>
        <v>733018.09999995679</v>
      </c>
      <c r="H2191" s="177">
        <f t="shared" si="205"/>
        <v>1987</v>
      </c>
    </row>
    <row r="2192" spans="1:8" x14ac:dyDescent="0.25">
      <c r="A2192" s="796" t="s">
        <v>853</v>
      </c>
      <c r="B2192" s="797">
        <v>2442</v>
      </c>
      <c r="C2192" s="797">
        <v>4883.2</v>
      </c>
      <c r="D2192" s="797">
        <v>17</v>
      </c>
      <c r="E2192" s="176">
        <f t="shared" si="206"/>
        <v>43797718.300000057</v>
      </c>
      <c r="F2192" s="176">
        <f t="shared" si="206"/>
        <v>1461543</v>
      </c>
      <c r="G2192" s="177">
        <f t="shared" si="204"/>
        <v>728134.89999995381</v>
      </c>
      <c r="H2192" s="177">
        <f t="shared" si="205"/>
        <v>1970</v>
      </c>
    </row>
    <row r="2193" spans="1:8" x14ac:dyDescent="0.25">
      <c r="A2193" s="796" t="s">
        <v>853</v>
      </c>
      <c r="B2193" s="797">
        <v>2445</v>
      </c>
      <c r="C2193" s="797">
        <v>2444.8000000000002</v>
      </c>
      <c r="D2193" s="797">
        <v>12</v>
      </c>
      <c r="E2193" s="176">
        <f t="shared" si="206"/>
        <v>43800163.100000054</v>
      </c>
      <c r="F2193" s="176">
        <f t="shared" si="206"/>
        <v>1461555</v>
      </c>
      <c r="G2193" s="177">
        <f t="shared" si="204"/>
        <v>725690.09999995679</v>
      </c>
      <c r="H2193" s="177">
        <f t="shared" si="205"/>
        <v>1958</v>
      </c>
    </row>
    <row r="2194" spans="1:8" x14ac:dyDescent="0.25">
      <c r="A2194" s="796" t="s">
        <v>853</v>
      </c>
      <c r="B2194" s="797">
        <v>2449</v>
      </c>
      <c r="C2194" s="797">
        <v>2448.6</v>
      </c>
      <c r="D2194" s="797">
        <v>12</v>
      </c>
      <c r="E2194" s="176">
        <f t="shared" si="206"/>
        <v>43802611.700000055</v>
      </c>
      <c r="F2194" s="176">
        <f t="shared" si="206"/>
        <v>1461567</v>
      </c>
      <c r="G2194" s="177">
        <f t="shared" si="204"/>
        <v>723241.4999999553</v>
      </c>
      <c r="H2194" s="177">
        <f t="shared" si="205"/>
        <v>1946</v>
      </c>
    </row>
    <row r="2195" spans="1:8" x14ac:dyDescent="0.25">
      <c r="A2195" s="796" t="s">
        <v>853</v>
      </c>
      <c r="B2195" s="797">
        <v>2450</v>
      </c>
      <c r="C2195" s="797">
        <v>2450.4</v>
      </c>
      <c r="D2195" s="797">
        <v>4</v>
      </c>
      <c r="E2195" s="176">
        <f t="shared" si="206"/>
        <v>43805062.100000054</v>
      </c>
      <c r="F2195" s="176">
        <f t="shared" si="206"/>
        <v>1461571</v>
      </c>
      <c r="G2195" s="177">
        <f t="shared" si="204"/>
        <v>720791.09999995679</v>
      </c>
      <c r="H2195" s="177">
        <f t="shared" si="205"/>
        <v>1942</v>
      </c>
    </row>
    <row r="2196" spans="1:8" x14ac:dyDescent="0.25">
      <c r="A2196" s="796" t="s">
        <v>853</v>
      </c>
      <c r="B2196" s="797">
        <v>2452</v>
      </c>
      <c r="C2196" s="797">
        <v>2451.6999999999998</v>
      </c>
      <c r="D2196" s="797">
        <v>6</v>
      </c>
      <c r="E2196" s="176">
        <f t="shared" ref="E2196:F2211" si="207">E2195+C2196</f>
        <v>43807513.800000057</v>
      </c>
      <c r="F2196" s="176">
        <f t="shared" si="207"/>
        <v>1461577</v>
      </c>
      <c r="G2196" s="177">
        <f t="shared" si="204"/>
        <v>718339.39999995381</v>
      </c>
      <c r="H2196" s="177">
        <f t="shared" si="205"/>
        <v>1936</v>
      </c>
    </row>
    <row r="2197" spans="1:8" x14ac:dyDescent="0.25">
      <c r="A2197" s="796" t="s">
        <v>853</v>
      </c>
      <c r="B2197" s="797">
        <v>2454</v>
      </c>
      <c r="C2197" s="797">
        <v>2453.8000000000002</v>
      </c>
      <c r="D2197" s="797">
        <v>6</v>
      </c>
      <c r="E2197" s="176">
        <f t="shared" si="207"/>
        <v>43809967.600000054</v>
      </c>
      <c r="F2197" s="176">
        <f t="shared" si="207"/>
        <v>1461583</v>
      </c>
      <c r="G2197" s="177">
        <f t="shared" si="204"/>
        <v>715885.59999995679</v>
      </c>
      <c r="H2197" s="177">
        <f t="shared" si="205"/>
        <v>1930</v>
      </c>
    </row>
    <row r="2198" spans="1:8" x14ac:dyDescent="0.25">
      <c r="A2198" s="796" t="s">
        <v>853</v>
      </c>
      <c r="B2198" s="797">
        <v>2457</v>
      </c>
      <c r="C2198" s="797">
        <v>4913.2</v>
      </c>
      <c r="D2198" s="797">
        <v>19</v>
      </c>
      <c r="E2198" s="176">
        <f t="shared" si="207"/>
        <v>43814880.800000057</v>
      </c>
      <c r="F2198" s="176">
        <f t="shared" si="207"/>
        <v>1461602</v>
      </c>
      <c r="G2198" s="177">
        <f t="shared" si="204"/>
        <v>710972.39999995381</v>
      </c>
      <c r="H2198" s="177">
        <f t="shared" si="205"/>
        <v>1911</v>
      </c>
    </row>
    <row r="2199" spans="1:8" x14ac:dyDescent="0.25">
      <c r="A2199" s="796" t="s">
        <v>853</v>
      </c>
      <c r="B2199" s="797">
        <v>2460</v>
      </c>
      <c r="C2199" s="797">
        <v>2459.9</v>
      </c>
      <c r="D2199" s="797">
        <v>6</v>
      </c>
      <c r="E2199" s="176">
        <f t="shared" si="207"/>
        <v>43817340.700000055</v>
      </c>
      <c r="F2199" s="176">
        <f t="shared" si="207"/>
        <v>1461608</v>
      </c>
      <c r="G2199" s="177">
        <f t="shared" si="204"/>
        <v>708512.4999999553</v>
      </c>
      <c r="H2199" s="177">
        <f t="shared" si="205"/>
        <v>1905</v>
      </c>
    </row>
    <row r="2200" spans="1:8" x14ac:dyDescent="0.25">
      <c r="A2200" s="796" t="s">
        <v>853</v>
      </c>
      <c r="B2200" s="797">
        <v>2466</v>
      </c>
      <c r="C2200" s="797">
        <v>2465.8000000000002</v>
      </c>
      <c r="D2200" s="797">
        <v>6</v>
      </c>
      <c r="E2200" s="176">
        <f t="shared" si="207"/>
        <v>43819806.500000052</v>
      </c>
      <c r="F2200" s="176">
        <f t="shared" si="207"/>
        <v>1461614</v>
      </c>
      <c r="G2200" s="177">
        <f t="shared" si="204"/>
        <v>706046.69999995828</v>
      </c>
      <c r="H2200" s="177">
        <f t="shared" si="205"/>
        <v>1899</v>
      </c>
    </row>
    <row r="2201" spans="1:8" x14ac:dyDescent="0.25">
      <c r="A2201" s="796" t="s">
        <v>853</v>
      </c>
      <c r="B2201" s="797">
        <v>2468</v>
      </c>
      <c r="C2201" s="797">
        <v>2467.8000000000002</v>
      </c>
      <c r="D2201" s="797">
        <v>12</v>
      </c>
      <c r="E2201" s="176">
        <f t="shared" si="207"/>
        <v>43822274.300000049</v>
      </c>
      <c r="F2201" s="176">
        <f t="shared" si="207"/>
        <v>1461626</v>
      </c>
      <c r="G2201" s="177">
        <f t="shared" si="204"/>
        <v>703578.89999996126</v>
      </c>
      <c r="H2201" s="177">
        <f t="shared" si="205"/>
        <v>1887</v>
      </c>
    </row>
    <row r="2202" spans="1:8" x14ac:dyDescent="0.25">
      <c r="A2202" s="796" t="s">
        <v>853</v>
      </c>
      <c r="B2202" s="797">
        <v>2471</v>
      </c>
      <c r="C2202" s="797">
        <v>2471.1999999999998</v>
      </c>
      <c r="D2202" s="797">
        <v>6</v>
      </c>
      <c r="E2202" s="176">
        <f t="shared" si="207"/>
        <v>43824745.500000052</v>
      </c>
      <c r="F2202" s="176">
        <f t="shared" si="207"/>
        <v>1461632</v>
      </c>
      <c r="G2202" s="177">
        <f t="shared" si="204"/>
        <v>701107.69999995828</v>
      </c>
      <c r="H2202" s="177">
        <f t="shared" si="205"/>
        <v>1881</v>
      </c>
    </row>
    <row r="2203" spans="1:8" x14ac:dyDescent="0.25">
      <c r="A2203" s="796" t="s">
        <v>853</v>
      </c>
      <c r="B2203" s="797">
        <v>2483</v>
      </c>
      <c r="C2203" s="797">
        <v>2482.6</v>
      </c>
      <c r="D2203" s="797">
        <v>6</v>
      </c>
      <c r="E2203" s="176">
        <f t="shared" si="207"/>
        <v>43827228.100000054</v>
      </c>
      <c r="F2203" s="176">
        <f t="shared" si="207"/>
        <v>1461638</v>
      </c>
      <c r="G2203" s="177">
        <f t="shared" si="204"/>
        <v>698625.09999995679</v>
      </c>
      <c r="H2203" s="177">
        <f t="shared" si="205"/>
        <v>1875</v>
      </c>
    </row>
    <row r="2204" spans="1:8" x14ac:dyDescent="0.25">
      <c r="A2204" s="796" t="s">
        <v>853</v>
      </c>
      <c r="B2204" s="797">
        <v>2489</v>
      </c>
      <c r="C2204" s="797">
        <v>2489.4</v>
      </c>
      <c r="D2204" s="797">
        <v>12</v>
      </c>
      <c r="E2204" s="176">
        <f t="shared" si="207"/>
        <v>43829717.500000052</v>
      </c>
      <c r="F2204" s="176">
        <f t="shared" si="207"/>
        <v>1461650</v>
      </c>
      <c r="G2204" s="177">
        <f t="shared" si="204"/>
        <v>696135.69999995828</v>
      </c>
      <c r="H2204" s="177">
        <f t="shared" si="205"/>
        <v>1863</v>
      </c>
    </row>
    <row r="2205" spans="1:8" x14ac:dyDescent="0.25">
      <c r="A2205" s="796" t="s">
        <v>853</v>
      </c>
      <c r="B2205" s="797">
        <v>2490</v>
      </c>
      <c r="C2205" s="797">
        <v>2489.8000000000002</v>
      </c>
      <c r="D2205" s="797">
        <v>6</v>
      </c>
      <c r="E2205" s="176">
        <f t="shared" si="207"/>
        <v>43832207.300000049</v>
      </c>
      <c r="F2205" s="176">
        <f t="shared" si="207"/>
        <v>1461656</v>
      </c>
      <c r="G2205" s="177">
        <f t="shared" si="204"/>
        <v>693645.89999996126</v>
      </c>
      <c r="H2205" s="177">
        <f t="shared" si="205"/>
        <v>1857</v>
      </c>
    </row>
    <row r="2206" spans="1:8" x14ac:dyDescent="0.25">
      <c r="A2206" s="796" t="s">
        <v>853</v>
      </c>
      <c r="B2206" s="797">
        <v>2498</v>
      </c>
      <c r="C2206" s="797">
        <v>2497.6999999999998</v>
      </c>
      <c r="D2206" s="797">
        <v>12</v>
      </c>
      <c r="E2206" s="176">
        <f t="shared" si="207"/>
        <v>43834705.000000052</v>
      </c>
      <c r="F2206" s="176">
        <f t="shared" si="207"/>
        <v>1461668</v>
      </c>
      <c r="G2206" s="177">
        <f t="shared" si="204"/>
        <v>691148.19999995828</v>
      </c>
      <c r="H2206" s="177">
        <f t="shared" si="205"/>
        <v>1845</v>
      </c>
    </row>
    <row r="2207" spans="1:8" x14ac:dyDescent="0.25">
      <c r="A2207" s="796" t="s">
        <v>853</v>
      </c>
      <c r="B2207" s="797">
        <v>2500</v>
      </c>
      <c r="C2207" s="797">
        <v>4999.3999999999996</v>
      </c>
      <c r="D2207" s="797">
        <v>24</v>
      </c>
      <c r="E2207" s="176">
        <f t="shared" si="207"/>
        <v>43839704.400000051</v>
      </c>
      <c r="F2207" s="176">
        <f t="shared" si="207"/>
        <v>1461692</v>
      </c>
      <c r="G2207" s="177">
        <f t="shared" si="204"/>
        <v>686148.79999995977</v>
      </c>
      <c r="H2207" s="177">
        <f t="shared" si="205"/>
        <v>1821</v>
      </c>
    </row>
    <row r="2208" spans="1:8" x14ac:dyDescent="0.25">
      <c r="A2208" s="796" t="s">
        <v>853</v>
      </c>
      <c r="B2208" s="797">
        <v>2505</v>
      </c>
      <c r="C2208" s="797">
        <v>2504.8000000000002</v>
      </c>
      <c r="D2208" s="797">
        <v>6</v>
      </c>
      <c r="E2208" s="176">
        <f t="shared" si="207"/>
        <v>43842209.200000048</v>
      </c>
      <c r="F2208" s="176">
        <f t="shared" si="207"/>
        <v>1461698</v>
      </c>
      <c r="G2208" s="177">
        <f t="shared" si="204"/>
        <v>683643.99999996275</v>
      </c>
      <c r="H2208" s="177">
        <f t="shared" si="205"/>
        <v>1815</v>
      </c>
    </row>
    <row r="2209" spans="1:8" x14ac:dyDescent="0.25">
      <c r="A2209" s="796" t="s">
        <v>853</v>
      </c>
      <c r="B2209" s="797">
        <v>2506</v>
      </c>
      <c r="C2209" s="797">
        <v>7518.4</v>
      </c>
      <c r="D2209" s="797">
        <v>36</v>
      </c>
      <c r="E2209" s="176">
        <f t="shared" si="207"/>
        <v>43849727.600000046</v>
      </c>
      <c r="F2209" s="176">
        <f t="shared" si="207"/>
        <v>1461734</v>
      </c>
      <c r="G2209" s="177">
        <f t="shared" si="204"/>
        <v>676125.59999996424</v>
      </c>
      <c r="H2209" s="177">
        <f t="shared" si="205"/>
        <v>1779</v>
      </c>
    </row>
    <row r="2210" spans="1:8" x14ac:dyDescent="0.25">
      <c r="A2210" s="796" t="s">
        <v>853</v>
      </c>
      <c r="B2210" s="797">
        <v>2511</v>
      </c>
      <c r="C2210" s="797">
        <v>2511.4</v>
      </c>
      <c r="D2210" s="797">
        <v>12</v>
      </c>
      <c r="E2210" s="176">
        <f t="shared" si="207"/>
        <v>43852239.000000045</v>
      </c>
      <c r="F2210" s="176">
        <f t="shared" si="207"/>
        <v>1461746</v>
      </c>
      <c r="G2210" s="177">
        <f t="shared" si="204"/>
        <v>673614.19999996573</v>
      </c>
      <c r="H2210" s="177">
        <f t="shared" si="205"/>
        <v>1767</v>
      </c>
    </row>
    <row r="2211" spans="1:8" x14ac:dyDescent="0.25">
      <c r="A2211" s="796" t="s">
        <v>853</v>
      </c>
      <c r="B2211" s="797">
        <v>2514</v>
      </c>
      <c r="C2211" s="797">
        <v>2514</v>
      </c>
      <c r="D2211" s="797">
        <v>12</v>
      </c>
      <c r="E2211" s="176">
        <f t="shared" si="207"/>
        <v>43854753.000000045</v>
      </c>
      <c r="F2211" s="176">
        <f t="shared" si="207"/>
        <v>1461758</v>
      </c>
      <c r="G2211" s="177">
        <f t="shared" si="204"/>
        <v>671100.19999996573</v>
      </c>
      <c r="H2211" s="177">
        <f t="shared" si="205"/>
        <v>1755</v>
      </c>
    </row>
    <row r="2212" spans="1:8" x14ac:dyDescent="0.25">
      <c r="A2212" s="796" t="s">
        <v>853</v>
      </c>
      <c r="B2212" s="797">
        <v>2515</v>
      </c>
      <c r="C2212" s="797">
        <v>2514.9</v>
      </c>
      <c r="D2212" s="797">
        <v>12</v>
      </c>
      <c r="E2212" s="176">
        <f t="shared" ref="E2212:F2227" si="208">E2211+C2212</f>
        <v>43857267.900000043</v>
      </c>
      <c r="F2212" s="176">
        <f t="shared" si="208"/>
        <v>1461770</v>
      </c>
      <c r="G2212" s="177">
        <f t="shared" si="204"/>
        <v>668585.29999996722</v>
      </c>
      <c r="H2212" s="177">
        <f t="shared" si="205"/>
        <v>1743</v>
      </c>
    </row>
    <row r="2213" spans="1:8" x14ac:dyDescent="0.25">
      <c r="A2213" s="796" t="s">
        <v>853</v>
      </c>
      <c r="B2213" s="797">
        <v>2516</v>
      </c>
      <c r="C2213" s="797">
        <v>2516.4</v>
      </c>
      <c r="D2213" s="797">
        <v>6</v>
      </c>
      <c r="E2213" s="176">
        <f t="shared" si="208"/>
        <v>43859784.300000042</v>
      </c>
      <c r="F2213" s="176">
        <f t="shared" si="208"/>
        <v>1461776</v>
      </c>
      <c r="G2213" s="177">
        <f t="shared" si="204"/>
        <v>666068.89999996871</v>
      </c>
      <c r="H2213" s="177">
        <f t="shared" si="205"/>
        <v>1737</v>
      </c>
    </row>
    <row r="2214" spans="1:8" x14ac:dyDescent="0.25">
      <c r="A2214" s="796" t="s">
        <v>853</v>
      </c>
      <c r="B2214" s="797">
        <v>2520</v>
      </c>
      <c r="C2214" s="797">
        <v>2519.9</v>
      </c>
      <c r="D2214" s="797">
        <v>12</v>
      </c>
      <c r="E2214" s="176">
        <f t="shared" si="208"/>
        <v>43862304.20000004</v>
      </c>
      <c r="F2214" s="176">
        <f t="shared" si="208"/>
        <v>1461788</v>
      </c>
      <c r="G2214" s="177">
        <f t="shared" si="204"/>
        <v>663548.9999999702</v>
      </c>
      <c r="H2214" s="177">
        <f t="shared" si="205"/>
        <v>1725</v>
      </c>
    </row>
    <row r="2215" spans="1:8" x14ac:dyDescent="0.25">
      <c r="A2215" s="796" t="s">
        <v>853</v>
      </c>
      <c r="B2215" s="797">
        <v>2525</v>
      </c>
      <c r="C2215" s="797">
        <v>2525</v>
      </c>
      <c r="D2215" s="797">
        <v>6</v>
      </c>
      <c r="E2215" s="176">
        <f t="shared" si="208"/>
        <v>43864829.20000004</v>
      </c>
      <c r="F2215" s="176">
        <f t="shared" si="208"/>
        <v>1461794</v>
      </c>
      <c r="G2215" s="177">
        <f t="shared" si="204"/>
        <v>661023.9999999702</v>
      </c>
      <c r="H2215" s="177">
        <f t="shared" si="205"/>
        <v>1719</v>
      </c>
    </row>
    <row r="2216" spans="1:8" x14ac:dyDescent="0.25">
      <c r="A2216" s="796" t="s">
        <v>853</v>
      </c>
      <c r="B2216" s="797">
        <v>2530</v>
      </c>
      <c r="C2216" s="797">
        <v>2530.4</v>
      </c>
      <c r="D2216" s="797">
        <v>5</v>
      </c>
      <c r="E2216" s="176">
        <f t="shared" si="208"/>
        <v>43867359.600000039</v>
      </c>
      <c r="F2216" s="176">
        <f t="shared" si="208"/>
        <v>1461799</v>
      </c>
      <c r="G2216" s="177">
        <f t="shared" si="204"/>
        <v>658493.59999997169</v>
      </c>
      <c r="H2216" s="177">
        <f t="shared" si="205"/>
        <v>1714</v>
      </c>
    </row>
    <row r="2217" spans="1:8" x14ac:dyDescent="0.25">
      <c r="A2217" s="796" t="s">
        <v>853</v>
      </c>
      <c r="B2217" s="797">
        <v>2531</v>
      </c>
      <c r="C2217" s="797">
        <v>2531</v>
      </c>
      <c r="D2217" s="797">
        <v>6</v>
      </c>
      <c r="E2217" s="176">
        <f t="shared" si="208"/>
        <v>43869890.600000039</v>
      </c>
      <c r="F2217" s="176">
        <f t="shared" si="208"/>
        <v>1461805</v>
      </c>
      <c r="G2217" s="177">
        <f t="shared" si="204"/>
        <v>655962.59999997169</v>
      </c>
      <c r="H2217" s="177">
        <f t="shared" si="205"/>
        <v>1708</v>
      </c>
    </row>
    <row r="2218" spans="1:8" x14ac:dyDescent="0.25">
      <c r="A2218" s="796" t="s">
        <v>853</v>
      </c>
      <c r="B2218" s="797">
        <v>2533</v>
      </c>
      <c r="C2218" s="797">
        <v>2532.9</v>
      </c>
      <c r="D2218" s="797">
        <v>6</v>
      </c>
      <c r="E2218" s="176">
        <f t="shared" si="208"/>
        <v>43872423.500000037</v>
      </c>
      <c r="F2218" s="176">
        <f t="shared" si="208"/>
        <v>1461811</v>
      </c>
      <c r="G2218" s="177">
        <f t="shared" si="204"/>
        <v>653429.69999997318</v>
      </c>
      <c r="H2218" s="177">
        <f t="shared" si="205"/>
        <v>1702</v>
      </c>
    </row>
    <row r="2219" spans="1:8" x14ac:dyDescent="0.25">
      <c r="A2219" s="796" t="s">
        <v>853</v>
      </c>
      <c r="B2219" s="797">
        <v>2535</v>
      </c>
      <c r="C2219" s="797">
        <v>2534.8000000000002</v>
      </c>
      <c r="D2219" s="797">
        <v>12</v>
      </c>
      <c r="E2219" s="176">
        <f t="shared" si="208"/>
        <v>43874958.300000034</v>
      </c>
      <c r="F2219" s="176">
        <f t="shared" si="208"/>
        <v>1461823</v>
      </c>
      <c r="G2219" s="177">
        <f t="shared" si="204"/>
        <v>650894.89999997616</v>
      </c>
      <c r="H2219" s="177">
        <f t="shared" si="205"/>
        <v>1690</v>
      </c>
    </row>
    <row r="2220" spans="1:8" x14ac:dyDescent="0.25">
      <c r="A2220" s="796" t="s">
        <v>853</v>
      </c>
      <c r="B2220" s="797">
        <v>2543</v>
      </c>
      <c r="C2220" s="797">
        <v>2542.8000000000002</v>
      </c>
      <c r="D2220" s="797">
        <v>12</v>
      </c>
      <c r="E2220" s="176">
        <f t="shared" si="208"/>
        <v>43877501.100000031</v>
      </c>
      <c r="F2220" s="176">
        <f t="shared" si="208"/>
        <v>1461835</v>
      </c>
      <c r="G2220" s="177">
        <f t="shared" si="204"/>
        <v>648352.09999997914</v>
      </c>
      <c r="H2220" s="177">
        <f t="shared" si="205"/>
        <v>1678</v>
      </c>
    </row>
    <row r="2221" spans="1:8" x14ac:dyDescent="0.25">
      <c r="A2221" s="796" t="s">
        <v>853</v>
      </c>
      <c r="B2221" s="797">
        <v>2553</v>
      </c>
      <c r="C2221" s="797">
        <v>7658.5</v>
      </c>
      <c r="D2221" s="797">
        <v>30</v>
      </c>
      <c r="E2221" s="176">
        <f t="shared" si="208"/>
        <v>43885159.600000031</v>
      </c>
      <c r="F2221" s="176">
        <f t="shared" si="208"/>
        <v>1461865</v>
      </c>
      <c r="G2221" s="177">
        <f t="shared" si="204"/>
        <v>640693.59999997914</v>
      </c>
      <c r="H2221" s="177">
        <f t="shared" si="205"/>
        <v>1648</v>
      </c>
    </row>
    <row r="2222" spans="1:8" x14ac:dyDescent="0.25">
      <c r="A2222" s="796" t="s">
        <v>853</v>
      </c>
      <c r="B2222" s="797">
        <v>2564</v>
      </c>
      <c r="C2222" s="797">
        <v>2564.1999999999998</v>
      </c>
      <c r="D2222" s="797">
        <v>12</v>
      </c>
      <c r="E2222" s="176">
        <f t="shared" si="208"/>
        <v>43887723.800000034</v>
      </c>
      <c r="F2222" s="176">
        <f t="shared" si="208"/>
        <v>1461877</v>
      </c>
      <c r="G2222" s="177">
        <f t="shared" si="204"/>
        <v>638129.39999997616</v>
      </c>
      <c r="H2222" s="177">
        <f t="shared" si="205"/>
        <v>1636</v>
      </c>
    </row>
    <row r="2223" spans="1:8" x14ac:dyDescent="0.25">
      <c r="A2223" s="796" t="s">
        <v>853</v>
      </c>
      <c r="B2223" s="797">
        <v>2572</v>
      </c>
      <c r="C2223" s="797">
        <v>2571.5</v>
      </c>
      <c r="D2223" s="797">
        <v>12</v>
      </c>
      <c r="E2223" s="176">
        <f t="shared" si="208"/>
        <v>43890295.300000034</v>
      </c>
      <c r="F2223" s="176">
        <f t="shared" si="208"/>
        <v>1461889</v>
      </c>
      <c r="G2223" s="177">
        <f t="shared" si="204"/>
        <v>635557.89999997616</v>
      </c>
      <c r="H2223" s="177">
        <f t="shared" si="205"/>
        <v>1624</v>
      </c>
    </row>
    <row r="2224" spans="1:8" x14ac:dyDescent="0.25">
      <c r="A2224" s="796" t="s">
        <v>853</v>
      </c>
      <c r="B2224" s="797">
        <v>2573</v>
      </c>
      <c r="C2224" s="797">
        <v>2573.3000000000002</v>
      </c>
      <c r="D2224" s="797">
        <v>6</v>
      </c>
      <c r="E2224" s="176">
        <f t="shared" si="208"/>
        <v>43892868.600000031</v>
      </c>
      <c r="F2224" s="176">
        <f t="shared" si="208"/>
        <v>1461895</v>
      </c>
      <c r="G2224" s="177">
        <f t="shared" si="204"/>
        <v>632984.59999997914</v>
      </c>
      <c r="H2224" s="177">
        <f t="shared" si="205"/>
        <v>1618</v>
      </c>
    </row>
    <row r="2225" spans="1:8" x14ac:dyDescent="0.25">
      <c r="A2225" s="796" t="s">
        <v>853</v>
      </c>
      <c r="B2225" s="797">
        <v>2581</v>
      </c>
      <c r="C2225" s="797">
        <v>2580.6</v>
      </c>
      <c r="D2225" s="797">
        <v>6</v>
      </c>
      <c r="E2225" s="176">
        <f t="shared" si="208"/>
        <v>43895449.200000033</v>
      </c>
      <c r="F2225" s="176">
        <f t="shared" si="208"/>
        <v>1461901</v>
      </c>
      <c r="G2225" s="177">
        <f t="shared" si="204"/>
        <v>630403.99999997765</v>
      </c>
      <c r="H2225" s="177">
        <f t="shared" si="205"/>
        <v>1612</v>
      </c>
    </row>
    <row r="2226" spans="1:8" x14ac:dyDescent="0.25">
      <c r="A2226" s="796" t="s">
        <v>853</v>
      </c>
      <c r="B2226" s="797">
        <v>2582</v>
      </c>
      <c r="C2226" s="797">
        <v>2582</v>
      </c>
      <c r="D2226" s="797">
        <v>12</v>
      </c>
      <c r="E2226" s="176">
        <f t="shared" si="208"/>
        <v>43898031.200000033</v>
      </c>
      <c r="F2226" s="176">
        <f t="shared" si="208"/>
        <v>1461913</v>
      </c>
      <c r="G2226" s="177">
        <f t="shared" si="204"/>
        <v>627821.99999997765</v>
      </c>
      <c r="H2226" s="177">
        <f t="shared" si="205"/>
        <v>1600</v>
      </c>
    </row>
    <row r="2227" spans="1:8" x14ac:dyDescent="0.25">
      <c r="A2227" s="796" t="s">
        <v>853</v>
      </c>
      <c r="B2227" s="797">
        <v>2585</v>
      </c>
      <c r="C2227" s="797">
        <v>2585.4</v>
      </c>
      <c r="D2227" s="797">
        <v>12</v>
      </c>
      <c r="E2227" s="176">
        <f t="shared" si="208"/>
        <v>43900616.600000031</v>
      </c>
      <c r="F2227" s="176">
        <f t="shared" si="208"/>
        <v>1461925</v>
      </c>
      <c r="G2227" s="177">
        <f t="shared" si="204"/>
        <v>625236.59999997914</v>
      </c>
      <c r="H2227" s="177">
        <f t="shared" si="205"/>
        <v>1588</v>
      </c>
    </row>
    <row r="2228" spans="1:8" x14ac:dyDescent="0.25">
      <c r="A2228" s="796" t="s">
        <v>853</v>
      </c>
      <c r="B2228" s="797">
        <v>2588</v>
      </c>
      <c r="C2228" s="797">
        <v>2588.3000000000002</v>
      </c>
      <c r="D2228" s="797">
        <v>6</v>
      </c>
      <c r="E2228" s="176">
        <f t="shared" ref="E2228:F2243" si="209">E2227+C2228</f>
        <v>43903204.900000028</v>
      </c>
      <c r="F2228" s="176">
        <f t="shared" si="209"/>
        <v>1461931</v>
      </c>
      <c r="G2228" s="177">
        <f t="shared" si="204"/>
        <v>622648.29999998212</v>
      </c>
      <c r="H2228" s="177">
        <f t="shared" si="205"/>
        <v>1582</v>
      </c>
    </row>
    <row r="2229" spans="1:8" x14ac:dyDescent="0.25">
      <c r="A2229" s="796" t="s">
        <v>853</v>
      </c>
      <c r="B2229" s="797">
        <v>2592</v>
      </c>
      <c r="C2229" s="797">
        <v>2591.9</v>
      </c>
      <c r="D2229" s="797">
        <v>6</v>
      </c>
      <c r="E2229" s="176">
        <f t="shared" si="209"/>
        <v>43905796.800000027</v>
      </c>
      <c r="F2229" s="176">
        <f t="shared" si="209"/>
        <v>1461937</v>
      </c>
      <c r="G2229" s="177">
        <f t="shared" si="204"/>
        <v>620056.39999998361</v>
      </c>
      <c r="H2229" s="177">
        <f t="shared" si="205"/>
        <v>1576</v>
      </c>
    </row>
    <row r="2230" spans="1:8" x14ac:dyDescent="0.25">
      <c r="A2230" s="796" t="s">
        <v>853</v>
      </c>
      <c r="B2230" s="797">
        <v>2593</v>
      </c>
      <c r="C2230" s="797">
        <v>2592.6999999999998</v>
      </c>
      <c r="D2230" s="797">
        <v>6</v>
      </c>
      <c r="E2230" s="176">
        <f t="shared" si="209"/>
        <v>43908389.50000003</v>
      </c>
      <c r="F2230" s="176">
        <f t="shared" si="209"/>
        <v>1461943</v>
      </c>
      <c r="G2230" s="177">
        <f t="shared" si="204"/>
        <v>617463.69999998063</v>
      </c>
      <c r="H2230" s="177">
        <f t="shared" si="205"/>
        <v>1570</v>
      </c>
    </row>
    <row r="2231" spans="1:8" x14ac:dyDescent="0.25">
      <c r="A2231" s="796" t="s">
        <v>853</v>
      </c>
      <c r="B2231" s="797">
        <v>2594</v>
      </c>
      <c r="C2231" s="797">
        <v>5188.2999999999993</v>
      </c>
      <c r="D2231" s="797">
        <v>18</v>
      </c>
      <c r="E2231" s="176">
        <f t="shared" si="209"/>
        <v>43913577.800000027</v>
      </c>
      <c r="F2231" s="176">
        <f t="shared" si="209"/>
        <v>1461961</v>
      </c>
      <c r="G2231" s="177">
        <f t="shared" si="204"/>
        <v>612275.39999998361</v>
      </c>
      <c r="H2231" s="177">
        <f t="shared" si="205"/>
        <v>1552</v>
      </c>
    </row>
    <row r="2232" spans="1:8" x14ac:dyDescent="0.25">
      <c r="A2232" s="796" t="s">
        <v>853</v>
      </c>
      <c r="B2232" s="797">
        <v>2595</v>
      </c>
      <c r="C2232" s="797">
        <v>2594.5</v>
      </c>
      <c r="D2232" s="797">
        <v>12</v>
      </c>
      <c r="E2232" s="176">
        <f t="shared" si="209"/>
        <v>43916172.300000027</v>
      </c>
      <c r="F2232" s="176">
        <f t="shared" si="209"/>
        <v>1461973</v>
      </c>
      <c r="G2232" s="177">
        <f t="shared" si="204"/>
        <v>609680.89999998361</v>
      </c>
      <c r="H2232" s="177">
        <f t="shared" si="205"/>
        <v>1540</v>
      </c>
    </row>
    <row r="2233" spans="1:8" x14ac:dyDescent="0.25">
      <c r="A2233" s="796" t="s">
        <v>853</v>
      </c>
      <c r="B2233" s="797">
        <v>2600</v>
      </c>
      <c r="C2233" s="797">
        <v>2600.3000000000002</v>
      </c>
      <c r="D2233" s="797">
        <v>12</v>
      </c>
      <c r="E2233" s="176">
        <f t="shared" si="209"/>
        <v>43918772.600000024</v>
      </c>
      <c r="F2233" s="176">
        <f t="shared" si="209"/>
        <v>1461985</v>
      </c>
      <c r="G2233" s="177">
        <f t="shared" si="204"/>
        <v>607080.59999998659</v>
      </c>
      <c r="H2233" s="177">
        <f t="shared" si="205"/>
        <v>1528</v>
      </c>
    </row>
    <row r="2234" spans="1:8" x14ac:dyDescent="0.25">
      <c r="A2234" s="796" t="s">
        <v>853</v>
      </c>
      <c r="B2234" s="797">
        <v>2613</v>
      </c>
      <c r="C2234" s="797">
        <v>2612.9</v>
      </c>
      <c r="D2234" s="797">
        <v>12</v>
      </c>
      <c r="E2234" s="176">
        <f t="shared" si="209"/>
        <v>43921385.500000022</v>
      </c>
      <c r="F2234" s="176">
        <f t="shared" si="209"/>
        <v>1461997</v>
      </c>
      <c r="G2234" s="177">
        <f t="shared" si="204"/>
        <v>604467.69999998808</v>
      </c>
      <c r="H2234" s="177">
        <f t="shared" si="205"/>
        <v>1516</v>
      </c>
    </row>
    <row r="2235" spans="1:8" x14ac:dyDescent="0.25">
      <c r="A2235" s="796" t="s">
        <v>853</v>
      </c>
      <c r="B2235" s="797">
        <v>2640</v>
      </c>
      <c r="C2235" s="797">
        <v>5280.1</v>
      </c>
      <c r="D2235" s="797">
        <v>18</v>
      </c>
      <c r="E2235" s="176">
        <f t="shared" si="209"/>
        <v>43926665.600000024</v>
      </c>
      <c r="F2235" s="176">
        <f t="shared" si="209"/>
        <v>1462015</v>
      </c>
      <c r="G2235" s="177">
        <f t="shared" si="204"/>
        <v>599187.59999998659</v>
      </c>
      <c r="H2235" s="177">
        <f t="shared" si="205"/>
        <v>1498</v>
      </c>
    </row>
    <row r="2236" spans="1:8" x14ac:dyDescent="0.25">
      <c r="A2236" s="796" t="s">
        <v>853</v>
      </c>
      <c r="B2236" s="797">
        <v>2648</v>
      </c>
      <c r="C2236" s="797">
        <v>2647.8</v>
      </c>
      <c r="D2236" s="797">
        <v>12</v>
      </c>
      <c r="E2236" s="176">
        <f t="shared" si="209"/>
        <v>43929313.400000021</v>
      </c>
      <c r="F2236" s="176">
        <f t="shared" si="209"/>
        <v>1462027</v>
      </c>
      <c r="G2236" s="177">
        <f t="shared" si="204"/>
        <v>596539.79999998957</v>
      </c>
      <c r="H2236" s="177">
        <f t="shared" si="205"/>
        <v>1486</v>
      </c>
    </row>
    <row r="2237" spans="1:8" x14ac:dyDescent="0.25">
      <c r="A2237" s="796" t="s">
        <v>853</v>
      </c>
      <c r="B2237" s="797">
        <v>2661</v>
      </c>
      <c r="C2237" s="797">
        <v>5322.3</v>
      </c>
      <c r="D2237" s="797">
        <v>18</v>
      </c>
      <c r="E2237" s="176">
        <f t="shared" si="209"/>
        <v>43934635.700000018</v>
      </c>
      <c r="F2237" s="176">
        <f t="shared" si="209"/>
        <v>1462045</v>
      </c>
      <c r="G2237" s="177">
        <f t="shared" si="204"/>
        <v>591217.49999999255</v>
      </c>
      <c r="H2237" s="177">
        <f t="shared" si="205"/>
        <v>1468</v>
      </c>
    </row>
    <row r="2238" spans="1:8" x14ac:dyDescent="0.25">
      <c r="A2238" s="796" t="s">
        <v>853</v>
      </c>
      <c r="B2238" s="797">
        <v>2666</v>
      </c>
      <c r="C2238" s="797">
        <v>2666</v>
      </c>
      <c r="D2238" s="797">
        <v>6</v>
      </c>
      <c r="E2238" s="176">
        <f t="shared" si="209"/>
        <v>43937301.700000018</v>
      </c>
      <c r="F2238" s="176">
        <f t="shared" si="209"/>
        <v>1462051</v>
      </c>
      <c r="G2238" s="177">
        <f t="shared" si="204"/>
        <v>588551.49999999255</v>
      </c>
      <c r="H2238" s="177">
        <f t="shared" si="205"/>
        <v>1462</v>
      </c>
    </row>
    <row r="2239" spans="1:8" x14ac:dyDescent="0.25">
      <c r="A2239" s="796" t="s">
        <v>853</v>
      </c>
      <c r="B2239" s="797">
        <v>2671</v>
      </c>
      <c r="C2239" s="797">
        <v>2670.8</v>
      </c>
      <c r="D2239" s="797">
        <v>12</v>
      </c>
      <c r="E2239" s="176">
        <f t="shared" si="209"/>
        <v>43939972.500000015</v>
      </c>
      <c r="F2239" s="176">
        <f t="shared" si="209"/>
        <v>1462063</v>
      </c>
      <c r="G2239" s="177">
        <f t="shared" si="204"/>
        <v>585880.69999999553</v>
      </c>
      <c r="H2239" s="177">
        <f t="shared" si="205"/>
        <v>1450</v>
      </c>
    </row>
    <row r="2240" spans="1:8" x14ac:dyDescent="0.25">
      <c r="A2240" s="796" t="s">
        <v>853</v>
      </c>
      <c r="B2240" s="797">
        <v>2673</v>
      </c>
      <c r="C2240" s="797">
        <v>2672.9</v>
      </c>
      <c r="D2240" s="797">
        <v>12</v>
      </c>
      <c r="E2240" s="176">
        <f t="shared" si="209"/>
        <v>43942645.400000013</v>
      </c>
      <c r="F2240" s="176">
        <f t="shared" si="209"/>
        <v>1462075</v>
      </c>
      <c r="G2240" s="177">
        <f t="shared" si="204"/>
        <v>583207.79999999702</v>
      </c>
      <c r="H2240" s="177">
        <f t="shared" si="205"/>
        <v>1438</v>
      </c>
    </row>
    <row r="2241" spans="1:8" x14ac:dyDescent="0.25">
      <c r="A2241" s="796" t="s">
        <v>853</v>
      </c>
      <c r="B2241" s="797">
        <v>2684</v>
      </c>
      <c r="C2241" s="797">
        <v>2683.9</v>
      </c>
      <c r="D2241" s="797">
        <v>6</v>
      </c>
      <c r="E2241" s="176">
        <f t="shared" si="209"/>
        <v>43945329.300000012</v>
      </c>
      <c r="F2241" s="176">
        <f t="shared" si="209"/>
        <v>1462081</v>
      </c>
      <c r="G2241" s="177">
        <f t="shared" si="204"/>
        <v>580523.89999999851</v>
      </c>
      <c r="H2241" s="177">
        <f t="shared" si="205"/>
        <v>1432</v>
      </c>
    </row>
    <row r="2242" spans="1:8" x14ac:dyDescent="0.25">
      <c r="A2242" s="796" t="s">
        <v>853</v>
      </c>
      <c r="B2242" s="797">
        <v>2700</v>
      </c>
      <c r="C2242" s="797">
        <v>2699.9</v>
      </c>
      <c r="D2242" s="797">
        <v>5</v>
      </c>
      <c r="E2242" s="176">
        <f t="shared" si="209"/>
        <v>43948029.20000001</v>
      </c>
      <c r="F2242" s="176">
        <f t="shared" si="209"/>
        <v>1462086</v>
      </c>
      <c r="G2242" s="177">
        <f t="shared" si="204"/>
        <v>577824</v>
      </c>
      <c r="H2242" s="177">
        <f t="shared" si="205"/>
        <v>1427</v>
      </c>
    </row>
    <row r="2243" spans="1:8" x14ac:dyDescent="0.25">
      <c r="A2243" s="796" t="s">
        <v>853</v>
      </c>
      <c r="B2243" s="797">
        <v>2709</v>
      </c>
      <c r="C2243" s="797">
        <v>2708.5</v>
      </c>
      <c r="D2243" s="797">
        <v>12</v>
      </c>
      <c r="E2243" s="176">
        <f t="shared" si="209"/>
        <v>43950737.70000001</v>
      </c>
      <c r="F2243" s="176">
        <f t="shared" si="209"/>
        <v>1462098</v>
      </c>
      <c r="G2243" s="177">
        <f t="shared" ref="G2243:G2306" si="210">$E$2394-E2243</f>
        <v>575115.5</v>
      </c>
      <c r="H2243" s="177">
        <f t="shared" ref="H2243:H2306" si="211">$F$2394-F2243</f>
        <v>1415</v>
      </c>
    </row>
    <row r="2244" spans="1:8" x14ac:dyDescent="0.25">
      <c r="A2244" s="796" t="s">
        <v>853</v>
      </c>
      <c r="B2244" s="797">
        <v>2712</v>
      </c>
      <c r="C2244" s="797">
        <v>2712.1</v>
      </c>
      <c r="D2244" s="797">
        <v>12</v>
      </c>
      <c r="E2244" s="176">
        <f t="shared" ref="E2244:F2259" si="212">E2243+C2244</f>
        <v>43953449.800000012</v>
      </c>
      <c r="F2244" s="176">
        <f t="shared" si="212"/>
        <v>1462110</v>
      </c>
      <c r="G2244" s="177">
        <f t="shared" si="210"/>
        <v>572403.39999999851</v>
      </c>
      <c r="H2244" s="177">
        <f t="shared" si="211"/>
        <v>1403</v>
      </c>
    </row>
    <row r="2245" spans="1:8" x14ac:dyDescent="0.25">
      <c r="A2245" s="796" t="s">
        <v>853</v>
      </c>
      <c r="B2245" s="797">
        <v>2713</v>
      </c>
      <c r="C2245" s="797">
        <v>2712.6</v>
      </c>
      <c r="D2245" s="797">
        <v>7</v>
      </c>
      <c r="E2245" s="176">
        <f t="shared" si="212"/>
        <v>43956162.400000013</v>
      </c>
      <c r="F2245" s="176">
        <f t="shared" si="212"/>
        <v>1462117</v>
      </c>
      <c r="G2245" s="177">
        <f t="shared" si="210"/>
        <v>569690.79999999702</v>
      </c>
      <c r="H2245" s="177">
        <f t="shared" si="211"/>
        <v>1396</v>
      </c>
    </row>
    <row r="2246" spans="1:8" x14ac:dyDescent="0.25">
      <c r="A2246" s="796" t="s">
        <v>853</v>
      </c>
      <c r="B2246" s="797">
        <v>2716</v>
      </c>
      <c r="C2246" s="797">
        <v>2715.9</v>
      </c>
      <c r="D2246" s="797">
        <v>6</v>
      </c>
      <c r="E2246" s="176">
        <f t="shared" si="212"/>
        <v>43958878.300000012</v>
      </c>
      <c r="F2246" s="176">
        <f t="shared" si="212"/>
        <v>1462123</v>
      </c>
      <c r="G2246" s="177">
        <f t="shared" si="210"/>
        <v>566974.89999999851</v>
      </c>
      <c r="H2246" s="177">
        <f t="shared" si="211"/>
        <v>1390</v>
      </c>
    </row>
    <row r="2247" spans="1:8" x14ac:dyDescent="0.25">
      <c r="A2247" s="796" t="s">
        <v>853</v>
      </c>
      <c r="B2247" s="797">
        <v>2717</v>
      </c>
      <c r="C2247" s="797">
        <v>2716.9</v>
      </c>
      <c r="D2247" s="797">
        <v>12</v>
      </c>
      <c r="E2247" s="176">
        <f t="shared" si="212"/>
        <v>43961595.20000001</v>
      </c>
      <c r="F2247" s="176">
        <f t="shared" si="212"/>
        <v>1462135</v>
      </c>
      <c r="G2247" s="177">
        <f t="shared" si="210"/>
        <v>564258</v>
      </c>
      <c r="H2247" s="177">
        <f t="shared" si="211"/>
        <v>1378</v>
      </c>
    </row>
    <row r="2248" spans="1:8" x14ac:dyDescent="0.25">
      <c r="A2248" s="796" t="s">
        <v>853</v>
      </c>
      <c r="B2248" s="797">
        <v>2727</v>
      </c>
      <c r="C2248" s="797">
        <v>2726.6</v>
      </c>
      <c r="D2248" s="797">
        <v>12</v>
      </c>
      <c r="E2248" s="176">
        <f t="shared" si="212"/>
        <v>43964321.800000012</v>
      </c>
      <c r="F2248" s="176">
        <f t="shared" si="212"/>
        <v>1462147</v>
      </c>
      <c r="G2248" s="177">
        <f t="shared" si="210"/>
        <v>561531.39999999851</v>
      </c>
      <c r="H2248" s="177">
        <f t="shared" si="211"/>
        <v>1366</v>
      </c>
    </row>
    <row r="2249" spans="1:8" x14ac:dyDescent="0.25">
      <c r="A2249" s="796" t="s">
        <v>853</v>
      </c>
      <c r="B2249" s="797">
        <v>2729</v>
      </c>
      <c r="C2249" s="797">
        <v>2728.6</v>
      </c>
      <c r="D2249" s="797">
        <v>12</v>
      </c>
      <c r="E2249" s="176">
        <f t="shared" si="212"/>
        <v>43967050.400000013</v>
      </c>
      <c r="F2249" s="176">
        <f t="shared" si="212"/>
        <v>1462159</v>
      </c>
      <c r="G2249" s="177">
        <f t="shared" si="210"/>
        <v>558802.79999999702</v>
      </c>
      <c r="H2249" s="177">
        <f t="shared" si="211"/>
        <v>1354</v>
      </c>
    </row>
    <row r="2250" spans="1:8" x14ac:dyDescent="0.25">
      <c r="A2250" s="796" t="s">
        <v>853</v>
      </c>
      <c r="B2250" s="797">
        <v>2730</v>
      </c>
      <c r="C2250" s="797">
        <v>2730.1</v>
      </c>
      <c r="D2250" s="797">
        <v>12</v>
      </c>
      <c r="E2250" s="176">
        <f t="shared" si="212"/>
        <v>43969780.500000015</v>
      </c>
      <c r="F2250" s="176">
        <f t="shared" si="212"/>
        <v>1462171</v>
      </c>
      <c r="G2250" s="177">
        <f t="shared" si="210"/>
        <v>556072.69999999553</v>
      </c>
      <c r="H2250" s="177">
        <f t="shared" si="211"/>
        <v>1342</v>
      </c>
    </row>
    <row r="2251" spans="1:8" x14ac:dyDescent="0.25">
      <c r="A2251" s="796" t="s">
        <v>853</v>
      </c>
      <c r="B2251" s="797">
        <v>2735</v>
      </c>
      <c r="C2251" s="797">
        <v>2734.7</v>
      </c>
      <c r="D2251" s="797">
        <v>6</v>
      </c>
      <c r="E2251" s="176">
        <f t="shared" si="212"/>
        <v>43972515.200000018</v>
      </c>
      <c r="F2251" s="176">
        <f t="shared" si="212"/>
        <v>1462177</v>
      </c>
      <c r="G2251" s="177">
        <f t="shared" si="210"/>
        <v>553337.99999999255</v>
      </c>
      <c r="H2251" s="177">
        <f t="shared" si="211"/>
        <v>1336</v>
      </c>
    </row>
    <row r="2252" spans="1:8" x14ac:dyDescent="0.25">
      <c r="A2252" s="796" t="s">
        <v>853</v>
      </c>
      <c r="B2252" s="797">
        <v>2742</v>
      </c>
      <c r="C2252" s="797">
        <v>2742.4</v>
      </c>
      <c r="D2252" s="797">
        <v>6</v>
      </c>
      <c r="E2252" s="176">
        <f t="shared" si="212"/>
        <v>43975257.600000016</v>
      </c>
      <c r="F2252" s="176">
        <f t="shared" si="212"/>
        <v>1462183</v>
      </c>
      <c r="G2252" s="177">
        <f t="shared" si="210"/>
        <v>550595.59999999404</v>
      </c>
      <c r="H2252" s="177">
        <f t="shared" si="211"/>
        <v>1330</v>
      </c>
    </row>
    <row r="2253" spans="1:8" x14ac:dyDescent="0.25">
      <c r="A2253" s="796" t="s">
        <v>853</v>
      </c>
      <c r="B2253" s="797">
        <v>2743</v>
      </c>
      <c r="C2253" s="797">
        <v>5486.2000000000007</v>
      </c>
      <c r="D2253" s="797">
        <v>18</v>
      </c>
      <c r="E2253" s="176">
        <f t="shared" si="212"/>
        <v>43980743.800000019</v>
      </c>
      <c r="F2253" s="176">
        <f t="shared" si="212"/>
        <v>1462201</v>
      </c>
      <c r="G2253" s="177">
        <f t="shared" si="210"/>
        <v>545109.39999999106</v>
      </c>
      <c r="H2253" s="177">
        <f t="shared" si="211"/>
        <v>1312</v>
      </c>
    </row>
    <row r="2254" spans="1:8" x14ac:dyDescent="0.25">
      <c r="A2254" s="796" t="s">
        <v>853</v>
      </c>
      <c r="B2254" s="797">
        <v>2744</v>
      </c>
      <c r="C2254" s="797">
        <v>2744.2</v>
      </c>
      <c r="D2254" s="797">
        <v>6</v>
      </c>
      <c r="E2254" s="176">
        <f t="shared" si="212"/>
        <v>43983488.000000022</v>
      </c>
      <c r="F2254" s="176">
        <f t="shared" si="212"/>
        <v>1462207</v>
      </c>
      <c r="G2254" s="177">
        <f t="shared" si="210"/>
        <v>542365.19999998808</v>
      </c>
      <c r="H2254" s="177">
        <f t="shared" si="211"/>
        <v>1306</v>
      </c>
    </row>
    <row r="2255" spans="1:8" x14ac:dyDescent="0.25">
      <c r="A2255" s="796" t="s">
        <v>853</v>
      </c>
      <c r="B2255" s="797">
        <v>2748</v>
      </c>
      <c r="C2255" s="797">
        <v>2748.4</v>
      </c>
      <c r="D2255" s="797">
        <v>12</v>
      </c>
      <c r="E2255" s="176">
        <f t="shared" si="212"/>
        <v>43986236.400000021</v>
      </c>
      <c r="F2255" s="176">
        <f t="shared" si="212"/>
        <v>1462219</v>
      </c>
      <c r="G2255" s="177">
        <f t="shared" si="210"/>
        <v>539616.79999998957</v>
      </c>
      <c r="H2255" s="177">
        <f t="shared" si="211"/>
        <v>1294</v>
      </c>
    </row>
    <row r="2256" spans="1:8" x14ac:dyDescent="0.25">
      <c r="A2256" s="796" t="s">
        <v>853</v>
      </c>
      <c r="B2256" s="797">
        <v>2749</v>
      </c>
      <c r="C2256" s="797">
        <v>2749.2</v>
      </c>
      <c r="D2256" s="797">
        <v>6</v>
      </c>
      <c r="E2256" s="176">
        <f t="shared" si="212"/>
        <v>43988985.600000024</v>
      </c>
      <c r="F2256" s="176">
        <f t="shared" si="212"/>
        <v>1462225</v>
      </c>
      <c r="G2256" s="177">
        <f t="shared" si="210"/>
        <v>536867.59999998659</v>
      </c>
      <c r="H2256" s="177">
        <f t="shared" si="211"/>
        <v>1288</v>
      </c>
    </row>
    <row r="2257" spans="1:8" x14ac:dyDescent="0.25">
      <c r="A2257" s="796" t="s">
        <v>853</v>
      </c>
      <c r="B2257" s="797">
        <v>2763</v>
      </c>
      <c r="C2257" s="797">
        <v>2762.9</v>
      </c>
      <c r="D2257" s="797">
        <v>6</v>
      </c>
      <c r="E2257" s="176">
        <f t="shared" si="212"/>
        <v>43991748.500000022</v>
      </c>
      <c r="F2257" s="176">
        <f t="shared" si="212"/>
        <v>1462231</v>
      </c>
      <c r="G2257" s="177">
        <f t="shared" si="210"/>
        <v>534104.69999998808</v>
      </c>
      <c r="H2257" s="177">
        <f t="shared" si="211"/>
        <v>1282</v>
      </c>
    </row>
    <row r="2258" spans="1:8" x14ac:dyDescent="0.25">
      <c r="A2258" s="796" t="s">
        <v>853</v>
      </c>
      <c r="B2258" s="797">
        <v>2768</v>
      </c>
      <c r="C2258" s="797">
        <v>2767.6</v>
      </c>
      <c r="D2258" s="797">
        <v>6</v>
      </c>
      <c r="E2258" s="176">
        <f t="shared" si="212"/>
        <v>43994516.100000024</v>
      </c>
      <c r="F2258" s="176">
        <f t="shared" si="212"/>
        <v>1462237</v>
      </c>
      <c r="G2258" s="177">
        <f t="shared" si="210"/>
        <v>531337.09999998659</v>
      </c>
      <c r="H2258" s="177">
        <f t="shared" si="211"/>
        <v>1276</v>
      </c>
    </row>
    <row r="2259" spans="1:8" x14ac:dyDescent="0.25">
      <c r="A2259" s="796" t="s">
        <v>853</v>
      </c>
      <c r="B2259" s="797">
        <v>2774</v>
      </c>
      <c r="C2259" s="797">
        <v>2773.9</v>
      </c>
      <c r="D2259" s="797">
        <v>6</v>
      </c>
      <c r="E2259" s="176">
        <f t="shared" si="212"/>
        <v>43997290.000000022</v>
      </c>
      <c r="F2259" s="176">
        <f t="shared" si="212"/>
        <v>1462243</v>
      </c>
      <c r="G2259" s="177">
        <f t="shared" si="210"/>
        <v>528563.19999998808</v>
      </c>
      <c r="H2259" s="177">
        <f t="shared" si="211"/>
        <v>1270</v>
      </c>
    </row>
    <row r="2260" spans="1:8" x14ac:dyDescent="0.25">
      <c r="A2260" s="796" t="s">
        <v>853</v>
      </c>
      <c r="B2260" s="797">
        <v>2777</v>
      </c>
      <c r="C2260" s="797">
        <v>2776.7</v>
      </c>
      <c r="D2260" s="797">
        <v>12</v>
      </c>
      <c r="E2260" s="176">
        <f t="shared" ref="E2260:F2275" si="213">E2259+C2260</f>
        <v>44000066.700000025</v>
      </c>
      <c r="F2260" s="176">
        <f t="shared" si="213"/>
        <v>1462255</v>
      </c>
      <c r="G2260" s="177">
        <f t="shared" si="210"/>
        <v>525786.4999999851</v>
      </c>
      <c r="H2260" s="177">
        <f t="shared" si="211"/>
        <v>1258</v>
      </c>
    </row>
    <row r="2261" spans="1:8" x14ac:dyDescent="0.25">
      <c r="A2261" s="796" t="s">
        <v>853</v>
      </c>
      <c r="B2261" s="797">
        <v>2779</v>
      </c>
      <c r="C2261" s="797">
        <v>2779.2</v>
      </c>
      <c r="D2261" s="797">
        <v>12</v>
      </c>
      <c r="E2261" s="176">
        <f t="shared" si="213"/>
        <v>44002845.900000028</v>
      </c>
      <c r="F2261" s="176">
        <f t="shared" si="213"/>
        <v>1462267</v>
      </c>
      <c r="G2261" s="177">
        <f t="shared" si="210"/>
        <v>523007.29999998212</v>
      </c>
      <c r="H2261" s="177">
        <f t="shared" si="211"/>
        <v>1246</v>
      </c>
    </row>
    <row r="2262" spans="1:8" x14ac:dyDescent="0.25">
      <c r="A2262" s="796" t="s">
        <v>853</v>
      </c>
      <c r="B2262" s="797">
        <v>2784</v>
      </c>
      <c r="C2262" s="797">
        <v>2784</v>
      </c>
      <c r="D2262" s="797">
        <v>12</v>
      </c>
      <c r="E2262" s="176">
        <f t="shared" si="213"/>
        <v>44005629.900000028</v>
      </c>
      <c r="F2262" s="176">
        <f t="shared" si="213"/>
        <v>1462279</v>
      </c>
      <c r="G2262" s="177">
        <f t="shared" si="210"/>
        <v>520223.29999998212</v>
      </c>
      <c r="H2262" s="177">
        <f t="shared" si="211"/>
        <v>1234</v>
      </c>
    </row>
    <row r="2263" spans="1:8" x14ac:dyDescent="0.25">
      <c r="A2263" s="796" t="s">
        <v>853</v>
      </c>
      <c r="B2263" s="797">
        <v>2790</v>
      </c>
      <c r="C2263" s="797">
        <v>2789.7</v>
      </c>
      <c r="D2263" s="797">
        <v>6</v>
      </c>
      <c r="E2263" s="176">
        <f t="shared" si="213"/>
        <v>44008419.600000031</v>
      </c>
      <c r="F2263" s="176">
        <f t="shared" si="213"/>
        <v>1462285</v>
      </c>
      <c r="G2263" s="177">
        <f t="shared" si="210"/>
        <v>517433.59999997914</v>
      </c>
      <c r="H2263" s="177">
        <f t="shared" si="211"/>
        <v>1228</v>
      </c>
    </row>
    <row r="2264" spans="1:8" x14ac:dyDescent="0.25">
      <c r="A2264" s="796" t="s">
        <v>853</v>
      </c>
      <c r="B2264" s="797">
        <v>2791</v>
      </c>
      <c r="C2264" s="797">
        <v>2791.2</v>
      </c>
      <c r="D2264" s="797">
        <v>12</v>
      </c>
      <c r="E2264" s="176">
        <f t="shared" si="213"/>
        <v>44011210.800000034</v>
      </c>
      <c r="F2264" s="176">
        <f t="shared" si="213"/>
        <v>1462297</v>
      </c>
      <c r="G2264" s="177">
        <f t="shared" si="210"/>
        <v>514642.39999997616</v>
      </c>
      <c r="H2264" s="177">
        <f t="shared" si="211"/>
        <v>1216</v>
      </c>
    </row>
    <row r="2265" spans="1:8" x14ac:dyDescent="0.25">
      <c r="A2265" s="796" t="s">
        <v>853</v>
      </c>
      <c r="B2265" s="797">
        <v>2795</v>
      </c>
      <c r="C2265" s="797">
        <v>2795.2</v>
      </c>
      <c r="D2265" s="797">
        <v>12</v>
      </c>
      <c r="E2265" s="176">
        <f t="shared" si="213"/>
        <v>44014006.000000037</v>
      </c>
      <c r="F2265" s="176">
        <f t="shared" si="213"/>
        <v>1462309</v>
      </c>
      <c r="G2265" s="177">
        <f t="shared" si="210"/>
        <v>511847.19999997318</v>
      </c>
      <c r="H2265" s="177">
        <f t="shared" si="211"/>
        <v>1204</v>
      </c>
    </row>
    <row r="2266" spans="1:8" x14ac:dyDescent="0.25">
      <c r="A2266" s="796" t="s">
        <v>853</v>
      </c>
      <c r="B2266" s="797">
        <v>2798</v>
      </c>
      <c r="C2266" s="797">
        <v>2797.5</v>
      </c>
      <c r="D2266" s="797">
        <v>8</v>
      </c>
      <c r="E2266" s="176">
        <f t="shared" si="213"/>
        <v>44016803.500000037</v>
      </c>
      <c r="F2266" s="176">
        <f t="shared" si="213"/>
        <v>1462317</v>
      </c>
      <c r="G2266" s="177">
        <f t="shared" si="210"/>
        <v>509049.69999997318</v>
      </c>
      <c r="H2266" s="177">
        <f t="shared" si="211"/>
        <v>1196</v>
      </c>
    </row>
    <row r="2267" spans="1:8" x14ac:dyDescent="0.25">
      <c r="A2267" s="796" t="s">
        <v>853</v>
      </c>
      <c r="B2267" s="797">
        <v>2803</v>
      </c>
      <c r="C2267" s="797">
        <v>2802.5</v>
      </c>
      <c r="D2267" s="797">
        <v>12</v>
      </c>
      <c r="E2267" s="176">
        <f t="shared" si="213"/>
        <v>44019606.000000037</v>
      </c>
      <c r="F2267" s="176">
        <f t="shared" si="213"/>
        <v>1462329</v>
      </c>
      <c r="G2267" s="177">
        <f t="shared" si="210"/>
        <v>506247.19999997318</v>
      </c>
      <c r="H2267" s="177">
        <f t="shared" si="211"/>
        <v>1184</v>
      </c>
    </row>
    <row r="2268" spans="1:8" x14ac:dyDescent="0.25">
      <c r="A2268" s="796" t="s">
        <v>853</v>
      </c>
      <c r="B2268" s="797">
        <v>2809</v>
      </c>
      <c r="C2268" s="797">
        <v>2808.5</v>
      </c>
      <c r="D2268" s="797">
        <v>6</v>
      </c>
      <c r="E2268" s="176">
        <f t="shared" si="213"/>
        <v>44022414.500000037</v>
      </c>
      <c r="F2268" s="176">
        <f t="shared" si="213"/>
        <v>1462335</v>
      </c>
      <c r="G2268" s="177">
        <f t="shared" si="210"/>
        <v>503438.69999997318</v>
      </c>
      <c r="H2268" s="177">
        <f t="shared" si="211"/>
        <v>1178</v>
      </c>
    </row>
    <row r="2269" spans="1:8" x14ac:dyDescent="0.25">
      <c r="A2269" s="796" t="s">
        <v>853</v>
      </c>
      <c r="B2269" s="797">
        <v>2810</v>
      </c>
      <c r="C2269" s="797">
        <v>2809.5</v>
      </c>
      <c r="D2269" s="797">
        <v>12</v>
      </c>
      <c r="E2269" s="176">
        <f t="shared" si="213"/>
        <v>44025224.000000037</v>
      </c>
      <c r="F2269" s="176">
        <f t="shared" si="213"/>
        <v>1462347</v>
      </c>
      <c r="G2269" s="177">
        <f t="shared" si="210"/>
        <v>500629.19999997318</v>
      </c>
      <c r="H2269" s="177">
        <f t="shared" si="211"/>
        <v>1166</v>
      </c>
    </row>
    <row r="2270" spans="1:8" x14ac:dyDescent="0.25">
      <c r="A2270" s="796" t="s">
        <v>853</v>
      </c>
      <c r="B2270" s="797">
        <v>2816</v>
      </c>
      <c r="C2270" s="797">
        <v>2815.8</v>
      </c>
      <c r="D2270" s="797">
        <v>12</v>
      </c>
      <c r="E2270" s="176">
        <f t="shared" si="213"/>
        <v>44028039.800000034</v>
      </c>
      <c r="F2270" s="176">
        <f t="shared" si="213"/>
        <v>1462359</v>
      </c>
      <c r="G2270" s="177">
        <f t="shared" si="210"/>
        <v>497813.39999997616</v>
      </c>
      <c r="H2270" s="177">
        <f t="shared" si="211"/>
        <v>1154</v>
      </c>
    </row>
    <row r="2271" spans="1:8" x14ac:dyDescent="0.25">
      <c r="A2271" s="796" t="s">
        <v>853</v>
      </c>
      <c r="B2271" s="797">
        <v>2817</v>
      </c>
      <c r="C2271" s="797">
        <v>2816.8</v>
      </c>
      <c r="D2271" s="797">
        <v>12</v>
      </c>
      <c r="E2271" s="176">
        <f t="shared" si="213"/>
        <v>44030856.600000031</v>
      </c>
      <c r="F2271" s="176">
        <f t="shared" si="213"/>
        <v>1462371</v>
      </c>
      <c r="G2271" s="177">
        <f t="shared" si="210"/>
        <v>494996.59999997914</v>
      </c>
      <c r="H2271" s="177">
        <f t="shared" si="211"/>
        <v>1142</v>
      </c>
    </row>
    <row r="2272" spans="1:8" x14ac:dyDescent="0.25">
      <c r="A2272" s="796" t="s">
        <v>853</v>
      </c>
      <c r="B2272" s="797">
        <v>2832</v>
      </c>
      <c r="C2272" s="797">
        <v>2832.3</v>
      </c>
      <c r="D2272" s="797">
        <v>12</v>
      </c>
      <c r="E2272" s="176">
        <f t="shared" si="213"/>
        <v>44033688.900000028</v>
      </c>
      <c r="F2272" s="176">
        <f t="shared" si="213"/>
        <v>1462383</v>
      </c>
      <c r="G2272" s="177">
        <f t="shared" si="210"/>
        <v>492164.29999998212</v>
      </c>
      <c r="H2272" s="177">
        <f t="shared" si="211"/>
        <v>1130</v>
      </c>
    </row>
    <row r="2273" spans="1:8" x14ac:dyDescent="0.25">
      <c r="A2273" s="796" t="s">
        <v>853</v>
      </c>
      <c r="B2273" s="797">
        <v>2834</v>
      </c>
      <c r="C2273" s="797">
        <v>2833.5</v>
      </c>
      <c r="D2273" s="797">
        <v>10</v>
      </c>
      <c r="E2273" s="176">
        <f t="shared" si="213"/>
        <v>44036522.400000028</v>
      </c>
      <c r="F2273" s="176">
        <f t="shared" si="213"/>
        <v>1462393</v>
      </c>
      <c r="G2273" s="177">
        <f t="shared" si="210"/>
        <v>489330.79999998212</v>
      </c>
      <c r="H2273" s="177">
        <f t="shared" si="211"/>
        <v>1120</v>
      </c>
    </row>
    <row r="2274" spans="1:8" x14ac:dyDescent="0.25">
      <c r="A2274" s="796" t="s">
        <v>853</v>
      </c>
      <c r="B2274" s="797">
        <v>2840</v>
      </c>
      <c r="C2274" s="797">
        <v>2839.8</v>
      </c>
      <c r="D2274" s="797">
        <v>12</v>
      </c>
      <c r="E2274" s="176">
        <f t="shared" si="213"/>
        <v>44039362.200000025</v>
      </c>
      <c r="F2274" s="176">
        <f t="shared" si="213"/>
        <v>1462405</v>
      </c>
      <c r="G2274" s="177">
        <f t="shared" si="210"/>
        <v>486490.9999999851</v>
      </c>
      <c r="H2274" s="177">
        <f t="shared" si="211"/>
        <v>1108</v>
      </c>
    </row>
    <row r="2275" spans="1:8" x14ac:dyDescent="0.25">
      <c r="A2275" s="796" t="s">
        <v>853</v>
      </c>
      <c r="B2275" s="797">
        <v>2844</v>
      </c>
      <c r="C2275" s="797">
        <v>2843.5</v>
      </c>
      <c r="D2275" s="797">
        <v>12</v>
      </c>
      <c r="E2275" s="176">
        <f t="shared" si="213"/>
        <v>44042205.700000025</v>
      </c>
      <c r="F2275" s="176">
        <f t="shared" si="213"/>
        <v>1462417</v>
      </c>
      <c r="G2275" s="177">
        <f t="shared" si="210"/>
        <v>483647.4999999851</v>
      </c>
      <c r="H2275" s="177">
        <f t="shared" si="211"/>
        <v>1096</v>
      </c>
    </row>
    <row r="2276" spans="1:8" x14ac:dyDescent="0.25">
      <c r="A2276" s="796" t="s">
        <v>853</v>
      </c>
      <c r="B2276" s="797">
        <v>2856</v>
      </c>
      <c r="C2276" s="797">
        <v>2856</v>
      </c>
      <c r="D2276" s="797">
        <v>6</v>
      </c>
      <c r="E2276" s="176">
        <f t="shared" ref="E2276:F2291" si="214">E2275+C2276</f>
        <v>44045061.700000025</v>
      </c>
      <c r="F2276" s="176">
        <f t="shared" si="214"/>
        <v>1462423</v>
      </c>
      <c r="G2276" s="177">
        <f t="shared" si="210"/>
        <v>480791.4999999851</v>
      </c>
      <c r="H2276" s="177">
        <f t="shared" si="211"/>
        <v>1090</v>
      </c>
    </row>
    <row r="2277" spans="1:8" x14ac:dyDescent="0.25">
      <c r="A2277" s="796" t="s">
        <v>853</v>
      </c>
      <c r="B2277" s="797">
        <v>2858</v>
      </c>
      <c r="C2277" s="797">
        <v>2858.3</v>
      </c>
      <c r="D2277" s="797">
        <v>12</v>
      </c>
      <c r="E2277" s="176">
        <f t="shared" si="214"/>
        <v>44047920.000000022</v>
      </c>
      <c r="F2277" s="176">
        <f t="shared" si="214"/>
        <v>1462435</v>
      </c>
      <c r="G2277" s="177">
        <f t="shared" si="210"/>
        <v>477933.19999998808</v>
      </c>
      <c r="H2277" s="177">
        <f t="shared" si="211"/>
        <v>1078</v>
      </c>
    </row>
    <row r="2278" spans="1:8" x14ac:dyDescent="0.25">
      <c r="A2278" s="796" t="s">
        <v>853</v>
      </c>
      <c r="B2278" s="797">
        <v>2862</v>
      </c>
      <c r="C2278" s="797">
        <v>2861.6</v>
      </c>
      <c r="D2278" s="797">
        <v>6</v>
      </c>
      <c r="E2278" s="176">
        <f t="shared" si="214"/>
        <v>44050781.600000024</v>
      </c>
      <c r="F2278" s="176">
        <f t="shared" si="214"/>
        <v>1462441</v>
      </c>
      <c r="G2278" s="177">
        <f t="shared" si="210"/>
        <v>475071.59999998659</v>
      </c>
      <c r="H2278" s="177">
        <f t="shared" si="211"/>
        <v>1072</v>
      </c>
    </row>
    <row r="2279" spans="1:8" x14ac:dyDescent="0.25">
      <c r="A2279" s="796" t="s">
        <v>853</v>
      </c>
      <c r="B2279" s="797">
        <v>2871</v>
      </c>
      <c r="C2279" s="797">
        <v>2871</v>
      </c>
      <c r="D2279" s="797">
        <v>12</v>
      </c>
      <c r="E2279" s="176">
        <f t="shared" si="214"/>
        <v>44053652.600000024</v>
      </c>
      <c r="F2279" s="176">
        <f t="shared" si="214"/>
        <v>1462453</v>
      </c>
      <c r="G2279" s="177">
        <f t="shared" si="210"/>
        <v>472200.59999998659</v>
      </c>
      <c r="H2279" s="177">
        <f t="shared" si="211"/>
        <v>1060</v>
      </c>
    </row>
    <row r="2280" spans="1:8" x14ac:dyDescent="0.25">
      <c r="A2280" s="796" t="s">
        <v>853</v>
      </c>
      <c r="B2280" s="797">
        <v>2874</v>
      </c>
      <c r="C2280" s="797">
        <v>2873.5</v>
      </c>
      <c r="D2280" s="797">
        <v>12</v>
      </c>
      <c r="E2280" s="176">
        <f t="shared" si="214"/>
        <v>44056526.100000024</v>
      </c>
      <c r="F2280" s="176">
        <f t="shared" si="214"/>
        <v>1462465</v>
      </c>
      <c r="G2280" s="177">
        <f t="shared" si="210"/>
        <v>469327.09999998659</v>
      </c>
      <c r="H2280" s="177">
        <f t="shared" si="211"/>
        <v>1048</v>
      </c>
    </row>
    <row r="2281" spans="1:8" x14ac:dyDescent="0.25">
      <c r="A2281" s="796" t="s">
        <v>853</v>
      </c>
      <c r="B2281" s="797">
        <v>2884</v>
      </c>
      <c r="C2281" s="797">
        <v>2884</v>
      </c>
      <c r="D2281" s="797">
        <v>6</v>
      </c>
      <c r="E2281" s="176">
        <f t="shared" si="214"/>
        <v>44059410.100000024</v>
      </c>
      <c r="F2281" s="176">
        <f t="shared" si="214"/>
        <v>1462471</v>
      </c>
      <c r="G2281" s="177">
        <f t="shared" si="210"/>
        <v>466443.09999998659</v>
      </c>
      <c r="H2281" s="177">
        <f t="shared" si="211"/>
        <v>1042</v>
      </c>
    </row>
    <row r="2282" spans="1:8" x14ac:dyDescent="0.25">
      <c r="A2282" s="796" t="s">
        <v>853</v>
      </c>
      <c r="B2282" s="797">
        <v>2894</v>
      </c>
      <c r="C2282" s="797">
        <v>2894.2</v>
      </c>
      <c r="D2282" s="797">
        <v>6</v>
      </c>
      <c r="E2282" s="176">
        <f t="shared" si="214"/>
        <v>44062304.300000027</v>
      </c>
      <c r="F2282" s="176">
        <f t="shared" si="214"/>
        <v>1462477</v>
      </c>
      <c r="G2282" s="177">
        <f t="shared" si="210"/>
        <v>463548.89999998361</v>
      </c>
      <c r="H2282" s="177">
        <f t="shared" si="211"/>
        <v>1036</v>
      </c>
    </row>
    <row r="2283" spans="1:8" x14ac:dyDescent="0.25">
      <c r="A2283" s="796" t="s">
        <v>853</v>
      </c>
      <c r="B2283" s="797">
        <v>2904</v>
      </c>
      <c r="C2283" s="797">
        <v>2904</v>
      </c>
      <c r="D2283" s="797">
        <v>9</v>
      </c>
      <c r="E2283" s="176">
        <f t="shared" si="214"/>
        <v>44065208.300000027</v>
      </c>
      <c r="F2283" s="176">
        <f t="shared" si="214"/>
        <v>1462486</v>
      </c>
      <c r="G2283" s="177">
        <f t="shared" si="210"/>
        <v>460644.89999998361</v>
      </c>
      <c r="H2283" s="177">
        <f t="shared" si="211"/>
        <v>1027</v>
      </c>
    </row>
    <row r="2284" spans="1:8" x14ac:dyDescent="0.25">
      <c r="A2284" s="796" t="s">
        <v>853</v>
      </c>
      <c r="B2284" s="797">
        <v>2907</v>
      </c>
      <c r="C2284" s="797">
        <v>2906.6</v>
      </c>
      <c r="D2284" s="797">
        <v>12</v>
      </c>
      <c r="E2284" s="176">
        <f t="shared" si="214"/>
        <v>44068114.900000028</v>
      </c>
      <c r="F2284" s="176">
        <f t="shared" si="214"/>
        <v>1462498</v>
      </c>
      <c r="G2284" s="177">
        <f t="shared" si="210"/>
        <v>457738.29999998212</v>
      </c>
      <c r="H2284" s="177">
        <f t="shared" si="211"/>
        <v>1015</v>
      </c>
    </row>
    <row r="2285" spans="1:8" x14ac:dyDescent="0.25">
      <c r="A2285" s="796" t="s">
        <v>853</v>
      </c>
      <c r="B2285" s="797">
        <v>2912</v>
      </c>
      <c r="C2285" s="797">
        <v>2912.3</v>
      </c>
      <c r="D2285" s="797">
        <v>6</v>
      </c>
      <c r="E2285" s="176">
        <f t="shared" si="214"/>
        <v>44071027.200000025</v>
      </c>
      <c r="F2285" s="176">
        <f t="shared" si="214"/>
        <v>1462504</v>
      </c>
      <c r="G2285" s="177">
        <f t="shared" si="210"/>
        <v>454825.9999999851</v>
      </c>
      <c r="H2285" s="177">
        <f t="shared" si="211"/>
        <v>1009</v>
      </c>
    </row>
    <row r="2286" spans="1:8" x14ac:dyDescent="0.25">
      <c r="A2286" s="796" t="s">
        <v>853</v>
      </c>
      <c r="B2286" s="797">
        <v>2918</v>
      </c>
      <c r="C2286" s="797">
        <v>2918.3</v>
      </c>
      <c r="D2286" s="797">
        <v>6</v>
      </c>
      <c r="E2286" s="176">
        <f t="shared" si="214"/>
        <v>44073945.500000022</v>
      </c>
      <c r="F2286" s="176">
        <f t="shared" si="214"/>
        <v>1462510</v>
      </c>
      <c r="G2286" s="177">
        <f t="shared" si="210"/>
        <v>451907.69999998808</v>
      </c>
      <c r="H2286" s="177">
        <f t="shared" si="211"/>
        <v>1003</v>
      </c>
    </row>
    <row r="2287" spans="1:8" x14ac:dyDescent="0.25">
      <c r="A2287" s="796" t="s">
        <v>853</v>
      </c>
      <c r="B2287" s="797">
        <v>2926</v>
      </c>
      <c r="C2287" s="797">
        <v>2925.6</v>
      </c>
      <c r="D2287" s="797">
        <v>12</v>
      </c>
      <c r="E2287" s="176">
        <f t="shared" si="214"/>
        <v>44076871.100000024</v>
      </c>
      <c r="F2287" s="176">
        <f t="shared" si="214"/>
        <v>1462522</v>
      </c>
      <c r="G2287" s="177">
        <f t="shared" si="210"/>
        <v>448982.09999998659</v>
      </c>
      <c r="H2287" s="177">
        <f t="shared" si="211"/>
        <v>991</v>
      </c>
    </row>
    <row r="2288" spans="1:8" x14ac:dyDescent="0.25">
      <c r="A2288" s="796" t="s">
        <v>853</v>
      </c>
      <c r="B2288" s="797">
        <v>2933</v>
      </c>
      <c r="C2288" s="797">
        <v>2933.4</v>
      </c>
      <c r="D2288" s="797">
        <v>6</v>
      </c>
      <c r="E2288" s="176">
        <f t="shared" si="214"/>
        <v>44079804.500000022</v>
      </c>
      <c r="F2288" s="176">
        <f t="shared" si="214"/>
        <v>1462528</v>
      </c>
      <c r="G2288" s="177">
        <f t="shared" si="210"/>
        <v>446048.69999998808</v>
      </c>
      <c r="H2288" s="177">
        <f t="shared" si="211"/>
        <v>985</v>
      </c>
    </row>
    <row r="2289" spans="1:8" x14ac:dyDescent="0.25">
      <c r="A2289" s="796" t="s">
        <v>853</v>
      </c>
      <c r="B2289" s="797">
        <v>2936</v>
      </c>
      <c r="C2289" s="797">
        <v>2936</v>
      </c>
      <c r="D2289" s="797">
        <v>10</v>
      </c>
      <c r="E2289" s="176">
        <f t="shared" si="214"/>
        <v>44082740.500000022</v>
      </c>
      <c r="F2289" s="176">
        <f t="shared" si="214"/>
        <v>1462538</v>
      </c>
      <c r="G2289" s="177">
        <f t="shared" si="210"/>
        <v>443112.69999998808</v>
      </c>
      <c r="H2289" s="177">
        <f t="shared" si="211"/>
        <v>975</v>
      </c>
    </row>
    <row r="2290" spans="1:8" x14ac:dyDescent="0.25">
      <c r="A2290" s="796" t="s">
        <v>853</v>
      </c>
      <c r="B2290" s="797">
        <v>2941</v>
      </c>
      <c r="C2290" s="797">
        <v>2941.2</v>
      </c>
      <c r="D2290" s="797">
        <v>6</v>
      </c>
      <c r="E2290" s="176">
        <f t="shared" si="214"/>
        <v>44085681.700000025</v>
      </c>
      <c r="F2290" s="176">
        <f t="shared" si="214"/>
        <v>1462544</v>
      </c>
      <c r="G2290" s="177">
        <f t="shared" si="210"/>
        <v>440171.4999999851</v>
      </c>
      <c r="H2290" s="177">
        <f t="shared" si="211"/>
        <v>969</v>
      </c>
    </row>
    <row r="2291" spans="1:8" x14ac:dyDescent="0.25">
      <c r="A2291" s="796" t="s">
        <v>853</v>
      </c>
      <c r="B2291" s="797">
        <v>2944</v>
      </c>
      <c r="C2291" s="797">
        <v>2943.9</v>
      </c>
      <c r="D2291" s="797">
        <v>6</v>
      </c>
      <c r="E2291" s="176">
        <f t="shared" si="214"/>
        <v>44088625.600000024</v>
      </c>
      <c r="F2291" s="176">
        <f t="shared" si="214"/>
        <v>1462550</v>
      </c>
      <c r="G2291" s="177">
        <f t="shared" si="210"/>
        <v>437227.59999998659</v>
      </c>
      <c r="H2291" s="177">
        <f t="shared" si="211"/>
        <v>963</v>
      </c>
    </row>
    <row r="2292" spans="1:8" x14ac:dyDescent="0.25">
      <c r="A2292" s="796" t="s">
        <v>853</v>
      </c>
      <c r="B2292" s="797">
        <v>2948</v>
      </c>
      <c r="C2292" s="797">
        <v>2948</v>
      </c>
      <c r="D2292" s="797">
        <v>12</v>
      </c>
      <c r="E2292" s="176">
        <f t="shared" ref="E2292:F2307" si="215">E2291+C2292</f>
        <v>44091573.600000024</v>
      </c>
      <c r="F2292" s="176">
        <f t="shared" si="215"/>
        <v>1462562</v>
      </c>
      <c r="G2292" s="177">
        <f t="shared" si="210"/>
        <v>434279.59999998659</v>
      </c>
      <c r="H2292" s="177">
        <f t="shared" si="211"/>
        <v>951</v>
      </c>
    </row>
    <row r="2293" spans="1:8" x14ac:dyDescent="0.25">
      <c r="A2293" s="796" t="s">
        <v>853</v>
      </c>
      <c r="B2293" s="797">
        <v>2949</v>
      </c>
      <c r="C2293" s="797">
        <v>5898</v>
      </c>
      <c r="D2293" s="797">
        <v>18</v>
      </c>
      <c r="E2293" s="176">
        <f t="shared" si="215"/>
        <v>44097471.600000024</v>
      </c>
      <c r="F2293" s="176">
        <f t="shared" si="215"/>
        <v>1462580</v>
      </c>
      <c r="G2293" s="177">
        <f t="shared" si="210"/>
        <v>428381.59999998659</v>
      </c>
      <c r="H2293" s="177">
        <f t="shared" si="211"/>
        <v>933</v>
      </c>
    </row>
    <row r="2294" spans="1:8" x14ac:dyDescent="0.25">
      <c r="A2294" s="796" t="s">
        <v>853</v>
      </c>
      <c r="B2294" s="797">
        <v>2950</v>
      </c>
      <c r="C2294" s="797">
        <v>2950.4</v>
      </c>
      <c r="D2294" s="797">
        <v>12</v>
      </c>
      <c r="E2294" s="176">
        <f t="shared" si="215"/>
        <v>44100422.000000022</v>
      </c>
      <c r="F2294" s="176">
        <f t="shared" si="215"/>
        <v>1462592</v>
      </c>
      <c r="G2294" s="177">
        <f t="shared" si="210"/>
        <v>425431.19999998808</v>
      </c>
      <c r="H2294" s="177">
        <f t="shared" si="211"/>
        <v>921</v>
      </c>
    </row>
    <row r="2295" spans="1:8" x14ac:dyDescent="0.25">
      <c r="A2295" s="796" t="s">
        <v>853</v>
      </c>
      <c r="B2295" s="797">
        <v>2951</v>
      </c>
      <c r="C2295" s="797">
        <v>2950.6</v>
      </c>
      <c r="D2295" s="797">
        <v>12</v>
      </c>
      <c r="E2295" s="176">
        <f t="shared" si="215"/>
        <v>44103372.600000024</v>
      </c>
      <c r="F2295" s="176">
        <f t="shared" si="215"/>
        <v>1462604</v>
      </c>
      <c r="G2295" s="177">
        <f t="shared" si="210"/>
        <v>422480.59999998659</v>
      </c>
      <c r="H2295" s="177">
        <f t="shared" si="211"/>
        <v>909</v>
      </c>
    </row>
    <row r="2296" spans="1:8" x14ac:dyDescent="0.25">
      <c r="A2296" s="796" t="s">
        <v>853</v>
      </c>
      <c r="B2296" s="797">
        <v>2955</v>
      </c>
      <c r="C2296" s="797">
        <v>2954.9</v>
      </c>
      <c r="D2296" s="797">
        <v>12</v>
      </c>
      <c r="E2296" s="176">
        <f t="shared" si="215"/>
        <v>44106327.500000022</v>
      </c>
      <c r="F2296" s="176">
        <f t="shared" si="215"/>
        <v>1462616</v>
      </c>
      <c r="G2296" s="177">
        <f t="shared" si="210"/>
        <v>419525.69999998808</v>
      </c>
      <c r="H2296" s="177">
        <f t="shared" si="211"/>
        <v>897</v>
      </c>
    </row>
    <row r="2297" spans="1:8" x14ac:dyDescent="0.25">
      <c r="A2297" s="796" t="s">
        <v>853</v>
      </c>
      <c r="B2297" s="797">
        <v>2974</v>
      </c>
      <c r="C2297" s="797">
        <v>2973.6</v>
      </c>
      <c r="D2297" s="797">
        <v>12</v>
      </c>
      <c r="E2297" s="176">
        <f t="shared" si="215"/>
        <v>44109301.100000024</v>
      </c>
      <c r="F2297" s="176">
        <f t="shared" si="215"/>
        <v>1462628</v>
      </c>
      <c r="G2297" s="177">
        <f t="shared" si="210"/>
        <v>416552.09999998659</v>
      </c>
      <c r="H2297" s="177">
        <f t="shared" si="211"/>
        <v>885</v>
      </c>
    </row>
    <row r="2298" spans="1:8" x14ac:dyDescent="0.25">
      <c r="A2298" s="796" t="s">
        <v>853</v>
      </c>
      <c r="B2298" s="797">
        <v>2988</v>
      </c>
      <c r="C2298" s="797">
        <v>2987.8</v>
      </c>
      <c r="D2298" s="797">
        <v>12</v>
      </c>
      <c r="E2298" s="176">
        <f t="shared" si="215"/>
        <v>44112288.900000021</v>
      </c>
      <c r="F2298" s="176">
        <f t="shared" si="215"/>
        <v>1462640</v>
      </c>
      <c r="G2298" s="177">
        <f t="shared" si="210"/>
        <v>413564.29999998957</v>
      </c>
      <c r="H2298" s="177">
        <f t="shared" si="211"/>
        <v>873</v>
      </c>
    </row>
    <row r="2299" spans="1:8" x14ac:dyDescent="0.25">
      <c r="A2299" s="796" t="s">
        <v>853</v>
      </c>
      <c r="B2299" s="797">
        <v>3022</v>
      </c>
      <c r="C2299" s="797">
        <v>3022.4</v>
      </c>
      <c r="D2299" s="797">
        <v>12</v>
      </c>
      <c r="E2299" s="176">
        <f t="shared" si="215"/>
        <v>44115311.300000019</v>
      </c>
      <c r="F2299" s="176">
        <f t="shared" si="215"/>
        <v>1462652</v>
      </c>
      <c r="G2299" s="177">
        <f t="shared" si="210"/>
        <v>410541.89999999106</v>
      </c>
      <c r="H2299" s="177">
        <f t="shared" si="211"/>
        <v>861</v>
      </c>
    </row>
    <row r="2300" spans="1:8" x14ac:dyDescent="0.25">
      <c r="A2300" s="796" t="s">
        <v>853</v>
      </c>
      <c r="B2300" s="797">
        <v>3024</v>
      </c>
      <c r="C2300" s="797">
        <v>3023.9</v>
      </c>
      <c r="D2300" s="797">
        <v>12</v>
      </c>
      <c r="E2300" s="176">
        <f t="shared" si="215"/>
        <v>44118335.200000018</v>
      </c>
      <c r="F2300" s="176">
        <f t="shared" si="215"/>
        <v>1462664</v>
      </c>
      <c r="G2300" s="177">
        <f t="shared" si="210"/>
        <v>407517.99999999255</v>
      </c>
      <c r="H2300" s="177">
        <f t="shared" si="211"/>
        <v>849</v>
      </c>
    </row>
    <row r="2301" spans="1:8" x14ac:dyDescent="0.25">
      <c r="A2301" s="796" t="s">
        <v>853</v>
      </c>
      <c r="B2301" s="797">
        <v>3026</v>
      </c>
      <c r="C2301" s="797">
        <v>3025.7</v>
      </c>
      <c r="D2301" s="797">
        <v>10</v>
      </c>
      <c r="E2301" s="176">
        <f t="shared" si="215"/>
        <v>44121360.900000021</v>
      </c>
      <c r="F2301" s="176">
        <f t="shared" si="215"/>
        <v>1462674</v>
      </c>
      <c r="G2301" s="177">
        <f t="shared" si="210"/>
        <v>404492.29999998957</v>
      </c>
      <c r="H2301" s="177">
        <f t="shared" si="211"/>
        <v>839</v>
      </c>
    </row>
    <row r="2302" spans="1:8" x14ac:dyDescent="0.25">
      <c r="A2302" s="796" t="s">
        <v>853</v>
      </c>
      <c r="B2302" s="797">
        <v>3030</v>
      </c>
      <c r="C2302" s="797">
        <v>3029.9</v>
      </c>
      <c r="D2302" s="797">
        <v>12</v>
      </c>
      <c r="E2302" s="176">
        <f t="shared" si="215"/>
        <v>44124390.800000019</v>
      </c>
      <c r="F2302" s="176">
        <f t="shared" si="215"/>
        <v>1462686</v>
      </c>
      <c r="G2302" s="177">
        <f t="shared" si="210"/>
        <v>401462.39999999106</v>
      </c>
      <c r="H2302" s="177">
        <f t="shared" si="211"/>
        <v>827</v>
      </c>
    </row>
    <row r="2303" spans="1:8" x14ac:dyDescent="0.25">
      <c r="A2303" s="796" t="s">
        <v>853</v>
      </c>
      <c r="B2303" s="797">
        <v>3059</v>
      </c>
      <c r="C2303" s="797">
        <v>3058.6</v>
      </c>
      <c r="D2303" s="797">
        <v>6</v>
      </c>
      <c r="E2303" s="176">
        <f t="shared" si="215"/>
        <v>44127449.400000021</v>
      </c>
      <c r="F2303" s="176">
        <f t="shared" si="215"/>
        <v>1462692</v>
      </c>
      <c r="G2303" s="177">
        <f t="shared" si="210"/>
        <v>398403.79999998957</v>
      </c>
      <c r="H2303" s="177">
        <f t="shared" si="211"/>
        <v>821</v>
      </c>
    </row>
    <row r="2304" spans="1:8" x14ac:dyDescent="0.25">
      <c r="A2304" s="796" t="s">
        <v>853</v>
      </c>
      <c r="B2304" s="797">
        <v>3068</v>
      </c>
      <c r="C2304" s="797">
        <v>3068.4</v>
      </c>
      <c r="D2304" s="797">
        <v>12</v>
      </c>
      <c r="E2304" s="176">
        <f t="shared" si="215"/>
        <v>44130517.800000019</v>
      </c>
      <c r="F2304" s="176">
        <f t="shared" si="215"/>
        <v>1462704</v>
      </c>
      <c r="G2304" s="177">
        <f t="shared" si="210"/>
        <v>395335.39999999106</v>
      </c>
      <c r="H2304" s="177">
        <f t="shared" si="211"/>
        <v>809</v>
      </c>
    </row>
    <row r="2305" spans="1:8" x14ac:dyDescent="0.25">
      <c r="A2305" s="796" t="s">
        <v>853</v>
      </c>
      <c r="B2305" s="797">
        <v>3072</v>
      </c>
      <c r="C2305" s="797">
        <v>3071.8</v>
      </c>
      <c r="D2305" s="797">
        <v>6</v>
      </c>
      <c r="E2305" s="176">
        <f t="shared" si="215"/>
        <v>44133589.600000016</v>
      </c>
      <c r="F2305" s="176">
        <f t="shared" si="215"/>
        <v>1462710</v>
      </c>
      <c r="G2305" s="177">
        <f t="shared" si="210"/>
        <v>392263.59999999404</v>
      </c>
      <c r="H2305" s="177">
        <f t="shared" si="211"/>
        <v>803</v>
      </c>
    </row>
    <row r="2306" spans="1:8" x14ac:dyDescent="0.25">
      <c r="A2306" s="796" t="s">
        <v>853</v>
      </c>
      <c r="B2306" s="797">
        <v>3082</v>
      </c>
      <c r="C2306" s="797">
        <v>3082.4</v>
      </c>
      <c r="D2306" s="797">
        <v>6</v>
      </c>
      <c r="E2306" s="176">
        <f t="shared" si="215"/>
        <v>44136672.000000015</v>
      </c>
      <c r="F2306" s="176">
        <f t="shared" si="215"/>
        <v>1462716</v>
      </c>
      <c r="G2306" s="177">
        <f t="shared" si="210"/>
        <v>389181.19999999553</v>
      </c>
      <c r="H2306" s="177">
        <f t="shared" si="211"/>
        <v>797</v>
      </c>
    </row>
    <row r="2307" spans="1:8" x14ac:dyDescent="0.25">
      <c r="A2307" s="796" t="s">
        <v>853</v>
      </c>
      <c r="B2307" s="797">
        <v>3084</v>
      </c>
      <c r="C2307" s="797">
        <v>3083.6</v>
      </c>
      <c r="D2307" s="797">
        <v>12</v>
      </c>
      <c r="E2307" s="176">
        <f t="shared" si="215"/>
        <v>44139755.600000016</v>
      </c>
      <c r="F2307" s="176">
        <f t="shared" si="215"/>
        <v>1462728</v>
      </c>
      <c r="G2307" s="177">
        <f t="shared" ref="G2307:G2370" si="216">$E$2394-E2307</f>
        <v>386097.59999999404</v>
      </c>
      <c r="H2307" s="177">
        <f t="shared" ref="H2307:H2370" si="217">$F$2394-F2307</f>
        <v>785</v>
      </c>
    </row>
    <row r="2308" spans="1:8" x14ac:dyDescent="0.25">
      <c r="A2308" s="796" t="s">
        <v>853</v>
      </c>
      <c r="B2308" s="797">
        <v>3109</v>
      </c>
      <c r="C2308" s="797">
        <v>3108.5</v>
      </c>
      <c r="D2308" s="797">
        <v>12</v>
      </c>
      <c r="E2308" s="176">
        <f t="shared" ref="E2308:F2323" si="218">E2307+C2308</f>
        <v>44142864.100000016</v>
      </c>
      <c r="F2308" s="176">
        <f t="shared" si="218"/>
        <v>1462740</v>
      </c>
      <c r="G2308" s="177">
        <f t="shared" si="216"/>
        <v>382989.09999999404</v>
      </c>
      <c r="H2308" s="177">
        <f t="shared" si="217"/>
        <v>773</v>
      </c>
    </row>
    <row r="2309" spans="1:8" x14ac:dyDescent="0.25">
      <c r="A2309" s="796" t="s">
        <v>853</v>
      </c>
      <c r="B2309" s="797">
        <v>3115</v>
      </c>
      <c r="C2309" s="797">
        <v>3115.4</v>
      </c>
      <c r="D2309" s="797">
        <v>11</v>
      </c>
      <c r="E2309" s="176">
        <f t="shared" si="218"/>
        <v>44145979.500000015</v>
      </c>
      <c r="F2309" s="176">
        <f t="shared" si="218"/>
        <v>1462751</v>
      </c>
      <c r="G2309" s="177">
        <f t="shared" si="216"/>
        <v>379873.69999999553</v>
      </c>
      <c r="H2309" s="177">
        <f t="shared" si="217"/>
        <v>762</v>
      </c>
    </row>
    <row r="2310" spans="1:8" x14ac:dyDescent="0.25">
      <c r="A2310" s="796" t="s">
        <v>853</v>
      </c>
      <c r="B2310" s="797">
        <v>3128</v>
      </c>
      <c r="C2310" s="797">
        <v>3127.6</v>
      </c>
      <c r="D2310" s="797">
        <v>12</v>
      </c>
      <c r="E2310" s="176">
        <f t="shared" si="218"/>
        <v>44149107.100000016</v>
      </c>
      <c r="F2310" s="176">
        <f t="shared" si="218"/>
        <v>1462763</v>
      </c>
      <c r="G2310" s="177">
        <f t="shared" si="216"/>
        <v>376746.09999999404</v>
      </c>
      <c r="H2310" s="177">
        <f t="shared" si="217"/>
        <v>750</v>
      </c>
    </row>
    <row r="2311" spans="1:8" x14ac:dyDescent="0.25">
      <c r="A2311" s="796" t="s">
        <v>853</v>
      </c>
      <c r="B2311" s="797">
        <v>3131</v>
      </c>
      <c r="C2311" s="797">
        <v>3130.6</v>
      </c>
      <c r="D2311" s="797">
        <v>12</v>
      </c>
      <c r="E2311" s="176">
        <f t="shared" si="218"/>
        <v>44152237.700000018</v>
      </c>
      <c r="F2311" s="176">
        <f t="shared" si="218"/>
        <v>1462775</v>
      </c>
      <c r="G2311" s="177">
        <f t="shared" si="216"/>
        <v>373615.49999999255</v>
      </c>
      <c r="H2311" s="177">
        <f t="shared" si="217"/>
        <v>738</v>
      </c>
    </row>
    <row r="2312" spans="1:8" x14ac:dyDescent="0.25">
      <c r="A2312" s="796" t="s">
        <v>853</v>
      </c>
      <c r="B2312" s="797">
        <v>3153</v>
      </c>
      <c r="C2312" s="797">
        <v>3152.8</v>
      </c>
      <c r="D2312" s="797">
        <v>12</v>
      </c>
      <c r="E2312" s="176">
        <f t="shared" si="218"/>
        <v>44155390.500000015</v>
      </c>
      <c r="F2312" s="176">
        <f t="shared" si="218"/>
        <v>1462787</v>
      </c>
      <c r="G2312" s="177">
        <f t="shared" si="216"/>
        <v>370462.69999999553</v>
      </c>
      <c r="H2312" s="177">
        <f t="shared" si="217"/>
        <v>726</v>
      </c>
    </row>
    <row r="2313" spans="1:8" x14ac:dyDescent="0.25">
      <c r="A2313" s="796" t="s">
        <v>853</v>
      </c>
      <c r="B2313" s="797">
        <v>3154</v>
      </c>
      <c r="C2313" s="797">
        <v>3153.7</v>
      </c>
      <c r="D2313" s="797">
        <v>12</v>
      </c>
      <c r="E2313" s="176">
        <f t="shared" si="218"/>
        <v>44158544.200000018</v>
      </c>
      <c r="F2313" s="176">
        <f t="shared" si="218"/>
        <v>1462799</v>
      </c>
      <c r="G2313" s="177">
        <f t="shared" si="216"/>
        <v>367308.99999999255</v>
      </c>
      <c r="H2313" s="177">
        <f t="shared" si="217"/>
        <v>714</v>
      </c>
    </row>
    <row r="2314" spans="1:8" x14ac:dyDescent="0.25">
      <c r="A2314" s="796" t="s">
        <v>853</v>
      </c>
      <c r="B2314" s="797">
        <v>3160</v>
      </c>
      <c r="C2314" s="797">
        <v>3159.5</v>
      </c>
      <c r="D2314" s="797">
        <v>12</v>
      </c>
      <c r="E2314" s="176">
        <f t="shared" si="218"/>
        <v>44161703.700000018</v>
      </c>
      <c r="F2314" s="176">
        <f t="shared" si="218"/>
        <v>1462811</v>
      </c>
      <c r="G2314" s="177">
        <f t="shared" si="216"/>
        <v>364149.49999999255</v>
      </c>
      <c r="H2314" s="177">
        <f t="shared" si="217"/>
        <v>702</v>
      </c>
    </row>
    <row r="2315" spans="1:8" x14ac:dyDescent="0.25">
      <c r="A2315" s="796" t="s">
        <v>853</v>
      </c>
      <c r="B2315" s="797">
        <v>3163</v>
      </c>
      <c r="C2315" s="797">
        <v>3162.8</v>
      </c>
      <c r="D2315" s="797">
        <v>6</v>
      </c>
      <c r="E2315" s="176">
        <f t="shared" si="218"/>
        <v>44164866.500000015</v>
      </c>
      <c r="F2315" s="176">
        <f t="shared" si="218"/>
        <v>1462817</v>
      </c>
      <c r="G2315" s="177">
        <f t="shared" si="216"/>
        <v>360986.69999999553</v>
      </c>
      <c r="H2315" s="177">
        <f t="shared" si="217"/>
        <v>696</v>
      </c>
    </row>
    <row r="2316" spans="1:8" x14ac:dyDescent="0.25">
      <c r="A2316" s="796" t="s">
        <v>853</v>
      </c>
      <c r="B2316" s="797">
        <v>3170</v>
      </c>
      <c r="C2316" s="797">
        <v>3170.4</v>
      </c>
      <c r="D2316" s="797">
        <v>6</v>
      </c>
      <c r="E2316" s="176">
        <f t="shared" si="218"/>
        <v>44168036.900000013</v>
      </c>
      <c r="F2316" s="176">
        <f t="shared" si="218"/>
        <v>1462823</v>
      </c>
      <c r="G2316" s="177">
        <f t="shared" si="216"/>
        <v>357816.29999999702</v>
      </c>
      <c r="H2316" s="177">
        <f t="shared" si="217"/>
        <v>690</v>
      </c>
    </row>
    <row r="2317" spans="1:8" x14ac:dyDescent="0.25">
      <c r="A2317" s="796" t="s">
        <v>853</v>
      </c>
      <c r="B2317" s="797">
        <v>3185</v>
      </c>
      <c r="C2317" s="797">
        <v>3185.3</v>
      </c>
      <c r="D2317" s="797">
        <v>6</v>
      </c>
      <c r="E2317" s="176">
        <f t="shared" si="218"/>
        <v>44171222.20000001</v>
      </c>
      <c r="F2317" s="176">
        <f t="shared" si="218"/>
        <v>1462829</v>
      </c>
      <c r="G2317" s="177">
        <f t="shared" si="216"/>
        <v>354631</v>
      </c>
      <c r="H2317" s="177">
        <f t="shared" si="217"/>
        <v>684</v>
      </c>
    </row>
    <row r="2318" spans="1:8" x14ac:dyDescent="0.25">
      <c r="A2318" s="796" t="s">
        <v>853</v>
      </c>
      <c r="B2318" s="797">
        <v>3214</v>
      </c>
      <c r="C2318" s="797">
        <v>3213.7</v>
      </c>
      <c r="D2318" s="797">
        <v>6</v>
      </c>
      <c r="E2318" s="176">
        <f t="shared" si="218"/>
        <v>44174435.900000013</v>
      </c>
      <c r="F2318" s="176">
        <f t="shared" si="218"/>
        <v>1462835</v>
      </c>
      <c r="G2318" s="177">
        <f t="shared" si="216"/>
        <v>351417.29999999702</v>
      </c>
      <c r="H2318" s="177">
        <f t="shared" si="217"/>
        <v>678</v>
      </c>
    </row>
    <row r="2319" spans="1:8" x14ac:dyDescent="0.25">
      <c r="A2319" s="796" t="s">
        <v>853</v>
      </c>
      <c r="B2319" s="797">
        <v>3218</v>
      </c>
      <c r="C2319" s="797">
        <v>3218</v>
      </c>
      <c r="D2319" s="797">
        <v>12</v>
      </c>
      <c r="E2319" s="176">
        <f t="shared" si="218"/>
        <v>44177653.900000013</v>
      </c>
      <c r="F2319" s="176">
        <f t="shared" si="218"/>
        <v>1462847</v>
      </c>
      <c r="G2319" s="177">
        <f t="shared" si="216"/>
        <v>348199.29999999702</v>
      </c>
      <c r="H2319" s="177">
        <f t="shared" si="217"/>
        <v>666</v>
      </c>
    </row>
    <row r="2320" spans="1:8" x14ac:dyDescent="0.25">
      <c r="A2320" s="796" t="s">
        <v>853</v>
      </c>
      <c r="B2320" s="797">
        <v>3224</v>
      </c>
      <c r="C2320" s="797">
        <v>3223.6</v>
      </c>
      <c r="D2320" s="797">
        <v>12</v>
      </c>
      <c r="E2320" s="176">
        <f t="shared" si="218"/>
        <v>44180877.500000015</v>
      </c>
      <c r="F2320" s="176">
        <f t="shared" si="218"/>
        <v>1462859</v>
      </c>
      <c r="G2320" s="177">
        <f t="shared" si="216"/>
        <v>344975.69999999553</v>
      </c>
      <c r="H2320" s="177">
        <f t="shared" si="217"/>
        <v>654</v>
      </c>
    </row>
    <row r="2321" spans="1:8" x14ac:dyDescent="0.25">
      <c r="A2321" s="796" t="s">
        <v>853</v>
      </c>
      <c r="B2321" s="797">
        <v>3231</v>
      </c>
      <c r="C2321" s="797">
        <v>3230.5</v>
      </c>
      <c r="D2321" s="797">
        <v>6</v>
      </c>
      <c r="E2321" s="176">
        <f t="shared" si="218"/>
        <v>44184108.000000015</v>
      </c>
      <c r="F2321" s="176">
        <f t="shared" si="218"/>
        <v>1462865</v>
      </c>
      <c r="G2321" s="177">
        <f t="shared" si="216"/>
        <v>341745.19999999553</v>
      </c>
      <c r="H2321" s="177">
        <f t="shared" si="217"/>
        <v>648</v>
      </c>
    </row>
    <row r="2322" spans="1:8" x14ac:dyDescent="0.25">
      <c r="A2322" s="796" t="s">
        <v>853</v>
      </c>
      <c r="B2322" s="797">
        <v>3236</v>
      </c>
      <c r="C2322" s="797">
        <v>3236.1</v>
      </c>
      <c r="D2322" s="797">
        <v>12</v>
      </c>
      <c r="E2322" s="176">
        <f t="shared" si="218"/>
        <v>44187344.100000016</v>
      </c>
      <c r="F2322" s="176">
        <f t="shared" si="218"/>
        <v>1462877</v>
      </c>
      <c r="G2322" s="177">
        <f t="shared" si="216"/>
        <v>338509.09999999404</v>
      </c>
      <c r="H2322" s="177">
        <f t="shared" si="217"/>
        <v>636</v>
      </c>
    </row>
    <row r="2323" spans="1:8" x14ac:dyDescent="0.25">
      <c r="A2323" s="796" t="s">
        <v>853</v>
      </c>
      <c r="B2323" s="797">
        <v>3240</v>
      </c>
      <c r="C2323" s="797">
        <v>3239.8</v>
      </c>
      <c r="D2323" s="797">
        <v>6</v>
      </c>
      <c r="E2323" s="176">
        <f t="shared" si="218"/>
        <v>44190583.900000013</v>
      </c>
      <c r="F2323" s="176">
        <f t="shared" si="218"/>
        <v>1462883</v>
      </c>
      <c r="G2323" s="177">
        <f t="shared" si="216"/>
        <v>335269.29999999702</v>
      </c>
      <c r="H2323" s="177">
        <f t="shared" si="217"/>
        <v>630</v>
      </c>
    </row>
    <row r="2324" spans="1:8" x14ac:dyDescent="0.25">
      <c r="A2324" s="796" t="s">
        <v>853</v>
      </c>
      <c r="B2324" s="797">
        <v>3248</v>
      </c>
      <c r="C2324" s="797">
        <v>3247.9</v>
      </c>
      <c r="D2324" s="797">
        <v>12</v>
      </c>
      <c r="E2324" s="176">
        <f t="shared" ref="E2324:F2339" si="219">E2323+C2324</f>
        <v>44193831.800000012</v>
      </c>
      <c r="F2324" s="176">
        <f t="shared" si="219"/>
        <v>1462895</v>
      </c>
      <c r="G2324" s="177">
        <f t="shared" si="216"/>
        <v>332021.39999999851</v>
      </c>
      <c r="H2324" s="177">
        <f t="shared" si="217"/>
        <v>618</v>
      </c>
    </row>
    <row r="2325" spans="1:8" x14ac:dyDescent="0.25">
      <c r="A2325" s="796" t="s">
        <v>853</v>
      </c>
      <c r="B2325" s="797">
        <v>3261</v>
      </c>
      <c r="C2325" s="797">
        <v>3261.4</v>
      </c>
      <c r="D2325" s="797">
        <v>12</v>
      </c>
      <c r="E2325" s="176">
        <f t="shared" si="219"/>
        <v>44197093.20000001</v>
      </c>
      <c r="F2325" s="176">
        <f t="shared" si="219"/>
        <v>1462907</v>
      </c>
      <c r="G2325" s="177">
        <f t="shared" si="216"/>
        <v>328760</v>
      </c>
      <c r="H2325" s="177">
        <f t="shared" si="217"/>
        <v>606</v>
      </c>
    </row>
    <row r="2326" spans="1:8" x14ac:dyDescent="0.25">
      <c r="A2326" s="796" t="s">
        <v>853</v>
      </c>
      <c r="B2326" s="797">
        <v>3283</v>
      </c>
      <c r="C2326" s="797">
        <v>3282.8</v>
      </c>
      <c r="D2326" s="797">
        <v>6</v>
      </c>
      <c r="E2326" s="176">
        <f t="shared" si="219"/>
        <v>44200376.000000007</v>
      </c>
      <c r="F2326" s="176">
        <f t="shared" si="219"/>
        <v>1462913</v>
      </c>
      <c r="G2326" s="177">
        <f t="shared" si="216"/>
        <v>325477.20000000298</v>
      </c>
      <c r="H2326" s="177">
        <f t="shared" si="217"/>
        <v>600</v>
      </c>
    </row>
    <row r="2327" spans="1:8" x14ac:dyDescent="0.25">
      <c r="A2327" s="796" t="s">
        <v>853</v>
      </c>
      <c r="B2327" s="797">
        <v>3285</v>
      </c>
      <c r="C2327" s="797">
        <v>3284.7</v>
      </c>
      <c r="D2327" s="797">
        <v>6</v>
      </c>
      <c r="E2327" s="176">
        <f t="shared" si="219"/>
        <v>44203660.70000001</v>
      </c>
      <c r="F2327" s="176">
        <f t="shared" si="219"/>
        <v>1462919</v>
      </c>
      <c r="G2327" s="177">
        <f t="shared" si="216"/>
        <v>322192.5</v>
      </c>
      <c r="H2327" s="177">
        <f t="shared" si="217"/>
        <v>594</v>
      </c>
    </row>
    <row r="2328" spans="1:8" x14ac:dyDescent="0.25">
      <c r="A2328" s="796" t="s">
        <v>853</v>
      </c>
      <c r="B2328" s="797">
        <v>3287</v>
      </c>
      <c r="C2328" s="797">
        <v>3286.5</v>
      </c>
      <c r="D2328" s="797">
        <v>6</v>
      </c>
      <c r="E2328" s="176">
        <f t="shared" si="219"/>
        <v>44206947.20000001</v>
      </c>
      <c r="F2328" s="176">
        <f t="shared" si="219"/>
        <v>1462925</v>
      </c>
      <c r="G2328" s="177">
        <f t="shared" si="216"/>
        <v>318906</v>
      </c>
      <c r="H2328" s="177">
        <f t="shared" si="217"/>
        <v>588</v>
      </c>
    </row>
    <row r="2329" spans="1:8" x14ac:dyDescent="0.25">
      <c r="A2329" s="796" t="s">
        <v>853</v>
      </c>
      <c r="B2329" s="797">
        <v>3309</v>
      </c>
      <c r="C2329" s="797">
        <v>3308.5</v>
      </c>
      <c r="D2329" s="797">
        <v>6</v>
      </c>
      <c r="E2329" s="176">
        <f t="shared" si="219"/>
        <v>44210255.70000001</v>
      </c>
      <c r="F2329" s="176">
        <f t="shared" si="219"/>
        <v>1462931</v>
      </c>
      <c r="G2329" s="177">
        <f t="shared" si="216"/>
        <v>315597.5</v>
      </c>
      <c r="H2329" s="177">
        <f t="shared" si="217"/>
        <v>582</v>
      </c>
    </row>
    <row r="2330" spans="1:8" x14ac:dyDescent="0.25">
      <c r="A2330" s="796" t="s">
        <v>853</v>
      </c>
      <c r="B2330" s="797">
        <v>3335</v>
      </c>
      <c r="C2330" s="797">
        <v>3335.1</v>
      </c>
      <c r="D2330" s="797">
        <v>12</v>
      </c>
      <c r="E2330" s="176">
        <f t="shared" si="219"/>
        <v>44213590.800000012</v>
      </c>
      <c r="F2330" s="176">
        <f t="shared" si="219"/>
        <v>1462943</v>
      </c>
      <c r="G2330" s="177">
        <f t="shared" si="216"/>
        <v>312262.39999999851</v>
      </c>
      <c r="H2330" s="177">
        <f t="shared" si="217"/>
        <v>570</v>
      </c>
    </row>
    <row r="2331" spans="1:8" x14ac:dyDescent="0.25">
      <c r="A2331" s="796" t="s">
        <v>853</v>
      </c>
      <c r="B2331" s="797">
        <v>3344</v>
      </c>
      <c r="C2331" s="797">
        <v>3344</v>
      </c>
      <c r="D2331" s="797">
        <v>6</v>
      </c>
      <c r="E2331" s="176">
        <f t="shared" si="219"/>
        <v>44216934.800000012</v>
      </c>
      <c r="F2331" s="176">
        <f t="shared" si="219"/>
        <v>1462949</v>
      </c>
      <c r="G2331" s="177">
        <f t="shared" si="216"/>
        <v>308918.39999999851</v>
      </c>
      <c r="H2331" s="177">
        <f t="shared" si="217"/>
        <v>564</v>
      </c>
    </row>
    <row r="2332" spans="1:8" x14ac:dyDescent="0.25">
      <c r="A2332" s="796" t="s">
        <v>853</v>
      </c>
      <c r="B2332" s="797">
        <v>3355</v>
      </c>
      <c r="C2332" s="797">
        <v>3354.7</v>
      </c>
      <c r="D2332" s="797">
        <v>12</v>
      </c>
      <c r="E2332" s="176">
        <f t="shared" si="219"/>
        <v>44220289.500000015</v>
      </c>
      <c r="F2332" s="176">
        <f t="shared" si="219"/>
        <v>1462961</v>
      </c>
      <c r="G2332" s="177">
        <f t="shared" si="216"/>
        <v>305563.69999999553</v>
      </c>
      <c r="H2332" s="177">
        <f t="shared" si="217"/>
        <v>552</v>
      </c>
    </row>
    <row r="2333" spans="1:8" x14ac:dyDescent="0.25">
      <c r="A2333" s="796" t="s">
        <v>853</v>
      </c>
      <c r="B2333" s="797">
        <v>3380</v>
      </c>
      <c r="C2333" s="797">
        <v>3380.3</v>
      </c>
      <c r="D2333" s="797">
        <v>12</v>
      </c>
      <c r="E2333" s="176">
        <f t="shared" si="219"/>
        <v>44223669.800000012</v>
      </c>
      <c r="F2333" s="176">
        <f t="shared" si="219"/>
        <v>1462973</v>
      </c>
      <c r="G2333" s="177">
        <f t="shared" si="216"/>
        <v>302183.39999999851</v>
      </c>
      <c r="H2333" s="177">
        <f t="shared" si="217"/>
        <v>540</v>
      </c>
    </row>
    <row r="2334" spans="1:8" x14ac:dyDescent="0.25">
      <c r="A2334" s="796" t="s">
        <v>853</v>
      </c>
      <c r="B2334" s="797">
        <v>3382</v>
      </c>
      <c r="C2334" s="797">
        <v>3381.9</v>
      </c>
      <c r="D2334" s="797">
        <v>12</v>
      </c>
      <c r="E2334" s="176">
        <f t="shared" si="219"/>
        <v>44227051.70000001</v>
      </c>
      <c r="F2334" s="176">
        <f t="shared" si="219"/>
        <v>1462985</v>
      </c>
      <c r="G2334" s="177">
        <f t="shared" si="216"/>
        <v>298801.5</v>
      </c>
      <c r="H2334" s="177">
        <f t="shared" si="217"/>
        <v>528</v>
      </c>
    </row>
    <row r="2335" spans="1:8" x14ac:dyDescent="0.25">
      <c r="A2335" s="796" t="s">
        <v>853</v>
      </c>
      <c r="B2335" s="797">
        <v>3394</v>
      </c>
      <c r="C2335" s="797">
        <v>3394.3</v>
      </c>
      <c r="D2335" s="797">
        <v>12</v>
      </c>
      <c r="E2335" s="176">
        <f t="shared" si="219"/>
        <v>44230446.000000007</v>
      </c>
      <c r="F2335" s="176">
        <f t="shared" si="219"/>
        <v>1462997</v>
      </c>
      <c r="G2335" s="177">
        <f t="shared" si="216"/>
        <v>295407.20000000298</v>
      </c>
      <c r="H2335" s="177">
        <f t="shared" si="217"/>
        <v>516</v>
      </c>
    </row>
    <row r="2336" spans="1:8" x14ac:dyDescent="0.25">
      <c r="A2336" s="796" t="s">
        <v>853</v>
      </c>
      <c r="B2336" s="797">
        <v>3416</v>
      </c>
      <c r="C2336" s="797">
        <v>3416.1</v>
      </c>
      <c r="D2336" s="797">
        <v>6</v>
      </c>
      <c r="E2336" s="176">
        <f t="shared" si="219"/>
        <v>44233862.100000009</v>
      </c>
      <c r="F2336" s="176">
        <f t="shared" si="219"/>
        <v>1463003</v>
      </c>
      <c r="G2336" s="177">
        <f t="shared" si="216"/>
        <v>291991.10000000149</v>
      </c>
      <c r="H2336" s="177">
        <f t="shared" si="217"/>
        <v>510</v>
      </c>
    </row>
    <row r="2337" spans="1:8" x14ac:dyDescent="0.25">
      <c r="A2337" s="796" t="s">
        <v>853</v>
      </c>
      <c r="B2337" s="797">
        <v>3418</v>
      </c>
      <c r="C2337" s="797">
        <v>3418.1</v>
      </c>
      <c r="D2337" s="797">
        <v>12</v>
      </c>
      <c r="E2337" s="176">
        <f t="shared" si="219"/>
        <v>44237280.20000001</v>
      </c>
      <c r="F2337" s="176">
        <f t="shared" si="219"/>
        <v>1463015</v>
      </c>
      <c r="G2337" s="177">
        <f t="shared" si="216"/>
        <v>288573</v>
      </c>
      <c r="H2337" s="177">
        <f t="shared" si="217"/>
        <v>498</v>
      </c>
    </row>
    <row r="2338" spans="1:8" x14ac:dyDescent="0.25">
      <c r="A2338" s="796" t="s">
        <v>853</v>
      </c>
      <c r="B2338" s="797">
        <v>3430</v>
      </c>
      <c r="C2338" s="797">
        <v>3429.9</v>
      </c>
      <c r="D2338" s="797">
        <v>6</v>
      </c>
      <c r="E2338" s="176">
        <f t="shared" si="219"/>
        <v>44240710.100000009</v>
      </c>
      <c r="F2338" s="176">
        <f t="shared" si="219"/>
        <v>1463021</v>
      </c>
      <c r="G2338" s="177">
        <f t="shared" si="216"/>
        <v>285143.10000000149</v>
      </c>
      <c r="H2338" s="177">
        <f t="shared" si="217"/>
        <v>492</v>
      </c>
    </row>
    <row r="2339" spans="1:8" x14ac:dyDescent="0.25">
      <c r="A2339" s="796" t="s">
        <v>853</v>
      </c>
      <c r="B2339" s="797">
        <v>3433</v>
      </c>
      <c r="C2339" s="797">
        <v>3432.7</v>
      </c>
      <c r="D2339" s="797">
        <v>12</v>
      </c>
      <c r="E2339" s="176">
        <f t="shared" si="219"/>
        <v>44244142.800000012</v>
      </c>
      <c r="F2339" s="176">
        <f t="shared" si="219"/>
        <v>1463033</v>
      </c>
      <c r="G2339" s="177">
        <f t="shared" si="216"/>
        <v>281710.39999999851</v>
      </c>
      <c r="H2339" s="177">
        <f t="shared" si="217"/>
        <v>480</v>
      </c>
    </row>
    <row r="2340" spans="1:8" x14ac:dyDescent="0.25">
      <c r="A2340" s="796" t="s">
        <v>853</v>
      </c>
      <c r="B2340" s="797">
        <v>3441</v>
      </c>
      <c r="C2340" s="797">
        <v>3440.8</v>
      </c>
      <c r="D2340" s="797">
        <v>12</v>
      </c>
      <c r="E2340" s="176">
        <f t="shared" ref="E2340:F2355" si="220">E2339+C2340</f>
        <v>44247583.600000009</v>
      </c>
      <c r="F2340" s="176">
        <f t="shared" si="220"/>
        <v>1463045</v>
      </c>
      <c r="G2340" s="177">
        <f t="shared" si="216"/>
        <v>278269.60000000149</v>
      </c>
      <c r="H2340" s="177">
        <f t="shared" si="217"/>
        <v>468</v>
      </c>
    </row>
    <row r="2341" spans="1:8" x14ac:dyDescent="0.25">
      <c r="A2341" s="796" t="s">
        <v>853</v>
      </c>
      <c r="B2341" s="797">
        <v>3462</v>
      </c>
      <c r="C2341" s="797">
        <v>3461.7</v>
      </c>
      <c r="D2341" s="797">
        <v>12</v>
      </c>
      <c r="E2341" s="176">
        <f t="shared" si="220"/>
        <v>44251045.300000012</v>
      </c>
      <c r="F2341" s="176">
        <f t="shared" si="220"/>
        <v>1463057</v>
      </c>
      <c r="G2341" s="177">
        <f t="shared" si="216"/>
        <v>274807.89999999851</v>
      </c>
      <c r="H2341" s="177">
        <f t="shared" si="217"/>
        <v>456</v>
      </c>
    </row>
    <row r="2342" spans="1:8" x14ac:dyDescent="0.25">
      <c r="A2342" s="796" t="s">
        <v>853</v>
      </c>
      <c r="B2342" s="797">
        <v>3465</v>
      </c>
      <c r="C2342" s="797">
        <v>3465.2</v>
      </c>
      <c r="D2342" s="797">
        <v>9</v>
      </c>
      <c r="E2342" s="176">
        <f t="shared" si="220"/>
        <v>44254510.500000015</v>
      </c>
      <c r="F2342" s="176">
        <f t="shared" si="220"/>
        <v>1463066</v>
      </c>
      <c r="G2342" s="177">
        <f t="shared" si="216"/>
        <v>271342.69999999553</v>
      </c>
      <c r="H2342" s="177">
        <f t="shared" si="217"/>
        <v>447</v>
      </c>
    </row>
    <row r="2343" spans="1:8" x14ac:dyDescent="0.25">
      <c r="A2343" s="796" t="s">
        <v>853</v>
      </c>
      <c r="B2343" s="797">
        <v>3466</v>
      </c>
      <c r="C2343" s="797">
        <v>3466.3</v>
      </c>
      <c r="D2343" s="797">
        <v>6</v>
      </c>
      <c r="E2343" s="176">
        <f t="shared" si="220"/>
        <v>44257976.800000012</v>
      </c>
      <c r="F2343" s="176">
        <f t="shared" si="220"/>
        <v>1463072</v>
      </c>
      <c r="G2343" s="177">
        <f t="shared" si="216"/>
        <v>267876.39999999851</v>
      </c>
      <c r="H2343" s="177">
        <f t="shared" si="217"/>
        <v>441</v>
      </c>
    </row>
    <row r="2344" spans="1:8" x14ac:dyDescent="0.25">
      <c r="A2344" s="796" t="s">
        <v>853</v>
      </c>
      <c r="B2344" s="797">
        <v>3496</v>
      </c>
      <c r="C2344" s="797">
        <v>3495.6</v>
      </c>
      <c r="D2344" s="797">
        <v>6</v>
      </c>
      <c r="E2344" s="176">
        <f t="shared" si="220"/>
        <v>44261472.400000013</v>
      </c>
      <c r="F2344" s="176">
        <f t="shared" si="220"/>
        <v>1463078</v>
      </c>
      <c r="G2344" s="177">
        <f t="shared" si="216"/>
        <v>264380.79999999702</v>
      </c>
      <c r="H2344" s="177">
        <f t="shared" si="217"/>
        <v>435</v>
      </c>
    </row>
    <row r="2345" spans="1:8" x14ac:dyDescent="0.25">
      <c r="A2345" s="796" t="s">
        <v>853</v>
      </c>
      <c r="B2345" s="797">
        <v>3518</v>
      </c>
      <c r="C2345" s="797">
        <v>3517.7</v>
      </c>
      <c r="D2345" s="797">
        <v>10</v>
      </c>
      <c r="E2345" s="176">
        <f t="shared" si="220"/>
        <v>44264990.100000016</v>
      </c>
      <c r="F2345" s="176">
        <f t="shared" si="220"/>
        <v>1463088</v>
      </c>
      <c r="G2345" s="177">
        <f t="shared" si="216"/>
        <v>260863.09999999404</v>
      </c>
      <c r="H2345" s="177">
        <f t="shared" si="217"/>
        <v>425</v>
      </c>
    </row>
    <row r="2346" spans="1:8" x14ac:dyDescent="0.25">
      <c r="A2346" s="796" t="s">
        <v>853</v>
      </c>
      <c r="B2346" s="797">
        <v>3538</v>
      </c>
      <c r="C2346" s="797">
        <v>3537.7</v>
      </c>
      <c r="D2346" s="797">
        <v>6</v>
      </c>
      <c r="E2346" s="176">
        <f t="shared" si="220"/>
        <v>44268527.800000019</v>
      </c>
      <c r="F2346" s="176">
        <f t="shared" si="220"/>
        <v>1463094</v>
      </c>
      <c r="G2346" s="177">
        <f t="shared" si="216"/>
        <v>257325.39999999106</v>
      </c>
      <c r="H2346" s="177">
        <f t="shared" si="217"/>
        <v>419</v>
      </c>
    </row>
    <row r="2347" spans="1:8" x14ac:dyDescent="0.25">
      <c r="A2347" s="796" t="s">
        <v>853</v>
      </c>
      <c r="B2347" s="797">
        <v>3576</v>
      </c>
      <c r="C2347" s="797">
        <v>3576.3</v>
      </c>
      <c r="D2347" s="797">
        <v>12</v>
      </c>
      <c r="E2347" s="176">
        <f t="shared" si="220"/>
        <v>44272104.100000016</v>
      </c>
      <c r="F2347" s="176">
        <f t="shared" si="220"/>
        <v>1463106</v>
      </c>
      <c r="G2347" s="177">
        <f t="shared" si="216"/>
        <v>253749.09999999404</v>
      </c>
      <c r="H2347" s="177">
        <f t="shared" si="217"/>
        <v>407</v>
      </c>
    </row>
    <row r="2348" spans="1:8" x14ac:dyDescent="0.25">
      <c r="A2348" s="796" t="s">
        <v>853</v>
      </c>
      <c r="B2348" s="797">
        <v>3615</v>
      </c>
      <c r="C2348" s="797">
        <v>3615.4</v>
      </c>
      <c r="D2348" s="797">
        <v>6</v>
      </c>
      <c r="E2348" s="176">
        <f t="shared" si="220"/>
        <v>44275719.500000015</v>
      </c>
      <c r="F2348" s="176">
        <f t="shared" si="220"/>
        <v>1463112</v>
      </c>
      <c r="G2348" s="177">
        <f t="shared" si="216"/>
        <v>250133.69999999553</v>
      </c>
      <c r="H2348" s="177">
        <f t="shared" si="217"/>
        <v>401</v>
      </c>
    </row>
    <row r="2349" spans="1:8" x14ac:dyDescent="0.25">
      <c r="A2349" s="796" t="s">
        <v>853</v>
      </c>
      <c r="B2349" s="797">
        <v>3636</v>
      </c>
      <c r="C2349" s="797">
        <v>3636.4</v>
      </c>
      <c r="D2349" s="797">
        <v>13</v>
      </c>
      <c r="E2349" s="176">
        <f t="shared" si="220"/>
        <v>44279355.900000013</v>
      </c>
      <c r="F2349" s="176">
        <f t="shared" si="220"/>
        <v>1463125</v>
      </c>
      <c r="G2349" s="177">
        <f t="shared" si="216"/>
        <v>246497.29999999702</v>
      </c>
      <c r="H2349" s="177">
        <f t="shared" si="217"/>
        <v>388</v>
      </c>
    </row>
    <row r="2350" spans="1:8" x14ac:dyDescent="0.25">
      <c r="A2350" s="796" t="s">
        <v>853</v>
      </c>
      <c r="B2350" s="797">
        <v>3647</v>
      </c>
      <c r="C2350" s="797">
        <v>3646.6</v>
      </c>
      <c r="D2350" s="797">
        <v>10</v>
      </c>
      <c r="E2350" s="176">
        <f t="shared" si="220"/>
        <v>44283002.500000015</v>
      </c>
      <c r="F2350" s="176">
        <f t="shared" si="220"/>
        <v>1463135</v>
      </c>
      <c r="G2350" s="177">
        <f t="shared" si="216"/>
        <v>242850.69999999553</v>
      </c>
      <c r="H2350" s="177">
        <f t="shared" si="217"/>
        <v>378</v>
      </c>
    </row>
    <row r="2351" spans="1:8" x14ac:dyDescent="0.25">
      <c r="A2351" s="796" t="s">
        <v>853</v>
      </c>
      <c r="B2351" s="797">
        <v>3648</v>
      </c>
      <c r="C2351" s="797">
        <v>3648.3</v>
      </c>
      <c r="D2351" s="797">
        <v>12</v>
      </c>
      <c r="E2351" s="176">
        <f t="shared" si="220"/>
        <v>44286650.800000012</v>
      </c>
      <c r="F2351" s="176">
        <f t="shared" si="220"/>
        <v>1463147</v>
      </c>
      <c r="G2351" s="177">
        <f t="shared" si="216"/>
        <v>239202.39999999851</v>
      </c>
      <c r="H2351" s="177">
        <f t="shared" si="217"/>
        <v>366</v>
      </c>
    </row>
    <row r="2352" spans="1:8" x14ac:dyDescent="0.25">
      <c r="A2352" s="796" t="s">
        <v>853</v>
      </c>
      <c r="B2352" s="797">
        <v>3686</v>
      </c>
      <c r="C2352" s="797">
        <v>3686</v>
      </c>
      <c r="D2352" s="797">
        <v>12</v>
      </c>
      <c r="E2352" s="176">
        <f t="shared" si="220"/>
        <v>44290336.800000012</v>
      </c>
      <c r="F2352" s="176">
        <f t="shared" si="220"/>
        <v>1463159</v>
      </c>
      <c r="G2352" s="177">
        <f t="shared" si="216"/>
        <v>235516.39999999851</v>
      </c>
      <c r="H2352" s="177">
        <f t="shared" si="217"/>
        <v>354</v>
      </c>
    </row>
    <row r="2353" spans="1:8" x14ac:dyDescent="0.25">
      <c r="A2353" s="796" t="s">
        <v>853</v>
      </c>
      <c r="B2353" s="797">
        <v>3707</v>
      </c>
      <c r="C2353" s="797">
        <v>3707.4</v>
      </c>
      <c r="D2353" s="797">
        <v>6</v>
      </c>
      <c r="E2353" s="176">
        <f t="shared" si="220"/>
        <v>44294044.20000001</v>
      </c>
      <c r="F2353" s="176">
        <f t="shared" si="220"/>
        <v>1463165</v>
      </c>
      <c r="G2353" s="177">
        <f t="shared" si="216"/>
        <v>231809</v>
      </c>
      <c r="H2353" s="177">
        <f t="shared" si="217"/>
        <v>348</v>
      </c>
    </row>
    <row r="2354" spans="1:8" x14ac:dyDescent="0.25">
      <c r="A2354" s="796" t="s">
        <v>853</v>
      </c>
      <c r="B2354" s="797">
        <v>3733</v>
      </c>
      <c r="C2354" s="797">
        <v>3733</v>
      </c>
      <c r="D2354" s="797">
        <v>6</v>
      </c>
      <c r="E2354" s="176">
        <f t="shared" si="220"/>
        <v>44297777.20000001</v>
      </c>
      <c r="F2354" s="176">
        <f t="shared" si="220"/>
        <v>1463171</v>
      </c>
      <c r="G2354" s="177">
        <f t="shared" si="216"/>
        <v>228076</v>
      </c>
      <c r="H2354" s="177">
        <f t="shared" si="217"/>
        <v>342</v>
      </c>
    </row>
    <row r="2355" spans="1:8" x14ac:dyDescent="0.25">
      <c r="A2355" s="796" t="s">
        <v>853</v>
      </c>
      <c r="B2355" s="797">
        <v>3756</v>
      </c>
      <c r="C2355" s="797">
        <v>3756.2</v>
      </c>
      <c r="D2355" s="797">
        <v>6</v>
      </c>
      <c r="E2355" s="176">
        <f t="shared" si="220"/>
        <v>44301533.400000013</v>
      </c>
      <c r="F2355" s="176">
        <f t="shared" si="220"/>
        <v>1463177</v>
      </c>
      <c r="G2355" s="177">
        <f t="shared" si="216"/>
        <v>224319.79999999702</v>
      </c>
      <c r="H2355" s="177">
        <f t="shared" si="217"/>
        <v>336</v>
      </c>
    </row>
    <row r="2356" spans="1:8" x14ac:dyDescent="0.25">
      <c r="A2356" s="796" t="s">
        <v>853</v>
      </c>
      <c r="B2356" s="797">
        <v>3782</v>
      </c>
      <c r="C2356" s="797">
        <v>3781.8</v>
      </c>
      <c r="D2356" s="797">
        <v>6</v>
      </c>
      <c r="E2356" s="176">
        <f t="shared" ref="E2356:F2371" si="221">E2355+C2356</f>
        <v>44305315.20000001</v>
      </c>
      <c r="F2356" s="176">
        <f t="shared" si="221"/>
        <v>1463183</v>
      </c>
      <c r="G2356" s="177">
        <f t="shared" si="216"/>
        <v>220538</v>
      </c>
      <c r="H2356" s="177">
        <f t="shared" si="217"/>
        <v>330</v>
      </c>
    </row>
    <row r="2357" spans="1:8" x14ac:dyDescent="0.25">
      <c r="A2357" s="796" t="s">
        <v>853</v>
      </c>
      <c r="B2357" s="797">
        <v>3871</v>
      </c>
      <c r="C2357" s="797">
        <v>3870.6</v>
      </c>
      <c r="D2357" s="797">
        <v>12</v>
      </c>
      <c r="E2357" s="176">
        <f t="shared" si="221"/>
        <v>44309185.800000012</v>
      </c>
      <c r="F2357" s="176">
        <f t="shared" si="221"/>
        <v>1463195</v>
      </c>
      <c r="G2357" s="177">
        <f t="shared" si="216"/>
        <v>216667.39999999851</v>
      </c>
      <c r="H2357" s="177">
        <f t="shared" si="217"/>
        <v>318</v>
      </c>
    </row>
    <row r="2358" spans="1:8" x14ac:dyDescent="0.25">
      <c r="A2358" s="796" t="s">
        <v>853</v>
      </c>
      <c r="B2358" s="797">
        <v>3872</v>
      </c>
      <c r="C2358" s="797">
        <v>3872.4</v>
      </c>
      <c r="D2358" s="797">
        <v>6</v>
      </c>
      <c r="E2358" s="176">
        <f t="shared" si="221"/>
        <v>44313058.20000001</v>
      </c>
      <c r="F2358" s="176">
        <f t="shared" si="221"/>
        <v>1463201</v>
      </c>
      <c r="G2358" s="177">
        <f t="shared" si="216"/>
        <v>212795</v>
      </c>
      <c r="H2358" s="177">
        <f t="shared" si="217"/>
        <v>312</v>
      </c>
    </row>
    <row r="2359" spans="1:8" x14ac:dyDescent="0.25">
      <c r="A2359" s="796" t="s">
        <v>853</v>
      </c>
      <c r="B2359" s="797">
        <v>3880</v>
      </c>
      <c r="C2359" s="797">
        <v>3880.4</v>
      </c>
      <c r="D2359" s="797">
        <v>6</v>
      </c>
      <c r="E2359" s="176">
        <f t="shared" si="221"/>
        <v>44316938.600000009</v>
      </c>
      <c r="F2359" s="176">
        <f t="shared" si="221"/>
        <v>1463207</v>
      </c>
      <c r="G2359" s="177">
        <f t="shared" si="216"/>
        <v>208914.60000000149</v>
      </c>
      <c r="H2359" s="177">
        <f t="shared" si="217"/>
        <v>306</v>
      </c>
    </row>
    <row r="2360" spans="1:8" x14ac:dyDescent="0.25">
      <c r="A2360" s="796" t="s">
        <v>853</v>
      </c>
      <c r="B2360" s="797">
        <v>3897</v>
      </c>
      <c r="C2360" s="797">
        <v>3896.5</v>
      </c>
      <c r="D2360" s="797">
        <v>12</v>
      </c>
      <c r="E2360" s="176">
        <f t="shared" si="221"/>
        <v>44320835.100000009</v>
      </c>
      <c r="F2360" s="176">
        <f t="shared" si="221"/>
        <v>1463219</v>
      </c>
      <c r="G2360" s="177">
        <f t="shared" si="216"/>
        <v>205018.10000000149</v>
      </c>
      <c r="H2360" s="177">
        <f t="shared" si="217"/>
        <v>294</v>
      </c>
    </row>
    <row r="2361" spans="1:8" x14ac:dyDescent="0.25">
      <c r="A2361" s="796" t="s">
        <v>853</v>
      </c>
      <c r="B2361" s="797">
        <v>3926</v>
      </c>
      <c r="C2361" s="797">
        <v>3925.8</v>
      </c>
      <c r="D2361" s="797">
        <v>6</v>
      </c>
      <c r="E2361" s="176">
        <f t="shared" si="221"/>
        <v>44324760.900000006</v>
      </c>
      <c r="F2361" s="176">
        <f t="shared" si="221"/>
        <v>1463225</v>
      </c>
      <c r="G2361" s="177">
        <f t="shared" si="216"/>
        <v>201092.30000000447</v>
      </c>
      <c r="H2361" s="177">
        <f t="shared" si="217"/>
        <v>288</v>
      </c>
    </row>
    <row r="2362" spans="1:8" x14ac:dyDescent="0.25">
      <c r="A2362" s="796" t="s">
        <v>853</v>
      </c>
      <c r="B2362" s="797">
        <v>3940</v>
      </c>
      <c r="C2362" s="797">
        <v>3940.2</v>
      </c>
      <c r="D2362" s="797">
        <v>12</v>
      </c>
      <c r="E2362" s="176">
        <f t="shared" si="221"/>
        <v>44328701.100000009</v>
      </c>
      <c r="F2362" s="176">
        <f t="shared" si="221"/>
        <v>1463237</v>
      </c>
      <c r="G2362" s="177">
        <f t="shared" si="216"/>
        <v>197152.10000000149</v>
      </c>
      <c r="H2362" s="177">
        <f t="shared" si="217"/>
        <v>276</v>
      </c>
    </row>
    <row r="2363" spans="1:8" x14ac:dyDescent="0.25">
      <c r="A2363" s="796" t="s">
        <v>853</v>
      </c>
      <c r="B2363" s="797">
        <v>4014</v>
      </c>
      <c r="C2363" s="797">
        <v>4014.2</v>
      </c>
      <c r="D2363" s="797">
        <v>6</v>
      </c>
      <c r="E2363" s="176">
        <f t="shared" si="221"/>
        <v>44332715.300000012</v>
      </c>
      <c r="F2363" s="176">
        <f t="shared" si="221"/>
        <v>1463243</v>
      </c>
      <c r="G2363" s="177">
        <f t="shared" si="216"/>
        <v>193137.89999999851</v>
      </c>
      <c r="H2363" s="177">
        <f t="shared" si="217"/>
        <v>270</v>
      </c>
    </row>
    <row r="2364" spans="1:8" x14ac:dyDescent="0.25">
      <c r="A2364" s="796" t="s">
        <v>853</v>
      </c>
      <c r="B2364" s="797">
        <v>4046</v>
      </c>
      <c r="C2364" s="797">
        <v>4045.7</v>
      </c>
      <c r="D2364" s="797">
        <v>6</v>
      </c>
      <c r="E2364" s="176">
        <f t="shared" si="221"/>
        <v>44336761.000000015</v>
      </c>
      <c r="F2364" s="176">
        <f t="shared" si="221"/>
        <v>1463249</v>
      </c>
      <c r="G2364" s="177">
        <f t="shared" si="216"/>
        <v>189092.19999999553</v>
      </c>
      <c r="H2364" s="177">
        <f t="shared" si="217"/>
        <v>264</v>
      </c>
    </row>
    <row r="2365" spans="1:8" x14ac:dyDescent="0.25">
      <c r="A2365" s="796" t="s">
        <v>853</v>
      </c>
      <c r="B2365" s="797">
        <v>4132</v>
      </c>
      <c r="C2365" s="797">
        <v>4131.6000000000004</v>
      </c>
      <c r="D2365" s="797">
        <v>6</v>
      </c>
      <c r="E2365" s="176">
        <f t="shared" si="221"/>
        <v>44340892.600000016</v>
      </c>
      <c r="F2365" s="176">
        <f t="shared" si="221"/>
        <v>1463255</v>
      </c>
      <c r="G2365" s="177">
        <f t="shared" si="216"/>
        <v>184960.59999999404</v>
      </c>
      <c r="H2365" s="177">
        <f t="shared" si="217"/>
        <v>258</v>
      </c>
    </row>
    <row r="2366" spans="1:8" x14ac:dyDescent="0.25">
      <c r="A2366" s="796" t="s">
        <v>853</v>
      </c>
      <c r="B2366" s="797">
        <v>4309</v>
      </c>
      <c r="C2366" s="797">
        <v>4309.1000000000004</v>
      </c>
      <c r="D2366" s="797">
        <v>6</v>
      </c>
      <c r="E2366" s="176">
        <f t="shared" si="221"/>
        <v>44345201.700000018</v>
      </c>
      <c r="F2366" s="176">
        <f t="shared" si="221"/>
        <v>1463261</v>
      </c>
      <c r="G2366" s="177">
        <f t="shared" si="216"/>
        <v>180651.49999999255</v>
      </c>
      <c r="H2366" s="177">
        <f t="shared" si="217"/>
        <v>252</v>
      </c>
    </row>
    <row r="2367" spans="1:8" x14ac:dyDescent="0.25">
      <c r="A2367" s="796" t="s">
        <v>853</v>
      </c>
      <c r="B2367" s="797">
        <v>4347</v>
      </c>
      <c r="C2367" s="797">
        <v>4346.7</v>
      </c>
      <c r="D2367" s="797">
        <v>6</v>
      </c>
      <c r="E2367" s="176">
        <f t="shared" si="221"/>
        <v>44349548.400000021</v>
      </c>
      <c r="F2367" s="176">
        <f t="shared" si="221"/>
        <v>1463267</v>
      </c>
      <c r="G2367" s="177">
        <f t="shared" si="216"/>
        <v>176304.79999998957</v>
      </c>
      <c r="H2367" s="177">
        <f t="shared" si="217"/>
        <v>246</v>
      </c>
    </row>
    <row r="2368" spans="1:8" x14ac:dyDescent="0.25">
      <c r="A2368" s="796" t="s">
        <v>853</v>
      </c>
      <c r="B2368" s="797">
        <v>4637</v>
      </c>
      <c r="C2368" s="797">
        <v>4636.8999999999996</v>
      </c>
      <c r="D2368" s="797">
        <v>12</v>
      </c>
      <c r="E2368" s="176">
        <f t="shared" si="221"/>
        <v>44354185.300000019</v>
      </c>
      <c r="F2368" s="176">
        <f t="shared" si="221"/>
        <v>1463279</v>
      </c>
      <c r="G2368" s="177">
        <f t="shared" si="216"/>
        <v>171667.89999999106</v>
      </c>
      <c r="H2368" s="177">
        <f t="shared" si="217"/>
        <v>234</v>
      </c>
    </row>
    <row r="2369" spans="1:8" x14ac:dyDescent="0.25">
      <c r="A2369" s="796" t="s">
        <v>853</v>
      </c>
      <c r="B2369" s="797">
        <v>4657</v>
      </c>
      <c r="C2369" s="797">
        <v>4656.5</v>
      </c>
      <c r="D2369" s="797">
        <v>12</v>
      </c>
      <c r="E2369" s="176">
        <f t="shared" si="221"/>
        <v>44358841.800000019</v>
      </c>
      <c r="F2369" s="176">
        <f t="shared" si="221"/>
        <v>1463291</v>
      </c>
      <c r="G2369" s="177">
        <f t="shared" si="216"/>
        <v>167011.39999999106</v>
      </c>
      <c r="H2369" s="177">
        <f t="shared" si="217"/>
        <v>222</v>
      </c>
    </row>
    <row r="2370" spans="1:8" x14ac:dyDescent="0.25">
      <c r="A2370" s="796" t="s">
        <v>853</v>
      </c>
      <c r="B2370" s="797">
        <v>4718</v>
      </c>
      <c r="C2370" s="797">
        <v>4718.3</v>
      </c>
      <c r="D2370" s="797">
        <v>6</v>
      </c>
      <c r="E2370" s="176">
        <f t="shared" si="221"/>
        <v>44363560.100000016</v>
      </c>
      <c r="F2370" s="176">
        <f t="shared" si="221"/>
        <v>1463297</v>
      </c>
      <c r="G2370" s="177">
        <f t="shared" si="216"/>
        <v>162293.09999999404</v>
      </c>
      <c r="H2370" s="177">
        <f t="shared" si="217"/>
        <v>216</v>
      </c>
    </row>
    <row r="2371" spans="1:8" x14ac:dyDescent="0.25">
      <c r="A2371" s="796" t="s">
        <v>853</v>
      </c>
      <c r="B2371" s="797">
        <v>4929</v>
      </c>
      <c r="C2371" s="797">
        <v>4929.3999999999996</v>
      </c>
      <c r="D2371" s="797">
        <v>12</v>
      </c>
      <c r="E2371" s="176">
        <f t="shared" si="221"/>
        <v>44368489.500000015</v>
      </c>
      <c r="F2371" s="176">
        <f t="shared" si="221"/>
        <v>1463309</v>
      </c>
      <c r="G2371" s="177">
        <f t="shared" ref="G2371:G2394" si="222">$E$2394-E2371</f>
        <v>157363.69999999553</v>
      </c>
      <c r="H2371" s="177">
        <f t="shared" ref="H2371:H2394" si="223">$F$2394-F2371</f>
        <v>204</v>
      </c>
    </row>
    <row r="2372" spans="1:8" x14ac:dyDescent="0.25">
      <c r="A2372" s="796" t="s">
        <v>853</v>
      </c>
      <c r="B2372" s="797">
        <v>5110</v>
      </c>
      <c r="C2372" s="797">
        <v>5110.3999999999996</v>
      </c>
      <c r="D2372" s="797">
        <v>6</v>
      </c>
      <c r="E2372" s="176">
        <f t="shared" ref="E2372:F2387" si="224">E2371+C2372</f>
        <v>44373599.900000013</v>
      </c>
      <c r="F2372" s="176">
        <f t="shared" si="224"/>
        <v>1463315</v>
      </c>
      <c r="G2372" s="177">
        <f t="shared" si="222"/>
        <v>152253.29999999702</v>
      </c>
      <c r="H2372" s="177">
        <f t="shared" si="223"/>
        <v>198</v>
      </c>
    </row>
    <row r="2373" spans="1:8" x14ac:dyDescent="0.25">
      <c r="A2373" s="796" t="s">
        <v>853</v>
      </c>
      <c r="B2373" s="797">
        <v>5137</v>
      </c>
      <c r="C2373" s="797">
        <v>5136.8</v>
      </c>
      <c r="D2373" s="797">
        <v>12</v>
      </c>
      <c r="E2373" s="176">
        <f t="shared" si="224"/>
        <v>44378736.70000001</v>
      </c>
      <c r="F2373" s="176">
        <f t="shared" si="224"/>
        <v>1463327</v>
      </c>
      <c r="G2373" s="177">
        <f t="shared" si="222"/>
        <v>147116.5</v>
      </c>
      <c r="H2373" s="177">
        <f t="shared" si="223"/>
        <v>186</v>
      </c>
    </row>
    <row r="2374" spans="1:8" x14ac:dyDescent="0.25">
      <c r="A2374" s="796" t="s">
        <v>853</v>
      </c>
      <c r="B2374" s="797">
        <v>5158</v>
      </c>
      <c r="C2374" s="797">
        <v>5157.6000000000004</v>
      </c>
      <c r="D2374" s="797">
        <v>12</v>
      </c>
      <c r="E2374" s="176">
        <f t="shared" si="224"/>
        <v>44383894.300000012</v>
      </c>
      <c r="F2374" s="176">
        <f t="shared" si="224"/>
        <v>1463339</v>
      </c>
      <c r="G2374" s="177">
        <f t="shared" si="222"/>
        <v>141958.89999999851</v>
      </c>
      <c r="H2374" s="177">
        <f t="shared" si="223"/>
        <v>174</v>
      </c>
    </row>
    <row r="2375" spans="1:8" x14ac:dyDescent="0.25">
      <c r="A2375" s="796" t="s">
        <v>853</v>
      </c>
      <c r="B2375" s="797">
        <v>5203</v>
      </c>
      <c r="C2375" s="797">
        <v>5203.3</v>
      </c>
      <c r="D2375" s="797">
        <v>12</v>
      </c>
      <c r="E2375" s="176">
        <f t="shared" si="224"/>
        <v>44389097.600000009</v>
      </c>
      <c r="F2375" s="176">
        <f t="shared" si="224"/>
        <v>1463351</v>
      </c>
      <c r="G2375" s="177">
        <f t="shared" si="222"/>
        <v>136755.60000000149</v>
      </c>
      <c r="H2375" s="177">
        <f t="shared" si="223"/>
        <v>162</v>
      </c>
    </row>
    <row r="2376" spans="1:8" x14ac:dyDescent="0.25">
      <c r="A2376" s="796" t="s">
        <v>853</v>
      </c>
      <c r="B2376" s="797">
        <v>5211</v>
      </c>
      <c r="C2376" s="797">
        <v>5211.3</v>
      </c>
      <c r="D2376" s="797">
        <v>12</v>
      </c>
      <c r="E2376" s="176">
        <f t="shared" si="224"/>
        <v>44394308.900000006</v>
      </c>
      <c r="F2376" s="176">
        <f t="shared" si="224"/>
        <v>1463363</v>
      </c>
      <c r="G2376" s="177">
        <f t="shared" si="222"/>
        <v>131544.30000000447</v>
      </c>
      <c r="H2376" s="177">
        <f t="shared" si="223"/>
        <v>150</v>
      </c>
    </row>
    <row r="2377" spans="1:8" x14ac:dyDescent="0.25">
      <c r="A2377" s="796" t="s">
        <v>853</v>
      </c>
      <c r="B2377" s="797">
        <v>5388</v>
      </c>
      <c r="C2377" s="797">
        <v>5387.7</v>
      </c>
      <c r="D2377" s="797">
        <v>6</v>
      </c>
      <c r="E2377" s="176">
        <f t="shared" si="224"/>
        <v>44399696.600000009</v>
      </c>
      <c r="F2377" s="176">
        <f t="shared" si="224"/>
        <v>1463369</v>
      </c>
      <c r="G2377" s="177">
        <f t="shared" si="222"/>
        <v>126156.60000000149</v>
      </c>
      <c r="H2377" s="177">
        <f t="shared" si="223"/>
        <v>144</v>
      </c>
    </row>
    <row r="2378" spans="1:8" x14ac:dyDescent="0.25">
      <c r="A2378" s="796" t="s">
        <v>853</v>
      </c>
      <c r="B2378" s="797">
        <v>5400</v>
      </c>
      <c r="C2378" s="797">
        <v>5400.1</v>
      </c>
      <c r="D2378" s="797">
        <v>6</v>
      </c>
      <c r="E2378" s="176">
        <f t="shared" si="224"/>
        <v>44405096.70000001</v>
      </c>
      <c r="F2378" s="176">
        <f t="shared" si="224"/>
        <v>1463375</v>
      </c>
      <c r="G2378" s="177">
        <f t="shared" si="222"/>
        <v>120756.5</v>
      </c>
      <c r="H2378" s="177">
        <f t="shared" si="223"/>
        <v>138</v>
      </c>
    </row>
    <row r="2379" spans="1:8" x14ac:dyDescent="0.25">
      <c r="A2379" s="796" t="s">
        <v>853</v>
      </c>
      <c r="B2379" s="797">
        <v>5455</v>
      </c>
      <c r="C2379" s="797">
        <v>5454.7</v>
      </c>
      <c r="D2379" s="797">
        <v>6</v>
      </c>
      <c r="E2379" s="176">
        <f t="shared" si="224"/>
        <v>44410551.400000013</v>
      </c>
      <c r="F2379" s="176">
        <f t="shared" si="224"/>
        <v>1463381</v>
      </c>
      <c r="G2379" s="177">
        <f t="shared" si="222"/>
        <v>115301.79999999702</v>
      </c>
      <c r="H2379" s="177">
        <f t="shared" si="223"/>
        <v>132</v>
      </c>
    </row>
    <row r="2380" spans="1:8" x14ac:dyDescent="0.25">
      <c r="A2380" s="796" t="s">
        <v>853</v>
      </c>
      <c r="B2380" s="797">
        <v>5624</v>
      </c>
      <c r="C2380" s="797">
        <v>5623.5</v>
      </c>
      <c r="D2380" s="797">
        <v>12</v>
      </c>
      <c r="E2380" s="176">
        <f t="shared" si="224"/>
        <v>44416174.900000013</v>
      </c>
      <c r="F2380" s="176">
        <f t="shared" si="224"/>
        <v>1463393</v>
      </c>
      <c r="G2380" s="177">
        <f t="shared" si="222"/>
        <v>109678.29999999702</v>
      </c>
      <c r="H2380" s="177">
        <f t="shared" si="223"/>
        <v>120</v>
      </c>
    </row>
    <row r="2381" spans="1:8" x14ac:dyDescent="0.25">
      <c r="A2381" s="796" t="s">
        <v>853</v>
      </c>
      <c r="B2381" s="797">
        <v>5806</v>
      </c>
      <c r="C2381" s="797">
        <v>5806.4</v>
      </c>
      <c r="D2381" s="797">
        <v>6</v>
      </c>
      <c r="E2381" s="176">
        <f t="shared" si="224"/>
        <v>44421981.300000012</v>
      </c>
      <c r="F2381" s="176">
        <f t="shared" si="224"/>
        <v>1463399</v>
      </c>
      <c r="G2381" s="177">
        <f t="shared" si="222"/>
        <v>103871.89999999851</v>
      </c>
      <c r="H2381" s="177">
        <f t="shared" si="223"/>
        <v>114</v>
      </c>
    </row>
    <row r="2382" spans="1:8" x14ac:dyDescent="0.25">
      <c r="A2382" s="796" t="s">
        <v>853</v>
      </c>
      <c r="B2382" s="797">
        <v>5822</v>
      </c>
      <c r="C2382" s="797">
        <v>5822.1</v>
      </c>
      <c r="D2382" s="797">
        <v>12</v>
      </c>
      <c r="E2382" s="176">
        <f t="shared" si="224"/>
        <v>44427803.400000013</v>
      </c>
      <c r="F2382" s="176">
        <f t="shared" si="224"/>
        <v>1463411</v>
      </c>
      <c r="G2382" s="177">
        <f t="shared" si="222"/>
        <v>98049.79999999702</v>
      </c>
      <c r="H2382" s="177">
        <f t="shared" si="223"/>
        <v>102</v>
      </c>
    </row>
    <row r="2383" spans="1:8" x14ac:dyDescent="0.25">
      <c r="A2383" s="796" t="s">
        <v>853</v>
      </c>
      <c r="B2383" s="797">
        <v>5953</v>
      </c>
      <c r="C2383" s="797">
        <v>5953</v>
      </c>
      <c r="D2383" s="797">
        <v>12</v>
      </c>
      <c r="E2383" s="176">
        <f t="shared" si="224"/>
        <v>44433756.400000013</v>
      </c>
      <c r="F2383" s="176">
        <f t="shared" si="224"/>
        <v>1463423</v>
      </c>
      <c r="G2383" s="177">
        <f t="shared" si="222"/>
        <v>92096.79999999702</v>
      </c>
      <c r="H2383" s="177">
        <f t="shared" si="223"/>
        <v>90</v>
      </c>
    </row>
    <row r="2384" spans="1:8" x14ac:dyDescent="0.25">
      <c r="A2384" s="796" t="s">
        <v>853</v>
      </c>
      <c r="B2384" s="797">
        <v>6350</v>
      </c>
      <c r="C2384" s="797">
        <v>6349.8</v>
      </c>
      <c r="D2384" s="797">
        <v>12</v>
      </c>
      <c r="E2384" s="176">
        <f t="shared" si="224"/>
        <v>44440106.20000001</v>
      </c>
      <c r="F2384" s="176">
        <f t="shared" si="224"/>
        <v>1463435</v>
      </c>
      <c r="G2384" s="177">
        <f t="shared" si="222"/>
        <v>85747</v>
      </c>
      <c r="H2384" s="177">
        <f t="shared" si="223"/>
        <v>78</v>
      </c>
    </row>
    <row r="2385" spans="1:8" x14ac:dyDescent="0.25">
      <c r="A2385" s="796" t="s">
        <v>853</v>
      </c>
      <c r="B2385" s="797">
        <v>6555</v>
      </c>
      <c r="C2385" s="797">
        <v>6555</v>
      </c>
      <c r="D2385" s="797">
        <v>6</v>
      </c>
      <c r="E2385" s="176">
        <f t="shared" si="224"/>
        <v>44446661.20000001</v>
      </c>
      <c r="F2385" s="176">
        <f t="shared" si="224"/>
        <v>1463441</v>
      </c>
      <c r="G2385" s="177">
        <f t="shared" si="222"/>
        <v>79192</v>
      </c>
      <c r="H2385" s="177">
        <f t="shared" si="223"/>
        <v>72</v>
      </c>
    </row>
    <row r="2386" spans="1:8" x14ac:dyDescent="0.25">
      <c r="A2386" s="796" t="s">
        <v>853</v>
      </c>
      <c r="B2386" s="797">
        <v>6568</v>
      </c>
      <c r="C2386" s="797">
        <v>6568.4</v>
      </c>
      <c r="D2386" s="797">
        <v>6</v>
      </c>
      <c r="E2386" s="176">
        <f t="shared" si="224"/>
        <v>44453229.600000009</v>
      </c>
      <c r="F2386" s="176">
        <f t="shared" si="224"/>
        <v>1463447</v>
      </c>
      <c r="G2386" s="177">
        <f t="shared" si="222"/>
        <v>72623.60000000149</v>
      </c>
      <c r="H2386" s="177">
        <f t="shared" si="223"/>
        <v>66</v>
      </c>
    </row>
    <row r="2387" spans="1:8" x14ac:dyDescent="0.25">
      <c r="A2387" s="796" t="s">
        <v>853</v>
      </c>
      <c r="B2387" s="797">
        <v>6950</v>
      </c>
      <c r="C2387" s="797">
        <v>6950.3</v>
      </c>
      <c r="D2387" s="797">
        <v>12</v>
      </c>
      <c r="E2387" s="176">
        <f t="shared" si="224"/>
        <v>44460179.900000006</v>
      </c>
      <c r="F2387" s="176">
        <f t="shared" si="224"/>
        <v>1463459</v>
      </c>
      <c r="G2387" s="177">
        <f t="shared" si="222"/>
        <v>65673.30000000447</v>
      </c>
      <c r="H2387" s="177">
        <f t="shared" si="223"/>
        <v>54</v>
      </c>
    </row>
    <row r="2388" spans="1:8" x14ac:dyDescent="0.25">
      <c r="A2388" s="796" t="s">
        <v>853</v>
      </c>
      <c r="B2388" s="797">
        <v>7005</v>
      </c>
      <c r="C2388" s="797">
        <v>7005.2</v>
      </c>
      <c r="D2388" s="797">
        <v>6</v>
      </c>
      <c r="E2388" s="176">
        <f t="shared" ref="E2388:F2394" si="225">E2387+C2388</f>
        <v>44467185.100000009</v>
      </c>
      <c r="F2388" s="176">
        <f t="shared" si="225"/>
        <v>1463465</v>
      </c>
      <c r="G2388" s="177">
        <f t="shared" si="222"/>
        <v>58668.10000000149</v>
      </c>
      <c r="H2388" s="177">
        <f t="shared" si="223"/>
        <v>48</v>
      </c>
    </row>
    <row r="2389" spans="1:8" x14ac:dyDescent="0.25">
      <c r="A2389" s="796" t="s">
        <v>853</v>
      </c>
      <c r="B2389" s="797">
        <v>8023</v>
      </c>
      <c r="C2389" s="797">
        <v>8023</v>
      </c>
      <c r="D2389" s="797">
        <v>12</v>
      </c>
      <c r="E2389" s="176">
        <f t="shared" si="225"/>
        <v>44475208.100000009</v>
      </c>
      <c r="F2389" s="176">
        <f t="shared" si="225"/>
        <v>1463477</v>
      </c>
      <c r="G2389" s="177">
        <f t="shared" si="222"/>
        <v>50645.10000000149</v>
      </c>
      <c r="H2389" s="177">
        <f t="shared" si="223"/>
        <v>36</v>
      </c>
    </row>
    <row r="2390" spans="1:8" x14ac:dyDescent="0.25">
      <c r="A2390" s="796" t="s">
        <v>853</v>
      </c>
      <c r="B2390" s="797">
        <v>8207</v>
      </c>
      <c r="C2390" s="797">
        <v>8207.2000000000007</v>
      </c>
      <c r="D2390" s="797">
        <v>6</v>
      </c>
      <c r="E2390" s="176">
        <f t="shared" si="225"/>
        <v>44483415.300000012</v>
      </c>
      <c r="F2390" s="176">
        <f t="shared" si="225"/>
        <v>1463483</v>
      </c>
      <c r="G2390" s="177">
        <f t="shared" si="222"/>
        <v>42437.89999999851</v>
      </c>
      <c r="H2390" s="177">
        <f t="shared" si="223"/>
        <v>30</v>
      </c>
    </row>
    <row r="2391" spans="1:8" x14ac:dyDescent="0.25">
      <c r="A2391" s="796" t="s">
        <v>853</v>
      </c>
      <c r="B2391" s="797">
        <v>9808</v>
      </c>
      <c r="C2391" s="797">
        <v>9807.9</v>
      </c>
      <c r="D2391" s="797">
        <v>12</v>
      </c>
      <c r="E2391" s="176">
        <f t="shared" si="225"/>
        <v>44493223.20000001</v>
      </c>
      <c r="F2391" s="176">
        <f t="shared" si="225"/>
        <v>1463495</v>
      </c>
      <c r="G2391" s="177">
        <f t="shared" si="222"/>
        <v>32630</v>
      </c>
      <c r="H2391" s="177">
        <f t="shared" si="223"/>
        <v>18</v>
      </c>
    </row>
    <row r="2392" spans="1:8" x14ac:dyDescent="0.25">
      <c r="A2392" s="796" t="s">
        <v>853</v>
      </c>
      <c r="B2392" s="797">
        <v>10603</v>
      </c>
      <c r="C2392" s="797">
        <v>10602.6</v>
      </c>
      <c r="D2392" s="797">
        <v>6</v>
      </c>
      <c r="E2392" s="176">
        <f t="shared" si="225"/>
        <v>44503825.800000012</v>
      </c>
      <c r="F2392" s="176">
        <f t="shared" si="225"/>
        <v>1463501</v>
      </c>
      <c r="G2392" s="177">
        <f t="shared" si="222"/>
        <v>22027.39999999851</v>
      </c>
      <c r="H2392" s="177">
        <f t="shared" si="223"/>
        <v>12</v>
      </c>
    </row>
    <row r="2393" spans="1:8" x14ac:dyDescent="0.25">
      <c r="A2393" s="796" t="s">
        <v>853</v>
      </c>
      <c r="B2393" s="797">
        <v>10842</v>
      </c>
      <c r="C2393" s="797">
        <v>10841.9</v>
      </c>
      <c r="D2393" s="797">
        <v>6</v>
      </c>
      <c r="E2393" s="176">
        <f t="shared" si="225"/>
        <v>44514667.70000001</v>
      </c>
      <c r="F2393" s="176">
        <f t="shared" si="225"/>
        <v>1463507</v>
      </c>
      <c r="G2393" s="177">
        <f t="shared" si="222"/>
        <v>11185.5</v>
      </c>
      <c r="H2393" s="177">
        <f t="shared" si="223"/>
        <v>6</v>
      </c>
    </row>
    <row r="2394" spans="1:8" x14ac:dyDescent="0.25">
      <c r="A2394" s="796" t="s">
        <v>853</v>
      </c>
      <c r="B2394" s="797">
        <v>11186</v>
      </c>
      <c r="C2394" s="797">
        <v>11185.5</v>
      </c>
      <c r="D2394" s="797">
        <v>6</v>
      </c>
      <c r="E2394" s="176">
        <f t="shared" si="225"/>
        <v>44525853.20000001</v>
      </c>
      <c r="F2394" s="176">
        <f t="shared" si="225"/>
        <v>1463513</v>
      </c>
      <c r="G2394" s="177">
        <f t="shared" si="222"/>
        <v>0</v>
      </c>
      <c r="H2394" s="177">
        <f t="shared" si="223"/>
        <v>0</v>
      </c>
    </row>
    <row r="2395" spans="1:8" x14ac:dyDescent="0.25">
      <c r="A2395" s="793"/>
      <c r="E2395" s="176"/>
      <c r="F2395" s="176"/>
      <c r="G2395" s="177"/>
      <c r="H2395" s="177"/>
    </row>
    <row r="2396" spans="1:8" x14ac:dyDescent="0.25">
      <c r="A2396" s="793"/>
      <c r="E2396" s="176"/>
      <c r="F2396" s="176"/>
      <c r="G2396" s="177"/>
      <c r="H2396" s="177"/>
    </row>
    <row r="2397" spans="1:8" x14ac:dyDescent="0.25">
      <c r="A2397" s="793"/>
      <c r="E2397" s="176"/>
      <c r="F2397" s="176"/>
      <c r="G2397" s="177"/>
      <c r="H2397" s="177"/>
    </row>
    <row r="2398" spans="1:8" x14ac:dyDescent="0.25">
      <c r="A2398" s="793"/>
      <c r="E2398" s="176"/>
      <c r="F2398" s="176"/>
      <c r="G2398" s="177"/>
      <c r="H2398" s="177"/>
    </row>
    <row r="2399" spans="1:8" x14ac:dyDescent="0.25">
      <c r="A2399" s="793"/>
      <c r="E2399" s="176"/>
      <c r="F2399" s="176"/>
      <c r="G2399" s="177"/>
      <c r="H2399" s="177"/>
    </row>
    <row r="2400" spans="1:8" x14ac:dyDescent="0.25">
      <c r="A2400" s="793"/>
      <c r="E2400" s="176"/>
      <c r="F2400" s="176"/>
      <c r="G2400" s="177"/>
      <c r="H2400" s="177"/>
    </row>
    <row r="2401" spans="1:8" x14ac:dyDescent="0.25">
      <c r="A2401" s="793"/>
      <c r="E2401" s="176"/>
      <c r="F2401" s="176"/>
      <c r="G2401" s="177"/>
      <c r="H2401" s="177"/>
    </row>
    <row r="2402" spans="1:8" x14ac:dyDescent="0.25">
      <c r="A2402" s="793"/>
      <c r="E2402" s="176"/>
      <c r="F2402" s="176"/>
      <c r="G2402" s="177"/>
      <c r="H2402" s="177"/>
    </row>
    <row r="2403" spans="1:8" x14ac:dyDescent="0.25">
      <c r="A2403" s="793"/>
      <c r="E2403" s="176"/>
      <c r="F2403" s="176"/>
      <c r="G2403" s="177"/>
      <c r="H2403" s="177"/>
    </row>
    <row r="2404" spans="1:8" x14ac:dyDescent="0.25">
      <c r="A2404" s="793"/>
      <c r="E2404" s="176"/>
      <c r="F2404" s="176"/>
      <c r="G2404" s="177"/>
      <c r="H2404" s="177"/>
    </row>
    <row r="2405" spans="1:8" x14ac:dyDescent="0.25">
      <c r="A2405" s="793"/>
      <c r="E2405" s="176"/>
      <c r="F2405" s="176"/>
      <c r="G2405" s="177"/>
      <c r="H2405" s="177"/>
    </row>
    <row r="2406" spans="1:8" x14ac:dyDescent="0.25">
      <c r="A2406" s="793"/>
      <c r="E2406" s="176"/>
      <c r="F2406" s="176"/>
      <c r="G2406" s="177"/>
      <c r="H2406" s="177"/>
    </row>
    <row r="2407" spans="1:8" x14ac:dyDescent="0.25">
      <c r="A2407" s="793"/>
      <c r="E2407" s="176"/>
      <c r="F2407" s="176"/>
      <c r="G2407" s="177"/>
      <c r="H2407" s="177"/>
    </row>
    <row r="2408" spans="1:8" x14ac:dyDescent="0.25">
      <c r="A2408" s="793"/>
      <c r="E2408" s="176"/>
      <c r="F2408" s="176"/>
      <c r="G2408" s="177"/>
      <c r="H2408" s="177"/>
    </row>
    <row r="2409" spans="1:8" x14ac:dyDescent="0.25">
      <c r="A2409" s="793"/>
      <c r="E2409" s="176"/>
      <c r="F2409" s="176"/>
      <c r="G2409" s="177"/>
      <c r="H2409" s="177"/>
    </row>
    <row r="2410" spans="1:8" x14ac:dyDescent="0.25">
      <c r="A2410" s="793"/>
      <c r="E2410" s="176"/>
      <c r="F2410" s="176"/>
      <c r="G2410" s="177"/>
      <c r="H2410" s="177"/>
    </row>
    <row r="2411" spans="1:8" x14ac:dyDescent="0.25">
      <c r="A2411" s="793"/>
      <c r="E2411" s="176"/>
      <c r="F2411" s="176"/>
      <c r="G2411" s="177"/>
      <c r="H2411" s="177"/>
    </row>
    <row r="2412" spans="1:8" x14ac:dyDescent="0.25">
      <c r="A2412" s="793"/>
      <c r="E2412" s="176"/>
      <c r="F2412" s="176"/>
      <c r="G2412" s="177"/>
      <c r="H2412" s="177"/>
    </row>
    <row r="2413" spans="1:8" x14ac:dyDescent="0.25">
      <c r="A2413" s="793"/>
      <c r="E2413" s="176"/>
      <c r="F2413" s="176"/>
      <c r="G2413" s="177"/>
      <c r="H2413" s="177"/>
    </row>
    <row r="2414" spans="1:8" x14ac:dyDescent="0.25">
      <c r="A2414" s="793"/>
      <c r="E2414" s="176"/>
      <c r="F2414" s="176"/>
      <c r="G2414" s="177"/>
      <c r="H2414" s="177"/>
    </row>
    <row r="2415" spans="1:8" x14ac:dyDescent="0.25">
      <c r="A2415" s="793"/>
      <c r="E2415" s="176"/>
      <c r="F2415" s="176"/>
      <c r="G2415" s="177"/>
      <c r="H2415" s="177"/>
    </row>
    <row r="2416" spans="1:8" x14ac:dyDescent="0.25">
      <c r="A2416" s="793"/>
      <c r="E2416" s="176"/>
      <c r="F2416" s="176"/>
      <c r="G2416" s="177"/>
      <c r="H2416" s="177"/>
    </row>
    <row r="2417" spans="1:8" x14ac:dyDescent="0.25">
      <c r="A2417" s="793"/>
      <c r="E2417" s="176"/>
      <c r="F2417" s="176"/>
      <c r="G2417" s="177"/>
      <c r="H2417" s="177"/>
    </row>
    <row r="2418" spans="1:8" x14ac:dyDescent="0.25">
      <c r="A2418" s="793"/>
      <c r="E2418" s="176"/>
      <c r="F2418" s="176"/>
      <c r="G2418" s="177"/>
      <c r="H2418" s="177"/>
    </row>
    <row r="2419" spans="1:8" x14ac:dyDescent="0.25">
      <c r="A2419" s="793"/>
      <c r="E2419" s="176"/>
      <c r="F2419" s="176"/>
      <c r="G2419" s="177"/>
      <c r="H2419" s="177"/>
    </row>
    <row r="2420" spans="1:8" x14ac:dyDescent="0.25">
      <c r="A2420" s="793"/>
      <c r="E2420" s="176"/>
      <c r="F2420" s="176"/>
      <c r="G2420" s="177"/>
      <c r="H2420" s="177"/>
    </row>
    <row r="2421" spans="1:8" x14ac:dyDescent="0.25">
      <c r="A2421" s="793"/>
      <c r="E2421" s="176"/>
      <c r="F2421" s="176"/>
      <c r="G2421" s="177"/>
      <c r="H2421" s="177"/>
    </row>
    <row r="2422" spans="1:8" x14ac:dyDescent="0.25">
      <c r="A2422" s="793"/>
      <c r="E2422" s="176"/>
      <c r="F2422" s="176"/>
      <c r="G2422" s="177"/>
      <c r="H2422" s="177"/>
    </row>
    <row r="2423" spans="1:8" x14ac:dyDescent="0.25">
      <c r="A2423" s="793"/>
      <c r="E2423" s="176"/>
      <c r="F2423" s="176"/>
      <c r="G2423" s="177"/>
      <c r="H2423" s="177"/>
    </row>
    <row r="2424" spans="1:8" x14ac:dyDescent="0.25">
      <c r="A2424" s="793"/>
      <c r="E2424" s="176"/>
      <c r="F2424" s="176"/>
      <c r="G2424" s="177"/>
      <c r="H2424" s="177"/>
    </row>
    <row r="2425" spans="1:8" x14ac:dyDescent="0.25">
      <c r="A2425" s="793"/>
      <c r="E2425" s="176"/>
      <c r="F2425" s="176"/>
      <c r="G2425" s="177"/>
      <c r="H2425" s="177"/>
    </row>
    <row r="2426" spans="1:8" x14ac:dyDescent="0.25">
      <c r="A2426" s="793"/>
      <c r="E2426" s="176"/>
      <c r="F2426" s="176"/>
      <c r="G2426" s="177"/>
      <c r="H2426" s="177"/>
    </row>
    <row r="2427" spans="1:8" x14ac:dyDescent="0.25">
      <c r="A2427" s="793"/>
      <c r="E2427" s="176"/>
      <c r="F2427" s="176"/>
      <c r="G2427" s="177"/>
      <c r="H2427" s="177"/>
    </row>
    <row r="2428" spans="1:8" x14ac:dyDescent="0.25">
      <c r="A2428" s="793"/>
      <c r="E2428" s="176"/>
      <c r="F2428" s="176"/>
      <c r="G2428" s="177"/>
      <c r="H2428" s="177"/>
    </row>
    <row r="2429" spans="1:8" x14ac:dyDescent="0.25">
      <c r="A2429" s="793"/>
      <c r="E2429" s="176"/>
      <c r="F2429" s="176"/>
      <c r="G2429" s="177"/>
      <c r="H2429" s="177"/>
    </row>
    <row r="2430" spans="1:8" x14ac:dyDescent="0.25">
      <c r="A2430" s="793"/>
      <c r="E2430" s="176"/>
      <c r="F2430" s="176"/>
      <c r="G2430" s="177"/>
      <c r="H2430" s="177"/>
    </row>
    <row r="2431" spans="1:8" x14ac:dyDescent="0.25">
      <c r="A2431" s="793"/>
      <c r="E2431" s="176"/>
      <c r="F2431" s="176"/>
      <c r="G2431" s="177"/>
      <c r="H2431" s="177"/>
    </row>
    <row r="2432" spans="1:8" x14ac:dyDescent="0.25">
      <c r="A2432" s="793"/>
      <c r="E2432" s="176"/>
      <c r="F2432" s="176"/>
      <c r="G2432" s="177"/>
      <c r="H2432" s="177"/>
    </row>
    <row r="2433" spans="1:8" x14ac:dyDescent="0.25">
      <c r="A2433" s="793"/>
      <c r="E2433" s="176"/>
      <c r="F2433" s="176"/>
      <c r="G2433" s="177"/>
      <c r="H2433" s="177"/>
    </row>
    <row r="2434" spans="1:8" x14ac:dyDescent="0.25">
      <c r="A2434" s="793"/>
      <c r="E2434" s="176"/>
      <c r="F2434" s="176"/>
      <c r="G2434" s="177"/>
      <c r="H2434" s="177"/>
    </row>
    <row r="2435" spans="1:8" x14ac:dyDescent="0.25">
      <c r="A2435" s="793"/>
      <c r="E2435" s="176"/>
      <c r="F2435" s="176"/>
      <c r="G2435" s="177"/>
      <c r="H2435" s="177"/>
    </row>
    <row r="2436" spans="1:8" x14ac:dyDescent="0.25">
      <c r="A2436" s="793"/>
      <c r="E2436" s="176"/>
      <c r="F2436" s="176"/>
      <c r="G2436" s="177"/>
      <c r="H2436" s="177"/>
    </row>
    <row r="2437" spans="1:8" x14ac:dyDescent="0.25">
      <c r="A2437" s="793"/>
      <c r="E2437" s="176"/>
      <c r="F2437" s="176"/>
      <c r="G2437" s="177"/>
      <c r="H2437" s="177"/>
    </row>
    <row r="2438" spans="1:8" x14ac:dyDescent="0.25">
      <c r="A2438" s="793"/>
      <c r="E2438" s="176"/>
      <c r="F2438" s="176"/>
      <c r="G2438" s="177"/>
      <c r="H2438" s="177"/>
    </row>
    <row r="2439" spans="1:8" x14ac:dyDescent="0.25">
      <c r="A2439" s="793"/>
      <c r="E2439" s="176"/>
      <c r="F2439" s="176"/>
      <c r="G2439" s="177"/>
      <c r="H2439" s="177"/>
    </row>
    <row r="2440" spans="1:8" x14ac:dyDescent="0.25">
      <c r="A2440" s="793"/>
      <c r="E2440" s="176"/>
      <c r="F2440" s="176"/>
      <c r="G2440" s="177"/>
      <c r="H2440" s="177"/>
    </row>
    <row r="2441" spans="1:8" x14ac:dyDescent="0.25">
      <c r="A2441" s="793"/>
      <c r="E2441" s="176"/>
      <c r="F2441" s="176"/>
      <c r="G2441" s="177"/>
      <c r="H2441" s="177"/>
    </row>
    <row r="2442" spans="1:8" x14ac:dyDescent="0.25">
      <c r="A2442" s="793"/>
      <c r="E2442" s="176"/>
      <c r="F2442" s="176"/>
      <c r="G2442" s="177"/>
      <c r="H2442" s="177"/>
    </row>
    <row r="2443" spans="1:8" x14ac:dyDescent="0.25">
      <c r="A2443" s="793"/>
      <c r="E2443" s="176"/>
      <c r="F2443" s="176"/>
      <c r="G2443" s="177"/>
      <c r="H2443" s="177"/>
    </row>
    <row r="2444" spans="1:8" x14ac:dyDescent="0.25">
      <c r="A2444" s="793"/>
      <c r="E2444" s="176"/>
      <c r="F2444" s="176"/>
      <c r="G2444" s="177"/>
      <c r="H2444" s="177"/>
    </row>
    <row r="2445" spans="1:8" x14ac:dyDescent="0.25">
      <c r="A2445" s="793"/>
      <c r="E2445" s="176"/>
      <c r="F2445" s="176"/>
      <c r="G2445" s="177"/>
      <c r="H2445" s="177"/>
    </row>
    <row r="2446" spans="1:8" x14ac:dyDescent="0.25">
      <c r="A2446" s="793"/>
      <c r="E2446" s="176"/>
      <c r="F2446" s="176"/>
      <c r="G2446" s="177"/>
      <c r="H2446" s="177"/>
    </row>
    <row r="2447" spans="1:8" x14ac:dyDescent="0.25">
      <c r="A2447" s="793"/>
      <c r="E2447" s="176"/>
      <c r="F2447" s="176"/>
      <c r="G2447" s="177"/>
      <c r="H2447" s="177"/>
    </row>
    <row r="2448" spans="1:8" x14ac:dyDescent="0.25">
      <c r="A2448" s="793"/>
      <c r="E2448" s="176"/>
      <c r="F2448" s="176"/>
      <c r="G2448" s="177"/>
      <c r="H2448" s="177"/>
    </row>
    <row r="2449" spans="1:8" x14ac:dyDescent="0.25">
      <c r="A2449" s="793"/>
      <c r="E2449" s="176"/>
      <c r="F2449" s="176"/>
      <c r="G2449" s="177"/>
      <c r="H2449" s="177"/>
    </row>
    <row r="2450" spans="1:8" x14ac:dyDescent="0.25">
      <c r="A2450" s="793"/>
      <c r="E2450" s="176"/>
      <c r="F2450" s="176"/>
      <c r="G2450" s="177"/>
      <c r="H2450" s="177"/>
    </row>
    <row r="2451" spans="1:8" x14ac:dyDescent="0.25">
      <c r="A2451" s="793"/>
      <c r="E2451" s="176"/>
      <c r="F2451" s="176"/>
      <c r="G2451" s="177"/>
      <c r="H2451" s="177"/>
    </row>
    <row r="2452" spans="1:8" x14ac:dyDescent="0.25">
      <c r="A2452" s="793"/>
      <c r="E2452" s="176"/>
      <c r="F2452" s="176"/>
      <c r="G2452" s="177"/>
      <c r="H2452" s="177"/>
    </row>
    <row r="2453" spans="1:8" x14ac:dyDescent="0.25">
      <c r="A2453" s="793"/>
      <c r="E2453" s="176"/>
      <c r="F2453" s="176"/>
      <c r="G2453" s="177"/>
      <c r="H2453" s="177"/>
    </row>
    <row r="2454" spans="1:8" x14ac:dyDescent="0.25">
      <c r="A2454" s="793"/>
      <c r="E2454" s="176"/>
      <c r="F2454" s="176"/>
      <c r="G2454" s="177"/>
      <c r="H2454" s="177"/>
    </row>
    <row r="2455" spans="1:8" x14ac:dyDescent="0.25">
      <c r="A2455" s="793"/>
      <c r="E2455" s="176"/>
      <c r="F2455" s="176"/>
      <c r="G2455" s="177"/>
      <c r="H2455" s="177"/>
    </row>
    <row r="2456" spans="1:8" x14ac:dyDescent="0.25">
      <c r="A2456" s="793"/>
      <c r="E2456" s="176"/>
      <c r="F2456" s="176"/>
      <c r="G2456" s="177"/>
      <c r="H2456" s="177"/>
    </row>
    <row r="2457" spans="1:8" x14ac:dyDescent="0.25">
      <c r="A2457" s="793"/>
      <c r="E2457" s="176"/>
      <c r="F2457" s="176"/>
      <c r="G2457" s="177"/>
      <c r="H2457" s="177"/>
    </row>
    <row r="2458" spans="1:8" x14ac:dyDescent="0.25">
      <c r="A2458" s="793"/>
      <c r="E2458" s="176"/>
      <c r="F2458" s="176"/>
      <c r="G2458" s="177"/>
      <c r="H2458" s="177"/>
    </row>
    <row r="2459" spans="1:8" x14ac:dyDescent="0.25">
      <c r="A2459" s="793"/>
      <c r="E2459" s="176"/>
      <c r="F2459" s="176"/>
      <c r="G2459" s="177"/>
      <c r="H2459" s="177"/>
    </row>
    <row r="2460" spans="1:8" x14ac:dyDescent="0.25">
      <c r="A2460" s="793"/>
      <c r="E2460" s="176"/>
      <c r="F2460" s="176"/>
      <c r="G2460" s="177"/>
      <c r="H2460" s="177"/>
    </row>
    <row r="2461" spans="1:8" x14ac:dyDescent="0.25">
      <c r="A2461" s="793"/>
      <c r="E2461" s="176"/>
      <c r="F2461" s="176"/>
      <c r="G2461" s="177"/>
      <c r="H2461" s="177"/>
    </row>
    <row r="2462" spans="1:8" x14ac:dyDescent="0.25">
      <c r="A2462" s="793"/>
      <c r="E2462" s="176"/>
      <c r="F2462" s="176"/>
      <c r="G2462" s="177"/>
      <c r="H2462" s="177"/>
    </row>
    <row r="2463" spans="1:8" x14ac:dyDescent="0.25">
      <c r="A2463" s="793"/>
      <c r="E2463" s="176"/>
      <c r="F2463" s="176"/>
      <c r="G2463" s="177"/>
      <c r="H2463" s="177"/>
    </row>
    <row r="2464" spans="1:8" x14ac:dyDescent="0.25">
      <c r="A2464" s="793"/>
      <c r="E2464" s="176"/>
      <c r="F2464" s="176"/>
      <c r="G2464" s="177"/>
      <c r="H2464" s="177"/>
    </row>
    <row r="2465" spans="1:8" x14ac:dyDescent="0.25">
      <c r="A2465" s="793"/>
      <c r="E2465" s="176"/>
      <c r="F2465" s="176"/>
      <c r="G2465" s="177"/>
      <c r="H2465" s="177"/>
    </row>
    <row r="2466" spans="1:8" x14ac:dyDescent="0.25">
      <c r="A2466" s="793"/>
      <c r="E2466" s="176"/>
      <c r="F2466" s="176"/>
      <c r="G2466" s="177"/>
      <c r="H2466" s="177"/>
    </row>
    <row r="2467" spans="1:8" x14ac:dyDescent="0.25">
      <c r="A2467" s="793"/>
      <c r="E2467" s="176"/>
      <c r="F2467" s="176"/>
      <c r="G2467" s="177"/>
      <c r="H2467" s="177"/>
    </row>
    <row r="2468" spans="1:8" x14ac:dyDescent="0.25">
      <c r="A2468" s="793"/>
      <c r="E2468" s="176"/>
      <c r="F2468" s="176"/>
      <c r="G2468" s="177"/>
      <c r="H2468" s="177"/>
    </row>
    <row r="2469" spans="1:8" x14ac:dyDescent="0.25">
      <c r="A2469" s="793"/>
      <c r="E2469" s="176"/>
      <c r="F2469" s="176"/>
      <c r="G2469" s="177"/>
      <c r="H2469" s="177"/>
    </row>
    <row r="2470" spans="1:8" x14ac:dyDescent="0.25">
      <c r="A2470" s="793"/>
      <c r="E2470" s="176"/>
      <c r="F2470" s="176"/>
      <c r="G2470" s="177"/>
      <c r="H2470" s="177"/>
    </row>
    <row r="2471" spans="1:8" x14ac:dyDescent="0.25">
      <c r="A2471" s="793"/>
      <c r="E2471" s="176"/>
      <c r="F2471" s="176"/>
      <c r="G2471" s="177"/>
      <c r="H2471" s="177"/>
    </row>
    <row r="2472" spans="1:8" x14ac:dyDescent="0.25">
      <c r="A2472" s="793"/>
      <c r="E2472" s="176"/>
      <c r="F2472" s="176"/>
      <c r="G2472" s="177"/>
      <c r="H2472" s="177"/>
    </row>
    <row r="2473" spans="1:8" x14ac:dyDescent="0.25">
      <c r="A2473" s="793"/>
      <c r="E2473" s="176"/>
      <c r="F2473" s="176"/>
      <c r="G2473" s="177"/>
      <c r="H2473" s="177"/>
    </row>
    <row r="2474" spans="1:8" x14ac:dyDescent="0.25">
      <c r="A2474" s="793"/>
      <c r="E2474" s="176"/>
      <c r="F2474" s="176"/>
      <c r="G2474" s="177"/>
      <c r="H2474" s="177"/>
    </row>
    <row r="2475" spans="1:8" x14ac:dyDescent="0.25">
      <c r="A2475" s="793"/>
      <c r="E2475" s="176"/>
      <c r="F2475" s="176"/>
      <c r="G2475" s="177"/>
      <c r="H2475" s="177"/>
    </row>
    <row r="2476" spans="1:8" x14ac:dyDescent="0.25">
      <c r="A2476" s="793"/>
      <c r="E2476" s="176"/>
      <c r="F2476" s="176"/>
      <c r="G2476" s="177"/>
      <c r="H2476" s="177"/>
    </row>
    <row r="2477" spans="1:8" x14ac:dyDescent="0.25">
      <c r="A2477" s="793"/>
      <c r="E2477" s="176"/>
      <c r="F2477" s="176"/>
      <c r="G2477" s="177"/>
      <c r="H2477" s="177"/>
    </row>
    <row r="2478" spans="1:8" x14ac:dyDescent="0.25">
      <c r="A2478" s="793"/>
      <c r="E2478" s="176"/>
      <c r="F2478" s="176"/>
      <c r="G2478" s="177"/>
      <c r="H2478" s="177"/>
    </row>
    <row r="2479" spans="1:8" x14ac:dyDescent="0.25">
      <c r="A2479" s="793"/>
      <c r="E2479" s="176"/>
      <c r="F2479" s="176"/>
      <c r="G2479" s="177"/>
      <c r="H2479" s="177"/>
    </row>
    <row r="2480" spans="1:8" x14ac:dyDescent="0.25">
      <c r="A2480" s="793"/>
      <c r="E2480" s="176"/>
      <c r="F2480" s="176"/>
      <c r="G2480" s="177"/>
      <c r="H2480" s="177"/>
    </row>
    <row r="2481" spans="1:8" x14ac:dyDescent="0.25">
      <c r="A2481" s="793"/>
      <c r="E2481" s="176"/>
      <c r="F2481" s="176"/>
      <c r="G2481" s="177"/>
      <c r="H2481" s="177"/>
    </row>
    <row r="2482" spans="1:8" x14ac:dyDescent="0.25">
      <c r="A2482" s="793"/>
      <c r="E2482" s="176"/>
      <c r="F2482" s="176"/>
      <c r="G2482" s="177"/>
      <c r="H2482" s="177"/>
    </row>
    <row r="2483" spans="1:8" x14ac:dyDescent="0.25">
      <c r="A2483" s="793"/>
      <c r="E2483" s="176"/>
      <c r="F2483" s="176"/>
      <c r="G2483" s="177"/>
      <c r="H2483" s="177"/>
    </row>
    <row r="2484" spans="1:8" x14ac:dyDescent="0.25">
      <c r="A2484" s="793"/>
      <c r="E2484" s="176"/>
      <c r="F2484" s="176"/>
      <c r="G2484" s="177"/>
      <c r="H2484" s="177"/>
    </row>
    <row r="2485" spans="1:8" x14ac:dyDescent="0.25">
      <c r="A2485" s="793"/>
      <c r="E2485" s="176"/>
      <c r="F2485" s="176"/>
      <c r="G2485" s="177"/>
      <c r="H2485" s="177"/>
    </row>
    <row r="2486" spans="1:8" x14ac:dyDescent="0.25">
      <c r="A2486" s="793"/>
      <c r="E2486" s="176"/>
      <c r="F2486" s="176"/>
      <c r="G2486" s="177"/>
      <c r="H2486" s="177"/>
    </row>
    <row r="2487" spans="1:8" x14ac:dyDescent="0.25">
      <c r="A2487" s="793"/>
      <c r="E2487" s="176"/>
      <c r="F2487" s="176"/>
      <c r="G2487" s="177"/>
      <c r="H2487" s="177"/>
    </row>
    <row r="2488" spans="1:8" x14ac:dyDescent="0.25">
      <c r="A2488" s="793"/>
      <c r="E2488" s="176"/>
      <c r="F2488" s="176"/>
      <c r="G2488" s="177"/>
      <c r="H2488" s="177"/>
    </row>
    <row r="2489" spans="1:8" x14ac:dyDescent="0.25">
      <c r="A2489" s="793"/>
      <c r="E2489" s="176"/>
      <c r="F2489" s="176"/>
      <c r="G2489" s="177"/>
      <c r="H2489" s="177"/>
    </row>
    <row r="2490" spans="1:8" x14ac:dyDescent="0.25">
      <c r="A2490" s="793"/>
      <c r="E2490" s="176"/>
      <c r="F2490" s="176"/>
      <c r="G2490" s="177"/>
      <c r="H2490" s="177"/>
    </row>
    <row r="2491" spans="1:8" x14ac:dyDescent="0.25">
      <c r="A2491" s="793"/>
      <c r="E2491" s="176"/>
      <c r="F2491" s="176"/>
      <c r="G2491" s="177"/>
      <c r="H2491" s="177"/>
    </row>
    <row r="2492" spans="1:8" x14ac:dyDescent="0.25">
      <c r="A2492" s="793"/>
      <c r="E2492" s="176"/>
      <c r="F2492" s="176"/>
      <c r="G2492" s="177"/>
      <c r="H2492" s="177"/>
    </row>
    <row r="2493" spans="1:8" x14ac:dyDescent="0.25">
      <c r="A2493" s="793"/>
      <c r="E2493" s="176"/>
      <c r="F2493" s="176"/>
      <c r="G2493" s="177"/>
      <c r="H2493" s="177"/>
    </row>
    <row r="2494" spans="1:8" x14ac:dyDescent="0.25">
      <c r="A2494" s="793"/>
      <c r="E2494" s="176"/>
      <c r="F2494" s="176"/>
      <c r="G2494" s="177"/>
      <c r="H2494" s="177"/>
    </row>
    <row r="2495" spans="1:8" x14ac:dyDescent="0.25">
      <c r="A2495" s="793"/>
      <c r="E2495" s="176"/>
      <c r="F2495" s="176"/>
      <c r="G2495" s="177"/>
      <c r="H2495" s="177"/>
    </row>
    <row r="2496" spans="1:8" x14ac:dyDescent="0.25">
      <c r="A2496" s="793"/>
      <c r="E2496" s="176"/>
      <c r="F2496" s="176"/>
      <c r="G2496" s="177"/>
      <c r="H2496" s="177"/>
    </row>
    <row r="2497" spans="1:8" x14ac:dyDescent="0.25">
      <c r="A2497" s="793"/>
      <c r="E2497" s="176"/>
      <c r="F2497" s="176"/>
      <c r="G2497" s="177"/>
      <c r="H2497" s="177"/>
    </row>
    <row r="2498" spans="1:8" x14ac:dyDescent="0.25">
      <c r="A2498" s="793"/>
      <c r="E2498" s="176"/>
      <c r="F2498" s="176"/>
      <c r="G2498" s="177"/>
      <c r="H2498" s="177"/>
    </row>
    <row r="2499" spans="1:8" x14ac:dyDescent="0.25">
      <c r="A2499" s="793"/>
      <c r="E2499" s="176"/>
      <c r="F2499" s="176"/>
      <c r="G2499" s="177"/>
      <c r="H2499" s="177"/>
    </row>
    <row r="2500" spans="1:8" x14ac:dyDescent="0.25">
      <c r="A2500" s="793"/>
      <c r="E2500" s="176"/>
      <c r="F2500" s="176"/>
      <c r="G2500" s="177"/>
      <c r="H2500" s="177"/>
    </row>
    <row r="2501" spans="1:8" x14ac:dyDescent="0.25">
      <c r="A2501" s="793"/>
      <c r="E2501" s="176"/>
      <c r="F2501" s="176"/>
      <c r="G2501" s="177"/>
      <c r="H2501" s="177"/>
    </row>
    <row r="2502" spans="1:8" x14ac:dyDescent="0.25">
      <c r="A2502" s="793"/>
      <c r="E2502" s="176"/>
      <c r="F2502" s="176"/>
      <c r="G2502" s="177"/>
      <c r="H2502" s="177"/>
    </row>
    <row r="2503" spans="1:8" x14ac:dyDescent="0.25">
      <c r="A2503" s="793"/>
      <c r="E2503" s="176"/>
      <c r="F2503" s="176"/>
      <c r="G2503" s="177"/>
      <c r="H2503" s="177"/>
    </row>
    <row r="2504" spans="1:8" x14ac:dyDescent="0.25">
      <c r="A2504" s="793"/>
      <c r="E2504" s="176"/>
      <c r="F2504" s="176"/>
      <c r="G2504" s="177"/>
      <c r="H2504" s="177"/>
    </row>
    <row r="2505" spans="1:8" x14ac:dyDescent="0.25">
      <c r="A2505" s="793"/>
      <c r="E2505" s="176"/>
      <c r="F2505" s="176"/>
      <c r="G2505" s="177"/>
      <c r="H2505" s="177"/>
    </row>
    <row r="2506" spans="1:8" x14ac:dyDescent="0.25">
      <c r="A2506" s="793"/>
      <c r="E2506" s="176"/>
      <c r="F2506" s="176"/>
      <c r="G2506" s="177"/>
      <c r="H2506" s="177"/>
    </row>
    <row r="2507" spans="1:8" x14ac:dyDescent="0.25">
      <c r="A2507" s="793"/>
      <c r="E2507" s="176"/>
      <c r="F2507" s="176"/>
      <c r="G2507" s="177"/>
      <c r="H2507" s="177"/>
    </row>
    <row r="2508" spans="1:8" x14ac:dyDescent="0.25">
      <c r="A2508" s="793"/>
      <c r="E2508" s="176"/>
      <c r="F2508" s="176"/>
      <c r="G2508" s="177"/>
      <c r="H2508" s="177"/>
    </row>
    <row r="2509" spans="1:8" x14ac:dyDescent="0.25">
      <c r="A2509" s="793"/>
      <c r="E2509" s="176"/>
      <c r="F2509" s="176"/>
      <c r="G2509" s="177"/>
      <c r="H2509" s="177"/>
    </row>
    <row r="2510" spans="1:8" x14ac:dyDescent="0.25">
      <c r="A2510" s="793"/>
      <c r="E2510" s="176"/>
      <c r="F2510" s="176"/>
      <c r="G2510" s="177"/>
      <c r="H2510" s="177"/>
    </row>
    <row r="2511" spans="1:8" x14ac:dyDescent="0.25">
      <c r="A2511" s="793"/>
      <c r="E2511" s="176"/>
      <c r="F2511" s="176"/>
      <c r="G2511" s="177"/>
      <c r="H2511" s="177"/>
    </row>
    <row r="2512" spans="1:8" x14ac:dyDescent="0.25">
      <c r="A2512" s="793"/>
      <c r="E2512" s="176"/>
      <c r="F2512" s="176"/>
      <c r="G2512" s="177"/>
      <c r="H2512" s="177"/>
    </row>
    <row r="2513" spans="1:8" x14ac:dyDescent="0.25">
      <c r="A2513" s="793"/>
      <c r="E2513" s="176"/>
      <c r="F2513" s="176"/>
      <c r="G2513" s="177"/>
      <c r="H2513" s="177"/>
    </row>
    <row r="2514" spans="1:8" x14ac:dyDescent="0.25">
      <c r="A2514" s="793"/>
      <c r="E2514" s="176"/>
      <c r="F2514" s="176"/>
      <c r="G2514" s="177"/>
      <c r="H2514" s="177"/>
    </row>
    <row r="2515" spans="1:8" x14ac:dyDescent="0.25">
      <c r="A2515" s="793"/>
      <c r="E2515" s="176"/>
      <c r="F2515" s="176"/>
      <c r="G2515" s="177"/>
      <c r="H2515" s="177"/>
    </row>
    <row r="2516" spans="1:8" x14ac:dyDescent="0.25">
      <c r="A2516" s="793"/>
      <c r="E2516" s="176"/>
      <c r="F2516" s="176"/>
      <c r="G2516" s="177"/>
      <c r="H2516" s="177"/>
    </row>
    <row r="2517" spans="1:8" x14ac:dyDescent="0.25">
      <c r="A2517" s="793"/>
      <c r="E2517" s="176"/>
      <c r="F2517" s="176"/>
      <c r="G2517" s="177"/>
      <c r="H2517" s="177"/>
    </row>
    <row r="2518" spans="1:8" x14ac:dyDescent="0.25">
      <c r="A2518" s="793"/>
      <c r="E2518" s="176"/>
      <c r="F2518" s="176"/>
      <c r="G2518" s="177"/>
      <c r="H2518" s="177"/>
    </row>
    <row r="2519" spans="1:8" x14ac:dyDescent="0.25">
      <c r="A2519" s="793"/>
      <c r="E2519" s="176"/>
      <c r="F2519" s="176"/>
      <c r="G2519" s="177"/>
      <c r="H2519" s="177"/>
    </row>
    <row r="2520" spans="1:8" x14ac:dyDescent="0.25">
      <c r="A2520" s="793"/>
      <c r="E2520" s="176"/>
      <c r="F2520" s="176"/>
      <c r="G2520" s="177"/>
      <c r="H2520" s="177"/>
    </row>
    <row r="2521" spans="1:8" x14ac:dyDescent="0.25">
      <c r="A2521" s="793"/>
      <c r="E2521" s="176"/>
      <c r="F2521" s="176"/>
      <c r="G2521" s="177"/>
      <c r="H2521" s="177"/>
    </row>
    <row r="2522" spans="1:8" x14ac:dyDescent="0.25">
      <c r="A2522" s="793"/>
      <c r="E2522" s="176"/>
      <c r="F2522" s="176"/>
      <c r="G2522" s="177"/>
      <c r="H2522" s="177"/>
    </row>
    <row r="2523" spans="1:8" x14ac:dyDescent="0.25">
      <c r="A2523" s="793"/>
      <c r="E2523" s="176"/>
      <c r="F2523" s="176"/>
      <c r="G2523" s="177"/>
      <c r="H2523" s="177"/>
    </row>
    <row r="2524" spans="1:8" x14ac:dyDescent="0.25">
      <c r="A2524" s="793"/>
      <c r="E2524" s="176"/>
      <c r="F2524" s="176"/>
      <c r="G2524" s="177"/>
      <c r="H2524" s="177"/>
    </row>
    <row r="2525" spans="1:8" x14ac:dyDescent="0.25">
      <c r="A2525" s="793"/>
      <c r="E2525" s="176"/>
      <c r="F2525" s="176"/>
      <c r="G2525" s="177"/>
      <c r="H2525" s="177"/>
    </row>
    <row r="2526" spans="1:8" x14ac:dyDescent="0.25">
      <c r="A2526" s="793"/>
      <c r="E2526" s="176"/>
      <c r="F2526" s="176"/>
      <c r="G2526" s="177"/>
      <c r="H2526" s="177"/>
    </row>
    <row r="2527" spans="1:8" x14ac:dyDescent="0.25">
      <c r="A2527" s="793"/>
      <c r="E2527" s="176"/>
      <c r="F2527" s="176"/>
      <c r="G2527" s="177"/>
      <c r="H2527" s="177"/>
    </row>
    <row r="2528" spans="1:8" x14ac:dyDescent="0.25">
      <c r="A2528" s="793"/>
      <c r="E2528" s="176"/>
      <c r="F2528" s="176"/>
      <c r="G2528" s="177"/>
      <c r="H2528" s="177"/>
    </row>
    <row r="2529" spans="1:8" x14ac:dyDescent="0.25">
      <c r="A2529" s="793"/>
      <c r="E2529" s="176"/>
      <c r="F2529" s="176"/>
      <c r="G2529" s="177"/>
      <c r="H2529" s="177"/>
    </row>
    <row r="2530" spans="1:8" x14ac:dyDescent="0.25">
      <c r="A2530" s="793"/>
      <c r="E2530" s="176"/>
      <c r="F2530" s="176"/>
      <c r="G2530" s="177"/>
      <c r="H2530" s="177"/>
    </row>
    <row r="2531" spans="1:8" x14ac:dyDescent="0.25">
      <c r="A2531" s="793"/>
      <c r="E2531" s="176"/>
      <c r="F2531" s="176"/>
      <c r="G2531" s="177"/>
      <c r="H2531" s="177"/>
    </row>
    <row r="2532" spans="1:8" x14ac:dyDescent="0.25">
      <c r="A2532" s="793"/>
      <c r="E2532" s="176"/>
      <c r="F2532" s="176"/>
      <c r="G2532" s="177"/>
      <c r="H2532" s="177"/>
    </row>
    <row r="2533" spans="1:8" x14ac:dyDescent="0.25">
      <c r="A2533" s="793"/>
      <c r="E2533" s="176"/>
      <c r="F2533" s="176"/>
      <c r="G2533" s="177"/>
      <c r="H2533" s="177"/>
    </row>
    <row r="2534" spans="1:8" x14ac:dyDescent="0.25">
      <c r="A2534" s="793"/>
      <c r="E2534" s="176"/>
      <c r="F2534" s="176"/>
      <c r="G2534" s="177"/>
      <c r="H2534" s="177"/>
    </row>
    <row r="2535" spans="1:8" x14ac:dyDescent="0.25">
      <c r="A2535" s="793"/>
      <c r="E2535" s="176"/>
      <c r="F2535" s="176"/>
      <c r="G2535" s="177"/>
      <c r="H2535" s="177"/>
    </row>
    <row r="2536" spans="1:8" x14ac:dyDescent="0.25">
      <c r="A2536" s="793"/>
      <c r="E2536" s="176"/>
      <c r="F2536" s="176"/>
      <c r="G2536" s="177"/>
      <c r="H2536" s="177"/>
    </row>
    <row r="2537" spans="1:8" x14ac:dyDescent="0.25">
      <c r="A2537" s="793"/>
      <c r="E2537" s="176"/>
      <c r="F2537" s="176"/>
      <c r="G2537" s="177"/>
      <c r="H2537" s="177"/>
    </row>
    <row r="2538" spans="1:8" x14ac:dyDescent="0.25">
      <c r="A2538" s="793"/>
      <c r="E2538" s="176"/>
      <c r="F2538" s="176"/>
      <c r="G2538" s="177"/>
      <c r="H2538" s="177"/>
    </row>
    <row r="2539" spans="1:8" x14ac:dyDescent="0.25">
      <c r="A2539" s="793"/>
      <c r="E2539" s="176"/>
      <c r="F2539" s="176"/>
      <c r="G2539" s="177"/>
      <c r="H2539" s="177"/>
    </row>
    <row r="2540" spans="1:8" x14ac:dyDescent="0.25">
      <c r="A2540" s="793"/>
      <c r="E2540" s="176"/>
      <c r="F2540" s="176"/>
      <c r="G2540" s="177"/>
      <c r="H2540" s="177"/>
    </row>
    <row r="2541" spans="1:8" x14ac:dyDescent="0.25">
      <c r="A2541" s="793"/>
      <c r="E2541" s="176"/>
      <c r="F2541" s="176"/>
      <c r="G2541" s="177"/>
      <c r="H2541" s="177"/>
    </row>
    <row r="2542" spans="1:8" x14ac:dyDescent="0.25">
      <c r="A2542" s="793"/>
      <c r="E2542" s="176"/>
      <c r="F2542" s="176"/>
      <c r="G2542" s="177"/>
      <c r="H2542" s="177"/>
    </row>
    <row r="2543" spans="1:8" x14ac:dyDescent="0.25">
      <c r="A2543" s="793"/>
      <c r="E2543" s="176"/>
      <c r="F2543" s="176"/>
      <c r="G2543" s="177"/>
      <c r="H2543" s="177"/>
    </row>
    <row r="2544" spans="1:8" x14ac:dyDescent="0.25">
      <c r="A2544" s="793"/>
      <c r="E2544" s="176"/>
      <c r="F2544" s="176"/>
      <c r="G2544" s="177"/>
      <c r="H2544" s="177"/>
    </row>
    <row r="2545" spans="1:8" x14ac:dyDescent="0.25">
      <c r="A2545" s="793"/>
      <c r="E2545" s="176"/>
      <c r="F2545" s="176"/>
      <c r="G2545" s="177"/>
      <c r="H2545" s="177"/>
    </row>
    <row r="2546" spans="1:8" x14ac:dyDescent="0.25">
      <c r="A2546" s="793"/>
      <c r="E2546" s="176"/>
      <c r="F2546" s="176"/>
      <c r="G2546" s="177"/>
      <c r="H2546" s="177"/>
    </row>
    <row r="2547" spans="1:8" x14ac:dyDescent="0.25">
      <c r="A2547" s="793"/>
      <c r="E2547" s="176"/>
      <c r="F2547" s="176"/>
      <c r="G2547" s="177"/>
      <c r="H2547" s="177"/>
    </row>
    <row r="2548" spans="1:8" x14ac:dyDescent="0.25">
      <c r="A2548" s="793"/>
      <c r="E2548" s="176"/>
      <c r="F2548" s="176"/>
      <c r="G2548" s="177"/>
      <c r="H2548" s="177"/>
    </row>
    <row r="2549" spans="1:8" x14ac:dyDescent="0.25">
      <c r="A2549" s="793"/>
      <c r="E2549" s="176"/>
      <c r="F2549" s="176"/>
      <c r="G2549" s="177"/>
      <c r="H2549" s="177"/>
    </row>
    <row r="2550" spans="1:8" x14ac:dyDescent="0.25">
      <c r="A2550" s="793"/>
      <c r="E2550" s="176"/>
      <c r="F2550" s="176"/>
      <c r="G2550" s="177"/>
      <c r="H2550" s="177"/>
    </row>
    <row r="2551" spans="1:8" x14ac:dyDescent="0.25">
      <c r="A2551" s="793"/>
      <c r="E2551" s="176"/>
      <c r="F2551" s="176"/>
      <c r="G2551" s="177"/>
      <c r="H2551" s="177"/>
    </row>
    <row r="2552" spans="1:8" x14ac:dyDescent="0.25">
      <c r="A2552" s="793"/>
      <c r="E2552" s="176"/>
      <c r="F2552" s="176"/>
      <c r="G2552" s="177"/>
      <c r="H2552" s="177"/>
    </row>
    <row r="2553" spans="1:8" x14ac:dyDescent="0.25">
      <c r="A2553" s="793"/>
      <c r="E2553" s="176"/>
      <c r="F2553" s="176"/>
      <c r="G2553" s="177"/>
      <c r="H2553" s="177"/>
    </row>
    <row r="2554" spans="1:8" x14ac:dyDescent="0.25">
      <c r="A2554" s="793"/>
      <c r="E2554" s="176"/>
      <c r="F2554" s="176"/>
      <c r="G2554" s="177"/>
      <c r="H2554" s="177"/>
    </row>
    <row r="2555" spans="1:8" x14ac:dyDescent="0.25">
      <c r="A2555" s="793"/>
      <c r="E2555" s="176"/>
      <c r="F2555" s="176"/>
      <c r="G2555" s="177"/>
      <c r="H2555" s="177"/>
    </row>
    <row r="2556" spans="1:8" x14ac:dyDescent="0.25">
      <c r="A2556" s="793"/>
      <c r="E2556" s="176"/>
      <c r="F2556" s="176"/>
      <c r="G2556" s="177"/>
      <c r="H2556" s="177"/>
    </row>
    <row r="2557" spans="1:8" x14ac:dyDescent="0.25">
      <c r="A2557" s="793"/>
      <c r="E2557" s="176"/>
      <c r="F2557" s="176"/>
      <c r="G2557" s="177"/>
      <c r="H2557" s="177"/>
    </row>
    <row r="2558" spans="1:8" x14ac:dyDescent="0.25">
      <c r="A2558" s="793"/>
      <c r="E2558" s="176"/>
      <c r="F2558" s="176"/>
      <c r="G2558" s="177"/>
      <c r="H2558" s="177"/>
    </row>
    <row r="2559" spans="1:8" x14ac:dyDescent="0.25">
      <c r="A2559" s="793"/>
      <c r="E2559" s="176"/>
      <c r="F2559" s="176"/>
      <c r="G2559" s="177"/>
      <c r="H2559" s="177"/>
    </row>
    <row r="2560" spans="1:8" x14ac:dyDescent="0.25">
      <c r="A2560" s="793"/>
      <c r="E2560" s="176"/>
      <c r="F2560" s="176"/>
      <c r="G2560" s="177"/>
      <c r="H2560" s="177"/>
    </row>
    <row r="2561" spans="1:8" x14ac:dyDescent="0.25">
      <c r="A2561" s="793"/>
      <c r="E2561" s="176"/>
      <c r="F2561" s="176"/>
      <c r="G2561" s="177"/>
      <c r="H2561" s="177"/>
    </row>
    <row r="2562" spans="1:8" x14ac:dyDescent="0.25">
      <c r="A2562" s="793"/>
      <c r="E2562" s="176"/>
      <c r="F2562" s="176"/>
      <c r="G2562" s="177"/>
      <c r="H2562" s="177"/>
    </row>
    <row r="2563" spans="1:8" x14ac:dyDescent="0.25">
      <c r="A2563" s="793"/>
      <c r="E2563" s="176"/>
      <c r="F2563" s="176"/>
      <c r="G2563" s="177"/>
      <c r="H2563" s="177"/>
    </row>
    <row r="2564" spans="1:8" x14ac:dyDescent="0.25">
      <c r="A2564" s="793"/>
      <c r="E2564" s="176"/>
      <c r="F2564" s="176"/>
      <c r="G2564" s="177"/>
      <c r="H2564" s="177"/>
    </row>
    <row r="2565" spans="1:8" x14ac:dyDescent="0.25">
      <c r="A2565" s="793"/>
      <c r="E2565" s="176"/>
      <c r="F2565" s="176"/>
      <c r="G2565" s="177"/>
      <c r="H2565" s="177"/>
    </row>
    <row r="2566" spans="1:8" x14ac:dyDescent="0.25">
      <c r="A2566" s="793"/>
      <c r="E2566" s="176"/>
      <c r="F2566" s="176"/>
      <c r="G2566" s="177"/>
      <c r="H2566" s="177"/>
    </row>
    <row r="2567" spans="1:8" x14ac:dyDescent="0.25">
      <c r="A2567" s="793"/>
      <c r="E2567" s="176"/>
      <c r="F2567" s="176"/>
      <c r="G2567" s="177"/>
      <c r="H2567" s="177"/>
    </row>
    <row r="2568" spans="1:8" x14ac:dyDescent="0.25">
      <c r="A2568" s="793"/>
      <c r="E2568" s="176"/>
      <c r="F2568" s="176"/>
      <c r="G2568" s="177"/>
      <c r="H2568" s="177"/>
    </row>
    <row r="2569" spans="1:8" x14ac:dyDescent="0.25">
      <c r="A2569" s="793"/>
      <c r="E2569" s="176"/>
      <c r="F2569" s="176"/>
      <c r="G2569" s="177"/>
      <c r="H2569" s="177"/>
    </row>
    <row r="2570" spans="1:8" x14ac:dyDescent="0.25">
      <c r="A2570" s="793"/>
      <c r="E2570" s="176"/>
      <c r="F2570" s="176"/>
      <c r="G2570" s="177"/>
      <c r="H2570" s="177"/>
    </row>
    <row r="2571" spans="1:8" x14ac:dyDescent="0.25">
      <c r="A2571" s="793"/>
      <c r="E2571" s="176"/>
      <c r="F2571" s="176"/>
      <c r="G2571" s="177"/>
      <c r="H2571" s="177"/>
    </row>
    <row r="2572" spans="1:8" x14ac:dyDescent="0.25">
      <c r="A2572" s="793"/>
      <c r="E2572" s="176"/>
      <c r="F2572" s="176"/>
      <c r="G2572" s="177"/>
      <c r="H2572" s="177"/>
    </row>
    <row r="2573" spans="1:8" x14ac:dyDescent="0.25">
      <c r="A2573" s="793"/>
      <c r="E2573" s="176"/>
      <c r="F2573" s="176"/>
      <c r="G2573" s="177"/>
      <c r="H2573" s="177"/>
    </row>
    <row r="2574" spans="1:8" x14ac:dyDescent="0.25">
      <c r="A2574" s="793"/>
      <c r="E2574" s="176"/>
      <c r="F2574" s="176"/>
      <c r="G2574" s="177"/>
      <c r="H2574" s="177"/>
    </row>
    <row r="2575" spans="1:8" x14ac:dyDescent="0.25">
      <c r="A2575" s="793"/>
      <c r="E2575" s="176"/>
      <c r="F2575" s="176"/>
      <c r="G2575" s="177"/>
      <c r="H2575" s="177"/>
    </row>
    <row r="2576" spans="1:8" x14ac:dyDescent="0.25">
      <c r="A2576" s="793"/>
      <c r="E2576" s="176"/>
      <c r="F2576" s="176"/>
      <c r="G2576" s="177"/>
      <c r="H2576" s="177"/>
    </row>
    <row r="2577" spans="1:8" x14ac:dyDescent="0.25">
      <c r="A2577" s="793"/>
      <c r="E2577" s="176"/>
      <c r="F2577" s="176"/>
      <c r="G2577" s="177"/>
      <c r="H2577" s="177"/>
    </row>
    <row r="2578" spans="1:8" x14ac:dyDescent="0.25">
      <c r="A2578" s="793"/>
      <c r="E2578" s="176"/>
      <c r="F2578" s="176"/>
      <c r="G2578" s="177"/>
      <c r="H2578" s="177"/>
    </row>
    <row r="2579" spans="1:8" x14ac:dyDescent="0.25">
      <c r="A2579" s="793"/>
      <c r="E2579" s="176"/>
      <c r="F2579" s="176"/>
      <c r="G2579" s="177"/>
      <c r="H2579" s="177"/>
    </row>
    <row r="2580" spans="1:8" x14ac:dyDescent="0.25">
      <c r="A2580" s="793"/>
      <c r="E2580" s="176"/>
      <c r="F2580" s="176"/>
      <c r="G2580" s="177"/>
      <c r="H2580" s="177"/>
    </row>
    <row r="2581" spans="1:8" x14ac:dyDescent="0.25">
      <c r="A2581" s="793"/>
      <c r="E2581" s="176"/>
      <c r="F2581" s="176"/>
      <c r="G2581" s="177"/>
      <c r="H2581" s="177"/>
    </row>
    <row r="2582" spans="1:8" x14ac:dyDescent="0.25">
      <c r="A2582" s="793"/>
      <c r="E2582" s="176"/>
      <c r="F2582" s="176"/>
      <c r="G2582" s="177"/>
      <c r="H2582" s="177"/>
    </row>
    <row r="2583" spans="1:8" x14ac:dyDescent="0.25">
      <c r="A2583" s="793"/>
      <c r="E2583" s="176"/>
      <c r="F2583" s="176"/>
      <c r="G2583" s="177"/>
      <c r="H2583" s="177"/>
    </row>
    <row r="2584" spans="1:8" x14ac:dyDescent="0.25">
      <c r="A2584" s="793"/>
      <c r="E2584" s="176"/>
      <c r="F2584" s="176"/>
      <c r="G2584" s="177"/>
      <c r="H2584" s="177"/>
    </row>
    <row r="2585" spans="1:8" x14ac:dyDescent="0.25">
      <c r="A2585" s="793"/>
      <c r="E2585" s="176"/>
      <c r="F2585" s="176"/>
      <c r="G2585" s="177"/>
      <c r="H2585" s="177"/>
    </row>
    <row r="2586" spans="1:8" x14ac:dyDescent="0.25">
      <c r="A2586" s="793"/>
      <c r="E2586" s="176"/>
      <c r="F2586" s="176"/>
      <c r="G2586" s="177"/>
      <c r="H2586" s="177"/>
    </row>
    <row r="2587" spans="1:8" x14ac:dyDescent="0.25">
      <c r="A2587" s="793"/>
      <c r="E2587" s="176"/>
      <c r="F2587" s="176"/>
      <c r="G2587" s="177"/>
      <c r="H2587" s="177"/>
    </row>
    <row r="2588" spans="1:8" x14ac:dyDescent="0.25">
      <c r="A2588" s="793"/>
      <c r="E2588" s="176"/>
      <c r="F2588" s="176"/>
      <c r="G2588" s="177"/>
      <c r="H2588" s="177"/>
    </row>
    <row r="2589" spans="1:8" x14ac:dyDescent="0.25">
      <c r="A2589" s="793"/>
      <c r="E2589" s="176"/>
      <c r="F2589" s="176"/>
      <c r="G2589" s="177"/>
      <c r="H2589" s="177"/>
    </row>
    <row r="2590" spans="1:8" x14ac:dyDescent="0.25">
      <c r="A2590" s="793"/>
      <c r="E2590" s="176"/>
      <c r="F2590" s="176"/>
      <c r="G2590" s="177"/>
      <c r="H2590" s="177"/>
    </row>
    <row r="2591" spans="1:8" x14ac:dyDescent="0.25">
      <c r="A2591" s="793"/>
      <c r="E2591" s="176"/>
      <c r="F2591" s="176"/>
      <c r="G2591" s="177"/>
      <c r="H2591" s="177"/>
    </row>
    <row r="2592" spans="1:8" x14ac:dyDescent="0.25">
      <c r="A2592" s="793"/>
      <c r="E2592" s="176"/>
      <c r="F2592" s="176"/>
      <c r="G2592" s="177"/>
      <c r="H2592" s="177"/>
    </row>
    <row r="2593" spans="1:8" x14ac:dyDescent="0.25">
      <c r="A2593" s="793"/>
      <c r="E2593" s="176"/>
      <c r="F2593" s="176"/>
      <c r="G2593" s="177"/>
      <c r="H2593" s="177"/>
    </row>
    <row r="2594" spans="1:8" x14ac:dyDescent="0.25">
      <c r="A2594" s="793"/>
      <c r="E2594" s="176"/>
      <c r="F2594" s="176"/>
      <c r="G2594" s="177"/>
      <c r="H2594" s="177"/>
    </row>
    <row r="2595" spans="1:8" x14ac:dyDescent="0.25">
      <c r="A2595" s="793"/>
      <c r="E2595" s="176"/>
      <c r="F2595" s="176"/>
      <c r="G2595" s="177"/>
      <c r="H2595" s="177"/>
    </row>
    <row r="2596" spans="1:8" x14ac:dyDescent="0.25">
      <c r="A2596" s="793"/>
      <c r="E2596" s="176"/>
      <c r="F2596" s="176"/>
      <c r="G2596" s="177"/>
      <c r="H2596" s="177"/>
    </row>
    <row r="2597" spans="1:8" x14ac:dyDescent="0.25">
      <c r="A2597" s="793"/>
      <c r="E2597" s="176"/>
      <c r="F2597" s="176"/>
      <c r="G2597" s="177"/>
      <c r="H2597" s="177"/>
    </row>
    <row r="2598" spans="1:8" x14ac:dyDescent="0.25">
      <c r="A2598" s="793"/>
      <c r="E2598" s="176"/>
      <c r="F2598" s="176"/>
      <c r="G2598" s="177"/>
      <c r="H2598" s="177"/>
    </row>
    <row r="2599" spans="1:8" x14ac:dyDescent="0.25">
      <c r="A2599" s="793"/>
      <c r="E2599" s="176"/>
      <c r="F2599" s="176"/>
      <c r="G2599" s="177"/>
      <c r="H2599" s="177"/>
    </row>
    <row r="2600" spans="1:8" x14ac:dyDescent="0.25">
      <c r="A2600" s="793"/>
      <c r="E2600" s="176"/>
      <c r="F2600" s="176"/>
      <c r="G2600" s="177"/>
      <c r="H2600" s="177"/>
    </row>
    <row r="2601" spans="1:8" x14ac:dyDescent="0.25">
      <c r="A2601" s="793"/>
      <c r="E2601" s="176"/>
      <c r="F2601" s="176"/>
      <c r="G2601" s="177"/>
      <c r="H2601" s="177"/>
    </row>
    <row r="2602" spans="1:8" x14ac:dyDescent="0.25">
      <c r="A2602" s="793"/>
      <c r="E2602" s="176"/>
      <c r="F2602" s="176"/>
      <c r="G2602" s="177"/>
      <c r="H2602" s="177"/>
    </row>
    <row r="2603" spans="1:8" x14ac:dyDescent="0.25">
      <c r="A2603" s="793"/>
      <c r="E2603" s="176"/>
      <c r="F2603" s="176"/>
      <c r="G2603" s="177"/>
      <c r="H2603" s="177"/>
    </row>
    <row r="2604" spans="1:8" x14ac:dyDescent="0.25">
      <c r="A2604" s="793"/>
      <c r="E2604" s="176"/>
      <c r="F2604" s="176"/>
      <c r="G2604" s="177"/>
      <c r="H2604" s="177"/>
    </row>
    <row r="2605" spans="1:8" x14ac:dyDescent="0.25">
      <c r="A2605" s="793"/>
      <c r="E2605" s="176"/>
      <c r="F2605" s="176"/>
      <c r="G2605" s="177"/>
      <c r="H2605" s="177"/>
    </row>
    <row r="2606" spans="1:8" x14ac:dyDescent="0.25">
      <c r="A2606" s="793"/>
      <c r="E2606" s="176"/>
      <c r="F2606" s="176"/>
      <c r="G2606" s="177"/>
      <c r="H2606" s="177"/>
    </row>
    <row r="2607" spans="1:8" x14ac:dyDescent="0.25">
      <c r="A2607" s="793"/>
      <c r="E2607" s="176"/>
      <c r="F2607" s="176"/>
      <c r="G2607" s="177"/>
      <c r="H2607" s="177"/>
    </row>
    <row r="2608" spans="1:8" x14ac:dyDescent="0.25">
      <c r="A2608" s="793"/>
      <c r="E2608" s="176"/>
      <c r="F2608" s="176"/>
      <c r="G2608" s="177"/>
      <c r="H2608" s="177"/>
    </row>
    <row r="2609" spans="1:8" x14ac:dyDescent="0.25">
      <c r="A2609" s="793"/>
      <c r="E2609" s="176"/>
      <c r="F2609" s="176"/>
      <c r="G2609" s="177"/>
      <c r="H2609" s="177"/>
    </row>
    <row r="2610" spans="1:8" x14ac:dyDescent="0.25">
      <c r="A2610" s="793"/>
      <c r="E2610" s="176"/>
      <c r="F2610" s="176"/>
      <c r="G2610" s="177"/>
      <c r="H2610" s="177"/>
    </row>
    <row r="2611" spans="1:8" x14ac:dyDescent="0.25">
      <c r="A2611" s="793"/>
      <c r="E2611" s="176"/>
      <c r="F2611" s="176"/>
      <c r="G2611" s="177"/>
      <c r="H2611" s="177"/>
    </row>
    <row r="2612" spans="1:8" x14ac:dyDescent="0.25">
      <c r="A2612" s="793"/>
      <c r="E2612" s="176"/>
      <c r="F2612" s="176"/>
      <c r="G2612" s="177"/>
      <c r="H2612" s="177"/>
    </row>
    <row r="2613" spans="1:8" x14ac:dyDescent="0.25">
      <c r="A2613" s="793"/>
      <c r="E2613" s="176"/>
      <c r="F2613" s="176"/>
      <c r="G2613" s="177"/>
      <c r="H2613" s="177"/>
    </row>
    <row r="2614" spans="1:8" x14ac:dyDescent="0.25">
      <c r="A2614" s="793"/>
      <c r="E2614" s="176"/>
      <c r="F2614" s="176"/>
      <c r="G2614" s="177"/>
      <c r="H2614" s="177"/>
    </row>
    <row r="2615" spans="1:8" x14ac:dyDescent="0.25">
      <c r="A2615" s="793"/>
      <c r="E2615" s="176"/>
      <c r="F2615" s="176"/>
      <c r="G2615" s="177"/>
      <c r="H2615" s="177"/>
    </row>
    <row r="2616" spans="1:8" x14ac:dyDescent="0.25">
      <c r="A2616" s="793"/>
      <c r="E2616" s="176"/>
      <c r="F2616" s="176"/>
      <c r="G2616" s="177"/>
      <c r="H2616" s="177"/>
    </row>
    <row r="2617" spans="1:8" x14ac:dyDescent="0.25">
      <c r="A2617" s="793"/>
      <c r="E2617" s="176"/>
      <c r="F2617" s="176"/>
      <c r="G2617" s="177"/>
      <c r="H2617" s="177"/>
    </row>
    <row r="2618" spans="1:8" x14ac:dyDescent="0.25">
      <c r="A2618" s="793"/>
      <c r="E2618" s="176"/>
      <c r="F2618" s="176"/>
      <c r="G2618" s="177"/>
      <c r="H2618" s="177"/>
    </row>
    <row r="2619" spans="1:8" x14ac:dyDescent="0.25">
      <c r="A2619" s="793"/>
      <c r="E2619" s="176"/>
      <c r="F2619" s="176"/>
      <c r="G2619" s="177"/>
      <c r="H2619" s="177"/>
    </row>
    <row r="2620" spans="1:8" x14ac:dyDescent="0.25">
      <c r="A2620" s="793"/>
      <c r="E2620" s="176"/>
      <c r="F2620" s="176"/>
      <c r="G2620" s="177"/>
      <c r="H2620" s="177"/>
    </row>
    <row r="2621" spans="1:8" x14ac:dyDescent="0.25">
      <c r="A2621" s="793"/>
      <c r="E2621" s="176"/>
      <c r="F2621" s="176"/>
      <c r="G2621" s="177"/>
      <c r="H2621" s="177"/>
    </row>
    <row r="2622" spans="1:8" x14ac:dyDescent="0.25">
      <c r="A2622" s="793"/>
      <c r="E2622" s="176"/>
      <c r="F2622" s="176"/>
      <c r="G2622" s="177"/>
      <c r="H2622" s="177"/>
    </row>
    <row r="2623" spans="1:8" x14ac:dyDescent="0.25">
      <c r="A2623" s="793"/>
      <c r="E2623" s="176"/>
      <c r="F2623" s="176"/>
      <c r="G2623" s="177"/>
      <c r="H2623" s="177"/>
    </row>
    <row r="2624" spans="1:8" x14ac:dyDescent="0.25">
      <c r="A2624" s="793"/>
      <c r="E2624" s="176"/>
      <c r="F2624" s="176"/>
      <c r="G2624" s="177"/>
      <c r="H2624" s="177"/>
    </row>
    <row r="2625" spans="1:8" x14ac:dyDescent="0.25">
      <c r="A2625" s="793"/>
      <c r="E2625" s="176"/>
      <c r="F2625" s="176"/>
      <c r="G2625" s="177"/>
      <c r="H2625" s="177"/>
    </row>
    <row r="2626" spans="1:8" x14ac:dyDescent="0.25">
      <c r="A2626" s="793"/>
      <c r="E2626" s="176"/>
      <c r="F2626" s="176"/>
      <c r="G2626" s="177"/>
      <c r="H2626" s="177"/>
    </row>
    <row r="2627" spans="1:8" x14ac:dyDescent="0.25">
      <c r="A2627" s="793"/>
      <c r="E2627" s="176"/>
      <c r="F2627" s="176"/>
      <c r="G2627" s="177"/>
      <c r="H2627" s="177"/>
    </row>
    <row r="2628" spans="1:8" x14ac:dyDescent="0.25">
      <c r="A2628" s="793"/>
      <c r="E2628" s="176"/>
      <c r="F2628" s="176"/>
      <c r="G2628" s="177"/>
      <c r="H2628" s="177"/>
    </row>
    <row r="2629" spans="1:8" x14ac:dyDescent="0.25">
      <c r="A2629" s="793"/>
      <c r="E2629" s="176"/>
      <c r="F2629" s="176"/>
      <c r="G2629" s="177"/>
      <c r="H2629" s="177"/>
    </row>
    <row r="2630" spans="1:8" x14ac:dyDescent="0.25">
      <c r="A2630" s="793"/>
      <c r="E2630" s="176"/>
      <c r="F2630" s="176"/>
      <c r="G2630" s="177"/>
      <c r="H2630" s="177"/>
    </row>
    <row r="2631" spans="1:8" x14ac:dyDescent="0.25">
      <c r="A2631" s="793"/>
      <c r="E2631" s="176"/>
      <c r="F2631" s="176"/>
      <c r="G2631" s="177"/>
      <c r="H2631" s="177"/>
    </row>
    <row r="2632" spans="1:8" x14ac:dyDescent="0.25">
      <c r="A2632" s="793"/>
      <c r="E2632" s="176"/>
      <c r="F2632" s="176"/>
      <c r="G2632" s="177"/>
      <c r="H2632" s="177"/>
    </row>
    <row r="2633" spans="1:8" x14ac:dyDescent="0.25">
      <c r="A2633" s="793"/>
      <c r="E2633" s="176"/>
      <c r="F2633" s="176"/>
      <c r="G2633" s="177"/>
      <c r="H2633" s="177"/>
    </row>
    <row r="2634" spans="1:8" x14ac:dyDescent="0.25">
      <c r="A2634" s="793"/>
      <c r="E2634" s="176"/>
      <c r="F2634" s="176"/>
      <c r="G2634" s="177"/>
      <c r="H2634" s="177"/>
    </row>
    <row r="2635" spans="1:8" x14ac:dyDescent="0.25">
      <c r="A2635" s="793"/>
      <c r="E2635" s="176"/>
      <c r="F2635" s="176"/>
      <c r="G2635" s="177"/>
      <c r="H2635" s="177"/>
    </row>
    <row r="2636" spans="1:8" x14ac:dyDescent="0.25">
      <c r="A2636" s="793"/>
      <c r="E2636" s="176"/>
      <c r="F2636" s="176"/>
      <c r="G2636" s="177"/>
      <c r="H2636" s="177"/>
    </row>
    <row r="2637" spans="1:8" x14ac:dyDescent="0.25">
      <c r="A2637" s="793"/>
      <c r="E2637" s="176"/>
      <c r="F2637" s="176"/>
      <c r="G2637" s="177"/>
      <c r="H2637" s="177"/>
    </row>
    <row r="2638" spans="1:8" x14ac:dyDescent="0.25">
      <c r="A2638" s="793"/>
      <c r="E2638" s="176"/>
      <c r="F2638" s="176"/>
      <c r="G2638" s="177"/>
      <c r="H2638" s="177"/>
    </row>
    <row r="2639" spans="1:8" x14ac:dyDescent="0.25">
      <c r="A2639" s="793"/>
      <c r="E2639" s="176"/>
      <c r="F2639" s="176"/>
      <c r="G2639" s="177"/>
      <c r="H2639" s="177"/>
    </row>
    <row r="2640" spans="1:8" x14ac:dyDescent="0.25">
      <c r="A2640" s="793"/>
      <c r="E2640" s="176"/>
      <c r="F2640" s="176"/>
      <c r="G2640" s="177"/>
      <c r="H2640" s="177"/>
    </row>
    <row r="2641" spans="1:8" x14ac:dyDescent="0.25">
      <c r="A2641" s="793"/>
      <c r="E2641" s="176"/>
      <c r="F2641" s="176"/>
      <c r="G2641" s="177"/>
      <c r="H2641" s="177"/>
    </row>
    <row r="2642" spans="1:8" x14ac:dyDescent="0.25">
      <c r="A2642" s="793"/>
      <c r="E2642" s="176"/>
      <c r="F2642" s="176"/>
      <c r="G2642" s="177"/>
      <c r="H2642" s="177"/>
    </row>
    <row r="2643" spans="1:8" x14ac:dyDescent="0.25">
      <c r="A2643" s="793"/>
      <c r="E2643" s="176"/>
      <c r="F2643" s="176"/>
      <c r="G2643" s="177"/>
      <c r="H2643" s="177"/>
    </row>
    <row r="2644" spans="1:8" x14ac:dyDescent="0.25">
      <c r="A2644" s="793"/>
      <c r="E2644" s="176"/>
      <c r="F2644" s="176"/>
      <c r="G2644" s="177"/>
      <c r="H2644" s="177"/>
    </row>
    <row r="2645" spans="1:8" x14ac:dyDescent="0.25">
      <c r="A2645" s="793"/>
      <c r="E2645" s="176"/>
      <c r="F2645" s="176"/>
      <c r="G2645" s="177"/>
      <c r="H2645" s="177"/>
    </row>
    <row r="2646" spans="1:8" x14ac:dyDescent="0.25">
      <c r="A2646" s="793"/>
      <c r="E2646" s="176"/>
      <c r="F2646" s="176"/>
      <c r="G2646" s="177"/>
      <c r="H2646" s="177"/>
    </row>
    <row r="2647" spans="1:8" x14ac:dyDescent="0.25">
      <c r="A2647" s="793"/>
      <c r="E2647" s="176"/>
      <c r="F2647" s="176"/>
      <c r="G2647" s="177"/>
      <c r="H2647" s="177"/>
    </row>
    <row r="2648" spans="1:8" x14ac:dyDescent="0.25">
      <c r="A2648" s="793"/>
      <c r="E2648" s="176"/>
      <c r="F2648" s="176"/>
      <c r="G2648" s="177"/>
      <c r="H2648" s="177"/>
    </row>
    <row r="2649" spans="1:8" x14ac:dyDescent="0.25">
      <c r="A2649" s="793"/>
      <c r="E2649" s="176"/>
      <c r="F2649" s="176"/>
      <c r="G2649" s="177"/>
      <c r="H2649" s="177"/>
    </row>
    <row r="2650" spans="1:8" x14ac:dyDescent="0.25">
      <c r="A2650" s="793"/>
      <c r="E2650" s="176"/>
      <c r="F2650" s="176"/>
      <c r="G2650" s="177"/>
      <c r="H2650" s="177"/>
    </row>
    <row r="2651" spans="1:8" x14ac:dyDescent="0.25">
      <c r="A2651" s="793"/>
      <c r="E2651" s="176"/>
      <c r="F2651" s="176"/>
      <c r="G2651" s="177"/>
      <c r="H2651" s="177"/>
    </row>
    <row r="2652" spans="1:8" x14ac:dyDescent="0.25">
      <c r="A2652" s="793"/>
      <c r="E2652" s="176"/>
      <c r="F2652" s="176"/>
      <c r="G2652" s="177"/>
      <c r="H2652" s="177"/>
    </row>
    <row r="2653" spans="1:8" x14ac:dyDescent="0.25">
      <c r="A2653" s="793"/>
      <c r="E2653" s="176"/>
      <c r="F2653" s="176"/>
      <c r="G2653" s="177"/>
      <c r="H2653" s="177"/>
    </row>
    <row r="2654" spans="1:8" x14ac:dyDescent="0.25">
      <c r="A2654" s="793"/>
      <c r="E2654" s="176"/>
      <c r="F2654" s="176"/>
      <c r="G2654" s="177"/>
      <c r="H2654" s="177"/>
    </row>
    <row r="2655" spans="1:8" x14ac:dyDescent="0.25">
      <c r="A2655" s="793"/>
      <c r="E2655" s="176"/>
      <c r="F2655" s="176"/>
      <c r="G2655" s="177"/>
      <c r="H2655" s="177"/>
    </row>
    <row r="2656" spans="1:8" x14ac:dyDescent="0.25">
      <c r="A2656" s="793"/>
      <c r="E2656" s="176"/>
      <c r="F2656" s="176"/>
      <c r="G2656" s="177"/>
      <c r="H2656" s="177"/>
    </row>
    <row r="2657" spans="1:8" x14ac:dyDescent="0.25">
      <c r="A2657" s="793"/>
      <c r="E2657" s="176"/>
      <c r="F2657" s="176"/>
      <c r="G2657" s="177"/>
      <c r="H2657" s="177"/>
    </row>
    <row r="2658" spans="1:8" x14ac:dyDescent="0.25">
      <c r="A2658" s="793"/>
      <c r="E2658" s="176"/>
      <c r="F2658" s="176"/>
      <c r="G2658" s="177"/>
      <c r="H2658" s="177"/>
    </row>
    <row r="2659" spans="1:8" x14ac:dyDescent="0.25">
      <c r="A2659" s="793"/>
      <c r="E2659" s="176"/>
      <c r="F2659" s="176"/>
      <c r="G2659" s="177"/>
      <c r="H2659" s="177"/>
    </row>
    <row r="2660" spans="1:8" x14ac:dyDescent="0.25">
      <c r="A2660" s="793"/>
      <c r="E2660" s="176"/>
      <c r="F2660" s="176"/>
      <c r="G2660" s="177"/>
      <c r="H2660" s="177"/>
    </row>
    <row r="2661" spans="1:8" x14ac:dyDescent="0.25">
      <c r="A2661" s="793"/>
      <c r="E2661" s="176"/>
      <c r="F2661" s="176"/>
      <c r="G2661" s="177"/>
      <c r="H2661" s="177"/>
    </row>
    <row r="2662" spans="1:8" x14ac:dyDescent="0.25">
      <c r="A2662" s="793"/>
      <c r="E2662" s="176"/>
      <c r="F2662" s="176"/>
      <c r="G2662" s="177"/>
      <c r="H2662" s="177"/>
    </row>
    <row r="2663" spans="1:8" x14ac:dyDescent="0.25">
      <c r="A2663" s="793"/>
      <c r="E2663" s="176"/>
      <c r="F2663" s="176"/>
      <c r="G2663" s="177"/>
      <c r="H2663" s="177"/>
    </row>
    <row r="2664" spans="1:8" x14ac:dyDescent="0.25">
      <c r="A2664" s="793"/>
      <c r="E2664" s="176"/>
      <c r="F2664" s="176"/>
      <c r="G2664" s="177"/>
      <c r="H2664" s="177"/>
    </row>
    <row r="2665" spans="1:8" x14ac:dyDescent="0.25">
      <c r="A2665" s="793"/>
      <c r="E2665" s="176"/>
      <c r="F2665" s="176"/>
      <c r="G2665" s="177"/>
      <c r="H2665" s="177"/>
    </row>
    <row r="2666" spans="1:8" x14ac:dyDescent="0.25">
      <c r="A2666" s="793"/>
      <c r="E2666" s="176"/>
      <c r="F2666" s="176"/>
      <c r="G2666" s="177"/>
      <c r="H2666" s="177"/>
    </row>
    <row r="2667" spans="1:8" x14ac:dyDescent="0.25">
      <c r="A2667" s="793"/>
      <c r="E2667" s="176"/>
      <c r="F2667" s="176"/>
      <c r="G2667" s="177"/>
      <c r="H2667" s="177"/>
    </row>
    <row r="2668" spans="1:8" x14ac:dyDescent="0.25">
      <c r="A2668" s="793"/>
      <c r="E2668" s="176"/>
      <c r="F2668" s="176"/>
      <c r="G2668" s="177"/>
      <c r="H2668" s="177"/>
    </row>
    <row r="2669" spans="1:8" x14ac:dyDescent="0.25">
      <c r="A2669" s="793"/>
      <c r="E2669" s="176"/>
      <c r="F2669" s="176"/>
      <c r="G2669" s="177"/>
      <c r="H2669" s="177"/>
    </row>
    <row r="2670" spans="1:8" x14ac:dyDescent="0.25">
      <c r="A2670" s="793"/>
      <c r="E2670" s="176"/>
      <c r="F2670" s="176"/>
      <c r="G2670" s="177"/>
      <c r="H2670" s="177"/>
    </row>
    <row r="2671" spans="1:8" x14ac:dyDescent="0.25">
      <c r="A2671" s="793"/>
      <c r="E2671" s="176"/>
      <c r="F2671" s="176"/>
      <c r="G2671" s="177"/>
      <c r="H2671" s="177"/>
    </row>
    <row r="2672" spans="1:8" x14ac:dyDescent="0.25">
      <c r="A2672" s="793"/>
      <c r="E2672" s="176"/>
      <c r="F2672" s="176"/>
      <c r="G2672" s="177"/>
      <c r="H2672" s="177"/>
    </row>
    <row r="2673" spans="1:8" x14ac:dyDescent="0.25">
      <c r="A2673" s="793"/>
      <c r="E2673" s="176"/>
      <c r="F2673" s="176"/>
      <c r="G2673" s="177"/>
      <c r="H2673" s="177"/>
    </row>
    <row r="2674" spans="1:8" x14ac:dyDescent="0.25">
      <c r="A2674" s="793"/>
      <c r="E2674" s="176"/>
      <c r="F2674" s="176"/>
      <c r="G2674" s="177"/>
      <c r="H2674" s="177"/>
    </row>
    <row r="2675" spans="1:8" x14ac:dyDescent="0.25">
      <c r="A2675" s="793"/>
      <c r="E2675" s="176"/>
      <c r="F2675" s="176"/>
      <c r="G2675" s="177"/>
      <c r="H2675" s="177"/>
    </row>
    <row r="2676" spans="1:8" x14ac:dyDescent="0.25">
      <c r="A2676" s="793"/>
      <c r="E2676" s="176"/>
      <c r="F2676" s="176"/>
      <c r="G2676" s="177"/>
      <c r="H2676" s="177"/>
    </row>
    <row r="2677" spans="1:8" x14ac:dyDescent="0.25">
      <c r="A2677" s="793"/>
      <c r="E2677" s="176"/>
      <c r="F2677" s="176"/>
      <c r="G2677" s="177"/>
      <c r="H2677" s="177"/>
    </row>
    <row r="2678" spans="1:8" x14ac:dyDescent="0.25">
      <c r="A2678" s="793"/>
      <c r="E2678" s="176"/>
      <c r="F2678" s="176"/>
      <c r="G2678" s="177"/>
      <c r="H2678" s="177"/>
    </row>
    <row r="2679" spans="1:8" x14ac:dyDescent="0.25">
      <c r="A2679" s="793"/>
      <c r="E2679" s="176"/>
      <c r="F2679" s="176"/>
      <c r="G2679" s="177"/>
      <c r="H2679" s="177"/>
    </row>
    <row r="2680" spans="1:8" x14ac:dyDescent="0.25">
      <c r="A2680" s="793"/>
      <c r="E2680" s="176"/>
      <c r="F2680" s="176"/>
      <c r="G2680" s="177"/>
      <c r="H2680" s="177"/>
    </row>
    <row r="2681" spans="1:8" x14ac:dyDescent="0.25">
      <c r="A2681" s="793"/>
      <c r="E2681" s="176"/>
      <c r="F2681" s="176"/>
      <c r="G2681" s="177"/>
      <c r="H2681" s="177"/>
    </row>
    <row r="2682" spans="1:8" x14ac:dyDescent="0.25">
      <c r="A2682" s="793"/>
      <c r="E2682" s="176"/>
      <c r="F2682" s="176"/>
      <c r="G2682" s="177"/>
      <c r="H2682" s="177"/>
    </row>
    <row r="2683" spans="1:8" x14ac:dyDescent="0.25">
      <c r="A2683" s="793"/>
      <c r="E2683" s="176"/>
      <c r="F2683" s="176"/>
      <c r="G2683" s="177"/>
      <c r="H2683" s="177"/>
    </row>
    <row r="2684" spans="1:8" x14ac:dyDescent="0.25">
      <c r="A2684" s="793"/>
      <c r="E2684" s="176"/>
      <c r="F2684" s="176"/>
      <c r="G2684" s="177"/>
      <c r="H2684" s="177"/>
    </row>
    <row r="2685" spans="1:8" x14ac:dyDescent="0.25">
      <c r="A2685" s="793"/>
      <c r="E2685" s="176"/>
      <c r="F2685" s="176"/>
      <c r="G2685" s="177"/>
      <c r="H2685" s="177"/>
    </row>
    <row r="2686" spans="1:8" x14ac:dyDescent="0.25">
      <c r="A2686" s="793"/>
      <c r="E2686" s="176"/>
      <c r="F2686" s="176"/>
      <c r="G2686" s="177"/>
      <c r="H2686" s="177"/>
    </row>
    <row r="2687" spans="1:8" x14ac:dyDescent="0.25">
      <c r="A2687" s="793"/>
      <c r="E2687" s="176"/>
      <c r="F2687" s="176"/>
      <c r="G2687" s="177"/>
      <c r="H2687" s="177"/>
    </row>
    <row r="2688" spans="1:8" x14ac:dyDescent="0.25">
      <c r="A2688" s="793"/>
      <c r="E2688" s="176"/>
      <c r="F2688" s="176"/>
      <c r="G2688" s="177"/>
      <c r="H2688" s="177"/>
    </row>
    <row r="2689" spans="1:8" x14ac:dyDescent="0.25">
      <c r="A2689" s="793"/>
      <c r="E2689" s="176"/>
      <c r="F2689" s="176"/>
      <c r="G2689" s="177"/>
      <c r="H2689" s="177"/>
    </row>
    <row r="2690" spans="1:8" x14ac:dyDescent="0.25">
      <c r="A2690" s="793"/>
      <c r="E2690" s="176"/>
      <c r="F2690" s="176"/>
      <c r="G2690" s="177"/>
      <c r="H2690" s="177"/>
    </row>
    <row r="2691" spans="1:8" x14ac:dyDescent="0.25">
      <c r="A2691" s="793"/>
      <c r="E2691" s="176"/>
      <c r="F2691" s="176"/>
      <c r="G2691" s="177"/>
      <c r="H2691" s="177"/>
    </row>
    <row r="2692" spans="1:8" x14ac:dyDescent="0.25">
      <c r="A2692" s="793"/>
      <c r="E2692" s="176"/>
      <c r="F2692" s="176"/>
      <c r="G2692" s="177"/>
      <c r="H2692" s="177"/>
    </row>
    <row r="2693" spans="1:8" x14ac:dyDescent="0.25">
      <c r="A2693" s="793"/>
      <c r="E2693" s="176"/>
      <c r="F2693" s="176"/>
      <c r="G2693" s="177"/>
      <c r="H2693" s="177"/>
    </row>
    <row r="2694" spans="1:8" x14ac:dyDescent="0.25">
      <c r="A2694" s="793"/>
      <c r="E2694" s="176"/>
      <c r="F2694" s="176"/>
      <c r="G2694" s="177"/>
      <c r="H2694" s="177"/>
    </row>
    <row r="2695" spans="1:8" x14ac:dyDescent="0.25">
      <c r="A2695" s="793"/>
      <c r="E2695" s="176"/>
      <c r="F2695" s="176"/>
      <c r="G2695" s="177"/>
      <c r="H2695" s="177"/>
    </row>
    <row r="2696" spans="1:8" x14ac:dyDescent="0.25">
      <c r="A2696" s="793"/>
      <c r="E2696" s="176"/>
      <c r="F2696" s="176"/>
      <c r="G2696" s="177"/>
      <c r="H2696" s="177"/>
    </row>
    <row r="2697" spans="1:8" x14ac:dyDescent="0.25">
      <c r="A2697" s="793"/>
      <c r="E2697" s="176"/>
      <c r="F2697" s="176"/>
      <c r="G2697" s="177"/>
      <c r="H2697" s="177"/>
    </row>
    <row r="2698" spans="1:8" x14ac:dyDescent="0.25">
      <c r="A2698" s="793"/>
      <c r="E2698" s="176"/>
      <c r="F2698" s="176"/>
      <c r="G2698" s="177"/>
      <c r="H2698" s="177"/>
    </row>
    <row r="2699" spans="1:8" x14ac:dyDescent="0.25">
      <c r="A2699" s="793"/>
      <c r="E2699" s="176"/>
      <c r="F2699" s="176"/>
      <c r="G2699" s="177"/>
      <c r="H2699" s="177"/>
    </row>
    <row r="2700" spans="1:8" x14ac:dyDescent="0.25">
      <c r="A2700" s="793"/>
      <c r="E2700" s="176"/>
      <c r="F2700" s="176"/>
      <c r="G2700" s="177"/>
      <c r="H2700" s="177"/>
    </row>
    <row r="2701" spans="1:8" x14ac:dyDescent="0.25">
      <c r="A2701" s="793"/>
      <c r="E2701" s="176"/>
      <c r="F2701" s="176"/>
      <c r="G2701" s="177"/>
      <c r="H2701" s="177"/>
    </row>
    <row r="2702" spans="1:8" x14ac:dyDescent="0.25">
      <c r="A2702" s="793"/>
      <c r="E2702" s="176"/>
      <c r="F2702" s="176"/>
      <c r="G2702" s="177"/>
      <c r="H2702" s="177"/>
    </row>
    <row r="2703" spans="1:8" x14ac:dyDescent="0.25">
      <c r="A2703" s="793"/>
      <c r="E2703" s="176"/>
      <c r="F2703" s="176"/>
      <c r="G2703" s="177"/>
      <c r="H2703" s="177"/>
    </row>
    <row r="2704" spans="1:8" x14ac:dyDescent="0.25">
      <c r="A2704" s="793"/>
      <c r="E2704" s="176"/>
      <c r="F2704" s="176"/>
      <c r="G2704" s="177"/>
      <c r="H2704" s="177"/>
    </row>
    <row r="2705" spans="1:8" x14ac:dyDescent="0.25">
      <c r="A2705" s="793"/>
      <c r="E2705" s="176"/>
      <c r="F2705" s="176"/>
      <c r="G2705" s="177"/>
      <c r="H2705" s="177"/>
    </row>
    <row r="2706" spans="1:8" x14ac:dyDescent="0.25">
      <c r="A2706" s="793"/>
      <c r="E2706" s="176"/>
      <c r="F2706" s="176"/>
      <c r="G2706" s="177"/>
      <c r="H2706" s="177"/>
    </row>
    <row r="2707" spans="1:8" x14ac:dyDescent="0.25">
      <c r="A2707" s="793"/>
      <c r="E2707" s="176"/>
      <c r="F2707" s="176"/>
      <c r="G2707" s="177"/>
      <c r="H2707" s="177"/>
    </row>
    <row r="2708" spans="1:8" x14ac:dyDescent="0.25">
      <c r="A2708" s="793"/>
      <c r="E2708" s="176"/>
      <c r="F2708" s="176"/>
      <c r="G2708" s="177"/>
      <c r="H2708" s="177"/>
    </row>
    <row r="2709" spans="1:8" x14ac:dyDescent="0.25">
      <c r="A2709" s="793"/>
      <c r="E2709" s="176"/>
      <c r="F2709" s="176"/>
      <c r="G2709" s="177"/>
      <c r="H2709" s="177"/>
    </row>
    <row r="2710" spans="1:8" x14ac:dyDescent="0.25">
      <c r="A2710" s="793"/>
      <c r="E2710" s="176"/>
      <c r="F2710" s="176"/>
      <c r="G2710" s="177"/>
      <c r="H2710" s="177"/>
    </row>
    <row r="2711" spans="1:8" x14ac:dyDescent="0.25">
      <c r="A2711" s="793"/>
      <c r="E2711" s="176"/>
      <c r="F2711" s="176"/>
      <c r="G2711" s="177"/>
      <c r="H2711" s="177"/>
    </row>
    <row r="2712" spans="1:8" x14ac:dyDescent="0.25">
      <c r="A2712" s="793"/>
      <c r="E2712" s="176"/>
      <c r="F2712" s="176"/>
      <c r="G2712" s="177"/>
      <c r="H2712" s="177"/>
    </row>
    <row r="2713" spans="1:8" x14ac:dyDescent="0.25">
      <c r="A2713" s="793"/>
      <c r="E2713" s="176"/>
      <c r="F2713" s="176"/>
      <c r="G2713" s="177"/>
      <c r="H2713" s="177"/>
    </row>
    <row r="2714" spans="1:8" x14ac:dyDescent="0.25">
      <c r="A2714" s="793"/>
      <c r="E2714" s="176"/>
      <c r="F2714" s="176"/>
      <c r="G2714" s="177"/>
      <c r="H2714" s="177"/>
    </row>
    <row r="2715" spans="1:8" x14ac:dyDescent="0.25">
      <c r="A2715" s="793"/>
      <c r="E2715" s="176"/>
      <c r="F2715" s="176"/>
      <c r="G2715" s="177"/>
      <c r="H2715" s="177"/>
    </row>
    <row r="2716" spans="1:8" x14ac:dyDescent="0.25">
      <c r="A2716" s="793"/>
      <c r="E2716" s="176"/>
      <c r="F2716" s="176"/>
      <c r="G2716" s="177"/>
      <c r="H2716" s="177"/>
    </row>
    <row r="2717" spans="1:8" x14ac:dyDescent="0.25">
      <c r="A2717" s="793"/>
      <c r="E2717" s="176"/>
      <c r="F2717" s="176"/>
      <c r="G2717" s="177"/>
      <c r="H2717" s="177"/>
    </row>
    <row r="2718" spans="1:8" x14ac:dyDescent="0.25">
      <c r="A2718" s="793"/>
      <c r="E2718" s="176"/>
      <c r="F2718" s="176"/>
      <c r="G2718" s="177"/>
      <c r="H2718" s="177"/>
    </row>
    <row r="2719" spans="1:8" x14ac:dyDescent="0.25">
      <c r="A2719" s="793"/>
      <c r="E2719" s="176"/>
      <c r="F2719" s="176"/>
      <c r="G2719" s="177"/>
      <c r="H2719" s="177"/>
    </row>
    <row r="2720" spans="1:8" x14ac:dyDescent="0.25">
      <c r="A2720" s="793"/>
      <c r="E2720" s="176"/>
      <c r="F2720" s="176"/>
      <c r="G2720" s="177"/>
      <c r="H2720" s="177"/>
    </row>
    <row r="2721" spans="1:8" x14ac:dyDescent="0.25">
      <c r="A2721" s="793"/>
      <c r="E2721" s="176"/>
      <c r="F2721" s="176"/>
      <c r="G2721" s="177"/>
      <c r="H2721" s="177"/>
    </row>
    <row r="2722" spans="1:8" x14ac:dyDescent="0.25">
      <c r="A2722" s="793"/>
      <c r="E2722" s="176"/>
      <c r="F2722" s="176"/>
      <c r="G2722" s="177"/>
      <c r="H2722" s="177"/>
    </row>
    <row r="2723" spans="1:8" x14ac:dyDescent="0.25">
      <c r="A2723" s="793"/>
      <c r="E2723" s="176"/>
      <c r="F2723" s="176"/>
      <c r="G2723" s="177"/>
      <c r="H2723" s="177"/>
    </row>
    <row r="2724" spans="1:8" x14ac:dyDescent="0.25">
      <c r="A2724" s="793"/>
      <c r="E2724" s="176"/>
      <c r="F2724" s="176"/>
      <c r="G2724" s="177"/>
      <c r="H2724" s="177"/>
    </row>
    <row r="2725" spans="1:8" x14ac:dyDescent="0.25">
      <c r="A2725" s="793"/>
      <c r="E2725" s="176"/>
      <c r="F2725" s="176"/>
      <c r="G2725" s="177"/>
      <c r="H2725" s="177"/>
    </row>
    <row r="2726" spans="1:8" x14ac:dyDescent="0.25">
      <c r="A2726" s="793"/>
      <c r="E2726" s="176"/>
      <c r="F2726" s="176"/>
      <c r="G2726" s="177"/>
      <c r="H2726" s="177"/>
    </row>
    <row r="2727" spans="1:8" x14ac:dyDescent="0.25">
      <c r="A2727" s="793"/>
      <c r="E2727" s="176"/>
      <c r="F2727" s="176"/>
      <c r="G2727" s="177"/>
      <c r="H2727" s="177"/>
    </row>
    <row r="2728" spans="1:8" x14ac:dyDescent="0.25">
      <c r="A2728" s="793"/>
      <c r="E2728" s="176"/>
      <c r="F2728" s="176"/>
      <c r="G2728" s="177"/>
      <c r="H2728" s="177"/>
    </row>
    <row r="2729" spans="1:8" x14ac:dyDescent="0.25">
      <c r="A2729" s="793"/>
      <c r="E2729" s="176"/>
      <c r="F2729" s="176"/>
      <c r="G2729" s="177"/>
      <c r="H2729" s="177"/>
    </row>
    <row r="2730" spans="1:8" x14ac:dyDescent="0.25">
      <c r="A2730" s="793"/>
      <c r="E2730" s="176"/>
      <c r="F2730" s="176"/>
      <c r="G2730" s="177"/>
      <c r="H2730" s="177"/>
    </row>
    <row r="2731" spans="1:8" x14ac:dyDescent="0.25">
      <c r="A2731" s="793"/>
      <c r="E2731" s="176"/>
      <c r="F2731" s="176"/>
      <c r="G2731" s="177"/>
      <c r="H2731" s="177"/>
    </row>
    <row r="2732" spans="1:8" x14ac:dyDescent="0.25">
      <c r="A2732" s="793"/>
      <c r="E2732" s="176"/>
      <c r="F2732" s="176"/>
      <c r="G2732" s="177"/>
      <c r="H2732" s="177"/>
    </row>
    <row r="2733" spans="1:8" x14ac:dyDescent="0.25">
      <c r="A2733" s="793"/>
      <c r="E2733" s="176"/>
      <c r="F2733" s="176"/>
      <c r="G2733" s="177"/>
      <c r="H2733" s="177"/>
    </row>
    <row r="2734" spans="1:8" x14ac:dyDescent="0.25">
      <c r="A2734" s="793"/>
      <c r="E2734" s="176"/>
      <c r="F2734" s="176"/>
      <c r="G2734" s="177"/>
      <c r="H2734" s="177"/>
    </row>
    <row r="2735" spans="1:8" x14ac:dyDescent="0.25">
      <c r="A2735" s="793"/>
      <c r="E2735" s="176"/>
      <c r="F2735" s="176"/>
      <c r="G2735" s="177"/>
      <c r="H2735" s="177"/>
    </row>
    <row r="2736" spans="1:8" x14ac:dyDescent="0.25">
      <c r="A2736" s="793"/>
      <c r="E2736" s="176"/>
      <c r="F2736" s="176"/>
      <c r="G2736" s="177"/>
      <c r="H2736" s="177"/>
    </row>
    <row r="2737" spans="1:8" x14ac:dyDescent="0.25">
      <c r="A2737" s="793"/>
      <c r="E2737" s="176"/>
      <c r="F2737" s="176"/>
      <c r="G2737" s="177"/>
      <c r="H2737" s="177"/>
    </row>
    <row r="2738" spans="1:8" x14ac:dyDescent="0.25">
      <c r="A2738" s="793"/>
      <c r="E2738" s="176"/>
      <c r="F2738" s="176"/>
      <c r="G2738" s="177"/>
      <c r="H2738" s="177"/>
    </row>
    <row r="2739" spans="1:8" x14ac:dyDescent="0.25">
      <c r="A2739" s="793"/>
      <c r="E2739" s="176"/>
      <c r="F2739" s="176"/>
      <c r="G2739" s="177"/>
      <c r="H2739" s="177"/>
    </row>
    <row r="2740" spans="1:8" x14ac:dyDescent="0.25">
      <c r="A2740" s="793"/>
      <c r="E2740" s="176"/>
      <c r="F2740" s="176"/>
      <c r="G2740" s="177"/>
      <c r="H2740" s="177"/>
    </row>
    <row r="2741" spans="1:8" x14ac:dyDescent="0.25">
      <c r="A2741" s="793"/>
      <c r="E2741" s="176"/>
      <c r="F2741" s="176"/>
      <c r="G2741" s="177"/>
      <c r="H2741" s="177"/>
    </row>
    <row r="2742" spans="1:8" x14ac:dyDescent="0.25">
      <c r="A2742" s="793"/>
      <c r="E2742" s="176"/>
      <c r="F2742" s="176"/>
      <c r="G2742" s="177"/>
      <c r="H2742" s="177"/>
    </row>
    <row r="2743" spans="1:8" x14ac:dyDescent="0.25">
      <c r="A2743" s="793"/>
      <c r="E2743" s="176"/>
      <c r="F2743" s="176"/>
      <c r="G2743" s="177"/>
      <c r="H2743" s="177"/>
    </row>
    <row r="2744" spans="1:8" x14ac:dyDescent="0.25">
      <c r="A2744" s="793"/>
      <c r="E2744" s="176"/>
      <c r="F2744" s="176"/>
      <c r="G2744" s="177"/>
      <c r="H2744" s="177"/>
    </row>
    <row r="2745" spans="1:8" x14ac:dyDescent="0.25">
      <c r="A2745" s="793"/>
      <c r="E2745" s="176"/>
      <c r="F2745" s="176"/>
      <c r="G2745" s="177"/>
      <c r="H2745" s="177"/>
    </row>
    <row r="2746" spans="1:8" x14ac:dyDescent="0.25">
      <c r="A2746" s="793"/>
      <c r="E2746" s="176"/>
      <c r="F2746" s="176"/>
      <c r="G2746" s="177"/>
      <c r="H2746" s="177"/>
    </row>
    <row r="2747" spans="1:8" x14ac:dyDescent="0.25">
      <c r="A2747" s="793"/>
      <c r="E2747" s="176"/>
      <c r="F2747" s="176"/>
      <c r="G2747" s="177"/>
      <c r="H2747" s="177"/>
    </row>
    <row r="2748" spans="1:8" x14ac:dyDescent="0.25">
      <c r="A2748" s="793"/>
      <c r="E2748" s="176"/>
      <c r="F2748" s="176"/>
      <c r="G2748" s="177"/>
      <c r="H2748" s="177"/>
    </row>
    <row r="2749" spans="1:8" x14ac:dyDescent="0.25">
      <c r="A2749" s="793"/>
      <c r="E2749" s="176"/>
      <c r="F2749" s="176"/>
      <c r="G2749" s="177"/>
      <c r="H2749" s="177"/>
    </row>
    <row r="2750" spans="1:8" x14ac:dyDescent="0.25">
      <c r="A2750" s="793"/>
      <c r="E2750" s="176"/>
      <c r="F2750" s="176"/>
      <c r="G2750" s="177"/>
      <c r="H2750" s="177"/>
    </row>
    <row r="2751" spans="1:8" x14ac:dyDescent="0.25">
      <c r="A2751" s="793"/>
      <c r="E2751" s="176"/>
      <c r="F2751" s="176"/>
      <c r="G2751" s="177"/>
      <c r="H2751" s="177"/>
    </row>
    <row r="2752" spans="1:8" x14ac:dyDescent="0.25">
      <c r="A2752" s="793"/>
      <c r="E2752" s="176"/>
      <c r="F2752" s="176"/>
      <c r="G2752" s="177"/>
      <c r="H2752" s="177"/>
    </row>
    <row r="2753" spans="1:8" x14ac:dyDescent="0.25">
      <c r="A2753" s="793"/>
      <c r="E2753" s="176"/>
      <c r="F2753" s="176"/>
      <c r="G2753" s="177"/>
      <c r="H2753" s="177"/>
    </row>
    <row r="2754" spans="1:8" x14ac:dyDescent="0.25">
      <c r="A2754" s="793"/>
      <c r="E2754" s="176"/>
      <c r="F2754" s="176"/>
      <c r="G2754" s="177"/>
      <c r="H2754" s="177"/>
    </row>
    <row r="2755" spans="1:8" x14ac:dyDescent="0.25">
      <c r="A2755" s="793"/>
      <c r="E2755" s="176"/>
      <c r="F2755" s="176"/>
      <c r="G2755" s="177"/>
      <c r="H2755" s="177"/>
    </row>
    <row r="2756" spans="1:8" x14ac:dyDescent="0.25">
      <c r="A2756" s="793"/>
      <c r="E2756" s="176"/>
      <c r="F2756" s="176"/>
      <c r="G2756" s="177"/>
      <c r="H2756" s="177"/>
    </row>
    <row r="2757" spans="1:8" x14ac:dyDescent="0.25">
      <c r="A2757" s="793"/>
      <c r="E2757" s="176"/>
      <c r="F2757" s="176"/>
      <c r="G2757" s="177"/>
      <c r="H2757" s="177"/>
    </row>
    <row r="2758" spans="1:8" x14ac:dyDescent="0.25">
      <c r="A2758" s="793"/>
      <c r="E2758" s="176"/>
      <c r="F2758" s="176"/>
      <c r="G2758" s="177"/>
      <c r="H2758" s="177"/>
    </row>
    <row r="2759" spans="1:8" x14ac:dyDescent="0.25">
      <c r="A2759" s="793"/>
      <c r="E2759" s="176"/>
      <c r="F2759" s="176"/>
      <c r="G2759" s="177"/>
      <c r="H2759" s="177"/>
    </row>
    <row r="2760" spans="1:8" x14ac:dyDescent="0.25">
      <c r="A2760" s="793"/>
      <c r="E2760" s="176"/>
      <c r="F2760" s="176"/>
      <c r="G2760" s="177"/>
      <c r="H2760" s="177"/>
    </row>
    <row r="2761" spans="1:8" x14ac:dyDescent="0.25">
      <c r="A2761" s="793"/>
      <c r="E2761" s="176"/>
      <c r="F2761" s="176"/>
      <c r="G2761" s="177"/>
      <c r="H2761" s="177"/>
    </row>
    <row r="2762" spans="1:8" x14ac:dyDescent="0.25">
      <c r="A2762" s="793"/>
      <c r="E2762" s="176"/>
      <c r="F2762" s="176"/>
      <c r="G2762" s="177"/>
      <c r="H2762" s="177"/>
    </row>
    <row r="2763" spans="1:8" x14ac:dyDescent="0.25">
      <c r="A2763" s="793"/>
      <c r="E2763" s="176"/>
      <c r="F2763" s="176"/>
      <c r="G2763" s="177"/>
      <c r="H2763" s="177"/>
    </row>
    <row r="2764" spans="1:8" x14ac:dyDescent="0.25">
      <c r="A2764" s="793"/>
      <c r="E2764" s="176"/>
      <c r="F2764" s="176"/>
      <c r="G2764" s="177"/>
      <c r="H2764" s="177"/>
    </row>
    <row r="2765" spans="1:8" x14ac:dyDescent="0.25">
      <c r="A2765" s="793"/>
      <c r="E2765" s="176"/>
      <c r="F2765" s="176"/>
      <c r="G2765" s="177"/>
      <c r="H2765" s="177"/>
    </row>
    <row r="2766" spans="1:8" x14ac:dyDescent="0.25">
      <c r="A2766" s="793"/>
      <c r="E2766" s="176"/>
      <c r="F2766" s="176"/>
      <c r="G2766" s="177"/>
      <c r="H2766" s="177"/>
    </row>
    <row r="2767" spans="1:8" x14ac:dyDescent="0.25">
      <c r="A2767" s="793"/>
      <c r="E2767" s="176"/>
      <c r="F2767" s="176"/>
      <c r="G2767" s="177"/>
      <c r="H2767" s="177"/>
    </row>
    <row r="2768" spans="1:8" x14ac:dyDescent="0.25">
      <c r="A2768" s="793"/>
      <c r="E2768" s="176"/>
      <c r="F2768" s="176"/>
      <c r="G2768" s="177"/>
      <c r="H2768" s="177"/>
    </row>
    <row r="2769" spans="1:8" x14ac:dyDescent="0.25">
      <c r="A2769" s="793"/>
      <c r="E2769" s="176"/>
      <c r="F2769" s="176"/>
      <c r="G2769" s="177"/>
      <c r="H2769" s="177"/>
    </row>
    <row r="2770" spans="1:8" x14ac:dyDescent="0.25">
      <c r="A2770" s="793"/>
      <c r="E2770" s="176"/>
      <c r="F2770" s="176"/>
      <c r="G2770" s="177"/>
      <c r="H2770" s="177"/>
    </row>
    <row r="2771" spans="1:8" x14ac:dyDescent="0.25">
      <c r="A2771" s="793"/>
      <c r="E2771" s="176"/>
      <c r="F2771" s="176"/>
      <c r="G2771" s="177"/>
      <c r="H2771" s="177"/>
    </row>
    <row r="2772" spans="1:8" x14ac:dyDescent="0.25">
      <c r="A2772" s="793"/>
      <c r="E2772" s="176"/>
      <c r="F2772" s="176"/>
      <c r="G2772" s="177"/>
      <c r="H2772" s="177"/>
    </row>
    <row r="2773" spans="1:8" x14ac:dyDescent="0.25">
      <c r="A2773" s="793"/>
      <c r="E2773" s="176"/>
      <c r="F2773" s="176"/>
      <c r="G2773" s="177"/>
      <c r="H2773" s="177"/>
    </row>
    <row r="2774" spans="1:8" x14ac:dyDescent="0.25">
      <c r="A2774" s="793"/>
      <c r="E2774" s="176"/>
      <c r="F2774" s="176"/>
      <c r="G2774" s="177"/>
      <c r="H2774" s="177"/>
    </row>
    <row r="2775" spans="1:8" x14ac:dyDescent="0.25">
      <c r="A2775" s="793"/>
      <c r="E2775" s="176"/>
      <c r="F2775" s="176"/>
      <c r="G2775" s="177"/>
      <c r="H2775" s="177"/>
    </row>
    <row r="2776" spans="1:8" x14ac:dyDescent="0.25">
      <c r="A2776" s="793"/>
      <c r="E2776" s="176"/>
      <c r="F2776" s="176"/>
      <c r="G2776" s="177"/>
      <c r="H2776" s="177"/>
    </row>
    <row r="2777" spans="1:8" x14ac:dyDescent="0.25">
      <c r="A2777" s="793"/>
      <c r="E2777" s="176"/>
      <c r="F2777" s="176"/>
      <c r="G2777" s="177"/>
      <c r="H2777" s="177"/>
    </row>
    <row r="2778" spans="1:8" x14ac:dyDescent="0.25">
      <c r="A2778" s="793"/>
      <c r="E2778" s="176"/>
      <c r="F2778" s="176"/>
      <c r="G2778" s="177"/>
      <c r="H2778" s="177"/>
    </row>
    <row r="2779" spans="1:8" x14ac:dyDescent="0.25">
      <c r="A2779" s="793"/>
      <c r="E2779" s="176"/>
      <c r="F2779" s="176"/>
      <c r="G2779" s="177"/>
      <c r="H2779" s="177"/>
    </row>
    <row r="2780" spans="1:8" x14ac:dyDescent="0.25">
      <c r="A2780" s="793"/>
      <c r="E2780" s="176"/>
      <c r="F2780" s="176"/>
      <c r="G2780" s="177"/>
      <c r="H2780" s="177"/>
    </row>
    <row r="2781" spans="1:8" x14ac:dyDescent="0.25">
      <c r="A2781" s="793"/>
      <c r="E2781" s="176"/>
      <c r="F2781" s="176"/>
      <c r="G2781" s="177"/>
      <c r="H2781" s="177"/>
    </row>
    <row r="2782" spans="1:8" x14ac:dyDescent="0.25">
      <c r="A2782" s="793"/>
      <c r="E2782" s="176"/>
      <c r="F2782" s="176"/>
      <c r="G2782" s="177"/>
      <c r="H2782" s="177"/>
    </row>
    <row r="2783" spans="1:8" x14ac:dyDescent="0.25">
      <c r="A2783" s="793"/>
      <c r="E2783" s="176"/>
      <c r="F2783" s="176"/>
      <c r="G2783" s="177"/>
      <c r="H2783" s="177"/>
    </row>
    <row r="2784" spans="1:8" x14ac:dyDescent="0.25">
      <c r="A2784" s="793"/>
      <c r="E2784" s="176"/>
      <c r="F2784" s="176"/>
      <c r="G2784" s="177"/>
      <c r="H2784" s="177"/>
    </row>
    <row r="2785" spans="1:8" x14ac:dyDescent="0.25">
      <c r="A2785" s="793"/>
      <c r="E2785" s="176"/>
      <c r="F2785" s="176"/>
      <c r="G2785" s="177"/>
      <c r="H2785" s="177"/>
    </row>
    <row r="2786" spans="1:8" x14ac:dyDescent="0.25">
      <c r="A2786" s="793"/>
      <c r="E2786" s="176"/>
      <c r="F2786" s="176"/>
      <c r="G2786" s="177"/>
      <c r="H2786" s="177"/>
    </row>
    <row r="2787" spans="1:8" x14ac:dyDescent="0.25">
      <c r="A2787" s="793"/>
      <c r="E2787" s="176"/>
      <c r="F2787" s="176"/>
      <c r="G2787" s="177"/>
      <c r="H2787" s="177"/>
    </row>
    <row r="2788" spans="1:8" x14ac:dyDescent="0.25">
      <c r="A2788" s="793"/>
      <c r="E2788" s="176"/>
      <c r="F2788" s="176"/>
      <c r="G2788" s="177"/>
      <c r="H2788" s="177"/>
    </row>
    <row r="2789" spans="1:8" x14ac:dyDescent="0.25">
      <c r="A2789" s="793"/>
      <c r="E2789" s="176"/>
      <c r="F2789" s="176"/>
      <c r="G2789" s="177"/>
      <c r="H2789" s="177"/>
    </row>
    <row r="2790" spans="1:8" x14ac:dyDescent="0.25">
      <c r="A2790" s="793"/>
      <c r="E2790" s="176"/>
      <c r="F2790" s="176"/>
      <c r="G2790" s="177"/>
      <c r="H2790" s="177"/>
    </row>
    <row r="2791" spans="1:8" x14ac:dyDescent="0.25">
      <c r="A2791" s="793"/>
      <c r="E2791" s="176"/>
      <c r="F2791" s="176"/>
      <c r="G2791" s="177"/>
      <c r="H2791" s="177"/>
    </row>
    <row r="2792" spans="1:8" x14ac:dyDescent="0.25">
      <c r="A2792" s="793"/>
      <c r="E2792" s="176"/>
      <c r="F2792" s="176"/>
      <c r="G2792" s="177"/>
      <c r="H2792" s="177"/>
    </row>
    <row r="2793" spans="1:8" x14ac:dyDescent="0.25">
      <c r="A2793" s="793"/>
      <c r="E2793" s="176"/>
      <c r="F2793" s="176"/>
      <c r="G2793" s="177"/>
      <c r="H2793" s="177"/>
    </row>
    <row r="2794" spans="1:8" x14ac:dyDescent="0.25">
      <c r="A2794" s="793"/>
      <c r="E2794" s="176"/>
      <c r="F2794" s="176"/>
      <c r="G2794" s="177"/>
      <c r="H2794" s="177"/>
    </row>
    <row r="2795" spans="1:8" x14ac:dyDescent="0.25">
      <c r="A2795" s="793"/>
      <c r="E2795" s="176"/>
      <c r="F2795" s="176"/>
      <c r="G2795" s="177"/>
      <c r="H2795" s="177"/>
    </row>
    <row r="2796" spans="1:8" x14ac:dyDescent="0.25">
      <c r="A2796" s="793"/>
      <c r="E2796" s="176"/>
      <c r="F2796" s="176"/>
      <c r="G2796" s="177"/>
      <c r="H2796" s="177"/>
    </row>
    <row r="2797" spans="1:8" x14ac:dyDescent="0.25">
      <c r="A2797" s="793"/>
      <c r="E2797" s="176"/>
      <c r="F2797" s="176"/>
      <c r="G2797" s="177"/>
      <c r="H2797" s="177"/>
    </row>
    <row r="2798" spans="1:8" x14ac:dyDescent="0.25">
      <c r="A2798" s="793"/>
      <c r="E2798" s="176"/>
      <c r="F2798" s="176"/>
      <c r="G2798" s="177"/>
      <c r="H2798" s="177"/>
    </row>
    <row r="2799" spans="1:8" x14ac:dyDescent="0.25">
      <c r="A2799" s="793"/>
      <c r="E2799" s="176"/>
      <c r="F2799" s="176"/>
      <c r="G2799" s="177"/>
      <c r="H2799" s="177"/>
    </row>
    <row r="2800" spans="1:8" x14ac:dyDescent="0.25">
      <c r="A2800" s="793"/>
      <c r="E2800" s="176"/>
      <c r="F2800" s="176"/>
      <c r="G2800" s="177"/>
      <c r="H2800" s="177"/>
    </row>
    <row r="2801" spans="1:8" x14ac:dyDescent="0.25">
      <c r="A2801" s="793"/>
      <c r="E2801" s="176"/>
      <c r="F2801" s="176"/>
      <c r="G2801" s="177"/>
      <c r="H2801" s="177"/>
    </row>
    <row r="2802" spans="1:8" x14ac:dyDescent="0.25">
      <c r="A2802" s="793"/>
      <c r="E2802" s="176"/>
      <c r="F2802" s="176"/>
      <c r="G2802" s="177"/>
      <c r="H2802" s="177"/>
    </row>
    <row r="2803" spans="1:8" x14ac:dyDescent="0.25">
      <c r="A2803" s="793"/>
      <c r="E2803" s="176"/>
      <c r="F2803" s="176"/>
      <c r="G2803" s="177"/>
      <c r="H2803" s="177"/>
    </row>
    <row r="2804" spans="1:8" x14ac:dyDescent="0.25">
      <c r="A2804" s="793"/>
      <c r="E2804" s="176"/>
      <c r="F2804" s="176"/>
      <c r="G2804" s="177"/>
      <c r="H2804" s="177"/>
    </row>
    <row r="2805" spans="1:8" x14ac:dyDescent="0.25">
      <c r="A2805" s="793"/>
      <c r="E2805" s="176"/>
      <c r="F2805" s="176"/>
      <c r="G2805" s="177"/>
      <c r="H2805" s="177"/>
    </row>
    <row r="2806" spans="1:8" x14ac:dyDescent="0.25">
      <c r="A2806" s="793"/>
      <c r="E2806" s="176"/>
      <c r="F2806" s="176"/>
      <c r="G2806" s="177"/>
      <c r="H2806" s="177"/>
    </row>
    <row r="2807" spans="1:8" x14ac:dyDescent="0.25">
      <c r="A2807" s="793"/>
      <c r="E2807" s="176"/>
      <c r="F2807" s="176"/>
      <c r="G2807" s="177"/>
      <c r="H2807" s="177"/>
    </row>
    <row r="2808" spans="1:8" x14ac:dyDescent="0.25">
      <c r="A2808" s="793"/>
      <c r="E2808" s="176"/>
      <c r="F2808" s="176"/>
      <c r="G2808" s="177"/>
      <c r="H2808" s="177"/>
    </row>
    <row r="2809" spans="1:8" x14ac:dyDescent="0.25">
      <c r="A2809" s="793"/>
      <c r="E2809" s="176"/>
      <c r="F2809" s="176"/>
      <c r="G2809" s="177"/>
      <c r="H2809" s="177"/>
    </row>
    <row r="2810" spans="1:8" x14ac:dyDescent="0.25">
      <c r="A2810" s="793"/>
      <c r="E2810" s="176"/>
      <c r="F2810" s="176"/>
      <c r="G2810" s="177"/>
      <c r="H2810" s="177"/>
    </row>
    <row r="2811" spans="1:8" x14ac:dyDescent="0.25">
      <c r="A2811" s="793"/>
      <c r="E2811" s="176"/>
      <c r="F2811" s="176"/>
      <c r="G2811" s="177"/>
      <c r="H2811" s="177"/>
    </row>
    <row r="2812" spans="1:8" x14ac:dyDescent="0.25">
      <c r="A2812" s="793"/>
      <c r="E2812" s="176"/>
      <c r="F2812" s="176"/>
      <c r="G2812" s="177"/>
      <c r="H2812" s="177"/>
    </row>
    <row r="2813" spans="1:8" x14ac:dyDescent="0.25">
      <c r="A2813" s="793"/>
      <c r="E2813" s="176"/>
      <c r="F2813" s="176"/>
      <c r="G2813" s="177"/>
      <c r="H2813" s="177"/>
    </row>
    <row r="2814" spans="1:8" x14ac:dyDescent="0.25">
      <c r="A2814" s="793"/>
      <c r="E2814" s="176"/>
      <c r="F2814" s="176"/>
      <c r="G2814" s="177"/>
      <c r="H2814" s="177"/>
    </row>
    <row r="2815" spans="1:8" x14ac:dyDescent="0.25">
      <c r="A2815" s="793"/>
      <c r="E2815" s="176"/>
      <c r="F2815" s="176"/>
      <c r="G2815" s="177"/>
      <c r="H2815" s="177"/>
    </row>
    <row r="2816" spans="1:8" x14ac:dyDescent="0.25">
      <c r="A2816" s="793"/>
      <c r="E2816" s="176"/>
      <c r="F2816" s="176"/>
      <c r="G2816" s="177"/>
      <c r="H2816" s="177"/>
    </row>
    <row r="2817" spans="1:8" x14ac:dyDescent="0.25">
      <c r="A2817" s="793"/>
      <c r="E2817" s="176"/>
      <c r="F2817" s="176"/>
      <c r="G2817" s="177"/>
      <c r="H2817" s="177"/>
    </row>
    <row r="2818" spans="1:8" x14ac:dyDescent="0.25">
      <c r="A2818" s="793"/>
      <c r="E2818" s="176"/>
      <c r="F2818" s="176"/>
      <c r="G2818" s="177"/>
      <c r="H2818" s="177"/>
    </row>
    <row r="2819" spans="1:8" x14ac:dyDescent="0.25">
      <c r="A2819" s="793"/>
      <c r="E2819" s="176"/>
      <c r="F2819" s="176"/>
      <c r="G2819" s="177"/>
      <c r="H2819" s="177"/>
    </row>
    <row r="2820" spans="1:8" x14ac:dyDescent="0.25">
      <c r="A2820" s="793"/>
      <c r="E2820" s="176"/>
      <c r="F2820" s="176"/>
      <c r="G2820" s="177"/>
      <c r="H2820" s="177"/>
    </row>
    <row r="2821" spans="1:8" x14ac:dyDescent="0.25">
      <c r="A2821" s="793"/>
      <c r="E2821" s="176"/>
      <c r="F2821" s="176"/>
      <c r="G2821" s="177"/>
      <c r="H2821" s="177"/>
    </row>
    <row r="2822" spans="1:8" x14ac:dyDescent="0.25">
      <c r="A2822" s="793"/>
      <c r="E2822" s="176"/>
      <c r="F2822" s="176"/>
      <c r="G2822" s="177"/>
      <c r="H2822" s="177"/>
    </row>
    <row r="2823" spans="1:8" x14ac:dyDescent="0.25">
      <c r="A2823" s="793"/>
      <c r="E2823" s="176"/>
      <c r="F2823" s="176"/>
      <c r="G2823" s="177"/>
      <c r="H2823" s="177"/>
    </row>
    <row r="2824" spans="1:8" x14ac:dyDescent="0.25">
      <c r="A2824" s="793"/>
      <c r="E2824" s="176"/>
      <c r="F2824" s="176"/>
      <c r="G2824" s="177"/>
      <c r="H2824" s="177"/>
    </row>
    <row r="2825" spans="1:8" x14ac:dyDescent="0.25">
      <c r="A2825" s="793"/>
      <c r="E2825" s="176"/>
      <c r="F2825" s="176"/>
      <c r="G2825" s="177"/>
      <c r="H2825" s="177"/>
    </row>
    <row r="2826" spans="1:8" x14ac:dyDescent="0.25">
      <c r="A2826" s="793"/>
      <c r="E2826" s="176"/>
      <c r="F2826" s="176"/>
      <c r="G2826" s="177"/>
      <c r="H2826" s="177"/>
    </row>
    <row r="2827" spans="1:8" x14ac:dyDescent="0.25">
      <c r="A2827" s="793"/>
      <c r="E2827" s="176"/>
      <c r="F2827" s="176"/>
      <c r="G2827" s="177"/>
      <c r="H2827" s="177"/>
    </row>
    <row r="2828" spans="1:8" x14ac:dyDescent="0.25">
      <c r="A2828" s="793"/>
      <c r="E2828" s="176"/>
      <c r="F2828" s="176"/>
      <c r="G2828" s="177"/>
      <c r="H2828" s="177"/>
    </row>
    <row r="2829" spans="1:8" x14ac:dyDescent="0.25">
      <c r="A2829" s="793"/>
      <c r="E2829" s="176"/>
      <c r="F2829" s="176"/>
      <c r="G2829" s="177"/>
      <c r="H2829" s="177"/>
    </row>
    <row r="2830" spans="1:8" x14ac:dyDescent="0.25">
      <c r="A2830" s="793"/>
      <c r="E2830" s="176"/>
      <c r="F2830" s="176"/>
      <c r="G2830" s="177"/>
      <c r="H2830" s="177"/>
    </row>
    <row r="2831" spans="1:8" x14ac:dyDescent="0.25">
      <c r="A2831" s="793"/>
      <c r="E2831" s="176"/>
      <c r="F2831" s="176"/>
      <c r="G2831" s="177"/>
      <c r="H2831" s="177"/>
    </row>
    <row r="2832" spans="1:8" x14ac:dyDescent="0.25">
      <c r="A2832" s="793"/>
      <c r="E2832" s="176"/>
      <c r="F2832" s="176"/>
      <c r="G2832" s="177"/>
      <c r="H2832" s="177"/>
    </row>
    <row r="2833" spans="1:8" x14ac:dyDescent="0.25">
      <c r="A2833" s="793"/>
      <c r="E2833" s="176"/>
      <c r="F2833" s="176"/>
      <c r="G2833" s="177"/>
      <c r="H2833" s="177"/>
    </row>
    <row r="2834" spans="1:8" x14ac:dyDescent="0.25">
      <c r="A2834" s="793"/>
      <c r="E2834" s="176"/>
      <c r="F2834" s="176"/>
      <c r="G2834" s="177"/>
      <c r="H2834" s="177"/>
    </row>
    <row r="2835" spans="1:8" x14ac:dyDescent="0.25">
      <c r="A2835" s="793"/>
      <c r="E2835" s="176"/>
      <c r="F2835" s="176"/>
      <c r="G2835" s="177"/>
      <c r="H2835" s="177"/>
    </row>
    <row r="2836" spans="1:8" x14ac:dyDescent="0.25">
      <c r="A2836" s="793"/>
      <c r="E2836" s="176"/>
      <c r="F2836" s="176"/>
      <c r="G2836" s="177"/>
      <c r="H2836" s="177"/>
    </row>
    <row r="2837" spans="1:8" x14ac:dyDescent="0.25">
      <c r="A2837" s="793"/>
      <c r="E2837" s="176"/>
      <c r="F2837" s="176"/>
      <c r="G2837" s="177"/>
      <c r="H2837" s="177"/>
    </row>
    <row r="2838" spans="1:8" x14ac:dyDescent="0.25">
      <c r="A2838" s="793"/>
      <c r="E2838" s="176"/>
      <c r="F2838" s="176"/>
      <c r="G2838" s="177"/>
      <c r="H2838" s="177"/>
    </row>
    <row r="2839" spans="1:8" x14ac:dyDescent="0.25">
      <c r="A2839" s="793"/>
      <c r="E2839" s="176"/>
      <c r="F2839" s="176"/>
      <c r="G2839" s="177"/>
      <c r="H2839" s="177"/>
    </row>
    <row r="2840" spans="1:8" x14ac:dyDescent="0.25">
      <c r="A2840" s="793"/>
      <c r="E2840" s="176"/>
      <c r="F2840" s="176"/>
      <c r="G2840" s="177"/>
      <c r="H2840" s="177"/>
    </row>
    <row r="2841" spans="1:8" x14ac:dyDescent="0.25">
      <c r="A2841" s="793"/>
      <c r="E2841" s="176"/>
      <c r="F2841" s="176"/>
      <c r="G2841" s="177"/>
      <c r="H2841" s="177"/>
    </row>
    <row r="2842" spans="1:8" x14ac:dyDescent="0.25">
      <c r="A2842" s="793"/>
      <c r="E2842" s="176"/>
      <c r="F2842" s="176"/>
      <c r="G2842" s="177"/>
      <c r="H2842" s="177"/>
    </row>
    <row r="2843" spans="1:8" x14ac:dyDescent="0.25">
      <c r="A2843" s="793"/>
      <c r="E2843" s="176"/>
      <c r="F2843" s="176"/>
      <c r="G2843" s="177"/>
      <c r="H2843" s="177"/>
    </row>
    <row r="2844" spans="1:8" x14ac:dyDescent="0.25">
      <c r="A2844" s="793"/>
      <c r="E2844" s="176"/>
      <c r="F2844" s="176"/>
      <c r="G2844" s="177"/>
      <c r="H2844" s="177"/>
    </row>
    <row r="2845" spans="1:8" x14ac:dyDescent="0.25">
      <c r="A2845" s="793"/>
      <c r="E2845" s="176"/>
      <c r="F2845" s="176"/>
      <c r="G2845" s="177"/>
      <c r="H2845" s="177"/>
    </row>
    <row r="2846" spans="1:8" x14ac:dyDescent="0.25">
      <c r="A2846" s="793"/>
      <c r="E2846" s="176"/>
      <c r="F2846" s="176"/>
      <c r="G2846" s="177"/>
      <c r="H2846" s="177"/>
    </row>
    <row r="2847" spans="1:8" x14ac:dyDescent="0.25">
      <c r="A2847" s="793"/>
      <c r="E2847" s="176"/>
      <c r="F2847" s="176"/>
      <c r="G2847" s="177"/>
      <c r="H2847" s="177"/>
    </row>
    <row r="2848" spans="1:8" x14ac:dyDescent="0.25">
      <c r="A2848" s="793"/>
      <c r="E2848" s="176"/>
      <c r="F2848" s="176"/>
      <c r="G2848" s="177"/>
      <c r="H2848" s="177"/>
    </row>
    <row r="2849" spans="1:8" x14ac:dyDescent="0.25">
      <c r="A2849" s="793"/>
      <c r="E2849" s="176"/>
      <c r="F2849" s="176"/>
      <c r="G2849" s="177"/>
      <c r="H2849" s="177"/>
    </row>
    <row r="2850" spans="1:8" x14ac:dyDescent="0.25">
      <c r="A2850" s="793"/>
      <c r="E2850" s="176"/>
      <c r="F2850" s="176"/>
      <c r="G2850" s="177"/>
      <c r="H2850" s="177"/>
    </row>
    <row r="2851" spans="1:8" x14ac:dyDescent="0.25">
      <c r="A2851" s="793"/>
      <c r="E2851" s="176"/>
      <c r="F2851" s="176"/>
      <c r="G2851" s="177"/>
      <c r="H2851" s="177"/>
    </row>
    <row r="2852" spans="1:8" x14ac:dyDescent="0.25">
      <c r="A2852" s="793"/>
      <c r="E2852" s="176"/>
      <c r="F2852" s="176"/>
      <c r="G2852" s="177"/>
      <c r="H2852" s="177"/>
    </row>
    <row r="2853" spans="1:8" x14ac:dyDescent="0.25">
      <c r="A2853" s="793"/>
      <c r="E2853" s="176"/>
      <c r="F2853" s="176"/>
      <c r="G2853" s="177"/>
      <c r="H2853" s="177"/>
    </row>
    <row r="2854" spans="1:8" x14ac:dyDescent="0.25">
      <c r="A2854" s="793"/>
      <c r="E2854" s="176"/>
      <c r="F2854" s="176"/>
      <c r="G2854" s="177"/>
      <c r="H2854" s="177"/>
    </row>
    <row r="2855" spans="1:8" x14ac:dyDescent="0.25">
      <c r="A2855" s="793"/>
      <c r="E2855" s="176"/>
      <c r="F2855" s="176"/>
      <c r="G2855" s="177"/>
      <c r="H2855" s="177"/>
    </row>
    <row r="2856" spans="1:8" x14ac:dyDescent="0.25">
      <c r="A2856" s="793"/>
      <c r="E2856" s="176"/>
      <c r="F2856" s="176"/>
      <c r="G2856" s="177"/>
      <c r="H2856" s="177"/>
    </row>
    <row r="2857" spans="1:8" x14ac:dyDescent="0.25">
      <c r="A2857" s="793"/>
      <c r="E2857" s="176"/>
      <c r="F2857" s="176"/>
      <c r="G2857" s="177"/>
      <c r="H2857" s="177"/>
    </row>
    <row r="2858" spans="1:8" x14ac:dyDescent="0.25">
      <c r="A2858" s="793"/>
      <c r="E2858" s="176"/>
      <c r="F2858" s="176"/>
      <c r="G2858" s="177"/>
      <c r="H2858" s="177"/>
    </row>
    <row r="2859" spans="1:8" x14ac:dyDescent="0.25">
      <c r="A2859" s="793"/>
      <c r="E2859" s="176"/>
      <c r="F2859" s="176"/>
      <c r="G2859" s="177"/>
      <c r="H2859" s="177"/>
    </row>
    <row r="2860" spans="1:8" x14ac:dyDescent="0.25">
      <c r="A2860" s="793"/>
      <c r="E2860" s="176"/>
      <c r="F2860" s="176"/>
      <c r="G2860" s="177"/>
      <c r="H2860" s="177"/>
    </row>
    <row r="2861" spans="1:8" x14ac:dyDescent="0.25">
      <c r="A2861" s="793"/>
      <c r="E2861" s="176"/>
      <c r="F2861" s="176"/>
      <c r="G2861" s="177"/>
      <c r="H2861" s="177"/>
    </row>
    <row r="2862" spans="1:8" x14ac:dyDescent="0.25">
      <c r="A2862" s="793"/>
      <c r="E2862" s="176"/>
      <c r="F2862" s="176"/>
      <c r="G2862" s="177"/>
      <c r="H2862" s="177"/>
    </row>
    <row r="2863" spans="1:8" x14ac:dyDescent="0.25">
      <c r="A2863" s="793"/>
      <c r="E2863" s="176"/>
      <c r="F2863" s="176"/>
      <c r="G2863" s="177"/>
      <c r="H2863" s="177"/>
    </row>
    <row r="2864" spans="1:8" x14ac:dyDescent="0.25">
      <c r="A2864" s="793"/>
      <c r="E2864" s="176"/>
      <c r="F2864" s="176"/>
      <c r="G2864" s="177"/>
      <c r="H2864" s="177"/>
    </row>
    <row r="2865" spans="1:8" x14ac:dyDescent="0.25">
      <c r="A2865" s="793"/>
      <c r="E2865" s="176"/>
      <c r="F2865" s="176"/>
      <c r="G2865" s="177"/>
      <c r="H2865" s="177"/>
    </row>
    <row r="2866" spans="1:8" x14ac:dyDescent="0.25">
      <c r="A2866" s="793"/>
      <c r="E2866" s="176"/>
      <c r="F2866" s="176"/>
      <c r="G2866" s="177"/>
      <c r="H2866" s="177"/>
    </row>
    <row r="2867" spans="1:8" x14ac:dyDescent="0.25">
      <c r="A2867" s="793"/>
      <c r="E2867" s="176"/>
      <c r="F2867" s="176"/>
      <c r="G2867" s="177"/>
      <c r="H2867" s="177"/>
    </row>
    <row r="2868" spans="1:8" x14ac:dyDescent="0.25">
      <c r="A2868" s="793"/>
      <c r="E2868" s="176"/>
      <c r="F2868" s="176"/>
      <c r="G2868" s="177"/>
      <c r="H2868" s="177"/>
    </row>
    <row r="2869" spans="1:8" x14ac:dyDescent="0.25">
      <c r="A2869" s="793"/>
      <c r="E2869" s="176"/>
      <c r="F2869" s="176"/>
      <c r="G2869" s="177"/>
      <c r="H2869" s="177"/>
    </row>
    <row r="2870" spans="1:8" x14ac:dyDescent="0.25">
      <c r="A2870" s="793"/>
      <c r="E2870" s="176"/>
      <c r="F2870" s="176"/>
      <c r="G2870" s="177"/>
      <c r="H2870" s="177"/>
    </row>
    <row r="2871" spans="1:8" x14ac:dyDescent="0.25">
      <c r="A2871" s="793"/>
      <c r="E2871" s="176"/>
      <c r="F2871" s="176"/>
      <c r="G2871" s="177"/>
      <c r="H2871" s="177"/>
    </row>
    <row r="2872" spans="1:8" x14ac:dyDescent="0.25">
      <c r="A2872" s="793"/>
      <c r="E2872" s="176"/>
      <c r="F2872" s="176"/>
      <c r="G2872" s="177"/>
      <c r="H2872" s="177"/>
    </row>
    <row r="2873" spans="1:8" x14ac:dyDescent="0.25">
      <c r="A2873" s="793"/>
      <c r="E2873" s="176"/>
      <c r="F2873" s="176"/>
      <c r="G2873" s="177"/>
      <c r="H2873" s="177"/>
    </row>
    <row r="2874" spans="1:8" x14ac:dyDescent="0.25">
      <c r="A2874" s="793"/>
      <c r="E2874" s="176"/>
      <c r="F2874" s="176"/>
      <c r="G2874" s="177"/>
      <c r="H2874" s="177"/>
    </row>
    <row r="2875" spans="1:8" x14ac:dyDescent="0.25">
      <c r="A2875" s="793"/>
      <c r="E2875" s="176"/>
      <c r="F2875" s="176"/>
      <c r="G2875" s="177"/>
      <c r="H2875" s="177"/>
    </row>
    <row r="2876" spans="1:8" x14ac:dyDescent="0.25">
      <c r="A2876" s="793"/>
      <c r="E2876" s="176"/>
      <c r="F2876" s="176"/>
      <c r="G2876" s="177"/>
      <c r="H2876" s="177"/>
    </row>
    <row r="2877" spans="1:8" x14ac:dyDescent="0.25">
      <c r="A2877" s="793"/>
      <c r="E2877" s="176"/>
      <c r="F2877" s="176"/>
      <c r="G2877" s="177"/>
      <c r="H2877" s="177"/>
    </row>
    <row r="2878" spans="1:8" x14ac:dyDescent="0.25">
      <c r="A2878" s="793"/>
      <c r="E2878" s="176"/>
      <c r="F2878" s="176"/>
      <c r="G2878" s="177"/>
      <c r="H2878" s="177"/>
    </row>
    <row r="2879" spans="1:8" x14ac:dyDescent="0.25">
      <c r="A2879" s="793"/>
      <c r="E2879" s="176"/>
      <c r="F2879" s="176"/>
      <c r="G2879" s="177"/>
      <c r="H2879" s="177"/>
    </row>
    <row r="2880" spans="1:8" x14ac:dyDescent="0.25">
      <c r="A2880" s="793"/>
      <c r="E2880" s="176"/>
      <c r="F2880" s="176"/>
      <c r="G2880" s="177"/>
      <c r="H2880" s="177"/>
    </row>
    <row r="2881" spans="1:8" x14ac:dyDescent="0.25">
      <c r="A2881" s="793"/>
      <c r="E2881" s="176"/>
      <c r="F2881" s="176"/>
      <c r="G2881" s="177"/>
      <c r="H2881" s="177"/>
    </row>
    <row r="2882" spans="1:8" x14ac:dyDescent="0.25">
      <c r="A2882" s="793"/>
      <c r="E2882" s="176"/>
      <c r="F2882" s="176"/>
      <c r="G2882" s="177"/>
      <c r="H2882" s="177"/>
    </row>
    <row r="2883" spans="1:8" x14ac:dyDescent="0.25">
      <c r="A2883" s="793"/>
      <c r="E2883" s="176"/>
      <c r="F2883" s="176"/>
      <c r="G2883" s="177"/>
      <c r="H2883" s="177"/>
    </row>
    <row r="2884" spans="1:8" x14ac:dyDescent="0.25">
      <c r="A2884" s="793"/>
      <c r="E2884" s="176"/>
      <c r="F2884" s="176"/>
      <c r="G2884" s="177"/>
      <c r="H2884" s="177"/>
    </row>
    <row r="2885" spans="1:8" x14ac:dyDescent="0.25">
      <c r="A2885" s="793"/>
      <c r="E2885" s="176"/>
      <c r="F2885" s="176"/>
      <c r="G2885" s="177"/>
      <c r="H2885" s="177"/>
    </row>
    <row r="2886" spans="1:8" x14ac:dyDescent="0.25">
      <c r="A2886" s="793"/>
      <c r="E2886" s="176"/>
      <c r="F2886" s="176"/>
      <c r="G2886" s="177"/>
      <c r="H2886" s="177"/>
    </row>
    <row r="2887" spans="1:8" x14ac:dyDescent="0.25">
      <c r="A2887" s="793"/>
      <c r="E2887" s="176"/>
      <c r="F2887" s="176"/>
      <c r="G2887" s="177"/>
      <c r="H2887" s="177"/>
    </row>
    <row r="2888" spans="1:8" x14ac:dyDescent="0.25">
      <c r="A2888" s="793"/>
      <c r="E2888" s="176"/>
      <c r="F2888" s="176"/>
      <c r="G2888" s="177"/>
      <c r="H2888" s="177"/>
    </row>
    <row r="2889" spans="1:8" x14ac:dyDescent="0.25">
      <c r="A2889" s="793"/>
      <c r="E2889" s="176"/>
      <c r="F2889" s="176"/>
      <c r="G2889" s="177"/>
      <c r="H2889" s="177"/>
    </row>
    <row r="2890" spans="1:8" x14ac:dyDescent="0.25">
      <c r="A2890" s="793"/>
      <c r="E2890" s="176"/>
      <c r="F2890" s="176"/>
      <c r="G2890" s="177"/>
      <c r="H2890" s="177"/>
    </row>
    <row r="2891" spans="1:8" x14ac:dyDescent="0.25">
      <c r="A2891" s="793"/>
      <c r="E2891" s="176"/>
      <c r="F2891" s="176"/>
      <c r="G2891" s="177"/>
      <c r="H2891" s="177"/>
    </row>
    <row r="2892" spans="1:8" x14ac:dyDescent="0.25">
      <c r="A2892" s="793"/>
      <c r="E2892" s="176"/>
      <c r="F2892" s="176"/>
      <c r="G2892" s="177"/>
      <c r="H2892" s="177"/>
    </row>
    <row r="2893" spans="1:8" x14ac:dyDescent="0.25">
      <c r="A2893" s="793"/>
      <c r="E2893" s="176"/>
      <c r="F2893" s="176"/>
      <c r="G2893" s="177"/>
      <c r="H2893" s="177"/>
    </row>
    <row r="2894" spans="1:8" x14ac:dyDescent="0.25">
      <c r="A2894" s="793"/>
      <c r="E2894" s="176"/>
      <c r="F2894" s="176"/>
      <c r="G2894" s="177"/>
      <c r="H2894" s="177"/>
    </row>
    <row r="2895" spans="1:8" x14ac:dyDescent="0.25">
      <c r="A2895" s="793"/>
      <c r="E2895" s="176"/>
      <c r="F2895" s="176"/>
      <c r="G2895" s="177"/>
      <c r="H2895" s="177"/>
    </row>
    <row r="2896" spans="1:8" x14ac:dyDescent="0.25">
      <c r="A2896" s="793"/>
      <c r="E2896" s="176"/>
      <c r="F2896" s="176"/>
      <c r="G2896" s="177"/>
      <c r="H2896" s="177"/>
    </row>
    <row r="2897" spans="1:8" x14ac:dyDescent="0.25">
      <c r="A2897" s="793"/>
      <c r="E2897" s="176"/>
      <c r="F2897" s="176"/>
      <c r="G2897" s="177"/>
      <c r="H2897" s="177"/>
    </row>
    <row r="2898" spans="1:8" x14ac:dyDescent="0.25">
      <c r="A2898" s="793"/>
      <c r="E2898" s="176"/>
      <c r="F2898" s="176"/>
      <c r="G2898" s="177"/>
      <c r="H2898" s="177"/>
    </row>
    <row r="2899" spans="1:8" x14ac:dyDescent="0.25">
      <c r="A2899" s="793"/>
      <c r="E2899" s="176"/>
      <c r="F2899" s="176"/>
      <c r="G2899" s="177"/>
      <c r="H2899" s="177"/>
    </row>
    <row r="2900" spans="1:8" x14ac:dyDescent="0.25">
      <c r="A2900" s="793"/>
      <c r="E2900" s="176"/>
      <c r="F2900" s="176"/>
      <c r="G2900" s="177"/>
      <c r="H2900" s="177"/>
    </row>
    <row r="2901" spans="1:8" x14ac:dyDescent="0.25">
      <c r="A2901" s="793"/>
      <c r="E2901" s="176"/>
      <c r="F2901" s="176"/>
      <c r="G2901" s="177"/>
      <c r="H2901" s="177"/>
    </row>
    <row r="2902" spans="1:8" x14ac:dyDescent="0.25">
      <c r="A2902" s="793"/>
      <c r="E2902" s="176"/>
      <c r="F2902" s="176"/>
      <c r="G2902" s="177"/>
      <c r="H2902" s="177"/>
    </row>
    <row r="2903" spans="1:8" x14ac:dyDescent="0.25">
      <c r="A2903" s="793"/>
      <c r="E2903" s="176"/>
      <c r="F2903" s="176"/>
      <c r="G2903" s="177"/>
      <c r="H2903" s="177"/>
    </row>
    <row r="2904" spans="1:8" x14ac:dyDescent="0.25">
      <c r="A2904" s="793"/>
      <c r="E2904" s="176"/>
      <c r="F2904" s="176"/>
      <c r="G2904" s="177"/>
      <c r="H2904" s="177"/>
    </row>
    <row r="2905" spans="1:8" x14ac:dyDescent="0.25">
      <c r="A2905" s="793"/>
      <c r="E2905" s="176"/>
      <c r="F2905" s="176"/>
      <c r="G2905" s="177"/>
      <c r="H2905" s="177"/>
    </row>
    <row r="2906" spans="1:8" x14ac:dyDescent="0.25">
      <c r="A2906" s="793"/>
      <c r="E2906" s="176"/>
      <c r="F2906" s="176"/>
      <c r="G2906" s="177"/>
      <c r="H2906" s="177"/>
    </row>
    <row r="2907" spans="1:8" x14ac:dyDescent="0.25">
      <c r="A2907" s="793"/>
      <c r="E2907" s="176"/>
      <c r="F2907" s="176"/>
      <c r="G2907" s="177"/>
      <c r="H2907" s="177"/>
    </row>
    <row r="2908" spans="1:8" x14ac:dyDescent="0.25">
      <c r="A2908" s="793"/>
      <c r="E2908" s="176"/>
      <c r="F2908" s="176"/>
      <c r="G2908" s="177"/>
      <c r="H2908" s="177"/>
    </row>
    <row r="2909" spans="1:8" x14ac:dyDescent="0.25">
      <c r="A2909" s="793"/>
      <c r="E2909" s="176"/>
      <c r="F2909" s="176"/>
      <c r="G2909" s="177"/>
      <c r="H2909" s="177"/>
    </row>
    <row r="2910" spans="1:8" x14ac:dyDescent="0.25">
      <c r="A2910" s="793"/>
      <c r="E2910" s="176"/>
      <c r="F2910" s="176"/>
      <c r="G2910" s="177"/>
      <c r="H2910" s="177"/>
    </row>
    <row r="2911" spans="1:8" x14ac:dyDescent="0.25">
      <c r="A2911" s="793"/>
      <c r="E2911" s="176"/>
      <c r="F2911" s="176"/>
      <c r="G2911" s="177"/>
      <c r="H2911" s="177"/>
    </row>
    <row r="2912" spans="1:8" x14ac:dyDescent="0.25">
      <c r="A2912" s="793"/>
      <c r="E2912" s="176"/>
      <c r="F2912" s="176"/>
      <c r="G2912" s="177"/>
      <c r="H2912" s="177"/>
    </row>
    <row r="2913" spans="1:8" x14ac:dyDescent="0.25">
      <c r="A2913" s="793"/>
      <c r="E2913" s="176"/>
      <c r="F2913" s="176"/>
      <c r="G2913" s="177"/>
      <c r="H2913" s="177"/>
    </row>
    <row r="2914" spans="1:8" x14ac:dyDescent="0.25">
      <c r="A2914" s="793"/>
      <c r="E2914" s="176"/>
      <c r="F2914" s="176"/>
      <c r="G2914" s="177"/>
      <c r="H2914" s="177"/>
    </row>
    <row r="2915" spans="1:8" x14ac:dyDescent="0.25">
      <c r="A2915" s="793"/>
      <c r="E2915" s="176"/>
      <c r="F2915" s="176"/>
      <c r="G2915" s="177"/>
      <c r="H2915" s="177"/>
    </row>
    <row r="2916" spans="1:8" x14ac:dyDescent="0.25">
      <c r="A2916" s="793"/>
      <c r="E2916" s="176"/>
      <c r="F2916" s="176"/>
      <c r="G2916" s="177"/>
      <c r="H2916" s="177"/>
    </row>
    <row r="2917" spans="1:8" x14ac:dyDescent="0.25">
      <c r="A2917" s="793"/>
      <c r="E2917" s="176"/>
      <c r="F2917" s="176"/>
      <c r="G2917" s="177"/>
      <c r="H2917" s="177"/>
    </row>
    <row r="2918" spans="1:8" x14ac:dyDescent="0.25">
      <c r="A2918" s="793"/>
      <c r="E2918" s="176"/>
      <c r="F2918" s="176"/>
      <c r="G2918" s="177"/>
      <c r="H2918" s="177"/>
    </row>
    <row r="2919" spans="1:8" x14ac:dyDescent="0.25">
      <c r="A2919" s="793"/>
      <c r="E2919" s="176"/>
      <c r="F2919" s="176"/>
      <c r="G2919" s="177"/>
      <c r="H2919" s="177"/>
    </row>
    <row r="2920" spans="1:8" x14ac:dyDescent="0.25">
      <c r="A2920" s="793"/>
      <c r="E2920" s="176"/>
      <c r="F2920" s="176"/>
      <c r="G2920" s="177"/>
      <c r="H2920" s="177"/>
    </row>
    <row r="2921" spans="1:8" x14ac:dyDescent="0.25">
      <c r="A2921" s="793"/>
      <c r="E2921" s="176"/>
      <c r="F2921" s="176"/>
      <c r="G2921" s="177"/>
      <c r="H2921" s="177"/>
    </row>
    <row r="2922" spans="1:8" x14ac:dyDescent="0.25">
      <c r="A2922" s="793"/>
      <c r="E2922" s="176"/>
      <c r="F2922" s="176"/>
      <c r="G2922" s="177"/>
      <c r="H2922" s="177"/>
    </row>
    <row r="2923" spans="1:8" x14ac:dyDescent="0.25">
      <c r="A2923" s="793"/>
      <c r="E2923" s="176"/>
      <c r="F2923" s="176"/>
      <c r="G2923" s="177"/>
      <c r="H2923" s="177"/>
    </row>
    <row r="2924" spans="1:8" x14ac:dyDescent="0.25">
      <c r="A2924" s="793"/>
      <c r="E2924" s="176"/>
      <c r="F2924" s="176"/>
      <c r="G2924" s="177"/>
      <c r="H2924" s="177"/>
    </row>
    <row r="2925" spans="1:8" x14ac:dyDescent="0.25">
      <c r="A2925" s="793"/>
      <c r="E2925" s="176"/>
      <c r="F2925" s="176"/>
      <c r="G2925" s="177"/>
      <c r="H2925" s="177"/>
    </row>
    <row r="2926" spans="1:8" x14ac:dyDescent="0.25">
      <c r="A2926" s="793"/>
      <c r="E2926" s="176"/>
      <c r="F2926" s="176"/>
      <c r="G2926" s="177"/>
      <c r="H2926" s="177"/>
    </row>
    <row r="2927" spans="1:8" x14ac:dyDescent="0.25">
      <c r="A2927" s="793"/>
      <c r="E2927" s="176"/>
      <c r="F2927" s="176"/>
      <c r="G2927" s="177"/>
      <c r="H2927" s="177"/>
    </row>
    <row r="2928" spans="1:8" x14ac:dyDescent="0.25">
      <c r="A2928" s="793"/>
      <c r="E2928" s="176"/>
      <c r="F2928" s="176"/>
      <c r="G2928" s="177"/>
      <c r="H2928" s="177"/>
    </row>
    <row r="2929" spans="1:8" x14ac:dyDescent="0.25">
      <c r="A2929" s="793"/>
      <c r="E2929" s="176"/>
      <c r="F2929" s="176"/>
      <c r="G2929" s="177"/>
      <c r="H2929" s="177"/>
    </row>
    <row r="2930" spans="1:8" x14ac:dyDescent="0.25">
      <c r="A2930" s="793"/>
      <c r="E2930" s="176"/>
      <c r="F2930" s="176"/>
      <c r="G2930" s="177"/>
      <c r="H2930" s="177"/>
    </row>
    <row r="2931" spans="1:8" x14ac:dyDescent="0.25">
      <c r="A2931" s="793"/>
      <c r="E2931" s="176"/>
      <c r="F2931" s="176"/>
      <c r="G2931" s="177"/>
      <c r="H2931" s="177"/>
    </row>
    <row r="2932" spans="1:8" x14ac:dyDescent="0.25">
      <c r="A2932" s="793"/>
      <c r="E2932" s="176"/>
      <c r="F2932" s="176"/>
      <c r="G2932" s="177"/>
      <c r="H2932" s="177"/>
    </row>
    <row r="2933" spans="1:8" x14ac:dyDescent="0.25">
      <c r="A2933" s="793"/>
      <c r="E2933" s="176"/>
      <c r="F2933" s="176"/>
      <c r="G2933" s="177"/>
      <c r="H2933" s="177"/>
    </row>
    <row r="2934" spans="1:8" x14ac:dyDescent="0.25">
      <c r="A2934" s="793"/>
      <c r="E2934" s="176"/>
      <c r="F2934" s="176"/>
      <c r="G2934" s="177"/>
      <c r="H2934" s="177"/>
    </row>
    <row r="2935" spans="1:8" x14ac:dyDescent="0.25">
      <c r="A2935" s="793"/>
      <c r="E2935" s="176"/>
      <c r="F2935" s="176"/>
      <c r="G2935" s="177"/>
      <c r="H2935" s="177"/>
    </row>
    <row r="2936" spans="1:8" x14ac:dyDescent="0.25">
      <c r="A2936" s="793"/>
      <c r="E2936" s="176"/>
      <c r="F2936" s="176"/>
      <c r="G2936" s="177"/>
      <c r="H2936" s="177"/>
    </row>
    <row r="2937" spans="1:8" x14ac:dyDescent="0.25">
      <c r="A2937" s="793"/>
      <c r="E2937" s="176"/>
      <c r="F2937" s="176"/>
      <c r="G2937" s="177"/>
      <c r="H2937" s="177"/>
    </row>
    <row r="2938" spans="1:8" x14ac:dyDescent="0.25">
      <c r="A2938" s="793"/>
      <c r="E2938" s="176"/>
      <c r="F2938" s="176"/>
      <c r="G2938" s="177"/>
      <c r="H2938" s="177"/>
    </row>
    <row r="2939" spans="1:8" x14ac:dyDescent="0.25">
      <c r="A2939" s="793"/>
      <c r="E2939" s="176"/>
      <c r="F2939" s="176"/>
      <c r="G2939" s="177"/>
      <c r="H2939" s="177"/>
    </row>
    <row r="2940" spans="1:8" x14ac:dyDescent="0.25">
      <c r="A2940" s="793"/>
      <c r="E2940" s="176"/>
      <c r="F2940" s="176"/>
      <c r="G2940" s="177"/>
      <c r="H2940" s="177"/>
    </row>
    <row r="2941" spans="1:8" x14ac:dyDescent="0.25">
      <c r="A2941" s="793"/>
      <c r="E2941" s="176"/>
      <c r="F2941" s="176"/>
      <c r="G2941" s="177"/>
      <c r="H2941" s="177"/>
    </row>
    <row r="2942" spans="1:8" x14ac:dyDescent="0.25">
      <c r="A2942" s="793"/>
      <c r="E2942" s="176"/>
      <c r="F2942" s="176"/>
      <c r="G2942" s="177"/>
      <c r="H2942" s="177"/>
    </row>
    <row r="2943" spans="1:8" x14ac:dyDescent="0.25">
      <c r="A2943" s="793"/>
      <c r="E2943" s="176"/>
      <c r="F2943" s="176"/>
      <c r="G2943" s="177"/>
      <c r="H2943" s="177"/>
    </row>
    <row r="2944" spans="1:8" x14ac:dyDescent="0.25">
      <c r="A2944" s="793"/>
      <c r="E2944" s="176"/>
      <c r="F2944" s="176"/>
      <c r="G2944" s="177"/>
      <c r="H2944" s="177"/>
    </row>
    <row r="2945" spans="1:8" x14ac:dyDescent="0.25">
      <c r="A2945" s="793"/>
      <c r="E2945" s="176"/>
      <c r="F2945" s="176"/>
      <c r="G2945" s="177"/>
      <c r="H2945" s="177"/>
    </row>
    <row r="2946" spans="1:8" x14ac:dyDescent="0.25">
      <c r="A2946" s="793"/>
      <c r="E2946" s="176"/>
      <c r="F2946" s="176"/>
      <c r="G2946" s="177"/>
      <c r="H2946" s="177"/>
    </row>
    <row r="2947" spans="1:8" x14ac:dyDescent="0.25">
      <c r="A2947" s="793"/>
      <c r="E2947" s="176"/>
      <c r="F2947" s="176"/>
      <c r="G2947" s="177"/>
      <c r="H2947" s="177"/>
    </row>
    <row r="2948" spans="1:8" x14ac:dyDescent="0.25">
      <c r="A2948" s="793"/>
      <c r="E2948" s="176"/>
      <c r="F2948" s="176"/>
      <c r="G2948" s="177"/>
      <c r="H2948" s="177"/>
    </row>
    <row r="2949" spans="1:8" x14ac:dyDescent="0.25">
      <c r="A2949" s="793"/>
      <c r="E2949" s="176"/>
      <c r="F2949" s="176"/>
      <c r="G2949" s="177"/>
      <c r="H2949" s="177"/>
    </row>
    <row r="2950" spans="1:8" x14ac:dyDescent="0.25">
      <c r="A2950" s="793"/>
      <c r="E2950" s="176"/>
      <c r="F2950" s="176"/>
      <c r="G2950" s="177"/>
      <c r="H2950" s="177"/>
    </row>
    <row r="2951" spans="1:8" x14ac:dyDescent="0.25">
      <c r="A2951" s="793"/>
      <c r="E2951" s="176"/>
      <c r="F2951" s="176"/>
      <c r="G2951" s="177"/>
      <c r="H2951" s="177"/>
    </row>
    <row r="2952" spans="1:8" x14ac:dyDescent="0.25">
      <c r="A2952" s="793"/>
      <c r="E2952" s="176"/>
      <c r="F2952" s="176"/>
      <c r="G2952" s="177"/>
      <c r="H2952" s="177"/>
    </row>
    <row r="2953" spans="1:8" x14ac:dyDescent="0.25">
      <c r="A2953" s="793"/>
      <c r="E2953" s="176"/>
      <c r="F2953" s="176"/>
      <c r="G2953" s="177"/>
      <c r="H2953" s="177"/>
    </row>
    <row r="2954" spans="1:8" x14ac:dyDescent="0.25">
      <c r="A2954" s="793"/>
      <c r="E2954" s="176"/>
      <c r="F2954" s="176"/>
      <c r="G2954" s="177"/>
      <c r="H2954" s="177"/>
    </row>
    <row r="2955" spans="1:8" x14ac:dyDescent="0.25">
      <c r="A2955" s="793"/>
      <c r="E2955" s="176"/>
      <c r="F2955" s="176"/>
      <c r="G2955" s="177"/>
      <c r="H2955" s="177"/>
    </row>
    <row r="2956" spans="1:8" x14ac:dyDescent="0.25">
      <c r="A2956" s="793"/>
      <c r="E2956" s="176"/>
      <c r="F2956" s="176"/>
      <c r="G2956" s="177"/>
      <c r="H2956" s="177"/>
    </row>
    <row r="2957" spans="1:8" x14ac:dyDescent="0.25">
      <c r="A2957" s="793"/>
      <c r="E2957" s="176"/>
      <c r="F2957" s="176"/>
      <c r="G2957" s="177"/>
      <c r="H2957" s="177"/>
    </row>
    <row r="2958" spans="1:8" x14ac:dyDescent="0.25">
      <c r="A2958" s="793"/>
      <c r="E2958" s="176"/>
      <c r="F2958" s="176"/>
      <c r="G2958" s="177"/>
      <c r="H2958" s="177"/>
    </row>
    <row r="2959" spans="1:8" x14ac:dyDescent="0.25">
      <c r="A2959" s="793"/>
      <c r="E2959" s="176"/>
      <c r="F2959" s="176"/>
      <c r="G2959" s="177"/>
      <c r="H2959" s="177"/>
    </row>
    <row r="2960" spans="1:8" x14ac:dyDescent="0.25">
      <c r="A2960" s="793"/>
      <c r="E2960" s="176"/>
      <c r="F2960" s="176"/>
      <c r="G2960" s="177"/>
      <c r="H2960" s="177"/>
    </row>
    <row r="2961" spans="1:8" x14ac:dyDescent="0.25">
      <c r="A2961" s="793"/>
      <c r="E2961" s="176"/>
      <c r="F2961" s="176"/>
      <c r="G2961" s="177"/>
      <c r="H2961" s="177"/>
    </row>
    <row r="2962" spans="1:8" x14ac:dyDescent="0.25">
      <c r="A2962" s="793"/>
      <c r="E2962" s="176"/>
      <c r="F2962" s="176"/>
      <c r="G2962" s="177"/>
      <c r="H2962" s="177"/>
    </row>
    <row r="2963" spans="1:8" x14ac:dyDescent="0.25">
      <c r="A2963" s="793"/>
      <c r="E2963" s="176"/>
      <c r="F2963" s="176"/>
      <c r="G2963" s="177"/>
      <c r="H2963" s="177"/>
    </row>
    <row r="2964" spans="1:8" x14ac:dyDescent="0.25">
      <c r="A2964" s="793"/>
      <c r="E2964" s="176"/>
      <c r="F2964" s="176"/>
      <c r="G2964" s="177"/>
      <c r="H2964" s="177"/>
    </row>
    <row r="2965" spans="1:8" x14ac:dyDescent="0.25">
      <c r="A2965" s="793"/>
      <c r="E2965" s="176"/>
      <c r="F2965" s="176"/>
      <c r="G2965" s="177"/>
      <c r="H2965" s="177"/>
    </row>
    <row r="2966" spans="1:8" x14ac:dyDescent="0.25">
      <c r="A2966" s="793"/>
      <c r="E2966" s="176"/>
      <c r="F2966" s="176"/>
      <c r="G2966" s="177"/>
      <c r="H2966" s="177"/>
    </row>
    <row r="2967" spans="1:8" x14ac:dyDescent="0.25">
      <c r="A2967" s="793"/>
      <c r="E2967" s="176"/>
      <c r="F2967" s="176"/>
      <c r="G2967" s="177"/>
      <c r="H2967" s="177"/>
    </row>
    <row r="2968" spans="1:8" x14ac:dyDescent="0.25">
      <c r="A2968" s="793"/>
      <c r="E2968" s="176"/>
      <c r="F2968" s="176"/>
      <c r="G2968" s="177"/>
      <c r="H2968" s="177"/>
    </row>
    <row r="2969" spans="1:8" x14ac:dyDescent="0.25">
      <c r="A2969" s="793"/>
      <c r="E2969" s="176"/>
      <c r="F2969" s="176"/>
      <c r="G2969" s="177"/>
      <c r="H2969" s="177"/>
    </row>
    <row r="2970" spans="1:8" x14ac:dyDescent="0.25">
      <c r="A2970" s="793"/>
      <c r="E2970" s="176"/>
      <c r="F2970" s="176"/>
      <c r="G2970" s="177"/>
      <c r="H2970" s="177"/>
    </row>
    <row r="2971" spans="1:8" x14ac:dyDescent="0.25">
      <c r="A2971" s="793"/>
      <c r="E2971" s="176"/>
      <c r="F2971" s="176"/>
      <c r="G2971" s="177"/>
      <c r="H2971" s="177"/>
    </row>
    <row r="2972" spans="1:8" x14ac:dyDescent="0.25">
      <c r="A2972" s="793"/>
      <c r="E2972" s="176"/>
      <c r="F2972" s="176"/>
      <c r="G2972" s="177"/>
      <c r="H2972" s="177"/>
    </row>
    <row r="2973" spans="1:8" x14ac:dyDescent="0.25">
      <c r="A2973" s="793"/>
      <c r="E2973" s="176"/>
      <c r="F2973" s="176"/>
      <c r="G2973" s="177"/>
      <c r="H2973" s="177"/>
    </row>
    <row r="2974" spans="1:8" x14ac:dyDescent="0.25">
      <c r="A2974" s="793"/>
      <c r="E2974" s="176"/>
      <c r="F2974" s="176"/>
      <c r="G2974" s="177"/>
      <c r="H2974" s="177"/>
    </row>
    <row r="2975" spans="1:8" x14ac:dyDescent="0.25">
      <c r="A2975" s="793"/>
      <c r="E2975" s="176"/>
      <c r="F2975" s="176"/>
      <c r="G2975" s="177"/>
      <c r="H2975" s="177"/>
    </row>
    <row r="2976" spans="1:8" x14ac:dyDescent="0.25">
      <c r="A2976" s="793"/>
      <c r="E2976" s="176"/>
      <c r="F2976" s="176"/>
      <c r="G2976" s="177"/>
      <c r="H2976" s="177"/>
    </row>
    <row r="2977" spans="1:8" x14ac:dyDescent="0.25">
      <c r="A2977" s="793"/>
      <c r="E2977" s="176"/>
      <c r="F2977" s="176"/>
      <c r="G2977" s="177"/>
      <c r="H2977" s="177"/>
    </row>
    <row r="2978" spans="1:8" x14ac:dyDescent="0.25">
      <c r="A2978" s="793"/>
      <c r="E2978" s="176"/>
      <c r="F2978" s="176"/>
      <c r="G2978" s="177"/>
      <c r="H2978" s="177"/>
    </row>
    <row r="2979" spans="1:8" x14ac:dyDescent="0.25">
      <c r="A2979" s="793"/>
      <c r="E2979" s="176"/>
      <c r="F2979" s="176"/>
      <c r="G2979" s="177"/>
      <c r="H2979" s="177"/>
    </row>
    <row r="2980" spans="1:8" x14ac:dyDescent="0.25">
      <c r="A2980" s="793"/>
      <c r="E2980" s="176"/>
      <c r="F2980" s="176"/>
      <c r="G2980" s="177"/>
      <c r="H2980" s="177"/>
    </row>
    <row r="2981" spans="1:8" x14ac:dyDescent="0.25">
      <c r="A2981" s="793"/>
      <c r="E2981" s="176"/>
      <c r="F2981" s="176"/>
      <c r="G2981" s="177"/>
      <c r="H2981" s="177"/>
    </row>
    <row r="2982" spans="1:8" x14ac:dyDescent="0.25">
      <c r="A2982" s="793"/>
      <c r="E2982" s="176"/>
      <c r="F2982" s="176"/>
      <c r="G2982" s="177"/>
      <c r="H2982" s="177"/>
    </row>
    <row r="2983" spans="1:8" x14ac:dyDescent="0.25">
      <c r="A2983" s="793"/>
      <c r="E2983" s="176"/>
      <c r="F2983" s="176"/>
      <c r="G2983" s="177"/>
      <c r="H2983" s="177"/>
    </row>
    <row r="2984" spans="1:8" x14ac:dyDescent="0.25">
      <c r="A2984" s="793"/>
      <c r="E2984" s="176"/>
      <c r="F2984" s="176"/>
      <c r="G2984" s="177"/>
      <c r="H2984" s="177"/>
    </row>
    <row r="2985" spans="1:8" x14ac:dyDescent="0.25">
      <c r="A2985" s="793"/>
      <c r="E2985" s="176"/>
      <c r="F2985" s="176"/>
      <c r="G2985" s="177"/>
      <c r="H2985" s="177"/>
    </row>
    <row r="2986" spans="1:8" x14ac:dyDescent="0.25">
      <c r="A2986" s="793"/>
      <c r="E2986" s="176"/>
      <c r="F2986" s="176"/>
      <c r="G2986" s="177"/>
      <c r="H2986" s="177"/>
    </row>
    <row r="2987" spans="1:8" x14ac:dyDescent="0.25">
      <c r="A2987" s="793"/>
      <c r="E2987" s="176"/>
      <c r="F2987" s="176"/>
      <c r="G2987" s="177"/>
      <c r="H2987" s="177"/>
    </row>
    <row r="2988" spans="1:8" x14ac:dyDescent="0.25">
      <c r="A2988" s="793"/>
      <c r="E2988" s="176"/>
      <c r="F2988" s="176"/>
      <c r="G2988" s="177"/>
      <c r="H2988" s="177"/>
    </row>
    <row r="2989" spans="1:8" x14ac:dyDescent="0.25">
      <c r="A2989" s="793"/>
      <c r="E2989" s="176"/>
      <c r="F2989" s="176"/>
      <c r="G2989" s="177"/>
      <c r="H2989" s="177"/>
    </row>
    <row r="2990" spans="1:8" x14ac:dyDescent="0.25">
      <c r="A2990" s="793"/>
      <c r="E2990" s="176"/>
      <c r="F2990" s="176"/>
      <c r="G2990" s="177"/>
      <c r="H2990" s="177"/>
    </row>
    <row r="2991" spans="1:8" x14ac:dyDescent="0.25">
      <c r="A2991" s="793"/>
      <c r="E2991" s="176"/>
      <c r="F2991" s="176"/>
      <c r="G2991" s="177"/>
      <c r="H2991" s="177"/>
    </row>
    <row r="2992" spans="1:8" x14ac:dyDescent="0.25">
      <c r="A2992" s="793"/>
      <c r="E2992" s="176"/>
      <c r="F2992" s="176"/>
      <c r="G2992" s="177"/>
      <c r="H2992" s="177"/>
    </row>
    <row r="2993" spans="1:8" x14ac:dyDescent="0.25">
      <c r="A2993" s="793"/>
      <c r="E2993" s="176"/>
      <c r="F2993" s="176"/>
      <c r="G2993" s="177"/>
      <c r="H2993" s="177"/>
    </row>
    <row r="2994" spans="1:8" x14ac:dyDescent="0.25">
      <c r="A2994" s="793"/>
      <c r="E2994" s="176"/>
      <c r="F2994" s="176"/>
      <c r="G2994" s="177"/>
      <c r="H2994" s="177"/>
    </row>
    <row r="2995" spans="1:8" x14ac:dyDescent="0.25">
      <c r="A2995" s="793"/>
      <c r="E2995" s="176"/>
      <c r="F2995" s="176"/>
      <c r="G2995" s="177"/>
      <c r="H2995" s="177"/>
    </row>
    <row r="2996" spans="1:8" x14ac:dyDescent="0.25">
      <c r="A2996" s="793"/>
      <c r="E2996" s="176"/>
      <c r="F2996" s="176"/>
      <c r="G2996" s="177"/>
      <c r="H2996" s="177"/>
    </row>
    <row r="2997" spans="1:8" x14ac:dyDescent="0.25">
      <c r="A2997" s="793"/>
      <c r="E2997" s="176"/>
      <c r="F2997" s="176"/>
      <c r="G2997" s="177"/>
      <c r="H2997" s="177"/>
    </row>
    <row r="2998" spans="1:8" x14ac:dyDescent="0.25">
      <c r="A2998" s="793"/>
      <c r="E2998" s="176"/>
      <c r="F2998" s="176"/>
      <c r="G2998" s="177"/>
      <c r="H2998" s="177"/>
    </row>
    <row r="2999" spans="1:8" x14ac:dyDescent="0.25">
      <c r="A2999" s="793"/>
      <c r="E2999" s="176"/>
      <c r="F2999" s="176"/>
      <c r="G2999" s="177"/>
      <c r="H2999" s="177"/>
    </row>
    <row r="3000" spans="1:8" x14ac:dyDescent="0.25">
      <c r="A3000" s="793"/>
      <c r="E3000" s="176"/>
      <c r="F3000" s="176"/>
      <c r="G3000" s="177"/>
      <c r="H3000" s="177"/>
    </row>
    <row r="3001" spans="1:8" x14ac:dyDescent="0.25">
      <c r="A3001" s="793"/>
      <c r="E3001" s="176"/>
      <c r="F3001" s="176"/>
      <c r="G3001" s="177"/>
      <c r="H3001" s="177"/>
    </row>
    <row r="3002" spans="1:8" x14ac:dyDescent="0.25">
      <c r="A3002" s="793"/>
      <c r="E3002" s="176"/>
      <c r="F3002" s="176"/>
      <c r="G3002" s="177"/>
      <c r="H3002" s="177"/>
    </row>
    <row r="3003" spans="1:8" x14ac:dyDescent="0.25">
      <c r="A3003" s="793"/>
      <c r="E3003" s="176"/>
      <c r="F3003" s="176"/>
      <c r="G3003" s="177"/>
      <c r="H3003" s="177"/>
    </row>
    <row r="3004" spans="1:8" x14ac:dyDescent="0.25">
      <c r="A3004" s="793"/>
      <c r="E3004" s="176"/>
      <c r="F3004" s="176"/>
      <c r="G3004" s="177"/>
      <c r="H3004" s="177"/>
    </row>
    <row r="3005" spans="1:8" x14ac:dyDescent="0.25">
      <c r="A3005" s="793"/>
      <c r="E3005" s="176"/>
      <c r="F3005" s="176"/>
      <c r="G3005" s="177"/>
      <c r="H3005" s="177"/>
    </row>
    <row r="3006" spans="1:8" x14ac:dyDescent="0.25">
      <c r="A3006" s="793"/>
      <c r="E3006" s="176"/>
      <c r="F3006" s="176"/>
      <c r="G3006" s="177"/>
      <c r="H3006" s="177"/>
    </row>
    <row r="3007" spans="1:8" x14ac:dyDescent="0.25">
      <c r="A3007" s="793"/>
      <c r="E3007" s="176"/>
      <c r="F3007" s="176"/>
      <c r="G3007" s="177"/>
      <c r="H3007" s="177"/>
    </row>
    <row r="3008" spans="1:8" x14ac:dyDescent="0.25">
      <c r="A3008" s="793"/>
      <c r="E3008" s="176"/>
      <c r="F3008" s="176"/>
      <c r="G3008" s="177"/>
      <c r="H3008" s="177"/>
    </row>
    <row r="3009" spans="1:8" x14ac:dyDescent="0.25">
      <c r="A3009" s="793"/>
      <c r="E3009" s="176"/>
      <c r="F3009" s="176"/>
      <c r="G3009" s="177"/>
      <c r="H3009" s="177"/>
    </row>
    <row r="3010" spans="1:8" x14ac:dyDescent="0.25">
      <c r="A3010" s="793"/>
      <c r="E3010" s="176"/>
      <c r="F3010" s="176"/>
      <c r="G3010" s="177"/>
      <c r="H3010" s="177"/>
    </row>
    <row r="3011" spans="1:8" x14ac:dyDescent="0.25">
      <c r="A3011" s="793"/>
      <c r="E3011" s="176"/>
      <c r="F3011" s="176"/>
      <c r="G3011" s="177"/>
      <c r="H3011" s="177"/>
    </row>
    <row r="3012" spans="1:8" x14ac:dyDescent="0.25">
      <c r="A3012" s="793"/>
      <c r="E3012" s="176"/>
      <c r="F3012" s="176"/>
      <c r="G3012" s="177"/>
      <c r="H3012" s="177"/>
    </row>
    <row r="3013" spans="1:8" x14ac:dyDescent="0.25">
      <c r="A3013" s="793"/>
      <c r="E3013" s="176"/>
      <c r="F3013" s="176"/>
      <c r="G3013" s="177"/>
      <c r="H3013" s="177"/>
    </row>
    <row r="3014" spans="1:8" x14ac:dyDescent="0.25">
      <c r="A3014" s="793"/>
      <c r="E3014" s="176"/>
      <c r="F3014" s="176"/>
      <c r="G3014" s="177"/>
      <c r="H3014" s="177"/>
    </row>
    <row r="3015" spans="1:8" x14ac:dyDescent="0.25">
      <c r="A3015" s="793"/>
      <c r="E3015" s="176"/>
      <c r="F3015" s="176"/>
      <c r="G3015" s="177"/>
      <c r="H3015" s="177"/>
    </row>
    <row r="3016" spans="1:8" x14ac:dyDescent="0.25">
      <c r="A3016" s="793"/>
      <c r="E3016" s="176"/>
      <c r="F3016" s="176"/>
      <c r="G3016" s="177"/>
      <c r="H3016" s="177"/>
    </row>
    <row r="3017" spans="1:8" x14ac:dyDescent="0.25">
      <c r="A3017" s="793"/>
      <c r="E3017" s="176"/>
      <c r="F3017" s="176"/>
      <c r="G3017" s="177"/>
      <c r="H3017" s="177"/>
    </row>
    <row r="3018" spans="1:8" x14ac:dyDescent="0.25">
      <c r="A3018" s="793"/>
      <c r="E3018" s="176"/>
      <c r="F3018" s="176"/>
      <c r="G3018" s="177"/>
      <c r="H3018" s="177"/>
    </row>
    <row r="3019" spans="1:8" x14ac:dyDescent="0.25">
      <c r="A3019" s="793"/>
      <c r="E3019" s="176"/>
      <c r="F3019" s="176"/>
      <c r="G3019" s="177"/>
      <c r="H3019" s="177"/>
    </row>
    <row r="3020" spans="1:8" x14ac:dyDescent="0.25">
      <c r="A3020" s="793"/>
      <c r="E3020" s="176"/>
      <c r="F3020" s="176"/>
      <c r="G3020" s="177"/>
      <c r="H3020" s="177"/>
    </row>
    <row r="3021" spans="1:8" x14ac:dyDescent="0.25">
      <c r="A3021" s="793"/>
      <c r="E3021" s="176"/>
      <c r="F3021" s="176"/>
      <c r="G3021" s="177"/>
      <c r="H3021" s="177"/>
    </row>
    <row r="3022" spans="1:8" x14ac:dyDescent="0.25">
      <c r="A3022" s="793"/>
      <c r="E3022" s="176"/>
      <c r="F3022" s="176"/>
      <c r="G3022" s="177"/>
      <c r="H3022" s="177"/>
    </row>
    <row r="3023" spans="1:8" x14ac:dyDescent="0.25">
      <c r="A3023" s="793"/>
      <c r="E3023" s="176"/>
      <c r="F3023" s="176"/>
      <c r="G3023" s="177"/>
      <c r="H3023" s="177"/>
    </row>
    <row r="3024" spans="1:8" x14ac:dyDescent="0.25">
      <c r="A3024" s="793"/>
      <c r="E3024" s="176"/>
      <c r="F3024" s="176"/>
      <c r="G3024" s="177"/>
      <c r="H3024" s="177"/>
    </row>
    <row r="3025" spans="1:8" x14ac:dyDescent="0.25">
      <c r="A3025" s="793"/>
      <c r="E3025" s="176"/>
      <c r="F3025" s="176"/>
      <c r="G3025" s="177"/>
      <c r="H3025" s="177"/>
    </row>
    <row r="3026" spans="1:8" x14ac:dyDescent="0.25">
      <c r="A3026" s="793"/>
      <c r="E3026" s="176"/>
      <c r="F3026" s="176"/>
      <c r="G3026" s="177"/>
      <c r="H3026" s="177"/>
    </row>
    <row r="3027" spans="1:8" x14ac:dyDescent="0.25">
      <c r="A3027" s="793"/>
      <c r="E3027" s="176"/>
      <c r="F3027" s="176"/>
      <c r="G3027" s="177"/>
      <c r="H3027" s="177"/>
    </row>
    <row r="3028" spans="1:8" x14ac:dyDescent="0.25">
      <c r="A3028" s="793"/>
      <c r="E3028" s="176"/>
      <c r="F3028" s="176"/>
      <c r="G3028" s="177"/>
      <c r="H3028" s="177"/>
    </row>
    <row r="3029" spans="1:8" x14ac:dyDescent="0.25">
      <c r="A3029" s="793"/>
      <c r="E3029" s="176"/>
      <c r="F3029" s="176"/>
      <c r="G3029" s="177"/>
      <c r="H3029" s="177"/>
    </row>
    <row r="3030" spans="1:8" x14ac:dyDescent="0.25">
      <c r="A3030" s="793"/>
      <c r="E3030" s="176"/>
      <c r="F3030" s="176"/>
      <c r="G3030" s="177"/>
      <c r="H3030" s="177"/>
    </row>
    <row r="3031" spans="1:8" x14ac:dyDescent="0.25">
      <c r="A3031" s="793"/>
      <c r="E3031" s="176"/>
      <c r="F3031" s="176"/>
      <c r="G3031" s="177"/>
      <c r="H3031" s="177"/>
    </row>
    <row r="3032" spans="1:8" x14ac:dyDescent="0.25">
      <c r="A3032" s="793"/>
      <c r="E3032" s="176"/>
      <c r="F3032" s="176"/>
      <c r="G3032" s="177"/>
      <c r="H3032" s="177"/>
    </row>
    <row r="3033" spans="1:8" x14ac:dyDescent="0.25">
      <c r="A3033" s="793"/>
      <c r="E3033" s="176"/>
      <c r="F3033" s="176"/>
      <c r="G3033" s="177"/>
      <c r="H3033" s="177"/>
    </row>
    <row r="3034" spans="1:8" x14ac:dyDescent="0.25">
      <c r="A3034" s="793"/>
      <c r="E3034" s="176"/>
      <c r="F3034" s="176"/>
      <c r="G3034" s="177"/>
      <c r="H3034" s="177"/>
    </row>
    <row r="3035" spans="1:8" x14ac:dyDescent="0.25">
      <c r="A3035" s="793"/>
      <c r="E3035" s="176"/>
      <c r="F3035" s="176"/>
      <c r="G3035" s="177"/>
      <c r="H3035" s="177"/>
    </row>
    <row r="3036" spans="1:8" x14ac:dyDescent="0.25">
      <c r="A3036" s="793"/>
      <c r="E3036" s="176"/>
      <c r="F3036" s="176"/>
      <c r="G3036" s="177"/>
      <c r="H3036" s="177"/>
    </row>
    <row r="3037" spans="1:8" x14ac:dyDescent="0.25">
      <c r="A3037" s="793"/>
      <c r="E3037" s="176"/>
      <c r="F3037" s="176"/>
      <c r="G3037" s="177"/>
      <c r="H3037" s="177"/>
    </row>
    <row r="3038" spans="1:8" x14ac:dyDescent="0.25">
      <c r="A3038" s="793"/>
      <c r="E3038" s="176"/>
      <c r="F3038" s="176"/>
      <c r="G3038" s="177"/>
      <c r="H3038" s="177"/>
    </row>
    <row r="3039" spans="1:8" x14ac:dyDescent="0.25">
      <c r="A3039" s="793"/>
      <c r="E3039" s="176"/>
      <c r="F3039" s="176"/>
      <c r="G3039" s="177"/>
      <c r="H3039" s="177"/>
    </row>
    <row r="3040" spans="1:8" x14ac:dyDescent="0.25">
      <c r="A3040" s="793"/>
      <c r="E3040" s="176"/>
      <c r="F3040" s="176"/>
      <c r="G3040" s="177"/>
      <c r="H3040" s="177"/>
    </row>
    <row r="3041" spans="1:8" x14ac:dyDescent="0.25">
      <c r="A3041" s="793"/>
      <c r="E3041" s="176"/>
      <c r="F3041" s="176"/>
      <c r="G3041" s="177"/>
      <c r="H3041" s="177"/>
    </row>
    <row r="3042" spans="1:8" x14ac:dyDescent="0.25">
      <c r="A3042" s="793"/>
      <c r="E3042" s="176"/>
      <c r="F3042" s="176"/>
      <c r="G3042" s="177"/>
      <c r="H3042" s="177"/>
    </row>
    <row r="3043" spans="1:8" x14ac:dyDescent="0.25">
      <c r="A3043" s="793"/>
      <c r="E3043" s="176"/>
      <c r="F3043" s="176"/>
      <c r="G3043" s="177"/>
      <c r="H3043" s="177"/>
    </row>
    <row r="3044" spans="1:8" x14ac:dyDescent="0.25">
      <c r="A3044" s="793"/>
      <c r="E3044" s="176"/>
      <c r="F3044" s="176"/>
      <c r="G3044" s="177"/>
      <c r="H3044" s="177"/>
    </row>
    <row r="3045" spans="1:8" x14ac:dyDescent="0.25">
      <c r="A3045" s="793"/>
      <c r="E3045" s="176"/>
      <c r="F3045" s="176"/>
      <c r="G3045" s="177"/>
      <c r="H3045" s="177"/>
    </row>
    <row r="3046" spans="1:8" x14ac:dyDescent="0.25">
      <c r="A3046" s="793"/>
      <c r="E3046" s="176"/>
      <c r="F3046" s="176"/>
      <c r="G3046" s="177"/>
      <c r="H3046" s="177"/>
    </row>
    <row r="3047" spans="1:8" x14ac:dyDescent="0.25">
      <c r="A3047" s="793"/>
      <c r="E3047" s="176"/>
      <c r="F3047" s="176"/>
      <c r="G3047" s="177"/>
      <c r="H3047" s="177"/>
    </row>
    <row r="3048" spans="1:8" x14ac:dyDescent="0.25">
      <c r="A3048" s="793"/>
      <c r="E3048" s="176"/>
      <c r="F3048" s="176"/>
      <c r="G3048" s="177"/>
      <c r="H3048" s="177"/>
    </row>
    <row r="3049" spans="1:8" x14ac:dyDescent="0.25">
      <c r="A3049" s="793"/>
      <c r="E3049" s="176"/>
      <c r="F3049" s="176"/>
      <c r="G3049" s="177"/>
      <c r="H3049" s="177"/>
    </row>
    <row r="3050" spans="1:8" x14ac:dyDescent="0.25">
      <c r="A3050" s="793"/>
      <c r="E3050" s="176"/>
      <c r="F3050" s="176"/>
      <c r="G3050" s="177"/>
      <c r="H3050" s="177"/>
    </row>
    <row r="3051" spans="1:8" x14ac:dyDescent="0.25">
      <c r="A3051" s="793"/>
      <c r="E3051" s="176"/>
      <c r="F3051" s="176"/>
      <c r="G3051" s="177"/>
      <c r="H3051" s="177"/>
    </row>
    <row r="3052" spans="1:8" x14ac:dyDescent="0.25">
      <c r="A3052" s="793"/>
      <c r="E3052" s="176"/>
      <c r="F3052" s="176"/>
      <c r="G3052" s="177"/>
      <c r="H3052" s="177"/>
    </row>
    <row r="3053" spans="1:8" x14ac:dyDescent="0.25">
      <c r="A3053" s="793"/>
      <c r="E3053" s="176"/>
      <c r="F3053" s="176"/>
      <c r="G3053" s="177"/>
      <c r="H3053" s="177"/>
    </row>
    <row r="3054" spans="1:8" x14ac:dyDescent="0.25">
      <c r="A3054" s="793"/>
      <c r="E3054" s="176"/>
      <c r="F3054" s="176"/>
      <c r="G3054" s="177"/>
      <c r="H3054" s="177"/>
    </row>
    <row r="3055" spans="1:8" x14ac:dyDescent="0.25">
      <c r="A3055" s="793"/>
      <c r="E3055" s="176"/>
      <c r="F3055" s="176"/>
      <c r="G3055" s="177"/>
      <c r="H3055" s="177"/>
    </row>
    <row r="3056" spans="1:8" x14ac:dyDescent="0.25">
      <c r="A3056" s="793"/>
      <c r="E3056" s="176"/>
      <c r="F3056" s="176"/>
      <c r="G3056" s="177"/>
      <c r="H3056" s="177"/>
    </row>
    <row r="3057" spans="1:8" x14ac:dyDescent="0.25">
      <c r="A3057" s="793"/>
      <c r="E3057" s="176"/>
      <c r="F3057" s="176"/>
      <c r="G3057" s="177"/>
      <c r="H3057" s="177"/>
    </row>
    <row r="3058" spans="1:8" x14ac:dyDescent="0.25">
      <c r="A3058" s="793"/>
      <c r="E3058" s="176"/>
      <c r="F3058" s="176"/>
      <c r="G3058" s="177"/>
      <c r="H3058" s="177"/>
    </row>
    <row r="3059" spans="1:8" x14ac:dyDescent="0.25">
      <c r="A3059" s="793"/>
      <c r="E3059" s="176"/>
      <c r="F3059" s="176"/>
      <c r="G3059" s="177"/>
      <c r="H3059" s="177"/>
    </row>
    <row r="3060" spans="1:8" x14ac:dyDescent="0.25">
      <c r="A3060" s="793"/>
      <c r="E3060" s="176"/>
      <c r="F3060" s="176"/>
      <c r="G3060" s="177"/>
      <c r="H3060" s="177"/>
    </row>
    <row r="3061" spans="1:8" x14ac:dyDescent="0.25">
      <c r="A3061" s="793"/>
      <c r="E3061" s="176"/>
      <c r="F3061" s="176"/>
      <c r="G3061" s="177"/>
      <c r="H3061" s="177"/>
    </row>
    <row r="3062" spans="1:8" x14ac:dyDescent="0.25">
      <c r="A3062" s="793"/>
      <c r="E3062" s="176"/>
      <c r="F3062" s="176"/>
      <c r="G3062" s="177"/>
      <c r="H3062" s="177"/>
    </row>
    <row r="3063" spans="1:8" x14ac:dyDescent="0.25">
      <c r="A3063" s="793"/>
      <c r="E3063" s="176"/>
      <c r="F3063" s="176"/>
      <c r="G3063" s="177"/>
      <c r="H3063" s="177"/>
    </row>
    <row r="3064" spans="1:8" x14ac:dyDescent="0.25">
      <c r="A3064" s="793"/>
      <c r="E3064" s="176"/>
      <c r="F3064" s="176"/>
      <c r="G3064" s="177"/>
      <c r="H3064" s="177"/>
    </row>
    <row r="3065" spans="1:8" x14ac:dyDescent="0.25">
      <c r="A3065" s="793"/>
      <c r="E3065" s="176"/>
      <c r="F3065" s="176"/>
      <c r="G3065" s="177"/>
      <c r="H3065" s="177"/>
    </row>
    <row r="3066" spans="1:8" x14ac:dyDescent="0.25">
      <c r="A3066" s="793"/>
      <c r="E3066" s="176"/>
      <c r="F3066" s="176"/>
      <c r="G3066" s="177"/>
      <c r="H3066" s="177"/>
    </row>
    <row r="3067" spans="1:8" x14ac:dyDescent="0.25">
      <c r="A3067" s="793"/>
      <c r="E3067" s="176"/>
      <c r="F3067" s="176"/>
      <c r="G3067" s="177"/>
      <c r="H3067" s="177"/>
    </row>
    <row r="3068" spans="1:8" x14ac:dyDescent="0.25">
      <c r="A3068" s="793"/>
      <c r="E3068" s="176"/>
      <c r="F3068" s="176"/>
      <c r="G3068" s="177"/>
      <c r="H3068" s="177"/>
    </row>
    <row r="3069" spans="1:8" x14ac:dyDescent="0.25">
      <c r="A3069" s="793"/>
      <c r="E3069" s="176"/>
      <c r="F3069" s="176"/>
      <c r="G3069" s="177"/>
      <c r="H3069" s="177"/>
    </row>
    <row r="3070" spans="1:8" x14ac:dyDescent="0.25">
      <c r="A3070" s="793"/>
      <c r="E3070" s="176"/>
      <c r="F3070" s="176"/>
      <c r="G3070" s="177"/>
      <c r="H3070" s="177"/>
    </row>
    <row r="3071" spans="1:8" x14ac:dyDescent="0.25">
      <c r="A3071" s="793"/>
      <c r="E3071" s="176"/>
      <c r="F3071" s="176"/>
      <c r="G3071" s="177"/>
      <c r="H3071" s="177"/>
    </row>
    <row r="3072" spans="1:8" x14ac:dyDescent="0.25">
      <c r="A3072" s="793"/>
      <c r="E3072" s="176"/>
      <c r="F3072" s="176"/>
      <c r="G3072" s="177"/>
      <c r="H3072" s="177"/>
    </row>
    <row r="3073" spans="1:8" x14ac:dyDescent="0.25">
      <c r="A3073" s="793"/>
      <c r="E3073" s="176"/>
      <c r="F3073" s="176"/>
      <c r="G3073" s="177"/>
      <c r="H3073" s="177"/>
    </row>
    <row r="3074" spans="1:8" x14ac:dyDescent="0.25">
      <c r="A3074" s="793"/>
      <c r="E3074" s="176"/>
      <c r="F3074" s="176"/>
      <c r="G3074" s="177"/>
      <c r="H3074" s="177"/>
    </row>
    <row r="3075" spans="1:8" x14ac:dyDescent="0.25">
      <c r="A3075" s="793"/>
      <c r="E3075" s="176"/>
      <c r="F3075" s="176"/>
      <c r="G3075" s="177"/>
      <c r="H3075" s="177"/>
    </row>
    <row r="3076" spans="1:8" x14ac:dyDescent="0.25">
      <c r="A3076" s="793"/>
      <c r="E3076" s="176"/>
      <c r="F3076" s="176"/>
      <c r="G3076" s="177"/>
      <c r="H3076" s="177"/>
    </row>
    <row r="3077" spans="1:8" x14ac:dyDescent="0.25">
      <c r="A3077" s="793"/>
      <c r="E3077" s="176"/>
      <c r="F3077" s="176"/>
      <c r="G3077" s="177"/>
      <c r="H3077" s="177"/>
    </row>
    <row r="3078" spans="1:8" x14ac:dyDescent="0.25">
      <c r="A3078" s="793"/>
      <c r="E3078" s="176"/>
      <c r="F3078" s="176"/>
      <c r="G3078" s="177"/>
      <c r="H3078" s="177"/>
    </row>
    <row r="3079" spans="1:8" x14ac:dyDescent="0.25">
      <c r="A3079" s="793"/>
      <c r="E3079" s="176"/>
      <c r="F3079" s="176"/>
      <c r="G3079" s="177"/>
      <c r="H3079" s="177"/>
    </row>
    <row r="3080" spans="1:8" x14ac:dyDescent="0.25">
      <c r="A3080" s="793"/>
      <c r="E3080" s="176"/>
      <c r="F3080" s="176"/>
      <c r="G3080" s="177"/>
      <c r="H3080" s="177"/>
    </row>
    <row r="3081" spans="1:8" x14ac:dyDescent="0.25">
      <c r="A3081" s="793"/>
      <c r="E3081" s="176"/>
      <c r="F3081" s="176"/>
      <c r="G3081" s="177"/>
      <c r="H3081" s="177"/>
    </row>
    <row r="3082" spans="1:8" x14ac:dyDescent="0.25">
      <c r="A3082" s="793"/>
      <c r="E3082" s="176"/>
      <c r="F3082" s="176"/>
      <c r="G3082" s="177"/>
      <c r="H3082" s="177"/>
    </row>
    <row r="3083" spans="1:8" x14ac:dyDescent="0.25">
      <c r="A3083" s="793"/>
      <c r="E3083" s="176"/>
      <c r="F3083" s="176"/>
      <c r="G3083" s="177"/>
      <c r="H3083" s="177"/>
    </row>
    <row r="3084" spans="1:8" x14ac:dyDescent="0.25">
      <c r="A3084" s="793"/>
      <c r="E3084" s="176"/>
      <c r="F3084" s="176"/>
      <c r="G3084" s="177"/>
      <c r="H3084" s="177"/>
    </row>
    <row r="3085" spans="1:8" x14ac:dyDescent="0.25">
      <c r="A3085" s="793"/>
      <c r="E3085" s="176"/>
      <c r="F3085" s="176"/>
      <c r="G3085" s="177"/>
      <c r="H3085" s="177"/>
    </row>
    <row r="3086" spans="1:8" x14ac:dyDescent="0.25">
      <c r="A3086" s="793"/>
      <c r="E3086" s="176"/>
      <c r="F3086" s="176"/>
      <c r="G3086" s="177"/>
      <c r="H3086" s="177"/>
    </row>
    <row r="3087" spans="1:8" x14ac:dyDescent="0.25">
      <c r="A3087" s="793"/>
      <c r="E3087" s="176"/>
      <c r="F3087" s="176"/>
      <c r="G3087" s="177"/>
      <c r="H3087" s="177"/>
    </row>
    <row r="3088" spans="1:8" x14ac:dyDescent="0.25">
      <c r="A3088" s="793"/>
      <c r="E3088" s="176"/>
      <c r="F3088" s="176"/>
      <c r="G3088" s="177"/>
      <c r="H3088" s="177"/>
    </row>
    <row r="3089" spans="1:8" x14ac:dyDescent="0.25">
      <c r="A3089" s="793"/>
      <c r="E3089" s="176"/>
      <c r="F3089" s="176"/>
      <c r="G3089" s="177"/>
      <c r="H3089" s="177"/>
    </row>
    <row r="3090" spans="1:8" x14ac:dyDescent="0.25">
      <c r="A3090" s="793"/>
      <c r="E3090" s="176"/>
      <c r="F3090" s="176"/>
      <c r="G3090" s="177"/>
      <c r="H3090" s="177"/>
    </row>
    <row r="3091" spans="1:8" x14ac:dyDescent="0.25">
      <c r="A3091" s="793"/>
      <c r="E3091" s="176"/>
      <c r="F3091" s="176"/>
      <c r="G3091" s="177"/>
      <c r="H3091" s="177"/>
    </row>
    <row r="3092" spans="1:8" x14ac:dyDescent="0.25">
      <c r="A3092" s="793"/>
      <c r="E3092" s="176"/>
      <c r="F3092" s="176"/>
      <c r="G3092" s="177"/>
      <c r="H3092" s="177"/>
    </row>
    <row r="3093" spans="1:8" x14ac:dyDescent="0.25">
      <c r="A3093" s="793"/>
      <c r="E3093" s="176"/>
      <c r="F3093" s="176"/>
      <c r="G3093" s="177"/>
      <c r="H3093" s="177"/>
    </row>
    <row r="3094" spans="1:8" x14ac:dyDescent="0.25">
      <c r="A3094" s="793"/>
      <c r="E3094" s="176"/>
      <c r="F3094" s="176"/>
      <c r="G3094" s="177"/>
      <c r="H3094" s="177"/>
    </row>
    <row r="3095" spans="1:8" x14ac:dyDescent="0.25">
      <c r="A3095" s="793"/>
      <c r="E3095" s="176"/>
      <c r="F3095" s="176"/>
      <c r="G3095" s="177"/>
      <c r="H3095" s="177"/>
    </row>
    <row r="3096" spans="1:8" x14ac:dyDescent="0.25">
      <c r="A3096" s="793"/>
      <c r="E3096" s="176"/>
      <c r="F3096" s="176"/>
      <c r="G3096" s="177"/>
      <c r="H3096" s="177"/>
    </row>
    <row r="3097" spans="1:8" x14ac:dyDescent="0.25">
      <c r="A3097" s="793"/>
      <c r="E3097" s="176"/>
      <c r="F3097" s="176"/>
      <c r="G3097" s="177"/>
      <c r="H3097" s="177"/>
    </row>
    <row r="3098" spans="1:8" x14ac:dyDescent="0.25">
      <c r="A3098" s="793"/>
      <c r="E3098" s="176"/>
      <c r="F3098" s="176"/>
      <c r="G3098" s="177"/>
      <c r="H3098" s="177"/>
    </row>
    <row r="3099" spans="1:8" x14ac:dyDescent="0.25">
      <c r="A3099" s="793"/>
      <c r="E3099" s="176"/>
      <c r="F3099" s="176"/>
      <c r="G3099" s="177"/>
      <c r="H3099" s="177"/>
    </row>
    <row r="3100" spans="1:8" x14ac:dyDescent="0.25">
      <c r="A3100" s="793"/>
      <c r="E3100" s="176"/>
      <c r="F3100" s="176"/>
      <c r="G3100" s="177"/>
      <c r="H3100" s="177"/>
    </row>
    <row r="3101" spans="1:8" x14ac:dyDescent="0.25">
      <c r="A3101" s="793"/>
      <c r="E3101" s="176"/>
      <c r="F3101" s="176"/>
      <c r="G3101" s="177"/>
      <c r="H3101" s="177"/>
    </row>
    <row r="3102" spans="1:8" x14ac:dyDescent="0.25">
      <c r="A3102" s="793"/>
      <c r="E3102" s="176"/>
      <c r="F3102" s="176"/>
      <c r="G3102" s="177"/>
      <c r="H3102" s="177"/>
    </row>
    <row r="3103" spans="1:8" x14ac:dyDescent="0.25">
      <c r="A3103" s="793"/>
      <c r="E3103" s="176"/>
      <c r="F3103" s="176"/>
      <c r="G3103" s="177"/>
      <c r="H3103" s="177"/>
    </row>
    <row r="3104" spans="1:8" x14ac:dyDescent="0.25">
      <c r="A3104" s="793"/>
      <c r="E3104" s="176"/>
      <c r="F3104" s="176"/>
      <c r="G3104" s="177"/>
      <c r="H3104" s="177"/>
    </row>
    <row r="3105" spans="1:8" x14ac:dyDescent="0.25">
      <c r="A3105" s="793"/>
      <c r="E3105" s="176"/>
      <c r="F3105" s="176"/>
      <c r="G3105" s="177"/>
      <c r="H3105" s="177"/>
    </row>
    <row r="3106" spans="1:8" x14ac:dyDescent="0.25">
      <c r="A3106" s="793"/>
      <c r="E3106" s="176"/>
      <c r="F3106" s="176"/>
      <c r="G3106" s="177"/>
      <c r="H3106" s="177"/>
    </row>
    <row r="3107" spans="1:8" x14ac:dyDescent="0.25">
      <c r="A3107" s="793"/>
      <c r="E3107" s="176"/>
      <c r="F3107" s="176"/>
      <c r="G3107" s="177"/>
      <c r="H3107" s="177"/>
    </row>
    <row r="3108" spans="1:8" x14ac:dyDescent="0.25">
      <c r="A3108" s="793"/>
      <c r="E3108" s="176"/>
      <c r="F3108" s="176"/>
      <c r="G3108" s="177"/>
      <c r="H3108" s="177"/>
    </row>
    <row r="3109" spans="1:8" x14ac:dyDescent="0.25">
      <c r="A3109" s="793"/>
      <c r="E3109" s="176"/>
      <c r="F3109" s="176"/>
      <c r="G3109" s="177"/>
      <c r="H3109" s="177"/>
    </row>
    <row r="3110" spans="1:8" x14ac:dyDescent="0.25">
      <c r="A3110" s="793"/>
      <c r="E3110" s="176"/>
      <c r="F3110" s="176"/>
      <c r="G3110" s="177"/>
      <c r="H3110" s="177"/>
    </row>
    <row r="3111" spans="1:8" x14ac:dyDescent="0.25">
      <c r="A3111" s="793"/>
      <c r="E3111" s="176"/>
      <c r="F3111" s="176"/>
      <c r="G3111" s="177"/>
      <c r="H3111" s="177"/>
    </row>
    <row r="3112" spans="1:8" x14ac:dyDescent="0.25">
      <c r="A3112" s="793"/>
      <c r="E3112" s="176"/>
      <c r="F3112" s="176"/>
      <c r="G3112" s="177"/>
      <c r="H3112" s="177"/>
    </row>
    <row r="3113" spans="1:8" x14ac:dyDescent="0.25">
      <c r="A3113" s="793"/>
      <c r="E3113" s="176"/>
      <c r="F3113" s="176"/>
      <c r="G3113" s="177"/>
      <c r="H3113" s="177"/>
    </row>
    <row r="3114" spans="1:8" x14ac:dyDescent="0.25">
      <c r="A3114" s="793"/>
      <c r="E3114" s="176"/>
      <c r="F3114" s="176"/>
      <c r="G3114" s="177"/>
      <c r="H3114" s="177"/>
    </row>
    <row r="3115" spans="1:8" x14ac:dyDescent="0.25">
      <c r="A3115" s="793"/>
      <c r="E3115" s="176"/>
      <c r="F3115" s="176"/>
      <c r="G3115" s="177"/>
      <c r="H3115" s="177"/>
    </row>
    <row r="3116" spans="1:8" x14ac:dyDescent="0.25">
      <c r="A3116" s="793"/>
      <c r="E3116" s="176"/>
      <c r="F3116" s="176"/>
      <c r="G3116" s="177"/>
      <c r="H3116" s="177"/>
    </row>
    <row r="3117" spans="1:8" x14ac:dyDescent="0.25">
      <c r="A3117" s="793"/>
      <c r="E3117" s="176"/>
      <c r="F3117" s="176"/>
      <c r="G3117" s="177"/>
      <c r="H3117" s="177"/>
    </row>
    <row r="3118" spans="1:8" x14ac:dyDescent="0.25">
      <c r="A3118" s="793"/>
      <c r="E3118" s="176"/>
      <c r="F3118" s="176"/>
      <c r="G3118" s="177"/>
      <c r="H3118" s="177"/>
    </row>
    <row r="3119" spans="1:8" x14ac:dyDescent="0.25">
      <c r="A3119" s="793"/>
      <c r="E3119" s="176"/>
      <c r="F3119" s="176"/>
      <c r="G3119" s="177"/>
      <c r="H3119" s="177"/>
    </row>
    <row r="3120" spans="1:8" x14ac:dyDescent="0.25">
      <c r="A3120" s="793"/>
      <c r="E3120" s="176"/>
      <c r="F3120" s="176"/>
      <c r="G3120" s="177"/>
      <c r="H3120" s="177"/>
    </row>
    <row r="3121" spans="1:8" x14ac:dyDescent="0.25">
      <c r="A3121" s="793"/>
      <c r="E3121" s="176"/>
      <c r="F3121" s="176"/>
      <c r="G3121" s="177"/>
      <c r="H3121" s="177"/>
    </row>
    <row r="3122" spans="1:8" x14ac:dyDescent="0.25">
      <c r="A3122" s="793"/>
      <c r="E3122" s="176"/>
      <c r="F3122" s="176"/>
      <c r="G3122" s="177"/>
      <c r="H3122" s="177"/>
    </row>
    <row r="3123" spans="1:8" x14ac:dyDescent="0.25">
      <c r="A3123" s="793"/>
      <c r="E3123" s="176"/>
      <c r="F3123" s="176"/>
      <c r="G3123" s="177"/>
      <c r="H3123" s="177"/>
    </row>
    <row r="3124" spans="1:8" x14ac:dyDescent="0.25">
      <c r="A3124" s="793"/>
      <c r="E3124" s="176"/>
      <c r="F3124" s="176"/>
      <c r="G3124" s="177"/>
      <c r="H3124" s="177"/>
    </row>
    <row r="3125" spans="1:8" x14ac:dyDescent="0.25">
      <c r="A3125" s="793"/>
      <c r="E3125" s="176"/>
      <c r="F3125" s="176"/>
      <c r="G3125" s="177"/>
      <c r="H3125" s="177"/>
    </row>
    <row r="3126" spans="1:8" x14ac:dyDescent="0.25">
      <c r="A3126" s="793"/>
      <c r="E3126" s="176"/>
      <c r="F3126" s="176"/>
      <c r="G3126" s="177"/>
      <c r="H3126" s="177"/>
    </row>
    <row r="3127" spans="1:8" x14ac:dyDescent="0.25">
      <c r="A3127" s="793"/>
      <c r="E3127" s="176"/>
      <c r="F3127" s="176"/>
      <c r="G3127" s="177"/>
      <c r="H3127" s="177"/>
    </row>
    <row r="3128" spans="1:8" x14ac:dyDescent="0.25">
      <c r="A3128" s="793"/>
      <c r="E3128" s="176"/>
      <c r="F3128" s="176"/>
      <c r="G3128" s="177"/>
      <c r="H3128" s="177"/>
    </row>
    <row r="3129" spans="1:8" x14ac:dyDescent="0.25">
      <c r="A3129" s="793"/>
      <c r="E3129" s="176"/>
      <c r="F3129" s="176"/>
      <c r="G3129" s="177"/>
      <c r="H3129" s="177"/>
    </row>
    <row r="3130" spans="1:8" x14ac:dyDescent="0.25">
      <c r="A3130" s="793"/>
      <c r="E3130" s="176"/>
      <c r="F3130" s="176"/>
      <c r="G3130" s="177"/>
      <c r="H3130" s="177"/>
    </row>
    <row r="3131" spans="1:8" x14ac:dyDescent="0.25">
      <c r="A3131" s="793"/>
      <c r="E3131" s="176"/>
      <c r="F3131" s="176"/>
      <c r="G3131" s="177"/>
      <c r="H3131" s="177"/>
    </row>
    <row r="3132" spans="1:8" x14ac:dyDescent="0.25">
      <c r="A3132" s="793"/>
      <c r="E3132" s="176"/>
      <c r="F3132" s="176"/>
      <c r="G3132" s="177"/>
      <c r="H3132" s="177"/>
    </row>
    <row r="3133" spans="1:8" x14ac:dyDescent="0.25">
      <c r="A3133" s="793"/>
      <c r="E3133" s="176"/>
      <c r="F3133" s="176"/>
      <c r="G3133" s="177"/>
      <c r="H3133" s="177"/>
    </row>
    <row r="3134" spans="1:8" x14ac:dyDescent="0.25">
      <c r="A3134" s="793"/>
      <c r="E3134" s="176"/>
      <c r="F3134" s="176"/>
      <c r="G3134" s="177"/>
      <c r="H3134" s="177"/>
    </row>
    <row r="3135" spans="1:8" x14ac:dyDescent="0.25">
      <c r="A3135" s="793"/>
      <c r="E3135" s="176"/>
      <c r="F3135" s="176"/>
      <c r="G3135" s="177"/>
      <c r="H3135" s="177"/>
    </row>
    <row r="3136" spans="1:8" x14ac:dyDescent="0.25">
      <c r="A3136" s="793"/>
      <c r="E3136" s="176"/>
      <c r="F3136" s="176"/>
      <c r="G3136" s="177"/>
      <c r="H3136" s="177"/>
    </row>
    <row r="3137" spans="1:8" x14ac:dyDescent="0.25">
      <c r="A3137" s="793"/>
      <c r="E3137" s="176"/>
      <c r="F3137" s="176"/>
      <c r="G3137" s="177"/>
      <c r="H3137" s="177"/>
    </row>
    <row r="3138" spans="1:8" x14ac:dyDescent="0.25">
      <c r="A3138" s="793"/>
      <c r="E3138" s="176"/>
      <c r="F3138" s="176"/>
      <c r="G3138" s="177"/>
      <c r="H3138" s="177"/>
    </row>
    <row r="3139" spans="1:8" x14ac:dyDescent="0.25">
      <c r="A3139" s="793"/>
      <c r="E3139" s="176"/>
      <c r="F3139" s="176"/>
      <c r="G3139" s="177"/>
      <c r="H3139" s="177"/>
    </row>
    <row r="3140" spans="1:8" x14ac:dyDescent="0.25">
      <c r="A3140" s="793"/>
      <c r="E3140" s="176"/>
      <c r="F3140" s="176"/>
      <c r="G3140" s="177"/>
      <c r="H3140" s="177"/>
    </row>
    <row r="3141" spans="1:8" x14ac:dyDescent="0.25">
      <c r="A3141" s="793"/>
      <c r="E3141" s="176"/>
      <c r="F3141" s="176"/>
      <c r="G3141" s="177"/>
      <c r="H3141" s="177"/>
    </row>
    <row r="3142" spans="1:8" x14ac:dyDescent="0.25">
      <c r="A3142" s="793"/>
      <c r="E3142" s="176"/>
      <c r="F3142" s="176"/>
      <c r="G3142" s="177"/>
      <c r="H3142" s="177"/>
    </row>
    <row r="3143" spans="1:8" x14ac:dyDescent="0.25">
      <c r="A3143" s="793"/>
      <c r="E3143" s="176"/>
      <c r="F3143" s="176"/>
      <c r="G3143" s="177"/>
      <c r="H3143" s="177"/>
    </row>
    <row r="3144" spans="1:8" x14ac:dyDescent="0.25">
      <c r="A3144" s="793"/>
      <c r="E3144" s="176"/>
      <c r="F3144" s="176"/>
      <c r="G3144" s="177"/>
      <c r="H3144" s="177"/>
    </row>
    <row r="3145" spans="1:8" x14ac:dyDescent="0.25">
      <c r="A3145" s="793"/>
      <c r="E3145" s="176"/>
      <c r="F3145" s="176"/>
      <c r="G3145" s="177"/>
      <c r="H3145" s="177"/>
    </row>
    <row r="3146" spans="1:8" x14ac:dyDescent="0.25">
      <c r="A3146" s="793"/>
      <c r="E3146" s="176"/>
      <c r="F3146" s="176"/>
      <c r="G3146" s="177"/>
      <c r="H3146" s="177"/>
    </row>
    <row r="3147" spans="1:8" x14ac:dyDescent="0.25">
      <c r="A3147" s="793"/>
      <c r="E3147" s="176"/>
      <c r="F3147" s="176"/>
      <c r="G3147" s="177"/>
      <c r="H3147" s="177"/>
    </row>
    <row r="3148" spans="1:8" x14ac:dyDescent="0.25">
      <c r="A3148" s="793"/>
      <c r="E3148" s="176"/>
      <c r="F3148" s="176"/>
      <c r="G3148" s="177"/>
      <c r="H3148" s="177"/>
    </row>
    <row r="3149" spans="1:8" x14ac:dyDescent="0.25">
      <c r="A3149" s="793"/>
      <c r="E3149" s="176"/>
      <c r="F3149" s="176"/>
      <c r="G3149" s="177"/>
      <c r="H3149" s="177"/>
    </row>
    <row r="3150" spans="1:8" x14ac:dyDescent="0.25">
      <c r="A3150" s="793"/>
      <c r="E3150" s="176"/>
      <c r="F3150" s="176"/>
      <c r="G3150" s="177"/>
      <c r="H3150" s="177"/>
    </row>
    <row r="3151" spans="1:8" x14ac:dyDescent="0.25">
      <c r="A3151" s="793"/>
      <c r="E3151" s="176"/>
      <c r="F3151" s="176"/>
      <c r="G3151" s="177"/>
      <c r="H3151" s="177"/>
    </row>
    <row r="3152" spans="1:8" x14ac:dyDescent="0.25">
      <c r="A3152" s="793"/>
      <c r="E3152" s="176"/>
      <c r="F3152" s="176"/>
      <c r="G3152" s="177"/>
      <c r="H3152" s="177"/>
    </row>
    <row r="3153" spans="1:8" x14ac:dyDescent="0.25">
      <c r="A3153" s="793"/>
      <c r="E3153" s="176"/>
      <c r="F3153" s="176"/>
      <c r="G3153" s="177"/>
      <c r="H3153" s="177"/>
    </row>
    <row r="3154" spans="1:8" x14ac:dyDescent="0.25">
      <c r="A3154" s="793"/>
      <c r="E3154" s="176"/>
      <c r="F3154" s="176"/>
      <c r="G3154" s="177"/>
      <c r="H3154" s="177"/>
    </row>
    <row r="3155" spans="1:8" x14ac:dyDescent="0.25">
      <c r="A3155" s="793"/>
      <c r="E3155" s="176"/>
      <c r="F3155" s="176"/>
      <c r="G3155" s="177"/>
      <c r="H3155" s="177"/>
    </row>
    <row r="3156" spans="1:8" x14ac:dyDescent="0.25">
      <c r="A3156" s="793"/>
      <c r="E3156" s="176"/>
      <c r="F3156" s="176"/>
      <c r="G3156" s="177"/>
      <c r="H3156" s="177"/>
    </row>
    <row r="3157" spans="1:8" x14ac:dyDescent="0.25">
      <c r="A3157" s="793"/>
      <c r="E3157" s="176"/>
      <c r="F3157" s="176"/>
      <c r="G3157" s="177"/>
      <c r="H3157" s="177"/>
    </row>
    <row r="3158" spans="1:8" x14ac:dyDescent="0.25">
      <c r="A3158" s="793"/>
      <c r="E3158" s="176"/>
      <c r="F3158" s="176"/>
      <c r="G3158" s="177"/>
      <c r="H3158" s="177"/>
    </row>
    <row r="3159" spans="1:8" x14ac:dyDescent="0.25">
      <c r="A3159" s="793"/>
      <c r="E3159" s="176"/>
      <c r="F3159" s="176"/>
      <c r="G3159" s="177"/>
      <c r="H3159" s="177"/>
    </row>
    <row r="3160" spans="1:8" x14ac:dyDescent="0.25">
      <c r="A3160" s="793"/>
      <c r="E3160" s="176"/>
      <c r="F3160" s="176"/>
      <c r="G3160" s="177"/>
      <c r="H3160" s="177"/>
    </row>
    <row r="3161" spans="1:8" x14ac:dyDescent="0.25">
      <c r="A3161" s="793"/>
      <c r="E3161" s="176"/>
      <c r="F3161" s="176"/>
      <c r="G3161" s="177"/>
      <c r="H3161" s="177"/>
    </row>
    <row r="3162" spans="1:8" x14ac:dyDescent="0.25">
      <c r="A3162" s="793"/>
      <c r="E3162" s="176"/>
      <c r="F3162" s="176"/>
      <c r="G3162" s="177"/>
      <c r="H3162" s="177"/>
    </row>
    <row r="3163" spans="1:8" x14ac:dyDescent="0.25">
      <c r="A3163" s="793"/>
      <c r="E3163" s="176"/>
      <c r="F3163" s="176"/>
      <c r="G3163" s="177"/>
      <c r="H3163" s="177"/>
    </row>
    <row r="3164" spans="1:8" x14ac:dyDescent="0.25">
      <c r="A3164" s="793"/>
      <c r="E3164" s="176"/>
      <c r="F3164" s="176"/>
      <c r="G3164" s="177"/>
      <c r="H3164" s="177"/>
    </row>
    <row r="3165" spans="1:8" x14ac:dyDescent="0.25">
      <c r="A3165" s="793"/>
      <c r="E3165" s="176"/>
      <c r="F3165" s="176"/>
      <c r="G3165" s="177"/>
      <c r="H3165" s="177"/>
    </row>
    <row r="3166" spans="1:8" x14ac:dyDescent="0.25">
      <c r="A3166" s="793"/>
      <c r="E3166" s="176"/>
      <c r="F3166" s="176"/>
      <c r="G3166" s="177"/>
      <c r="H3166" s="177"/>
    </row>
    <row r="3167" spans="1:8" x14ac:dyDescent="0.25">
      <c r="A3167" s="793"/>
      <c r="E3167" s="176"/>
      <c r="F3167" s="176"/>
      <c r="G3167" s="177"/>
      <c r="H3167" s="177"/>
    </row>
    <row r="3168" spans="1:8" x14ac:dyDescent="0.25">
      <c r="A3168" s="793"/>
      <c r="E3168" s="176"/>
      <c r="F3168" s="176"/>
      <c r="G3168" s="177"/>
      <c r="H3168" s="177"/>
    </row>
    <row r="3169" spans="1:8" x14ac:dyDescent="0.25">
      <c r="A3169" s="793"/>
      <c r="E3169" s="176"/>
      <c r="F3169" s="176"/>
      <c r="G3169" s="177"/>
      <c r="H3169" s="177"/>
    </row>
    <row r="3170" spans="1:8" x14ac:dyDescent="0.25">
      <c r="A3170" s="793"/>
      <c r="E3170" s="176"/>
      <c r="F3170" s="176"/>
      <c r="G3170" s="177"/>
      <c r="H3170" s="177"/>
    </row>
    <row r="3171" spans="1:8" x14ac:dyDescent="0.25">
      <c r="A3171" s="793"/>
      <c r="E3171" s="176"/>
      <c r="F3171" s="176"/>
      <c r="G3171" s="177"/>
      <c r="H3171" s="177"/>
    </row>
    <row r="3172" spans="1:8" x14ac:dyDescent="0.25">
      <c r="A3172" s="793"/>
      <c r="E3172" s="176"/>
      <c r="F3172" s="176"/>
      <c r="G3172" s="177"/>
      <c r="H3172" s="177"/>
    </row>
    <row r="3173" spans="1:8" x14ac:dyDescent="0.25">
      <c r="A3173" s="793"/>
      <c r="E3173" s="176"/>
      <c r="F3173" s="176"/>
      <c r="G3173" s="177"/>
      <c r="H3173" s="177"/>
    </row>
    <row r="3174" spans="1:8" x14ac:dyDescent="0.25">
      <c r="A3174" s="793"/>
      <c r="E3174" s="176"/>
      <c r="F3174" s="176"/>
      <c r="G3174" s="177"/>
      <c r="H3174" s="177"/>
    </row>
    <row r="3175" spans="1:8" x14ac:dyDescent="0.25">
      <c r="A3175" s="793"/>
      <c r="E3175" s="176"/>
      <c r="F3175" s="176"/>
      <c r="G3175" s="177"/>
      <c r="H3175" s="177"/>
    </row>
    <row r="3176" spans="1:8" x14ac:dyDescent="0.25">
      <c r="A3176" s="793"/>
      <c r="E3176" s="176"/>
      <c r="F3176" s="176"/>
      <c r="G3176" s="177"/>
      <c r="H3176" s="177"/>
    </row>
    <row r="3177" spans="1:8" x14ac:dyDescent="0.25">
      <c r="A3177" s="793"/>
      <c r="E3177" s="176"/>
      <c r="F3177" s="176"/>
      <c r="G3177" s="177"/>
      <c r="H3177" s="177"/>
    </row>
    <row r="3178" spans="1:8" x14ac:dyDescent="0.25">
      <c r="A3178" s="793"/>
      <c r="E3178" s="176"/>
      <c r="F3178" s="176"/>
      <c r="G3178" s="177"/>
      <c r="H3178" s="177"/>
    </row>
    <row r="3179" spans="1:8" x14ac:dyDescent="0.25">
      <c r="A3179" s="793"/>
      <c r="E3179" s="176"/>
      <c r="F3179" s="176"/>
      <c r="G3179" s="177"/>
      <c r="H3179" s="177"/>
    </row>
    <row r="3180" spans="1:8" x14ac:dyDescent="0.25">
      <c r="A3180" s="793"/>
      <c r="E3180" s="176"/>
      <c r="F3180" s="176"/>
      <c r="G3180" s="177"/>
      <c r="H3180" s="177"/>
    </row>
    <row r="3181" spans="1:8" x14ac:dyDescent="0.25">
      <c r="A3181" s="793"/>
      <c r="E3181" s="176"/>
      <c r="F3181" s="176"/>
      <c r="G3181" s="177"/>
      <c r="H3181" s="177"/>
    </row>
    <row r="3182" spans="1:8" x14ac:dyDescent="0.25">
      <c r="A3182" s="793"/>
      <c r="E3182" s="176"/>
      <c r="F3182" s="176"/>
      <c r="G3182" s="177"/>
      <c r="H3182" s="177"/>
    </row>
    <row r="3183" spans="1:8" x14ac:dyDescent="0.25">
      <c r="A3183" s="793"/>
      <c r="E3183" s="176"/>
      <c r="F3183" s="176"/>
      <c r="G3183" s="177"/>
      <c r="H3183" s="177"/>
    </row>
    <row r="3184" spans="1:8" x14ac:dyDescent="0.25">
      <c r="A3184" s="793"/>
      <c r="E3184" s="176"/>
      <c r="F3184" s="176"/>
      <c r="G3184" s="177"/>
      <c r="H3184" s="177"/>
    </row>
    <row r="3185" spans="1:8" x14ac:dyDescent="0.25">
      <c r="A3185" s="793"/>
      <c r="E3185" s="176"/>
      <c r="F3185" s="176"/>
      <c r="G3185" s="177"/>
      <c r="H3185" s="177"/>
    </row>
    <row r="3186" spans="1:8" x14ac:dyDescent="0.25">
      <c r="A3186" s="793"/>
      <c r="E3186" s="176"/>
      <c r="F3186" s="176"/>
      <c r="G3186" s="177"/>
      <c r="H3186" s="177"/>
    </row>
    <row r="3187" spans="1:8" x14ac:dyDescent="0.25">
      <c r="A3187" s="793"/>
      <c r="E3187" s="176"/>
      <c r="F3187" s="176"/>
      <c r="G3187" s="177"/>
      <c r="H3187" s="177"/>
    </row>
    <row r="3188" spans="1:8" x14ac:dyDescent="0.25">
      <c r="A3188" s="793"/>
      <c r="E3188" s="176"/>
      <c r="F3188" s="176"/>
      <c r="G3188" s="177"/>
      <c r="H3188" s="177"/>
    </row>
    <row r="3189" spans="1:8" x14ac:dyDescent="0.25">
      <c r="A3189" s="793"/>
      <c r="E3189" s="176"/>
      <c r="F3189" s="176"/>
      <c r="G3189" s="177"/>
      <c r="H3189" s="177"/>
    </row>
    <row r="3190" spans="1:8" x14ac:dyDescent="0.25">
      <c r="A3190" s="793"/>
      <c r="E3190" s="176"/>
      <c r="F3190" s="176"/>
      <c r="G3190" s="177"/>
      <c r="H3190" s="177"/>
    </row>
    <row r="3191" spans="1:8" x14ac:dyDescent="0.25">
      <c r="A3191" s="793"/>
      <c r="E3191" s="176"/>
      <c r="F3191" s="176"/>
      <c r="G3191" s="177"/>
      <c r="H3191" s="177"/>
    </row>
    <row r="3192" spans="1:8" x14ac:dyDescent="0.25">
      <c r="A3192" s="793"/>
      <c r="E3192" s="176"/>
      <c r="F3192" s="176"/>
      <c r="G3192" s="177"/>
      <c r="H3192" s="177"/>
    </row>
    <row r="3193" spans="1:8" x14ac:dyDescent="0.25">
      <c r="A3193" s="793"/>
      <c r="E3193" s="176"/>
      <c r="F3193" s="176"/>
      <c r="G3193" s="177"/>
      <c r="H3193" s="177"/>
    </row>
    <row r="3194" spans="1:8" x14ac:dyDescent="0.25">
      <c r="A3194" s="793"/>
      <c r="E3194" s="176"/>
      <c r="F3194" s="176"/>
      <c r="G3194" s="177"/>
      <c r="H3194" s="177"/>
    </row>
    <row r="3195" spans="1:8" x14ac:dyDescent="0.25">
      <c r="A3195" s="793"/>
      <c r="E3195" s="176"/>
      <c r="F3195" s="176"/>
      <c r="G3195" s="177"/>
      <c r="H3195" s="177"/>
    </row>
    <row r="3196" spans="1:8" x14ac:dyDescent="0.25">
      <c r="A3196" s="793"/>
      <c r="E3196" s="176"/>
      <c r="F3196" s="176"/>
      <c r="G3196" s="177"/>
      <c r="H3196" s="177"/>
    </row>
    <row r="3197" spans="1:8" x14ac:dyDescent="0.25">
      <c r="A3197" s="793"/>
      <c r="E3197" s="176"/>
      <c r="F3197" s="176"/>
      <c r="G3197" s="177"/>
      <c r="H3197" s="177"/>
    </row>
    <row r="3198" spans="1:8" x14ac:dyDescent="0.25">
      <c r="A3198" s="793"/>
      <c r="E3198" s="176"/>
      <c r="F3198" s="176"/>
      <c r="G3198" s="177"/>
      <c r="H3198" s="177"/>
    </row>
    <row r="3199" spans="1:8" x14ac:dyDescent="0.25">
      <c r="A3199" s="793"/>
      <c r="E3199" s="176"/>
      <c r="F3199" s="176"/>
      <c r="G3199" s="177"/>
      <c r="H3199" s="177"/>
    </row>
    <row r="3200" spans="1:8" x14ac:dyDescent="0.25">
      <c r="A3200" s="793"/>
      <c r="E3200" s="176"/>
      <c r="F3200" s="176"/>
      <c r="G3200" s="177"/>
      <c r="H3200" s="177"/>
    </row>
    <row r="3201" spans="1:8" x14ac:dyDescent="0.25">
      <c r="A3201" s="793"/>
      <c r="E3201" s="176"/>
      <c r="F3201" s="176"/>
      <c r="G3201" s="177"/>
      <c r="H3201" s="177"/>
    </row>
    <row r="3202" spans="1:8" x14ac:dyDescent="0.25">
      <c r="A3202" s="793"/>
      <c r="E3202" s="176"/>
      <c r="F3202" s="176"/>
      <c r="G3202" s="177"/>
      <c r="H3202" s="177"/>
    </row>
    <row r="3203" spans="1:8" x14ac:dyDescent="0.25">
      <c r="A3203" s="793"/>
      <c r="E3203" s="176"/>
      <c r="F3203" s="176"/>
      <c r="G3203" s="177"/>
      <c r="H3203" s="177"/>
    </row>
    <row r="3204" spans="1:8" x14ac:dyDescent="0.25">
      <c r="A3204" s="793"/>
      <c r="E3204" s="176"/>
      <c r="F3204" s="176"/>
      <c r="G3204" s="177"/>
      <c r="H3204" s="177"/>
    </row>
    <row r="3205" spans="1:8" x14ac:dyDescent="0.25">
      <c r="A3205" s="793"/>
      <c r="E3205" s="176"/>
      <c r="F3205" s="176"/>
      <c r="G3205" s="177"/>
      <c r="H3205" s="177"/>
    </row>
    <row r="3206" spans="1:8" x14ac:dyDescent="0.25">
      <c r="A3206" s="793"/>
      <c r="E3206" s="176"/>
      <c r="F3206" s="176"/>
      <c r="G3206" s="177"/>
      <c r="H3206" s="177"/>
    </row>
    <row r="3207" spans="1:8" x14ac:dyDescent="0.25">
      <c r="A3207" s="793"/>
      <c r="E3207" s="176"/>
      <c r="F3207" s="176"/>
      <c r="G3207" s="177"/>
      <c r="H3207" s="177"/>
    </row>
    <row r="3208" spans="1:8" x14ac:dyDescent="0.25">
      <c r="A3208" s="793"/>
      <c r="E3208" s="176"/>
      <c r="F3208" s="176"/>
      <c r="G3208" s="177"/>
      <c r="H3208" s="177"/>
    </row>
    <row r="3209" spans="1:8" x14ac:dyDescent="0.25">
      <c r="A3209" s="793"/>
      <c r="E3209" s="176"/>
      <c r="F3209" s="176"/>
      <c r="G3209" s="177"/>
      <c r="H3209" s="177"/>
    </row>
    <row r="3210" spans="1:8" x14ac:dyDescent="0.25">
      <c r="A3210" s="793"/>
      <c r="E3210" s="176"/>
      <c r="F3210" s="176"/>
      <c r="G3210" s="177"/>
      <c r="H3210" s="177"/>
    </row>
    <row r="3211" spans="1:8" x14ac:dyDescent="0.25">
      <c r="A3211" s="793"/>
      <c r="E3211" s="176"/>
      <c r="F3211" s="176"/>
      <c r="G3211" s="177"/>
      <c r="H3211" s="177"/>
    </row>
    <row r="3212" spans="1:8" x14ac:dyDescent="0.25">
      <c r="A3212" s="793"/>
      <c r="E3212" s="176"/>
      <c r="F3212" s="176"/>
      <c r="G3212" s="177"/>
      <c r="H3212" s="177"/>
    </row>
    <row r="3213" spans="1:8" x14ac:dyDescent="0.25">
      <c r="A3213" s="793"/>
      <c r="E3213" s="176"/>
      <c r="F3213" s="176"/>
      <c r="G3213" s="177"/>
      <c r="H3213" s="177"/>
    </row>
    <row r="3214" spans="1:8" x14ac:dyDescent="0.25">
      <c r="A3214" s="793"/>
      <c r="E3214" s="176"/>
      <c r="F3214" s="176"/>
      <c r="G3214" s="177"/>
      <c r="H3214" s="177"/>
    </row>
    <row r="3215" spans="1:8" x14ac:dyDescent="0.25">
      <c r="A3215" s="793"/>
      <c r="E3215" s="176"/>
      <c r="F3215" s="176"/>
      <c r="G3215" s="177"/>
      <c r="H3215" s="177"/>
    </row>
    <row r="3216" spans="1:8" x14ac:dyDescent="0.25">
      <c r="A3216" s="793"/>
      <c r="E3216" s="176"/>
      <c r="F3216" s="176"/>
      <c r="G3216" s="177"/>
      <c r="H3216" s="177"/>
    </row>
    <row r="3217" spans="1:8" x14ac:dyDescent="0.25">
      <c r="A3217" s="793"/>
      <c r="E3217" s="176"/>
      <c r="F3217" s="176"/>
      <c r="G3217" s="177"/>
      <c r="H3217" s="177"/>
    </row>
    <row r="3218" spans="1:8" x14ac:dyDescent="0.25">
      <c r="A3218" s="793"/>
      <c r="E3218" s="176"/>
      <c r="F3218" s="176"/>
      <c r="G3218" s="177"/>
      <c r="H3218" s="177"/>
    </row>
    <row r="3219" spans="1:8" x14ac:dyDescent="0.25">
      <c r="A3219" s="793"/>
      <c r="E3219" s="176"/>
      <c r="F3219" s="176"/>
      <c r="G3219" s="177"/>
      <c r="H3219" s="177"/>
    </row>
    <row r="3220" spans="1:8" x14ac:dyDescent="0.25">
      <c r="A3220" s="793"/>
      <c r="E3220" s="176"/>
      <c r="F3220" s="176"/>
      <c r="G3220" s="177"/>
      <c r="H3220" s="177"/>
    </row>
    <row r="3221" spans="1:8" x14ac:dyDescent="0.25">
      <c r="A3221" s="793"/>
      <c r="E3221" s="176"/>
      <c r="F3221" s="176"/>
      <c r="G3221" s="177"/>
      <c r="H3221" s="177"/>
    </row>
    <row r="3222" spans="1:8" x14ac:dyDescent="0.25">
      <c r="A3222" s="793"/>
      <c r="E3222" s="176"/>
      <c r="F3222" s="176"/>
      <c r="G3222" s="177"/>
      <c r="H3222" s="177"/>
    </row>
    <row r="3223" spans="1:8" x14ac:dyDescent="0.25">
      <c r="A3223" s="793"/>
      <c r="E3223" s="176"/>
      <c r="F3223" s="176"/>
      <c r="G3223" s="177"/>
      <c r="H3223" s="177"/>
    </row>
    <row r="3224" spans="1:8" x14ac:dyDescent="0.25">
      <c r="A3224" s="793"/>
      <c r="E3224" s="176"/>
      <c r="F3224" s="176"/>
      <c r="G3224" s="177"/>
      <c r="H3224" s="177"/>
    </row>
    <row r="3225" spans="1:8" x14ac:dyDescent="0.25">
      <c r="A3225" s="793"/>
      <c r="E3225" s="176"/>
      <c r="F3225" s="176"/>
      <c r="G3225" s="177"/>
      <c r="H3225" s="177"/>
    </row>
    <row r="3226" spans="1:8" x14ac:dyDescent="0.25">
      <c r="A3226" s="793"/>
      <c r="E3226" s="176"/>
      <c r="F3226" s="176"/>
      <c r="G3226" s="177"/>
      <c r="H3226" s="177"/>
    </row>
    <row r="3227" spans="1:8" x14ac:dyDescent="0.25">
      <c r="A3227" s="793"/>
      <c r="E3227" s="176"/>
      <c r="F3227" s="176"/>
      <c r="G3227" s="177"/>
      <c r="H3227" s="177"/>
    </row>
    <row r="3228" spans="1:8" x14ac:dyDescent="0.25">
      <c r="A3228" s="793"/>
      <c r="E3228" s="176"/>
      <c r="F3228" s="176"/>
      <c r="G3228" s="177"/>
      <c r="H3228" s="177"/>
    </row>
    <row r="3229" spans="1:8" x14ac:dyDescent="0.25">
      <c r="A3229" s="793"/>
      <c r="E3229" s="176"/>
      <c r="F3229" s="176"/>
      <c r="G3229" s="177"/>
      <c r="H3229" s="177"/>
    </row>
    <row r="3230" spans="1:8" x14ac:dyDescent="0.25">
      <c r="A3230" s="793"/>
      <c r="E3230" s="176"/>
      <c r="F3230" s="176"/>
      <c r="G3230" s="177"/>
      <c r="H3230" s="177"/>
    </row>
    <row r="3231" spans="1:8" x14ac:dyDescent="0.25">
      <c r="A3231" s="793"/>
      <c r="E3231" s="176"/>
      <c r="F3231" s="176"/>
      <c r="G3231" s="177"/>
      <c r="H3231" s="177"/>
    </row>
    <row r="3232" spans="1:8" x14ac:dyDescent="0.25">
      <c r="A3232" s="793"/>
      <c r="E3232" s="176"/>
      <c r="F3232" s="176"/>
      <c r="G3232" s="177"/>
      <c r="H3232" s="177"/>
    </row>
    <row r="3233" spans="1:8" x14ac:dyDescent="0.25">
      <c r="A3233" s="793"/>
      <c r="E3233" s="176"/>
      <c r="F3233" s="176"/>
      <c r="G3233" s="177"/>
      <c r="H3233" s="177"/>
    </row>
    <row r="3234" spans="1:8" x14ac:dyDescent="0.25">
      <c r="A3234" s="793"/>
      <c r="E3234" s="176"/>
      <c r="F3234" s="176"/>
      <c r="G3234" s="177"/>
      <c r="H3234" s="177"/>
    </row>
    <row r="3235" spans="1:8" x14ac:dyDescent="0.25">
      <c r="A3235" s="793"/>
      <c r="E3235" s="176"/>
      <c r="F3235" s="176"/>
      <c r="G3235" s="177"/>
      <c r="H3235" s="177"/>
    </row>
    <row r="3236" spans="1:8" x14ac:dyDescent="0.25">
      <c r="A3236" s="793"/>
      <c r="E3236" s="176"/>
      <c r="F3236" s="176"/>
      <c r="G3236" s="177"/>
      <c r="H3236" s="177"/>
    </row>
    <row r="3237" spans="1:8" x14ac:dyDescent="0.25">
      <c r="A3237" s="793"/>
      <c r="E3237" s="176"/>
      <c r="F3237" s="176"/>
      <c r="G3237" s="177"/>
      <c r="H3237" s="177"/>
    </row>
    <row r="3238" spans="1:8" x14ac:dyDescent="0.25">
      <c r="A3238" s="793"/>
      <c r="E3238" s="176"/>
      <c r="F3238" s="176"/>
      <c r="G3238" s="177"/>
      <c r="H3238" s="177"/>
    </row>
    <row r="3239" spans="1:8" x14ac:dyDescent="0.25">
      <c r="A3239" s="793"/>
      <c r="E3239" s="176"/>
      <c r="F3239" s="176"/>
      <c r="G3239" s="177"/>
      <c r="H3239" s="177"/>
    </row>
    <row r="3240" spans="1:8" x14ac:dyDescent="0.25">
      <c r="A3240" s="793"/>
      <c r="E3240" s="176"/>
      <c r="F3240" s="176"/>
      <c r="G3240" s="177"/>
      <c r="H3240" s="177"/>
    </row>
    <row r="3241" spans="1:8" x14ac:dyDescent="0.25">
      <c r="A3241" s="793"/>
      <c r="E3241" s="176"/>
      <c r="F3241" s="176"/>
      <c r="G3241" s="177"/>
      <c r="H3241" s="177"/>
    </row>
    <row r="3242" spans="1:8" x14ac:dyDescent="0.25">
      <c r="A3242" s="793"/>
      <c r="E3242" s="176"/>
      <c r="F3242" s="176"/>
      <c r="G3242" s="177"/>
      <c r="H3242" s="177"/>
    </row>
    <row r="3243" spans="1:8" x14ac:dyDescent="0.25">
      <c r="A3243" s="793"/>
      <c r="E3243" s="176"/>
      <c r="F3243" s="176"/>
      <c r="G3243" s="177"/>
      <c r="H3243" s="177"/>
    </row>
    <row r="3244" spans="1:8" x14ac:dyDescent="0.25">
      <c r="A3244" s="793"/>
      <c r="E3244" s="176"/>
      <c r="F3244" s="176"/>
      <c r="G3244" s="177"/>
      <c r="H3244" s="177"/>
    </row>
    <row r="3245" spans="1:8" x14ac:dyDescent="0.25">
      <c r="A3245" s="793"/>
      <c r="E3245" s="176"/>
      <c r="F3245" s="176"/>
      <c r="G3245" s="177"/>
      <c r="H3245" s="177"/>
    </row>
    <row r="3246" spans="1:8" x14ac:dyDescent="0.25">
      <c r="A3246" s="793"/>
      <c r="E3246" s="176"/>
      <c r="F3246" s="176"/>
      <c r="G3246" s="177"/>
      <c r="H3246" s="177"/>
    </row>
    <row r="3247" spans="1:8" x14ac:dyDescent="0.25">
      <c r="A3247" s="793"/>
      <c r="E3247" s="176"/>
      <c r="F3247" s="176"/>
      <c r="G3247" s="177"/>
      <c r="H3247" s="177"/>
    </row>
    <row r="3248" spans="1:8" x14ac:dyDescent="0.25">
      <c r="A3248" s="793"/>
      <c r="E3248" s="176"/>
      <c r="F3248" s="176"/>
      <c r="G3248" s="177"/>
      <c r="H3248" s="177"/>
    </row>
    <row r="3249" spans="1:8" x14ac:dyDescent="0.25">
      <c r="A3249" s="793"/>
      <c r="E3249" s="176"/>
      <c r="F3249" s="176"/>
      <c r="G3249" s="177"/>
      <c r="H3249" s="177"/>
    </row>
    <row r="3250" spans="1:8" x14ac:dyDescent="0.25">
      <c r="A3250" s="793"/>
      <c r="E3250" s="176"/>
      <c r="F3250" s="176"/>
      <c r="G3250" s="177"/>
      <c r="H3250" s="177"/>
    </row>
    <row r="3251" spans="1:8" x14ac:dyDescent="0.25">
      <c r="A3251" s="793"/>
      <c r="E3251" s="176"/>
      <c r="F3251" s="176"/>
      <c r="G3251" s="177"/>
      <c r="H3251" s="177"/>
    </row>
    <row r="3252" spans="1:8" x14ac:dyDescent="0.25">
      <c r="A3252" s="793"/>
      <c r="E3252" s="176"/>
      <c r="F3252" s="176"/>
      <c r="G3252" s="177"/>
      <c r="H3252" s="177"/>
    </row>
    <row r="3253" spans="1:8" x14ac:dyDescent="0.25">
      <c r="A3253" s="793"/>
      <c r="E3253" s="176"/>
      <c r="F3253" s="176"/>
      <c r="G3253" s="177"/>
      <c r="H3253" s="177"/>
    </row>
    <row r="3254" spans="1:8" x14ac:dyDescent="0.25">
      <c r="A3254" s="793"/>
      <c r="E3254" s="176"/>
      <c r="F3254" s="176"/>
      <c r="G3254" s="177"/>
      <c r="H3254" s="177"/>
    </row>
    <row r="3255" spans="1:8" x14ac:dyDescent="0.25">
      <c r="A3255" s="793"/>
      <c r="E3255" s="176"/>
      <c r="F3255" s="176"/>
      <c r="G3255" s="177"/>
      <c r="H3255" s="177"/>
    </row>
    <row r="3256" spans="1:8" x14ac:dyDescent="0.25">
      <c r="A3256" s="793"/>
      <c r="E3256" s="176"/>
      <c r="F3256" s="176"/>
      <c r="G3256" s="177"/>
      <c r="H3256" s="177"/>
    </row>
    <row r="3257" spans="1:8" x14ac:dyDescent="0.25">
      <c r="A3257" s="793"/>
      <c r="E3257" s="176"/>
      <c r="F3257" s="176"/>
      <c r="G3257" s="177"/>
      <c r="H3257" s="177"/>
    </row>
    <row r="3258" spans="1:8" x14ac:dyDescent="0.25">
      <c r="A3258" s="793"/>
      <c r="E3258" s="176"/>
      <c r="F3258" s="176"/>
      <c r="G3258" s="177"/>
      <c r="H3258" s="177"/>
    </row>
    <row r="3259" spans="1:8" x14ac:dyDescent="0.25">
      <c r="A3259" s="793"/>
      <c r="E3259" s="176"/>
      <c r="F3259" s="176"/>
      <c r="G3259" s="177"/>
      <c r="H3259" s="177"/>
    </row>
    <row r="3260" spans="1:8" x14ac:dyDescent="0.25">
      <c r="A3260" s="793"/>
      <c r="E3260" s="176"/>
      <c r="F3260" s="176"/>
      <c r="G3260" s="177"/>
      <c r="H3260" s="177"/>
    </row>
    <row r="3261" spans="1:8" x14ac:dyDescent="0.25">
      <c r="A3261" s="793"/>
      <c r="E3261" s="176"/>
      <c r="F3261" s="176"/>
      <c r="G3261" s="177"/>
      <c r="H3261" s="177"/>
    </row>
    <row r="3262" spans="1:8" x14ac:dyDescent="0.25">
      <c r="A3262" s="793"/>
      <c r="E3262" s="176"/>
      <c r="F3262" s="176"/>
      <c r="G3262" s="177"/>
      <c r="H3262" s="177"/>
    </row>
    <row r="3263" spans="1:8" x14ac:dyDescent="0.25">
      <c r="A3263" s="793"/>
      <c r="E3263" s="176"/>
      <c r="F3263" s="176"/>
      <c r="G3263" s="177"/>
      <c r="H3263" s="177"/>
    </row>
    <row r="3264" spans="1:8" x14ac:dyDescent="0.25">
      <c r="A3264" s="793"/>
      <c r="E3264" s="176"/>
      <c r="F3264" s="176"/>
      <c r="G3264" s="177"/>
      <c r="H3264" s="177"/>
    </row>
    <row r="3265" spans="1:8" x14ac:dyDescent="0.25">
      <c r="A3265" s="793"/>
      <c r="E3265" s="176"/>
      <c r="F3265" s="176"/>
      <c r="G3265" s="177"/>
      <c r="H3265" s="177"/>
    </row>
    <row r="3266" spans="1:8" x14ac:dyDescent="0.25">
      <c r="A3266" s="793"/>
      <c r="E3266" s="176"/>
      <c r="F3266" s="176"/>
      <c r="G3266" s="177"/>
      <c r="H3266" s="177"/>
    </row>
    <row r="3267" spans="1:8" x14ac:dyDescent="0.25">
      <c r="A3267" s="793"/>
      <c r="E3267" s="176"/>
      <c r="F3267" s="176"/>
      <c r="G3267" s="177"/>
      <c r="H3267" s="177"/>
    </row>
    <row r="3268" spans="1:8" x14ac:dyDescent="0.25">
      <c r="A3268" s="793"/>
      <c r="E3268" s="176"/>
      <c r="F3268" s="176"/>
      <c r="G3268" s="177"/>
      <c r="H3268" s="177"/>
    </row>
    <row r="3269" spans="1:8" x14ac:dyDescent="0.25">
      <c r="A3269" s="793"/>
      <c r="E3269" s="176"/>
      <c r="F3269" s="176"/>
      <c r="G3269" s="177"/>
      <c r="H3269" s="177"/>
    </row>
    <row r="3270" spans="1:8" x14ac:dyDescent="0.25">
      <c r="A3270" s="793"/>
      <c r="E3270" s="176"/>
      <c r="F3270" s="176"/>
      <c r="G3270" s="177"/>
      <c r="H3270" s="177"/>
    </row>
    <row r="3271" spans="1:8" x14ac:dyDescent="0.25">
      <c r="A3271" s="793"/>
      <c r="E3271" s="176"/>
      <c r="F3271" s="176"/>
      <c r="G3271" s="177"/>
      <c r="H3271" s="177"/>
    </row>
    <row r="3272" spans="1:8" x14ac:dyDescent="0.25">
      <c r="A3272" s="793"/>
      <c r="E3272" s="176"/>
      <c r="F3272" s="176"/>
      <c r="G3272" s="177"/>
      <c r="H3272" s="177"/>
    </row>
    <row r="3273" spans="1:8" x14ac:dyDescent="0.25">
      <c r="A3273" s="793"/>
      <c r="E3273" s="176"/>
      <c r="F3273" s="176"/>
      <c r="G3273" s="177"/>
      <c r="H3273" s="177"/>
    </row>
    <row r="3274" spans="1:8" x14ac:dyDescent="0.25">
      <c r="A3274" s="793"/>
      <c r="E3274" s="176"/>
      <c r="F3274" s="176"/>
      <c r="G3274" s="177"/>
      <c r="H3274" s="177"/>
    </row>
    <row r="3275" spans="1:8" x14ac:dyDescent="0.25">
      <c r="A3275" s="793"/>
      <c r="E3275" s="176"/>
      <c r="F3275" s="176"/>
      <c r="G3275" s="177"/>
      <c r="H3275" s="177"/>
    </row>
    <row r="3276" spans="1:8" x14ac:dyDescent="0.25">
      <c r="A3276" s="793"/>
      <c r="E3276" s="176"/>
      <c r="F3276" s="176"/>
      <c r="G3276" s="177"/>
      <c r="H3276" s="177"/>
    </row>
    <row r="3277" spans="1:8" x14ac:dyDescent="0.25">
      <c r="A3277" s="793"/>
      <c r="E3277" s="176"/>
      <c r="F3277" s="176"/>
      <c r="G3277" s="177"/>
      <c r="H3277" s="177"/>
    </row>
    <row r="3278" spans="1:8" x14ac:dyDescent="0.25">
      <c r="A3278" s="793"/>
      <c r="E3278" s="176"/>
      <c r="F3278" s="176"/>
      <c r="G3278" s="177"/>
      <c r="H3278" s="177"/>
    </row>
    <row r="3279" spans="1:8" x14ac:dyDescent="0.25">
      <c r="A3279" s="793"/>
      <c r="E3279" s="176"/>
      <c r="F3279" s="176"/>
      <c r="G3279" s="177"/>
      <c r="H3279" s="177"/>
    </row>
    <row r="3280" spans="1:8" x14ac:dyDescent="0.25">
      <c r="A3280" s="793"/>
      <c r="E3280" s="176"/>
      <c r="F3280" s="176"/>
      <c r="G3280" s="177"/>
      <c r="H3280" s="177"/>
    </row>
    <row r="3281" spans="1:8" x14ac:dyDescent="0.25">
      <c r="A3281" s="793"/>
      <c r="E3281" s="176"/>
      <c r="F3281" s="176"/>
      <c r="G3281" s="177"/>
      <c r="H3281" s="177"/>
    </row>
    <row r="3282" spans="1:8" x14ac:dyDescent="0.25">
      <c r="A3282" s="793"/>
      <c r="E3282" s="176"/>
      <c r="F3282" s="176"/>
      <c r="G3282" s="177"/>
      <c r="H3282" s="177"/>
    </row>
    <row r="3283" spans="1:8" x14ac:dyDescent="0.25">
      <c r="A3283" s="793"/>
      <c r="E3283" s="176"/>
      <c r="F3283" s="176"/>
      <c r="G3283" s="177"/>
      <c r="H3283" s="177"/>
    </row>
    <row r="3284" spans="1:8" x14ac:dyDescent="0.25">
      <c r="A3284" s="793"/>
      <c r="E3284" s="176"/>
      <c r="F3284" s="176"/>
      <c r="G3284" s="177"/>
      <c r="H3284" s="177"/>
    </row>
    <row r="3285" spans="1:8" x14ac:dyDescent="0.25">
      <c r="A3285" s="793"/>
      <c r="E3285" s="176"/>
      <c r="F3285" s="176"/>
      <c r="G3285" s="177"/>
      <c r="H3285" s="177"/>
    </row>
    <row r="3286" spans="1:8" x14ac:dyDescent="0.25">
      <c r="A3286" s="793"/>
      <c r="E3286" s="176"/>
      <c r="F3286" s="176"/>
      <c r="G3286" s="177"/>
      <c r="H3286" s="177"/>
    </row>
    <row r="3287" spans="1:8" x14ac:dyDescent="0.25">
      <c r="A3287" s="793"/>
      <c r="E3287" s="176"/>
      <c r="F3287" s="176"/>
      <c r="G3287" s="177"/>
      <c r="H3287" s="177"/>
    </row>
    <row r="3288" spans="1:8" x14ac:dyDescent="0.25">
      <c r="A3288" s="793"/>
      <c r="E3288" s="176"/>
      <c r="F3288" s="176"/>
      <c r="G3288" s="177"/>
      <c r="H3288" s="177"/>
    </row>
    <row r="3289" spans="1:8" x14ac:dyDescent="0.25">
      <c r="A3289" s="793"/>
      <c r="E3289" s="176"/>
      <c r="F3289" s="176"/>
      <c r="G3289" s="177"/>
      <c r="H3289" s="177"/>
    </row>
    <row r="3290" spans="1:8" x14ac:dyDescent="0.25">
      <c r="A3290" s="793"/>
      <c r="E3290" s="176"/>
      <c r="F3290" s="176"/>
      <c r="G3290" s="177"/>
      <c r="H3290" s="177"/>
    </row>
    <row r="3291" spans="1:8" x14ac:dyDescent="0.25">
      <c r="A3291" s="793"/>
      <c r="E3291" s="176"/>
      <c r="F3291" s="176"/>
      <c r="G3291" s="177"/>
      <c r="H3291" s="177"/>
    </row>
    <row r="3292" spans="1:8" x14ac:dyDescent="0.25">
      <c r="A3292" s="793"/>
      <c r="E3292" s="176"/>
      <c r="F3292" s="176"/>
      <c r="G3292" s="177"/>
      <c r="H3292" s="177"/>
    </row>
    <row r="3293" spans="1:8" x14ac:dyDescent="0.25">
      <c r="A3293" s="793"/>
      <c r="E3293" s="176"/>
      <c r="F3293" s="176"/>
      <c r="G3293" s="177"/>
      <c r="H3293" s="177"/>
    </row>
    <row r="3294" spans="1:8" x14ac:dyDescent="0.25">
      <c r="A3294" s="793"/>
      <c r="E3294" s="176"/>
      <c r="F3294" s="176"/>
      <c r="G3294" s="177"/>
      <c r="H3294" s="177"/>
    </row>
    <row r="3295" spans="1:8" x14ac:dyDescent="0.25">
      <c r="A3295" s="793"/>
      <c r="E3295" s="176"/>
      <c r="F3295" s="176"/>
      <c r="G3295" s="177"/>
      <c r="H3295" s="177"/>
    </row>
    <row r="3296" spans="1:8" x14ac:dyDescent="0.25">
      <c r="A3296" s="793"/>
      <c r="E3296" s="176"/>
      <c r="F3296" s="176"/>
      <c r="G3296" s="177"/>
      <c r="H3296" s="177"/>
    </row>
    <row r="3297" spans="1:8" x14ac:dyDescent="0.25">
      <c r="A3297" s="793"/>
      <c r="E3297" s="176"/>
      <c r="F3297" s="176"/>
      <c r="G3297" s="177"/>
      <c r="H3297" s="177"/>
    </row>
    <row r="3298" spans="1:8" x14ac:dyDescent="0.25">
      <c r="A3298" s="793"/>
      <c r="E3298" s="176"/>
      <c r="F3298" s="176"/>
      <c r="G3298" s="177"/>
      <c r="H3298" s="177"/>
    </row>
    <row r="3299" spans="1:8" x14ac:dyDescent="0.25">
      <c r="A3299" s="793"/>
      <c r="E3299" s="176"/>
      <c r="F3299" s="176"/>
      <c r="G3299" s="177"/>
      <c r="H3299" s="177"/>
    </row>
    <row r="3300" spans="1:8" x14ac:dyDescent="0.25">
      <c r="A3300" s="793"/>
      <c r="E3300" s="176"/>
      <c r="F3300" s="176"/>
      <c r="G3300" s="177"/>
      <c r="H3300" s="177"/>
    </row>
    <row r="3301" spans="1:8" x14ac:dyDescent="0.25">
      <c r="A3301" s="793"/>
      <c r="E3301" s="176"/>
      <c r="F3301" s="176"/>
      <c r="G3301" s="177"/>
      <c r="H3301" s="177"/>
    </row>
    <row r="3302" spans="1:8" x14ac:dyDescent="0.25">
      <c r="A3302" s="793"/>
      <c r="E3302" s="176"/>
      <c r="F3302" s="176"/>
      <c r="G3302" s="177"/>
      <c r="H3302" s="177"/>
    </row>
    <row r="3303" spans="1:8" x14ac:dyDescent="0.25">
      <c r="A3303" s="793"/>
      <c r="E3303" s="176"/>
      <c r="F3303" s="176"/>
      <c r="G3303" s="177"/>
      <c r="H3303" s="177"/>
    </row>
    <row r="3304" spans="1:8" x14ac:dyDescent="0.25">
      <c r="A3304" s="793"/>
      <c r="E3304" s="176"/>
      <c r="F3304" s="176"/>
      <c r="G3304" s="177"/>
      <c r="H3304" s="177"/>
    </row>
    <row r="3305" spans="1:8" x14ac:dyDescent="0.25">
      <c r="A3305" s="793"/>
      <c r="E3305" s="176"/>
      <c r="F3305" s="176"/>
      <c r="G3305" s="177"/>
      <c r="H3305" s="177"/>
    </row>
    <row r="3306" spans="1:8" x14ac:dyDescent="0.25">
      <c r="A3306" s="793"/>
      <c r="E3306" s="176"/>
      <c r="F3306" s="176"/>
      <c r="G3306" s="177"/>
      <c r="H3306" s="177"/>
    </row>
    <row r="3307" spans="1:8" x14ac:dyDescent="0.25">
      <c r="A3307" s="793"/>
      <c r="E3307" s="176"/>
      <c r="F3307" s="176"/>
      <c r="G3307" s="177"/>
      <c r="H3307" s="177"/>
    </row>
    <row r="3308" spans="1:8" x14ac:dyDescent="0.25">
      <c r="A3308" s="793"/>
      <c r="E3308" s="176"/>
      <c r="F3308" s="176"/>
      <c r="G3308" s="177"/>
      <c r="H3308" s="177"/>
    </row>
    <row r="3309" spans="1:8" x14ac:dyDescent="0.25">
      <c r="A3309" s="793"/>
      <c r="E3309" s="176"/>
      <c r="F3309" s="176"/>
      <c r="G3309" s="177"/>
      <c r="H3309" s="177"/>
    </row>
    <row r="3310" spans="1:8" x14ac:dyDescent="0.25">
      <c r="A3310" s="793"/>
      <c r="E3310" s="176"/>
      <c r="F3310" s="176"/>
      <c r="G3310" s="177"/>
      <c r="H3310" s="177"/>
    </row>
    <row r="3311" spans="1:8" x14ac:dyDescent="0.25">
      <c r="A3311" s="793"/>
      <c r="E3311" s="176"/>
      <c r="F3311" s="176"/>
      <c r="G3311" s="177"/>
      <c r="H3311" s="177"/>
    </row>
    <row r="3312" spans="1:8" x14ac:dyDescent="0.25">
      <c r="A3312" s="793"/>
      <c r="E3312" s="176"/>
      <c r="F3312" s="176"/>
      <c r="G3312" s="177"/>
      <c r="H3312" s="177"/>
    </row>
    <row r="3313" spans="1:8" x14ac:dyDescent="0.25">
      <c r="A3313" s="793"/>
      <c r="E3313" s="176"/>
      <c r="F3313" s="176"/>
      <c r="G3313" s="177"/>
      <c r="H3313" s="177"/>
    </row>
    <row r="3314" spans="1:8" x14ac:dyDescent="0.25">
      <c r="A3314" s="793"/>
      <c r="E3314" s="176"/>
      <c r="F3314" s="176"/>
      <c r="G3314" s="177"/>
      <c r="H3314" s="177"/>
    </row>
    <row r="3315" spans="1:8" x14ac:dyDescent="0.25">
      <c r="A3315" s="793"/>
      <c r="E3315" s="176"/>
      <c r="F3315" s="176"/>
      <c r="G3315" s="177"/>
      <c r="H3315" s="177"/>
    </row>
    <row r="3316" spans="1:8" x14ac:dyDescent="0.25">
      <c r="A3316" s="793"/>
      <c r="E3316" s="176"/>
      <c r="F3316" s="176"/>
      <c r="G3316" s="177"/>
      <c r="H3316" s="177"/>
    </row>
    <row r="3317" spans="1:8" x14ac:dyDescent="0.25">
      <c r="A3317" s="793"/>
      <c r="E3317" s="176"/>
      <c r="F3317" s="176"/>
      <c r="G3317" s="177"/>
      <c r="H3317" s="177"/>
    </row>
    <row r="3318" spans="1:8" x14ac:dyDescent="0.25">
      <c r="A3318" s="793"/>
      <c r="E3318" s="176"/>
      <c r="F3318" s="176"/>
      <c r="G3318" s="177"/>
      <c r="H3318" s="177"/>
    </row>
    <row r="3319" spans="1:8" x14ac:dyDescent="0.25">
      <c r="A3319" s="793"/>
      <c r="E3319" s="176"/>
      <c r="F3319" s="176"/>
      <c r="G3319" s="177"/>
      <c r="H3319" s="177"/>
    </row>
    <row r="3320" spans="1:8" x14ac:dyDescent="0.25">
      <c r="A3320" s="793"/>
      <c r="E3320" s="176"/>
      <c r="F3320" s="176"/>
      <c r="G3320" s="177"/>
      <c r="H3320" s="177"/>
    </row>
    <row r="3321" spans="1:8" x14ac:dyDescent="0.25">
      <c r="A3321" s="793"/>
      <c r="E3321" s="176"/>
      <c r="F3321" s="176"/>
      <c r="G3321" s="177"/>
      <c r="H3321" s="177"/>
    </row>
    <row r="3322" spans="1:8" x14ac:dyDescent="0.25">
      <c r="A3322" s="793"/>
      <c r="E3322" s="176"/>
      <c r="F3322" s="176"/>
      <c r="G3322" s="177"/>
      <c r="H3322" s="177"/>
    </row>
    <row r="3323" spans="1:8" x14ac:dyDescent="0.25">
      <c r="A3323" s="793"/>
      <c r="E3323" s="176"/>
      <c r="F3323" s="176"/>
      <c r="G3323" s="177"/>
      <c r="H3323" s="177"/>
    </row>
    <row r="3324" spans="1:8" x14ac:dyDescent="0.25">
      <c r="A3324" s="793"/>
      <c r="E3324" s="176"/>
      <c r="F3324" s="176"/>
      <c r="G3324" s="177"/>
      <c r="H3324" s="177"/>
    </row>
    <row r="3325" spans="1:8" x14ac:dyDescent="0.25">
      <c r="A3325" s="793"/>
      <c r="E3325" s="176"/>
      <c r="F3325" s="176"/>
      <c r="G3325" s="177"/>
      <c r="H3325" s="177"/>
    </row>
    <row r="3326" spans="1:8" x14ac:dyDescent="0.25">
      <c r="A3326" s="793"/>
      <c r="E3326" s="176"/>
      <c r="F3326" s="176"/>
      <c r="G3326" s="177"/>
      <c r="H3326" s="177"/>
    </row>
    <row r="3327" spans="1:8" x14ac:dyDescent="0.25">
      <c r="A3327" s="793"/>
      <c r="E3327" s="176"/>
      <c r="F3327" s="176"/>
      <c r="G3327" s="177"/>
      <c r="H3327" s="177"/>
    </row>
    <row r="3328" spans="1:8" x14ac:dyDescent="0.25">
      <c r="A3328" s="793"/>
      <c r="E3328" s="176"/>
      <c r="F3328" s="176"/>
      <c r="G3328" s="177"/>
      <c r="H3328" s="177"/>
    </row>
    <row r="3329" spans="1:8" x14ac:dyDescent="0.25">
      <c r="A3329" s="793"/>
      <c r="E3329" s="176"/>
      <c r="F3329" s="176"/>
      <c r="G3329" s="177"/>
      <c r="H3329" s="177"/>
    </row>
    <row r="3330" spans="1:8" x14ac:dyDescent="0.25">
      <c r="A3330" s="793"/>
      <c r="E3330" s="176"/>
      <c r="F3330" s="176"/>
      <c r="G3330" s="177"/>
      <c r="H3330" s="177"/>
    </row>
    <row r="3331" spans="1:8" x14ac:dyDescent="0.25">
      <c r="A3331" s="793"/>
      <c r="E3331" s="176"/>
      <c r="F3331" s="176"/>
      <c r="G3331" s="177"/>
      <c r="H3331" s="177"/>
    </row>
    <row r="3332" spans="1:8" x14ac:dyDescent="0.25">
      <c r="A3332" s="793"/>
      <c r="E3332" s="176"/>
      <c r="F3332" s="176"/>
      <c r="G3332" s="177"/>
      <c r="H3332" s="177"/>
    </row>
    <row r="3333" spans="1:8" x14ac:dyDescent="0.25">
      <c r="A3333" s="793"/>
      <c r="E3333" s="176"/>
      <c r="F3333" s="176"/>
      <c r="G3333" s="177"/>
      <c r="H3333" s="177"/>
    </row>
    <row r="3334" spans="1:8" x14ac:dyDescent="0.25">
      <c r="A3334" s="793"/>
      <c r="E3334" s="176"/>
      <c r="F3334" s="176"/>
      <c r="G3334" s="177"/>
      <c r="H3334" s="177"/>
    </row>
    <row r="3335" spans="1:8" x14ac:dyDescent="0.25">
      <c r="A3335" s="793"/>
      <c r="E3335" s="176"/>
      <c r="F3335" s="176"/>
      <c r="G3335" s="177"/>
      <c r="H3335" s="177"/>
    </row>
    <row r="3336" spans="1:8" x14ac:dyDescent="0.25">
      <c r="A3336" s="793"/>
      <c r="E3336" s="176"/>
      <c r="F3336" s="176"/>
      <c r="G3336" s="177"/>
      <c r="H3336" s="177"/>
    </row>
    <row r="3337" spans="1:8" x14ac:dyDescent="0.25">
      <c r="A3337" s="793"/>
      <c r="E3337" s="176"/>
      <c r="F3337" s="176"/>
      <c r="G3337" s="177"/>
      <c r="H3337" s="177"/>
    </row>
    <row r="3338" spans="1:8" x14ac:dyDescent="0.25">
      <c r="A3338" s="793"/>
      <c r="E3338" s="176"/>
      <c r="F3338" s="176"/>
      <c r="G3338" s="177"/>
      <c r="H3338" s="177"/>
    </row>
    <row r="3339" spans="1:8" x14ac:dyDescent="0.25">
      <c r="A3339" s="793"/>
      <c r="E3339" s="176"/>
      <c r="F3339" s="176"/>
      <c r="G3339" s="177"/>
      <c r="H3339" s="177"/>
    </row>
    <row r="3340" spans="1:8" x14ac:dyDescent="0.25">
      <c r="A3340" s="793"/>
      <c r="E3340" s="176"/>
      <c r="F3340" s="176"/>
      <c r="G3340" s="177"/>
      <c r="H3340" s="177"/>
    </row>
    <row r="3341" spans="1:8" x14ac:dyDescent="0.25">
      <c r="A3341" s="793"/>
      <c r="E3341" s="176"/>
      <c r="F3341" s="176"/>
      <c r="G3341" s="177"/>
      <c r="H3341" s="177"/>
    </row>
    <row r="3342" spans="1:8" x14ac:dyDescent="0.25">
      <c r="A3342" s="793"/>
      <c r="E3342" s="176"/>
      <c r="F3342" s="176"/>
      <c r="G3342" s="177"/>
      <c r="H3342" s="177"/>
    </row>
    <row r="3343" spans="1:8" x14ac:dyDescent="0.25">
      <c r="A3343" s="793"/>
      <c r="E3343" s="176"/>
      <c r="F3343" s="176"/>
      <c r="G3343" s="177"/>
      <c r="H3343" s="177"/>
    </row>
    <row r="3344" spans="1:8" x14ac:dyDescent="0.25">
      <c r="A3344" s="793"/>
      <c r="E3344" s="176"/>
      <c r="F3344" s="176"/>
      <c r="G3344" s="177"/>
      <c r="H3344" s="177"/>
    </row>
    <row r="3345" spans="1:8" x14ac:dyDescent="0.25">
      <c r="A3345" s="793"/>
      <c r="E3345" s="176"/>
      <c r="F3345" s="176"/>
      <c r="G3345" s="177"/>
      <c r="H3345" s="177"/>
    </row>
    <row r="3346" spans="1:8" x14ac:dyDescent="0.25">
      <c r="A3346" s="793"/>
      <c r="E3346" s="176"/>
      <c r="F3346" s="176"/>
      <c r="G3346" s="177"/>
      <c r="H3346" s="177"/>
    </row>
    <row r="3347" spans="1:8" x14ac:dyDescent="0.25">
      <c r="A3347" s="793"/>
      <c r="E3347" s="176"/>
      <c r="F3347" s="176"/>
      <c r="G3347" s="177"/>
      <c r="H3347" s="177"/>
    </row>
    <row r="3348" spans="1:8" x14ac:dyDescent="0.25">
      <c r="A3348" s="793"/>
      <c r="E3348" s="176"/>
      <c r="F3348" s="176"/>
      <c r="G3348" s="177"/>
      <c r="H3348" s="177"/>
    </row>
    <row r="3349" spans="1:8" x14ac:dyDescent="0.25">
      <c r="A3349" s="793"/>
      <c r="E3349" s="176"/>
      <c r="F3349" s="176"/>
      <c r="G3349" s="177"/>
      <c r="H3349" s="177"/>
    </row>
    <row r="3350" spans="1:8" x14ac:dyDescent="0.25">
      <c r="A3350" s="793"/>
      <c r="E3350" s="176"/>
      <c r="F3350" s="176"/>
      <c r="G3350" s="177"/>
      <c r="H3350" s="177"/>
    </row>
    <row r="3351" spans="1:8" x14ac:dyDescent="0.25">
      <c r="A3351" s="793"/>
      <c r="E3351" s="176"/>
      <c r="F3351" s="176"/>
      <c r="G3351" s="177"/>
      <c r="H3351" s="177"/>
    </row>
    <row r="3352" spans="1:8" x14ac:dyDescent="0.25">
      <c r="A3352" s="793"/>
      <c r="E3352" s="176"/>
      <c r="F3352" s="176"/>
      <c r="G3352" s="177"/>
      <c r="H3352" s="177"/>
    </row>
    <row r="3353" spans="1:8" x14ac:dyDescent="0.25">
      <c r="A3353" s="793"/>
      <c r="E3353" s="176"/>
      <c r="F3353" s="176"/>
      <c r="G3353" s="177"/>
      <c r="H3353" s="177"/>
    </row>
    <row r="3354" spans="1:8" x14ac:dyDescent="0.25">
      <c r="A3354" s="793"/>
      <c r="E3354" s="176"/>
      <c r="F3354" s="176"/>
      <c r="G3354" s="177"/>
      <c r="H3354" s="177"/>
    </row>
    <row r="3355" spans="1:8" x14ac:dyDescent="0.25">
      <c r="A3355" s="793"/>
      <c r="E3355" s="176"/>
      <c r="F3355" s="176"/>
      <c r="G3355" s="177"/>
      <c r="H3355" s="177"/>
    </row>
    <row r="3356" spans="1:8" x14ac:dyDescent="0.25">
      <c r="A3356" s="793"/>
      <c r="E3356" s="176"/>
      <c r="F3356" s="176"/>
      <c r="G3356" s="177"/>
      <c r="H3356" s="177"/>
    </row>
    <row r="3357" spans="1:8" x14ac:dyDescent="0.25">
      <c r="A3357" s="793"/>
      <c r="E3357" s="176"/>
      <c r="F3357" s="176"/>
      <c r="G3357" s="177"/>
      <c r="H3357" s="177"/>
    </row>
    <row r="3358" spans="1:8" x14ac:dyDescent="0.25">
      <c r="A3358" s="793"/>
      <c r="E3358" s="176"/>
      <c r="F3358" s="176"/>
      <c r="G3358" s="177"/>
      <c r="H3358" s="177"/>
    </row>
    <row r="3359" spans="1:8" x14ac:dyDescent="0.25">
      <c r="A3359" s="793"/>
      <c r="E3359" s="176"/>
      <c r="F3359" s="176"/>
      <c r="G3359" s="177"/>
      <c r="H3359" s="177"/>
    </row>
    <row r="3360" spans="1:8" x14ac:dyDescent="0.25">
      <c r="A3360" s="793"/>
      <c r="E3360" s="176"/>
      <c r="F3360" s="176"/>
      <c r="G3360" s="177"/>
      <c r="H3360" s="177"/>
    </row>
    <row r="3361" spans="1:8" x14ac:dyDescent="0.25">
      <c r="A3361" s="793"/>
      <c r="E3361" s="176"/>
      <c r="F3361" s="176"/>
      <c r="G3361" s="177"/>
      <c r="H3361" s="177"/>
    </row>
    <row r="3362" spans="1:8" x14ac:dyDescent="0.25">
      <c r="A3362" s="793"/>
      <c r="E3362" s="176"/>
      <c r="F3362" s="176"/>
      <c r="G3362" s="177"/>
      <c r="H3362" s="177"/>
    </row>
    <row r="3363" spans="1:8" x14ac:dyDescent="0.25">
      <c r="A3363" s="793"/>
      <c r="E3363" s="176"/>
      <c r="F3363" s="176"/>
      <c r="G3363" s="177"/>
      <c r="H3363" s="177"/>
    </row>
    <row r="3364" spans="1:8" x14ac:dyDescent="0.25">
      <c r="A3364" s="793"/>
      <c r="E3364" s="176"/>
      <c r="F3364" s="176"/>
      <c r="G3364" s="177"/>
      <c r="H3364" s="177"/>
    </row>
    <row r="3365" spans="1:8" x14ac:dyDescent="0.25">
      <c r="A3365" s="793"/>
      <c r="E3365" s="176"/>
      <c r="F3365" s="176"/>
      <c r="G3365" s="177"/>
      <c r="H3365" s="177"/>
    </row>
    <row r="3366" spans="1:8" x14ac:dyDescent="0.25">
      <c r="A3366" s="793"/>
      <c r="E3366" s="176"/>
      <c r="F3366" s="176"/>
      <c r="G3366" s="177"/>
      <c r="H3366" s="177"/>
    </row>
    <row r="3367" spans="1:8" x14ac:dyDescent="0.25">
      <c r="A3367" s="793"/>
      <c r="E3367" s="176"/>
      <c r="F3367" s="176"/>
      <c r="G3367" s="177"/>
      <c r="H3367" s="177"/>
    </row>
    <row r="3368" spans="1:8" x14ac:dyDescent="0.25">
      <c r="A3368" s="793"/>
      <c r="E3368" s="176"/>
      <c r="F3368" s="176"/>
      <c r="G3368" s="177"/>
      <c r="H3368" s="177"/>
    </row>
    <row r="3369" spans="1:8" x14ac:dyDescent="0.25">
      <c r="A3369" s="793"/>
      <c r="E3369" s="176"/>
      <c r="F3369" s="176"/>
      <c r="G3369" s="177"/>
      <c r="H3369" s="177"/>
    </row>
    <row r="3370" spans="1:8" x14ac:dyDescent="0.25">
      <c r="A3370" s="793"/>
      <c r="E3370" s="176"/>
      <c r="F3370" s="176"/>
      <c r="G3370" s="177"/>
      <c r="H3370" s="177"/>
    </row>
    <row r="3371" spans="1:8" x14ac:dyDescent="0.25">
      <c r="A3371" s="793"/>
      <c r="E3371" s="176"/>
      <c r="F3371" s="176"/>
      <c r="G3371" s="177"/>
      <c r="H3371" s="177"/>
    </row>
    <row r="3372" spans="1:8" x14ac:dyDescent="0.25">
      <c r="A3372" s="793"/>
      <c r="E3372" s="176"/>
      <c r="F3372" s="176"/>
      <c r="G3372" s="177"/>
      <c r="H3372" s="177"/>
    </row>
    <row r="3373" spans="1:8" x14ac:dyDescent="0.25">
      <c r="A3373" s="793"/>
      <c r="E3373" s="176"/>
      <c r="F3373" s="176"/>
      <c r="G3373" s="177"/>
      <c r="H3373" s="177"/>
    </row>
    <row r="3374" spans="1:8" x14ac:dyDescent="0.25">
      <c r="A3374" s="793"/>
      <c r="E3374" s="176"/>
      <c r="F3374" s="176"/>
      <c r="G3374" s="177"/>
      <c r="H3374" s="177"/>
    </row>
    <row r="3375" spans="1:8" x14ac:dyDescent="0.25">
      <c r="A3375" s="793"/>
      <c r="E3375" s="176"/>
      <c r="F3375" s="176"/>
      <c r="G3375" s="177"/>
      <c r="H3375" s="177"/>
    </row>
    <row r="3376" spans="1:8" x14ac:dyDescent="0.25">
      <c r="A3376" s="793"/>
      <c r="E3376" s="176"/>
      <c r="F3376" s="176"/>
      <c r="G3376" s="177"/>
      <c r="H3376" s="177"/>
    </row>
    <row r="3377" spans="1:8" x14ac:dyDescent="0.25">
      <c r="A3377" s="793"/>
      <c r="E3377" s="176"/>
      <c r="F3377" s="176"/>
      <c r="G3377" s="177"/>
      <c r="H3377" s="177"/>
    </row>
    <row r="3378" spans="1:8" x14ac:dyDescent="0.25">
      <c r="A3378" s="793"/>
      <c r="E3378" s="176"/>
      <c r="F3378" s="176"/>
      <c r="G3378" s="177"/>
      <c r="H3378" s="177"/>
    </row>
    <row r="3379" spans="1:8" x14ac:dyDescent="0.25">
      <c r="A3379" s="793"/>
      <c r="E3379" s="176"/>
      <c r="F3379" s="176"/>
      <c r="G3379" s="177"/>
      <c r="H3379" s="177"/>
    </row>
    <row r="3380" spans="1:8" x14ac:dyDescent="0.25">
      <c r="A3380" s="793"/>
      <c r="E3380" s="176"/>
      <c r="F3380" s="176"/>
      <c r="G3380" s="177"/>
      <c r="H3380" s="177"/>
    </row>
    <row r="3381" spans="1:8" x14ac:dyDescent="0.25">
      <c r="A3381" s="793"/>
      <c r="E3381" s="176"/>
      <c r="F3381" s="176"/>
      <c r="G3381" s="177"/>
      <c r="H3381" s="177"/>
    </row>
    <row r="3382" spans="1:8" x14ac:dyDescent="0.25">
      <c r="A3382" s="793"/>
      <c r="E3382" s="176"/>
      <c r="F3382" s="176"/>
      <c r="G3382" s="177"/>
      <c r="H3382" s="177"/>
    </row>
    <row r="3383" spans="1:8" x14ac:dyDescent="0.25">
      <c r="A3383" s="793"/>
      <c r="E3383" s="176"/>
      <c r="F3383" s="176"/>
      <c r="G3383" s="177"/>
      <c r="H3383" s="177"/>
    </row>
    <row r="3384" spans="1:8" x14ac:dyDescent="0.25">
      <c r="A3384" s="793"/>
      <c r="E3384" s="176"/>
      <c r="F3384" s="176"/>
      <c r="G3384" s="177"/>
      <c r="H3384" s="177"/>
    </row>
    <row r="3385" spans="1:8" x14ac:dyDescent="0.25">
      <c r="A3385" s="793"/>
      <c r="E3385" s="176"/>
      <c r="F3385" s="176"/>
      <c r="G3385" s="177"/>
      <c r="H3385" s="177"/>
    </row>
    <row r="3386" spans="1:8" x14ac:dyDescent="0.25">
      <c r="A3386" s="793"/>
      <c r="E3386" s="176"/>
      <c r="F3386" s="176"/>
      <c r="G3386" s="177"/>
      <c r="H3386" s="177"/>
    </row>
    <row r="3387" spans="1:8" x14ac:dyDescent="0.25">
      <c r="A3387" s="793"/>
      <c r="E3387" s="176"/>
      <c r="F3387" s="176"/>
      <c r="G3387" s="177"/>
      <c r="H3387" s="177"/>
    </row>
    <row r="3388" spans="1:8" x14ac:dyDescent="0.25">
      <c r="A3388" s="793"/>
      <c r="E3388" s="176"/>
      <c r="F3388" s="176"/>
      <c r="G3388" s="177"/>
      <c r="H3388" s="177"/>
    </row>
    <row r="3389" spans="1:8" x14ac:dyDescent="0.25">
      <c r="A3389" s="793"/>
      <c r="E3389" s="176"/>
      <c r="F3389" s="176"/>
      <c r="G3389" s="177"/>
      <c r="H3389" s="177"/>
    </row>
    <row r="3390" spans="1:8" x14ac:dyDescent="0.25">
      <c r="A3390" s="793"/>
      <c r="E3390" s="176"/>
      <c r="F3390" s="176"/>
      <c r="G3390" s="177"/>
      <c r="H3390" s="177"/>
    </row>
    <row r="3391" spans="1:8" x14ac:dyDescent="0.25">
      <c r="A3391" s="793"/>
      <c r="E3391" s="176"/>
      <c r="F3391" s="176"/>
      <c r="G3391" s="177"/>
      <c r="H3391" s="177"/>
    </row>
    <row r="3392" spans="1:8" x14ac:dyDescent="0.25">
      <c r="A3392" s="793"/>
      <c r="E3392" s="176"/>
      <c r="F3392" s="176"/>
      <c r="G3392" s="177"/>
      <c r="H3392" s="177"/>
    </row>
    <row r="3393" spans="1:8" x14ac:dyDescent="0.25">
      <c r="A3393" s="793"/>
      <c r="E3393" s="176"/>
      <c r="F3393" s="176"/>
      <c r="G3393" s="177"/>
      <c r="H3393" s="177"/>
    </row>
    <row r="3394" spans="1:8" x14ac:dyDescent="0.25">
      <c r="A3394" s="793"/>
      <c r="E3394" s="176"/>
      <c r="F3394" s="176"/>
      <c r="G3394" s="177"/>
      <c r="H3394" s="177"/>
    </row>
    <row r="3395" spans="1:8" x14ac:dyDescent="0.25">
      <c r="A3395" s="793"/>
      <c r="E3395" s="176"/>
      <c r="F3395" s="176"/>
      <c r="G3395" s="177"/>
      <c r="H3395" s="177"/>
    </row>
    <row r="3396" spans="1:8" x14ac:dyDescent="0.25">
      <c r="A3396" s="793"/>
      <c r="E3396" s="176"/>
      <c r="F3396" s="176"/>
      <c r="G3396" s="177"/>
      <c r="H3396" s="177"/>
    </row>
    <row r="3397" spans="1:8" x14ac:dyDescent="0.25">
      <c r="A3397" s="793"/>
      <c r="E3397" s="176"/>
      <c r="F3397" s="176"/>
      <c r="G3397" s="177"/>
      <c r="H3397" s="177"/>
    </row>
    <row r="3398" spans="1:8" x14ac:dyDescent="0.25">
      <c r="A3398" s="793"/>
      <c r="E3398" s="176"/>
      <c r="F3398" s="176"/>
      <c r="G3398" s="177"/>
      <c r="H3398" s="177"/>
    </row>
    <row r="3399" spans="1:8" x14ac:dyDescent="0.25">
      <c r="A3399" s="793"/>
      <c r="E3399" s="176"/>
      <c r="F3399" s="176"/>
      <c r="G3399" s="177"/>
      <c r="H3399" s="177"/>
    </row>
    <row r="3400" spans="1:8" x14ac:dyDescent="0.25">
      <c r="A3400" s="793"/>
      <c r="E3400" s="176"/>
      <c r="F3400" s="176"/>
      <c r="G3400" s="177"/>
      <c r="H3400" s="177"/>
    </row>
    <row r="3401" spans="1:8" x14ac:dyDescent="0.25">
      <c r="A3401" s="793"/>
      <c r="E3401" s="176"/>
      <c r="F3401" s="176"/>
      <c r="G3401" s="177"/>
      <c r="H3401" s="177"/>
    </row>
    <row r="3402" spans="1:8" x14ac:dyDescent="0.25">
      <c r="A3402" s="793"/>
      <c r="E3402" s="176"/>
      <c r="F3402" s="176"/>
      <c r="G3402" s="177"/>
      <c r="H3402" s="177"/>
    </row>
    <row r="3403" spans="1:8" x14ac:dyDescent="0.25">
      <c r="A3403" s="793"/>
      <c r="E3403" s="176"/>
      <c r="F3403" s="176"/>
      <c r="G3403" s="177"/>
      <c r="H3403" s="177"/>
    </row>
    <row r="3404" spans="1:8" x14ac:dyDescent="0.25">
      <c r="A3404" s="793"/>
      <c r="E3404" s="176"/>
      <c r="F3404" s="176"/>
      <c r="G3404" s="177"/>
      <c r="H3404" s="177"/>
    </row>
    <row r="3405" spans="1:8" x14ac:dyDescent="0.25">
      <c r="A3405" s="793"/>
      <c r="E3405" s="176"/>
      <c r="F3405" s="176"/>
      <c r="G3405" s="177"/>
      <c r="H3405" s="177"/>
    </row>
    <row r="3406" spans="1:8" x14ac:dyDescent="0.25">
      <c r="A3406" s="793"/>
      <c r="E3406" s="176"/>
      <c r="F3406" s="176"/>
      <c r="G3406" s="177"/>
      <c r="H3406" s="177"/>
    </row>
    <row r="3407" spans="1:8" x14ac:dyDescent="0.25">
      <c r="A3407" s="793"/>
      <c r="E3407" s="176"/>
      <c r="F3407" s="176"/>
      <c r="G3407" s="177"/>
      <c r="H3407" s="177"/>
    </row>
    <row r="3408" spans="1:8" x14ac:dyDescent="0.25">
      <c r="A3408" s="793"/>
      <c r="E3408" s="176"/>
      <c r="F3408" s="176"/>
      <c r="G3408" s="177"/>
      <c r="H3408" s="177"/>
    </row>
    <row r="3409" spans="1:8" x14ac:dyDescent="0.25">
      <c r="A3409" s="793"/>
      <c r="E3409" s="176"/>
      <c r="F3409" s="176"/>
      <c r="G3409" s="177"/>
      <c r="H3409" s="177"/>
    </row>
    <row r="3410" spans="1:8" x14ac:dyDescent="0.25">
      <c r="A3410" s="793"/>
      <c r="E3410" s="176"/>
      <c r="F3410" s="176"/>
      <c r="G3410" s="177"/>
      <c r="H3410" s="177"/>
    </row>
    <row r="3411" spans="1:8" x14ac:dyDescent="0.25">
      <c r="A3411" s="793"/>
      <c r="E3411" s="176"/>
      <c r="F3411" s="176"/>
      <c r="G3411" s="177"/>
      <c r="H3411" s="177"/>
    </row>
    <row r="3412" spans="1:8" x14ac:dyDescent="0.25">
      <c r="A3412" s="793"/>
      <c r="E3412" s="176"/>
      <c r="F3412" s="176"/>
      <c r="G3412" s="177"/>
      <c r="H3412" s="177"/>
    </row>
    <row r="3413" spans="1:8" x14ac:dyDescent="0.25">
      <c r="A3413" s="793"/>
      <c r="E3413" s="176"/>
      <c r="F3413" s="176"/>
      <c r="G3413" s="177"/>
      <c r="H3413" s="177"/>
    </row>
    <row r="3414" spans="1:8" x14ac:dyDescent="0.25">
      <c r="A3414" s="793"/>
      <c r="E3414" s="176"/>
      <c r="F3414" s="176"/>
      <c r="G3414" s="177"/>
      <c r="H3414" s="177"/>
    </row>
    <row r="3415" spans="1:8" x14ac:dyDescent="0.25">
      <c r="A3415" s="793"/>
      <c r="E3415" s="176"/>
      <c r="F3415" s="176"/>
      <c r="G3415" s="177"/>
      <c r="H3415" s="177"/>
    </row>
    <row r="3416" spans="1:8" x14ac:dyDescent="0.25">
      <c r="A3416" s="793"/>
      <c r="E3416" s="176"/>
      <c r="F3416" s="176"/>
      <c r="G3416" s="177"/>
      <c r="H3416" s="177"/>
    </row>
    <row r="3417" spans="1:8" x14ac:dyDescent="0.25">
      <c r="A3417" s="793"/>
      <c r="E3417" s="176"/>
      <c r="F3417" s="176"/>
      <c r="G3417" s="177"/>
      <c r="H3417" s="177"/>
    </row>
    <row r="3418" spans="1:8" x14ac:dyDescent="0.25">
      <c r="A3418" s="793"/>
      <c r="E3418" s="176"/>
      <c r="F3418" s="176"/>
      <c r="G3418" s="177"/>
      <c r="H3418" s="177"/>
    </row>
    <row r="3419" spans="1:8" x14ac:dyDescent="0.25">
      <c r="A3419" s="793"/>
      <c r="E3419" s="176"/>
      <c r="F3419" s="176"/>
      <c r="G3419" s="177"/>
      <c r="H3419" s="177"/>
    </row>
    <row r="3420" spans="1:8" x14ac:dyDescent="0.25">
      <c r="A3420" s="793"/>
      <c r="E3420" s="176"/>
      <c r="F3420" s="176"/>
      <c r="G3420" s="177"/>
      <c r="H3420" s="177"/>
    </row>
    <row r="3421" spans="1:8" x14ac:dyDescent="0.25">
      <c r="A3421" s="793"/>
      <c r="E3421" s="176"/>
      <c r="F3421" s="176"/>
      <c r="G3421" s="177"/>
      <c r="H3421" s="177"/>
    </row>
    <row r="3422" spans="1:8" x14ac:dyDescent="0.25">
      <c r="A3422" s="793"/>
      <c r="E3422" s="176"/>
      <c r="F3422" s="176"/>
      <c r="G3422" s="177"/>
      <c r="H3422" s="177"/>
    </row>
    <row r="3423" spans="1:8" x14ac:dyDescent="0.25">
      <c r="A3423" s="793"/>
      <c r="E3423" s="176"/>
      <c r="F3423" s="176"/>
      <c r="G3423" s="177"/>
      <c r="H3423" s="177"/>
    </row>
    <row r="3424" spans="1:8" x14ac:dyDescent="0.25">
      <c r="A3424" s="793"/>
      <c r="E3424" s="176"/>
      <c r="F3424" s="176"/>
      <c r="G3424" s="177"/>
      <c r="H3424" s="177"/>
    </row>
    <row r="3425" spans="1:8" x14ac:dyDescent="0.25">
      <c r="A3425" s="793"/>
      <c r="E3425" s="176"/>
      <c r="F3425" s="176"/>
      <c r="G3425" s="177"/>
      <c r="H3425" s="177"/>
    </row>
    <row r="3426" spans="1:8" x14ac:dyDescent="0.25">
      <c r="A3426" s="793"/>
      <c r="E3426" s="176"/>
      <c r="F3426" s="176"/>
      <c r="G3426" s="177"/>
      <c r="H3426" s="177"/>
    </row>
    <row r="3427" spans="1:8" x14ac:dyDescent="0.25">
      <c r="A3427" s="793"/>
      <c r="E3427" s="176"/>
      <c r="F3427" s="176"/>
      <c r="G3427" s="177"/>
      <c r="H3427" s="177"/>
    </row>
    <row r="3428" spans="1:8" x14ac:dyDescent="0.25">
      <c r="A3428" s="793"/>
      <c r="E3428" s="176"/>
      <c r="F3428" s="176"/>
      <c r="G3428" s="177"/>
      <c r="H3428" s="177"/>
    </row>
    <row r="3429" spans="1:8" x14ac:dyDescent="0.25">
      <c r="A3429" s="793"/>
      <c r="E3429" s="176"/>
      <c r="F3429" s="176"/>
      <c r="G3429" s="177"/>
      <c r="H3429" s="177"/>
    </row>
    <row r="3430" spans="1:8" x14ac:dyDescent="0.25">
      <c r="A3430" s="793"/>
      <c r="E3430" s="176"/>
      <c r="F3430" s="176"/>
      <c r="G3430" s="177"/>
      <c r="H3430" s="177"/>
    </row>
    <row r="3431" spans="1:8" x14ac:dyDescent="0.25">
      <c r="A3431" s="793"/>
      <c r="E3431" s="176"/>
      <c r="F3431" s="176"/>
      <c r="G3431" s="177"/>
      <c r="H3431" s="177"/>
    </row>
    <row r="3432" spans="1:8" x14ac:dyDescent="0.25">
      <c r="A3432" s="793"/>
      <c r="E3432" s="176"/>
      <c r="F3432" s="176"/>
      <c r="G3432" s="177"/>
      <c r="H3432" s="177"/>
    </row>
    <row r="3433" spans="1:8" x14ac:dyDescent="0.25">
      <c r="A3433" s="793"/>
      <c r="E3433" s="176"/>
      <c r="F3433" s="176"/>
      <c r="G3433" s="177"/>
      <c r="H3433" s="177"/>
    </row>
    <row r="3434" spans="1:8" x14ac:dyDescent="0.25">
      <c r="A3434" s="793"/>
      <c r="E3434" s="176"/>
      <c r="F3434" s="176"/>
      <c r="G3434" s="177"/>
      <c r="H3434" s="177"/>
    </row>
    <row r="3435" spans="1:8" x14ac:dyDescent="0.25">
      <c r="A3435" s="793"/>
      <c r="E3435" s="176"/>
      <c r="F3435" s="176"/>
      <c r="G3435" s="177"/>
      <c r="H3435" s="177"/>
    </row>
    <row r="3436" spans="1:8" x14ac:dyDescent="0.25">
      <c r="A3436" s="793"/>
      <c r="E3436" s="176"/>
      <c r="F3436" s="176"/>
      <c r="G3436" s="177"/>
      <c r="H3436" s="177"/>
    </row>
    <row r="3437" spans="1:8" x14ac:dyDescent="0.25">
      <c r="A3437" s="793"/>
      <c r="E3437" s="176"/>
      <c r="F3437" s="176"/>
      <c r="G3437" s="177"/>
      <c r="H3437" s="177"/>
    </row>
    <row r="3438" spans="1:8" x14ac:dyDescent="0.25">
      <c r="A3438" s="793"/>
      <c r="E3438" s="176"/>
      <c r="F3438" s="176"/>
      <c r="G3438" s="177"/>
      <c r="H3438" s="177"/>
    </row>
    <row r="3439" spans="1:8" x14ac:dyDescent="0.25">
      <c r="A3439" s="793"/>
      <c r="E3439" s="176"/>
      <c r="F3439" s="176"/>
      <c r="G3439" s="177"/>
      <c r="H3439" s="177"/>
    </row>
    <row r="3440" spans="1:8" x14ac:dyDescent="0.25">
      <c r="A3440" s="793"/>
      <c r="E3440" s="176"/>
      <c r="F3440" s="176"/>
      <c r="G3440" s="177"/>
      <c r="H3440" s="177"/>
    </row>
    <row r="3441" spans="1:8" x14ac:dyDescent="0.25">
      <c r="A3441" s="793"/>
      <c r="E3441" s="176"/>
      <c r="F3441" s="176"/>
      <c r="G3441" s="177"/>
      <c r="H3441" s="177"/>
    </row>
    <row r="3442" spans="1:8" x14ac:dyDescent="0.25">
      <c r="A3442" s="793"/>
      <c r="E3442" s="176"/>
      <c r="F3442" s="176"/>
      <c r="G3442" s="177"/>
      <c r="H3442" s="177"/>
    </row>
    <row r="3443" spans="1:8" x14ac:dyDescent="0.25">
      <c r="A3443" s="793"/>
      <c r="E3443" s="176"/>
      <c r="F3443" s="176"/>
      <c r="G3443" s="177"/>
      <c r="H3443" s="177"/>
    </row>
    <row r="3444" spans="1:8" x14ac:dyDescent="0.25">
      <c r="A3444" s="793"/>
      <c r="E3444" s="176"/>
      <c r="F3444" s="176"/>
      <c r="G3444" s="177"/>
      <c r="H3444" s="177"/>
    </row>
    <row r="3445" spans="1:8" x14ac:dyDescent="0.25">
      <c r="A3445" s="793"/>
      <c r="E3445" s="176"/>
      <c r="F3445" s="176"/>
      <c r="G3445" s="177"/>
      <c r="H3445" s="177"/>
    </row>
    <row r="3446" spans="1:8" x14ac:dyDescent="0.25">
      <c r="A3446" s="793"/>
      <c r="E3446" s="176"/>
      <c r="F3446" s="176"/>
      <c r="G3446" s="177"/>
      <c r="H3446" s="177"/>
    </row>
    <row r="3447" spans="1:8" x14ac:dyDescent="0.25">
      <c r="A3447" s="793"/>
      <c r="E3447" s="176"/>
      <c r="F3447" s="176"/>
      <c r="G3447" s="177"/>
      <c r="H3447" s="177"/>
    </row>
    <row r="3448" spans="1:8" x14ac:dyDescent="0.25">
      <c r="A3448" s="793"/>
      <c r="E3448" s="176"/>
      <c r="F3448" s="176"/>
      <c r="G3448" s="177"/>
      <c r="H3448" s="177"/>
    </row>
    <row r="3449" spans="1:8" x14ac:dyDescent="0.25">
      <c r="A3449" s="793"/>
      <c r="E3449" s="176"/>
      <c r="F3449" s="176"/>
      <c r="G3449" s="177"/>
      <c r="H3449" s="177"/>
    </row>
    <row r="3450" spans="1:8" x14ac:dyDescent="0.25">
      <c r="A3450" s="793"/>
      <c r="E3450" s="176"/>
      <c r="F3450" s="176"/>
      <c r="G3450" s="177"/>
      <c r="H3450" s="177"/>
    </row>
    <row r="3451" spans="1:8" x14ac:dyDescent="0.25">
      <c r="A3451" s="793"/>
      <c r="E3451" s="176"/>
      <c r="F3451" s="176"/>
      <c r="G3451" s="177"/>
      <c r="H3451" s="177"/>
    </row>
    <row r="3452" spans="1:8" x14ac:dyDescent="0.25">
      <c r="A3452" s="793"/>
      <c r="E3452" s="176"/>
      <c r="F3452" s="176"/>
      <c r="G3452" s="177"/>
      <c r="H3452" s="177"/>
    </row>
    <row r="3453" spans="1:8" x14ac:dyDescent="0.25">
      <c r="A3453" s="793"/>
      <c r="E3453" s="176"/>
      <c r="F3453" s="176"/>
      <c r="G3453" s="177"/>
      <c r="H3453" s="177"/>
    </row>
    <row r="3454" spans="1:8" x14ac:dyDescent="0.25">
      <c r="A3454" s="793"/>
      <c r="E3454" s="176"/>
      <c r="F3454" s="176"/>
      <c r="G3454" s="177"/>
      <c r="H3454" s="177"/>
    </row>
    <row r="3455" spans="1:8" x14ac:dyDescent="0.25">
      <c r="A3455" s="793"/>
      <c r="E3455" s="176"/>
      <c r="F3455" s="176"/>
      <c r="G3455" s="177"/>
      <c r="H3455" s="177"/>
    </row>
    <row r="3456" spans="1:8" x14ac:dyDescent="0.25">
      <c r="A3456" s="793"/>
      <c r="E3456" s="176"/>
      <c r="F3456" s="176"/>
      <c r="G3456" s="177"/>
      <c r="H3456" s="177"/>
    </row>
    <row r="3457" spans="1:8" x14ac:dyDescent="0.25">
      <c r="A3457" s="793"/>
      <c r="E3457" s="176"/>
      <c r="F3457" s="176"/>
      <c r="G3457" s="177"/>
      <c r="H3457" s="177"/>
    </row>
    <row r="3458" spans="1:8" x14ac:dyDescent="0.25">
      <c r="A3458" s="793"/>
      <c r="E3458" s="176"/>
      <c r="F3458" s="176"/>
      <c r="G3458" s="177"/>
      <c r="H3458" s="177"/>
    </row>
    <row r="3459" spans="1:8" x14ac:dyDescent="0.25">
      <c r="A3459" s="793"/>
      <c r="E3459" s="176"/>
      <c r="F3459" s="176"/>
      <c r="G3459" s="177"/>
      <c r="H3459" s="177"/>
    </row>
    <row r="3460" spans="1:8" x14ac:dyDescent="0.25">
      <c r="A3460" s="793"/>
      <c r="E3460" s="176"/>
      <c r="F3460" s="176"/>
      <c r="G3460" s="177"/>
      <c r="H3460" s="177"/>
    </row>
    <row r="3461" spans="1:8" x14ac:dyDescent="0.25">
      <c r="A3461" s="793"/>
      <c r="E3461" s="176"/>
      <c r="F3461" s="176"/>
      <c r="G3461" s="177"/>
      <c r="H3461" s="177"/>
    </row>
    <row r="3462" spans="1:8" x14ac:dyDescent="0.25">
      <c r="A3462" s="793"/>
      <c r="E3462" s="176"/>
      <c r="F3462" s="176"/>
      <c r="G3462" s="177"/>
      <c r="H3462" s="177"/>
    </row>
    <row r="3463" spans="1:8" x14ac:dyDescent="0.25">
      <c r="A3463" s="793"/>
      <c r="E3463" s="176"/>
      <c r="F3463" s="176"/>
      <c r="G3463" s="177"/>
      <c r="H3463" s="177"/>
    </row>
    <row r="3464" spans="1:8" x14ac:dyDescent="0.25">
      <c r="A3464" s="793"/>
      <c r="E3464" s="176"/>
      <c r="F3464" s="176"/>
      <c r="G3464" s="177"/>
      <c r="H3464" s="177"/>
    </row>
    <row r="3465" spans="1:8" x14ac:dyDescent="0.25">
      <c r="A3465" s="793"/>
      <c r="E3465" s="176"/>
      <c r="F3465" s="176"/>
      <c r="G3465" s="177"/>
      <c r="H3465" s="177"/>
    </row>
    <row r="3466" spans="1:8" x14ac:dyDescent="0.25">
      <c r="A3466" s="793"/>
      <c r="E3466" s="176"/>
      <c r="F3466" s="176"/>
      <c r="G3466" s="177"/>
      <c r="H3466" s="177"/>
    </row>
    <row r="3467" spans="1:8" x14ac:dyDescent="0.25">
      <c r="A3467" s="793"/>
      <c r="E3467" s="176"/>
      <c r="F3467" s="176"/>
      <c r="G3467" s="177"/>
      <c r="H3467" s="177"/>
    </row>
    <row r="3468" spans="1:8" x14ac:dyDescent="0.25">
      <c r="A3468" s="793"/>
      <c r="E3468" s="176"/>
      <c r="F3468" s="176"/>
      <c r="G3468" s="177"/>
      <c r="H3468" s="177"/>
    </row>
    <row r="3469" spans="1:8" x14ac:dyDescent="0.25">
      <c r="A3469" s="793"/>
      <c r="E3469" s="176"/>
      <c r="F3469" s="176"/>
      <c r="G3469" s="177"/>
      <c r="H3469" s="177"/>
    </row>
    <row r="3470" spans="1:8" x14ac:dyDescent="0.25">
      <c r="A3470" s="793"/>
      <c r="E3470" s="176"/>
      <c r="F3470" s="176"/>
      <c r="G3470" s="177"/>
      <c r="H3470" s="177"/>
    </row>
    <row r="3471" spans="1:8" x14ac:dyDescent="0.25">
      <c r="A3471" s="793"/>
      <c r="E3471" s="176"/>
      <c r="F3471" s="176"/>
      <c r="G3471" s="177"/>
      <c r="H3471" s="177"/>
    </row>
    <row r="3472" spans="1:8" x14ac:dyDescent="0.25">
      <c r="A3472" s="793"/>
      <c r="E3472" s="176"/>
      <c r="F3472" s="176"/>
      <c r="G3472" s="177"/>
      <c r="H3472" s="177"/>
    </row>
    <row r="3473" spans="1:8" x14ac:dyDescent="0.25">
      <c r="A3473" s="793"/>
      <c r="E3473" s="176"/>
      <c r="F3473" s="176"/>
      <c r="G3473" s="177"/>
      <c r="H3473" s="177"/>
    </row>
    <row r="3474" spans="1:8" x14ac:dyDescent="0.25">
      <c r="A3474" s="793"/>
      <c r="E3474" s="176"/>
      <c r="F3474" s="176"/>
      <c r="G3474" s="177"/>
      <c r="H3474" s="177"/>
    </row>
    <row r="3475" spans="1:8" x14ac:dyDescent="0.25">
      <c r="A3475" s="793"/>
      <c r="E3475" s="176"/>
      <c r="F3475" s="176"/>
      <c r="G3475" s="177"/>
      <c r="H3475" s="177"/>
    </row>
    <row r="3476" spans="1:8" x14ac:dyDescent="0.25">
      <c r="A3476" s="793"/>
      <c r="E3476" s="176"/>
      <c r="F3476" s="176"/>
      <c r="G3476" s="177"/>
      <c r="H3476" s="177"/>
    </row>
    <row r="3477" spans="1:8" x14ac:dyDescent="0.25">
      <c r="A3477" s="793"/>
      <c r="E3477" s="176"/>
      <c r="F3477" s="176"/>
      <c r="G3477" s="177"/>
      <c r="H3477" s="177"/>
    </row>
    <row r="3478" spans="1:8" x14ac:dyDescent="0.25">
      <c r="A3478" s="793"/>
      <c r="E3478" s="176"/>
      <c r="F3478" s="176"/>
      <c r="G3478" s="177"/>
      <c r="H3478" s="177"/>
    </row>
    <row r="3479" spans="1:8" x14ac:dyDescent="0.25">
      <c r="A3479" s="793"/>
      <c r="E3479" s="176"/>
      <c r="F3479" s="176"/>
      <c r="G3479" s="177"/>
      <c r="H3479" s="177"/>
    </row>
    <row r="3480" spans="1:8" x14ac:dyDescent="0.25">
      <c r="A3480" s="793"/>
      <c r="E3480" s="176"/>
      <c r="F3480" s="176"/>
      <c r="G3480" s="177"/>
      <c r="H3480" s="177"/>
    </row>
    <row r="3481" spans="1:8" x14ac:dyDescent="0.25">
      <c r="A3481" s="793"/>
      <c r="E3481" s="176"/>
      <c r="F3481" s="176"/>
      <c r="G3481" s="177"/>
      <c r="H3481" s="177"/>
    </row>
    <row r="3482" spans="1:8" x14ac:dyDescent="0.25">
      <c r="A3482" s="793"/>
      <c r="E3482" s="176"/>
      <c r="F3482" s="176"/>
      <c r="G3482" s="177"/>
      <c r="H3482" s="177"/>
    </row>
    <row r="3483" spans="1:8" x14ac:dyDescent="0.25">
      <c r="A3483" s="793"/>
      <c r="E3483" s="176"/>
      <c r="F3483" s="176"/>
      <c r="G3483" s="177"/>
      <c r="H3483" s="177"/>
    </row>
    <row r="3484" spans="1:8" x14ac:dyDescent="0.25">
      <c r="A3484" s="793"/>
      <c r="E3484" s="176"/>
      <c r="F3484" s="176"/>
      <c r="G3484" s="177"/>
      <c r="H3484" s="177"/>
    </row>
    <row r="3485" spans="1:8" x14ac:dyDescent="0.25">
      <c r="A3485" s="793"/>
      <c r="E3485" s="176"/>
      <c r="F3485" s="176"/>
      <c r="G3485" s="177"/>
      <c r="H3485" s="177"/>
    </row>
    <row r="3486" spans="1:8" x14ac:dyDescent="0.25">
      <c r="A3486" s="793"/>
      <c r="E3486" s="176"/>
      <c r="F3486" s="176"/>
      <c r="G3486" s="177"/>
      <c r="H3486" s="177"/>
    </row>
    <row r="3487" spans="1:8" x14ac:dyDescent="0.25">
      <c r="A3487" s="793"/>
      <c r="E3487" s="176"/>
      <c r="F3487" s="176"/>
      <c r="G3487" s="177"/>
      <c r="H3487" s="177"/>
    </row>
    <row r="3488" spans="1:8" x14ac:dyDescent="0.25">
      <c r="A3488" s="793"/>
      <c r="E3488" s="176"/>
      <c r="F3488" s="176"/>
      <c r="G3488" s="177"/>
      <c r="H3488" s="177"/>
    </row>
    <row r="3489" spans="1:8" x14ac:dyDescent="0.25">
      <c r="A3489" s="793"/>
      <c r="E3489" s="176"/>
      <c r="F3489" s="176"/>
      <c r="G3489" s="177"/>
      <c r="H3489" s="177"/>
    </row>
    <row r="3490" spans="1:8" x14ac:dyDescent="0.25">
      <c r="A3490" s="793"/>
      <c r="E3490" s="176"/>
      <c r="F3490" s="176"/>
      <c r="G3490" s="177"/>
      <c r="H3490" s="177"/>
    </row>
    <row r="3491" spans="1:8" x14ac:dyDescent="0.25">
      <c r="A3491" s="793"/>
      <c r="E3491" s="176"/>
      <c r="F3491" s="176"/>
      <c r="G3491" s="177"/>
      <c r="H3491" s="177"/>
    </row>
    <row r="3492" spans="1:8" x14ac:dyDescent="0.25">
      <c r="A3492" s="793"/>
      <c r="E3492" s="176"/>
      <c r="F3492" s="176"/>
      <c r="G3492" s="177"/>
      <c r="H3492" s="177"/>
    </row>
    <row r="3493" spans="1:8" x14ac:dyDescent="0.25">
      <c r="A3493" s="793"/>
      <c r="E3493" s="176"/>
      <c r="F3493" s="176"/>
      <c r="G3493" s="177"/>
      <c r="H3493" s="177"/>
    </row>
    <row r="3494" spans="1:8" x14ac:dyDescent="0.25">
      <c r="A3494" s="793"/>
      <c r="E3494" s="176"/>
      <c r="F3494" s="176"/>
      <c r="G3494" s="177"/>
      <c r="H3494" s="177"/>
    </row>
    <row r="3495" spans="1:8" x14ac:dyDescent="0.25">
      <c r="A3495" s="793"/>
      <c r="E3495" s="176"/>
      <c r="F3495" s="176"/>
      <c r="G3495" s="177"/>
      <c r="H3495" s="177"/>
    </row>
    <row r="3496" spans="1:8" x14ac:dyDescent="0.25">
      <c r="A3496" s="793"/>
      <c r="E3496" s="176"/>
      <c r="F3496" s="176"/>
      <c r="G3496" s="177"/>
      <c r="H3496" s="177"/>
    </row>
    <row r="3497" spans="1:8" x14ac:dyDescent="0.25">
      <c r="A3497" s="793"/>
      <c r="E3497" s="176"/>
      <c r="F3497" s="176"/>
      <c r="G3497" s="177"/>
      <c r="H3497" s="177"/>
    </row>
    <row r="3498" spans="1:8" x14ac:dyDescent="0.25">
      <c r="A3498" s="793"/>
      <c r="E3498" s="176"/>
      <c r="F3498" s="176"/>
      <c r="G3498" s="177"/>
      <c r="H3498" s="177"/>
    </row>
    <row r="3499" spans="1:8" x14ac:dyDescent="0.25">
      <c r="A3499" s="793"/>
      <c r="E3499" s="176"/>
      <c r="F3499" s="176"/>
      <c r="G3499" s="177"/>
      <c r="H3499" s="177"/>
    </row>
    <row r="3500" spans="1:8" x14ac:dyDescent="0.25">
      <c r="A3500" s="793"/>
      <c r="E3500" s="176"/>
      <c r="F3500" s="176"/>
      <c r="G3500" s="177"/>
      <c r="H3500" s="177"/>
    </row>
    <row r="3501" spans="1:8" x14ac:dyDescent="0.25">
      <c r="A3501" s="793"/>
      <c r="E3501" s="176"/>
      <c r="F3501" s="176"/>
      <c r="G3501" s="177"/>
      <c r="H3501" s="177"/>
    </row>
    <row r="3502" spans="1:8" x14ac:dyDescent="0.25">
      <c r="A3502" s="793"/>
      <c r="E3502" s="176"/>
      <c r="F3502" s="176"/>
      <c r="G3502" s="177"/>
      <c r="H3502" s="177"/>
    </row>
    <row r="3503" spans="1:8" x14ac:dyDescent="0.25">
      <c r="A3503" s="793"/>
      <c r="E3503" s="176"/>
      <c r="F3503" s="176"/>
      <c r="G3503" s="177"/>
      <c r="H3503" s="177"/>
    </row>
    <row r="3504" spans="1:8" x14ac:dyDescent="0.25">
      <c r="A3504" s="793"/>
      <c r="E3504" s="176"/>
      <c r="F3504" s="176"/>
      <c r="G3504" s="177"/>
      <c r="H3504" s="177"/>
    </row>
    <row r="3505" spans="1:8" x14ac:dyDescent="0.25">
      <c r="A3505" s="793"/>
      <c r="E3505" s="176"/>
      <c r="F3505" s="176"/>
      <c r="G3505" s="177"/>
      <c r="H3505" s="177"/>
    </row>
    <row r="3506" spans="1:8" x14ac:dyDescent="0.25">
      <c r="A3506" s="793"/>
      <c r="E3506" s="176"/>
      <c r="F3506" s="176"/>
      <c r="G3506" s="177"/>
      <c r="H3506" s="177"/>
    </row>
    <row r="3507" spans="1:8" x14ac:dyDescent="0.25">
      <c r="A3507" s="793"/>
      <c r="E3507" s="176"/>
      <c r="F3507" s="176"/>
      <c r="G3507" s="177"/>
      <c r="H3507" s="177"/>
    </row>
    <row r="3508" spans="1:8" x14ac:dyDescent="0.25">
      <c r="A3508" s="793"/>
      <c r="E3508" s="176"/>
      <c r="F3508" s="176"/>
      <c r="G3508" s="177"/>
      <c r="H3508" s="177"/>
    </row>
    <row r="3509" spans="1:8" x14ac:dyDescent="0.25">
      <c r="A3509" s="793"/>
      <c r="E3509" s="176"/>
      <c r="F3509" s="176"/>
      <c r="G3509" s="177"/>
      <c r="H3509" s="177"/>
    </row>
    <row r="3510" spans="1:8" x14ac:dyDescent="0.25">
      <c r="A3510" s="793"/>
      <c r="E3510" s="176"/>
      <c r="F3510" s="176"/>
      <c r="G3510" s="177"/>
      <c r="H3510" s="177"/>
    </row>
    <row r="3511" spans="1:8" x14ac:dyDescent="0.25">
      <c r="A3511" s="793"/>
      <c r="E3511" s="176"/>
      <c r="F3511" s="176"/>
      <c r="G3511" s="177"/>
      <c r="H3511" s="177"/>
    </row>
    <row r="3512" spans="1:8" x14ac:dyDescent="0.25">
      <c r="A3512" s="793"/>
      <c r="E3512" s="176"/>
      <c r="F3512" s="176"/>
      <c r="G3512" s="177"/>
      <c r="H3512" s="177"/>
    </row>
    <row r="3513" spans="1:8" x14ac:dyDescent="0.25">
      <c r="A3513" s="793"/>
      <c r="E3513" s="176"/>
      <c r="F3513" s="176"/>
      <c r="G3513" s="177"/>
      <c r="H3513" s="177"/>
    </row>
    <row r="3514" spans="1:8" x14ac:dyDescent="0.25">
      <c r="A3514" s="793"/>
      <c r="E3514" s="176"/>
      <c r="F3514" s="176"/>
      <c r="G3514" s="177"/>
      <c r="H3514" s="177"/>
    </row>
    <row r="3515" spans="1:8" x14ac:dyDescent="0.25">
      <c r="A3515" s="793"/>
      <c r="E3515" s="176"/>
      <c r="F3515" s="176"/>
      <c r="G3515" s="177"/>
      <c r="H3515" s="177"/>
    </row>
    <row r="3516" spans="1:8" x14ac:dyDescent="0.25">
      <c r="A3516" s="793"/>
      <c r="E3516" s="176"/>
      <c r="F3516" s="176"/>
      <c r="G3516" s="177"/>
      <c r="H3516" s="177"/>
    </row>
    <row r="3517" spans="1:8" x14ac:dyDescent="0.25">
      <c r="A3517" s="793"/>
      <c r="E3517" s="176"/>
      <c r="F3517" s="176"/>
      <c r="G3517" s="177"/>
      <c r="H3517" s="177"/>
    </row>
    <row r="3518" spans="1:8" x14ac:dyDescent="0.25">
      <c r="A3518" s="793"/>
      <c r="E3518" s="176"/>
      <c r="F3518" s="176"/>
      <c r="G3518" s="177"/>
      <c r="H3518" s="177"/>
    </row>
    <row r="3519" spans="1:8" x14ac:dyDescent="0.25">
      <c r="A3519" s="793"/>
      <c r="E3519" s="176"/>
      <c r="F3519" s="176"/>
      <c r="G3519" s="177"/>
      <c r="H3519" s="177"/>
    </row>
    <row r="3520" spans="1:8" x14ac:dyDescent="0.25">
      <c r="A3520" s="793"/>
      <c r="E3520" s="176"/>
      <c r="F3520" s="176"/>
      <c r="G3520" s="177"/>
      <c r="H3520" s="177"/>
    </row>
    <row r="3521" spans="1:8" x14ac:dyDescent="0.25">
      <c r="A3521" s="793"/>
      <c r="E3521" s="176"/>
      <c r="F3521" s="176"/>
      <c r="G3521" s="177"/>
      <c r="H3521" s="177"/>
    </row>
    <row r="3522" spans="1:8" x14ac:dyDescent="0.25">
      <c r="A3522" s="793"/>
      <c r="E3522" s="176"/>
      <c r="F3522" s="176"/>
      <c r="G3522" s="177"/>
      <c r="H3522" s="177"/>
    </row>
    <row r="3523" spans="1:8" x14ac:dyDescent="0.25">
      <c r="A3523" s="793"/>
      <c r="E3523" s="176"/>
      <c r="F3523" s="176"/>
      <c r="G3523" s="177"/>
      <c r="H3523" s="177"/>
    </row>
    <row r="3524" spans="1:8" x14ac:dyDescent="0.25">
      <c r="A3524" s="793"/>
      <c r="E3524" s="176"/>
      <c r="F3524" s="176"/>
      <c r="G3524" s="177"/>
      <c r="H3524" s="177"/>
    </row>
    <row r="3525" spans="1:8" x14ac:dyDescent="0.25">
      <c r="A3525" s="793"/>
      <c r="E3525" s="176"/>
      <c r="F3525" s="176"/>
      <c r="G3525" s="177"/>
      <c r="H3525" s="177"/>
    </row>
    <row r="3526" spans="1:8" x14ac:dyDescent="0.25">
      <c r="A3526" s="793"/>
      <c r="E3526" s="176"/>
      <c r="F3526" s="176"/>
      <c r="G3526" s="177"/>
      <c r="H3526" s="177"/>
    </row>
    <row r="3527" spans="1:8" x14ac:dyDescent="0.25">
      <c r="A3527" s="793"/>
      <c r="E3527" s="176"/>
      <c r="F3527" s="176"/>
      <c r="G3527" s="177"/>
      <c r="H3527" s="177"/>
    </row>
    <row r="3528" spans="1:8" x14ac:dyDescent="0.25">
      <c r="A3528" s="793"/>
      <c r="E3528" s="176"/>
      <c r="F3528" s="176"/>
      <c r="G3528" s="177"/>
      <c r="H3528" s="177"/>
    </row>
    <row r="3529" spans="1:8" x14ac:dyDescent="0.25">
      <c r="A3529" s="793"/>
      <c r="E3529" s="176"/>
      <c r="F3529" s="176"/>
      <c r="G3529" s="177"/>
      <c r="H3529" s="177"/>
    </row>
    <row r="3530" spans="1:8" x14ac:dyDescent="0.25">
      <c r="A3530" s="793"/>
      <c r="E3530" s="176"/>
      <c r="F3530" s="176"/>
      <c r="G3530" s="177"/>
      <c r="H3530" s="177"/>
    </row>
    <row r="3531" spans="1:8" x14ac:dyDescent="0.25">
      <c r="A3531" s="793"/>
      <c r="E3531" s="176"/>
      <c r="F3531" s="176"/>
      <c r="G3531" s="177"/>
      <c r="H3531" s="177"/>
    </row>
    <row r="3532" spans="1:8" x14ac:dyDescent="0.25">
      <c r="A3532" s="793"/>
      <c r="E3532" s="176"/>
      <c r="F3532" s="176"/>
      <c r="G3532" s="177"/>
      <c r="H3532" s="177"/>
    </row>
    <row r="3533" spans="1:8" x14ac:dyDescent="0.25">
      <c r="A3533" s="793"/>
      <c r="E3533" s="176"/>
      <c r="F3533" s="176"/>
      <c r="G3533" s="177"/>
      <c r="H3533" s="177"/>
    </row>
    <row r="3534" spans="1:8" x14ac:dyDescent="0.25">
      <c r="A3534" s="793"/>
      <c r="E3534" s="176"/>
      <c r="F3534" s="176"/>
      <c r="G3534" s="177"/>
      <c r="H3534" s="177"/>
    </row>
    <row r="3535" spans="1:8" x14ac:dyDescent="0.25">
      <c r="A3535" s="793"/>
      <c r="E3535" s="176"/>
      <c r="F3535" s="176"/>
      <c r="G3535" s="177"/>
      <c r="H3535" s="177"/>
    </row>
    <row r="3536" spans="1:8" x14ac:dyDescent="0.25">
      <c r="A3536" s="793"/>
      <c r="E3536" s="176"/>
      <c r="F3536" s="176"/>
      <c r="G3536" s="177"/>
      <c r="H3536" s="177"/>
    </row>
    <row r="3537" spans="1:8" x14ac:dyDescent="0.25">
      <c r="A3537" s="793"/>
      <c r="E3537" s="176"/>
      <c r="F3537" s="176"/>
      <c r="G3537" s="177"/>
      <c r="H3537" s="177"/>
    </row>
    <row r="3538" spans="1:8" x14ac:dyDescent="0.25">
      <c r="A3538" s="793"/>
      <c r="E3538" s="176"/>
      <c r="F3538" s="176"/>
      <c r="G3538" s="177"/>
      <c r="H3538" s="177"/>
    </row>
    <row r="3539" spans="1:8" x14ac:dyDescent="0.25">
      <c r="A3539" s="793"/>
      <c r="E3539" s="176"/>
      <c r="F3539" s="176"/>
      <c r="G3539" s="177"/>
      <c r="H3539" s="177"/>
    </row>
    <row r="3540" spans="1:8" x14ac:dyDescent="0.25">
      <c r="A3540" s="793"/>
      <c r="E3540" s="176"/>
      <c r="F3540" s="176"/>
      <c r="G3540" s="177"/>
      <c r="H3540" s="177"/>
    </row>
    <row r="3541" spans="1:8" x14ac:dyDescent="0.25">
      <c r="A3541" s="793"/>
      <c r="E3541" s="176"/>
      <c r="F3541" s="176"/>
      <c r="G3541" s="177"/>
      <c r="H3541" s="177"/>
    </row>
    <row r="3542" spans="1:8" x14ac:dyDescent="0.25">
      <c r="A3542" s="793"/>
      <c r="E3542" s="176"/>
      <c r="F3542" s="176"/>
      <c r="G3542" s="177"/>
      <c r="H3542" s="177"/>
    </row>
    <row r="3543" spans="1:8" x14ac:dyDescent="0.25">
      <c r="A3543" s="793"/>
      <c r="E3543" s="176"/>
      <c r="F3543" s="176"/>
      <c r="G3543" s="177"/>
      <c r="H3543" s="177"/>
    </row>
    <row r="3544" spans="1:8" x14ac:dyDescent="0.25">
      <c r="A3544" s="793"/>
      <c r="E3544" s="176"/>
      <c r="F3544" s="176"/>
      <c r="G3544" s="177"/>
      <c r="H3544" s="177"/>
    </row>
    <row r="3545" spans="1:8" x14ac:dyDescent="0.25">
      <c r="A3545" s="793"/>
      <c r="E3545" s="176"/>
      <c r="F3545" s="176"/>
      <c r="G3545" s="177"/>
      <c r="H3545" s="177"/>
    </row>
    <row r="3546" spans="1:8" x14ac:dyDescent="0.25">
      <c r="A3546" s="793"/>
      <c r="E3546" s="176"/>
      <c r="F3546" s="176"/>
      <c r="G3546" s="177"/>
      <c r="H3546" s="177"/>
    </row>
    <row r="3547" spans="1:8" x14ac:dyDescent="0.25">
      <c r="A3547" s="793"/>
      <c r="E3547" s="176"/>
      <c r="F3547" s="176"/>
      <c r="G3547" s="177"/>
      <c r="H3547" s="177"/>
    </row>
    <row r="3548" spans="1:8" x14ac:dyDescent="0.25">
      <c r="A3548" s="793"/>
      <c r="E3548" s="176"/>
      <c r="F3548" s="176"/>
      <c r="G3548" s="177"/>
      <c r="H3548" s="177"/>
    </row>
    <row r="3549" spans="1:8" x14ac:dyDescent="0.25">
      <c r="A3549" s="793"/>
      <c r="E3549" s="176"/>
      <c r="F3549" s="176"/>
      <c r="G3549" s="177"/>
      <c r="H3549" s="177"/>
    </row>
    <row r="3550" spans="1:8" x14ac:dyDescent="0.25">
      <c r="A3550" s="793"/>
      <c r="E3550" s="176"/>
      <c r="F3550" s="176"/>
      <c r="G3550" s="177"/>
      <c r="H3550" s="177"/>
    </row>
    <row r="3551" spans="1:8" x14ac:dyDescent="0.25">
      <c r="A3551" s="793"/>
      <c r="E3551" s="176"/>
      <c r="F3551" s="176"/>
      <c r="G3551" s="177"/>
      <c r="H3551" s="177"/>
    </row>
    <row r="3552" spans="1:8" x14ac:dyDescent="0.25">
      <c r="A3552" s="793"/>
      <c r="E3552" s="176"/>
      <c r="F3552" s="176"/>
      <c r="G3552" s="177"/>
      <c r="H3552" s="177"/>
    </row>
    <row r="3553" spans="1:8" x14ac:dyDescent="0.25">
      <c r="A3553" s="793"/>
      <c r="E3553" s="176"/>
      <c r="F3553" s="176"/>
      <c r="G3553" s="177"/>
      <c r="H3553" s="177"/>
    </row>
    <row r="3554" spans="1:8" x14ac:dyDescent="0.25">
      <c r="A3554" s="793"/>
      <c r="E3554" s="176"/>
      <c r="F3554" s="176"/>
      <c r="G3554" s="177"/>
      <c r="H3554" s="177"/>
    </row>
    <row r="3555" spans="1:8" x14ac:dyDescent="0.25">
      <c r="A3555" s="793"/>
      <c r="E3555" s="176"/>
      <c r="F3555" s="176"/>
      <c r="G3555" s="177"/>
      <c r="H3555" s="177"/>
    </row>
    <row r="3556" spans="1:8" x14ac:dyDescent="0.25">
      <c r="A3556" s="793"/>
      <c r="E3556" s="176"/>
      <c r="F3556" s="176"/>
      <c r="G3556" s="177"/>
      <c r="H3556" s="177"/>
    </row>
    <row r="3557" spans="1:8" x14ac:dyDescent="0.25">
      <c r="A3557" s="793"/>
      <c r="E3557" s="176"/>
      <c r="F3557" s="176"/>
      <c r="G3557" s="177"/>
      <c r="H3557" s="177"/>
    </row>
    <row r="3558" spans="1:8" x14ac:dyDescent="0.25">
      <c r="A3558" s="793"/>
      <c r="E3558" s="176"/>
      <c r="F3558" s="176"/>
      <c r="G3558" s="177"/>
      <c r="H3558" s="177"/>
    </row>
    <row r="3559" spans="1:8" x14ac:dyDescent="0.25">
      <c r="A3559" s="793"/>
      <c r="E3559" s="176"/>
      <c r="F3559" s="176"/>
      <c r="G3559" s="177"/>
      <c r="H3559" s="177"/>
    </row>
    <row r="3560" spans="1:8" x14ac:dyDescent="0.25">
      <c r="A3560" s="793"/>
      <c r="E3560" s="176"/>
      <c r="F3560" s="176"/>
      <c r="G3560" s="177"/>
      <c r="H3560" s="177"/>
    </row>
    <row r="3561" spans="1:8" x14ac:dyDescent="0.25">
      <c r="A3561" s="793"/>
      <c r="E3561" s="176"/>
      <c r="F3561" s="176"/>
      <c r="G3561" s="177"/>
      <c r="H3561" s="177"/>
    </row>
    <row r="3562" spans="1:8" x14ac:dyDescent="0.25">
      <c r="A3562" s="793"/>
      <c r="E3562" s="176"/>
      <c r="F3562" s="176"/>
      <c r="G3562" s="177"/>
      <c r="H3562" s="177"/>
    </row>
    <row r="3563" spans="1:8" x14ac:dyDescent="0.25">
      <c r="A3563" s="793"/>
      <c r="E3563" s="176"/>
      <c r="F3563" s="176"/>
      <c r="G3563" s="177"/>
      <c r="H3563" s="177"/>
    </row>
    <row r="3564" spans="1:8" x14ac:dyDescent="0.25">
      <c r="A3564" s="793"/>
      <c r="E3564" s="176"/>
      <c r="F3564" s="176"/>
      <c r="G3564" s="177"/>
      <c r="H3564" s="177"/>
    </row>
    <row r="3565" spans="1:8" x14ac:dyDescent="0.25">
      <c r="A3565" s="793"/>
      <c r="E3565" s="176"/>
      <c r="F3565" s="176"/>
      <c r="G3565" s="177"/>
      <c r="H3565" s="177"/>
    </row>
    <row r="3566" spans="1:8" x14ac:dyDescent="0.25">
      <c r="A3566" s="793"/>
      <c r="E3566" s="176"/>
      <c r="F3566" s="176"/>
      <c r="G3566" s="177"/>
      <c r="H3566" s="177"/>
    </row>
    <row r="3567" spans="1:8" x14ac:dyDescent="0.25">
      <c r="A3567" s="793"/>
      <c r="E3567" s="176"/>
      <c r="F3567" s="176"/>
      <c r="G3567" s="177"/>
      <c r="H3567" s="177"/>
    </row>
    <row r="3568" spans="1:8" x14ac:dyDescent="0.25">
      <c r="A3568" s="793"/>
      <c r="E3568" s="176"/>
      <c r="F3568" s="176"/>
      <c r="G3568" s="177"/>
      <c r="H3568" s="177"/>
    </row>
    <row r="3569" spans="1:8" x14ac:dyDescent="0.25">
      <c r="A3569" s="793"/>
      <c r="E3569" s="176"/>
      <c r="F3569" s="176"/>
      <c r="G3569" s="177"/>
      <c r="H3569" s="177"/>
    </row>
    <row r="3570" spans="1:8" x14ac:dyDescent="0.25">
      <c r="A3570" s="793"/>
      <c r="E3570" s="176"/>
      <c r="F3570" s="176"/>
      <c r="G3570" s="177"/>
      <c r="H3570" s="177"/>
    </row>
    <row r="3571" spans="1:8" x14ac:dyDescent="0.25">
      <c r="A3571" s="793"/>
      <c r="E3571" s="176"/>
      <c r="F3571" s="176"/>
      <c r="G3571" s="177"/>
      <c r="H3571" s="177"/>
    </row>
    <row r="3572" spans="1:8" x14ac:dyDescent="0.25">
      <c r="A3572" s="793"/>
      <c r="E3572" s="176"/>
      <c r="F3572" s="176"/>
      <c r="G3572" s="177"/>
      <c r="H3572" s="177"/>
    </row>
    <row r="3573" spans="1:8" x14ac:dyDescent="0.25">
      <c r="A3573" s="793"/>
      <c r="E3573" s="176"/>
      <c r="F3573" s="176"/>
      <c r="G3573" s="177"/>
      <c r="H3573" s="177"/>
    </row>
    <row r="3574" spans="1:8" x14ac:dyDescent="0.25">
      <c r="A3574" s="793"/>
      <c r="E3574" s="176"/>
      <c r="F3574" s="176"/>
      <c r="G3574" s="177"/>
      <c r="H3574" s="177"/>
    </row>
    <row r="3575" spans="1:8" x14ac:dyDescent="0.25">
      <c r="A3575" s="793"/>
      <c r="E3575" s="176"/>
      <c r="F3575" s="176"/>
      <c r="G3575" s="177"/>
      <c r="H3575" s="177"/>
    </row>
    <row r="3576" spans="1:8" x14ac:dyDescent="0.25">
      <c r="A3576" s="793"/>
      <c r="E3576" s="176"/>
      <c r="F3576" s="176"/>
      <c r="G3576" s="177"/>
      <c r="H3576" s="177"/>
    </row>
    <row r="3577" spans="1:8" x14ac:dyDescent="0.25">
      <c r="A3577" s="793"/>
      <c r="E3577" s="176"/>
      <c r="F3577" s="176"/>
      <c r="G3577" s="177"/>
      <c r="H3577" s="177"/>
    </row>
    <row r="3578" spans="1:8" x14ac:dyDescent="0.25">
      <c r="A3578" s="793"/>
      <c r="E3578" s="176"/>
      <c r="F3578" s="176"/>
      <c r="G3578" s="177"/>
      <c r="H3578" s="177"/>
    </row>
    <row r="3579" spans="1:8" x14ac:dyDescent="0.25">
      <c r="A3579" s="793"/>
      <c r="E3579" s="176"/>
      <c r="F3579" s="176"/>
      <c r="G3579" s="177"/>
      <c r="H3579" s="177"/>
    </row>
    <row r="3580" spans="1:8" x14ac:dyDescent="0.25">
      <c r="A3580" s="793"/>
      <c r="E3580" s="176"/>
      <c r="F3580" s="176"/>
      <c r="G3580" s="177"/>
      <c r="H3580" s="177"/>
    </row>
    <row r="3581" spans="1:8" x14ac:dyDescent="0.25">
      <c r="A3581" s="793"/>
      <c r="E3581" s="176"/>
      <c r="F3581" s="176"/>
      <c r="G3581" s="177"/>
      <c r="H3581" s="177"/>
    </row>
    <row r="3582" spans="1:8" x14ac:dyDescent="0.25">
      <c r="A3582" s="793"/>
      <c r="E3582" s="176"/>
      <c r="F3582" s="176"/>
      <c r="G3582" s="177"/>
      <c r="H3582" s="177"/>
    </row>
    <row r="3583" spans="1:8" x14ac:dyDescent="0.25">
      <c r="A3583" s="793"/>
      <c r="E3583" s="176"/>
      <c r="F3583" s="176"/>
      <c r="G3583" s="177"/>
      <c r="H3583" s="177"/>
    </row>
    <row r="3584" spans="1:8" x14ac:dyDescent="0.25">
      <c r="A3584" s="793"/>
      <c r="E3584" s="176"/>
      <c r="F3584" s="176"/>
      <c r="G3584" s="177"/>
      <c r="H3584" s="177"/>
    </row>
    <row r="3585" spans="1:8" x14ac:dyDescent="0.25">
      <c r="A3585" s="793"/>
      <c r="E3585" s="176"/>
      <c r="F3585" s="176"/>
      <c r="G3585" s="177"/>
      <c r="H3585" s="177"/>
    </row>
    <row r="3586" spans="1:8" x14ac:dyDescent="0.25">
      <c r="A3586" s="793"/>
      <c r="E3586" s="176"/>
      <c r="F3586" s="176"/>
      <c r="G3586" s="177"/>
      <c r="H3586" s="177"/>
    </row>
    <row r="3587" spans="1:8" x14ac:dyDescent="0.25">
      <c r="A3587" s="793"/>
      <c r="E3587" s="176"/>
      <c r="F3587" s="176"/>
      <c r="G3587" s="177"/>
      <c r="H3587" s="177"/>
    </row>
    <row r="3588" spans="1:8" x14ac:dyDescent="0.25">
      <c r="A3588" s="793"/>
      <c r="E3588" s="176"/>
      <c r="F3588" s="176"/>
      <c r="G3588" s="177"/>
      <c r="H3588" s="177"/>
    </row>
    <row r="3589" spans="1:8" x14ac:dyDescent="0.25">
      <c r="A3589" s="793"/>
      <c r="E3589" s="176"/>
      <c r="F3589" s="176"/>
      <c r="G3589" s="177"/>
      <c r="H3589" s="177"/>
    </row>
    <row r="3590" spans="1:8" x14ac:dyDescent="0.25">
      <c r="A3590" s="793"/>
      <c r="E3590" s="176"/>
      <c r="F3590" s="176"/>
      <c r="G3590" s="177"/>
      <c r="H3590" s="177"/>
    </row>
    <row r="3591" spans="1:8" x14ac:dyDescent="0.25">
      <c r="A3591" s="793"/>
      <c r="E3591" s="176"/>
      <c r="F3591" s="176"/>
      <c r="G3591" s="177"/>
      <c r="H3591" s="177"/>
    </row>
    <row r="3592" spans="1:8" x14ac:dyDescent="0.25">
      <c r="A3592" s="793"/>
      <c r="E3592" s="176"/>
      <c r="F3592" s="176"/>
      <c r="G3592" s="177"/>
      <c r="H3592" s="177"/>
    </row>
    <row r="3593" spans="1:8" x14ac:dyDescent="0.25">
      <c r="A3593" s="793"/>
      <c r="E3593" s="176"/>
      <c r="F3593" s="176"/>
      <c r="G3593" s="177"/>
      <c r="H3593" s="177"/>
    </row>
    <row r="3594" spans="1:8" x14ac:dyDescent="0.25">
      <c r="A3594" s="793"/>
      <c r="E3594" s="176"/>
      <c r="F3594" s="176"/>
      <c r="G3594" s="177"/>
      <c r="H3594" s="177"/>
    </row>
    <row r="3595" spans="1:8" x14ac:dyDescent="0.25">
      <c r="A3595" s="793"/>
      <c r="E3595" s="176"/>
      <c r="F3595" s="176"/>
      <c r="G3595" s="177"/>
      <c r="H3595" s="177"/>
    </row>
    <row r="3596" spans="1:8" x14ac:dyDescent="0.25">
      <c r="A3596" s="793"/>
      <c r="E3596" s="176"/>
      <c r="F3596" s="176"/>
      <c r="G3596" s="177"/>
      <c r="H3596" s="177"/>
    </row>
    <row r="3597" spans="1:8" x14ac:dyDescent="0.25">
      <c r="A3597" s="793"/>
      <c r="E3597" s="176"/>
      <c r="F3597" s="176"/>
      <c r="G3597" s="177"/>
      <c r="H3597" s="177"/>
    </row>
    <row r="3598" spans="1:8" x14ac:dyDescent="0.25">
      <c r="A3598" s="793"/>
      <c r="E3598" s="176"/>
      <c r="F3598" s="176"/>
      <c r="G3598" s="177"/>
      <c r="H3598" s="177"/>
    </row>
    <row r="3599" spans="1:8" x14ac:dyDescent="0.25">
      <c r="A3599" s="793"/>
      <c r="E3599" s="176"/>
      <c r="F3599" s="176"/>
      <c r="G3599" s="177"/>
      <c r="H3599" s="177"/>
    </row>
    <row r="3600" spans="1:8" x14ac:dyDescent="0.25">
      <c r="A3600" s="793"/>
      <c r="E3600" s="176"/>
      <c r="F3600" s="176"/>
      <c r="G3600" s="177"/>
      <c r="H3600" s="177"/>
    </row>
    <row r="3601" spans="1:8" x14ac:dyDescent="0.25">
      <c r="A3601" s="793"/>
      <c r="E3601" s="176"/>
      <c r="F3601" s="176"/>
      <c r="G3601" s="177"/>
      <c r="H3601" s="177"/>
    </row>
    <row r="3602" spans="1:8" x14ac:dyDescent="0.25">
      <c r="A3602" s="793"/>
      <c r="E3602" s="176"/>
      <c r="F3602" s="176"/>
      <c r="G3602" s="177"/>
      <c r="H3602" s="177"/>
    </row>
    <row r="3603" spans="1:8" x14ac:dyDescent="0.25">
      <c r="A3603" s="793"/>
      <c r="E3603" s="176"/>
      <c r="F3603" s="176"/>
      <c r="G3603" s="177"/>
      <c r="H3603" s="177"/>
    </row>
    <row r="3604" spans="1:8" x14ac:dyDescent="0.25">
      <c r="A3604" s="793"/>
      <c r="E3604" s="176"/>
      <c r="F3604" s="176"/>
      <c r="G3604" s="177"/>
      <c r="H3604" s="177"/>
    </row>
    <row r="3605" spans="1:8" x14ac:dyDescent="0.25">
      <c r="A3605" s="793"/>
      <c r="E3605" s="176"/>
      <c r="F3605" s="176"/>
      <c r="G3605" s="177"/>
      <c r="H3605" s="177"/>
    </row>
    <row r="3606" spans="1:8" x14ac:dyDescent="0.25">
      <c r="A3606" s="793"/>
      <c r="E3606" s="176"/>
      <c r="F3606" s="176"/>
      <c r="G3606" s="177"/>
      <c r="H3606" s="177"/>
    </row>
    <row r="3607" spans="1:8" x14ac:dyDescent="0.25">
      <c r="A3607" s="793"/>
      <c r="E3607" s="176"/>
      <c r="F3607" s="176"/>
      <c r="G3607" s="177"/>
      <c r="H3607" s="177"/>
    </row>
    <row r="3608" spans="1:8" x14ac:dyDescent="0.25">
      <c r="A3608" s="793"/>
      <c r="E3608" s="176"/>
      <c r="F3608" s="176"/>
      <c r="G3608" s="177"/>
      <c r="H3608" s="177"/>
    </row>
    <row r="3609" spans="1:8" x14ac:dyDescent="0.25">
      <c r="A3609" s="793"/>
      <c r="E3609" s="176"/>
      <c r="F3609" s="176"/>
      <c r="G3609" s="177"/>
      <c r="H3609" s="177"/>
    </row>
    <row r="3610" spans="1:8" x14ac:dyDescent="0.25">
      <c r="A3610" s="793"/>
      <c r="E3610" s="176"/>
      <c r="F3610" s="176"/>
      <c r="G3610" s="177"/>
      <c r="H3610" s="177"/>
    </row>
    <row r="3611" spans="1:8" x14ac:dyDescent="0.25">
      <c r="A3611" s="793"/>
      <c r="E3611" s="176"/>
      <c r="F3611" s="176"/>
      <c r="G3611" s="177"/>
      <c r="H3611" s="177"/>
    </row>
    <row r="3612" spans="1:8" x14ac:dyDescent="0.25">
      <c r="A3612" s="793"/>
      <c r="E3612" s="176"/>
      <c r="F3612" s="176"/>
      <c r="G3612" s="177"/>
      <c r="H3612" s="177"/>
    </row>
    <row r="3613" spans="1:8" x14ac:dyDescent="0.25">
      <c r="A3613" s="793"/>
      <c r="E3613" s="176"/>
      <c r="F3613" s="176"/>
      <c r="G3613" s="177"/>
      <c r="H3613" s="177"/>
    </row>
    <row r="3614" spans="1:8" x14ac:dyDescent="0.25">
      <c r="A3614" s="793"/>
      <c r="E3614" s="176"/>
      <c r="F3614" s="176"/>
      <c r="G3614" s="177"/>
      <c r="H3614" s="177"/>
    </row>
    <row r="3615" spans="1:8" x14ac:dyDescent="0.25">
      <c r="A3615" s="793"/>
      <c r="E3615" s="176"/>
      <c r="F3615" s="176"/>
      <c r="G3615" s="177"/>
      <c r="H3615" s="177"/>
    </row>
    <row r="3616" spans="1:8" x14ac:dyDescent="0.25">
      <c r="A3616" s="793"/>
      <c r="E3616" s="176"/>
      <c r="F3616" s="176"/>
      <c r="G3616" s="177"/>
      <c r="H3616" s="177"/>
    </row>
    <row r="3617" spans="1:8" x14ac:dyDescent="0.25">
      <c r="A3617" s="793"/>
      <c r="E3617" s="176"/>
      <c r="F3617" s="176"/>
      <c r="G3617" s="177"/>
      <c r="H3617" s="177"/>
    </row>
    <row r="3618" spans="1:8" x14ac:dyDescent="0.25">
      <c r="A3618" s="793"/>
      <c r="E3618" s="176"/>
      <c r="F3618" s="176"/>
      <c r="G3618" s="177"/>
      <c r="H3618" s="177"/>
    </row>
    <row r="3619" spans="1:8" x14ac:dyDescent="0.25">
      <c r="A3619" s="793"/>
      <c r="E3619" s="176"/>
      <c r="F3619" s="176"/>
      <c r="G3619" s="177"/>
      <c r="H3619" s="177"/>
    </row>
    <row r="3620" spans="1:8" x14ac:dyDescent="0.25">
      <c r="A3620" s="793"/>
      <c r="E3620" s="176"/>
      <c r="F3620" s="176"/>
      <c r="G3620" s="177"/>
      <c r="H3620" s="177"/>
    </row>
    <row r="3621" spans="1:8" x14ac:dyDescent="0.25">
      <c r="A3621" s="793"/>
      <c r="E3621" s="176"/>
      <c r="F3621" s="176"/>
      <c r="G3621" s="177"/>
      <c r="H3621" s="177"/>
    </row>
    <row r="3622" spans="1:8" x14ac:dyDescent="0.25">
      <c r="A3622" s="793"/>
      <c r="E3622" s="176"/>
      <c r="F3622" s="176"/>
      <c r="G3622" s="177"/>
      <c r="H3622" s="177"/>
    </row>
    <row r="3623" spans="1:8" x14ac:dyDescent="0.25">
      <c r="A3623" s="793"/>
      <c r="E3623" s="176"/>
      <c r="F3623" s="176"/>
      <c r="G3623" s="177"/>
      <c r="H3623" s="177"/>
    </row>
    <row r="3624" spans="1:8" x14ac:dyDescent="0.25">
      <c r="A3624" s="793"/>
      <c r="E3624" s="176"/>
      <c r="F3624" s="176"/>
      <c r="G3624" s="177"/>
      <c r="H3624" s="177"/>
    </row>
    <row r="3625" spans="1:8" x14ac:dyDescent="0.25">
      <c r="A3625" s="793"/>
      <c r="E3625" s="176"/>
      <c r="F3625" s="176"/>
      <c r="G3625" s="177"/>
      <c r="H3625" s="177"/>
    </row>
    <row r="3626" spans="1:8" x14ac:dyDescent="0.25">
      <c r="A3626" s="793"/>
      <c r="E3626" s="176"/>
      <c r="F3626" s="176"/>
      <c r="G3626" s="177"/>
      <c r="H3626" s="177"/>
    </row>
    <row r="3627" spans="1:8" x14ac:dyDescent="0.25">
      <c r="A3627" s="793"/>
      <c r="E3627" s="176"/>
      <c r="F3627" s="176"/>
      <c r="G3627" s="177"/>
      <c r="H3627" s="177"/>
    </row>
    <row r="3628" spans="1:8" x14ac:dyDescent="0.25">
      <c r="A3628" s="793"/>
      <c r="E3628" s="176"/>
      <c r="F3628" s="176"/>
      <c r="G3628" s="177"/>
      <c r="H3628" s="177"/>
    </row>
    <row r="3629" spans="1:8" x14ac:dyDescent="0.25">
      <c r="A3629" s="793"/>
      <c r="E3629" s="176"/>
      <c r="F3629" s="176"/>
      <c r="G3629" s="177"/>
      <c r="H3629" s="177"/>
    </row>
    <row r="3630" spans="1:8" x14ac:dyDescent="0.25">
      <c r="A3630" s="793"/>
      <c r="E3630" s="176"/>
      <c r="F3630" s="176"/>
      <c r="G3630" s="177"/>
      <c r="H3630" s="177"/>
    </row>
    <row r="3631" spans="1:8" x14ac:dyDescent="0.25">
      <c r="A3631" s="793"/>
      <c r="E3631" s="176"/>
      <c r="F3631" s="176"/>
      <c r="G3631" s="177"/>
      <c r="H3631" s="177"/>
    </row>
    <row r="3632" spans="1:8" x14ac:dyDescent="0.25">
      <c r="A3632" s="793"/>
      <c r="E3632" s="176"/>
      <c r="F3632" s="176"/>
      <c r="G3632" s="177"/>
      <c r="H3632" s="177"/>
    </row>
    <row r="3633" spans="1:8" x14ac:dyDescent="0.25">
      <c r="A3633" s="793"/>
      <c r="E3633" s="176"/>
      <c r="F3633" s="176"/>
      <c r="G3633" s="177"/>
      <c r="H3633" s="177"/>
    </row>
    <row r="3634" spans="1:8" x14ac:dyDescent="0.25">
      <c r="A3634" s="793"/>
      <c r="E3634" s="176"/>
      <c r="F3634" s="176"/>
      <c r="G3634" s="177"/>
      <c r="H3634" s="177"/>
    </row>
    <row r="3635" spans="1:8" x14ac:dyDescent="0.25">
      <c r="A3635" s="793"/>
      <c r="E3635" s="176"/>
      <c r="F3635" s="176"/>
      <c r="G3635" s="177"/>
      <c r="H3635" s="177"/>
    </row>
    <row r="3636" spans="1:8" x14ac:dyDescent="0.25">
      <c r="A3636" s="793"/>
      <c r="E3636" s="176"/>
      <c r="F3636" s="176"/>
      <c r="G3636" s="177"/>
      <c r="H3636" s="177"/>
    </row>
    <row r="3637" spans="1:8" x14ac:dyDescent="0.25">
      <c r="A3637" s="793"/>
      <c r="E3637" s="176"/>
      <c r="F3637" s="176"/>
      <c r="G3637" s="177"/>
      <c r="H3637" s="177"/>
    </row>
    <row r="3638" spans="1:8" x14ac:dyDescent="0.25">
      <c r="A3638" s="793"/>
      <c r="E3638" s="176"/>
      <c r="F3638" s="176"/>
      <c r="G3638" s="177"/>
      <c r="H3638" s="177"/>
    </row>
    <row r="3639" spans="1:8" x14ac:dyDescent="0.25">
      <c r="A3639" s="793"/>
      <c r="E3639" s="176"/>
      <c r="F3639" s="176"/>
      <c r="G3639" s="177"/>
      <c r="H3639" s="177"/>
    </row>
    <row r="3640" spans="1:8" x14ac:dyDescent="0.25">
      <c r="A3640" s="793"/>
      <c r="E3640" s="176"/>
      <c r="F3640" s="176"/>
      <c r="G3640" s="177"/>
      <c r="H3640" s="177"/>
    </row>
    <row r="3641" spans="1:8" x14ac:dyDescent="0.25">
      <c r="A3641" s="793"/>
      <c r="E3641" s="176"/>
      <c r="F3641" s="176"/>
      <c r="G3641" s="177"/>
      <c r="H3641" s="177"/>
    </row>
    <row r="3642" spans="1:8" x14ac:dyDescent="0.25">
      <c r="A3642" s="793"/>
      <c r="E3642" s="176"/>
      <c r="F3642" s="176"/>
      <c r="G3642" s="177"/>
      <c r="H3642" s="177"/>
    </row>
    <row r="3643" spans="1:8" x14ac:dyDescent="0.25">
      <c r="A3643" s="793"/>
      <c r="E3643" s="176"/>
      <c r="F3643" s="176"/>
      <c r="G3643" s="177"/>
      <c r="H3643" s="177"/>
    </row>
    <row r="3644" spans="1:8" x14ac:dyDescent="0.25">
      <c r="A3644" s="793"/>
      <c r="E3644" s="176"/>
      <c r="F3644" s="176"/>
      <c r="G3644" s="177"/>
      <c r="H3644" s="177"/>
    </row>
    <row r="3645" spans="1:8" x14ac:dyDescent="0.25">
      <c r="A3645" s="793"/>
      <c r="E3645" s="176"/>
      <c r="F3645" s="176"/>
      <c r="G3645" s="177"/>
      <c r="H3645" s="177"/>
    </row>
    <row r="3646" spans="1:8" x14ac:dyDescent="0.25">
      <c r="A3646" s="793"/>
      <c r="E3646" s="176"/>
      <c r="F3646" s="176"/>
      <c r="G3646" s="177"/>
      <c r="H3646" s="177"/>
    </row>
    <row r="3647" spans="1:8" x14ac:dyDescent="0.25">
      <c r="A3647" s="793"/>
      <c r="E3647" s="176"/>
      <c r="F3647" s="176"/>
      <c r="G3647" s="177"/>
      <c r="H3647" s="177"/>
    </row>
    <row r="3648" spans="1:8" x14ac:dyDescent="0.25">
      <c r="A3648" s="793"/>
      <c r="E3648" s="176"/>
      <c r="F3648" s="176"/>
      <c r="G3648" s="177"/>
      <c r="H3648" s="177"/>
    </row>
    <row r="3649" spans="1:8" x14ac:dyDescent="0.25">
      <c r="A3649" s="793"/>
      <c r="E3649" s="176"/>
      <c r="F3649" s="176"/>
      <c r="G3649" s="177"/>
      <c r="H3649" s="177"/>
    </row>
    <row r="3650" spans="1:8" x14ac:dyDescent="0.25">
      <c r="A3650" s="793"/>
      <c r="E3650" s="176"/>
      <c r="F3650" s="176"/>
      <c r="G3650" s="177"/>
      <c r="H3650" s="177"/>
    </row>
    <row r="3651" spans="1:8" x14ac:dyDescent="0.25">
      <c r="A3651" s="793"/>
      <c r="E3651" s="176"/>
      <c r="F3651" s="176"/>
      <c r="G3651" s="177"/>
      <c r="H3651" s="177"/>
    </row>
    <row r="3652" spans="1:8" x14ac:dyDescent="0.25">
      <c r="A3652" s="793"/>
      <c r="E3652" s="176"/>
      <c r="F3652" s="176"/>
      <c r="G3652" s="177"/>
      <c r="H3652" s="177"/>
    </row>
    <row r="3653" spans="1:8" x14ac:dyDescent="0.25">
      <c r="A3653" s="793"/>
      <c r="E3653" s="176"/>
      <c r="F3653" s="176"/>
      <c r="G3653" s="177"/>
      <c r="H3653" s="177"/>
    </row>
    <row r="3654" spans="1:8" x14ac:dyDescent="0.25">
      <c r="A3654" s="793"/>
      <c r="E3654" s="176"/>
      <c r="F3654" s="176"/>
      <c r="G3654" s="177"/>
      <c r="H3654" s="177"/>
    </row>
    <row r="3655" spans="1:8" x14ac:dyDescent="0.25">
      <c r="A3655" s="793"/>
      <c r="E3655" s="176"/>
      <c r="F3655" s="176"/>
      <c r="G3655" s="177"/>
      <c r="H3655" s="177"/>
    </row>
    <row r="3656" spans="1:8" x14ac:dyDescent="0.25">
      <c r="A3656" s="793"/>
      <c r="E3656" s="176"/>
      <c r="F3656" s="176"/>
      <c r="G3656" s="177"/>
      <c r="H3656" s="177"/>
    </row>
    <row r="3657" spans="1:8" x14ac:dyDescent="0.25">
      <c r="A3657" s="793"/>
      <c r="E3657" s="176"/>
      <c r="F3657" s="176"/>
      <c r="G3657" s="177"/>
      <c r="H3657" s="177"/>
    </row>
    <row r="3658" spans="1:8" x14ac:dyDescent="0.25">
      <c r="A3658" s="793"/>
      <c r="E3658" s="176"/>
      <c r="F3658" s="176"/>
      <c r="G3658" s="177"/>
      <c r="H3658" s="177"/>
    </row>
    <row r="3659" spans="1:8" x14ac:dyDescent="0.25">
      <c r="A3659" s="793"/>
      <c r="E3659" s="176"/>
      <c r="F3659" s="176"/>
      <c r="G3659" s="177"/>
      <c r="H3659" s="177"/>
    </row>
    <row r="3660" spans="1:8" x14ac:dyDescent="0.25">
      <c r="A3660" s="793"/>
      <c r="E3660" s="176"/>
      <c r="F3660" s="176"/>
      <c r="G3660" s="177"/>
      <c r="H3660" s="177"/>
    </row>
    <row r="3661" spans="1:8" x14ac:dyDescent="0.25">
      <c r="A3661" s="793"/>
      <c r="E3661" s="176"/>
      <c r="F3661" s="176"/>
      <c r="G3661" s="177"/>
      <c r="H3661" s="177"/>
    </row>
    <row r="3662" spans="1:8" x14ac:dyDescent="0.25">
      <c r="A3662" s="793"/>
      <c r="E3662" s="176"/>
      <c r="F3662" s="176"/>
      <c r="G3662" s="177"/>
      <c r="H3662" s="177"/>
    </row>
    <row r="3663" spans="1:8" x14ac:dyDescent="0.25">
      <c r="A3663" s="793"/>
      <c r="E3663" s="176"/>
      <c r="F3663" s="176"/>
      <c r="G3663" s="177"/>
      <c r="H3663" s="177"/>
    </row>
    <row r="3664" spans="1:8" x14ac:dyDescent="0.25">
      <c r="A3664" s="793"/>
      <c r="E3664" s="176"/>
      <c r="F3664" s="176"/>
      <c r="G3664" s="177"/>
      <c r="H3664" s="177"/>
    </row>
    <row r="3665" spans="1:8" x14ac:dyDescent="0.25">
      <c r="A3665" s="793"/>
      <c r="E3665" s="176"/>
      <c r="F3665" s="176"/>
      <c r="G3665" s="177"/>
      <c r="H3665" s="177"/>
    </row>
    <row r="3666" spans="1:8" x14ac:dyDescent="0.25">
      <c r="A3666" s="793"/>
      <c r="E3666" s="176"/>
      <c r="F3666" s="176"/>
      <c r="G3666" s="177"/>
      <c r="H3666" s="177"/>
    </row>
    <row r="3667" spans="1:8" x14ac:dyDescent="0.25">
      <c r="A3667" s="793"/>
      <c r="E3667" s="176"/>
      <c r="F3667" s="176"/>
      <c r="G3667" s="177"/>
      <c r="H3667" s="177"/>
    </row>
    <row r="3668" spans="1:8" x14ac:dyDescent="0.25">
      <c r="A3668" s="793"/>
      <c r="E3668" s="176"/>
      <c r="F3668" s="176"/>
      <c r="G3668" s="177"/>
      <c r="H3668" s="177"/>
    </row>
    <row r="3669" spans="1:8" x14ac:dyDescent="0.25">
      <c r="A3669" s="793"/>
      <c r="E3669" s="176"/>
      <c r="F3669" s="176"/>
      <c r="G3669" s="177"/>
      <c r="H3669" s="177"/>
    </row>
    <row r="3670" spans="1:8" x14ac:dyDescent="0.25">
      <c r="A3670" s="793"/>
      <c r="E3670" s="176"/>
      <c r="F3670" s="176"/>
      <c r="G3670" s="177"/>
      <c r="H3670" s="177"/>
    </row>
    <row r="3671" spans="1:8" x14ac:dyDescent="0.25">
      <c r="A3671" s="793"/>
      <c r="E3671" s="176"/>
      <c r="F3671" s="176"/>
      <c r="G3671" s="177"/>
      <c r="H3671" s="177"/>
    </row>
    <row r="3672" spans="1:8" x14ac:dyDescent="0.25">
      <c r="A3672" s="793"/>
      <c r="E3672" s="176"/>
      <c r="F3672" s="176"/>
      <c r="G3672" s="177"/>
      <c r="H3672" s="177"/>
    </row>
    <row r="3673" spans="1:8" x14ac:dyDescent="0.25">
      <c r="A3673" s="793"/>
      <c r="E3673" s="176"/>
      <c r="F3673" s="176"/>
      <c r="G3673" s="177"/>
      <c r="H3673" s="177"/>
    </row>
    <row r="3674" spans="1:8" x14ac:dyDescent="0.25">
      <c r="A3674" s="793"/>
      <c r="E3674" s="176"/>
      <c r="F3674" s="176"/>
      <c r="G3674" s="177"/>
      <c r="H3674" s="177"/>
    </row>
    <row r="3675" spans="1:8" x14ac:dyDescent="0.25">
      <c r="A3675" s="793"/>
      <c r="E3675" s="176"/>
      <c r="F3675" s="176"/>
      <c r="G3675" s="177"/>
      <c r="H3675" s="177"/>
    </row>
    <row r="3676" spans="1:8" x14ac:dyDescent="0.25">
      <c r="A3676" s="793"/>
      <c r="E3676" s="176"/>
      <c r="F3676" s="176"/>
      <c r="G3676" s="177"/>
      <c r="H3676" s="177"/>
    </row>
    <row r="3677" spans="1:8" x14ac:dyDescent="0.25">
      <c r="A3677" s="793"/>
      <c r="E3677" s="176"/>
      <c r="F3677" s="176"/>
      <c r="G3677" s="177"/>
      <c r="H3677" s="177"/>
    </row>
    <row r="3678" spans="1:8" x14ac:dyDescent="0.25">
      <c r="A3678" s="793"/>
      <c r="E3678" s="176"/>
      <c r="F3678" s="176"/>
      <c r="G3678" s="177"/>
      <c r="H3678" s="177"/>
    </row>
    <row r="3679" spans="1:8" x14ac:dyDescent="0.25">
      <c r="A3679" s="793"/>
      <c r="E3679" s="176"/>
      <c r="F3679" s="176"/>
      <c r="G3679" s="177"/>
      <c r="H3679" s="177"/>
    </row>
    <row r="3680" spans="1:8" x14ac:dyDescent="0.25">
      <c r="A3680" s="793"/>
      <c r="E3680" s="176"/>
      <c r="F3680" s="176"/>
      <c r="G3680" s="177"/>
      <c r="H3680" s="177"/>
    </row>
    <row r="3681" spans="1:8" x14ac:dyDescent="0.25">
      <c r="A3681" s="793"/>
      <c r="E3681" s="176"/>
      <c r="F3681" s="176"/>
      <c r="G3681" s="177"/>
      <c r="H3681" s="177"/>
    </row>
    <row r="3682" spans="1:8" x14ac:dyDescent="0.25">
      <c r="A3682" s="793"/>
      <c r="E3682" s="176"/>
      <c r="F3682" s="176"/>
      <c r="G3682" s="177"/>
      <c r="H3682" s="177"/>
    </row>
    <row r="3683" spans="1:8" x14ac:dyDescent="0.25">
      <c r="A3683" s="793"/>
      <c r="E3683" s="176"/>
      <c r="F3683" s="176"/>
      <c r="G3683" s="177"/>
      <c r="H3683" s="177"/>
    </row>
    <row r="3684" spans="1:8" x14ac:dyDescent="0.25">
      <c r="A3684" s="793"/>
      <c r="E3684" s="176"/>
      <c r="F3684" s="176"/>
      <c r="G3684" s="177"/>
      <c r="H3684" s="177"/>
    </row>
    <row r="3685" spans="1:8" x14ac:dyDescent="0.25">
      <c r="A3685" s="793"/>
      <c r="E3685" s="176"/>
      <c r="F3685" s="176"/>
      <c r="G3685" s="177"/>
      <c r="H3685" s="177"/>
    </row>
    <row r="3686" spans="1:8" x14ac:dyDescent="0.25">
      <c r="A3686" s="793"/>
      <c r="E3686" s="176"/>
      <c r="F3686" s="176"/>
      <c r="G3686" s="177"/>
      <c r="H3686" s="177"/>
    </row>
    <row r="3687" spans="1:8" x14ac:dyDescent="0.25">
      <c r="A3687" s="793"/>
      <c r="E3687" s="176"/>
      <c r="F3687" s="176"/>
      <c r="G3687" s="177"/>
      <c r="H3687" s="177"/>
    </row>
    <row r="3688" spans="1:8" x14ac:dyDescent="0.25">
      <c r="A3688" s="793"/>
      <c r="E3688" s="176"/>
      <c r="F3688" s="176"/>
      <c r="G3688" s="177"/>
      <c r="H3688" s="177"/>
    </row>
    <row r="3689" spans="1:8" x14ac:dyDescent="0.25">
      <c r="A3689" s="793"/>
      <c r="E3689" s="176"/>
      <c r="F3689" s="176"/>
      <c r="G3689" s="177"/>
      <c r="H3689" s="177"/>
    </row>
    <row r="3690" spans="1:8" x14ac:dyDescent="0.25">
      <c r="A3690" s="793"/>
      <c r="E3690" s="176"/>
      <c r="F3690" s="176"/>
      <c r="G3690" s="177"/>
      <c r="H3690" s="177"/>
    </row>
    <row r="3691" spans="1:8" x14ac:dyDescent="0.25">
      <c r="A3691" s="793"/>
      <c r="E3691" s="176"/>
      <c r="F3691" s="176"/>
      <c r="G3691" s="177"/>
      <c r="H3691" s="177"/>
    </row>
    <row r="3692" spans="1:8" x14ac:dyDescent="0.25">
      <c r="A3692" s="793"/>
      <c r="E3692" s="176"/>
      <c r="F3692" s="176"/>
      <c r="G3692" s="177"/>
      <c r="H3692" s="177"/>
    </row>
    <row r="3693" spans="1:8" x14ac:dyDescent="0.25">
      <c r="A3693" s="793"/>
      <c r="E3693" s="176"/>
      <c r="F3693" s="176"/>
      <c r="G3693" s="177"/>
      <c r="H3693" s="177"/>
    </row>
    <row r="3694" spans="1:8" x14ac:dyDescent="0.25">
      <c r="A3694" s="793"/>
      <c r="E3694" s="176"/>
      <c r="F3694" s="176"/>
      <c r="G3694" s="177"/>
      <c r="H3694" s="177"/>
    </row>
    <row r="3695" spans="1:8" x14ac:dyDescent="0.25">
      <c r="A3695" s="793"/>
      <c r="E3695" s="176"/>
      <c r="F3695" s="176"/>
      <c r="G3695" s="177"/>
      <c r="H3695" s="177"/>
    </row>
    <row r="3696" spans="1:8" x14ac:dyDescent="0.25">
      <c r="A3696" s="793"/>
      <c r="E3696" s="176"/>
      <c r="F3696" s="176"/>
      <c r="G3696" s="177"/>
      <c r="H3696" s="177"/>
    </row>
    <row r="3697" spans="1:8" x14ac:dyDescent="0.25">
      <c r="A3697" s="793"/>
      <c r="E3697" s="176"/>
      <c r="F3697" s="176"/>
      <c r="G3697" s="177"/>
      <c r="H3697" s="177"/>
    </row>
    <row r="3698" spans="1:8" x14ac:dyDescent="0.25">
      <c r="A3698" s="793"/>
      <c r="E3698" s="176"/>
      <c r="F3698" s="176"/>
      <c r="G3698" s="177"/>
      <c r="H3698" s="177"/>
    </row>
    <row r="3699" spans="1:8" x14ac:dyDescent="0.25">
      <c r="A3699" s="793"/>
      <c r="E3699" s="176"/>
      <c r="F3699" s="176"/>
      <c r="G3699" s="177"/>
      <c r="H3699" s="177"/>
    </row>
    <row r="3700" spans="1:8" x14ac:dyDescent="0.25">
      <c r="A3700" s="793"/>
      <c r="E3700" s="176"/>
      <c r="F3700" s="176"/>
      <c r="G3700" s="177"/>
      <c r="H3700" s="177"/>
    </row>
    <row r="3701" spans="1:8" x14ac:dyDescent="0.25">
      <c r="A3701" s="793"/>
      <c r="E3701" s="176"/>
      <c r="F3701" s="176"/>
      <c r="G3701" s="177"/>
      <c r="H3701" s="177"/>
    </row>
    <row r="3702" spans="1:8" x14ac:dyDescent="0.25">
      <c r="A3702" s="793"/>
      <c r="E3702" s="176"/>
      <c r="F3702" s="176"/>
      <c r="G3702" s="177"/>
      <c r="H3702" s="177"/>
    </row>
    <row r="3703" spans="1:8" x14ac:dyDescent="0.25">
      <c r="A3703" s="793"/>
      <c r="E3703" s="176"/>
      <c r="F3703" s="176"/>
      <c r="G3703" s="177"/>
      <c r="H3703" s="177"/>
    </row>
    <row r="3704" spans="1:8" x14ac:dyDescent="0.25">
      <c r="A3704" s="793"/>
      <c r="E3704" s="176"/>
      <c r="F3704" s="176"/>
      <c r="G3704" s="177"/>
      <c r="H3704" s="177"/>
    </row>
    <row r="3705" spans="1:8" x14ac:dyDescent="0.25">
      <c r="A3705" s="793"/>
      <c r="E3705" s="176"/>
      <c r="F3705" s="176"/>
      <c r="G3705" s="177"/>
      <c r="H3705" s="177"/>
    </row>
    <row r="3706" spans="1:8" x14ac:dyDescent="0.25">
      <c r="A3706" s="793"/>
      <c r="E3706" s="176"/>
      <c r="F3706" s="176"/>
      <c r="G3706" s="177"/>
      <c r="H3706" s="177"/>
    </row>
    <row r="3707" spans="1:8" x14ac:dyDescent="0.25">
      <c r="A3707" s="793"/>
      <c r="E3707" s="176"/>
      <c r="F3707" s="176"/>
      <c r="G3707" s="177"/>
      <c r="H3707" s="177"/>
    </row>
    <row r="3708" spans="1:8" x14ac:dyDescent="0.25">
      <c r="A3708" s="793"/>
      <c r="E3708" s="176"/>
      <c r="F3708" s="176"/>
      <c r="G3708" s="177"/>
      <c r="H3708" s="177"/>
    </row>
    <row r="3709" spans="1:8" x14ac:dyDescent="0.25">
      <c r="A3709" s="793"/>
      <c r="E3709" s="176"/>
      <c r="F3709" s="176"/>
      <c r="G3709" s="177"/>
      <c r="H3709" s="177"/>
    </row>
    <row r="3710" spans="1:8" x14ac:dyDescent="0.25">
      <c r="A3710" s="793"/>
      <c r="E3710" s="176"/>
      <c r="F3710" s="176"/>
      <c r="G3710" s="177"/>
      <c r="H3710" s="177"/>
    </row>
    <row r="3711" spans="1:8" x14ac:dyDescent="0.25">
      <c r="A3711" s="793"/>
      <c r="E3711" s="176"/>
      <c r="F3711" s="176"/>
      <c r="G3711" s="177"/>
      <c r="H3711" s="177"/>
    </row>
    <row r="3712" spans="1:8" x14ac:dyDescent="0.25">
      <c r="A3712" s="793"/>
      <c r="E3712" s="176"/>
      <c r="F3712" s="176"/>
      <c r="G3712" s="177"/>
      <c r="H3712" s="177"/>
    </row>
    <row r="3713" spans="1:8" x14ac:dyDescent="0.25">
      <c r="A3713" s="793"/>
      <c r="E3713" s="176"/>
      <c r="F3713" s="176"/>
      <c r="G3713" s="177"/>
      <c r="H3713" s="177"/>
    </row>
    <row r="3714" spans="1:8" x14ac:dyDescent="0.25">
      <c r="A3714" s="793"/>
      <c r="E3714" s="176"/>
      <c r="F3714" s="176"/>
      <c r="G3714" s="177"/>
      <c r="H3714" s="177"/>
    </row>
    <row r="3715" spans="1:8" x14ac:dyDescent="0.25">
      <c r="A3715" s="793"/>
      <c r="E3715" s="176"/>
      <c r="F3715" s="176"/>
      <c r="G3715" s="177"/>
      <c r="H3715" s="177"/>
    </row>
    <row r="3716" spans="1:8" x14ac:dyDescent="0.25">
      <c r="A3716" s="793"/>
      <c r="E3716" s="176"/>
      <c r="F3716" s="176"/>
      <c r="G3716" s="177"/>
      <c r="H3716" s="177"/>
    </row>
    <row r="3717" spans="1:8" x14ac:dyDescent="0.25">
      <c r="A3717" s="793"/>
      <c r="E3717" s="176"/>
      <c r="F3717" s="176"/>
      <c r="G3717" s="177"/>
      <c r="H3717" s="177"/>
    </row>
    <row r="3718" spans="1:8" x14ac:dyDescent="0.25">
      <c r="A3718" s="793"/>
      <c r="E3718" s="176"/>
      <c r="F3718" s="176"/>
      <c r="G3718" s="177"/>
      <c r="H3718" s="177"/>
    </row>
    <row r="3719" spans="1:8" x14ac:dyDescent="0.25">
      <c r="A3719" s="793"/>
      <c r="E3719" s="176"/>
      <c r="F3719" s="176"/>
      <c r="G3719" s="177"/>
      <c r="H3719" s="177"/>
    </row>
    <row r="3720" spans="1:8" x14ac:dyDescent="0.25">
      <c r="A3720" s="793"/>
      <c r="E3720" s="176"/>
      <c r="F3720" s="176"/>
      <c r="G3720" s="177"/>
      <c r="H3720" s="177"/>
    </row>
    <row r="3721" spans="1:8" x14ac:dyDescent="0.25">
      <c r="A3721" s="793"/>
      <c r="E3721" s="176"/>
      <c r="F3721" s="176"/>
      <c r="G3721" s="177"/>
      <c r="H3721" s="177"/>
    </row>
    <row r="3722" spans="1:8" x14ac:dyDescent="0.25">
      <c r="A3722" s="793"/>
      <c r="E3722" s="176"/>
      <c r="F3722" s="176"/>
      <c r="G3722" s="177"/>
      <c r="H3722" s="177"/>
    </row>
    <row r="3723" spans="1:8" x14ac:dyDescent="0.25">
      <c r="A3723" s="793"/>
      <c r="E3723" s="176"/>
      <c r="F3723" s="176"/>
      <c r="G3723" s="177"/>
      <c r="H3723" s="177"/>
    </row>
    <row r="3724" spans="1:8" x14ac:dyDescent="0.25">
      <c r="A3724" s="793"/>
      <c r="E3724" s="176"/>
      <c r="F3724" s="176"/>
      <c r="G3724" s="177"/>
      <c r="H3724" s="177"/>
    </row>
    <row r="3725" spans="1:8" x14ac:dyDescent="0.25">
      <c r="A3725" s="793"/>
      <c r="E3725" s="176"/>
      <c r="F3725" s="176"/>
      <c r="G3725" s="177"/>
      <c r="H3725" s="177"/>
    </row>
    <row r="3726" spans="1:8" x14ac:dyDescent="0.25">
      <c r="A3726" s="793"/>
      <c r="E3726" s="176"/>
      <c r="F3726" s="176"/>
      <c r="G3726" s="177"/>
      <c r="H3726" s="177"/>
    </row>
    <row r="3727" spans="1:8" x14ac:dyDescent="0.25">
      <c r="A3727" s="793"/>
      <c r="E3727" s="176"/>
      <c r="F3727" s="176"/>
      <c r="G3727" s="177"/>
      <c r="H3727" s="177"/>
    </row>
    <row r="3728" spans="1:8" x14ac:dyDescent="0.25">
      <c r="A3728" s="793"/>
      <c r="E3728" s="176"/>
      <c r="F3728" s="176"/>
      <c r="G3728" s="177"/>
      <c r="H3728" s="177"/>
    </row>
    <row r="3729" spans="1:8" x14ac:dyDescent="0.25">
      <c r="A3729" s="793"/>
      <c r="E3729" s="176"/>
      <c r="F3729" s="176"/>
      <c r="G3729" s="177"/>
      <c r="H3729" s="177"/>
    </row>
    <row r="3730" spans="1:8" x14ac:dyDescent="0.25">
      <c r="A3730" s="793"/>
      <c r="E3730" s="176"/>
      <c r="F3730" s="176"/>
      <c r="G3730" s="177"/>
      <c r="H3730" s="177"/>
    </row>
    <row r="3731" spans="1:8" x14ac:dyDescent="0.25">
      <c r="A3731" s="793"/>
      <c r="E3731" s="176"/>
      <c r="F3731" s="176"/>
      <c r="G3731" s="177"/>
      <c r="H3731" s="177"/>
    </row>
    <row r="3732" spans="1:8" x14ac:dyDescent="0.25">
      <c r="A3732" s="793"/>
      <c r="E3732" s="176"/>
      <c r="F3732" s="176"/>
      <c r="G3732" s="177"/>
      <c r="H3732" s="177"/>
    </row>
    <row r="3733" spans="1:8" x14ac:dyDescent="0.25">
      <c r="A3733" s="793"/>
      <c r="E3733" s="176"/>
      <c r="F3733" s="176"/>
      <c r="G3733" s="177"/>
      <c r="H3733" s="177"/>
    </row>
    <row r="3734" spans="1:8" x14ac:dyDescent="0.25">
      <c r="A3734" s="793"/>
      <c r="E3734" s="176"/>
      <c r="F3734" s="176"/>
      <c r="G3734" s="177"/>
      <c r="H3734" s="177"/>
    </row>
    <row r="3735" spans="1:8" x14ac:dyDescent="0.25">
      <c r="A3735" s="793"/>
      <c r="E3735" s="176"/>
      <c r="F3735" s="176"/>
      <c r="G3735" s="177"/>
      <c r="H3735" s="177"/>
    </row>
    <row r="3736" spans="1:8" x14ac:dyDescent="0.25">
      <c r="A3736" s="793"/>
      <c r="E3736" s="176"/>
      <c r="F3736" s="176"/>
      <c r="G3736" s="177"/>
      <c r="H3736" s="177"/>
    </row>
    <row r="3737" spans="1:8" x14ac:dyDescent="0.25">
      <c r="A3737" s="793"/>
      <c r="E3737" s="176"/>
      <c r="F3737" s="176"/>
      <c r="G3737" s="177"/>
      <c r="H3737" s="177"/>
    </row>
    <row r="3738" spans="1:8" x14ac:dyDescent="0.25">
      <c r="A3738" s="793"/>
      <c r="E3738" s="176"/>
      <c r="F3738" s="176"/>
      <c r="G3738" s="177"/>
      <c r="H3738" s="177"/>
    </row>
    <row r="3739" spans="1:8" x14ac:dyDescent="0.25">
      <c r="A3739" s="793"/>
      <c r="E3739" s="176"/>
      <c r="F3739" s="176"/>
      <c r="G3739" s="177"/>
      <c r="H3739" s="177"/>
    </row>
    <row r="3740" spans="1:8" x14ac:dyDescent="0.25">
      <c r="A3740" s="793"/>
      <c r="E3740" s="176"/>
      <c r="F3740" s="176"/>
      <c r="G3740" s="177"/>
      <c r="H3740" s="177"/>
    </row>
    <row r="3741" spans="1:8" x14ac:dyDescent="0.25">
      <c r="A3741" s="793"/>
      <c r="E3741" s="176"/>
      <c r="F3741" s="176"/>
      <c r="G3741" s="177"/>
      <c r="H3741" s="177"/>
    </row>
    <row r="3742" spans="1:8" x14ac:dyDescent="0.25">
      <c r="A3742" s="793"/>
      <c r="E3742" s="176"/>
      <c r="F3742" s="176"/>
      <c r="G3742" s="177"/>
      <c r="H3742" s="177"/>
    </row>
    <row r="3743" spans="1:8" x14ac:dyDescent="0.25">
      <c r="A3743" s="793"/>
      <c r="E3743" s="176"/>
      <c r="F3743" s="176"/>
      <c r="G3743" s="177"/>
      <c r="H3743" s="177"/>
    </row>
    <row r="3744" spans="1:8" x14ac:dyDescent="0.25">
      <c r="A3744" s="793"/>
      <c r="E3744" s="176"/>
      <c r="F3744" s="176"/>
      <c r="G3744" s="177"/>
      <c r="H3744" s="177"/>
    </row>
    <row r="3745" spans="1:8" x14ac:dyDescent="0.25">
      <c r="A3745" s="793"/>
      <c r="E3745" s="176"/>
      <c r="F3745" s="176"/>
      <c r="G3745" s="177"/>
      <c r="H3745" s="177"/>
    </row>
    <row r="3746" spans="1:8" x14ac:dyDescent="0.25">
      <c r="A3746" s="793"/>
      <c r="E3746" s="176"/>
      <c r="F3746" s="176"/>
      <c r="G3746" s="177"/>
      <c r="H3746" s="177"/>
    </row>
    <row r="3747" spans="1:8" x14ac:dyDescent="0.25">
      <c r="A3747" s="793"/>
      <c r="E3747" s="176"/>
      <c r="F3747" s="176"/>
      <c r="G3747" s="177"/>
      <c r="H3747" s="177"/>
    </row>
    <row r="3748" spans="1:8" x14ac:dyDescent="0.25">
      <c r="A3748" s="793"/>
      <c r="E3748" s="176"/>
      <c r="F3748" s="176"/>
      <c r="G3748" s="177"/>
      <c r="H3748" s="177"/>
    </row>
    <row r="3749" spans="1:8" x14ac:dyDescent="0.25">
      <c r="A3749" s="793"/>
      <c r="E3749" s="176"/>
      <c r="F3749" s="176"/>
      <c r="G3749" s="177"/>
      <c r="H3749" s="177"/>
    </row>
    <row r="3750" spans="1:8" x14ac:dyDescent="0.25">
      <c r="A3750" s="793"/>
      <c r="E3750" s="176"/>
      <c r="F3750" s="176"/>
      <c r="G3750" s="177"/>
      <c r="H3750" s="177"/>
    </row>
    <row r="3751" spans="1:8" x14ac:dyDescent="0.25">
      <c r="A3751" s="793"/>
      <c r="E3751" s="176"/>
      <c r="F3751" s="176"/>
      <c r="G3751" s="177"/>
      <c r="H3751" s="177"/>
    </row>
    <row r="3752" spans="1:8" x14ac:dyDescent="0.25">
      <c r="A3752" s="793"/>
      <c r="E3752" s="176"/>
      <c r="F3752" s="176"/>
      <c r="G3752" s="177"/>
      <c r="H3752" s="177"/>
    </row>
    <row r="3753" spans="1:8" x14ac:dyDescent="0.25">
      <c r="A3753" s="793"/>
      <c r="E3753" s="176"/>
      <c r="F3753" s="176"/>
      <c r="G3753" s="177"/>
      <c r="H3753" s="177"/>
    </row>
    <row r="3754" spans="1:8" x14ac:dyDescent="0.25">
      <c r="A3754" s="793"/>
      <c r="E3754" s="176"/>
      <c r="F3754" s="176"/>
      <c r="G3754" s="177"/>
      <c r="H3754" s="177"/>
    </row>
    <row r="3755" spans="1:8" x14ac:dyDescent="0.25">
      <c r="A3755" s="793"/>
      <c r="E3755" s="176"/>
      <c r="F3755" s="176"/>
      <c r="G3755" s="177"/>
      <c r="H3755" s="177"/>
    </row>
    <row r="3756" spans="1:8" x14ac:dyDescent="0.25">
      <c r="A3756" s="793"/>
      <c r="E3756" s="176"/>
      <c r="F3756" s="176"/>
      <c r="G3756" s="177"/>
      <c r="H3756" s="177"/>
    </row>
    <row r="3757" spans="1:8" x14ac:dyDescent="0.25">
      <c r="A3757" s="793"/>
      <c r="E3757" s="176"/>
      <c r="F3757" s="176"/>
      <c r="G3757" s="177"/>
      <c r="H3757" s="177"/>
    </row>
    <row r="3758" spans="1:8" x14ac:dyDescent="0.25">
      <c r="A3758" s="793"/>
      <c r="E3758" s="176"/>
      <c r="F3758" s="176"/>
      <c r="G3758" s="177"/>
      <c r="H3758" s="177"/>
    </row>
    <row r="3759" spans="1:8" x14ac:dyDescent="0.25">
      <c r="A3759" s="793"/>
      <c r="E3759" s="176"/>
      <c r="F3759" s="176"/>
      <c r="G3759" s="177"/>
      <c r="H3759" s="177"/>
    </row>
    <row r="3760" spans="1:8" x14ac:dyDescent="0.25">
      <c r="A3760" s="793"/>
      <c r="E3760" s="176"/>
      <c r="F3760" s="176"/>
      <c r="G3760" s="177"/>
      <c r="H3760" s="177"/>
    </row>
    <row r="3761" spans="1:8" x14ac:dyDescent="0.25">
      <c r="A3761" s="793"/>
      <c r="E3761" s="176"/>
      <c r="F3761" s="176"/>
      <c r="G3761" s="177"/>
      <c r="H3761" s="177"/>
    </row>
    <row r="3762" spans="1:8" x14ac:dyDescent="0.25">
      <c r="A3762" s="793"/>
      <c r="E3762" s="176"/>
      <c r="F3762" s="176"/>
      <c r="G3762" s="177"/>
      <c r="H3762" s="177"/>
    </row>
    <row r="3763" spans="1:8" x14ac:dyDescent="0.25">
      <c r="A3763" s="793"/>
      <c r="E3763" s="176"/>
      <c r="F3763" s="176"/>
      <c r="G3763" s="177"/>
      <c r="H3763" s="177"/>
    </row>
    <row r="3764" spans="1:8" x14ac:dyDescent="0.25">
      <c r="A3764" s="793"/>
      <c r="E3764" s="176"/>
      <c r="F3764" s="176"/>
      <c r="G3764" s="177"/>
      <c r="H3764" s="177"/>
    </row>
    <row r="3765" spans="1:8" x14ac:dyDescent="0.25">
      <c r="A3765" s="793"/>
      <c r="E3765" s="176"/>
      <c r="F3765" s="176"/>
      <c r="G3765" s="177"/>
      <c r="H3765" s="177"/>
    </row>
    <row r="3766" spans="1:8" x14ac:dyDescent="0.25">
      <c r="A3766" s="793"/>
      <c r="E3766" s="176"/>
      <c r="F3766" s="176"/>
      <c r="G3766" s="177"/>
      <c r="H3766" s="177"/>
    </row>
    <row r="3767" spans="1:8" x14ac:dyDescent="0.25">
      <c r="A3767" s="793"/>
      <c r="E3767" s="176"/>
      <c r="F3767" s="176"/>
      <c r="G3767" s="177"/>
      <c r="H3767" s="177"/>
    </row>
    <row r="3768" spans="1:8" x14ac:dyDescent="0.25">
      <c r="A3768" s="793"/>
      <c r="E3768" s="176"/>
      <c r="F3768" s="176"/>
      <c r="G3768" s="177"/>
      <c r="H3768" s="177"/>
    </row>
    <row r="3769" spans="1:8" x14ac:dyDescent="0.25">
      <c r="A3769" s="793"/>
      <c r="E3769" s="176"/>
      <c r="F3769" s="176"/>
      <c r="G3769" s="177"/>
      <c r="H3769" s="177"/>
    </row>
    <row r="3770" spans="1:8" x14ac:dyDescent="0.25">
      <c r="A3770" s="793"/>
      <c r="E3770" s="176"/>
      <c r="F3770" s="176"/>
      <c r="G3770" s="177"/>
      <c r="H3770" s="177"/>
    </row>
    <row r="3771" spans="1:8" x14ac:dyDescent="0.25">
      <c r="A3771" s="793"/>
      <c r="E3771" s="176"/>
      <c r="F3771" s="176"/>
      <c r="G3771" s="177"/>
      <c r="H3771" s="177"/>
    </row>
    <row r="3772" spans="1:8" x14ac:dyDescent="0.25">
      <c r="A3772" s="793"/>
      <c r="E3772" s="176"/>
      <c r="F3772" s="176"/>
      <c r="G3772" s="177"/>
      <c r="H3772" s="177"/>
    </row>
    <row r="3773" spans="1:8" x14ac:dyDescent="0.25">
      <c r="A3773" s="793"/>
      <c r="E3773" s="176"/>
      <c r="F3773" s="176"/>
      <c r="G3773" s="177"/>
      <c r="H3773" s="177"/>
    </row>
    <row r="3774" spans="1:8" x14ac:dyDescent="0.25">
      <c r="A3774" s="793"/>
      <c r="E3774" s="176"/>
      <c r="F3774" s="176"/>
      <c r="G3774" s="177"/>
      <c r="H3774" s="177"/>
    </row>
    <row r="3775" spans="1:8" x14ac:dyDescent="0.25">
      <c r="A3775" s="793"/>
      <c r="E3775" s="176"/>
      <c r="F3775" s="176"/>
      <c r="G3775" s="177"/>
      <c r="H3775" s="177"/>
    </row>
    <row r="3776" spans="1:8" x14ac:dyDescent="0.25">
      <c r="A3776" s="793"/>
      <c r="E3776" s="176"/>
      <c r="F3776" s="176"/>
      <c r="G3776" s="177"/>
      <c r="H3776" s="177"/>
    </row>
    <row r="3777" spans="1:8" x14ac:dyDescent="0.25">
      <c r="A3777" s="793"/>
      <c r="E3777" s="176"/>
      <c r="F3777" s="176"/>
      <c r="G3777" s="177"/>
      <c r="H3777" s="177"/>
    </row>
    <row r="3778" spans="1:8" x14ac:dyDescent="0.25">
      <c r="A3778" s="793"/>
      <c r="E3778" s="176"/>
      <c r="F3778" s="176"/>
      <c r="G3778" s="177"/>
      <c r="H3778" s="177"/>
    </row>
    <row r="3779" spans="1:8" x14ac:dyDescent="0.25">
      <c r="A3779" s="793"/>
      <c r="E3779" s="176"/>
      <c r="F3779" s="176"/>
      <c r="G3779" s="177"/>
      <c r="H3779" s="177"/>
    </row>
    <row r="3780" spans="1:8" x14ac:dyDescent="0.25">
      <c r="A3780" s="793"/>
      <c r="E3780" s="176"/>
      <c r="F3780" s="176"/>
      <c r="G3780" s="177"/>
      <c r="H3780" s="177"/>
    </row>
    <row r="3781" spans="1:8" x14ac:dyDescent="0.25">
      <c r="A3781" s="793"/>
      <c r="E3781" s="176"/>
      <c r="F3781" s="176"/>
      <c r="G3781" s="177"/>
      <c r="H3781" s="177"/>
    </row>
    <row r="3782" spans="1:8" x14ac:dyDescent="0.25">
      <c r="A3782" s="793"/>
      <c r="E3782" s="176"/>
      <c r="F3782" s="176"/>
      <c r="G3782" s="177"/>
      <c r="H3782" s="177"/>
    </row>
    <row r="3783" spans="1:8" x14ac:dyDescent="0.25">
      <c r="A3783" s="793"/>
      <c r="E3783" s="176"/>
      <c r="F3783" s="176"/>
      <c r="G3783" s="177"/>
      <c r="H3783" s="177"/>
    </row>
    <row r="3784" spans="1:8" x14ac:dyDescent="0.25">
      <c r="A3784" s="793"/>
      <c r="E3784" s="176"/>
      <c r="F3784" s="176"/>
      <c r="G3784" s="177"/>
      <c r="H3784" s="177"/>
    </row>
    <row r="3785" spans="1:8" x14ac:dyDescent="0.25">
      <c r="A3785" s="793"/>
      <c r="E3785" s="176"/>
      <c r="F3785" s="176"/>
      <c r="G3785" s="177"/>
      <c r="H3785" s="177"/>
    </row>
    <row r="3786" spans="1:8" x14ac:dyDescent="0.25">
      <c r="A3786" s="793"/>
      <c r="E3786" s="176"/>
      <c r="F3786" s="176"/>
      <c r="G3786" s="177"/>
      <c r="H3786" s="177"/>
    </row>
    <row r="3787" spans="1:8" x14ac:dyDescent="0.25">
      <c r="A3787" s="793"/>
      <c r="E3787" s="176"/>
      <c r="F3787" s="176"/>
      <c r="G3787" s="177"/>
      <c r="H3787" s="177"/>
    </row>
    <row r="3788" spans="1:8" x14ac:dyDescent="0.25">
      <c r="A3788" s="793"/>
      <c r="E3788" s="176"/>
      <c r="F3788" s="176"/>
      <c r="G3788" s="177"/>
      <c r="H3788" s="177"/>
    </row>
    <row r="3789" spans="1:8" x14ac:dyDescent="0.25">
      <c r="A3789" s="793"/>
      <c r="E3789" s="176"/>
      <c r="F3789" s="176"/>
      <c r="G3789" s="177"/>
      <c r="H3789" s="177"/>
    </row>
    <row r="3790" spans="1:8" x14ac:dyDescent="0.25">
      <c r="A3790" s="793"/>
      <c r="E3790" s="176"/>
      <c r="F3790" s="176"/>
      <c r="G3790" s="177"/>
      <c r="H3790" s="177"/>
    </row>
    <row r="3791" spans="1:8" x14ac:dyDescent="0.25">
      <c r="A3791" s="793"/>
      <c r="E3791" s="176"/>
      <c r="F3791" s="176"/>
      <c r="G3791" s="177"/>
      <c r="H3791" s="177"/>
    </row>
    <row r="3792" spans="1:8" x14ac:dyDescent="0.25">
      <c r="A3792" s="793"/>
      <c r="E3792" s="176"/>
      <c r="F3792" s="176"/>
      <c r="G3792" s="177"/>
      <c r="H3792" s="177"/>
    </row>
    <row r="3793" spans="1:8" x14ac:dyDescent="0.25">
      <c r="A3793" s="793"/>
      <c r="E3793" s="176"/>
      <c r="F3793" s="176"/>
      <c r="G3793" s="177"/>
      <c r="H3793" s="177"/>
    </row>
    <row r="3794" spans="1:8" x14ac:dyDescent="0.25">
      <c r="A3794" s="793"/>
      <c r="E3794" s="176"/>
      <c r="F3794" s="176"/>
      <c r="G3794" s="177"/>
      <c r="H3794" s="177"/>
    </row>
    <row r="3795" spans="1:8" x14ac:dyDescent="0.25">
      <c r="A3795" s="793"/>
      <c r="E3795" s="176"/>
      <c r="F3795" s="176"/>
      <c r="G3795" s="177"/>
      <c r="H3795" s="177"/>
    </row>
    <row r="3796" spans="1:8" x14ac:dyDescent="0.25">
      <c r="A3796" s="793"/>
      <c r="E3796" s="176"/>
      <c r="F3796" s="176"/>
      <c r="G3796" s="177"/>
      <c r="H3796" s="177"/>
    </row>
    <row r="3797" spans="1:8" x14ac:dyDescent="0.25">
      <c r="A3797" s="793"/>
      <c r="E3797" s="176"/>
      <c r="F3797" s="176"/>
      <c r="G3797" s="177"/>
      <c r="H3797" s="177"/>
    </row>
    <row r="3798" spans="1:8" x14ac:dyDescent="0.25">
      <c r="A3798" s="793"/>
      <c r="E3798" s="176"/>
      <c r="F3798" s="176"/>
      <c r="G3798" s="177"/>
      <c r="H3798" s="177"/>
    </row>
    <row r="3799" spans="1:8" x14ac:dyDescent="0.25">
      <c r="A3799" s="793"/>
      <c r="E3799" s="176"/>
      <c r="F3799" s="176"/>
      <c r="G3799" s="177"/>
      <c r="H3799" s="177"/>
    </row>
    <row r="3800" spans="1:8" x14ac:dyDescent="0.25">
      <c r="A3800" s="793"/>
      <c r="E3800" s="176"/>
      <c r="F3800" s="176"/>
      <c r="G3800" s="177"/>
      <c r="H3800" s="177"/>
    </row>
    <row r="3801" spans="1:8" x14ac:dyDescent="0.25">
      <c r="A3801" s="793"/>
      <c r="E3801" s="176"/>
      <c r="F3801" s="176"/>
      <c r="G3801" s="177"/>
      <c r="H3801" s="177"/>
    </row>
    <row r="3802" spans="1:8" x14ac:dyDescent="0.25">
      <c r="A3802" s="793"/>
      <c r="E3802" s="176"/>
      <c r="F3802" s="176"/>
      <c r="G3802" s="177"/>
      <c r="H3802" s="177"/>
    </row>
    <row r="3803" spans="1:8" x14ac:dyDescent="0.25">
      <c r="A3803" s="793"/>
      <c r="E3803" s="176"/>
      <c r="F3803" s="176"/>
      <c r="G3803" s="177"/>
      <c r="H3803" s="177"/>
    </row>
    <row r="3804" spans="1:8" x14ac:dyDescent="0.25">
      <c r="A3804" s="793"/>
      <c r="E3804" s="176"/>
      <c r="F3804" s="176"/>
      <c r="G3804" s="177"/>
      <c r="H3804" s="177"/>
    </row>
    <row r="3805" spans="1:8" x14ac:dyDescent="0.25">
      <c r="A3805" s="793"/>
      <c r="E3805" s="176"/>
      <c r="F3805" s="176"/>
      <c r="G3805" s="177"/>
      <c r="H3805" s="177"/>
    </row>
    <row r="3806" spans="1:8" x14ac:dyDescent="0.25">
      <c r="A3806" s="793"/>
      <c r="E3806" s="176"/>
      <c r="F3806" s="176"/>
      <c r="G3806" s="177"/>
      <c r="H3806" s="177"/>
    </row>
    <row r="3807" spans="1:8" x14ac:dyDescent="0.25">
      <c r="A3807" s="793"/>
      <c r="E3807" s="176"/>
      <c r="F3807" s="176"/>
      <c r="G3807" s="177"/>
      <c r="H3807" s="177"/>
    </row>
    <row r="3808" spans="1:8" x14ac:dyDescent="0.25">
      <c r="A3808" s="793"/>
      <c r="E3808" s="176"/>
      <c r="F3808" s="176"/>
      <c r="G3808" s="177"/>
      <c r="H3808" s="177"/>
    </row>
    <row r="3809" spans="1:8" x14ac:dyDescent="0.25">
      <c r="A3809" s="793"/>
      <c r="E3809" s="176"/>
      <c r="F3809" s="176"/>
      <c r="G3809" s="177"/>
      <c r="H3809" s="177"/>
    </row>
    <row r="3810" spans="1:8" x14ac:dyDescent="0.25">
      <c r="A3810" s="793"/>
      <c r="E3810" s="176"/>
      <c r="F3810" s="176"/>
      <c r="G3810" s="177"/>
      <c r="H3810" s="177"/>
    </row>
    <row r="3811" spans="1:8" x14ac:dyDescent="0.25">
      <c r="A3811" s="793"/>
      <c r="E3811" s="176"/>
      <c r="F3811" s="176"/>
      <c r="G3811" s="177"/>
      <c r="H3811" s="177"/>
    </row>
    <row r="3812" spans="1:8" x14ac:dyDescent="0.25">
      <c r="A3812" s="793"/>
      <c r="E3812" s="176"/>
      <c r="F3812" s="176"/>
      <c r="G3812" s="177"/>
      <c r="H3812" s="177"/>
    </row>
    <row r="3813" spans="1:8" x14ac:dyDescent="0.25">
      <c r="A3813" s="793"/>
      <c r="E3813" s="176"/>
      <c r="F3813" s="176"/>
      <c r="G3813" s="177"/>
      <c r="H3813" s="177"/>
    </row>
    <row r="3814" spans="1:8" x14ac:dyDescent="0.25">
      <c r="A3814" s="793"/>
      <c r="E3814" s="176"/>
      <c r="F3814" s="176"/>
      <c r="G3814" s="177"/>
      <c r="H3814" s="177"/>
    </row>
    <row r="3815" spans="1:8" x14ac:dyDescent="0.25">
      <c r="A3815" s="793"/>
      <c r="E3815" s="176"/>
      <c r="F3815" s="176"/>
      <c r="G3815" s="177"/>
      <c r="H3815" s="177"/>
    </row>
    <row r="3816" spans="1:8" x14ac:dyDescent="0.25">
      <c r="A3816" s="793"/>
      <c r="E3816" s="176"/>
      <c r="F3816" s="176"/>
      <c r="G3816" s="177"/>
      <c r="H3816" s="177"/>
    </row>
    <row r="3817" spans="1:8" x14ac:dyDescent="0.25">
      <c r="A3817" s="793"/>
      <c r="E3817" s="176"/>
      <c r="F3817" s="176"/>
      <c r="G3817" s="177"/>
      <c r="H3817" s="177"/>
    </row>
    <row r="3818" spans="1:8" x14ac:dyDescent="0.25">
      <c r="A3818" s="793"/>
      <c r="E3818" s="176"/>
      <c r="F3818" s="176"/>
      <c r="G3818" s="177"/>
      <c r="H3818" s="177"/>
    </row>
    <row r="3819" spans="1:8" x14ac:dyDescent="0.25">
      <c r="A3819" s="793"/>
      <c r="E3819" s="176"/>
      <c r="F3819" s="176"/>
      <c r="G3819" s="177"/>
      <c r="H3819" s="177"/>
    </row>
    <row r="3820" spans="1:8" x14ac:dyDescent="0.25">
      <c r="A3820" s="793"/>
      <c r="E3820" s="176"/>
      <c r="F3820" s="176"/>
      <c r="G3820" s="177"/>
      <c r="H3820" s="177"/>
    </row>
    <row r="3821" spans="1:8" x14ac:dyDescent="0.25">
      <c r="A3821" s="793"/>
      <c r="E3821" s="176"/>
      <c r="F3821" s="176"/>
      <c r="G3821" s="177"/>
      <c r="H3821" s="177"/>
    </row>
    <row r="3822" spans="1:8" x14ac:dyDescent="0.25">
      <c r="A3822" s="793"/>
      <c r="E3822" s="176"/>
      <c r="F3822" s="176"/>
      <c r="G3822" s="177"/>
      <c r="H3822" s="177"/>
    </row>
    <row r="3823" spans="1:8" x14ac:dyDescent="0.25">
      <c r="A3823" s="793"/>
      <c r="E3823" s="176"/>
      <c r="F3823" s="176"/>
      <c r="G3823" s="177"/>
      <c r="H3823" s="177"/>
    </row>
    <row r="3824" spans="1:8" x14ac:dyDescent="0.25">
      <c r="A3824" s="793"/>
      <c r="E3824" s="176"/>
      <c r="F3824" s="176"/>
      <c r="G3824" s="177"/>
      <c r="H3824" s="177"/>
    </row>
    <row r="3825" spans="1:8" x14ac:dyDescent="0.25">
      <c r="A3825" s="793"/>
      <c r="E3825" s="176"/>
      <c r="F3825" s="176"/>
      <c r="G3825" s="177"/>
      <c r="H3825" s="177"/>
    </row>
    <row r="3826" spans="1:8" x14ac:dyDescent="0.25">
      <c r="A3826" s="793"/>
      <c r="E3826" s="176"/>
      <c r="F3826" s="176"/>
      <c r="G3826" s="177"/>
      <c r="H3826" s="177"/>
    </row>
    <row r="3827" spans="1:8" x14ac:dyDescent="0.25">
      <c r="A3827" s="793"/>
      <c r="E3827" s="176"/>
      <c r="F3827" s="176"/>
      <c r="G3827" s="177"/>
      <c r="H3827" s="177"/>
    </row>
    <row r="3828" spans="1:8" x14ac:dyDescent="0.25">
      <c r="A3828" s="793"/>
      <c r="E3828" s="176"/>
      <c r="F3828" s="176"/>
      <c r="G3828" s="177"/>
      <c r="H3828" s="177"/>
    </row>
    <row r="3829" spans="1:8" x14ac:dyDescent="0.25">
      <c r="A3829" s="793"/>
      <c r="E3829" s="176"/>
      <c r="F3829" s="176"/>
      <c r="G3829" s="177"/>
      <c r="H3829" s="177"/>
    </row>
    <row r="3830" spans="1:8" x14ac:dyDescent="0.25">
      <c r="A3830" s="793"/>
      <c r="E3830" s="176"/>
      <c r="F3830" s="176"/>
      <c r="G3830" s="177"/>
      <c r="H3830" s="177"/>
    </row>
    <row r="3831" spans="1:8" x14ac:dyDescent="0.25">
      <c r="A3831" s="793"/>
      <c r="E3831" s="176"/>
      <c r="F3831" s="176"/>
      <c r="G3831" s="177"/>
      <c r="H3831" s="177"/>
    </row>
    <row r="3832" spans="1:8" x14ac:dyDescent="0.25">
      <c r="A3832" s="793"/>
      <c r="E3832" s="176"/>
      <c r="F3832" s="176"/>
      <c r="G3832" s="177"/>
      <c r="H3832" s="177"/>
    </row>
    <row r="3833" spans="1:8" x14ac:dyDescent="0.25">
      <c r="A3833" s="793"/>
      <c r="E3833" s="176"/>
      <c r="F3833" s="176"/>
      <c r="G3833" s="177"/>
      <c r="H3833" s="177"/>
    </row>
    <row r="3834" spans="1:8" x14ac:dyDescent="0.25">
      <c r="A3834" s="793"/>
      <c r="E3834" s="176"/>
      <c r="F3834" s="176"/>
      <c r="G3834" s="177"/>
      <c r="H3834" s="177"/>
    </row>
    <row r="3835" spans="1:8" x14ac:dyDescent="0.25">
      <c r="A3835" s="793"/>
      <c r="E3835" s="176"/>
      <c r="F3835" s="176"/>
      <c r="G3835" s="177"/>
      <c r="H3835" s="177"/>
    </row>
    <row r="3836" spans="1:8" x14ac:dyDescent="0.25">
      <c r="A3836" s="793"/>
      <c r="E3836" s="176"/>
      <c r="F3836" s="176"/>
      <c r="G3836" s="177"/>
      <c r="H3836" s="177"/>
    </row>
    <row r="3837" spans="1:8" x14ac:dyDescent="0.25">
      <c r="A3837" s="793"/>
      <c r="E3837" s="176"/>
      <c r="F3837" s="176"/>
      <c r="G3837" s="177"/>
      <c r="H3837" s="177"/>
    </row>
    <row r="3838" spans="1:8" x14ac:dyDescent="0.25">
      <c r="A3838" s="793"/>
      <c r="E3838" s="176"/>
      <c r="F3838" s="176"/>
      <c r="G3838" s="177"/>
      <c r="H3838" s="177"/>
    </row>
    <row r="3839" spans="1:8" x14ac:dyDescent="0.25">
      <c r="A3839" s="793"/>
      <c r="E3839" s="176"/>
      <c r="F3839" s="176"/>
      <c r="G3839" s="177"/>
      <c r="H3839" s="177"/>
    </row>
    <row r="3840" spans="1:8" x14ac:dyDescent="0.25">
      <c r="A3840" s="793"/>
      <c r="E3840" s="176"/>
      <c r="F3840" s="176"/>
      <c r="G3840" s="177"/>
      <c r="H3840" s="177"/>
    </row>
    <row r="3841" spans="1:8" x14ac:dyDescent="0.25">
      <c r="A3841" s="793"/>
      <c r="E3841" s="176"/>
      <c r="F3841" s="176"/>
      <c r="G3841" s="177"/>
      <c r="H3841" s="177"/>
    </row>
    <row r="3842" spans="1:8" x14ac:dyDescent="0.25">
      <c r="A3842" s="793"/>
      <c r="E3842" s="176"/>
      <c r="F3842" s="176"/>
      <c r="G3842" s="177"/>
      <c r="H3842" s="177"/>
    </row>
    <row r="3843" spans="1:8" x14ac:dyDescent="0.25">
      <c r="A3843" s="793"/>
      <c r="E3843" s="176"/>
      <c r="F3843" s="176"/>
      <c r="G3843" s="177"/>
      <c r="H3843" s="177"/>
    </row>
    <row r="3844" spans="1:8" x14ac:dyDescent="0.25">
      <c r="A3844" s="793"/>
      <c r="E3844" s="176"/>
      <c r="F3844" s="176"/>
      <c r="G3844" s="177"/>
      <c r="H3844" s="177"/>
    </row>
    <row r="3845" spans="1:8" x14ac:dyDescent="0.25">
      <c r="A3845" s="793"/>
      <c r="E3845" s="176"/>
      <c r="F3845" s="176"/>
      <c r="G3845" s="177"/>
      <c r="H3845" s="177"/>
    </row>
    <row r="3846" spans="1:8" x14ac:dyDescent="0.25">
      <c r="A3846" s="793"/>
      <c r="E3846" s="176"/>
      <c r="F3846" s="176"/>
      <c r="G3846" s="177"/>
      <c r="H3846" s="177"/>
    </row>
    <row r="3847" spans="1:8" x14ac:dyDescent="0.25">
      <c r="A3847" s="793"/>
      <c r="E3847" s="176"/>
      <c r="F3847" s="176"/>
      <c r="G3847" s="177"/>
      <c r="H3847" s="177"/>
    </row>
    <row r="3848" spans="1:8" x14ac:dyDescent="0.25">
      <c r="A3848" s="793"/>
      <c r="E3848" s="176"/>
      <c r="F3848" s="176"/>
      <c r="G3848" s="177"/>
      <c r="H3848" s="177"/>
    </row>
    <row r="3849" spans="1:8" x14ac:dyDescent="0.25">
      <c r="A3849" s="793"/>
      <c r="E3849" s="176"/>
      <c r="F3849" s="176"/>
      <c r="G3849" s="177"/>
      <c r="H3849" s="177"/>
    </row>
    <row r="3850" spans="1:8" x14ac:dyDescent="0.25">
      <c r="A3850" s="793"/>
      <c r="E3850" s="176"/>
      <c r="F3850" s="176"/>
      <c r="G3850" s="177"/>
      <c r="H3850" s="177"/>
    </row>
    <row r="3851" spans="1:8" x14ac:dyDescent="0.25">
      <c r="A3851" s="793"/>
      <c r="E3851" s="176"/>
      <c r="F3851" s="176"/>
      <c r="G3851" s="177"/>
      <c r="H3851" s="177"/>
    </row>
    <row r="3852" spans="1:8" x14ac:dyDescent="0.25">
      <c r="A3852" s="793"/>
      <c r="E3852" s="176"/>
      <c r="F3852" s="176"/>
      <c r="G3852" s="177"/>
      <c r="H3852" s="177"/>
    </row>
    <row r="3853" spans="1:8" x14ac:dyDescent="0.25">
      <c r="A3853" s="793"/>
      <c r="E3853" s="176"/>
      <c r="F3853" s="176"/>
      <c r="G3853" s="177"/>
      <c r="H3853" s="177"/>
    </row>
    <row r="3854" spans="1:8" x14ac:dyDescent="0.25">
      <c r="A3854" s="793"/>
      <c r="E3854" s="176"/>
      <c r="F3854" s="176"/>
      <c r="G3854" s="177"/>
      <c r="H3854" s="177"/>
    </row>
    <row r="3855" spans="1:8" x14ac:dyDescent="0.25">
      <c r="A3855" s="793"/>
      <c r="E3855" s="176"/>
      <c r="F3855" s="176"/>
      <c r="G3855" s="177"/>
      <c r="H3855" s="177"/>
    </row>
    <row r="3856" spans="1:8" x14ac:dyDescent="0.25">
      <c r="A3856" s="793"/>
      <c r="E3856" s="176"/>
      <c r="F3856" s="176"/>
      <c r="G3856" s="177"/>
      <c r="H3856" s="177"/>
    </row>
    <row r="3857" spans="1:8" x14ac:dyDescent="0.25">
      <c r="A3857" s="793"/>
      <c r="E3857" s="176"/>
      <c r="F3857" s="176"/>
      <c r="G3857" s="177"/>
      <c r="H3857" s="177"/>
    </row>
    <row r="3858" spans="1:8" x14ac:dyDescent="0.25">
      <c r="A3858" s="793"/>
      <c r="E3858" s="176"/>
      <c r="F3858" s="176"/>
      <c r="G3858" s="177"/>
      <c r="H3858" s="177"/>
    </row>
    <row r="3859" spans="1:8" x14ac:dyDescent="0.25">
      <c r="A3859" s="793"/>
      <c r="E3859" s="176"/>
      <c r="F3859" s="176"/>
      <c r="G3859" s="177"/>
      <c r="H3859" s="177"/>
    </row>
    <row r="3860" spans="1:8" x14ac:dyDescent="0.25">
      <c r="A3860" s="793"/>
      <c r="E3860" s="176"/>
      <c r="F3860" s="176"/>
      <c r="G3860" s="177"/>
      <c r="H3860" s="177"/>
    </row>
    <row r="3861" spans="1:8" x14ac:dyDescent="0.25">
      <c r="A3861" s="793"/>
      <c r="E3861" s="176"/>
      <c r="F3861" s="176"/>
      <c r="G3861" s="177"/>
      <c r="H3861" s="177"/>
    </row>
    <row r="3862" spans="1:8" x14ac:dyDescent="0.25">
      <c r="A3862" s="793"/>
      <c r="E3862" s="176"/>
      <c r="F3862" s="176"/>
      <c r="G3862" s="177"/>
      <c r="H3862" s="177"/>
    </row>
    <row r="3863" spans="1:8" x14ac:dyDescent="0.25">
      <c r="A3863" s="793"/>
      <c r="E3863" s="176"/>
      <c r="F3863" s="176"/>
      <c r="G3863" s="177"/>
      <c r="H3863" s="177"/>
    </row>
    <row r="3864" spans="1:8" x14ac:dyDescent="0.25">
      <c r="A3864" s="793"/>
      <c r="E3864" s="176"/>
      <c r="F3864" s="176"/>
      <c r="G3864" s="177"/>
      <c r="H3864" s="177"/>
    </row>
    <row r="3865" spans="1:8" x14ac:dyDescent="0.25">
      <c r="A3865" s="793"/>
      <c r="E3865" s="176"/>
      <c r="F3865" s="176"/>
      <c r="G3865" s="177"/>
      <c r="H3865" s="177"/>
    </row>
    <row r="3866" spans="1:8" x14ac:dyDescent="0.25">
      <c r="A3866" s="793"/>
      <c r="E3866" s="176"/>
      <c r="F3866" s="176"/>
      <c r="G3866" s="177"/>
      <c r="H3866" s="177"/>
    </row>
    <row r="3867" spans="1:8" x14ac:dyDescent="0.25">
      <c r="A3867" s="793"/>
      <c r="E3867" s="176"/>
      <c r="F3867" s="176"/>
      <c r="G3867" s="177"/>
      <c r="H3867" s="177"/>
    </row>
    <row r="3868" spans="1:8" x14ac:dyDescent="0.25">
      <c r="A3868" s="793"/>
      <c r="E3868" s="176"/>
      <c r="F3868" s="176"/>
      <c r="G3868" s="177"/>
      <c r="H3868" s="177"/>
    </row>
    <row r="3869" spans="1:8" x14ac:dyDescent="0.25">
      <c r="A3869" s="793"/>
      <c r="E3869" s="176"/>
      <c r="F3869" s="176"/>
      <c r="G3869" s="177"/>
      <c r="H3869" s="177"/>
    </row>
    <row r="3870" spans="1:8" x14ac:dyDescent="0.25">
      <c r="A3870" s="793"/>
      <c r="E3870" s="176"/>
      <c r="F3870" s="176"/>
      <c r="G3870" s="177"/>
      <c r="H3870" s="177"/>
    </row>
    <row r="3871" spans="1:8" x14ac:dyDescent="0.25">
      <c r="A3871" s="793"/>
      <c r="E3871" s="176"/>
      <c r="F3871" s="176"/>
      <c r="G3871" s="177"/>
      <c r="H3871" s="177"/>
    </row>
    <row r="3872" spans="1:8" x14ac:dyDescent="0.25">
      <c r="A3872" s="793"/>
      <c r="E3872" s="176"/>
      <c r="F3872" s="176"/>
      <c r="G3872" s="177"/>
      <c r="H3872" s="177"/>
    </row>
    <row r="3873" spans="1:8" x14ac:dyDescent="0.25">
      <c r="A3873" s="793"/>
      <c r="E3873" s="176"/>
      <c r="F3873" s="176"/>
      <c r="G3873" s="177"/>
      <c r="H3873" s="177"/>
    </row>
    <row r="3874" spans="1:8" x14ac:dyDescent="0.25">
      <c r="A3874" s="793"/>
      <c r="E3874" s="176"/>
      <c r="F3874" s="176"/>
      <c r="G3874" s="177"/>
      <c r="H3874" s="177"/>
    </row>
    <row r="3875" spans="1:8" x14ac:dyDescent="0.25">
      <c r="A3875" s="793"/>
      <c r="E3875" s="176"/>
      <c r="F3875" s="176"/>
      <c r="G3875" s="177"/>
      <c r="H3875" s="177"/>
    </row>
    <row r="3876" spans="1:8" x14ac:dyDescent="0.25">
      <c r="A3876" s="793"/>
      <c r="E3876" s="176"/>
      <c r="F3876" s="176"/>
      <c r="G3876" s="177"/>
      <c r="H3876" s="177"/>
    </row>
    <row r="3877" spans="1:8" x14ac:dyDescent="0.25">
      <c r="A3877" s="793"/>
      <c r="E3877" s="176"/>
      <c r="F3877" s="176"/>
      <c r="G3877" s="177"/>
      <c r="H3877" s="177"/>
    </row>
    <row r="3878" spans="1:8" x14ac:dyDescent="0.25">
      <c r="A3878" s="793"/>
      <c r="E3878" s="176"/>
      <c r="F3878" s="176"/>
      <c r="G3878" s="177"/>
      <c r="H3878" s="177"/>
    </row>
    <row r="3879" spans="1:8" x14ac:dyDescent="0.25">
      <c r="A3879" s="793"/>
      <c r="E3879" s="176"/>
      <c r="F3879" s="176"/>
      <c r="G3879" s="177"/>
      <c r="H3879" s="177"/>
    </row>
    <row r="3880" spans="1:8" x14ac:dyDescent="0.25">
      <c r="A3880" s="793"/>
      <c r="E3880" s="176"/>
      <c r="F3880" s="176"/>
      <c r="G3880" s="177"/>
      <c r="H3880" s="177"/>
    </row>
    <row r="3881" spans="1:8" x14ac:dyDescent="0.25">
      <c r="A3881" s="793"/>
      <c r="E3881" s="176"/>
      <c r="F3881" s="176"/>
      <c r="G3881" s="177"/>
      <c r="H3881" s="177"/>
    </row>
    <row r="3882" spans="1:8" x14ac:dyDescent="0.25">
      <c r="A3882" s="793"/>
      <c r="E3882" s="176"/>
      <c r="F3882" s="176"/>
      <c r="G3882" s="177"/>
      <c r="H3882" s="177"/>
    </row>
    <row r="3883" spans="1:8" x14ac:dyDescent="0.25">
      <c r="A3883" s="793"/>
      <c r="E3883" s="176"/>
      <c r="F3883" s="176"/>
      <c r="G3883" s="177"/>
      <c r="H3883" s="177"/>
    </row>
    <row r="3884" spans="1:8" x14ac:dyDescent="0.25">
      <c r="A3884" s="793"/>
      <c r="E3884" s="176"/>
      <c r="F3884" s="176"/>
      <c r="G3884" s="177"/>
      <c r="H3884" s="177"/>
    </row>
    <row r="3885" spans="1:8" x14ac:dyDescent="0.25">
      <c r="A3885" s="793"/>
      <c r="E3885" s="176"/>
      <c r="F3885" s="176"/>
      <c r="G3885" s="177"/>
      <c r="H3885" s="177"/>
    </row>
    <row r="3886" spans="1:8" x14ac:dyDescent="0.25">
      <c r="A3886" s="793"/>
      <c r="E3886" s="176"/>
      <c r="F3886" s="176"/>
      <c r="G3886" s="177"/>
      <c r="H3886" s="177"/>
    </row>
    <row r="3887" spans="1:8" x14ac:dyDescent="0.25">
      <c r="A3887" s="793"/>
      <c r="E3887" s="176"/>
      <c r="F3887" s="176"/>
      <c r="G3887" s="177"/>
      <c r="H3887" s="177"/>
    </row>
    <row r="3888" spans="1:8" x14ac:dyDescent="0.25">
      <c r="A3888" s="793"/>
      <c r="E3888" s="176"/>
      <c r="F3888" s="176"/>
      <c r="G3888" s="177"/>
      <c r="H3888" s="177"/>
    </row>
    <row r="3889" spans="1:8" x14ac:dyDescent="0.25">
      <c r="A3889" s="793"/>
      <c r="E3889" s="176"/>
      <c r="F3889" s="176"/>
      <c r="G3889" s="177"/>
      <c r="H3889" s="177"/>
    </row>
    <row r="3890" spans="1:8" x14ac:dyDescent="0.25">
      <c r="A3890" s="793"/>
      <c r="E3890" s="176"/>
      <c r="F3890" s="176"/>
      <c r="G3890" s="177"/>
      <c r="H3890" s="177"/>
    </row>
    <row r="3891" spans="1:8" x14ac:dyDescent="0.25">
      <c r="A3891" s="793"/>
      <c r="E3891" s="176"/>
      <c r="F3891" s="176"/>
      <c r="G3891" s="177"/>
      <c r="H3891" s="177"/>
    </row>
    <row r="3892" spans="1:8" x14ac:dyDescent="0.25">
      <c r="A3892" s="793"/>
      <c r="E3892" s="176"/>
      <c r="F3892" s="176"/>
      <c r="G3892" s="177"/>
      <c r="H3892" s="177"/>
    </row>
    <row r="3893" spans="1:8" x14ac:dyDescent="0.25">
      <c r="A3893" s="793"/>
      <c r="E3893" s="176"/>
      <c r="F3893" s="176"/>
      <c r="G3893" s="177"/>
      <c r="H3893" s="177"/>
    </row>
    <row r="3894" spans="1:8" x14ac:dyDescent="0.25">
      <c r="A3894" s="793"/>
      <c r="E3894" s="176"/>
      <c r="F3894" s="176"/>
      <c r="G3894" s="177"/>
      <c r="H3894" s="177"/>
    </row>
    <row r="3895" spans="1:8" x14ac:dyDescent="0.25">
      <c r="A3895" s="793"/>
      <c r="E3895" s="176"/>
      <c r="F3895" s="176"/>
      <c r="G3895" s="177"/>
      <c r="H3895" s="177"/>
    </row>
    <row r="3896" spans="1:8" x14ac:dyDescent="0.25">
      <c r="A3896" s="793"/>
      <c r="E3896" s="176"/>
      <c r="F3896" s="176"/>
      <c r="G3896" s="177"/>
      <c r="H3896" s="177"/>
    </row>
    <row r="3897" spans="1:8" x14ac:dyDescent="0.25">
      <c r="A3897" s="793"/>
      <c r="E3897" s="176"/>
      <c r="F3897" s="176"/>
      <c r="G3897" s="177"/>
      <c r="H3897" s="177"/>
    </row>
    <row r="3898" spans="1:8" x14ac:dyDescent="0.25">
      <c r="A3898" s="793"/>
      <c r="E3898" s="176"/>
      <c r="F3898" s="176"/>
      <c r="G3898" s="177"/>
      <c r="H3898" s="177"/>
    </row>
    <row r="3899" spans="1:8" x14ac:dyDescent="0.25">
      <c r="A3899" s="793"/>
      <c r="E3899" s="176"/>
      <c r="F3899" s="176"/>
      <c r="G3899" s="177"/>
      <c r="H3899" s="177"/>
    </row>
    <row r="3900" spans="1:8" x14ac:dyDescent="0.25">
      <c r="A3900" s="793"/>
      <c r="E3900" s="176"/>
      <c r="F3900" s="176"/>
      <c r="G3900" s="177"/>
      <c r="H3900" s="177"/>
    </row>
    <row r="3901" spans="1:8" x14ac:dyDescent="0.25">
      <c r="A3901" s="793"/>
      <c r="E3901" s="176"/>
      <c r="F3901" s="176"/>
      <c r="G3901" s="177"/>
      <c r="H3901" s="177"/>
    </row>
    <row r="3902" spans="1:8" x14ac:dyDescent="0.25">
      <c r="A3902" s="793"/>
      <c r="E3902" s="176"/>
      <c r="F3902" s="176"/>
      <c r="G3902" s="177"/>
      <c r="H3902" s="177"/>
    </row>
    <row r="3903" spans="1:8" x14ac:dyDescent="0.25">
      <c r="A3903" s="793"/>
      <c r="E3903" s="176"/>
      <c r="F3903" s="176"/>
      <c r="G3903" s="177"/>
      <c r="H3903" s="177"/>
    </row>
    <row r="3904" spans="1:8" x14ac:dyDescent="0.25">
      <c r="A3904" s="793"/>
      <c r="E3904" s="176"/>
      <c r="F3904" s="176"/>
      <c r="G3904" s="177"/>
      <c r="H3904" s="177"/>
    </row>
    <row r="3905" spans="1:8" x14ac:dyDescent="0.25">
      <c r="A3905" s="793"/>
      <c r="E3905" s="176"/>
      <c r="F3905" s="176"/>
      <c r="G3905" s="177"/>
      <c r="H3905" s="177"/>
    </row>
    <row r="3906" spans="1:8" x14ac:dyDescent="0.25">
      <c r="A3906" s="793"/>
      <c r="E3906" s="176"/>
      <c r="F3906" s="176"/>
      <c r="G3906" s="177"/>
      <c r="H3906" s="177"/>
    </row>
    <row r="3907" spans="1:8" x14ac:dyDescent="0.25">
      <c r="A3907" s="793"/>
      <c r="E3907" s="176"/>
      <c r="F3907" s="176"/>
      <c r="G3907" s="177"/>
      <c r="H3907" s="177"/>
    </row>
    <row r="3908" spans="1:8" x14ac:dyDescent="0.25">
      <c r="A3908" s="793"/>
      <c r="E3908" s="176"/>
      <c r="F3908" s="176"/>
      <c r="G3908" s="177"/>
      <c r="H3908" s="177"/>
    </row>
    <row r="3909" spans="1:8" x14ac:dyDescent="0.25">
      <c r="A3909" s="793"/>
      <c r="E3909" s="176"/>
      <c r="F3909" s="176"/>
      <c r="G3909" s="177"/>
      <c r="H3909" s="177"/>
    </row>
    <row r="3910" spans="1:8" x14ac:dyDescent="0.25">
      <c r="A3910" s="793"/>
      <c r="E3910" s="176"/>
      <c r="F3910" s="176"/>
      <c r="G3910" s="177"/>
      <c r="H3910" s="177"/>
    </row>
    <row r="3911" spans="1:8" x14ac:dyDescent="0.25">
      <c r="A3911" s="793"/>
      <c r="E3911" s="176"/>
      <c r="F3911" s="176"/>
      <c r="G3911" s="177"/>
      <c r="H3911" s="177"/>
    </row>
    <row r="3912" spans="1:8" x14ac:dyDescent="0.25">
      <c r="A3912" s="793"/>
      <c r="E3912" s="176"/>
      <c r="F3912" s="176"/>
      <c r="G3912" s="177"/>
      <c r="H3912" s="177"/>
    </row>
    <row r="3913" spans="1:8" x14ac:dyDescent="0.25">
      <c r="A3913" s="793"/>
      <c r="E3913" s="176"/>
      <c r="F3913" s="176"/>
      <c r="G3913" s="177"/>
      <c r="H3913" s="177"/>
    </row>
    <row r="3914" spans="1:8" x14ac:dyDescent="0.25">
      <c r="A3914" s="793"/>
      <c r="E3914" s="176"/>
      <c r="F3914" s="176"/>
      <c r="G3914" s="177"/>
      <c r="H3914" s="177"/>
    </row>
    <row r="3915" spans="1:8" x14ac:dyDescent="0.25">
      <c r="A3915" s="793"/>
      <c r="E3915" s="176"/>
      <c r="F3915" s="176"/>
      <c r="G3915" s="177"/>
      <c r="H3915" s="177"/>
    </row>
    <row r="3916" spans="1:8" x14ac:dyDescent="0.25">
      <c r="A3916" s="793"/>
      <c r="E3916" s="176"/>
      <c r="F3916" s="176"/>
      <c r="G3916" s="177"/>
      <c r="H3916" s="177"/>
    </row>
    <row r="3917" spans="1:8" x14ac:dyDescent="0.25">
      <c r="A3917" s="793"/>
      <c r="E3917" s="176"/>
      <c r="F3917" s="176"/>
      <c r="G3917" s="177"/>
      <c r="H3917" s="177"/>
    </row>
    <row r="3918" spans="1:8" x14ac:dyDescent="0.25">
      <c r="A3918" s="793"/>
      <c r="E3918" s="176"/>
      <c r="F3918" s="176"/>
      <c r="G3918" s="177"/>
      <c r="H3918" s="177"/>
    </row>
    <row r="3919" spans="1:8" x14ac:dyDescent="0.25">
      <c r="A3919" s="793"/>
      <c r="E3919" s="176"/>
      <c r="F3919" s="176"/>
      <c r="G3919" s="177"/>
      <c r="H3919" s="177"/>
    </row>
    <row r="3920" spans="1:8" x14ac:dyDescent="0.25">
      <c r="A3920" s="793"/>
      <c r="E3920" s="176"/>
      <c r="F3920" s="176"/>
      <c r="G3920" s="177"/>
      <c r="H3920" s="177"/>
    </row>
    <row r="3921" spans="1:8" x14ac:dyDescent="0.25">
      <c r="A3921" s="793"/>
      <c r="E3921" s="176"/>
      <c r="F3921" s="176"/>
      <c r="G3921" s="177"/>
      <c r="H3921" s="177"/>
    </row>
    <row r="3922" spans="1:8" x14ac:dyDescent="0.25">
      <c r="A3922" s="793"/>
      <c r="E3922" s="176"/>
      <c r="F3922" s="176"/>
      <c r="G3922" s="177"/>
      <c r="H3922" s="177"/>
    </row>
    <row r="3923" spans="1:8" x14ac:dyDescent="0.25">
      <c r="A3923" s="793"/>
      <c r="E3923" s="176"/>
      <c r="F3923" s="176"/>
      <c r="G3923" s="177"/>
      <c r="H3923" s="177"/>
    </row>
    <row r="3924" spans="1:8" x14ac:dyDescent="0.25">
      <c r="A3924" s="793"/>
      <c r="E3924" s="176"/>
      <c r="F3924" s="176"/>
      <c r="G3924" s="177"/>
      <c r="H3924" s="177"/>
    </row>
    <row r="3925" spans="1:8" x14ac:dyDescent="0.25">
      <c r="A3925" s="793"/>
      <c r="E3925" s="176"/>
      <c r="F3925" s="176"/>
      <c r="G3925" s="177"/>
      <c r="H3925" s="177"/>
    </row>
    <row r="3926" spans="1:8" x14ac:dyDescent="0.25">
      <c r="A3926" s="793"/>
      <c r="E3926" s="176"/>
      <c r="F3926" s="176"/>
      <c r="G3926" s="177"/>
      <c r="H3926" s="177"/>
    </row>
    <row r="3927" spans="1:8" x14ac:dyDescent="0.25">
      <c r="A3927" s="793"/>
      <c r="E3927" s="176"/>
      <c r="F3927" s="176"/>
      <c r="G3927" s="177"/>
      <c r="H3927" s="177"/>
    </row>
    <row r="3928" spans="1:8" x14ac:dyDescent="0.25">
      <c r="A3928" s="793"/>
      <c r="E3928" s="176"/>
      <c r="F3928" s="176"/>
      <c r="G3928" s="177"/>
      <c r="H3928" s="177"/>
    </row>
    <row r="3929" spans="1:8" x14ac:dyDescent="0.25">
      <c r="A3929" s="793"/>
      <c r="E3929" s="176"/>
      <c r="F3929" s="176"/>
      <c r="G3929" s="177"/>
      <c r="H3929" s="177"/>
    </row>
    <row r="3930" spans="1:8" x14ac:dyDescent="0.25">
      <c r="A3930" s="793"/>
      <c r="E3930" s="176"/>
      <c r="F3930" s="176"/>
      <c r="G3930" s="177"/>
      <c r="H3930" s="177"/>
    </row>
    <row r="3931" spans="1:8" x14ac:dyDescent="0.25">
      <c r="A3931" s="793"/>
      <c r="E3931" s="176"/>
      <c r="F3931" s="176"/>
      <c r="G3931" s="177"/>
      <c r="H3931" s="177"/>
    </row>
    <row r="3932" spans="1:8" x14ac:dyDescent="0.25">
      <c r="A3932" s="793"/>
      <c r="E3932" s="176"/>
      <c r="F3932" s="176"/>
      <c r="G3932" s="177"/>
      <c r="H3932" s="177"/>
    </row>
    <row r="3933" spans="1:8" x14ac:dyDescent="0.25">
      <c r="A3933" s="793"/>
      <c r="E3933" s="176"/>
      <c r="F3933" s="176"/>
      <c r="G3933" s="177"/>
      <c r="H3933" s="177"/>
    </row>
    <row r="3934" spans="1:8" x14ac:dyDescent="0.25">
      <c r="A3934" s="793"/>
      <c r="E3934" s="176"/>
      <c r="F3934" s="176"/>
      <c r="G3934" s="177"/>
      <c r="H3934" s="177"/>
    </row>
    <row r="3935" spans="1:8" x14ac:dyDescent="0.25">
      <c r="A3935" s="793"/>
      <c r="E3935" s="176"/>
      <c r="F3935" s="176"/>
      <c r="G3935" s="177"/>
      <c r="H3935" s="177"/>
    </row>
    <row r="3936" spans="1:8" x14ac:dyDescent="0.25">
      <c r="A3936" s="793"/>
      <c r="E3936" s="176"/>
      <c r="F3936" s="176"/>
      <c r="G3936" s="177"/>
      <c r="H3936" s="177"/>
    </row>
    <row r="3937" spans="1:8" x14ac:dyDescent="0.25">
      <c r="A3937" s="793"/>
      <c r="E3937" s="176"/>
      <c r="F3937" s="176"/>
      <c r="G3937" s="177"/>
      <c r="H3937" s="177"/>
    </row>
    <row r="3938" spans="1:8" x14ac:dyDescent="0.25">
      <c r="A3938" s="793"/>
      <c r="E3938" s="176"/>
      <c r="F3938" s="176"/>
      <c r="G3938" s="177"/>
      <c r="H3938" s="177"/>
    </row>
    <row r="3939" spans="1:8" x14ac:dyDescent="0.25">
      <c r="A3939" s="793"/>
      <c r="E3939" s="176"/>
      <c r="F3939" s="176"/>
      <c r="G3939" s="177"/>
      <c r="H3939" s="177"/>
    </row>
    <row r="3940" spans="1:8" x14ac:dyDescent="0.25">
      <c r="A3940" s="793"/>
      <c r="E3940" s="176"/>
      <c r="F3940" s="176"/>
      <c r="G3940" s="177"/>
      <c r="H3940" s="177"/>
    </row>
    <row r="3941" spans="1:8" x14ac:dyDescent="0.25">
      <c r="A3941" s="793"/>
      <c r="E3941" s="176"/>
      <c r="F3941" s="176"/>
      <c r="G3941" s="177"/>
      <c r="H3941" s="177"/>
    </row>
    <row r="3942" spans="1:8" x14ac:dyDescent="0.25">
      <c r="A3942" s="793"/>
      <c r="E3942" s="176"/>
      <c r="F3942" s="176"/>
      <c r="G3942" s="177"/>
      <c r="H3942" s="177"/>
    </row>
    <row r="3943" spans="1:8" x14ac:dyDescent="0.25">
      <c r="A3943" s="793"/>
      <c r="E3943" s="176"/>
      <c r="F3943" s="176"/>
      <c r="G3943" s="177"/>
      <c r="H3943" s="177"/>
    </row>
    <row r="3944" spans="1:8" x14ac:dyDescent="0.25">
      <c r="A3944" s="793"/>
      <c r="E3944" s="176"/>
      <c r="F3944" s="176"/>
      <c r="G3944" s="177"/>
      <c r="H3944" s="177"/>
    </row>
    <row r="3945" spans="1:8" x14ac:dyDescent="0.25">
      <c r="A3945" s="793"/>
      <c r="E3945" s="176"/>
      <c r="F3945" s="176"/>
      <c r="G3945" s="177"/>
      <c r="H3945" s="177"/>
    </row>
    <row r="3946" spans="1:8" x14ac:dyDescent="0.25">
      <c r="A3946" s="793"/>
      <c r="E3946" s="176"/>
      <c r="F3946" s="176"/>
      <c r="G3946" s="177"/>
      <c r="H3946" s="177"/>
    </row>
    <row r="3947" spans="1:8" x14ac:dyDescent="0.25">
      <c r="A3947" s="793"/>
      <c r="E3947" s="176"/>
      <c r="F3947" s="176"/>
      <c r="G3947" s="177"/>
      <c r="H3947" s="177"/>
    </row>
    <row r="3948" spans="1:8" x14ac:dyDescent="0.25">
      <c r="A3948" s="793"/>
      <c r="E3948" s="176"/>
      <c r="F3948" s="176"/>
      <c r="G3948" s="177"/>
      <c r="H3948" s="177"/>
    </row>
    <row r="3949" spans="1:8" x14ac:dyDescent="0.25">
      <c r="A3949" s="793"/>
      <c r="E3949" s="176"/>
      <c r="F3949" s="176"/>
      <c r="G3949" s="177"/>
      <c r="H3949" s="177"/>
    </row>
    <row r="3950" spans="1:8" x14ac:dyDescent="0.25">
      <c r="A3950" s="793"/>
      <c r="E3950" s="176"/>
      <c r="F3950" s="176"/>
      <c r="G3950" s="177"/>
      <c r="H3950" s="177"/>
    </row>
    <row r="3951" spans="1:8" x14ac:dyDescent="0.25">
      <c r="A3951" s="793"/>
      <c r="E3951" s="176"/>
      <c r="F3951" s="176"/>
      <c r="G3951" s="177"/>
      <c r="H3951" s="177"/>
    </row>
    <row r="3952" spans="1:8" x14ac:dyDescent="0.25">
      <c r="A3952" s="793"/>
      <c r="E3952" s="176"/>
      <c r="F3952" s="176"/>
      <c r="G3952" s="177"/>
      <c r="H3952" s="177"/>
    </row>
    <row r="3953" spans="1:8" x14ac:dyDescent="0.25">
      <c r="A3953" s="793"/>
      <c r="E3953" s="176"/>
      <c r="F3953" s="176"/>
      <c r="G3953" s="177"/>
      <c r="H3953" s="177"/>
    </row>
    <row r="3954" spans="1:8" x14ac:dyDescent="0.25">
      <c r="A3954" s="793"/>
      <c r="E3954" s="176"/>
      <c r="F3954" s="176"/>
      <c r="G3954" s="177"/>
      <c r="H3954" s="177"/>
    </row>
    <row r="3955" spans="1:8" x14ac:dyDescent="0.25">
      <c r="A3955" s="793"/>
      <c r="E3955" s="176"/>
      <c r="F3955" s="176"/>
      <c r="G3955" s="177"/>
      <c r="H3955" s="177"/>
    </row>
    <row r="3956" spans="1:8" x14ac:dyDescent="0.25">
      <c r="A3956" s="793"/>
      <c r="E3956" s="176"/>
      <c r="F3956" s="176"/>
      <c r="G3956" s="177"/>
      <c r="H3956" s="177"/>
    </row>
    <row r="3957" spans="1:8" x14ac:dyDescent="0.25">
      <c r="A3957" s="793"/>
      <c r="E3957" s="176"/>
      <c r="F3957" s="176"/>
      <c r="G3957" s="177"/>
      <c r="H3957" s="177"/>
    </row>
    <row r="3958" spans="1:8" x14ac:dyDescent="0.25">
      <c r="A3958" s="793"/>
      <c r="E3958" s="176"/>
      <c r="F3958" s="176"/>
      <c r="G3958" s="177"/>
      <c r="H3958" s="177"/>
    </row>
    <row r="3959" spans="1:8" x14ac:dyDescent="0.25">
      <c r="A3959" s="793"/>
      <c r="E3959" s="176"/>
      <c r="F3959" s="176"/>
      <c r="G3959" s="177"/>
      <c r="H3959" s="177"/>
    </row>
    <row r="3960" spans="1:8" x14ac:dyDescent="0.25">
      <c r="A3960" s="793"/>
      <c r="E3960" s="176"/>
      <c r="F3960" s="176"/>
      <c r="G3960" s="177"/>
      <c r="H3960" s="177"/>
    </row>
    <row r="3961" spans="1:8" x14ac:dyDescent="0.25">
      <c r="A3961" s="793"/>
      <c r="E3961" s="176"/>
      <c r="F3961" s="176"/>
      <c r="G3961" s="177"/>
      <c r="H3961" s="177"/>
    </row>
    <row r="3962" spans="1:8" x14ac:dyDescent="0.25">
      <c r="A3962" s="793"/>
      <c r="E3962" s="176"/>
      <c r="F3962" s="176"/>
      <c r="G3962" s="177"/>
      <c r="H3962" s="177"/>
    </row>
    <row r="3963" spans="1:8" x14ac:dyDescent="0.25">
      <c r="A3963" s="793"/>
      <c r="E3963" s="176"/>
      <c r="F3963" s="176"/>
      <c r="G3963" s="177"/>
      <c r="H3963" s="177"/>
    </row>
    <row r="3964" spans="1:8" x14ac:dyDescent="0.25">
      <c r="A3964" s="793"/>
      <c r="E3964" s="176"/>
      <c r="F3964" s="176"/>
      <c r="G3964" s="177"/>
      <c r="H3964" s="177"/>
    </row>
    <row r="3965" spans="1:8" x14ac:dyDescent="0.25">
      <c r="A3965" s="793"/>
      <c r="E3965" s="176"/>
      <c r="F3965" s="176"/>
      <c r="G3965" s="177"/>
      <c r="H3965" s="177"/>
    </row>
    <row r="3966" spans="1:8" x14ac:dyDescent="0.25">
      <c r="A3966" s="793"/>
      <c r="E3966" s="176"/>
      <c r="F3966" s="176"/>
      <c r="G3966" s="177"/>
      <c r="H3966" s="177"/>
    </row>
    <row r="3967" spans="1:8" x14ac:dyDescent="0.25">
      <c r="A3967" s="793"/>
      <c r="E3967" s="176"/>
      <c r="F3967" s="176"/>
      <c r="G3967" s="177"/>
      <c r="H3967" s="177"/>
    </row>
    <row r="3968" spans="1:8" x14ac:dyDescent="0.25">
      <c r="A3968" s="793"/>
      <c r="E3968" s="176"/>
      <c r="F3968" s="176"/>
      <c r="G3968" s="177"/>
      <c r="H3968" s="177"/>
    </row>
    <row r="3969" spans="1:8" x14ac:dyDescent="0.25">
      <c r="A3969" s="793"/>
      <c r="E3969" s="176"/>
      <c r="F3969" s="176"/>
      <c r="G3969" s="177"/>
      <c r="H3969" s="177"/>
    </row>
    <row r="3970" spans="1:8" x14ac:dyDescent="0.25">
      <c r="A3970" s="793"/>
      <c r="E3970" s="176"/>
      <c r="F3970" s="176"/>
      <c r="G3970" s="177"/>
      <c r="H3970" s="177"/>
    </row>
    <row r="3971" spans="1:8" x14ac:dyDescent="0.25">
      <c r="A3971" s="793"/>
      <c r="E3971" s="176"/>
      <c r="F3971" s="176"/>
      <c r="G3971" s="177"/>
      <c r="H3971" s="177"/>
    </row>
    <row r="3972" spans="1:8" x14ac:dyDescent="0.25">
      <c r="A3972" s="793"/>
      <c r="E3972" s="176"/>
      <c r="F3972" s="176"/>
      <c r="G3972" s="177"/>
      <c r="H3972" s="177"/>
    </row>
    <row r="3973" spans="1:8" x14ac:dyDescent="0.25">
      <c r="A3973" s="793"/>
      <c r="E3973" s="176"/>
      <c r="F3973" s="176"/>
      <c r="G3973" s="177"/>
      <c r="H3973" s="177"/>
    </row>
    <row r="3974" spans="1:8" x14ac:dyDescent="0.25">
      <c r="A3974" s="793"/>
      <c r="E3974" s="176"/>
      <c r="F3974" s="176"/>
      <c r="G3974" s="177"/>
      <c r="H3974" s="177"/>
    </row>
    <row r="3975" spans="1:8" x14ac:dyDescent="0.25">
      <c r="A3975" s="793"/>
      <c r="E3975" s="176"/>
      <c r="F3975" s="176"/>
      <c r="G3975" s="177"/>
      <c r="H3975" s="177"/>
    </row>
    <row r="3976" spans="1:8" x14ac:dyDescent="0.25">
      <c r="A3976" s="793"/>
      <c r="E3976" s="176"/>
      <c r="F3976" s="176"/>
      <c r="G3976" s="177"/>
      <c r="H3976" s="177"/>
    </row>
    <row r="3977" spans="1:8" x14ac:dyDescent="0.25">
      <c r="A3977" s="793"/>
      <c r="E3977" s="176"/>
      <c r="F3977" s="176"/>
      <c r="G3977" s="177"/>
      <c r="H3977" s="177"/>
    </row>
    <row r="3978" spans="1:8" x14ac:dyDescent="0.25">
      <c r="A3978" s="793"/>
      <c r="E3978" s="176"/>
      <c r="F3978" s="176"/>
      <c r="G3978" s="177"/>
      <c r="H3978" s="177"/>
    </row>
    <row r="3979" spans="1:8" x14ac:dyDescent="0.25">
      <c r="A3979" s="793"/>
      <c r="E3979" s="176"/>
      <c r="F3979" s="176"/>
      <c r="G3979" s="177"/>
      <c r="H3979" s="177"/>
    </row>
    <row r="3980" spans="1:8" x14ac:dyDescent="0.25">
      <c r="A3980" s="793"/>
      <c r="E3980" s="176"/>
      <c r="F3980" s="176"/>
      <c r="G3980" s="177"/>
      <c r="H3980" s="177"/>
    </row>
    <row r="3981" spans="1:8" x14ac:dyDescent="0.25">
      <c r="A3981" s="793"/>
      <c r="E3981" s="176"/>
      <c r="F3981" s="176"/>
      <c r="G3981" s="177"/>
      <c r="H3981" s="177"/>
    </row>
    <row r="3982" spans="1:8" x14ac:dyDescent="0.25">
      <c r="A3982" s="793"/>
      <c r="E3982" s="176"/>
      <c r="F3982" s="176"/>
      <c r="G3982" s="177"/>
      <c r="H3982" s="177"/>
    </row>
    <row r="3983" spans="1:8" x14ac:dyDescent="0.25">
      <c r="A3983" s="793"/>
      <c r="E3983" s="176"/>
      <c r="F3983" s="176"/>
      <c r="G3983" s="177"/>
      <c r="H3983" s="177"/>
    </row>
    <row r="3984" spans="1:8" x14ac:dyDescent="0.25">
      <c r="A3984" s="793"/>
      <c r="E3984" s="176"/>
      <c r="F3984" s="176"/>
      <c r="G3984" s="177"/>
      <c r="H3984" s="177"/>
    </row>
    <row r="3985" spans="1:8" x14ac:dyDescent="0.25">
      <c r="A3985" s="793"/>
      <c r="E3985" s="176"/>
      <c r="F3985" s="176"/>
      <c r="G3985" s="177"/>
      <c r="H3985" s="177"/>
    </row>
    <row r="3986" spans="1:8" x14ac:dyDescent="0.25">
      <c r="A3986" s="793"/>
      <c r="E3986" s="176"/>
      <c r="F3986" s="176"/>
      <c r="G3986" s="177"/>
      <c r="H3986" s="177"/>
    </row>
    <row r="3987" spans="1:8" x14ac:dyDescent="0.25">
      <c r="A3987" s="793"/>
      <c r="E3987" s="176"/>
      <c r="F3987" s="176"/>
      <c r="G3987" s="177"/>
      <c r="H3987" s="177"/>
    </row>
    <row r="3988" spans="1:8" x14ac:dyDescent="0.25">
      <c r="A3988" s="793"/>
      <c r="E3988" s="176"/>
      <c r="F3988" s="176"/>
      <c r="G3988" s="177"/>
      <c r="H3988" s="177"/>
    </row>
    <row r="3989" spans="1:8" x14ac:dyDescent="0.25">
      <c r="A3989" s="793"/>
      <c r="E3989" s="176"/>
      <c r="F3989" s="176"/>
      <c r="G3989" s="177"/>
      <c r="H3989" s="177"/>
    </row>
    <row r="3990" spans="1:8" x14ac:dyDescent="0.25">
      <c r="A3990" s="793"/>
      <c r="E3990" s="176"/>
      <c r="F3990" s="176"/>
      <c r="G3990" s="177"/>
      <c r="H3990" s="177"/>
    </row>
    <row r="3991" spans="1:8" x14ac:dyDescent="0.25">
      <c r="A3991" s="793"/>
      <c r="E3991" s="176"/>
      <c r="F3991" s="176"/>
      <c r="G3991" s="177"/>
      <c r="H3991" s="177"/>
    </row>
    <row r="3992" spans="1:8" x14ac:dyDescent="0.25">
      <c r="A3992" s="793"/>
      <c r="E3992" s="176"/>
      <c r="F3992" s="176"/>
      <c r="G3992" s="177"/>
      <c r="H3992" s="177"/>
    </row>
    <row r="3993" spans="1:8" x14ac:dyDescent="0.25">
      <c r="A3993" s="793"/>
      <c r="E3993" s="176"/>
      <c r="F3993" s="176"/>
      <c r="G3993" s="177"/>
      <c r="H3993" s="177"/>
    </row>
    <row r="3994" spans="1:8" x14ac:dyDescent="0.25">
      <c r="A3994" s="793"/>
      <c r="E3994" s="176"/>
      <c r="F3994" s="176"/>
      <c r="G3994" s="177"/>
      <c r="H3994" s="177"/>
    </row>
    <row r="3995" spans="1:8" x14ac:dyDescent="0.25">
      <c r="A3995" s="793"/>
      <c r="E3995" s="176"/>
      <c r="F3995" s="176"/>
      <c r="G3995" s="177"/>
      <c r="H3995" s="177"/>
    </row>
    <row r="3996" spans="1:8" x14ac:dyDescent="0.25">
      <c r="A3996" s="793"/>
      <c r="E3996" s="176"/>
      <c r="F3996" s="176"/>
      <c r="G3996" s="177"/>
      <c r="H3996" s="177"/>
    </row>
    <row r="3997" spans="1:8" x14ac:dyDescent="0.25">
      <c r="A3997" s="793"/>
      <c r="E3997" s="176"/>
      <c r="F3997" s="176"/>
      <c r="G3997" s="177"/>
      <c r="H3997" s="177"/>
    </row>
    <row r="3998" spans="1:8" x14ac:dyDescent="0.25">
      <c r="A3998" s="793"/>
      <c r="E3998" s="176"/>
      <c r="F3998" s="176"/>
      <c r="G3998" s="177"/>
      <c r="H3998" s="177"/>
    </row>
    <row r="3999" spans="1:8" x14ac:dyDescent="0.25">
      <c r="A3999" s="793"/>
      <c r="E3999" s="176"/>
      <c r="F3999" s="176"/>
      <c r="G3999" s="177"/>
      <c r="H3999" s="177"/>
    </row>
    <row r="4000" spans="1:8" x14ac:dyDescent="0.25">
      <c r="A4000" s="793"/>
      <c r="E4000" s="176"/>
      <c r="F4000" s="176"/>
      <c r="G4000" s="177"/>
      <c r="H4000" s="177"/>
    </row>
    <row r="4001" spans="1:8" x14ac:dyDescent="0.25">
      <c r="A4001" s="793"/>
      <c r="E4001" s="176"/>
      <c r="F4001" s="176"/>
      <c r="G4001" s="177"/>
      <c r="H4001" s="177"/>
    </row>
    <row r="4002" spans="1:8" x14ac:dyDescent="0.25">
      <c r="A4002" s="793"/>
      <c r="E4002" s="176"/>
      <c r="F4002" s="176"/>
      <c r="G4002" s="177"/>
      <c r="H4002" s="177"/>
    </row>
    <row r="4003" spans="1:8" x14ac:dyDescent="0.25">
      <c r="A4003" s="793"/>
      <c r="E4003" s="176"/>
      <c r="F4003" s="176"/>
      <c r="G4003" s="177"/>
      <c r="H4003" s="177"/>
    </row>
    <row r="4004" spans="1:8" x14ac:dyDescent="0.25">
      <c r="A4004" s="793"/>
      <c r="E4004" s="176"/>
      <c r="F4004" s="176"/>
      <c r="G4004" s="177"/>
      <c r="H4004" s="177"/>
    </row>
    <row r="4005" spans="1:8" x14ac:dyDescent="0.25">
      <c r="A4005" s="793"/>
      <c r="E4005" s="176"/>
      <c r="F4005" s="176"/>
      <c r="G4005" s="177"/>
      <c r="H4005" s="177"/>
    </row>
    <row r="4006" spans="1:8" x14ac:dyDescent="0.25">
      <c r="A4006" s="793"/>
      <c r="E4006" s="176"/>
      <c r="F4006" s="176"/>
      <c r="G4006" s="177"/>
      <c r="H4006" s="177"/>
    </row>
    <row r="4007" spans="1:8" x14ac:dyDescent="0.25">
      <c r="A4007" s="793"/>
      <c r="E4007" s="176"/>
      <c r="F4007" s="176"/>
      <c r="G4007" s="177"/>
      <c r="H4007" s="177"/>
    </row>
    <row r="4008" spans="1:8" x14ac:dyDescent="0.25">
      <c r="A4008" s="793"/>
      <c r="E4008" s="176"/>
      <c r="F4008" s="176"/>
      <c r="G4008" s="177"/>
      <c r="H4008" s="177"/>
    </row>
    <row r="4009" spans="1:8" x14ac:dyDescent="0.25">
      <c r="A4009" s="793"/>
      <c r="E4009" s="176"/>
      <c r="F4009" s="176"/>
      <c r="G4009" s="177"/>
      <c r="H4009" s="177"/>
    </row>
    <row r="4010" spans="1:8" x14ac:dyDescent="0.25">
      <c r="A4010" s="793"/>
      <c r="E4010" s="176"/>
      <c r="F4010" s="176"/>
      <c r="G4010" s="177"/>
      <c r="H4010" s="177"/>
    </row>
    <row r="4011" spans="1:8" x14ac:dyDescent="0.25">
      <c r="A4011" s="793"/>
      <c r="E4011" s="176"/>
      <c r="F4011" s="176"/>
      <c r="G4011" s="177"/>
      <c r="H4011" s="177"/>
    </row>
    <row r="4012" spans="1:8" x14ac:dyDescent="0.25">
      <c r="A4012" s="793"/>
      <c r="E4012" s="176"/>
      <c r="F4012" s="176"/>
      <c r="G4012" s="177"/>
      <c r="H4012" s="177"/>
    </row>
    <row r="4013" spans="1:8" x14ac:dyDescent="0.25">
      <c r="A4013" s="793"/>
      <c r="E4013" s="176"/>
      <c r="F4013" s="176"/>
      <c r="G4013" s="177"/>
      <c r="H4013" s="177"/>
    </row>
    <row r="4014" spans="1:8" x14ac:dyDescent="0.25">
      <c r="A4014" s="793"/>
      <c r="E4014" s="176"/>
      <c r="F4014" s="176"/>
      <c r="G4014" s="177"/>
      <c r="H4014" s="177"/>
    </row>
    <row r="4015" spans="1:8" x14ac:dyDescent="0.25">
      <c r="A4015" s="793"/>
      <c r="E4015" s="176"/>
      <c r="F4015" s="176"/>
      <c r="G4015" s="177"/>
      <c r="H4015" s="177"/>
    </row>
    <row r="4016" spans="1:8" x14ac:dyDescent="0.25">
      <c r="A4016" s="793"/>
      <c r="E4016" s="176"/>
      <c r="F4016" s="176"/>
      <c r="G4016" s="177"/>
      <c r="H4016" s="177"/>
    </row>
    <row r="4017" spans="1:8" x14ac:dyDescent="0.25">
      <c r="A4017" s="793"/>
      <c r="E4017" s="176"/>
      <c r="F4017" s="176"/>
      <c r="G4017" s="177"/>
      <c r="H4017" s="177"/>
    </row>
    <row r="4018" spans="1:8" x14ac:dyDescent="0.25">
      <c r="A4018" s="793"/>
      <c r="E4018" s="176"/>
      <c r="F4018" s="176"/>
      <c r="G4018" s="177"/>
      <c r="H4018" s="177"/>
    </row>
    <row r="4019" spans="1:8" x14ac:dyDescent="0.25">
      <c r="A4019" s="793"/>
      <c r="E4019" s="176"/>
      <c r="F4019" s="176"/>
      <c r="G4019" s="177"/>
      <c r="H4019" s="177"/>
    </row>
    <row r="4020" spans="1:8" x14ac:dyDescent="0.25">
      <c r="A4020" s="793"/>
      <c r="E4020" s="176"/>
      <c r="F4020" s="176"/>
      <c r="G4020" s="177"/>
      <c r="H4020" s="177"/>
    </row>
    <row r="4021" spans="1:8" x14ac:dyDescent="0.25">
      <c r="A4021" s="793"/>
      <c r="E4021" s="176"/>
      <c r="F4021" s="176"/>
      <c r="G4021" s="177"/>
      <c r="H4021" s="177"/>
    </row>
    <row r="4022" spans="1:8" x14ac:dyDescent="0.25">
      <c r="A4022" s="793"/>
      <c r="E4022" s="176"/>
      <c r="F4022" s="176"/>
      <c r="G4022" s="177"/>
      <c r="H4022" s="177"/>
    </row>
    <row r="4023" spans="1:8" x14ac:dyDescent="0.25">
      <c r="A4023" s="793"/>
      <c r="E4023" s="176"/>
      <c r="F4023" s="176"/>
      <c r="G4023" s="177"/>
      <c r="H4023" s="177"/>
    </row>
    <row r="4024" spans="1:8" x14ac:dyDescent="0.25">
      <c r="A4024" s="793"/>
      <c r="E4024" s="176"/>
      <c r="F4024" s="176"/>
      <c r="G4024" s="177"/>
      <c r="H4024" s="177"/>
    </row>
    <row r="4025" spans="1:8" x14ac:dyDescent="0.25">
      <c r="A4025" s="793"/>
      <c r="E4025" s="176"/>
      <c r="F4025" s="176"/>
      <c r="G4025" s="177"/>
      <c r="H4025" s="177"/>
    </row>
    <row r="4026" spans="1:8" x14ac:dyDescent="0.25">
      <c r="A4026" s="793"/>
      <c r="E4026" s="176"/>
      <c r="F4026" s="176"/>
      <c r="G4026" s="177"/>
      <c r="H4026" s="177"/>
    </row>
    <row r="4027" spans="1:8" x14ac:dyDescent="0.25">
      <c r="A4027" s="793"/>
      <c r="E4027" s="176"/>
      <c r="F4027" s="176"/>
      <c r="G4027" s="177"/>
      <c r="H4027" s="177"/>
    </row>
    <row r="4028" spans="1:8" x14ac:dyDescent="0.25">
      <c r="A4028" s="793"/>
      <c r="E4028" s="176"/>
      <c r="F4028" s="176"/>
      <c r="G4028" s="177"/>
      <c r="H4028" s="177"/>
    </row>
    <row r="4029" spans="1:8" x14ac:dyDescent="0.25">
      <c r="A4029" s="793"/>
      <c r="E4029" s="176"/>
      <c r="F4029" s="176"/>
      <c r="G4029" s="177"/>
      <c r="H4029" s="177"/>
    </row>
    <row r="4030" spans="1:8" x14ac:dyDescent="0.25">
      <c r="A4030" s="793"/>
      <c r="E4030" s="176"/>
      <c r="F4030" s="176"/>
      <c r="G4030" s="177"/>
      <c r="H4030" s="177"/>
    </row>
    <row r="4031" spans="1:8" x14ac:dyDescent="0.25">
      <c r="A4031" s="793"/>
      <c r="E4031" s="176"/>
      <c r="F4031" s="176"/>
      <c r="G4031" s="177"/>
      <c r="H4031" s="177"/>
    </row>
    <row r="4032" spans="1:8" x14ac:dyDescent="0.25">
      <c r="A4032" s="793"/>
      <c r="E4032" s="176"/>
      <c r="F4032" s="176"/>
      <c r="G4032" s="177"/>
      <c r="H4032" s="177"/>
    </row>
    <row r="4033" spans="1:8" x14ac:dyDescent="0.25">
      <c r="A4033" s="793"/>
      <c r="E4033" s="176"/>
      <c r="F4033" s="176"/>
      <c r="G4033" s="177"/>
      <c r="H4033" s="177"/>
    </row>
    <row r="4034" spans="1:8" x14ac:dyDescent="0.25">
      <c r="A4034" s="793"/>
      <c r="E4034" s="176"/>
      <c r="F4034" s="176"/>
      <c r="G4034" s="177"/>
      <c r="H4034" s="177"/>
    </row>
    <row r="4035" spans="1:8" x14ac:dyDescent="0.25">
      <c r="A4035" s="793"/>
      <c r="E4035" s="176"/>
      <c r="F4035" s="176"/>
      <c r="G4035" s="177"/>
      <c r="H4035" s="177"/>
    </row>
    <row r="4036" spans="1:8" x14ac:dyDescent="0.25">
      <c r="A4036" s="793"/>
      <c r="E4036" s="176"/>
      <c r="F4036" s="176"/>
      <c r="G4036" s="177"/>
      <c r="H4036" s="177"/>
    </row>
    <row r="4037" spans="1:8" x14ac:dyDescent="0.25">
      <c r="A4037" s="793"/>
      <c r="E4037" s="176"/>
      <c r="F4037" s="176"/>
      <c r="G4037" s="177"/>
      <c r="H4037" s="177"/>
    </row>
    <row r="4038" spans="1:8" x14ac:dyDescent="0.25">
      <c r="A4038" s="793"/>
      <c r="E4038" s="176"/>
      <c r="F4038" s="176"/>
      <c r="G4038" s="177"/>
      <c r="H4038" s="177"/>
    </row>
    <row r="4039" spans="1:8" x14ac:dyDescent="0.25">
      <c r="A4039" s="793"/>
      <c r="E4039" s="176"/>
      <c r="F4039" s="176"/>
      <c r="G4039" s="177"/>
      <c r="H4039" s="177"/>
    </row>
    <row r="4040" spans="1:8" x14ac:dyDescent="0.25">
      <c r="A4040" s="793"/>
      <c r="E4040" s="176"/>
      <c r="F4040" s="176"/>
      <c r="G4040" s="177"/>
      <c r="H4040" s="177"/>
    </row>
    <row r="4041" spans="1:8" x14ac:dyDescent="0.25">
      <c r="A4041" s="793"/>
      <c r="E4041" s="176"/>
      <c r="F4041" s="176"/>
      <c r="G4041" s="177"/>
      <c r="H4041" s="177"/>
    </row>
    <row r="4042" spans="1:8" x14ac:dyDescent="0.25">
      <c r="A4042" s="793"/>
      <c r="E4042" s="176"/>
      <c r="F4042" s="176"/>
      <c r="G4042" s="177"/>
      <c r="H4042" s="177"/>
    </row>
    <row r="4043" spans="1:8" x14ac:dyDescent="0.25">
      <c r="A4043" s="793"/>
      <c r="E4043" s="176"/>
      <c r="F4043" s="176"/>
      <c r="G4043" s="177"/>
      <c r="H4043" s="177"/>
    </row>
    <row r="4044" spans="1:8" x14ac:dyDescent="0.25">
      <c r="A4044" s="793"/>
      <c r="E4044" s="176"/>
      <c r="F4044" s="176"/>
      <c r="G4044" s="177"/>
      <c r="H4044" s="177"/>
    </row>
    <row r="4045" spans="1:8" x14ac:dyDescent="0.25">
      <c r="A4045" s="793"/>
      <c r="E4045" s="176"/>
      <c r="F4045" s="176"/>
      <c r="G4045" s="177"/>
      <c r="H4045" s="177"/>
    </row>
    <row r="4046" spans="1:8" x14ac:dyDescent="0.25">
      <c r="A4046" s="793"/>
      <c r="E4046" s="176"/>
      <c r="F4046" s="176"/>
      <c r="G4046" s="177"/>
      <c r="H4046" s="177"/>
    </row>
    <row r="4047" spans="1:8" x14ac:dyDescent="0.25">
      <c r="A4047" s="793"/>
      <c r="E4047" s="176"/>
      <c r="F4047" s="176"/>
      <c r="G4047" s="177"/>
      <c r="H4047" s="177"/>
    </row>
    <row r="4048" spans="1:8" x14ac:dyDescent="0.25">
      <c r="A4048" s="793"/>
      <c r="E4048" s="176"/>
      <c r="F4048" s="176"/>
      <c r="G4048" s="177"/>
      <c r="H4048" s="177"/>
    </row>
    <row r="4049" spans="1:8" x14ac:dyDescent="0.25">
      <c r="A4049" s="793"/>
      <c r="E4049" s="176"/>
      <c r="F4049" s="176"/>
      <c r="G4049" s="177"/>
      <c r="H4049" s="177"/>
    </row>
    <row r="4050" spans="1:8" x14ac:dyDescent="0.25">
      <c r="A4050" s="793"/>
      <c r="E4050" s="176"/>
      <c r="F4050" s="176"/>
      <c r="G4050" s="177"/>
      <c r="H4050" s="177"/>
    </row>
    <row r="4051" spans="1:8" x14ac:dyDescent="0.25">
      <c r="A4051" s="793"/>
      <c r="E4051" s="176"/>
      <c r="F4051" s="176"/>
      <c r="G4051" s="177"/>
      <c r="H4051" s="177"/>
    </row>
    <row r="4052" spans="1:8" x14ac:dyDescent="0.25">
      <c r="A4052" s="793"/>
      <c r="E4052" s="176"/>
      <c r="F4052" s="176"/>
      <c r="G4052" s="177"/>
      <c r="H4052" s="177"/>
    </row>
    <row r="4053" spans="1:8" x14ac:dyDescent="0.25">
      <c r="A4053" s="793"/>
      <c r="E4053" s="176"/>
      <c r="F4053" s="176"/>
      <c r="G4053" s="177"/>
      <c r="H4053" s="177"/>
    </row>
    <row r="4054" spans="1:8" x14ac:dyDescent="0.25">
      <c r="A4054" s="793"/>
      <c r="E4054" s="176"/>
      <c r="F4054" s="176"/>
      <c r="G4054" s="177"/>
      <c r="H4054" s="177"/>
    </row>
    <row r="4055" spans="1:8" x14ac:dyDescent="0.25">
      <c r="A4055" s="793"/>
      <c r="E4055" s="176"/>
      <c r="F4055" s="176"/>
      <c r="G4055" s="177"/>
      <c r="H4055" s="177"/>
    </row>
    <row r="4056" spans="1:8" x14ac:dyDescent="0.25">
      <c r="A4056" s="793"/>
      <c r="E4056" s="176"/>
      <c r="F4056" s="176"/>
      <c r="G4056" s="177"/>
      <c r="H4056" s="177"/>
    </row>
    <row r="4057" spans="1:8" x14ac:dyDescent="0.25">
      <c r="A4057" s="793"/>
      <c r="E4057" s="176"/>
      <c r="F4057" s="176"/>
      <c r="G4057" s="177"/>
      <c r="H4057" s="177"/>
    </row>
    <row r="4058" spans="1:8" x14ac:dyDescent="0.25">
      <c r="A4058" s="793"/>
      <c r="E4058" s="176"/>
      <c r="F4058" s="176"/>
      <c r="G4058" s="177"/>
      <c r="H4058" s="177"/>
    </row>
    <row r="4059" spans="1:8" x14ac:dyDescent="0.25">
      <c r="A4059" s="793"/>
      <c r="E4059" s="176"/>
      <c r="F4059" s="176"/>
      <c r="G4059" s="177"/>
      <c r="H4059" s="177"/>
    </row>
    <row r="4060" spans="1:8" x14ac:dyDescent="0.25">
      <c r="A4060" s="793"/>
      <c r="E4060" s="176"/>
      <c r="F4060" s="176"/>
      <c r="G4060" s="177"/>
      <c r="H4060" s="177"/>
    </row>
    <row r="4061" spans="1:8" x14ac:dyDescent="0.25">
      <c r="A4061" s="793"/>
      <c r="E4061" s="176"/>
      <c r="F4061" s="176"/>
      <c r="G4061" s="177"/>
      <c r="H4061" s="177"/>
    </row>
    <row r="4062" spans="1:8" x14ac:dyDescent="0.25">
      <c r="A4062" s="793"/>
      <c r="E4062" s="176"/>
      <c r="F4062" s="176"/>
      <c r="G4062" s="177"/>
      <c r="H4062" s="177"/>
    </row>
    <row r="4063" spans="1:8" x14ac:dyDescent="0.25">
      <c r="A4063" s="793"/>
      <c r="E4063" s="176"/>
      <c r="F4063" s="176"/>
      <c r="G4063" s="177"/>
      <c r="H4063" s="177"/>
    </row>
    <row r="4064" spans="1:8" x14ac:dyDescent="0.25">
      <c r="A4064" s="793"/>
      <c r="E4064" s="176"/>
      <c r="F4064" s="176"/>
      <c r="G4064" s="177"/>
      <c r="H4064" s="177"/>
    </row>
    <row r="4065" spans="1:8" x14ac:dyDescent="0.25">
      <c r="A4065" s="793"/>
      <c r="E4065" s="176"/>
      <c r="F4065" s="176"/>
      <c r="G4065" s="177"/>
      <c r="H4065" s="177"/>
    </row>
    <row r="4066" spans="1:8" x14ac:dyDescent="0.25">
      <c r="A4066" s="793"/>
      <c r="E4066" s="176"/>
      <c r="F4066" s="176"/>
      <c r="G4066" s="177"/>
      <c r="H4066" s="177"/>
    </row>
    <row r="4067" spans="1:8" x14ac:dyDescent="0.25">
      <c r="A4067" s="793"/>
      <c r="E4067" s="176"/>
      <c r="F4067" s="176"/>
      <c r="G4067" s="177"/>
      <c r="H4067" s="177"/>
    </row>
    <row r="4068" spans="1:8" x14ac:dyDescent="0.25">
      <c r="A4068" s="793"/>
      <c r="E4068" s="176"/>
      <c r="F4068" s="176"/>
      <c r="G4068" s="177"/>
      <c r="H4068" s="177"/>
    </row>
    <row r="4069" spans="1:8" x14ac:dyDescent="0.25">
      <c r="A4069" s="793"/>
      <c r="E4069" s="176"/>
      <c r="F4069" s="176"/>
      <c r="G4069" s="177"/>
      <c r="H4069" s="177"/>
    </row>
    <row r="4070" spans="1:8" x14ac:dyDescent="0.25">
      <c r="A4070" s="793"/>
      <c r="E4070" s="176"/>
      <c r="F4070" s="176"/>
      <c r="G4070" s="177"/>
      <c r="H4070" s="177"/>
    </row>
    <row r="4071" spans="1:8" x14ac:dyDescent="0.25">
      <c r="A4071" s="793"/>
      <c r="E4071" s="176"/>
      <c r="F4071" s="176"/>
      <c r="G4071" s="177"/>
      <c r="H4071" s="177"/>
    </row>
    <row r="4072" spans="1:8" x14ac:dyDescent="0.25">
      <c r="A4072" s="793"/>
      <c r="E4072" s="176"/>
      <c r="F4072" s="176"/>
      <c r="G4072" s="177"/>
      <c r="H4072" s="177"/>
    </row>
    <row r="4073" spans="1:8" x14ac:dyDescent="0.25">
      <c r="A4073" s="793"/>
      <c r="E4073" s="176"/>
      <c r="F4073" s="176"/>
      <c r="G4073" s="177"/>
      <c r="H4073" s="177"/>
    </row>
    <row r="4074" spans="1:8" x14ac:dyDescent="0.25">
      <c r="A4074" s="793"/>
      <c r="E4074" s="176"/>
      <c r="F4074" s="176"/>
      <c r="G4074" s="177"/>
      <c r="H4074" s="177"/>
    </row>
    <row r="4075" spans="1:8" x14ac:dyDescent="0.25">
      <c r="A4075" s="793"/>
      <c r="E4075" s="176"/>
      <c r="F4075" s="176"/>
      <c r="G4075" s="177"/>
      <c r="H4075" s="177"/>
    </row>
    <row r="4076" spans="1:8" x14ac:dyDescent="0.25">
      <c r="A4076" s="793"/>
      <c r="E4076" s="176"/>
      <c r="F4076" s="176"/>
      <c r="G4076" s="177"/>
      <c r="H4076" s="177"/>
    </row>
    <row r="4077" spans="1:8" x14ac:dyDescent="0.25">
      <c r="A4077" s="793"/>
      <c r="E4077" s="176"/>
      <c r="F4077" s="176"/>
      <c r="G4077" s="177"/>
      <c r="H4077" s="177"/>
    </row>
    <row r="4078" spans="1:8" x14ac:dyDescent="0.25">
      <c r="A4078" s="793"/>
      <c r="E4078" s="176"/>
      <c r="F4078" s="176"/>
      <c r="G4078" s="177"/>
      <c r="H4078" s="177"/>
    </row>
    <row r="4079" spans="1:8" x14ac:dyDescent="0.25">
      <c r="A4079" s="793"/>
      <c r="E4079" s="176"/>
      <c r="F4079" s="176"/>
      <c r="G4079" s="177"/>
      <c r="H4079" s="177"/>
    </row>
    <row r="4080" spans="1:8" x14ac:dyDescent="0.25">
      <c r="A4080" s="793"/>
      <c r="E4080" s="176"/>
      <c r="F4080" s="176"/>
      <c r="G4080" s="177"/>
      <c r="H4080" s="177"/>
    </row>
    <row r="4081" spans="1:8" x14ac:dyDescent="0.25">
      <c r="A4081" s="793"/>
      <c r="E4081" s="176"/>
      <c r="F4081" s="176"/>
      <c r="G4081" s="177"/>
      <c r="H4081" s="177"/>
    </row>
    <row r="4082" spans="1:8" x14ac:dyDescent="0.25">
      <c r="A4082" s="793"/>
      <c r="E4082" s="176"/>
      <c r="F4082" s="176"/>
      <c r="G4082" s="177"/>
      <c r="H4082" s="177"/>
    </row>
    <row r="4083" spans="1:8" x14ac:dyDescent="0.25">
      <c r="A4083" s="793"/>
      <c r="E4083" s="176"/>
      <c r="F4083" s="176"/>
      <c r="G4083" s="177"/>
      <c r="H4083" s="177"/>
    </row>
    <row r="4084" spans="1:8" x14ac:dyDescent="0.25">
      <c r="A4084" s="793"/>
      <c r="E4084" s="176"/>
      <c r="F4084" s="176"/>
      <c r="G4084" s="177"/>
      <c r="H4084" s="177"/>
    </row>
    <row r="4085" spans="1:8" x14ac:dyDescent="0.25">
      <c r="A4085" s="793"/>
      <c r="E4085" s="176"/>
      <c r="F4085" s="176"/>
      <c r="G4085" s="177"/>
      <c r="H4085" s="177"/>
    </row>
    <row r="4086" spans="1:8" x14ac:dyDescent="0.25">
      <c r="A4086" s="793"/>
      <c r="E4086" s="176"/>
      <c r="F4086" s="176"/>
      <c r="G4086" s="177"/>
      <c r="H4086" s="177"/>
    </row>
    <row r="4087" spans="1:8" x14ac:dyDescent="0.25">
      <c r="A4087" s="793"/>
      <c r="E4087" s="176"/>
      <c r="F4087" s="176"/>
      <c r="G4087" s="177"/>
      <c r="H4087" s="177"/>
    </row>
    <row r="4088" spans="1:8" x14ac:dyDescent="0.25">
      <c r="A4088" s="793"/>
      <c r="E4088" s="176"/>
      <c r="F4088" s="176"/>
      <c r="G4088" s="177"/>
      <c r="H4088" s="177"/>
    </row>
    <row r="4089" spans="1:8" x14ac:dyDescent="0.25">
      <c r="A4089" s="793"/>
      <c r="E4089" s="176"/>
      <c r="F4089" s="176"/>
      <c r="G4089" s="177"/>
      <c r="H4089" s="177"/>
    </row>
    <row r="4090" spans="1:8" x14ac:dyDescent="0.25">
      <c r="A4090" s="793"/>
      <c r="E4090" s="176"/>
      <c r="F4090" s="176"/>
      <c r="G4090" s="177"/>
      <c r="H4090" s="177"/>
    </row>
    <row r="4091" spans="1:8" x14ac:dyDescent="0.25">
      <c r="A4091" s="793"/>
      <c r="E4091" s="176"/>
      <c r="F4091" s="176"/>
      <c r="G4091" s="177"/>
      <c r="H4091" s="177"/>
    </row>
    <row r="4092" spans="1:8" x14ac:dyDescent="0.25">
      <c r="A4092" s="793"/>
      <c r="E4092" s="176"/>
      <c r="F4092" s="176"/>
      <c r="G4092" s="177"/>
      <c r="H4092" s="177"/>
    </row>
    <row r="4093" spans="1:8" x14ac:dyDescent="0.25">
      <c r="A4093" s="793"/>
      <c r="E4093" s="176"/>
      <c r="F4093" s="176"/>
      <c r="G4093" s="177"/>
      <c r="H4093" s="177"/>
    </row>
    <row r="4094" spans="1:8" x14ac:dyDescent="0.25">
      <c r="A4094" s="793"/>
      <c r="E4094" s="176"/>
      <c r="F4094" s="176"/>
      <c r="G4094" s="177"/>
      <c r="H4094" s="177"/>
    </row>
    <row r="4095" spans="1:8" x14ac:dyDescent="0.25">
      <c r="A4095" s="793"/>
      <c r="E4095" s="176"/>
      <c r="F4095" s="176"/>
      <c r="G4095" s="177"/>
      <c r="H4095" s="177"/>
    </row>
    <row r="4096" spans="1:8" x14ac:dyDescent="0.25">
      <c r="A4096" s="793"/>
      <c r="E4096" s="176"/>
      <c r="F4096" s="176"/>
      <c r="G4096" s="177"/>
      <c r="H4096" s="177"/>
    </row>
    <row r="4097" spans="1:8" x14ac:dyDescent="0.25">
      <c r="A4097" s="793"/>
      <c r="E4097" s="176"/>
      <c r="F4097" s="176"/>
      <c r="G4097" s="177"/>
      <c r="H4097" s="177"/>
    </row>
    <row r="4098" spans="1:8" x14ac:dyDescent="0.25">
      <c r="A4098" s="793"/>
      <c r="E4098" s="176"/>
      <c r="F4098" s="176"/>
      <c r="G4098" s="177"/>
      <c r="H4098" s="177"/>
    </row>
    <row r="4099" spans="1:8" x14ac:dyDescent="0.25">
      <c r="A4099" s="793"/>
      <c r="E4099" s="176"/>
      <c r="F4099" s="176"/>
      <c r="G4099" s="177"/>
      <c r="H4099" s="177"/>
    </row>
    <row r="4100" spans="1:8" x14ac:dyDescent="0.25">
      <c r="A4100" s="793"/>
      <c r="E4100" s="176"/>
      <c r="F4100" s="176"/>
      <c r="G4100" s="177"/>
      <c r="H4100" s="177"/>
    </row>
    <row r="4101" spans="1:8" x14ac:dyDescent="0.25">
      <c r="A4101" s="793"/>
      <c r="E4101" s="176"/>
      <c r="F4101" s="176"/>
      <c r="G4101" s="177"/>
      <c r="H4101" s="177"/>
    </row>
    <row r="4102" spans="1:8" x14ac:dyDescent="0.25">
      <c r="A4102" s="793"/>
      <c r="E4102" s="176"/>
      <c r="F4102" s="176"/>
      <c r="G4102" s="177"/>
      <c r="H4102" s="177"/>
    </row>
    <row r="4103" spans="1:8" x14ac:dyDescent="0.25">
      <c r="A4103" s="793"/>
      <c r="E4103" s="176"/>
      <c r="F4103" s="176"/>
      <c r="G4103" s="177"/>
      <c r="H4103" s="177"/>
    </row>
    <row r="4104" spans="1:8" x14ac:dyDescent="0.25">
      <c r="A4104" s="793"/>
      <c r="E4104" s="176"/>
      <c r="F4104" s="176"/>
      <c r="G4104" s="177"/>
      <c r="H4104" s="177"/>
    </row>
    <row r="4105" spans="1:8" x14ac:dyDescent="0.25">
      <c r="A4105" s="793"/>
      <c r="E4105" s="176"/>
      <c r="F4105" s="176"/>
      <c r="G4105" s="177"/>
      <c r="H4105" s="177"/>
    </row>
    <row r="4106" spans="1:8" x14ac:dyDescent="0.25">
      <c r="A4106" s="793"/>
      <c r="E4106" s="176"/>
      <c r="F4106" s="176"/>
      <c r="G4106" s="177"/>
      <c r="H4106" s="177"/>
    </row>
    <row r="4107" spans="1:8" x14ac:dyDescent="0.25">
      <c r="A4107" s="793"/>
      <c r="E4107" s="176"/>
      <c r="F4107" s="176"/>
      <c r="G4107" s="177"/>
      <c r="H4107" s="177"/>
    </row>
    <row r="4108" spans="1:8" x14ac:dyDescent="0.25">
      <c r="A4108" s="793"/>
      <c r="E4108" s="176"/>
      <c r="F4108" s="176"/>
      <c r="G4108" s="177"/>
      <c r="H4108" s="177"/>
    </row>
    <row r="4109" spans="1:8" x14ac:dyDescent="0.25">
      <c r="A4109" s="793"/>
      <c r="E4109" s="176"/>
      <c r="F4109" s="176"/>
      <c r="G4109" s="177"/>
      <c r="H4109" s="177"/>
    </row>
    <row r="4110" spans="1:8" x14ac:dyDescent="0.25">
      <c r="A4110" s="793"/>
      <c r="E4110" s="176"/>
      <c r="F4110" s="176"/>
      <c r="G4110" s="177"/>
      <c r="H4110" s="177"/>
    </row>
    <row r="4111" spans="1:8" x14ac:dyDescent="0.25">
      <c r="A4111" s="793"/>
      <c r="E4111" s="176"/>
      <c r="F4111" s="176"/>
      <c r="G4111" s="177"/>
      <c r="H4111" s="177"/>
    </row>
    <row r="4112" spans="1:8" x14ac:dyDescent="0.25">
      <c r="A4112" s="793"/>
      <c r="E4112" s="176"/>
      <c r="F4112" s="176"/>
      <c r="G4112" s="177"/>
      <c r="H4112" s="177"/>
    </row>
    <row r="4113" spans="1:8" x14ac:dyDescent="0.25">
      <c r="A4113" s="793"/>
      <c r="E4113" s="176"/>
      <c r="F4113" s="176"/>
      <c r="G4113" s="177"/>
      <c r="H4113" s="177"/>
    </row>
    <row r="4114" spans="1:8" x14ac:dyDescent="0.25">
      <c r="A4114" s="793"/>
      <c r="E4114" s="176"/>
      <c r="F4114" s="176"/>
      <c r="G4114" s="177"/>
      <c r="H4114" s="177"/>
    </row>
    <row r="4115" spans="1:8" x14ac:dyDescent="0.25">
      <c r="A4115" s="793"/>
      <c r="E4115" s="176"/>
      <c r="F4115" s="176"/>
      <c r="G4115" s="177"/>
      <c r="H4115" s="177"/>
    </row>
    <row r="4116" spans="1:8" x14ac:dyDescent="0.25">
      <c r="A4116" s="793"/>
      <c r="E4116" s="176"/>
      <c r="F4116" s="176"/>
      <c r="G4116" s="177"/>
      <c r="H4116" s="177"/>
    </row>
    <row r="4117" spans="1:8" x14ac:dyDescent="0.25">
      <c r="A4117" s="793"/>
      <c r="E4117" s="176"/>
      <c r="F4117" s="176"/>
      <c r="G4117" s="177"/>
      <c r="H4117" s="177"/>
    </row>
    <row r="4118" spans="1:8" x14ac:dyDescent="0.25">
      <c r="A4118" s="793"/>
      <c r="E4118" s="176"/>
      <c r="F4118" s="176"/>
      <c r="G4118" s="177"/>
      <c r="H4118" s="177"/>
    </row>
    <row r="4119" spans="1:8" x14ac:dyDescent="0.25">
      <c r="A4119" s="793"/>
      <c r="E4119" s="176"/>
      <c r="F4119" s="176"/>
      <c r="G4119" s="177"/>
      <c r="H4119" s="177"/>
    </row>
    <row r="4120" spans="1:8" x14ac:dyDescent="0.25">
      <c r="A4120" s="793"/>
      <c r="E4120" s="176"/>
      <c r="F4120" s="176"/>
      <c r="G4120" s="177"/>
      <c r="H4120" s="177"/>
    </row>
    <row r="4121" spans="1:8" x14ac:dyDescent="0.25">
      <c r="A4121" s="793"/>
      <c r="E4121" s="176"/>
      <c r="F4121" s="176"/>
      <c r="G4121" s="177"/>
      <c r="H4121" s="177"/>
    </row>
    <row r="4122" spans="1:8" x14ac:dyDescent="0.25">
      <c r="A4122" s="793"/>
      <c r="E4122" s="176"/>
      <c r="F4122" s="176"/>
      <c r="G4122" s="177"/>
      <c r="H4122" s="177"/>
    </row>
    <row r="4123" spans="1:8" x14ac:dyDescent="0.25">
      <c r="A4123" s="793"/>
      <c r="E4123" s="176"/>
      <c r="F4123" s="176"/>
      <c r="G4123" s="177"/>
      <c r="H4123" s="177"/>
    </row>
    <row r="4124" spans="1:8" x14ac:dyDescent="0.25">
      <c r="A4124" s="793"/>
      <c r="E4124" s="176"/>
      <c r="F4124" s="176"/>
      <c r="G4124" s="177"/>
      <c r="H4124" s="177"/>
    </row>
    <row r="4125" spans="1:8" x14ac:dyDescent="0.25">
      <c r="A4125" s="793"/>
      <c r="E4125" s="176"/>
      <c r="F4125" s="176"/>
      <c r="G4125" s="177"/>
      <c r="H4125" s="177"/>
    </row>
    <row r="4126" spans="1:8" x14ac:dyDescent="0.25">
      <c r="A4126" s="793"/>
      <c r="E4126" s="176"/>
      <c r="F4126" s="176"/>
      <c r="G4126" s="177"/>
      <c r="H4126" s="177"/>
    </row>
    <row r="4127" spans="1:8" x14ac:dyDescent="0.25">
      <c r="A4127" s="793"/>
      <c r="E4127" s="176"/>
      <c r="F4127" s="176"/>
      <c r="G4127" s="177"/>
      <c r="H4127" s="177"/>
    </row>
    <row r="4128" spans="1:8" x14ac:dyDescent="0.25">
      <c r="A4128" s="793"/>
      <c r="E4128" s="176"/>
      <c r="F4128" s="176"/>
      <c r="G4128" s="177"/>
      <c r="H4128" s="177"/>
    </row>
    <row r="4129" spans="1:8" x14ac:dyDescent="0.25">
      <c r="A4129" s="793"/>
      <c r="E4129" s="176"/>
      <c r="F4129" s="176"/>
      <c r="G4129" s="177"/>
      <c r="H4129" s="177"/>
    </row>
    <row r="4130" spans="1:8" x14ac:dyDescent="0.25">
      <c r="A4130" s="793"/>
      <c r="E4130" s="176"/>
      <c r="F4130" s="176"/>
      <c r="G4130" s="177"/>
      <c r="H4130" s="177"/>
    </row>
    <row r="4131" spans="1:8" x14ac:dyDescent="0.25">
      <c r="A4131" s="793"/>
      <c r="E4131" s="176"/>
      <c r="F4131" s="176"/>
      <c r="G4131" s="177"/>
      <c r="H4131" s="177"/>
    </row>
    <row r="4132" spans="1:8" x14ac:dyDescent="0.25">
      <c r="A4132" s="793"/>
      <c r="E4132" s="176"/>
      <c r="F4132" s="176"/>
      <c r="G4132" s="177"/>
      <c r="H4132" s="177"/>
    </row>
    <row r="4133" spans="1:8" x14ac:dyDescent="0.25">
      <c r="A4133" s="793"/>
      <c r="E4133" s="176"/>
      <c r="F4133" s="176"/>
      <c r="G4133" s="177"/>
      <c r="H4133" s="177"/>
    </row>
    <row r="4134" spans="1:8" x14ac:dyDescent="0.25">
      <c r="A4134" s="793"/>
      <c r="E4134" s="176"/>
      <c r="F4134" s="176"/>
      <c r="G4134" s="177"/>
      <c r="H4134" s="177"/>
    </row>
    <row r="4135" spans="1:8" x14ac:dyDescent="0.25">
      <c r="A4135" s="793"/>
      <c r="E4135" s="176"/>
      <c r="F4135" s="176"/>
      <c r="G4135" s="177"/>
      <c r="H4135" s="177"/>
    </row>
    <row r="4136" spans="1:8" x14ac:dyDescent="0.25">
      <c r="A4136" s="793"/>
      <c r="E4136" s="176"/>
      <c r="F4136" s="176"/>
      <c r="G4136" s="177"/>
      <c r="H4136" s="177"/>
    </row>
    <row r="4137" spans="1:8" x14ac:dyDescent="0.25">
      <c r="A4137" s="793"/>
      <c r="E4137" s="176"/>
      <c r="F4137" s="176"/>
      <c r="G4137" s="177"/>
      <c r="H4137" s="177"/>
    </row>
    <row r="4138" spans="1:8" x14ac:dyDescent="0.25">
      <c r="A4138" s="793"/>
      <c r="E4138" s="176"/>
      <c r="F4138" s="176"/>
      <c r="G4138" s="177"/>
      <c r="H4138" s="177"/>
    </row>
    <row r="4139" spans="1:8" x14ac:dyDescent="0.25">
      <c r="A4139" s="793"/>
      <c r="E4139" s="176"/>
      <c r="F4139" s="176"/>
      <c r="G4139" s="177"/>
      <c r="H4139" s="177"/>
    </row>
    <row r="4140" spans="1:8" x14ac:dyDescent="0.25">
      <c r="A4140" s="793"/>
      <c r="E4140" s="176"/>
      <c r="F4140" s="176"/>
      <c r="G4140" s="177"/>
      <c r="H4140" s="177"/>
    </row>
    <row r="4141" spans="1:8" x14ac:dyDescent="0.25">
      <c r="A4141" s="793"/>
      <c r="E4141" s="176"/>
      <c r="F4141" s="176"/>
      <c r="G4141" s="177"/>
      <c r="H4141" s="177"/>
    </row>
    <row r="4142" spans="1:8" x14ac:dyDescent="0.25">
      <c r="A4142" s="793"/>
      <c r="E4142" s="176"/>
      <c r="F4142" s="176"/>
      <c r="G4142" s="177"/>
      <c r="H4142" s="177"/>
    </row>
    <row r="4143" spans="1:8" x14ac:dyDescent="0.25">
      <c r="A4143" s="793"/>
      <c r="E4143" s="176"/>
      <c r="F4143" s="176"/>
      <c r="G4143" s="177"/>
      <c r="H4143" s="177"/>
    </row>
    <row r="4144" spans="1:8" x14ac:dyDescent="0.25">
      <c r="A4144" s="793"/>
      <c r="E4144" s="176"/>
      <c r="F4144" s="176"/>
      <c r="G4144" s="177"/>
      <c r="H4144" s="177"/>
    </row>
    <row r="4145" spans="1:8" x14ac:dyDescent="0.25">
      <c r="A4145" s="793"/>
      <c r="E4145" s="176"/>
      <c r="F4145" s="176"/>
      <c r="G4145" s="177"/>
      <c r="H4145" s="177"/>
    </row>
    <row r="4146" spans="1:8" x14ac:dyDescent="0.25">
      <c r="A4146" s="793"/>
      <c r="E4146" s="176"/>
      <c r="F4146" s="176"/>
      <c r="G4146" s="177"/>
      <c r="H4146" s="177"/>
    </row>
    <row r="4147" spans="1:8" x14ac:dyDescent="0.25">
      <c r="A4147" s="793"/>
      <c r="E4147" s="176"/>
      <c r="F4147" s="176"/>
      <c r="G4147" s="177"/>
      <c r="H4147" s="177"/>
    </row>
    <row r="4148" spans="1:8" x14ac:dyDescent="0.25">
      <c r="A4148" s="793"/>
      <c r="E4148" s="176"/>
      <c r="F4148" s="176"/>
      <c r="G4148" s="177"/>
      <c r="H4148" s="177"/>
    </row>
    <row r="4149" spans="1:8" x14ac:dyDescent="0.25">
      <c r="A4149" s="793"/>
      <c r="E4149" s="176"/>
      <c r="F4149" s="176"/>
      <c r="G4149" s="177"/>
      <c r="H4149" s="177"/>
    </row>
    <row r="4150" spans="1:8" x14ac:dyDescent="0.25">
      <c r="A4150" s="793"/>
      <c r="E4150" s="176"/>
      <c r="F4150" s="176"/>
      <c r="G4150" s="177"/>
      <c r="H4150" s="177"/>
    </row>
    <row r="4151" spans="1:8" x14ac:dyDescent="0.25">
      <c r="A4151" s="793"/>
      <c r="E4151" s="176"/>
      <c r="F4151" s="176"/>
      <c r="G4151" s="177"/>
      <c r="H4151" s="177"/>
    </row>
    <row r="4152" spans="1:8" x14ac:dyDescent="0.25">
      <c r="A4152" s="793"/>
      <c r="E4152" s="176"/>
      <c r="F4152" s="176"/>
      <c r="G4152" s="177"/>
      <c r="H4152" s="177"/>
    </row>
    <row r="4153" spans="1:8" x14ac:dyDescent="0.25">
      <c r="A4153" s="793"/>
      <c r="E4153" s="176"/>
      <c r="F4153" s="176"/>
      <c r="G4153" s="177"/>
      <c r="H4153" s="177"/>
    </row>
    <row r="4154" spans="1:8" x14ac:dyDescent="0.25">
      <c r="A4154" s="793"/>
      <c r="E4154" s="176"/>
      <c r="F4154" s="176"/>
      <c r="G4154" s="177"/>
      <c r="H4154" s="177"/>
    </row>
    <row r="4155" spans="1:8" x14ac:dyDescent="0.25">
      <c r="A4155" s="793"/>
      <c r="E4155" s="176"/>
      <c r="F4155" s="176"/>
      <c r="G4155" s="177"/>
      <c r="H4155" s="177"/>
    </row>
    <row r="4156" spans="1:8" x14ac:dyDescent="0.25">
      <c r="A4156" s="793"/>
      <c r="E4156" s="176"/>
      <c r="F4156" s="176"/>
      <c r="G4156" s="177"/>
      <c r="H4156" s="177"/>
    </row>
    <row r="4157" spans="1:8" x14ac:dyDescent="0.25">
      <c r="A4157" s="793"/>
      <c r="E4157" s="176"/>
      <c r="F4157" s="176"/>
      <c r="G4157" s="177"/>
      <c r="H4157" s="177"/>
    </row>
    <row r="4158" spans="1:8" x14ac:dyDescent="0.25">
      <c r="A4158" s="793"/>
      <c r="E4158" s="176"/>
      <c r="F4158" s="176"/>
      <c r="G4158" s="177"/>
      <c r="H4158" s="177"/>
    </row>
    <row r="4159" spans="1:8" x14ac:dyDescent="0.25">
      <c r="A4159" s="793"/>
      <c r="E4159" s="176"/>
      <c r="F4159" s="176"/>
      <c r="G4159" s="177"/>
      <c r="H4159" s="177"/>
    </row>
    <row r="4160" spans="1:8" x14ac:dyDescent="0.25">
      <c r="A4160" s="793"/>
      <c r="E4160" s="176"/>
      <c r="F4160" s="176"/>
      <c r="G4160" s="177"/>
      <c r="H4160" s="177"/>
    </row>
    <row r="4161" spans="1:8" x14ac:dyDescent="0.25">
      <c r="A4161" s="793"/>
      <c r="E4161" s="176"/>
      <c r="F4161" s="176"/>
      <c r="G4161" s="177"/>
      <c r="H4161" s="177"/>
    </row>
    <row r="4162" spans="1:8" x14ac:dyDescent="0.25">
      <c r="A4162" s="793"/>
      <c r="E4162" s="176"/>
      <c r="F4162" s="176"/>
      <c r="G4162" s="177"/>
      <c r="H4162" s="177"/>
    </row>
    <row r="4163" spans="1:8" x14ac:dyDescent="0.25">
      <c r="A4163" s="793"/>
      <c r="E4163" s="176"/>
      <c r="F4163" s="176"/>
      <c r="G4163" s="177"/>
      <c r="H4163" s="177"/>
    </row>
    <row r="4164" spans="1:8" x14ac:dyDescent="0.25">
      <c r="A4164" s="793"/>
      <c r="E4164" s="176"/>
      <c r="F4164" s="176"/>
      <c r="G4164" s="177"/>
      <c r="H4164" s="177"/>
    </row>
    <row r="4165" spans="1:8" x14ac:dyDescent="0.25">
      <c r="A4165" s="793"/>
      <c r="E4165" s="176"/>
      <c r="F4165" s="176"/>
      <c r="G4165" s="177"/>
      <c r="H4165" s="177"/>
    </row>
    <row r="4166" spans="1:8" x14ac:dyDescent="0.25">
      <c r="A4166" s="793"/>
      <c r="E4166" s="176"/>
      <c r="F4166" s="176"/>
      <c r="G4166" s="177"/>
      <c r="H4166" s="177"/>
    </row>
    <row r="4167" spans="1:8" x14ac:dyDescent="0.25">
      <c r="A4167" s="793"/>
      <c r="E4167" s="176"/>
      <c r="F4167" s="176"/>
      <c r="G4167" s="177"/>
      <c r="H4167" s="177"/>
    </row>
    <row r="4168" spans="1:8" x14ac:dyDescent="0.25">
      <c r="A4168" s="793"/>
      <c r="E4168" s="176"/>
      <c r="F4168" s="176"/>
      <c r="G4168" s="177"/>
      <c r="H4168" s="177"/>
    </row>
    <row r="4169" spans="1:8" x14ac:dyDescent="0.25">
      <c r="A4169" s="793"/>
      <c r="E4169" s="176"/>
      <c r="F4169" s="176"/>
      <c r="G4169" s="177"/>
      <c r="H4169" s="177"/>
    </row>
    <row r="4170" spans="1:8" x14ac:dyDescent="0.25">
      <c r="A4170" s="793"/>
      <c r="E4170" s="176"/>
      <c r="F4170" s="176"/>
      <c r="G4170" s="177"/>
      <c r="H4170" s="177"/>
    </row>
    <row r="4171" spans="1:8" x14ac:dyDescent="0.25">
      <c r="A4171" s="793"/>
      <c r="E4171" s="176"/>
      <c r="F4171" s="176"/>
      <c r="G4171" s="177"/>
      <c r="H4171" s="177"/>
    </row>
    <row r="4172" spans="1:8" x14ac:dyDescent="0.25">
      <c r="A4172" s="793"/>
      <c r="E4172" s="176"/>
      <c r="F4172" s="176"/>
      <c r="G4172" s="177"/>
      <c r="H4172" s="177"/>
    </row>
    <row r="4173" spans="1:8" x14ac:dyDescent="0.25">
      <c r="A4173" s="793"/>
      <c r="E4173" s="176"/>
      <c r="F4173" s="176"/>
      <c r="G4173" s="177"/>
      <c r="H4173" s="177"/>
    </row>
    <row r="4174" spans="1:8" x14ac:dyDescent="0.25">
      <c r="A4174" s="793"/>
      <c r="E4174" s="176"/>
      <c r="F4174" s="176"/>
      <c r="G4174" s="177"/>
      <c r="H4174" s="177"/>
    </row>
    <row r="4175" spans="1:8" x14ac:dyDescent="0.25">
      <c r="A4175" s="793"/>
      <c r="E4175" s="176"/>
      <c r="F4175" s="176"/>
      <c r="G4175" s="177"/>
      <c r="H4175" s="177"/>
    </row>
    <row r="4176" spans="1:8" x14ac:dyDescent="0.25">
      <c r="A4176" s="793"/>
      <c r="E4176" s="176"/>
      <c r="F4176" s="176"/>
      <c r="G4176" s="177"/>
      <c r="H4176" s="177"/>
    </row>
    <row r="4177" spans="1:8" x14ac:dyDescent="0.25">
      <c r="A4177" s="793"/>
      <c r="E4177" s="176"/>
      <c r="F4177" s="176"/>
      <c r="G4177" s="177"/>
      <c r="H4177" s="177"/>
    </row>
    <row r="4178" spans="1:8" x14ac:dyDescent="0.25">
      <c r="A4178" s="793"/>
      <c r="E4178" s="176"/>
      <c r="F4178" s="176"/>
      <c r="G4178" s="177"/>
      <c r="H4178" s="177"/>
    </row>
    <row r="4179" spans="1:8" x14ac:dyDescent="0.25">
      <c r="A4179" s="793"/>
      <c r="E4179" s="176"/>
      <c r="F4179" s="176"/>
      <c r="G4179" s="177"/>
      <c r="H4179" s="177"/>
    </row>
    <row r="4180" spans="1:8" x14ac:dyDescent="0.25">
      <c r="A4180" s="793"/>
      <c r="E4180" s="176"/>
      <c r="F4180" s="176"/>
      <c r="G4180" s="177"/>
      <c r="H4180" s="177"/>
    </row>
    <row r="4181" spans="1:8" x14ac:dyDescent="0.25">
      <c r="A4181" s="793"/>
      <c r="E4181" s="176"/>
      <c r="F4181" s="176"/>
      <c r="G4181" s="177"/>
      <c r="H4181" s="177"/>
    </row>
    <row r="4182" spans="1:8" x14ac:dyDescent="0.25">
      <c r="A4182" s="793"/>
      <c r="E4182" s="176"/>
      <c r="F4182" s="176"/>
      <c r="G4182" s="177"/>
      <c r="H4182" s="177"/>
    </row>
    <row r="4183" spans="1:8" x14ac:dyDescent="0.25">
      <c r="A4183" s="793"/>
      <c r="E4183" s="176"/>
      <c r="F4183" s="176"/>
      <c r="G4183" s="177"/>
      <c r="H4183" s="177"/>
    </row>
    <row r="4184" spans="1:8" x14ac:dyDescent="0.25">
      <c r="A4184" s="793"/>
      <c r="E4184" s="176"/>
      <c r="F4184" s="176"/>
      <c r="G4184" s="177"/>
      <c r="H4184" s="177"/>
    </row>
    <row r="4185" spans="1:8" x14ac:dyDescent="0.25">
      <c r="A4185" s="793"/>
      <c r="E4185" s="176"/>
      <c r="F4185" s="176"/>
      <c r="G4185" s="177"/>
      <c r="H4185" s="177"/>
    </row>
    <row r="4186" spans="1:8" x14ac:dyDescent="0.25">
      <c r="A4186" s="793"/>
      <c r="E4186" s="176"/>
      <c r="F4186" s="176"/>
      <c r="G4186" s="177"/>
      <c r="H4186" s="177"/>
    </row>
    <row r="4187" spans="1:8" x14ac:dyDescent="0.25">
      <c r="A4187" s="793"/>
      <c r="E4187" s="176"/>
      <c r="F4187" s="176"/>
      <c r="G4187" s="177"/>
      <c r="H4187" s="177"/>
    </row>
    <row r="4188" spans="1:8" x14ac:dyDescent="0.25">
      <c r="A4188" s="793"/>
      <c r="E4188" s="176"/>
      <c r="F4188" s="176"/>
      <c r="G4188" s="177"/>
      <c r="H4188" s="177"/>
    </row>
    <row r="4189" spans="1:8" x14ac:dyDescent="0.25">
      <c r="A4189" s="793"/>
      <c r="E4189" s="176"/>
      <c r="F4189" s="176"/>
      <c r="G4189" s="177"/>
      <c r="H4189" s="177"/>
    </row>
    <row r="4190" spans="1:8" x14ac:dyDescent="0.25">
      <c r="A4190" s="793"/>
      <c r="E4190" s="176"/>
      <c r="F4190" s="176"/>
      <c r="G4190" s="177"/>
      <c r="H4190" s="177"/>
    </row>
    <row r="4191" spans="1:8" x14ac:dyDescent="0.25">
      <c r="A4191" s="793"/>
      <c r="E4191" s="176"/>
      <c r="F4191" s="176"/>
      <c r="G4191" s="177"/>
      <c r="H4191" s="177"/>
    </row>
    <row r="4192" spans="1:8" x14ac:dyDescent="0.25">
      <c r="A4192" s="793"/>
      <c r="E4192" s="176"/>
      <c r="F4192" s="176"/>
      <c r="G4192" s="177"/>
      <c r="H4192" s="177"/>
    </row>
    <row r="4193" spans="1:8" x14ac:dyDescent="0.25">
      <c r="A4193" s="793"/>
      <c r="E4193" s="176"/>
      <c r="F4193" s="176"/>
      <c r="G4193" s="177"/>
      <c r="H4193" s="177"/>
    </row>
    <row r="4194" spans="1:8" x14ac:dyDescent="0.25">
      <c r="A4194" s="793"/>
      <c r="E4194" s="176"/>
      <c r="F4194" s="176"/>
      <c r="G4194" s="177"/>
      <c r="H4194" s="177"/>
    </row>
    <row r="4195" spans="1:8" x14ac:dyDescent="0.25">
      <c r="A4195" s="793"/>
      <c r="E4195" s="176"/>
      <c r="F4195" s="176"/>
      <c r="G4195" s="177"/>
      <c r="H4195" s="177"/>
    </row>
    <row r="4196" spans="1:8" x14ac:dyDescent="0.25">
      <c r="A4196" s="793"/>
      <c r="E4196" s="176"/>
      <c r="F4196" s="176"/>
      <c r="G4196" s="177"/>
      <c r="H4196" s="177"/>
    </row>
    <row r="4197" spans="1:8" x14ac:dyDescent="0.25">
      <c r="A4197" s="793"/>
      <c r="E4197" s="176"/>
      <c r="F4197" s="176"/>
      <c r="G4197" s="177"/>
      <c r="H4197" s="177"/>
    </row>
    <row r="4198" spans="1:8" x14ac:dyDescent="0.25">
      <c r="A4198" s="793"/>
      <c r="E4198" s="176"/>
      <c r="F4198" s="176"/>
      <c r="G4198" s="177"/>
      <c r="H4198" s="177"/>
    </row>
    <row r="4199" spans="1:8" x14ac:dyDescent="0.25">
      <c r="A4199" s="793"/>
      <c r="E4199" s="176"/>
      <c r="F4199" s="176"/>
      <c r="G4199" s="177"/>
      <c r="H4199" s="177"/>
    </row>
    <row r="4200" spans="1:8" x14ac:dyDescent="0.25">
      <c r="A4200" s="793"/>
      <c r="E4200" s="176"/>
      <c r="F4200" s="176"/>
      <c r="G4200" s="177"/>
      <c r="H4200" s="177"/>
    </row>
    <row r="4201" spans="1:8" x14ac:dyDescent="0.25">
      <c r="A4201" s="793"/>
      <c r="E4201" s="176"/>
      <c r="F4201" s="176"/>
      <c r="G4201" s="177"/>
      <c r="H4201" s="177"/>
    </row>
    <row r="4202" spans="1:8" x14ac:dyDescent="0.25">
      <c r="A4202" s="793"/>
      <c r="E4202" s="176"/>
      <c r="F4202" s="176"/>
      <c r="G4202" s="177"/>
      <c r="H4202" s="177"/>
    </row>
    <row r="4203" spans="1:8" x14ac:dyDescent="0.25">
      <c r="A4203" s="793"/>
      <c r="E4203" s="176"/>
      <c r="F4203" s="176"/>
      <c r="G4203" s="177"/>
      <c r="H4203" s="177"/>
    </row>
    <row r="4204" spans="1:8" x14ac:dyDescent="0.25">
      <c r="A4204" s="793"/>
      <c r="E4204" s="176"/>
      <c r="F4204" s="176"/>
      <c r="G4204" s="177"/>
      <c r="H4204" s="177"/>
    </row>
    <row r="4205" spans="1:8" x14ac:dyDescent="0.25">
      <c r="A4205" s="793"/>
      <c r="E4205" s="176"/>
      <c r="F4205" s="176"/>
      <c r="G4205" s="177"/>
      <c r="H4205" s="177"/>
    </row>
    <row r="4206" spans="1:8" x14ac:dyDescent="0.25">
      <c r="A4206" s="793"/>
      <c r="E4206" s="176"/>
      <c r="F4206" s="176"/>
      <c r="G4206" s="177"/>
      <c r="H4206" s="177"/>
    </row>
    <row r="4207" spans="1:8" x14ac:dyDescent="0.25">
      <c r="A4207" s="793"/>
      <c r="E4207" s="176"/>
      <c r="F4207" s="176"/>
      <c r="G4207" s="177"/>
      <c r="H4207" s="177"/>
    </row>
    <row r="4208" spans="1:8" x14ac:dyDescent="0.25">
      <c r="A4208" s="793"/>
      <c r="E4208" s="176"/>
      <c r="F4208" s="176"/>
      <c r="G4208" s="177"/>
      <c r="H4208" s="177"/>
    </row>
    <row r="4209" spans="1:8" x14ac:dyDescent="0.25">
      <c r="A4209" s="793"/>
      <c r="E4209" s="176"/>
      <c r="F4209" s="176"/>
      <c r="G4209" s="177"/>
      <c r="H4209" s="177"/>
    </row>
    <row r="4210" spans="1:8" x14ac:dyDescent="0.25">
      <c r="A4210" s="793"/>
      <c r="E4210" s="176"/>
      <c r="F4210" s="176"/>
      <c r="G4210" s="177"/>
      <c r="H4210" s="177"/>
    </row>
    <row r="4211" spans="1:8" x14ac:dyDescent="0.25">
      <c r="A4211" s="793"/>
      <c r="E4211" s="176"/>
      <c r="F4211" s="176"/>
      <c r="G4211" s="177"/>
      <c r="H4211" s="177"/>
    </row>
    <row r="4212" spans="1:8" x14ac:dyDescent="0.25">
      <c r="A4212" s="793"/>
      <c r="E4212" s="176"/>
      <c r="F4212" s="176"/>
      <c r="G4212" s="177"/>
      <c r="H4212" s="177"/>
    </row>
    <row r="4213" spans="1:8" x14ac:dyDescent="0.25">
      <c r="A4213" s="793"/>
      <c r="E4213" s="176"/>
      <c r="F4213" s="176"/>
      <c r="G4213" s="177"/>
      <c r="H4213" s="177"/>
    </row>
    <row r="4214" spans="1:8" x14ac:dyDescent="0.25">
      <c r="A4214" s="793"/>
      <c r="E4214" s="176"/>
      <c r="F4214" s="176"/>
      <c r="G4214" s="177"/>
      <c r="H4214" s="177"/>
    </row>
    <row r="4215" spans="1:8" x14ac:dyDescent="0.25">
      <c r="A4215" s="793"/>
      <c r="E4215" s="176"/>
      <c r="F4215" s="176"/>
      <c r="G4215" s="177"/>
      <c r="H4215" s="177"/>
    </row>
    <row r="4216" spans="1:8" x14ac:dyDescent="0.25">
      <c r="A4216" s="793"/>
      <c r="E4216" s="176"/>
      <c r="F4216" s="176"/>
      <c r="G4216" s="177"/>
      <c r="H4216" s="177"/>
    </row>
    <row r="4217" spans="1:8" x14ac:dyDescent="0.25">
      <c r="A4217" s="793"/>
      <c r="E4217" s="176"/>
      <c r="F4217" s="176"/>
      <c r="G4217" s="177"/>
      <c r="H4217" s="177"/>
    </row>
    <row r="4218" spans="1:8" x14ac:dyDescent="0.25">
      <c r="A4218" s="793"/>
      <c r="E4218" s="176"/>
      <c r="F4218" s="176"/>
      <c r="G4218" s="177"/>
      <c r="H4218" s="177"/>
    </row>
    <row r="4219" spans="1:8" x14ac:dyDescent="0.25">
      <c r="A4219" s="793"/>
      <c r="E4219" s="176"/>
      <c r="F4219" s="176"/>
      <c r="G4219" s="177"/>
      <c r="H4219" s="177"/>
    </row>
    <row r="4220" spans="1:8" x14ac:dyDescent="0.25">
      <c r="A4220" s="793"/>
      <c r="E4220" s="176"/>
      <c r="F4220" s="176"/>
      <c r="G4220" s="177"/>
      <c r="H4220" s="177"/>
    </row>
    <row r="4221" spans="1:8" x14ac:dyDescent="0.25">
      <c r="A4221" s="793"/>
      <c r="E4221" s="176"/>
      <c r="F4221" s="176"/>
      <c r="G4221" s="177"/>
      <c r="H4221" s="177"/>
    </row>
    <row r="4222" spans="1:8" x14ac:dyDescent="0.25">
      <c r="A4222" s="793"/>
      <c r="E4222" s="176"/>
      <c r="F4222" s="176"/>
      <c r="G4222" s="177"/>
      <c r="H4222" s="177"/>
    </row>
    <row r="4223" spans="1:8" x14ac:dyDescent="0.25">
      <c r="A4223" s="793"/>
      <c r="E4223" s="176"/>
      <c r="F4223" s="176"/>
      <c r="G4223" s="177"/>
      <c r="H4223" s="177"/>
    </row>
    <row r="4224" spans="1:8" x14ac:dyDescent="0.25">
      <c r="A4224" s="793"/>
      <c r="E4224" s="176"/>
      <c r="F4224" s="176"/>
      <c r="G4224" s="177"/>
      <c r="H4224" s="177"/>
    </row>
    <row r="4225" spans="1:8" x14ac:dyDescent="0.25">
      <c r="A4225" s="793"/>
      <c r="E4225" s="176"/>
      <c r="F4225" s="176"/>
      <c r="G4225" s="177"/>
      <c r="H4225" s="177"/>
    </row>
    <row r="4226" spans="1:8" x14ac:dyDescent="0.25">
      <c r="A4226" s="793"/>
      <c r="E4226" s="176"/>
      <c r="F4226" s="176"/>
      <c r="G4226" s="177"/>
      <c r="H4226" s="177"/>
    </row>
    <row r="4227" spans="1:8" x14ac:dyDescent="0.25">
      <c r="A4227" s="793"/>
      <c r="E4227" s="176"/>
      <c r="F4227" s="176"/>
      <c r="G4227" s="177"/>
      <c r="H4227" s="177"/>
    </row>
    <row r="4228" spans="1:8" x14ac:dyDescent="0.25">
      <c r="A4228" s="793"/>
      <c r="E4228" s="176"/>
      <c r="F4228" s="176"/>
      <c r="G4228" s="177"/>
      <c r="H4228" s="177"/>
    </row>
    <row r="4229" spans="1:8" x14ac:dyDescent="0.25">
      <c r="A4229" s="793"/>
      <c r="E4229" s="176"/>
      <c r="F4229" s="176"/>
      <c r="G4229" s="177"/>
      <c r="H4229" s="177"/>
    </row>
    <row r="4230" spans="1:8" x14ac:dyDescent="0.25">
      <c r="A4230" s="793"/>
      <c r="E4230" s="176"/>
      <c r="F4230" s="176"/>
      <c r="G4230" s="177"/>
      <c r="H4230" s="177"/>
    </row>
    <row r="4231" spans="1:8" x14ac:dyDescent="0.25">
      <c r="A4231" s="793"/>
      <c r="E4231" s="176"/>
      <c r="F4231" s="176"/>
      <c r="G4231" s="177"/>
      <c r="H4231" s="177"/>
    </row>
    <row r="4232" spans="1:8" x14ac:dyDescent="0.25">
      <c r="A4232" s="793"/>
      <c r="E4232" s="176"/>
      <c r="F4232" s="176"/>
      <c r="G4232" s="177"/>
      <c r="H4232" s="177"/>
    </row>
    <row r="4233" spans="1:8" x14ac:dyDescent="0.25">
      <c r="A4233" s="793"/>
      <c r="E4233" s="176"/>
      <c r="F4233" s="176"/>
      <c r="G4233" s="177"/>
      <c r="H4233" s="177"/>
    </row>
    <row r="4234" spans="1:8" x14ac:dyDescent="0.25">
      <c r="A4234" s="793"/>
      <c r="E4234" s="176"/>
      <c r="F4234" s="176"/>
      <c r="G4234" s="177"/>
      <c r="H4234" s="177"/>
    </row>
    <row r="4235" spans="1:8" x14ac:dyDescent="0.25">
      <c r="A4235" s="793"/>
      <c r="E4235" s="176"/>
      <c r="F4235" s="176"/>
      <c r="G4235" s="177"/>
      <c r="H4235" s="177"/>
    </row>
    <row r="4236" spans="1:8" x14ac:dyDescent="0.25">
      <c r="A4236" s="793"/>
      <c r="E4236" s="176"/>
      <c r="F4236" s="176"/>
      <c r="G4236" s="177"/>
      <c r="H4236" s="177"/>
    </row>
    <row r="4237" spans="1:8" x14ac:dyDescent="0.25">
      <c r="A4237" s="793"/>
      <c r="E4237" s="176"/>
      <c r="F4237" s="176"/>
      <c r="G4237" s="177"/>
      <c r="H4237" s="177"/>
    </row>
    <row r="4238" spans="1:8" x14ac:dyDescent="0.25">
      <c r="A4238" s="793"/>
      <c r="E4238" s="176"/>
      <c r="F4238" s="176"/>
      <c r="G4238" s="177"/>
      <c r="H4238" s="177"/>
    </row>
    <row r="4239" spans="1:8" x14ac:dyDescent="0.25">
      <c r="A4239" s="793"/>
      <c r="E4239" s="176"/>
      <c r="F4239" s="176"/>
      <c r="G4239" s="177"/>
      <c r="H4239" s="177"/>
    </row>
    <row r="4240" spans="1:8" x14ac:dyDescent="0.25">
      <c r="A4240" s="793"/>
      <c r="E4240" s="176"/>
      <c r="F4240" s="176"/>
      <c r="G4240" s="177"/>
      <c r="H4240" s="177"/>
    </row>
    <row r="4241" spans="1:8" x14ac:dyDescent="0.25">
      <c r="A4241" s="793"/>
      <c r="E4241" s="176"/>
      <c r="F4241" s="176"/>
      <c r="G4241" s="177"/>
      <c r="H4241" s="177"/>
    </row>
    <row r="4242" spans="1:8" x14ac:dyDescent="0.25">
      <c r="A4242" s="793"/>
      <c r="E4242" s="176"/>
      <c r="F4242" s="176"/>
      <c r="G4242" s="177"/>
      <c r="H4242" s="177"/>
    </row>
    <row r="4243" spans="1:8" x14ac:dyDescent="0.25">
      <c r="A4243" s="793"/>
      <c r="E4243" s="176"/>
      <c r="F4243" s="176"/>
      <c r="G4243" s="177"/>
      <c r="H4243" s="177"/>
    </row>
    <row r="4244" spans="1:8" x14ac:dyDescent="0.25">
      <c r="A4244" s="793"/>
      <c r="E4244" s="176"/>
      <c r="F4244" s="176"/>
      <c r="G4244" s="177"/>
      <c r="H4244" s="177"/>
    </row>
    <row r="4245" spans="1:8" x14ac:dyDescent="0.25">
      <c r="A4245" s="793"/>
      <c r="E4245" s="176"/>
      <c r="F4245" s="176"/>
      <c r="G4245" s="177"/>
      <c r="H4245" s="177"/>
    </row>
    <row r="4246" spans="1:8" x14ac:dyDescent="0.25">
      <c r="A4246" s="793"/>
      <c r="E4246" s="176"/>
      <c r="F4246" s="176"/>
      <c r="G4246" s="177"/>
      <c r="H4246" s="177"/>
    </row>
    <row r="4247" spans="1:8" x14ac:dyDescent="0.25">
      <c r="A4247" s="793"/>
      <c r="E4247" s="176"/>
      <c r="F4247" s="176"/>
      <c r="G4247" s="177"/>
      <c r="H4247" s="177"/>
    </row>
    <row r="4248" spans="1:8" x14ac:dyDescent="0.25">
      <c r="A4248" s="793"/>
      <c r="E4248" s="176"/>
      <c r="F4248" s="176"/>
      <c r="G4248" s="177"/>
      <c r="H4248" s="177"/>
    </row>
    <row r="4249" spans="1:8" x14ac:dyDescent="0.25">
      <c r="A4249" s="793"/>
      <c r="E4249" s="176"/>
      <c r="F4249" s="176"/>
      <c r="G4249" s="177"/>
      <c r="H4249" s="177"/>
    </row>
    <row r="4250" spans="1:8" x14ac:dyDescent="0.25">
      <c r="A4250" s="793"/>
      <c r="E4250" s="176"/>
      <c r="F4250" s="176"/>
      <c r="G4250" s="177"/>
      <c r="H4250" s="177"/>
    </row>
    <row r="4251" spans="1:8" x14ac:dyDescent="0.25">
      <c r="A4251" s="793"/>
      <c r="E4251" s="176"/>
      <c r="F4251" s="176"/>
      <c r="G4251" s="177"/>
      <c r="H4251" s="177"/>
    </row>
    <row r="4252" spans="1:8" x14ac:dyDescent="0.25">
      <c r="A4252" s="793"/>
      <c r="E4252" s="176"/>
      <c r="F4252" s="176"/>
      <c r="G4252" s="177"/>
      <c r="H4252" s="177"/>
    </row>
    <row r="4253" spans="1:8" x14ac:dyDescent="0.25">
      <c r="A4253" s="793"/>
      <c r="E4253" s="176"/>
      <c r="F4253" s="176"/>
      <c r="G4253" s="177"/>
      <c r="H4253" s="177"/>
    </row>
    <row r="4254" spans="1:8" x14ac:dyDescent="0.25">
      <c r="A4254" s="793"/>
      <c r="E4254" s="176"/>
      <c r="F4254" s="176"/>
      <c r="G4254" s="177"/>
      <c r="H4254" s="177"/>
    </row>
    <row r="4255" spans="1:8" x14ac:dyDescent="0.25">
      <c r="A4255" s="793"/>
      <c r="E4255" s="176"/>
      <c r="F4255" s="176"/>
      <c r="G4255" s="177"/>
      <c r="H4255" s="177"/>
    </row>
    <row r="4256" spans="1:8" x14ac:dyDescent="0.25">
      <c r="A4256" s="793"/>
      <c r="E4256" s="176"/>
      <c r="F4256" s="176"/>
      <c r="G4256" s="177"/>
      <c r="H4256" s="177"/>
    </row>
    <row r="4257" spans="1:8" x14ac:dyDescent="0.25">
      <c r="A4257" s="793"/>
      <c r="E4257" s="176"/>
      <c r="F4257" s="176"/>
      <c r="G4257" s="177"/>
      <c r="H4257" s="177"/>
    </row>
    <row r="4258" spans="1:8" x14ac:dyDescent="0.25">
      <c r="A4258" s="793"/>
      <c r="E4258" s="176"/>
      <c r="F4258" s="176"/>
      <c r="G4258" s="177"/>
      <c r="H4258" s="177"/>
    </row>
    <row r="4259" spans="1:8" x14ac:dyDescent="0.25">
      <c r="A4259" s="793"/>
      <c r="E4259" s="176"/>
      <c r="F4259" s="176"/>
      <c r="G4259" s="177"/>
      <c r="H4259" s="177"/>
    </row>
    <row r="4260" spans="1:8" x14ac:dyDescent="0.25">
      <c r="A4260" s="793"/>
      <c r="E4260" s="176"/>
      <c r="F4260" s="176"/>
      <c r="G4260" s="177"/>
      <c r="H4260" s="177"/>
    </row>
    <row r="4261" spans="1:8" x14ac:dyDescent="0.25">
      <c r="A4261" s="793"/>
      <c r="E4261" s="176"/>
      <c r="F4261" s="176"/>
      <c r="G4261" s="177"/>
      <c r="H4261" s="177"/>
    </row>
    <row r="4262" spans="1:8" x14ac:dyDescent="0.25">
      <c r="A4262" s="793"/>
      <c r="E4262" s="176"/>
      <c r="F4262" s="176"/>
      <c r="G4262" s="177"/>
      <c r="H4262" s="177"/>
    </row>
    <row r="4263" spans="1:8" x14ac:dyDescent="0.25">
      <c r="A4263" s="793"/>
      <c r="E4263" s="176"/>
      <c r="F4263" s="176"/>
      <c r="G4263" s="177"/>
      <c r="H4263" s="177"/>
    </row>
    <row r="4264" spans="1:8" x14ac:dyDescent="0.25">
      <c r="A4264" s="793"/>
      <c r="E4264" s="176"/>
      <c r="F4264" s="176"/>
      <c r="G4264" s="177"/>
      <c r="H4264" s="177"/>
    </row>
    <row r="4265" spans="1:8" x14ac:dyDescent="0.25">
      <c r="A4265" s="793"/>
      <c r="E4265" s="176"/>
      <c r="F4265" s="176"/>
      <c r="G4265" s="177"/>
      <c r="H4265" s="177"/>
    </row>
    <row r="4266" spans="1:8" x14ac:dyDescent="0.25">
      <c r="A4266" s="793"/>
      <c r="E4266" s="176"/>
      <c r="F4266" s="176"/>
      <c r="G4266" s="177"/>
      <c r="H4266" s="177"/>
    </row>
    <row r="4267" spans="1:8" x14ac:dyDescent="0.25">
      <c r="A4267" s="793"/>
      <c r="E4267" s="176"/>
      <c r="F4267" s="176"/>
      <c r="G4267" s="177"/>
      <c r="H4267" s="177"/>
    </row>
    <row r="4268" spans="1:8" x14ac:dyDescent="0.25">
      <c r="A4268" s="793"/>
      <c r="E4268" s="176"/>
      <c r="F4268" s="176"/>
      <c r="G4268" s="177"/>
      <c r="H4268" s="177"/>
    </row>
    <row r="4269" spans="1:8" x14ac:dyDescent="0.25">
      <c r="A4269" s="793"/>
      <c r="E4269" s="176"/>
      <c r="F4269" s="176"/>
      <c r="G4269" s="177"/>
      <c r="H4269" s="177"/>
    </row>
    <row r="4270" spans="1:8" x14ac:dyDescent="0.25">
      <c r="A4270" s="793"/>
      <c r="E4270" s="176"/>
      <c r="F4270" s="176"/>
      <c r="G4270" s="177"/>
      <c r="H4270" s="177"/>
    </row>
    <row r="4271" spans="1:8" x14ac:dyDescent="0.25">
      <c r="A4271" s="793"/>
      <c r="E4271" s="176"/>
      <c r="F4271" s="176"/>
      <c r="G4271" s="177"/>
      <c r="H4271" s="177"/>
    </row>
    <row r="4272" spans="1:8" x14ac:dyDescent="0.25">
      <c r="A4272" s="793"/>
      <c r="E4272" s="176"/>
      <c r="F4272" s="176"/>
      <c r="G4272" s="177"/>
      <c r="H4272" s="177"/>
    </row>
    <row r="4273" spans="1:8" x14ac:dyDescent="0.25">
      <c r="A4273" s="793"/>
      <c r="E4273" s="176"/>
      <c r="F4273" s="176"/>
      <c r="G4273" s="177"/>
      <c r="H4273" s="177"/>
    </row>
    <row r="4274" spans="1:8" x14ac:dyDescent="0.25">
      <c r="A4274" s="793"/>
      <c r="E4274" s="176"/>
      <c r="F4274" s="176"/>
      <c r="G4274" s="177"/>
      <c r="H4274" s="177"/>
    </row>
    <row r="4275" spans="1:8" x14ac:dyDescent="0.25">
      <c r="A4275" s="793"/>
      <c r="E4275" s="176"/>
      <c r="F4275" s="176"/>
      <c r="G4275" s="177"/>
      <c r="H4275" s="177"/>
    </row>
    <row r="4276" spans="1:8" x14ac:dyDescent="0.25">
      <c r="A4276" s="793"/>
      <c r="E4276" s="176"/>
      <c r="F4276" s="176"/>
      <c r="G4276" s="177"/>
      <c r="H4276" s="177"/>
    </row>
    <row r="4277" spans="1:8" x14ac:dyDescent="0.25">
      <c r="A4277" s="793"/>
      <c r="E4277" s="176"/>
      <c r="F4277" s="176"/>
      <c r="G4277" s="177"/>
      <c r="H4277" s="177"/>
    </row>
    <row r="4278" spans="1:8" x14ac:dyDescent="0.25">
      <c r="A4278" s="793"/>
      <c r="E4278" s="176"/>
      <c r="F4278" s="176"/>
      <c r="G4278" s="177"/>
      <c r="H4278" s="177"/>
    </row>
    <row r="4279" spans="1:8" x14ac:dyDescent="0.25">
      <c r="A4279" s="793"/>
      <c r="E4279" s="176"/>
      <c r="F4279" s="176"/>
      <c r="G4279" s="177"/>
      <c r="H4279" s="177"/>
    </row>
    <row r="4280" spans="1:8" x14ac:dyDescent="0.25">
      <c r="A4280" s="793"/>
      <c r="E4280" s="176"/>
      <c r="F4280" s="176"/>
      <c r="G4280" s="177"/>
      <c r="H4280" s="177"/>
    </row>
    <row r="4281" spans="1:8" x14ac:dyDescent="0.25">
      <c r="A4281" s="793"/>
      <c r="E4281" s="176"/>
      <c r="F4281" s="176"/>
      <c r="G4281" s="177"/>
      <c r="H4281" s="177"/>
    </row>
    <row r="4282" spans="1:8" x14ac:dyDescent="0.25">
      <c r="A4282" s="793"/>
      <c r="E4282" s="176"/>
      <c r="F4282" s="176"/>
      <c r="G4282" s="177"/>
      <c r="H4282" s="177"/>
    </row>
    <row r="4283" spans="1:8" x14ac:dyDescent="0.25">
      <c r="A4283" s="793"/>
      <c r="E4283" s="176"/>
      <c r="F4283" s="176"/>
      <c r="G4283" s="177"/>
      <c r="H4283" s="177"/>
    </row>
    <row r="4284" spans="1:8" x14ac:dyDescent="0.25">
      <c r="A4284" s="793"/>
      <c r="E4284" s="176"/>
      <c r="F4284" s="176"/>
      <c r="G4284" s="177"/>
      <c r="H4284" s="177"/>
    </row>
    <row r="4285" spans="1:8" x14ac:dyDescent="0.25">
      <c r="A4285" s="793"/>
      <c r="E4285" s="176"/>
      <c r="F4285" s="176"/>
      <c r="G4285" s="177"/>
      <c r="H4285" s="177"/>
    </row>
    <row r="4286" spans="1:8" x14ac:dyDescent="0.25">
      <c r="A4286" s="793"/>
      <c r="E4286" s="176"/>
      <c r="F4286" s="176"/>
      <c r="G4286" s="177"/>
      <c r="H4286" s="177"/>
    </row>
    <row r="4287" spans="1:8" x14ac:dyDescent="0.25">
      <c r="A4287" s="793"/>
      <c r="E4287" s="176"/>
      <c r="F4287" s="176"/>
      <c r="G4287" s="177"/>
      <c r="H4287" s="177"/>
    </row>
    <row r="4288" spans="1:8" x14ac:dyDescent="0.25">
      <c r="A4288" s="793"/>
      <c r="E4288" s="176"/>
      <c r="F4288" s="176"/>
      <c r="G4288" s="177"/>
      <c r="H4288" s="177"/>
    </row>
    <row r="4289" spans="1:8" x14ac:dyDescent="0.25">
      <c r="A4289" s="793"/>
      <c r="E4289" s="176"/>
      <c r="F4289" s="176"/>
      <c r="G4289" s="177"/>
      <c r="H4289" s="177"/>
    </row>
    <row r="4290" spans="1:8" x14ac:dyDescent="0.25">
      <c r="A4290" s="793"/>
      <c r="E4290" s="176"/>
      <c r="F4290" s="176"/>
      <c r="G4290" s="177"/>
      <c r="H4290" s="177"/>
    </row>
    <row r="4291" spans="1:8" x14ac:dyDescent="0.25">
      <c r="A4291" s="793"/>
      <c r="E4291" s="176"/>
      <c r="F4291" s="176"/>
      <c r="G4291" s="177"/>
      <c r="H4291" s="177"/>
    </row>
    <row r="4292" spans="1:8" x14ac:dyDescent="0.25">
      <c r="A4292" s="793"/>
      <c r="E4292" s="176"/>
      <c r="F4292" s="176"/>
      <c r="G4292" s="177"/>
      <c r="H4292" s="177"/>
    </row>
    <row r="4293" spans="1:8" x14ac:dyDescent="0.25">
      <c r="A4293" s="793"/>
      <c r="E4293" s="176"/>
      <c r="F4293" s="176"/>
      <c r="G4293" s="177"/>
      <c r="H4293" s="177"/>
    </row>
    <row r="4294" spans="1:8" x14ac:dyDescent="0.25">
      <c r="A4294" s="793"/>
      <c r="E4294" s="176"/>
      <c r="F4294" s="176"/>
      <c r="G4294" s="177"/>
      <c r="H4294" s="177"/>
    </row>
    <row r="4295" spans="1:8" x14ac:dyDescent="0.25">
      <c r="A4295" s="793"/>
      <c r="E4295" s="176"/>
      <c r="F4295" s="176"/>
      <c r="G4295" s="177"/>
      <c r="H4295" s="177"/>
    </row>
    <row r="4296" spans="1:8" x14ac:dyDescent="0.25">
      <c r="A4296" s="793"/>
      <c r="E4296" s="176"/>
      <c r="F4296" s="176"/>
      <c r="G4296" s="177"/>
      <c r="H4296" s="177"/>
    </row>
    <row r="4297" spans="1:8" x14ac:dyDescent="0.25">
      <c r="A4297" s="793"/>
      <c r="E4297" s="176"/>
      <c r="F4297" s="176"/>
      <c r="G4297" s="177"/>
      <c r="H4297" s="177"/>
    </row>
    <row r="4298" spans="1:8" x14ac:dyDescent="0.25">
      <c r="A4298" s="793"/>
      <c r="E4298" s="176"/>
      <c r="F4298" s="176"/>
      <c r="G4298" s="177"/>
      <c r="H4298" s="177"/>
    </row>
    <row r="4299" spans="1:8" x14ac:dyDescent="0.25">
      <c r="A4299" s="793"/>
      <c r="E4299" s="176"/>
      <c r="F4299" s="176"/>
      <c r="G4299" s="177"/>
      <c r="H4299" s="177"/>
    </row>
    <row r="4300" spans="1:8" x14ac:dyDescent="0.25">
      <c r="A4300" s="793"/>
      <c r="E4300" s="176"/>
      <c r="F4300" s="176"/>
      <c r="G4300" s="177"/>
      <c r="H4300" s="177"/>
    </row>
    <row r="4301" spans="1:8" x14ac:dyDescent="0.25">
      <c r="A4301" s="793"/>
      <c r="E4301" s="176"/>
      <c r="F4301" s="176"/>
      <c r="G4301" s="177"/>
      <c r="H4301" s="177"/>
    </row>
    <row r="4302" spans="1:8" x14ac:dyDescent="0.25">
      <c r="A4302" s="793"/>
      <c r="E4302" s="176"/>
      <c r="F4302" s="176"/>
      <c r="G4302" s="177"/>
      <c r="H4302" s="177"/>
    </row>
    <row r="4303" spans="1:8" x14ac:dyDescent="0.25">
      <c r="A4303" s="793"/>
      <c r="E4303" s="176"/>
      <c r="F4303" s="176"/>
      <c r="G4303" s="177"/>
      <c r="H4303" s="177"/>
    </row>
    <row r="4304" spans="1:8" x14ac:dyDescent="0.25">
      <c r="A4304" s="793"/>
      <c r="E4304" s="176"/>
      <c r="F4304" s="176"/>
      <c r="G4304" s="177"/>
      <c r="H4304" s="177"/>
    </row>
    <row r="4305" spans="1:8" x14ac:dyDescent="0.25">
      <c r="A4305" s="793"/>
      <c r="E4305" s="176"/>
      <c r="F4305" s="176"/>
      <c r="G4305" s="177"/>
      <c r="H4305" s="177"/>
    </row>
    <row r="4306" spans="1:8" x14ac:dyDescent="0.25">
      <c r="A4306" s="793"/>
      <c r="E4306" s="176"/>
      <c r="F4306" s="176"/>
      <c r="G4306" s="177"/>
      <c r="H4306" s="177"/>
    </row>
    <row r="4307" spans="1:8" x14ac:dyDescent="0.25">
      <c r="A4307" s="793"/>
      <c r="E4307" s="176"/>
      <c r="F4307" s="176"/>
      <c r="G4307" s="177"/>
      <c r="H4307" s="177"/>
    </row>
    <row r="4308" spans="1:8" x14ac:dyDescent="0.25">
      <c r="A4308" s="793"/>
      <c r="E4308" s="176"/>
      <c r="F4308" s="176"/>
      <c r="G4308" s="177"/>
      <c r="H4308" s="177"/>
    </row>
    <row r="4309" spans="1:8" x14ac:dyDescent="0.25">
      <c r="A4309" s="793"/>
      <c r="E4309" s="176"/>
      <c r="F4309" s="176"/>
      <c r="G4309" s="177"/>
      <c r="H4309" s="177"/>
    </row>
    <row r="4310" spans="1:8" x14ac:dyDescent="0.25">
      <c r="A4310" s="793"/>
      <c r="E4310" s="176"/>
      <c r="F4310" s="176"/>
      <c r="G4310" s="177"/>
      <c r="H4310" s="177"/>
    </row>
    <row r="4311" spans="1:8" x14ac:dyDescent="0.25">
      <c r="A4311" s="793"/>
      <c r="E4311" s="176"/>
      <c r="F4311" s="176"/>
      <c r="G4311" s="177"/>
      <c r="H4311" s="177"/>
    </row>
    <row r="4312" spans="1:8" x14ac:dyDescent="0.25">
      <c r="A4312" s="793"/>
      <c r="E4312" s="176"/>
      <c r="F4312" s="176"/>
      <c r="G4312" s="177"/>
      <c r="H4312" s="177"/>
    </row>
    <row r="4313" spans="1:8" x14ac:dyDescent="0.25">
      <c r="A4313" s="793"/>
      <c r="E4313" s="176"/>
      <c r="F4313" s="176"/>
      <c r="G4313" s="177"/>
      <c r="H4313" s="177"/>
    </row>
    <row r="4314" spans="1:8" x14ac:dyDescent="0.25">
      <c r="A4314" s="793"/>
      <c r="E4314" s="176"/>
      <c r="F4314" s="176"/>
      <c r="G4314" s="177"/>
      <c r="H4314" s="177"/>
    </row>
    <row r="4315" spans="1:8" x14ac:dyDescent="0.25">
      <c r="A4315" s="793"/>
      <c r="E4315" s="176"/>
      <c r="F4315" s="176"/>
      <c r="G4315" s="177"/>
      <c r="H4315" s="177"/>
    </row>
    <row r="4316" spans="1:8" x14ac:dyDescent="0.25">
      <c r="A4316" s="793"/>
      <c r="E4316" s="176"/>
      <c r="F4316" s="176"/>
      <c r="G4316" s="177"/>
      <c r="H4316" s="177"/>
    </row>
    <row r="4317" spans="1:8" x14ac:dyDescent="0.25">
      <c r="A4317" s="793"/>
      <c r="E4317" s="176"/>
      <c r="F4317" s="176"/>
      <c r="G4317" s="177"/>
      <c r="H4317" s="177"/>
    </row>
    <row r="4318" spans="1:8" x14ac:dyDescent="0.25">
      <c r="A4318" s="793"/>
      <c r="E4318" s="176"/>
      <c r="F4318" s="176"/>
      <c r="G4318" s="177"/>
      <c r="H4318" s="177"/>
    </row>
    <row r="4319" spans="1:8" x14ac:dyDescent="0.25">
      <c r="A4319" s="793"/>
      <c r="E4319" s="176"/>
      <c r="F4319" s="176"/>
      <c r="G4319" s="177"/>
      <c r="H4319" s="177"/>
    </row>
    <row r="4320" spans="1:8" x14ac:dyDescent="0.25">
      <c r="A4320" s="793"/>
      <c r="E4320" s="176"/>
      <c r="F4320" s="176"/>
      <c r="G4320" s="177"/>
      <c r="H4320" s="177"/>
    </row>
    <row r="4321" spans="1:8" x14ac:dyDescent="0.25">
      <c r="A4321" s="793"/>
      <c r="E4321" s="176"/>
      <c r="F4321" s="176"/>
      <c r="G4321" s="177"/>
      <c r="H4321" s="177"/>
    </row>
    <row r="4322" spans="1:8" x14ac:dyDescent="0.25">
      <c r="A4322" s="793"/>
      <c r="E4322" s="176"/>
      <c r="F4322" s="176"/>
      <c r="G4322" s="177"/>
      <c r="H4322" s="177"/>
    </row>
    <row r="4323" spans="1:8" x14ac:dyDescent="0.25">
      <c r="A4323" s="793"/>
      <c r="E4323" s="176"/>
      <c r="F4323" s="176"/>
      <c r="G4323" s="177"/>
      <c r="H4323" s="177"/>
    </row>
    <row r="4324" spans="1:8" x14ac:dyDescent="0.25">
      <c r="A4324" s="793"/>
      <c r="E4324" s="176"/>
      <c r="F4324" s="176"/>
      <c r="G4324" s="177"/>
      <c r="H4324" s="177"/>
    </row>
    <row r="4325" spans="1:8" x14ac:dyDescent="0.25">
      <c r="A4325" s="793"/>
      <c r="E4325" s="176"/>
      <c r="F4325" s="176"/>
      <c r="G4325" s="177"/>
      <c r="H4325" s="177"/>
    </row>
    <row r="4326" spans="1:8" x14ac:dyDescent="0.25">
      <c r="A4326" s="793"/>
      <c r="E4326" s="176"/>
      <c r="F4326" s="176"/>
      <c r="G4326" s="177"/>
      <c r="H4326" s="177"/>
    </row>
    <row r="4327" spans="1:8" x14ac:dyDescent="0.25">
      <c r="A4327" s="793"/>
      <c r="E4327" s="176"/>
      <c r="F4327" s="176"/>
      <c r="G4327" s="177"/>
      <c r="H4327" s="177"/>
    </row>
    <row r="4328" spans="1:8" x14ac:dyDescent="0.25">
      <c r="A4328" s="793"/>
      <c r="E4328" s="176"/>
      <c r="F4328" s="176"/>
      <c r="G4328" s="177"/>
      <c r="H4328" s="177"/>
    </row>
    <row r="4329" spans="1:8" x14ac:dyDescent="0.25">
      <c r="A4329" s="793"/>
      <c r="E4329" s="176"/>
      <c r="F4329" s="176"/>
      <c r="G4329" s="177"/>
      <c r="H4329" s="177"/>
    </row>
    <row r="4330" spans="1:8" x14ac:dyDescent="0.25">
      <c r="A4330" s="793"/>
      <c r="E4330" s="176"/>
      <c r="F4330" s="176"/>
      <c r="G4330" s="177"/>
      <c r="H4330" s="177"/>
    </row>
    <row r="4331" spans="1:8" x14ac:dyDescent="0.25">
      <c r="A4331" s="793"/>
      <c r="E4331" s="176"/>
      <c r="F4331" s="176"/>
      <c r="G4331" s="177"/>
      <c r="H4331" s="177"/>
    </row>
    <row r="4332" spans="1:8" x14ac:dyDescent="0.25">
      <c r="A4332" s="793"/>
      <c r="E4332" s="176"/>
      <c r="F4332" s="176"/>
      <c r="G4332" s="177"/>
      <c r="H4332" s="177"/>
    </row>
    <row r="4333" spans="1:8" x14ac:dyDescent="0.25">
      <c r="A4333" s="793"/>
      <c r="E4333" s="176"/>
      <c r="F4333" s="176"/>
      <c r="G4333" s="177"/>
      <c r="H4333" s="177"/>
    </row>
    <row r="4334" spans="1:8" x14ac:dyDescent="0.25">
      <c r="A4334" s="793"/>
      <c r="E4334" s="176"/>
      <c r="F4334" s="176"/>
      <c r="G4334" s="177"/>
      <c r="H4334" s="177"/>
    </row>
    <row r="4335" spans="1:8" x14ac:dyDescent="0.25">
      <c r="A4335" s="793"/>
      <c r="E4335" s="176"/>
      <c r="F4335" s="176"/>
      <c r="G4335" s="177"/>
      <c r="H4335" s="177"/>
    </row>
    <row r="4336" spans="1:8" x14ac:dyDescent="0.25">
      <c r="A4336" s="793"/>
      <c r="E4336" s="176"/>
      <c r="F4336" s="176"/>
      <c r="G4336" s="177"/>
      <c r="H4336" s="177"/>
    </row>
    <row r="4337" spans="1:8" x14ac:dyDescent="0.25">
      <c r="A4337" s="793"/>
      <c r="E4337" s="176"/>
      <c r="F4337" s="176"/>
      <c r="G4337" s="177"/>
      <c r="H4337" s="177"/>
    </row>
    <row r="4338" spans="1:8" x14ac:dyDescent="0.25">
      <c r="A4338" s="793"/>
      <c r="E4338" s="176"/>
      <c r="F4338" s="176"/>
      <c r="G4338" s="177"/>
      <c r="H4338" s="177"/>
    </row>
    <row r="4339" spans="1:8" x14ac:dyDescent="0.25">
      <c r="A4339" s="793"/>
      <c r="E4339" s="176"/>
      <c r="F4339" s="176"/>
      <c r="G4339" s="177"/>
      <c r="H4339" s="177"/>
    </row>
    <row r="4340" spans="1:8" x14ac:dyDescent="0.25">
      <c r="A4340" s="793"/>
      <c r="E4340" s="176"/>
      <c r="F4340" s="176"/>
      <c r="G4340" s="177"/>
      <c r="H4340" s="177"/>
    </row>
    <row r="4341" spans="1:8" x14ac:dyDescent="0.25">
      <c r="A4341" s="793"/>
      <c r="E4341" s="176"/>
      <c r="F4341" s="176"/>
      <c r="G4341" s="177"/>
      <c r="H4341" s="177"/>
    </row>
    <row r="4342" spans="1:8" x14ac:dyDescent="0.25">
      <c r="A4342" s="793"/>
      <c r="E4342" s="176"/>
      <c r="F4342" s="176"/>
      <c r="G4342" s="177"/>
      <c r="H4342" s="177"/>
    </row>
    <row r="4343" spans="1:8" x14ac:dyDescent="0.25">
      <c r="A4343" s="793"/>
      <c r="E4343" s="176"/>
      <c r="F4343" s="176"/>
      <c r="G4343" s="177"/>
      <c r="H4343" s="177"/>
    </row>
    <row r="4344" spans="1:8" x14ac:dyDescent="0.25">
      <c r="A4344" s="793"/>
      <c r="E4344" s="176"/>
      <c r="F4344" s="176"/>
      <c r="G4344" s="177"/>
      <c r="H4344" s="177"/>
    </row>
    <row r="4345" spans="1:8" x14ac:dyDescent="0.25">
      <c r="A4345" s="793"/>
      <c r="E4345" s="176"/>
      <c r="F4345" s="176"/>
      <c r="G4345" s="177"/>
      <c r="H4345" s="177"/>
    </row>
    <row r="4346" spans="1:8" x14ac:dyDescent="0.25">
      <c r="A4346" s="793"/>
      <c r="E4346" s="176"/>
      <c r="F4346" s="176"/>
      <c r="G4346" s="177"/>
      <c r="H4346" s="177"/>
    </row>
    <row r="4347" spans="1:8" x14ac:dyDescent="0.25">
      <c r="A4347" s="793"/>
      <c r="E4347" s="176"/>
      <c r="F4347" s="176"/>
      <c r="G4347" s="177"/>
      <c r="H4347" s="177"/>
    </row>
    <row r="4348" spans="1:8" x14ac:dyDescent="0.25">
      <c r="A4348" s="793"/>
      <c r="E4348" s="176"/>
      <c r="F4348" s="176"/>
      <c r="G4348" s="177"/>
      <c r="H4348" s="177"/>
    </row>
    <row r="4349" spans="1:8" x14ac:dyDescent="0.25">
      <c r="A4349" s="793"/>
      <c r="E4349" s="176"/>
      <c r="F4349" s="176"/>
      <c r="G4349" s="177"/>
      <c r="H4349" s="177"/>
    </row>
    <row r="4350" spans="1:8" x14ac:dyDescent="0.25">
      <c r="A4350" s="793"/>
      <c r="E4350" s="176"/>
      <c r="F4350" s="176"/>
      <c r="G4350" s="177"/>
      <c r="H4350" s="177"/>
    </row>
    <row r="4351" spans="1:8" x14ac:dyDescent="0.25">
      <c r="A4351" s="793"/>
      <c r="E4351" s="176"/>
      <c r="F4351" s="176"/>
      <c r="G4351" s="177"/>
      <c r="H4351" s="177"/>
    </row>
    <row r="4352" spans="1:8" x14ac:dyDescent="0.25">
      <c r="A4352" s="793"/>
      <c r="E4352" s="176"/>
      <c r="F4352" s="176"/>
      <c r="G4352" s="177"/>
      <c r="H4352" s="177"/>
    </row>
    <row r="4353" spans="1:8" x14ac:dyDescent="0.25">
      <c r="A4353" s="793"/>
      <c r="E4353" s="176"/>
      <c r="F4353" s="176"/>
      <c r="G4353" s="177"/>
      <c r="H4353" s="177"/>
    </row>
    <row r="4354" spans="1:8" x14ac:dyDescent="0.25">
      <c r="A4354" s="793"/>
      <c r="E4354" s="176"/>
      <c r="F4354" s="176"/>
      <c r="G4354" s="177"/>
      <c r="H4354" s="177"/>
    </row>
    <row r="4355" spans="1:8" x14ac:dyDescent="0.25">
      <c r="A4355" s="793"/>
      <c r="E4355" s="176"/>
      <c r="F4355" s="176"/>
      <c r="G4355" s="177"/>
      <c r="H4355" s="177"/>
    </row>
    <row r="4356" spans="1:8" x14ac:dyDescent="0.25">
      <c r="A4356" s="793"/>
      <c r="E4356" s="176"/>
      <c r="F4356" s="176"/>
      <c r="G4356" s="177"/>
      <c r="H4356" s="177"/>
    </row>
    <row r="4357" spans="1:8" x14ac:dyDescent="0.25">
      <c r="A4357" s="793"/>
      <c r="E4357" s="176"/>
      <c r="F4357" s="176"/>
      <c r="G4357" s="177"/>
      <c r="H4357" s="177"/>
    </row>
    <row r="4358" spans="1:8" x14ac:dyDescent="0.25">
      <c r="A4358" s="793"/>
      <c r="E4358" s="176"/>
      <c r="F4358" s="176"/>
      <c r="G4358" s="177"/>
      <c r="H4358" s="177"/>
    </row>
    <row r="4359" spans="1:8" x14ac:dyDescent="0.25">
      <c r="A4359" s="793"/>
      <c r="E4359" s="176"/>
      <c r="F4359" s="176"/>
      <c r="G4359" s="177"/>
      <c r="H4359" s="177"/>
    </row>
    <row r="4360" spans="1:8" x14ac:dyDescent="0.25">
      <c r="A4360" s="793"/>
      <c r="E4360" s="176"/>
      <c r="F4360" s="176"/>
      <c r="G4360" s="177"/>
      <c r="H4360" s="177"/>
    </row>
    <row r="4361" spans="1:8" x14ac:dyDescent="0.25">
      <c r="A4361" s="793"/>
      <c r="E4361" s="176"/>
      <c r="F4361" s="176"/>
      <c r="G4361" s="177"/>
      <c r="H4361" s="177"/>
    </row>
    <row r="4362" spans="1:8" x14ac:dyDescent="0.25">
      <c r="A4362" s="793"/>
      <c r="E4362" s="176"/>
      <c r="F4362" s="176"/>
      <c r="G4362" s="177"/>
      <c r="H4362" s="177"/>
    </row>
    <row r="4363" spans="1:8" x14ac:dyDescent="0.25">
      <c r="A4363" s="793"/>
      <c r="E4363" s="176"/>
      <c r="F4363" s="176"/>
      <c r="G4363" s="177"/>
      <c r="H4363" s="177"/>
    </row>
    <row r="4364" spans="1:8" x14ac:dyDescent="0.25">
      <c r="A4364" s="793"/>
      <c r="E4364" s="176"/>
      <c r="F4364" s="176"/>
      <c r="G4364" s="177"/>
      <c r="H4364" s="177"/>
    </row>
    <row r="4365" spans="1:8" x14ac:dyDescent="0.25">
      <c r="A4365" s="793"/>
      <c r="E4365" s="176"/>
      <c r="F4365" s="176"/>
      <c r="G4365" s="177"/>
      <c r="H4365" s="177"/>
    </row>
    <row r="4366" spans="1:8" x14ac:dyDescent="0.25">
      <c r="A4366" s="793"/>
      <c r="E4366" s="176"/>
      <c r="F4366" s="176"/>
      <c r="G4366" s="177"/>
      <c r="H4366" s="177"/>
    </row>
    <row r="4367" spans="1:8" x14ac:dyDescent="0.25">
      <c r="A4367" s="793"/>
      <c r="E4367" s="176"/>
      <c r="F4367" s="176"/>
      <c r="G4367" s="177"/>
      <c r="H4367" s="177"/>
    </row>
    <row r="4368" spans="1:8" x14ac:dyDescent="0.25">
      <c r="A4368" s="793"/>
      <c r="E4368" s="176"/>
      <c r="F4368" s="176"/>
      <c r="G4368" s="177"/>
      <c r="H4368" s="177"/>
    </row>
    <row r="4369" spans="1:8" x14ac:dyDescent="0.25">
      <c r="A4369" s="793"/>
      <c r="E4369" s="176"/>
      <c r="F4369" s="176"/>
      <c r="G4369" s="177"/>
      <c r="H4369" s="177"/>
    </row>
    <row r="4370" spans="1:8" x14ac:dyDescent="0.25">
      <c r="A4370" s="793"/>
      <c r="E4370" s="176"/>
      <c r="F4370" s="176"/>
      <c r="G4370" s="177"/>
      <c r="H4370" s="177"/>
    </row>
    <row r="4371" spans="1:8" x14ac:dyDescent="0.25">
      <c r="A4371" s="793"/>
      <c r="E4371" s="176"/>
      <c r="F4371" s="176"/>
      <c r="G4371" s="177"/>
      <c r="H4371" s="177"/>
    </row>
    <row r="4372" spans="1:8" x14ac:dyDescent="0.25">
      <c r="A4372" s="793"/>
      <c r="E4372" s="176"/>
      <c r="F4372" s="176"/>
      <c r="G4372" s="177"/>
      <c r="H4372" s="177"/>
    </row>
    <row r="4373" spans="1:8" x14ac:dyDescent="0.25">
      <c r="A4373" s="793"/>
      <c r="E4373" s="176"/>
      <c r="F4373" s="176"/>
      <c r="G4373" s="177"/>
      <c r="H4373" s="177"/>
    </row>
    <row r="4374" spans="1:8" x14ac:dyDescent="0.25">
      <c r="A4374" s="793"/>
      <c r="E4374" s="176"/>
      <c r="F4374" s="176"/>
      <c r="G4374" s="177"/>
      <c r="H4374" s="177"/>
    </row>
    <row r="4375" spans="1:8" x14ac:dyDescent="0.25">
      <c r="A4375" s="793"/>
      <c r="E4375" s="176"/>
      <c r="F4375" s="176"/>
      <c r="G4375" s="177"/>
      <c r="H4375" s="177"/>
    </row>
    <row r="4376" spans="1:8" x14ac:dyDescent="0.25">
      <c r="A4376" s="793"/>
      <c r="E4376" s="176"/>
      <c r="F4376" s="176"/>
      <c r="G4376" s="177"/>
      <c r="H4376" s="177"/>
    </row>
    <row r="4377" spans="1:8" x14ac:dyDescent="0.25">
      <c r="A4377" s="793"/>
      <c r="E4377" s="176"/>
      <c r="F4377" s="176"/>
      <c r="G4377" s="177"/>
      <c r="H4377" s="177"/>
    </row>
    <row r="4378" spans="1:8" x14ac:dyDescent="0.25">
      <c r="A4378" s="793"/>
      <c r="E4378" s="176"/>
      <c r="F4378" s="176"/>
      <c r="G4378" s="177"/>
      <c r="H4378" s="177"/>
    </row>
    <row r="4379" spans="1:8" x14ac:dyDescent="0.25">
      <c r="A4379" s="793"/>
      <c r="E4379" s="176"/>
      <c r="F4379" s="176"/>
      <c r="G4379" s="177"/>
      <c r="H4379" s="177"/>
    </row>
    <row r="4380" spans="1:8" x14ac:dyDescent="0.25">
      <c r="A4380" s="793"/>
      <c r="E4380" s="176"/>
      <c r="F4380" s="176"/>
      <c r="G4380" s="177"/>
      <c r="H4380" s="177"/>
    </row>
    <row r="4381" spans="1:8" x14ac:dyDescent="0.25">
      <c r="A4381" s="793"/>
      <c r="E4381" s="176"/>
      <c r="F4381" s="176"/>
      <c r="G4381" s="177"/>
      <c r="H4381" s="177"/>
    </row>
    <row r="4382" spans="1:8" x14ac:dyDescent="0.25">
      <c r="A4382" s="793"/>
      <c r="E4382" s="176"/>
      <c r="F4382" s="176"/>
      <c r="G4382" s="177"/>
      <c r="H4382" s="177"/>
    </row>
    <row r="4383" spans="1:8" x14ac:dyDescent="0.25">
      <c r="A4383" s="793"/>
      <c r="E4383" s="176"/>
      <c r="F4383" s="176"/>
      <c r="G4383" s="177"/>
      <c r="H4383" s="177"/>
    </row>
    <row r="4384" spans="1:8" x14ac:dyDescent="0.25">
      <c r="A4384" s="793"/>
      <c r="E4384" s="176"/>
      <c r="F4384" s="176"/>
      <c r="G4384" s="177"/>
      <c r="H4384" s="177"/>
    </row>
    <row r="4385" spans="1:8" x14ac:dyDescent="0.25">
      <c r="A4385" s="793"/>
      <c r="E4385" s="176"/>
      <c r="F4385" s="176"/>
      <c r="G4385" s="177"/>
      <c r="H4385" s="177"/>
    </row>
    <row r="4386" spans="1:8" x14ac:dyDescent="0.25">
      <c r="A4386" s="793"/>
      <c r="E4386" s="176"/>
      <c r="F4386" s="176"/>
      <c r="G4386" s="177"/>
      <c r="H4386" s="177"/>
    </row>
    <row r="4387" spans="1:8" x14ac:dyDescent="0.25">
      <c r="A4387" s="793"/>
      <c r="E4387" s="176"/>
      <c r="F4387" s="176"/>
      <c r="G4387" s="177"/>
      <c r="H4387" s="177"/>
    </row>
    <row r="4388" spans="1:8" x14ac:dyDescent="0.25">
      <c r="A4388" s="793"/>
      <c r="E4388" s="176"/>
      <c r="F4388" s="176"/>
      <c r="G4388" s="177"/>
      <c r="H4388" s="177"/>
    </row>
    <row r="4389" spans="1:8" x14ac:dyDescent="0.25">
      <c r="A4389" s="793"/>
      <c r="E4389" s="176"/>
      <c r="F4389" s="176"/>
      <c r="G4389" s="177"/>
      <c r="H4389" s="177"/>
    </row>
    <row r="4390" spans="1:8" x14ac:dyDescent="0.25">
      <c r="A4390" s="793"/>
      <c r="E4390" s="176"/>
      <c r="F4390" s="176"/>
      <c r="G4390" s="177"/>
      <c r="H4390" s="177"/>
    </row>
    <row r="4391" spans="1:8" x14ac:dyDescent="0.25">
      <c r="A4391" s="793"/>
      <c r="E4391" s="176"/>
      <c r="F4391" s="176"/>
      <c r="G4391" s="177"/>
      <c r="H4391" s="177"/>
    </row>
    <row r="4392" spans="1:8" x14ac:dyDescent="0.25">
      <c r="A4392" s="793"/>
      <c r="E4392" s="176"/>
      <c r="F4392" s="176"/>
      <c r="G4392" s="177"/>
      <c r="H4392" s="177"/>
    </row>
    <row r="4393" spans="1:8" x14ac:dyDescent="0.25">
      <c r="A4393" s="793"/>
      <c r="E4393" s="176"/>
      <c r="F4393" s="176"/>
      <c r="G4393" s="177"/>
      <c r="H4393" s="177"/>
    </row>
    <row r="4394" spans="1:8" x14ac:dyDescent="0.25">
      <c r="A4394" s="793"/>
      <c r="E4394" s="176"/>
      <c r="F4394" s="176"/>
      <c r="G4394" s="177"/>
      <c r="H4394" s="177"/>
    </row>
    <row r="4395" spans="1:8" x14ac:dyDescent="0.25">
      <c r="A4395" s="793"/>
      <c r="E4395" s="176"/>
      <c r="F4395" s="176"/>
      <c r="G4395" s="177"/>
      <c r="H4395" s="177"/>
    </row>
    <row r="4396" spans="1:8" x14ac:dyDescent="0.25">
      <c r="A4396" s="793"/>
      <c r="E4396" s="176"/>
      <c r="F4396" s="176"/>
      <c r="G4396" s="177"/>
      <c r="H4396" s="177"/>
    </row>
    <row r="4397" spans="1:8" x14ac:dyDescent="0.25">
      <c r="A4397" s="793"/>
      <c r="E4397" s="176"/>
      <c r="F4397" s="176"/>
      <c r="G4397" s="177"/>
      <c r="H4397" s="177"/>
    </row>
    <row r="4398" spans="1:8" x14ac:dyDescent="0.25">
      <c r="A4398" s="793"/>
      <c r="E4398" s="176"/>
      <c r="F4398" s="176"/>
      <c r="G4398" s="177"/>
      <c r="H4398" s="177"/>
    </row>
    <row r="4399" spans="1:8" x14ac:dyDescent="0.25">
      <c r="A4399" s="793"/>
      <c r="E4399" s="176"/>
      <c r="F4399" s="176"/>
      <c r="G4399" s="177"/>
      <c r="H4399" s="177"/>
    </row>
    <row r="4400" spans="1:8" x14ac:dyDescent="0.25">
      <c r="A4400" s="793"/>
      <c r="E4400" s="176"/>
      <c r="F4400" s="176"/>
      <c r="G4400" s="177"/>
      <c r="H4400" s="177"/>
    </row>
    <row r="4401" spans="1:8" x14ac:dyDescent="0.25">
      <c r="A4401" s="793"/>
      <c r="E4401" s="176"/>
      <c r="F4401" s="176"/>
      <c r="G4401" s="177"/>
      <c r="H4401" s="177"/>
    </row>
    <row r="4402" spans="1:8" x14ac:dyDescent="0.25">
      <c r="A4402" s="793"/>
      <c r="E4402" s="176"/>
      <c r="F4402" s="176"/>
      <c r="G4402" s="177"/>
      <c r="H4402" s="177"/>
    </row>
    <row r="4403" spans="1:8" x14ac:dyDescent="0.25">
      <c r="A4403" s="793"/>
      <c r="E4403" s="176"/>
      <c r="F4403" s="176"/>
      <c r="G4403" s="177"/>
      <c r="H4403" s="177"/>
    </row>
    <row r="4404" spans="1:8" x14ac:dyDescent="0.25">
      <c r="A4404" s="793"/>
      <c r="E4404" s="176"/>
      <c r="F4404" s="176"/>
      <c r="G4404" s="177"/>
      <c r="H4404" s="177"/>
    </row>
    <row r="4405" spans="1:8" x14ac:dyDescent="0.25">
      <c r="A4405" s="793"/>
      <c r="E4405" s="176"/>
      <c r="F4405" s="176"/>
      <c r="G4405" s="177"/>
      <c r="H4405" s="177"/>
    </row>
    <row r="4406" spans="1:8" x14ac:dyDescent="0.25">
      <c r="A4406" s="793"/>
      <c r="E4406" s="176"/>
      <c r="F4406" s="176"/>
      <c r="G4406" s="177"/>
      <c r="H4406" s="177"/>
    </row>
    <row r="4407" spans="1:8" x14ac:dyDescent="0.25">
      <c r="A4407" s="793"/>
      <c r="E4407" s="176"/>
      <c r="F4407" s="176"/>
      <c r="G4407" s="177"/>
      <c r="H4407" s="177"/>
    </row>
    <row r="4408" spans="1:8" x14ac:dyDescent="0.25">
      <c r="A4408" s="793"/>
      <c r="E4408" s="176"/>
      <c r="F4408" s="176"/>
      <c r="G4408" s="177"/>
      <c r="H4408" s="177"/>
    </row>
    <row r="4409" spans="1:8" x14ac:dyDescent="0.25">
      <c r="A4409" s="793"/>
      <c r="E4409" s="176"/>
      <c r="F4409" s="176"/>
      <c r="G4409" s="177"/>
      <c r="H4409" s="177"/>
    </row>
    <row r="4410" spans="1:8" x14ac:dyDescent="0.25">
      <c r="A4410" s="793"/>
      <c r="E4410" s="176"/>
      <c r="F4410" s="176"/>
      <c r="G4410" s="177"/>
      <c r="H4410" s="177"/>
    </row>
    <row r="4411" spans="1:8" x14ac:dyDescent="0.25">
      <c r="A4411" s="793"/>
      <c r="E4411" s="176"/>
      <c r="F4411" s="176"/>
      <c r="G4411" s="177"/>
      <c r="H4411" s="177"/>
    </row>
    <row r="4412" spans="1:8" x14ac:dyDescent="0.25">
      <c r="A4412" s="793"/>
      <c r="E4412" s="176"/>
      <c r="F4412" s="176"/>
      <c r="G4412" s="177"/>
      <c r="H4412" s="177"/>
    </row>
    <row r="4413" spans="1:8" x14ac:dyDescent="0.25">
      <c r="A4413" s="793"/>
      <c r="E4413" s="176"/>
      <c r="F4413" s="176"/>
      <c r="G4413" s="177"/>
      <c r="H4413" s="177"/>
    </row>
    <row r="4414" spans="1:8" x14ac:dyDescent="0.25">
      <c r="A4414" s="793"/>
      <c r="E4414" s="176"/>
      <c r="F4414" s="176"/>
      <c r="G4414" s="177"/>
      <c r="H4414" s="177"/>
    </row>
    <row r="4415" spans="1:8" x14ac:dyDescent="0.25">
      <c r="A4415" s="793"/>
      <c r="E4415" s="176"/>
      <c r="F4415" s="176"/>
      <c r="G4415" s="177"/>
      <c r="H4415" s="177"/>
    </row>
    <row r="4416" spans="1:8" x14ac:dyDescent="0.25">
      <c r="A4416" s="793"/>
      <c r="E4416" s="176"/>
      <c r="F4416" s="176"/>
      <c r="G4416" s="177"/>
      <c r="H4416" s="177"/>
    </row>
    <row r="4417" spans="1:8" x14ac:dyDescent="0.25">
      <c r="A4417" s="793"/>
      <c r="E4417" s="176"/>
      <c r="F4417" s="176"/>
      <c r="G4417" s="177"/>
      <c r="H4417" s="177"/>
    </row>
    <row r="4418" spans="1:8" x14ac:dyDescent="0.25">
      <c r="A4418" s="793"/>
      <c r="E4418" s="176"/>
      <c r="F4418" s="176"/>
      <c r="G4418" s="177"/>
      <c r="H4418" s="177"/>
    </row>
    <row r="4419" spans="1:8" x14ac:dyDescent="0.25">
      <c r="A4419" s="793"/>
      <c r="E4419" s="176"/>
      <c r="F4419" s="176"/>
      <c r="G4419" s="177"/>
      <c r="H4419" s="177"/>
    </row>
    <row r="4420" spans="1:8" x14ac:dyDescent="0.25">
      <c r="A4420" s="793"/>
      <c r="E4420" s="176"/>
      <c r="F4420" s="176"/>
      <c r="G4420" s="177"/>
      <c r="H4420" s="177"/>
    </row>
    <row r="4421" spans="1:8" x14ac:dyDescent="0.25">
      <c r="A4421" s="793"/>
      <c r="E4421" s="176"/>
      <c r="F4421" s="176"/>
      <c r="G4421" s="177"/>
      <c r="H4421" s="177"/>
    </row>
    <row r="4422" spans="1:8" x14ac:dyDescent="0.25">
      <c r="A4422" s="793"/>
      <c r="E4422" s="176"/>
      <c r="F4422" s="176"/>
      <c r="G4422" s="177"/>
      <c r="H4422" s="177"/>
    </row>
    <row r="4423" spans="1:8" x14ac:dyDescent="0.25">
      <c r="A4423" s="793"/>
      <c r="E4423" s="176"/>
      <c r="F4423" s="176"/>
      <c r="G4423" s="177"/>
      <c r="H4423" s="177"/>
    </row>
    <row r="4424" spans="1:8" x14ac:dyDescent="0.25">
      <c r="A4424" s="793"/>
      <c r="E4424" s="176"/>
      <c r="F4424" s="176"/>
      <c r="G4424" s="177"/>
      <c r="H4424" s="177"/>
    </row>
    <row r="4425" spans="1:8" x14ac:dyDescent="0.25">
      <c r="A4425" s="793"/>
      <c r="E4425" s="176"/>
      <c r="F4425" s="176"/>
      <c r="G4425" s="177"/>
      <c r="H4425" s="177"/>
    </row>
    <row r="4426" spans="1:8" x14ac:dyDescent="0.25">
      <c r="A4426" s="793"/>
      <c r="E4426" s="176"/>
      <c r="F4426" s="176"/>
      <c r="G4426" s="177"/>
      <c r="H4426" s="177"/>
    </row>
    <row r="4427" spans="1:8" x14ac:dyDescent="0.25">
      <c r="A4427" s="793"/>
      <c r="E4427" s="176"/>
      <c r="F4427" s="176"/>
      <c r="G4427" s="177"/>
      <c r="H4427" s="177"/>
    </row>
    <row r="4428" spans="1:8" x14ac:dyDescent="0.25">
      <c r="A4428" s="793"/>
      <c r="E4428" s="176"/>
      <c r="F4428" s="176"/>
      <c r="G4428" s="177"/>
      <c r="H4428" s="177"/>
    </row>
    <row r="4429" spans="1:8" x14ac:dyDescent="0.25">
      <c r="A4429" s="793"/>
      <c r="E4429" s="176"/>
      <c r="F4429" s="176"/>
      <c r="G4429" s="177"/>
      <c r="H4429" s="177"/>
    </row>
    <row r="4430" spans="1:8" x14ac:dyDescent="0.25">
      <c r="A4430" s="793"/>
      <c r="E4430" s="176"/>
      <c r="F4430" s="176"/>
      <c r="G4430" s="177"/>
      <c r="H4430" s="177"/>
    </row>
    <row r="4431" spans="1:8" x14ac:dyDescent="0.25">
      <c r="A4431" s="793"/>
      <c r="E4431" s="176"/>
      <c r="F4431" s="176"/>
      <c r="G4431" s="177"/>
      <c r="H4431" s="177"/>
    </row>
    <row r="4432" spans="1:8" x14ac:dyDescent="0.25">
      <c r="A4432" s="793"/>
      <c r="E4432" s="176"/>
      <c r="F4432" s="176"/>
      <c r="G4432" s="177"/>
      <c r="H4432" s="177"/>
    </row>
    <row r="4433" spans="1:8" x14ac:dyDescent="0.25">
      <c r="A4433" s="793"/>
      <c r="E4433" s="176"/>
      <c r="F4433" s="176"/>
      <c r="G4433" s="177"/>
      <c r="H4433" s="177"/>
    </row>
    <row r="4434" spans="1:8" x14ac:dyDescent="0.25">
      <c r="A4434" s="793"/>
      <c r="E4434" s="176"/>
      <c r="F4434" s="176"/>
      <c r="G4434" s="177"/>
      <c r="H4434" s="177"/>
    </row>
    <row r="4435" spans="1:8" x14ac:dyDescent="0.25">
      <c r="A4435" s="793"/>
      <c r="E4435" s="176"/>
      <c r="F4435" s="176"/>
      <c r="G4435" s="177"/>
      <c r="H4435" s="177"/>
    </row>
    <row r="4436" spans="1:8" x14ac:dyDescent="0.25">
      <c r="A4436" s="793"/>
      <c r="E4436" s="176"/>
      <c r="F4436" s="176"/>
      <c r="G4436" s="177"/>
      <c r="H4436" s="177"/>
    </row>
    <row r="4437" spans="1:8" x14ac:dyDescent="0.25">
      <c r="A4437" s="793"/>
      <c r="E4437" s="176"/>
      <c r="F4437" s="176"/>
      <c r="G4437" s="177"/>
      <c r="H4437" s="177"/>
    </row>
    <row r="4438" spans="1:8" x14ac:dyDescent="0.25">
      <c r="A4438" s="793"/>
      <c r="E4438" s="176"/>
      <c r="F4438" s="176"/>
      <c r="G4438" s="177"/>
      <c r="H4438" s="177"/>
    </row>
    <row r="4439" spans="1:8" x14ac:dyDescent="0.25">
      <c r="A4439" s="793"/>
      <c r="E4439" s="176"/>
      <c r="F4439" s="176"/>
      <c r="G4439" s="177"/>
      <c r="H4439" s="177"/>
    </row>
    <row r="4440" spans="1:8" x14ac:dyDescent="0.25">
      <c r="A4440" s="793"/>
      <c r="E4440" s="176"/>
      <c r="F4440" s="176"/>
      <c r="G4440" s="177"/>
      <c r="H4440" s="177"/>
    </row>
    <row r="4441" spans="1:8" x14ac:dyDescent="0.25">
      <c r="A4441" s="793"/>
      <c r="E4441" s="176"/>
      <c r="F4441" s="176"/>
      <c r="G4441" s="177"/>
      <c r="H4441" s="177"/>
    </row>
    <row r="4442" spans="1:8" x14ac:dyDescent="0.25">
      <c r="A4442" s="793"/>
      <c r="E4442" s="176"/>
      <c r="F4442" s="176"/>
      <c r="G4442" s="177"/>
      <c r="H4442" s="177"/>
    </row>
    <row r="4443" spans="1:8" x14ac:dyDescent="0.25">
      <c r="A4443" s="793"/>
      <c r="E4443" s="176"/>
      <c r="F4443" s="176"/>
      <c r="G4443" s="177"/>
      <c r="H4443" s="177"/>
    </row>
    <row r="4444" spans="1:8" x14ac:dyDescent="0.25">
      <c r="A4444" s="793"/>
      <c r="E4444" s="176"/>
      <c r="F4444" s="176"/>
      <c r="G4444" s="177"/>
      <c r="H4444" s="177"/>
    </row>
    <row r="4445" spans="1:8" x14ac:dyDescent="0.25">
      <c r="A4445" s="793"/>
      <c r="E4445" s="176"/>
      <c r="F4445" s="176"/>
      <c r="G4445" s="177"/>
      <c r="H4445" s="177"/>
    </row>
    <row r="4446" spans="1:8" x14ac:dyDescent="0.25">
      <c r="A4446" s="793"/>
      <c r="E4446" s="176"/>
      <c r="F4446" s="176"/>
      <c r="G4446" s="177"/>
      <c r="H4446" s="177"/>
    </row>
    <row r="4447" spans="1:8" x14ac:dyDescent="0.25">
      <c r="A4447" s="793"/>
      <c r="E4447" s="176"/>
      <c r="F4447" s="176"/>
      <c r="G4447" s="177"/>
      <c r="H4447" s="177"/>
    </row>
    <row r="4448" spans="1:8" x14ac:dyDescent="0.25">
      <c r="A4448" s="793"/>
      <c r="E4448" s="176"/>
      <c r="F4448" s="176"/>
      <c r="G4448" s="177"/>
      <c r="H4448" s="177"/>
    </row>
    <row r="4449" spans="1:8" x14ac:dyDescent="0.25">
      <c r="A4449" s="793"/>
      <c r="E4449" s="176"/>
      <c r="F4449" s="176"/>
      <c r="G4449" s="177"/>
      <c r="H4449" s="177"/>
    </row>
    <row r="4450" spans="1:8" x14ac:dyDescent="0.25">
      <c r="A4450" s="793"/>
      <c r="E4450" s="176"/>
      <c r="F4450" s="176"/>
      <c r="G4450" s="177"/>
      <c r="H4450" s="177"/>
    </row>
    <row r="4451" spans="1:8" x14ac:dyDescent="0.25">
      <c r="A4451" s="793"/>
      <c r="E4451" s="176"/>
      <c r="F4451" s="176"/>
      <c r="G4451" s="177"/>
      <c r="H4451" s="177"/>
    </row>
    <row r="4452" spans="1:8" x14ac:dyDescent="0.25">
      <c r="A4452" s="793"/>
      <c r="E4452" s="176"/>
      <c r="F4452" s="176"/>
      <c r="G4452" s="177"/>
      <c r="H4452" s="177"/>
    </row>
    <row r="4453" spans="1:8" x14ac:dyDescent="0.25">
      <c r="A4453" s="793"/>
      <c r="E4453" s="176"/>
      <c r="F4453" s="176"/>
      <c r="G4453" s="177"/>
      <c r="H4453" s="177"/>
    </row>
    <row r="4454" spans="1:8" x14ac:dyDescent="0.25">
      <c r="A4454" s="793"/>
      <c r="E4454" s="176"/>
      <c r="F4454" s="176"/>
      <c r="G4454" s="177"/>
      <c r="H4454" s="177"/>
    </row>
    <row r="4455" spans="1:8" x14ac:dyDescent="0.25">
      <c r="A4455" s="793"/>
      <c r="E4455" s="176"/>
      <c r="F4455" s="176"/>
      <c r="G4455" s="177"/>
      <c r="H4455" s="177"/>
    </row>
    <row r="4456" spans="1:8" x14ac:dyDescent="0.25">
      <c r="A4456" s="793"/>
      <c r="E4456" s="176"/>
      <c r="F4456" s="176"/>
      <c r="G4456" s="177"/>
      <c r="H4456" s="177"/>
    </row>
    <row r="4457" spans="1:8" x14ac:dyDescent="0.25">
      <c r="A4457" s="793"/>
      <c r="E4457" s="176"/>
      <c r="F4457" s="176"/>
      <c r="G4457" s="177"/>
      <c r="H4457" s="177"/>
    </row>
    <row r="4458" spans="1:8" x14ac:dyDescent="0.25">
      <c r="A4458" s="793"/>
      <c r="E4458" s="176"/>
      <c r="F4458" s="176"/>
      <c r="G4458" s="177"/>
      <c r="H4458" s="177"/>
    </row>
    <row r="4459" spans="1:8" x14ac:dyDescent="0.25">
      <c r="A4459" s="793"/>
      <c r="E4459" s="176"/>
      <c r="F4459" s="176"/>
      <c r="G4459" s="177"/>
      <c r="H4459" s="177"/>
    </row>
    <row r="4460" spans="1:8" x14ac:dyDescent="0.25">
      <c r="A4460" s="793"/>
      <c r="E4460" s="176"/>
      <c r="F4460" s="176"/>
      <c r="G4460" s="177"/>
      <c r="H4460" s="177"/>
    </row>
    <row r="4461" spans="1:8" x14ac:dyDescent="0.25">
      <c r="A4461" s="793"/>
      <c r="E4461" s="176"/>
      <c r="F4461" s="176"/>
      <c r="G4461" s="177"/>
      <c r="H4461" s="177"/>
    </row>
    <row r="4462" spans="1:8" x14ac:dyDescent="0.25">
      <c r="A4462" s="793"/>
      <c r="E4462" s="176"/>
      <c r="F4462" s="176"/>
      <c r="G4462" s="177"/>
      <c r="H4462" s="177"/>
    </row>
    <row r="4463" spans="1:8" x14ac:dyDescent="0.25">
      <c r="A4463" s="793"/>
      <c r="E4463" s="176"/>
      <c r="F4463" s="176"/>
      <c r="G4463" s="177"/>
      <c r="H4463" s="177"/>
    </row>
    <row r="4464" spans="1:8" x14ac:dyDescent="0.25">
      <c r="A4464" s="793"/>
      <c r="E4464" s="176"/>
      <c r="F4464" s="176"/>
      <c r="G4464" s="177"/>
      <c r="H4464" s="177"/>
    </row>
    <row r="4465" spans="1:8" x14ac:dyDescent="0.25">
      <c r="A4465" s="793"/>
      <c r="E4465" s="176"/>
      <c r="F4465" s="176"/>
      <c r="G4465" s="177"/>
      <c r="H4465" s="177"/>
    </row>
    <row r="4466" spans="1:8" x14ac:dyDescent="0.25">
      <c r="A4466" s="793"/>
      <c r="E4466" s="176"/>
      <c r="F4466" s="176"/>
      <c r="G4466" s="177"/>
      <c r="H4466" s="177"/>
    </row>
    <row r="4467" spans="1:8" x14ac:dyDescent="0.25">
      <c r="A4467" s="793"/>
      <c r="E4467" s="176"/>
      <c r="F4467" s="176"/>
      <c r="G4467" s="177"/>
      <c r="H4467" s="177"/>
    </row>
    <row r="4468" spans="1:8" x14ac:dyDescent="0.25">
      <c r="A4468" s="793"/>
      <c r="E4468" s="176"/>
      <c r="F4468" s="176"/>
      <c r="G4468" s="177"/>
      <c r="H4468" s="177"/>
    </row>
    <row r="4469" spans="1:8" x14ac:dyDescent="0.25">
      <c r="A4469" s="793"/>
      <c r="E4469" s="176"/>
      <c r="F4469" s="176"/>
      <c r="G4469" s="177"/>
      <c r="H4469" s="177"/>
    </row>
    <row r="4470" spans="1:8" x14ac:dyDescent="0.25">
      <c r="A4470" s="793"/>
      <c r="E4470" s="176"/>
      <c r="F4470" s="176"/>
      <c r="G4470" s="177"/>
      <c r="H4470" s="177"/>
    </row>
    <row r="4471" spans="1:8" x14ac:dyDescent="0.25">
      <c r="A4471" s="793"/>
      <c r="E4471" s="176"/>
      <c r="F4471" s="176"/>
      <c r="G4471" s="177"/>
      <c r="H4471" s="177"/>
    </row>
    <row r="4472" spans="1:8" x14ac:dyDescent="0.25">
      <c r="A4472" s="793"/>
      <c r="E4472" s="176"/>
      <c r="F4472" s="176"/>
      <c r="G4472" s="177"/>
      <c r="H4472" s="177"/>
    </row>
    <row r="4473" spans="1:8" x14ac:dyDescent="0.25">
      <c r="A4473" s="793"/>
      <c r="E4473" s="176"/>
      <c r="F4473" s="176"/>
      <c r="G4473" s="177"/>
      <c r="H4473" s="177"/>
    </row>
    <row r="4474" spans="1:8" x14ac:dyDescent="0.25">
      <c r="A4474" s="793"/>
      <c r="E4474" s="176"/>
      <c r="F4474" s="176"/>
      <c r="G4474" s="177"/>
      <c r="H4474" s="177"/>
    </row>
    <row r="4475" spans="1:8" x14ac:dyDescent="0.25">
      <c r="A4475" s="793"/>
      <c r="E4475" s="176"/>
      <c r="F4475" s="176"/>
      <c r="G4475" s="177"/>
      <c r="H4475" s="177"/>
    </row>
    <row r="4476" spans="1:8" x14ac:dyDescent="0.25">
      <c r="A4476" s="793"/>
      <c r="E4476" s="176"/>
      <c r="F4476" s="176"/>
      <c r="G4476" s="177"/>
      <c r="H4476" s="177"/>
    </row>
    <row r="4477" spans="1:8" x14ac:dyDescent="0.25">
      <c r="A4477" s="793"/>
      <c r="E4477" s="176"/>
      <c r="F4477" s="176"/>
      <c r="G4477" s="177"/>
      <c r="H4477" s="177"/>
    </row>
    <row r="4478" spans="1:8" x14ac:dyDescent="0.25">
      <c r="A4478" s="793"/>
      <c r="E4478" s="176"/>
      <c r="F4478" s="176"/>
      <c r="G4478" s="177"/>
      <c r="H4478" s="177"/>
    </row>
    <row r="4479" spans="1:8" x14ac:dyDescent="0.25">
      <c r="A4479" s="793"/>
      <c r="E4479" s="176"/>
      <c r="F4479" s="176"/>
      <c r="G4479" s="177"/>
      <c r="H4479" s="177"/>
    </row>
    <row r="4480" spans="1:8" x14ac:dyDescent="0.25">
      <c r="A4480" s="793"/>
      <c r="E4480" s="176"/>
      <c r="F4480" s="176"/>
      <c r="G4480" s="177"/>
      <c r="H4480" s="177"/>
    </row>
    <row r="4481" spans="1:8" x14ac:dyDescent="0.25">
      <c r="A4481" s="793"/>
      <c r="E4481" s="176"/>
      <c r="F4481" s="176"/>
      <c r="G4481" s="177"/>
      <c r="H4481" s="177"/>
    </row>
    <row r="4482" spans="1:8" x14ac:dyDescent="0.25">
      <c r="A4482" s="793"/>
      <c r="E4482" s="176"/>
      <c r="F4482" s="176"/>
      <c r="G4482" s="177"/>
      <c r="H4482" s="177"/>
    </row>
    <row r="4483" spans="1:8" x14ac:dyDescent="0.25">
      <c r="A4483" s="793"/>
      <c r="E4483" s="176"/>
      <c r="F4483" s="176"/>
      <c r="G4483" s="177"/>
      <c r="H4483" s="177"/>
    </row>
    <row r="4484" spans="1:8" x14ac:dyDescent="0.25">
      <c r="A4484" s="793"/>
      <c r="E4484" s="176"/>
      <c r="F4484" s="176"/>
      <c r="G4484" s="177"/>
      <c r="H4484" s="177"/>
    </row>
    <row r="4485" spans="1:8" x14ac:dyDescent="0.25">
      <c r="A4485" s="793"/>
      <c r="E4485" s="176"/>
      <c r="F4485" s="176"/>
      <c r="G4485" s="177"/>
      <c r="H4485" s="177"/>
    </row>
    <row r="4486" spans="1:8" x14ac:dyDescent="0.25">
      <c r="A4486" s="793"/>
      <c r="E4486" s="176"/>
      <c r="F4486" s="176"/>
      <c r="G4486" s="177"/>
      <c r="H4486" s="177"/>
    </row>
    <row r="4487" spans="1:8" x14ac:dyDescent="0.25">
      <c r="A4487" s="793"/>
      <c r="E4487" s="176"/>
      <c r="F4487" s="176"/>
      <c r="G4487" s="177"/>
      <c r="H4487" s="177"/>
    </row>
    <row r="4488" spans="1:8" x14ac:dyDescent="0.25">
      <c r="A4488" s="793"/>
      <c r="E4488" s="176"/>
      <c r="F4488" s="176"/>
      <c r="G4488" s="177"/>
      <c r="H4488" s="177"/>
    </row>
    <row r="4489" spans="1:8" x14ac:dyDescent="0.25">
      <c r="A4489" s="793"/>
      <c r="E4489" s="176"/>
      <c r="F4489" s="176"/>
      <c r="G4489" s="177"/>
      <c r="H4489" s="177"/>
    </row>
    <row r="4490" spans="1:8" x14ac:dyDescent="0.25">
      <c r="A4490" s="793"/>
      <c r="E4490" s="176"/>
      <c r="F4490" s="176"/>
      <c r="G4490" s="177"/>
      <c r="H4490" s="177"/>
    </row>
    <row r="4491" spans="1:8" x14ac:dyDescent="0.25">
      <c r="A4491" s="793"/>
      <c r="E4491" s="176"/>
      <c r="F4491" s="176"/>
      <c r="G4491" s="177"/>
      <c r="H4491" s="177"/>
    </row>
    <row r="4492" spans="1:8" x14ac:dyDescent="0.25">
      <c r="A4492" s="793"/>
      <c r="E4492" s="176"/>
      <c r="F4492" s="176"/>
      <c r="G4492" s="177"/>
      <c r="H4492" s="177"/>
    </row>
    <row r="4493" spans="1:8" x14ac:dyDescent="0.25">
      <c r="A4493" s="793"/>
      <c r="E4493" s="176"/>
      <c r="F4493" s="176"/>
      <c r="G4493" s="177"/>
      <c r="H4493" s="177"/>
    </row>
    <row r="4494" spans="1:8" x14ac:dyDescent="0.25">
      <c r="A4494" s="793"/>
      <c r="E4494" s="176"/>
      <c r="F4494" s="176"/>
      <c r="G4494" s="177"/>
      <c r="H4494" s="177"/>
    </row>
    <row r="4495" spans="1:8" x14ac:dyDescent="0.25">
      <c r="A4495" s="793"/>
      <c r="E4495" s="176"/>
      <c r="F4495" s="176"/>
      <c r="G4495" s="177"/>
      <c r="H4495" s="177"/>
    </row>
    <row r="4496" spans="1:8" x14ac:dyDescent="0.25">
      <c r="A4496" s="793"/>
      <c r="E4496" s="176"/>
      <c r="F4496" s="176"/>
      <c r="G4496" s="177"/>
      <c r="H4496" s="177"/>
    </row>
    <row r="4497" spans="1:8" x14ac:dyDescent="0.25">
      <c r="A4497" s="793"/>
      <c r="E4497" s="176"/>
      <c r="F4497" s="176"/>
      <c r="G4497" s="177"/>
      <c r="H4497" s="177"/>
    </row>
    <row r="4498" spans="1:8" x14ac:dyDescent="0.25">
      <c r="A4498" s="793"/>
      <c r="E4498" s="176"/>
      <c r="F4498" s="176"/>
      <c r="G4498" s="177"/>
      <c r="H4498" s="177"/>
    </row>
    <row r="4499" spans="1:8" x14ac:dyDescent="0.25">
      <c r="A4499" s="793"/>
      <c r="E4499" s="176"/>
      <c r="F4499" s="176"/>
      <c r="G4499" s="177"/>
      <c r="H4499" s="177"/>
    </row>
    <row r="4500" spans="1:8" x14ac:dyDescent="0.25">
      <c r="A4500" s="793"/>
      <c r="E4500" s="176"/>
      <c r="F4500" s="176"/>
      <c r="G4500" s="177"/>
      <c r="H4500" s="177"/>
    </row>
    <row r="4501" spans="1:8" x14ac:dyDescent="0.25">
      <c r="A4501" s="793"/>
      <c r="E4501" s="176"/>
      <c r="F4501" s="176"/>
      <c r="G4501" s="177"/>
      <c r="H4501" s="177"/>
    </row>
    <row r="4502" spans="1:8" x14ac:dyDescent="0.25">
      <c r="A4502" s="793"/>
      <c r="E4502" s="176"/>
      <c r="F4502" s="176"/>
      <c r="G4502" s="177"/>
      <c r="H4502" s="177"/>
    </row>
    <row r="4503" spans="1:8" x14ac:dyDescent="0.25">
      <c r="A4503" s="793"/>
      <c r="E4503" s="176"/>
      <c r="F4503" s="176"/>
      <c r="G4503" s="177"/>
      <c r="H4503" s="177"/>
    </row>
    <row r="4504" spans="1:8" x14ac:dyDescent="0.25">
      <c r="A4504" s="793"/>
      <c r="E4504" s="176"/>
      <c r="F4504" s="176"/>
      <c r="G4504" s="177"/>
      <c r="H4504" s="177"/>
    </row>
    <row r="4505" spans="1:8" x14ac:dyDescent="0.25">
      <c r="A4505" s="793"/>
      <c r="E4505" s="176"/>
      <c r="F4505" s="176"/>
      <c r="G4505" s="177"/>
      <c r="H4505" s="177"/>
    </row>
    <row r="4506" spans="1:8" x14ac:dyDescent="0.25">
      <c r="A4506" s="793"/>
      <c r="E4506" s="176"/>
      <c r="F4506" s="176"/>
      <c r="G4506" s="177"/>
      <c r="H4506" s="177"/>
    </row>
    <row r="4507" spans="1:8" x14ac:dyDescent="0.25">
      <c r="A4507" s="793"/>
      <c r="E4507" s="176"/>
      <c r="F4507" s="176"/>
      <c r="G4507" s="177"/>
      <c r="H4507" s="177"/>
    </row>
    <row r="4508" spans="1:8" x14ac:dyDescent="0.25">
      <c r="A4508" s="793"/>
      <c r="E4508" s="176"/>
      <c r="F4508" s="176"/>
      <c r="G4508" s="177"/>
      <c r="H4508" s="177"/>
    </row>
    <row r="4509" spans="1:8" x14ac:dyDescent="0.25">
      <c r="A4509" s="793"/>
      <c r="E4509" s="176"/>
      <c r="F4509" s="176"/>
      <c r="G4509" s="177"/>
      <c r="H4509" s="177"/>
    </row>
    <row r="4510" spans="1:8" x14ac:dyDescent="0.25">
      <c r="A4510" s="793"/>
      <c r="E4510" s="176"/>
      <c r="F4510" s="176"/>
      <c r="G4510" s="177"/>
      <c r="H4510" s="177"/>
    </row>
    <row r="4511" spans="1:8" x14ac:dyDescent="0.25">
      <c r="A4511" s="793"/>
      <c r="E4511" s="176"/>
      <c r="F4511" s="176"/>
      <c r="G4511" s="177"/>
      <c r="H4511" s="177"/>
    </row>
    <row r="4512" spans="1:8" x14ac:dyDescent="0.25">
      <c r="A4512" s="793"/>
      <c r="E4512" s="176"/>
      <c r="F4512" s="176"/>
      <c r="G4512" s="177"/>
      <c r="H4512" s="177"/>
    </row>
    <row r="4513" spans="1:8" x14ac:dyDescent="0.25">
      <c r="A4513" s="793"/>
      <c r="E4513" s="176"/>
      <c r="F4513" s="176"/>
      <c r="G4513" s="177"/>
      <c r="H4513" s="177"/>
    </row>
    <row r="4514" spans="1:8" x14ac:dyDescent="0.25">
      <c r="A4514" s="793"/>
      <c r="E4514" s="176"/>
      <c r="F4514" s="176"/>
      <c r="G4514" s="177"/>
      <c r="H4514" s="177"/>
    </row>
    <row r="4515" spans="1:8" x14ac:dyDescent="0.25">
      <c r="A4515" s="793"/>
      <c r="E4515" s="176"/>
      <c r="F4515" s="176"/>
      <c r="G4515" s="177"/>
      <c r="H4515" s="177"/>
    </row>
    <row r="4516" spans="1:8" x14ac:dyDescent="0.25">
      <c r="A4516" s="793"/>
      <c r="E4516" s="176"/>
      <c r="F4516" s="176"/>
      <c r="G4516" s="177"/>
      <c r="H4516" s="177"/>
    </row>
    <row r="4517" spans="1:8" x14ac:dyDescent="0.25">
      <c r="A4517" s="793"/>
      <c r="E4517" s="176"/>
      <c r="F4517" s="176"/>
      <c r="G4517" s="177"/>
      <c r="H4517" s="177"/>
    </row>
    <row r="4518" spans="1:8" x14ac:dyDescent="0.25">
      <c r="A4518" s="793"/>
      <c r="E4518" s="176"/>
      <c r="F4518" s="176"/>
      <c r="G4518" s="177"/>
      <c r="H4518" s="177"/>
    </row>
    <row r="4519" spans="1:8" x14ac:dyDescent="0.25">
      <c r="A4519" s="793"/>
      <c r="E4519" s="176"/>
      <c r="F4519" s="176"/>
      <c r="G4519" s="177"/>
      <c r="H4519" s="177"/>
    </row>
    <row r="4520" spans="1:8" x14ac:dyDescent="0.25">
      <c r="A4520" s="793"/>
      <c r="E4520" s="176"/>
      <c r="F4520" s="176"/>
      <c r="G4520" s="177"/>
      <c r="H4520" s="177"/>
    </row>
    <row r="4521" spans="1:8" x14ac:dyDescent="0.25">
      <c r="A4521" s="793"/>
      <c r="E4521" s="176"/>
      <c r="F4521" s="176"/>
      <c r="G4521" s="177"/>
      <c r="H4521" s="177"/>
    </row>
    <row r="4522" spans="1:8" x14ac:dyDescent="0.25">
      <c r="A4522" s="793"/>
      <c r="E4522" s="176"/>
      <c r="F4522" s="176"/>
      <c r="G4522" s="177"/>
      <c r="H4522" s="177"/>
    </row>
    <row r="4523" spans="1:8" x14ac:dyDescent="0.25">
      <c r="A4523" s="793"/>
      <c r="E4523" s="176"/>
      <c r="F4523" s="176"/>
      <c r="G4523" s="177"/>
      <c r="H4523" s="177"/>
    </row>
    <row r="4524" spans="1:8" x14ac:dyDescent="0.25">
      <c r="A4524" s="793"/>
      <c r="E4524" s="176"/>
      <c r="F4524" s="176"/>
      <c r="G4524" s="177"/>
      <c r="H4524" s="177"/>
    </row>
    <row r="4525" spans="1:8" x14ac:dyDescent="0.25">
      <c r="A4525" s="793"/>
      <c r="E4525" s="176"/>
      <c r="F4525" s="176"/>
      <c r="G4525" s="177"/>
      <c r="H4525" s="177"/>
    </row>
    <row r="4526" spans="1:8" x14ac:dyDescent="0.25">
      <c r="A4526" s="793"/>
      <c r="E4526" s="176"/>
      <c r="F4526" s="176"/>
      <c r="G4526" s="177"/>
      <c r="H4526" s="177"/>
    </row>
    <row r="4527" spans="1:8" x14ac:dyDescent="0.25">
      <c r="A4527" s="793"/>
      <c r="E4527" s="176"/>
      <c r="F4527" s="176"/>
      <c r="G4527" s="177"/>
      <c r="H4527" s="177"/>
    </row>
    <row r="4528" spans="1:8" x14ac:dyDescent="0.25">
      <c r="A4528" s="793"/>
      <c r="E4528" s="176"/>
      <c r="F4528" s="176"/>
      <c r="G4528" s="177"/>
      <c r="H4528" s="177"/>
    </row>
    <row r="4529" spans="1:8" x14ac:dyDescent="0.25">
      <c r="A4529" s="793"/>
      <c r="E4529" s="176"/>
      <c r="F4529" s="176"/>
      <c r="G4529" s="177"/>
      <c r="H4529" s="177"/>
    </row>
    <row r="4530" spans="1:8" x14ac:dyDescent="0.25">
      <c r="A4530" s="793"/>
      <c r="E4530" s="176"/>
      <c r="F4530" s="176"/>
      <c r="G4530" s="177"/>
      <c r="H4530" s="177"/>
    </row>
    <row r="4531" spans="1:8" x14ac:dyDescent="0.25">
      <c r="A4531" s="793"/>
      <c r="E4531" s="176"/>
      <c r="F4531" s="176"/>
      <c r="G4531" s="177"/>
      <c r="H4531" s="177"/>
    </row>
    <row r="4532" spans="1:8" x14ac:dyDescent="0.25">
      <c r="A4532" s="793"/>
      <c r="E4532" s="176"/>
      <c r="F4532" s="176"/>
      <c r="G4532" s="177"/>
      <c r="H4532" s="177"/>
    </row>
    <row r="4533" spans="1:8" x14ac:dyDescent="0.25">
      <c r="A4533" s="793"/>
      <c r="E4533" s="176"/>
      <c r="F4533" s="176"/>
      <c r="G4533" s="177"/>
      <c r="H4533" s="177"/>
    </row>
    <row r="4534" spans="1:8" x14ac:dyDescent="0.25">
      <c r="A4534" s="793"/>
      <c r="E4534" s="176"/>
      <c r="F4534" s="176"/>
      <c r="G4534" s="177"/>
      <c r="H4534" s="177"/>
    </row>
    <row r="4535" spans="1:8" x14ac:dyDescent="0.25">
      <c r="A4535" s="793"/>
      <c r="E4535" s="176"/>
      <c r="F4535" s="176"/>
      <c r="G4535" s="177"/>
      <c r="H4535" s="177"/>
    </row>
    <row r="4536" spans="1:8" x14ac:dyDescent="0.25">
      <c r="A4536" s="793"/>
      <c r="E4536" s="176"/>
      <c r="F4536" s="176"/>
      <c r="G4536" s="177"/>
      <c r="H4536" s="177"/>
    </row>
    <row r="4537" spans="1:8" x14ac:dyDescent="0.25">
      <c r="A4537" s="793"/>
      <c r="E4537" s="176"/>
      <c r="F4537" s="176"/>
      <c r="G4537" s="177"/>
      <c r="H4537" s="177"/>
    </row>
    <row r="4538" spans="1:8" x14ac:dyDescent="0.25">
      <c r="A4538" s="793"/>
      <c r="E4538" s="176"/>
      <c r="F4538" s="176"/>
      <c r="G4538" s="177"/>
      <c r="H4538" s="177"/>
    </row>
    <row r="4539" spans="1:8" x14ac:dyDescent="0.25">
      <c r="A4539" s="793"/>
      <c r="E4539" s="176"/>
      <c r="F4539" s="176"/>
      <c r="G4539" s="177"/>
      <c r="H4539" s="177"/>
    </row>
    <row r="4540" spans="1:8" x14ac:dyDescent="0.25">
      <c r="A4540" s="793"/>
      <c r="E4540" s="176"/>
      <c r="F4540" s="176"/>
      <c r="G4540" s="177"/>
      <c r="H4540" s="177"/>
    </row>
    <row r="4541" spans="1:8" x14ac:dyDescent="0.25">
      <c r="A4541" s="793"/>
      <c r="E4541" s="176"/>
      <c r="F4541" s="176"/>
      <c r="G4541" s="177"/>
      <c r="H4541" s="177"/>
    </row>
    <row r="4542" spans="1:8" x14ac:dyDescent="0.25">
      <c r="A4542" s="793"/>
      <c r="E4542" s="176"/>
      <c r="F4542" s="176"/>
      <c r="G4542" s="177"/>
      <c r="H4542" s="177"/>
    </row>
    <row r="4543" spans="1:8" x14ac:dyDescent="0.25">
      <c r="A4543" s="793"/>
      <c r="E4543" s="176"/>
      <c r="F4543" s="176"/>
      <c r="G4543" s="177"/>
      <c r="H4543" s="177"/>
    </row>
    <row r="4544" spans="1:8" x14ac:dyDescent="0.25">
      <c r="A4544" s="793"/>
      <c r="E4544" s="176"/>
      <c r="F4544" s="176"/>
      <c r="G4544" s="177"/>
      <c r="H4544" s="177"/>
    </row>
    <row r="4545" spans="1:8" x14ac:dyDescent="0.25">
      <c r="A4545" s="793"/>
      <c r="E4545" s="176"/>
      <c r="F4545" s="176"/>
      <c r="G4545" s="177"/>
      <c r="H4545" s="177"/>
    </row>
    <row r="4546" spans="1:8" x14ac:dyDescent="0.25">
      <c r="A4546" s="793"/>
      <c r="E4546" s="176"/>
      <c r="F4546" s="176"/>
      <c r="G4546" s="177"/>
      <c r="H4546" s="177"/>
    </row>
    <row r="4547" spans="1:8" x14ac:dyDescent="0.25">
      <c r="A4547" s="793"/>
      <c r="E4547" s="176"/>
      <c r="F4547" s="176"/>
      <c r="G4547" s="177"/>
      <c r="H4547" s="177"/>
    </row>
    <row r="4548" spans="1:8" x14ac:dyDescent="0.25">
      <c r="A4548" s="793"/>
      <c r="E4548" s="176"/>
      <c r="F4548" s="176"/>
      <c r="G4548" s="177"/>
      <c r="H4548" s="177"/>
    </row>
    <row r="4549" spans="1:8" x14ac:dyDescent="0.25">
      <c r="A4549" s="793"/>
      <c r="E4549" s="176"/>
      <c r="F4549" s="176"/>
      <c r="G4549" s="177"/>
      <c r="H4549" s="177"/>
    </row>
    <row r="4550" spans="1:8" x14ac:dyDescent="0.25">
      <c r="A4550" s="793"/>
      <c r="E4550" s="176"/>
      <c r="F4550" s="176"/>
      <c r="G4550" s="177"/>
      <c r="H4550" s="177"/>
    </row>
    <row r="4551" spans="1:8" x14ac:dyDescent="0.25">
      <c r="A4551" s="793"/>
      <c r="E4551" s="176"/>
      <c r="F4551" s="176"/>
      <c r="G4551" s="177"/>
      <c r="H4551" s="177"/>
    </row>
    <row r="4552" spans="1:8" x14ac:dyDescent="0.25">
      <c r="A4552" s="793"/>
      <c r="E4552" s="176"/>
      <c r="F4552" s="176"/>
      <c r="G4552" s="177"/>
      <c r="H4552" s="177"/>
    </row>
    <row r="4553" spans="1:8" x14ac:dyDescent="0.25">
      <c r="A4553" s="793"/>
      <c r="E4553" s="176"/>
      <c r="F4553" s="176"/>
      <c r="G4553" s="177"/>
      <c r="H4553" s="177"/>
    </row>
    <row r="4554" spans="1:8" x14ac:dyDescent="0.25">
      <c r="A4554" s="793"/>
      <c r="E4554" s="176"/>
      <c r="F4554" s="176"/>
      <c r="G4554" s="177"/>
      <c r="H4554" s="177"/>
    </row>
    <row r="4555" spans="1:8" x14ac:dyDescent="0.25">
      <c r="A4555" s="793"/>
      <c r="E4555" s="176"/>
      <c r="F4555" s="176"/>
      <c r="G4555" s="177"/>
      <c r="H4555" s="177"/>
    </row>
    <row r="4556" spans="1:8" x14ac:dyDescent="0.25">
      <c r="A4556" s="793"/>
      <c r="E4556" s="176"/>
      <c r="F4556" s="176"/>
      <c r="G4556" s="177"/>
      <c r="H4556" s="177"/>
    </row>
    <row r="4557" spans="1:8" x14ac:dyDescent="0.25">
      <c r="A4557" s="793"/>
      <c r="E4557" s="176"/>
      <c r="F4557" s="176"/>
      <c r="G4557" s="177"/>
      <c r="H4557" s="177"/>
    </row>
    <row r="4558" spans="1:8" x14ac:dyDescent="0.25">
      <c r="A4558" s="793"/>
      <c r="E4558" s="176"/>
      <c r="F4558" s="176"/>
      <c r="G4558" s="177"/>
      <c r="H4558" s="177"/>
    </row>
    <row r="4559" spans="1:8" x14ac:dyDescent="0.25">
      <c r="A4559" s="793"/>
      <c r="E4559" s="176"/>
      <c r="F4559" s="176"/>
      <c r="G4559" s="177"/>
      <c r="H4559" s="177"/>
    </row>
    <row r="4560" spans="1:8" x14ac:dyDescent="0.25">
      <c r="A4560" s="793"/>
      <c r="E4560" s="176"/>
      <c r="F4560" s="176"/>
      <c r="G4560" s="177"/>
      <c r="H4560" s="177"/>
    </row>
    <row r="4561" spans="1:8" x14ac:dyDescent="0.25">
      <c r="A4561" s="793"/>
      <c r="E4561" s="176"/>
      <c r="F4561" s="176"/>
      <c r="G4561" s="177"/>
      <c r="H4561" s="177"/>
    </row>
    <row r="4562" spans="1:8" x14ac:dyDescent="0.25">
      <c r="A4562" s="793"/>
      <c r="E4562" s="176"/>
      <c r="F4562" s="176"/>
      <c r="G4562" s="177"/>
      <c r="H4562" s="177"/>
    </row>
    <row r="4563" spans="1:8" x14ac:dyDescent="0.25">
      <c r="A4563" s="793"/>
      <c r="E4563" s="176"/>
      <c r="F4563" s="176"/>
      <c r="G4563" s="177"/>
      <c r="H4563" s="177"/>
    </row>
    <row r="4564" spans="1:8" x14ac:dyDescent="0.25">
      <c r="A4564" s="793"/>
      <c r="E4564" s="176"/>
      <c r="F4564" s="176"/>
      <c r="G4564" s="177"/>
      <c r="H4564" s="177"/>
    </row>
    <row r="4565" spans="1:8" x14ac:dyDescent="0.25">
      <c r="A4565" s="793"/>
      <c r="E4565" s="176"/>
      <c r="F4565" s="176"/>
      <c r="G4565" s="177"/>
      <c r="H4565" s="177"/>
    </row>
    <row r="4566" spans="1:8" x14ac:dyDescent="0.25">
      <c r="A4566" s="793"/>
      <c r="E4566" s="176"/>
      <c r="F4566" s="176"/>
      <c r="G4566" s="177"/>
      <c r="H4566" s="177"/>
    </row>
    <row r="4567" spans="1:8" x14ac:dyDescent="0.25">
      <c r="A4567" s="793"/>
      <c r="E4567" s="176"/>
      <c r="F4567" s="176"/>
      <c r="G4567" s="177"/>
      <c r="H4567" s="177"/>
    </row>
    <row r="4568" spans="1:8" x14ac:dyDescent="0.25">
      <c r="A4568" s="793"/>
      <c r="E4568" s="176"/>
      <c r="F4568" s="176"/>
      <c r="G4568" s="177"/>
      <c r="H4568" s="177"/>
    </row>
    <row r="4569" spans="1:8" x14ac:dyDescent="0.25">
      <c r="A4569" s="793"/>
      <c r="E4569" s="176"/>
      <c r="F4569" s="176"/>
      <c r="G4569" s="177"/>
      <c r="H4569" s="177"/>
    </row>
    <row r="4570" spans="1:8" x14ac:dyDescent="0.25">
      <c r="A4570" s="793"/>
      <c r="E4570" s="176"/>
      <c r="F4570" s="176"/>
      <c r="G4570" s="177"/>
      <c r="H4570" s="177"/>
    </row>
    <row r="4571" spans="1:8" x14ac:dyDescent="0.25">
      <c r="A4571" s="793"/>
      <c r="E4571" s="176"/>
      <c r="F4571" s="176"/>
      <c r="G4571" s="177"/>
      <c r="H4571" s="177"/>
    </row>
    <row r="4572" spans="1:8" x14ac:dyDescent="0.25">
      <c r="A4572" s="793"/>
      <c r="E4572" s="176"/>
      <c r="F4572" s="176"/>
      <c r="G4572" s="177"/>
      <c r="H4572" s="177"/>
    </row>
    <row r="4573" spans="1:8" x14ac:dyDescent="0.25">
      <c r="A4573" s="793"/>
      <c r="E4573" s="176"/>
      <c r="F4573" s="176"/>
      <c r="G4573" s="177"/>
      <c r="H4573" s="177"/>
    </row>
    <row r="4574" spans="1:8" x14ac:dyDescent="0.25">
      <c r="A4574" s="793"/>
      <c r="E4574" s="176"/>
      <c r="F4574" s="176"/>
      <c r="G4574" s="177"/>
      <c r="H4574" s="177"/>
    </row>
    <row r="4575" spans="1:8" x14ac:dyDescent="0.25">
      <c r="A4575" s="793"/>
      <c r="E4575" s="176"/>
      <c r="F4575" s="176"/>
      <c r="G4575" s="177"/>
      <c r="H4575" s="177"/>
    </row>
    <row r="4576" spans="1:8" x14ac:dyDescent="0.25">
      <c r="A4576" s="793"/>
      <c r="E4576" s="176"/>
      <c r="F4576" s="176"/>
      <c r="G4576" s="177"/>
      <c r="H4576" s="177"/>
    </row>
    <row r="4577" spans="1:8" x14ac:dyDescent="0.25">
      <c r="A4577" s="793"/>
      <c r="E4577" s="176"/>
      <c r="F4577" s="176"/>
      <c r="G4577" s="177"/>
      <c r="H4577" s="177"/>
    </row>
    <row r="4578" spans="1:8" x14ac:dyDescent="0.25">
      <c r="A4578" s="793"/>
      <c r="E4578" s="176"/>
      <c r="F4578" s="176"/>
      <c r="G4578" s="177"/>
      <c r="H4578" s="177"/>
    </row>
    <row r="4579" spans="1:8" x14ac:dyDescent="0.25">
      <c r="A4579" s="793"/>
      <c r="E4579" s="176"/>
      <c r="F4579" s="176"/>
      <c r="G4579" s="177"/>
      <c r="H4579" s="177"/>
    </row>
    <row r="4580" spans="1:8" x14ac:dyDescent="0.25">
      <c r="A4580" s="793"/>
      <c r="E4580" s="176"/>
      <c r="F4580" s="176"/>
      <c r="G4580" s="177"/>
      <c r="H4580" s="177"/>
    </row>
    <row r="4581" spans="1:8" x14ac:dyDescent="0.25">
      <c r="A4581" s="793"/>
      <c r="E4581" s="176"/>
      <c r="F4581" s="176"/>
      <c r="G4581" s="177"/>
      <c r="H4581" s="177"/>
    </row>
    <row r="4582" spans="1:8" x14ac:dyDescent="0.25">
      <c r="A4582" s="793"/>
      <c r="E4582" s="176"/>
      <c r="F4582" s="176"/>
      <c r="G4582" s="177"/>
      <c r="H4582" s="177"/>
    </row>
    <row r="4583" spans="1:8" x14ac:dyDescent="0.25">
      <c r="A4583" s="793"/>
      <c r="E4583" s="176"/>
      <c r="F4583" s="176"/>
      <c r="G4583" s="177"/>
      <c r="H4583" s="177"/>
    </row>
    <row r="4584" spans="1:8" x14ac:dyDescent="0.25">
      <c r="A4584" s="793"/>
      <c r="E4584" s="176"/>
      <c r="F4584" s="176"/>
      <c r="G4584" s="177"/>
      <c r="H4584" s="177"/>
    </row>
    <row r="4585" spans="1:8" x14ac:dyDescent="0.25">
      <c r="A4585" s="793"/>
      <c r="E4585" s="176"/>
      <c r="F4585" s="176"/>
      <c r="G4585" s="177"/>
      <c r="H4585" s="177"/>
    </row>
    <row r="4586" spans="1:8" x14ac:dyDescent="0.25">
      <c r="A4586" s="793"/>
      <c r="E4586" s="176"/>
      <c r="F4586" s="176"/>
      <c r="G4586" s="177"/>
      <c r="H4586" s="177"/>
    </row>
    <row r="4587" spans="1:8" x14ac:dyDescent="0.25">
      <c r="A4587" s="793"/>
      <c r="E4587" s="176"/>
      <c r="F4587" s="176"/>
      <c r="G4587" s="177"/>
      <c r="H4587" s="177"/>
    </row>
    <row r="4588" spans="1:8" x14ac:dyDescent="0.25">
      <c r="A4588" s="793"/>
      <c r="E4588" s="176"/>
      <c r="F4588" s="176"/>
      <c r="G4588" s="177"/>
      <c r="H4588" s="177"/>
    </row>
    <row r="4589" spans="1:8" x14ac:dyDescent="0.25">
      <c r="A4589" s="793"/>
      <c r="E4589" s="176"/>
      <c r="F4589" s="176"/>
      <c r="G4589" s="177"/>
      <c r="H4589" s="177"/>
    </row>
    <row r="4590" spans="1:8" x14ac:dyDescent="0.25">
      <c r="A4590" s="793"/>
      <c r="E4590" s="176"/>
      <c r="F4590" s="176"/>
      <c r="G4590" s="177"/>
      <c r="H4590" s="177"/>
    </row>
    <row r="4591" spans="1:8" x14ac:dyDescent="0.25">
      <c r="A4591" s="793"/>
      <c r="E4591" s="176"/>
      <c r="F4591" s="176"/>
      <c r="G4591" s="177"/>
      <c r="H4591" s="177"/>
    </row>
    <row r="4592" spans="1:8" x14ac:dyDescent="0.25">
      <c r="A4592" s="793"/>
      <c r="E4592" s="176"/>
      <c r="F4592" s="176"/>
      <c r="G4592" s="177"/>
      <c r="H4592" s="177"/>
    </row>
    <row r="4593" spans="1:8" x14ac:dyDescent="0.25">
      <c r="A4593" s="793"/>
      <c r="E4593" s="176"/>
      <c r="F4593" s="176"/>
      <c r="G4593" s="177"/>
      <c r="H4593" s="177"/>
    </row>
    <row r="4594" spans="1:8" x14ac:dyDescent="0.25">
      <c r="A4594" s="793"/>
      <c r="E4594" s="176"/>
      <c r="F4594" s="176"/>
      <c r="G4594" s="177"/>
      <c r="H4594" s="177"/>
    </row>
    <row r="4595" spans="1:8" x14ac:dyDescent="0.25">
      <c r="A4595" s="793"/>
      <c r="E4595" s="176"/>
      <c r="F4595" s="176"/>
      <c r="G4595" s="177"/>
      <c r="H4595" s="177"/>
    </row>
    <row r="4596" spans="1:8" x14ac:dyDescent="0.25">
      <c r="A4596" s="793"/>
      <c r="E4596" s="176"/>
      <c r="F4596" s="176"/>
      <c r="G4596" s="177"/>
      <c r="H4596" s="177"/>
    </row>
    <row r="4597" spans="1:8" x14ac:dyDescent="0.25">
      <c r="A4597" s="793"/>
      <c r="E4597" s="176"/>
      <c r="F4597" s="176"/>
      <c r="G4597" s="177"/>
      <c r="H4597" s="177"/>
    </row>
    <row r="4598" spans="1:8" x14ac:dyDescent="0.25">
      <c r="A4598" s="793"/>
      <c r="E4598" s="176"/>
      <c r="F4598" s="176"/>
      <c r="G4598" s="177"/>
      <c r="H4598" s="177"/>
    </row>
    <row r="4599" spans="1:8" x14ac:dyDescent="0.25">
      <c r="A4599" s="793"/>
      <c r="E4599" s="176"/>
      <c r="F4599" s="176"/>
      <c r="G4599" s="177"/>
      <c r="H4599" s="177"/>
    </row>
    <row r="4600" spans="1:8" x14ac:dyDescent="0.25">
      <c r="A4600" s="793"/>
      <c r="E4600" s="176"/>
      <c r="F4600" s="176"/>
      <c r="G4600" s="177"/>
      <c r="H4600" s="177"/>
    </row>
    <row r="4601" spans="1:8" x14ac:dyDescent="0.25">
      <c r="A4601" s="793"/>
      <c r="E4601" s="176"/>
      <c r="F4601" s="176"/>
      <c r="G4601" s="177"/>
      <c r="H4601" s="177"/>
    </row>
    <row r="4602" spans="1:8" x14ac:dyDescent="0.25">
      <c r="A4602" s="793"/>
      <c r="E4602" s="176"/>
      <c r="F4602" s="176"/>
      <c r="G4602" s="177"/>
      <c r="H4602" s="177"/>
    </row>
    <row r="4603" spans="1:8" x14ac:dyDescent="0.25">
      <c r="A4603" s="793"/>
      <c r="E4603" s="176"/>
      <c r="F4603" s="176"/>
      <c r="G4603" s="177"/>
      <c r="H4603" s="177"/>
    </row>
    <row r="4604" spans="1:8" x14ac:dyDescent="0.25">
      <c r="A4604" s="793"/>
      <c r="E4604" s="176"/>
      <c r="F4604" s="176"/>
      <c r="G4604" s="177"/>
      <c r="H4604" s="177"/>
    </row>
    <row r="4605" spans="1:8" x14ac:dyDescent="0.25">
      <c r="A4605" s="793"/>
      <c r="E4605" s="176"/>
      <c r="F4605" s="176"/>
      <c r="G4605" s="177"/>
      <c r="H4605" s="177"/>
    </row>
    <row r="4606" spans="1:8" x14ac:dyDescent="0.25">
      <c r="A4606" s="793"/>
      <c r="E4606" s="176"/>
      <c r="F4606" s="176"/>
      <c r="G4606" s="177"/>
      <c r="H4606" s="177"/>
    </row>
    <row r="4607" spans="1:8" x14ac:dyDescent="0.25">
      <c r="A4607" s="793"/>
      <c r="E4607" s="176"/>
      <c r="F4607" s="176"/>
      <c r="G4607" s="177"/>
      <c r="H4607" s="177"/>
    </row>
    <row r="4608" spans="1:8" x14ac:dyDescent="0.25">
      <c r="A4608" s="793"/>
      <c r="E4608" s="176"/>
      <c r="F4608" s="176"/>
      <c r="G4608" s="177"/>
      <c r="H4608" s="177"/>
    </row>
    <row r="4609" spans="1:8" x14ac:dyDescent="0.25">
      <c r="A4609" s="793"/>
      <c r="E4609" s="176"/>
      <c r="F4609" s="176"/>
      <c r="G4609" s="177"/>
      <c r="H4609" s="177"/>
    </row>
    <row r="4610" spans="1:8" x14ac:dyDescent="0.25">
      <c r="A4610" s="793"/>
      <c r="E4610" s="176"/>
      <c r="F4610" s="176"/>
      <c r="G4610" s="177"/>
      <c r="H4610" s="177"/>
    </row>
    <row r="4611" spans="1:8" x14ac:dyDescent="0.25">
      <c r="A4611" s="793"/>
      <c r="E4611" s="176"/>
      <c r="F4611" s="176"/>
      <c r="G4611" s="177"/>
      <c r="H4611" s="177"/>
    </row>
    <row r="4612" spans="1:8" x14ac:dyDescent="0.25">
      <c r="A4612" s="793"/>
      <c r="E4612" s="176"/>
      <c r="F4612" s="176"/>
      <c r="G4612" s="177"/>
      <c r="H4612" s="177"/>
    </row>
    <row r="4613" spans="1:8" x14ac:dyDescent="0.25">
      <c r="A4613" s="793"/>
      <c r="E4613" s="176"/>
      <c r="F4613" s="176"/>
      <c r="G4613" s="177"/>
      <c r="H4613" s="177"/>
    </row>
    <row r="4614" spans="1:8" x14ac:dyDescent="0.25">
      <c r="A4614" s="793"/>
      <c r="E4614" s="176"/>
      <c r="F4614" s="176"/>
      <c r="G4614" s="177"/>
      <c r="H4614" s="177"/>
    </row>
    <row r="4615" spans="1:8" x14ac:dyDescent="0.25">
      <c r="A4615" s="793"/>
      <c r="E4615" s="176"/>
      <c r="F4615" s="176"/>
      <c r="G4615" s="177"/>
      <c r="H4615" s="177"/>
    </row>
    <row r="4616" spans="1:8" x14ac:dyDescent="0.25">
      <c r="A4616" s="793"/>
      <c r="E4616" s="176"/>
      <c r="F4616" s="176"/>
      <c r="G4616" s="177"/>
      <c r="H4616" s="177"/>
    </row>
    <row r="4617" spans="1:8" x14ac:dyDescent="0.25">
      <c r="A4617" s="793"/>
      <c r="E4617" s="176"/>
      <c r="F4617" s="176"/>
      <c r="G4617" s="177"/>
      <c r="H4617" s="177"/>
    </row>
    <row r="4618" spans="1:8" x14ac:dyDescent="0.25">
      <c r="A4618" s="793"/>
      <c r="E4618" s="176"/>
      <c r="F4618" s="176"/>
      <c r="G4618" s="177"/>
      <c r="H4618" s="177"/>
    </row>
    <row r="4619" spans="1:8" x14ac:dyDescent="0.25">
      <c r="A4619" s="793"/>
      <c r="E4619" s="176"/>
      <c r="F4619" s="176"/>
      <c r="G4619" s="177"/>
      <c r="H4619" s="177"/>
    </row>
    <row r="4620" spans="1:8" x14ac:dyDescent="0.25">
      <c r="A4620" s="793"/>
      <c r="E4620" s="176"/>
      <c r="F4620" s="176"/>
      <c r="G4620" s="177"/>
      <c r="H4620" s="177"/>
    </row>
    <row r="4621" spans="1:8" x14ac:dyDescent="0.25">
      <c r="A4621" s="793"/>
      <c r="E4621" s="176"/>
      <c r="F4621" s="176"/>
      <c r="G4621" s="177"/>
      <c r="H4621" s="177"/>
    </row>
    <row r="4622" spans="1:8" x14ac:dyDescent="0.25">
      <c r="A4622" s="793"/>
      <c r="E4622" s="176"/>
      <c r="F4622" s="176"/>
      <c r="G4622" s="177"/>
      <c r="H4622" s="177"/>
    </row>
    <row r="4623" spans="1:8" x14ac:dyDescent="0.25">
      <c r="A4623" s="793"/>
      <c r="E4623" s="176"/>
      <c r="F4623" s="176"/>
      <c r="G4623" s="177"/>
      <c r="H4623" s="177"/>
    </row>
    <row r="4624" spans="1:8" x14ac:dyDescent="0.25">
      <c r="A4624" s="793"/>
      <c r="E4624" s="176"/>
      <c r="F4624" s="176"/>
      <c r="G4624" s="177"/>
      <c r="H4624" s="177"/>
    </row>
    <row r="4625" spans="1:8" x14ac:dyDescent="0.25">
      <c r="A4625" s="793"/>
      <c r="E4625" s="176"/>
      <c r="F4625" s="176"/>
      <c r="G4625" s="177"/>
      <c r="H4625" s="177"/>
    </row>
    <row r="4626" spans="1:8" x14ac:dyDescent="0.25">
      <c r="A4626" s="793"/>
      <c r="E4626" s="176"/>
      <c r="F4626" s="176"/>
      <c r="G4626" s="177"/>
      <c r="H4626" s="177"/>
    </row>
    <row r="4627" spans="1:8" x14ac:dyDescent="0.25">
      <c r="A4627" s="793"/>
      <c r="E4627" s="176"/>
      <c r="F4627" s="176"/>
      <c r="G4627" s="177"/>
      <c r="H4627" s="177"/>
    </row>
    <row r="4628" spans="1:8" x14ac:dyDescent="0.25">
      <c r="A4628" s="793"/>
      <c r="E4628" s="176"/>
      <c r="F4628" s="176"/>
      <c r="G4628" s="177"/>
      <c r="H4628" s="177"/>
    </row>
    <row r="4629" spans="1:8" x14ac:dyDescent="0.25">
      <c r="A4629" s="793"/>
      <c r="E4629" s="176"/>
      <c r="F4629" s="176"/>
      <c r="G4629" s="177"/>
      <c r="H4629" s="177"/>
    </row>
    <row r="4630" spans="1:8" x14ac:dyDescent="0.25">
      <c r="A4630" s="793"/>
      <c r="E4630" s="176"/>
      <c r="F4630" s="176"/>
      <c r="G4630" s="177"/>
      <c r="H4630" s="177"/>
    </row>
    <row r="4631" spans="1:8" x14ac:dyDescent="0.25">
      <c r="A4631" s="793"/>
      <c r="E4631" s="176"/>
      <c r="F4631" s="176"/>
      <c r="G4631" s="177"/>
      <c r="H4631" s="177"/>
    </row>
    <row r="4632" spans="1:8" x14ac:dyDescent="0.25">
      <c r="A4632" s="793"/>
      <c r="E4632" s="176"/>
      <c r="F4632" s="176"/>
      <c r="G4632" s="177"/>
      <c r="H4632" s="177"/>
    </row>
    <row r="4633" spans="1:8" x14ac:dyDescent="0.25">
      <c r="A4633" s="793"/>
      <c r="E4633" s="176"/>
      <c r="F4633" s="176"/>
      <c r="G4633" s="177"/>
      <c r="H4633" s="177"/>
    </row>
    <row r="4634" spans="1:8" x14ac:dyDescent="0.25">
      <c r="A4634" s="793"/>
      <c r="E4634" s="176"/>
      <c r="F4634" s="176"/>
      <c r="G4634" s="177"/>
      <c r="H4634" s="177"/>
    </row>
    <row r="4635" spans="1:8" x14ac:dyDescent="0.25">
      <c r="A4635" s="793"/>
      <c r="E4635" s="176"/>
      <c r="F4635" s="176"/>
      <c r="G4635" s="177"/>
      <c r="H4635" s="177"/>
    </row>
    <row r="4636" spans="1:8" x14ac:dyDescent="0.25">
      <c r="A4636" s="793"/>
      <c r="E4636" s="176"/>
      <c r="F4636" s="176"/>
      <c r="G4636" s="177"/>
      <c r="H4636" s="177"/>
    </row>
    <row r="4637" spans="1:8" x14ac:dyDescent="0.25">
      <c r="A4637" s="793"/>
      <c r="E4637" s="176"/>
      <c r="F4637" s="176"/>
      <c r="G4637" s="177"/>
      <c r="H4637" s="177"/>
    </row>
    <row r="4638" spans="1:8" x14ac:dyDescent="0.25">
      <c r="A4638" s="793"/>
      <c r="E4638" s="176"/>
      <c r="F4638" s="176"/>
      <c r="G4638" s="177"/>
      <c r="H4638" s="177"/>
    </row>
    <row r="4639" spans="1:8" x14ac:dyDescent="0.25">
      <c r="A4639" s="793"/>
      <c r="E4639" s="176"/>
      <c r="F4639" s="176"/>
      <c r="G4639" s="177"/>
      <c r="H4639" s="177"/>
    </row>
    <row r="4640" spans="1:8" x14ac:dyDescent="0.25">
      <c r="A4640" s="793"/>
      <c r="E4640" s="176"/>
      <c r="F4640" s="176"/>
      <c r="G4640" s="177"/>
      <c r="H4640" s="177"/>
    </row>
    <row r="4641" spans="1:8" x14ac:dyDescent="0.25">
      <c r="A4641" s="793"/>
      <c r="E4641" s="176"/>
      <c r="F4641" s="176"/>
      <c r="G4641" s="177"/>
      <c r="H4641" s="177"/>
    </row>
    <row r="4642" spans="1:8" x14ac:dyDescent="0.25">
      <c r="A4642" s="793"/>
      <c r="E4642" s="176"/>
      <c r="F4642" s="176"/>
      <c r="G4642" s="177"/>
      <c r="H4642" s="177"/>
    </row>
    <row r="4643" spans="1:8" x14ac:dyDescent="0.25">
      <c r="A4643" s="793"/>
      <c r="E4643" s="176"/>
      <c r="F4643" s="176"/>
      <c r="G4643" s="177"/>
      <c r="H4643" s="177"/>
    </row>
    <row r="4644" spans="1:8" x14ac:dyDescent="0.25">
      <c r="A4644" s="793"/>
      <c r="E4644" s="176"/>
      <c r="F4644" s="176"/>
      <c r="G4644" s="177"/>
      <c r="H4644" s="177"/>
    </row>
    <row r="4645" spans="1:8" x14ac:dyDescent="0.25">
      <c r="A4645" s="793"/>
      <c r="E4645" s="176"/>
      <c r="F4645" s="176"/>
      <c r="G4645" s="177"/>
      <c r="H4645" s="177"/>
    </row>
    <row r="4646" spans="1:8" x14ac:dyDescent="0.25">
      <c r="A4646" s="793"/>
      <c r="E4646" s="176"/>
      <c r="F4646" s="176"/>
      <c r="G4646" s="177"/>
      <c r="H4646" s="177"/>
    </row>
    <row r="4647" spans="1:8" x14ac:dyDescent="0.25">
      <c r="A4647" s="793"/>
      <c r="E4647" s="176"/>
      <c r="F4647" s="176"/>
      <c r="G4647" s="177"/>
      <c r="H4647" s="177"/>
    </row>
    <row r="4648" spans="1:8" x14ac:dyDescent="0.25">
      <c r="A4648" s="793"/>
      <c r="E4648" s="176"/>
      <c r="F4648" s="176"/>
      <c r="G4648" s="177"/>
      <c r="H4648" s="177"/>
    </row>
    <row r="4649" spans="1:8" x14ac:dyDescent="0.25">
      <c r="A4649" s="793"/>
      <c r="E4649" s="176"/>
      <c r="F4649" s="176"/>
      <c r="G4649" s="177"/>
      <c r="H4649" s="177"/>
    </row>
    <row r="4650" spans="1:8" x14ac:dyDescent="0.25">
      <c r="A4650" s="793"/>
      <c r="E4650" s="176"/>
      <c r="F4650" s="176"/>
      <c r="G4650" s="177"/>
      <c r="H4650" s="177"/>
    </row>
    <row r="4651" spans="1:8" x14ac:dyDescent="0.25">
      <c r="A4651" s="793"/>
      <c r="E4651" s="176"/>
      <c r="F4651" s="176"/>
      <c r="G4651" s="177"/>
      <c r="H4651" s="177"/>
    </row>
    <row r="4652" spans="1:8" x14ac:dyDescent="0.25">
      <c r="A4652" s="793"/>
      <c r="E4652" s="176"/>
      <c r="F4652" s="176"/>
      <c r="G4652" s="177"/>
      <c r="H4652" s="177"/>
    </row>
    <row r="4653" spans="1:8" x14ac:dyDescent="0.25">
      <c r="A4653" s="793"/>
      <c r="E4653" s="176"/>
      <c r="F4653" s="176"/>
      <c r="G4653" s="177"/>
      <c r="H4653" s="177"/>
    </row>
    <row r="4654" spans="1:8" x14ac:dyDescent="0.25">
      <c r="A4654" s="793"/>
      <c r="E4654" s="176"/>
      <c r="F4654" s="176"/>
      <c r="G4654" s="177"/>
      <c r="H4654" s="177"/>
    </row>
    <row r="4655" spans="1:8" x14ac:dyDescent="0.25">
      <c r="A4655" s="793"/>
      <c r="E4655" s="176"/>
      <c r="F4655" s="176"/>
      <c r="G4655" s="177"/>
      <c r="H4655" s="177"/>
    </row>
    <row r="4656" spans="1:8" x14ac:dyDescent="0.25">
      <c r="A4656" s="793"/>
      <c r="E4656" s="176"/>
      <c r="F4656" s="176"/>
      <c r="G4656" s="177"/>
      <c r="H4656" s="177"/>
    </row>
    <row r="4657" spans="1:8" x14ac:dyDescent="0.25">
      <c r="A4657" s="793"/>
      <c r="E4657" s="176"/>
      <c r="F4657" s="176"/>
      <c r="G4657" s="177"/>
      <c r="H4657" s="177"/>
    </row>
    <row r="4658" spans="1:8" x14ac:dyDescent="0.25">
      <c r="A4658" s="793"/>
      <c r="E4658" s="176"/>
      <c r="F4658" s="176"/>
      <c r="G4658" s="177"/>
      <c r="H4658" s="177"/>
    </row>
    <row r="4659" spans="1:8" x14ac:dyDescent="0.25">
      <c r="A4659" s="793"/>
      <c r="E4659" s="176"/>
      <c r="F4659" s="176"/>
      <c r="G4659" s="177"/>
      <c r="H4659" s="177"/>
    </row>
    <row r="4660" spans="1:8" x14ac:dyDescent="0.25">
      <c r="A4660" s="793"/>
      <c r="E4660" s="176"/>
      <c r="F4660" s="176"/>
      <c r="G4660" s="177"/>
      <c r="H4660" s="177"/>
    </row>
    <row r="4661" spans="1:8" x14ac:dyDescent="0.25">
      <c r="A4661" s="793"/>
      <c r="E4661" s="176"/>
      <c r="F4661" s="176"/>
      <c r="G4661" s="177"/>
      <c r="H4661" s="177"/>
    </row>
    <row r="4662" spans="1:8" x14ac:dyDescent="0.25">
      <c r="A4662" s="793"/>
      <c r="E4662" s="176"/>
      <c r="F4662" s="176"/>
      <c r="G4662" s="177"/>
      <c r="H4662" s="177"/>
    </row>
    <row r="4663" spans="1:8" x14ac:dyDescent="0.25">
      <c r="A4663" s="793"/>
      <c r="E4663" s="176"/>
      <c r="F4663" s="176"/>
      <c r="G4663" s="177"/>
      <c r="H4663" s="177"/>
    </row>
    <row r="4664" spans="1:8" x14ac:dyDescent="0.25">
      <c r="A4664" s="793"/>
      <c r="E4664" s="176"/>
      <c r="F4664" s="176"/>
      <c r="G4664" s="177"/>
      <c r="H4664" s="177"/>
    </row>
    <row r="4665" spans="1:8" x14ac:dyDescent="0.25">
      <c r="A4665" s="793"/>
      <c r="E4665" s="176"/>
      <c r="F4665" s="176"/>
      <c r="G4665" s="177"/>
      <c r="H4665" s="177"/>
    </row>
    <row r="4666" spans="1:8" x14ac:dyDescent="0.25">
      <c r="A4666" s="793"/>
      <c r="E4666" s="176"/>
      <c r="F4666" s="176"/>
      <c r="G4666" s="177"/>
      <c r="H4666" s="177"/>
    </row>
    <row r="4667" spans="1:8" x14ac:dyDescent="0.25">
      <c r="A4667" s="793"/>
      <c r="E4667" s="176"/>
      <c r="F4667" s="176"/>
      <c r="G4667" s="177"/>
      <c r="H4667" s="177"/>
    </row>
    <row r="4668" spans="1:8" x14ac:dyDescent="0.25">
      <c r="A4668" s="793"/>
      <c r="E4668" s="176"/>
      <c r="F4668" s="176"/>
      <c r="G4668" s="177"/>
      <c r="H4668" s="177"/>
    </row>
    <row r="4669" spans="1:8" x14ac:dyDescent="0.25">
      <c r="A4669" s="793"/>
      <c r="E4669" s="176"/>
      <c r="F4669" s="176"/>
      <c r="G4669" s="177"/>
      <c r="H4669" s="177"/>
    </row>
    <row r="4670" spans="1:8" x14ac:dyDescent="0.25">
      <c r="A4670" s="793"/>
      <c r="E4670" s="176"/>
      <c r="F4670" s="176"/>
      <c r="G4670" s="177"/>
      <c r="H4670" s="177"/>
    </row>
    <row r="4671" spans="1:8" x14ac:dyDescent="0.25">
      <c r="A4671" s="793"/>
      <c r="E4671" s="176"/>
      <c r="F4671" s="176"/>
      <c r="G4671" s="177"/>
      <c r="H4671" s="177"/>
    </row>
    <row r="4672" spans="1:8" x14ac:dyDescent="0.25">
      <c r="A4672" s="793"/>
      <c r="E4672" s="176"/>
      <c r="F4672" s="176"/>
      <c r="G4672" s="177"/>
      <c r="H4672" s="177"/>
    </row>
    <row r="4673" spans="1:8" x14ac:dyDescent="0.25">
      <c r="A4673" s="793"/>
      <c r="E4673" s="176"/>
      <c r="F4673" s="176"/>
      <c r="G4673" s="177"/>
      <c r="H4673" s="177"/>
    </row>
    <row r="4674" spans="1:8" x14ac:dyDescent="0.25">
      <c r="A4674" s="793"/>
      <c r="E4674" s="176"/>
      <c r="F4674" s="176"/>
      <c r="G4674" s="177"/>
      <c r="H4674" s="177"/>
    </row>
    <row r="4675" spans="1:8" x14ac:dyDescent="0.25">
      <c r="A4675" s="793"/>
      <c r="E4675" s="176"/>
      <c r="F4675" s="176"/>
      <c r="G4675" s="177"/>
      <c r="H4675" s="177"/>
    </row>
    <row r="4676" spans="1:8" x14ac:dyDescent="0.25">
      <c r="A4676" s="793"/>
      <c r="E4676" s="176"/>
      <c r="F4676" s="176"/>
      <c r="G4676" s="177"/>
      <c r="H4676" s="177"/>
    </row>
    <row r="4677" spans="1:8" x14ac:dyDescent="0.25">
      <c r="A4677" s="793"/>
      <c r="E4677" s="176"/>
      <c r="F4677" s="176"/>
      <c r="G4677" s="177"/>
      <c r="H4677" s="177"/>
    </row>
    <row r="4678" spans="1:8" x14ac:dyDescent="0.25">
      <c r="A4678" s="793"/>
      <c r="E4678" s="176"/>
      <c r="F4678" s="176"/>
      <c r="G4678" s="177"/>
      <c r="H4678" s="177"/>
    </row>
    <row r="4679" spans="1:8" x14ac:dyDescent="0.25">
      <c r="A4679" s="793"/>
      <c r="E4679" s="176"/>
      <c r="F4679" s="176"/>
      <c r="G4679" s="177"/>
      <c r="H4679" s="177"/>
    </row>
    <row r="4680" spans="1:8" x14ac:dyDescent="0.25">
      <c r="A4680" s="793"/>
      <c r="E4680" s="176"/>
      <c r="F4680" s="176"/>
      <c r="G4680" s="177"/>
      <c r="H4680" s="177"/>
    </row>
    <row r="4681" spans="1:8" x14ac:dyDescent="0.25">
      <c r="A4681" s="793"/>
      <c r="E4681" s="176"/>
      <c r="F4681" s="176"/>
      <c r="G4681" s="177"/>
      <c r="H4681" s="177"/>
    </row>
    <row r="4682" spans="1:8" x14ac:dyDescent="0.25">
      <c r="A4682" s="793"/>
      <c r="E4682" s="176"/>
      <c r="F4682" s="176"/>
      <c r="G4682" s="177"/>
      <c r="H4682" s="177"/>
    </row>
    <row r="4683" spans="1:8" x14ac:dyDescent="0.25">
      <c r="A4683" s="793"/>
      <c r="E4683" s="176"/>
      <c r="F4683" s="176"/>
      <c r="G4683" s="177"/>
      <c r="H4683" s="177"/>
    </row>
    <row r="4684" spans="1:8" x14ac:dyDescent="0.25">
      <c r="A4684" s="793"/>
      <c r="E4684" s="176"/>
      <c r="F4684" s="176"/>
      <c r="G4684" s="177"/>
      <c r="H4684" s="177"/>
    </row>
    <row r="4685" spans="1:8" x14ac:dyDescent="0.25">
      <c r="A4685" s="793"/>
      <c r="E4685" s="176"/>
      <c r="F4685" s="176"/>
      <c r="G4685" s="177"/>
      <c r="H4685" s="177"/>
    </row>
    <row r="4686" spans="1:8" x14ac:dyDescent="0.25">
      <c r="A4686" s="793"/>
      <c r="E4686" s="176"/>
      <c r="F4686" s="176"/>
      <c r="G4686" s="177"/>
      <c r="H4686" s="177"/>
    </row>
    <row r="4687" spans="1:8" x14ac:dyDescent="0.25">
      <c r="A4687" s="793"/>
      <c r="E4687" s="176"/>
      <c r="F4687" s="176"/>
      <c r="G4687" s="177"/>
      <c r="H4687" s="177"/>
    </row>
    <row r="4688" spans="1:8" x14ac:dyDescent="0.25">
      <c r="A4688" s="793"/>
      <c r="E4688" s="176"/>
      <c r="F4688" s="176"/>
      <c r="G4688" s="177"/>
      <c r="H4688" s="177"/>
    </row>
    <row r="4689" spans="1:8" x14ac:dyDescent="0.25">
      <c r="A4689" s="793"/>
      <c r="E4689" s="176"/>
      <c r="F4689" s="176"/>
      <c r="G4689" s="177"/>
      <c r="H4689" s="177"/>
    </row>
    <row r="4690" spans="1:8" x14ac:dyDescent="0.25">
      <c r="A4690" s="793"/>
      <c r="E4690" s="176"/>
      <c r="F4690" s="176"/>
      <c r="G4690" s="177"/>
      <c r="H4690" s="177"/>
    </row>
    <row r="4691" spans="1:8" x14ac:dyDescent="0.25">
      <c r="A4691" s="793"/>
      <c r="E4691" s="176"/>
      <c r="F4691" s="176"/>
      <c r="G4691" s="177"/>
      <c r="H4691" s="177"/>
    </row>
    <row r="4692" spans="1:8" x14ac:dyDescent="0.25">
      <c r="A4692" s="793"/>
      <c r="E4692" s="176"/>
      <c r="F4692" s="176"/>
      <c r="G4692" s="177"/>
      <c r="H4692" s="177"/>
    </row>
    <row r="4693" spans="1:8" x14ac:dyDescent="0.25">
      <c r="A4693" s="793"/>
      <c r="E4693" s="176"/>
      <c r="F4693" s="176"/>
      <c r="G4693" s="177"/>
      <c r="H4693" s="177"/>
    </row>
    <row r="4694" spans="1:8" x14ac:dyDescent="0.25">
      <c r="A4694" s="793"/>
      <c r="E4694" s="176"/>
      <c r="F4694" s="176"/>
      <c r="G4694" s="177"/>
      <c r="H4694" s="177"/>
    </row>
    <row r="4695" spans="1:8" x14ac:dyDescent="0.25">
      <c r="A4695" s="793"/>
      <c r="E4695" s="176"/>
      <c r="F4695" s="176"/>
      <c r="G4695" s="177"/>
      <c r="H4695" s="177"/>
    </row>
    <row r="4696" spans="1:8" x14ac:dyDescent="0.25">
      <c r="A4696" s="793"/>
      <c r="E4696" s="176"/>
      <c r="F4696" s="176"/>
      <c r="G4696" s="177"/>
      <c r="H4696" s="177"/>
    </row>
    <row r="4697" spans="1:8" x14ac:dyDescent="0.25">
      <c r="A4697" s="793"/>
      <c r="E4697" s="176"/>
      <c r="F4697" s="176"/>
      <c r="G4697" s="177"/>
      <c r="H4697" s="177"/>
    </row>
    <row r="4698" spans="1:8" x14ac:dyDescent="0.25">
      <c r="A4698" s="793"/>
      <c r="E4698" s="176"/>
      <c r="F4698" s="176"/>
      <c r="G4698" s="177"/>
      <c r="H4698" s="177"/>
    </row>
    <row r="4699" spans="1:8" x14ac:dyDescent="0.25">
      <c r="A4699" s="793"/>
      <c r="E4699" s="176"/>
      <c r="F4699" s="176"/>
      <c r="G4699" s="177"/>
      <c r="H4699" s="177"/>
    </row>
    <row r="4700" spans="1:8" x14ac:dyDescent="0.25">
      <c r="A4700" s="793"/>
      <c r="E4700" s="176"/>
      <c r="F4700" s="176"/>
      <c r="G4700" s="177"/>
      <c r="H4700" s="177"/>
    </row>
    <row r="4701" spans="1:8" x14ac:dyDescent="0.25">
      <c r="A4701" s="793"/>
      <c r="E4701" s="176"/>
      <c r="F4701" s="176"/>
      <c r="G4701" s="177"/>
      <c r="H4701" s="177"/>
    </row>
    <row r="4702" spans="1:8" x14ac:dyDescent="0.25">
      <c r="A4702" s="793"/>
      <c r="E4702" s="176"/>
      <c r="F4702" s="176"/>
      <c r="G4702" s="177"/>
      <c r="H4702" s="177"/>
    </row>
    <row r="4703" spans="1:8" x14ac:dyDescent="0.25">
      <c r="A4703" s="793"/>
      <c r="E4703" s="176"/>
      <c r="F4703" s="176"/>
      <c r="G4703" s="177"/>
      <c r="H4703" s="177"/>
    </row>
    <row r="4704" spans="1:8" x14ac:dyDescent="0.25">
      <c r="A4704" s="793"/>
      <c r="E4704" s="176"/>
      <c r="F4704" s="176"/>
      <c r="G4704" s="177"/>
      <c r="H4704" s="177"/>
    </row>
    <row r="4705" spans="1:8" x14ac:dyDescent="0.25">
      <c r="A4705" s="793"/>
      <c r="E4705" s="176"/>
      <c r="F4705" s="176"/>
      <c r="G4705" s="177"/>
      <c r="H4705" s="177"/>
    </row>
    <row r="4706" spans="1:8" x14ac:dyDescent="0.25">
      <c r="A4706" s="793"/>
      <c r="E4706" s="176"/>
      <c r="F4706" s="176"/>
      <c r="G4706" s="177"/>
      <c r="H4706" s="177"/>
    </row>
    <row r="4707" spans="1:8" x14ac:dyDescent="0.25">
      <c r="A4707" s="793"/>
      <c r="E4707" s="176"/>
      <c r="F4707" s="176"/>
      <c r="G4707" s="177"/>
      <c r="H4707" s="177"/>
    </row>
    <row r="4708" spans="1:8" x14ac:dyDescent="0.25">
      <c r="A4708" s="793"/>
      <c r="E4708" s="176"/>
      <c r="F4708" s="176"/>
      <c r="G4708" s="177"/>
      <c r="H4708" s="177"/>
    </row>
    <row r="4709" spans="1:8" x14ac:dyDescent="0.25">
      <c r="A4709" s="793"/>
      <c r="E4709" s="176"/>
      <c r="F4709" s="176"/>
      <c r="G4709" s="177"/>
      <c r="H4709" s="177"/>
    </row>
    <row r="4710" spans="1:8" x14ac:dyDescent="0.25">
      <c r="A4710" s="793"/>
      <c r="E4710" s="176"/>
      <c r="F4710" s="176"/>
      <c r="G4710" s="177"/>
      <c r="H4710" s="177"/>
    </row>
    <row r="4711" spans="1:8" x14ac:dyDescent="0.25">
      <c r="A4711" s="793"/>
      <c r="E4711" s="176"/>
      <c r="F4711" s="176"/>
      <c r="G4711" s="177"/>
      <c r="H4711" s="177"/>
    </row>
    <row r="4712" spans="1:8" x14ac:dyDescent="0.25">
      <c r="A4712" s="793"/>
      <c r="E4712" s="176"/>
      <c r="F4712" s="176"/>
      <c r="G4712" s="177"/>
      <c r="H4712" s="177"/>
    </row>
    <row r="4713" spans="1:8" x14ac:dyDescent="0.25">
      <c r="A4713" s="793"/>
      <c r="E4713" s="176"/>
      <c r="F4713" s="176"/>
      <c r="G4713" s="177"/>
      <c r="H4713" s="177"/>
    </row>
    <row r="4714" spans="1:8" x14ac:dyDescent="0.25">
      <c r="A4714" s="793"/>
      <c r="E4714" s="176"/>
      <c r="F4714" s="176"/>
      <c r="G4714" s="177"/>
      <c r="H4714" s="177"/>
    </row>
    <row r="4715" spans="1:8" x14ac:dyDescent="0.25">
      <c r="A4715" s="793"/>
      <c r="E4715" s="176"/>
      <c r="F4715" s="176"/>
      <c r="G4715" s="177"/>
      <c r="H4715" s="177"/>
    </row>
    <row r="4716" spans="1:8" x14ac:dyDescent="0.25">
      <c r="A4716" s="793"/>
      <c r="E4716" s="176"/>
      <c r="F4716" s="176"/>
      <c r="G4716" s="177"/>
      <c r="H4716" s="177"/>
    </row>
    <row r="4717" spans="1:8" x14ac:dyDescent="0.25">
      <c r="A4717" s="793"/>
      <c r="E4717" s="176"/>
      <c r="F4717" s="176"/>
      <c r="G4717" s="177"/>
      <c r="H4717" s="177"/>
    </row>
    <row r="4718" spans="1:8" x14ac:dyDescent="0.25">
      <c r="A4718" s="793"/>
      <c r="E4718" s="176"/>
      <c r="F4718" s="176"/>
      <c r="G4718" s="177"/>
      <c r="H4718" s="177"/>
    </row>
    <row r="4719" spans="1:8" x14ac:dyDescent="0.25">
      <c r="A4719" s="793"/>
      <c r="E4719" s="176"/>
      <c r="F4719" s="176"/>
      <c r="G4719" s="177"/>
      <c r="H4719" s="177"/>
    </row>
    <row r="4720" spans="1:8" x14ac:dyDescent="0.25">
      <c r="A4720" s="793"/>
      <c r="E4720" s="176"/>
      <c r="F4720" s="176"/>
      <c r="G4720" s="177"/>
      <c r="H4720" s="177"/>
    </row>
    <row r="4721" spans="1:8" x14ac:dyDescent="0.25">
      <c r="A4721" s="793"/>
      <c r="E4721" s="176"/>
      <c r="F4721" s="176"/>
      <c r="G4721" s="177"/>
      <c r="H4721" s="177"/>
    </row>
    <row r="4722" spans="1:8" x14ac:dyDescent="0.25">
      <c r="A4722" s="793"/>
      <c r="E4722" s="176"/>
      <c r="F4722" s="176"/>
      <c r="G4722" s="177"/>
      <c r="H4722" s="177"/>
    </row>
    <row r="4723" spans="1:8" x14ac:dyDescent="0.25">
      <c r="A4723" s="793"/>
      <c r="E4723" s="176"/>
      <c r="F4723" s="176"/>
      <c r="G4723" s="177"/>
      <c r="H4723" s="177"/>
    </row>
    <row r="4724" spans="1:8" x14ac:dyDescent="0.25">
      <c r="A4724" s="793"/>
      <c r="E4724" s="176"/>
      <c r="F4724" s="176"/>
      <c r="G4724" s="177"/>
      <c r="H4724" s="177"/>
    </row>
    <row r="4725" spans="1:8" x14ac:dyDescent="0.25">
      <c r="A4725" s="793"/>
      <c r="E4725" s="176"/>
      <c r="F4725" s="176"/>
      <c r="G4725" s="177"/>
      <c r="H4725" s="177"/>
    </row>
    <row r="4726" spans="1:8" x14ac:dyDescent="0.25">
      <c r="A4726" s="793"/>
      <c r="E4726" s="176"/>
      <c r="F4726" s="176"/>
      <c r="G4726" s="177"/>
      <c r="H4726" s="177"/>
    </row>
    <row r="4727" spans="1:8" x14ac:dyDescent="0.25">
      <c r="A4727" s="793"/>
      <c r="E4727" s="176"/>
      <c r="F4727" s="176"/>
      <c r="G4727" s="177"/>
      <c r="H4727" s="177"/>
    </row>
    <row r="4728" spans="1:8" x14ac:dyDescent="0.25">
      <c r="A4728" s="793"/>
      <c r="E4728" s="176"/>
      <c r="F4728" s="176"/>
      <c r="G4728" s="177"/>
      <c r="H4728" s="177"/>
    </row>
    <row r="4729" spans="1:8" x14ac:dyDescent="0.25">
      <c r="A4729" s="793"/>
      <c r="E4729" s="176"/>
      <c r="F4729" s="176"/>
      <c r="G4729" s="177"/>
      <c r="H4729" s="177"/>
    </row>
    <row r="4730" spans="1:8" x14ac:dyDescent="0.25">
      <c r="A4730" s="793"/>
      <c r="E4730" s="176"/>
      <c r="F4730" s="176"/>
      <c r="G4730" s="177"/>
      <c r="H4730" s="177"/>
    </row>
    <row r="4731" spans="1:8" x14ac:dyDescent="0.25">
      <c r="A4731" s="793"/>
      <c r="E4731" s="176"/>
      <c r="F4731" s="176"/>
      <c r="G4731" s="177"/>
      <c r="H4731" s="177"/>
    </row>
    <row r="4732" spans="1:8" x14ac:dyDescent="0.25">
      <c r="A4732" s="793"/>
      <c r="E4732" s="176"/>
      <c r="F4732" s="176"/>
      <c r="G4732" s="177"/>
      <c r="H4732" s="177"/>
    </row>
    <row r="4733" spans="1:8" x14ac:dyDescent="0.25">
      <c r="A4733" s="793"/>
      <c r="E4733" s="176"/>
      <c r="F4733" s="176"/>
      <c r="G4733" s="177"/>
      <c r="H4733" s="177"/>
    </row>
    <row r="4734" spans="1:8" x14ac:dyDescent="0.25">
      <c r="A4734" s="793"/>
      <c r="E4734" s="176"/>
      <c r="F4734" s="176"/>
      <c r="G4734" s="177"/>
      <c r="H4734" s="177"/>
    </row>
    <row r="4735" spans="1:8" x14ac:dyDescent="0.25">
      <c r="A4735" s="793"/>
      <c r="E4735" s="176"/>
      <c r="F4735" s="176"/>
      <c r="G4735" s="177"/>
      <c r="H4735" s="177"/>
    </row>
    <row r="4736" spans="1:8" x14ac:dyDescent="0.25">
      <c r="A4736" s="793"/>
      <c r="E4736" s="176"/>
      <c r="F4736" s="176"/>
      <c r="G4736" s="177"/>
      <c r="H4736" s="177"/>
    </row>
    <row r="4737" spans="1:8" x14ac:dyDescent="0.25">
      <c r="A4737" s="793"/>
      <c r="E4737" s="176"/>
      <c r="F4737" s="176"/>
      <c r="G4737" s="177"/>
      <c r="H4737" s="177"/>
    </row>
    <row r="4738" spans="1:8" x14ac:dyDescent="0.25">
      <c r="A4738" s="793"/>
      <c r="E4738" s="176"/>
      <c r="F4738" s="176"/>
      <c r="G4738" s="177"/>
      <c r="H4738" s="177"/>
    </row>
    <row r="4739" spans="1:8" x14ac:dyDescent="0.25">
      <c r="A4739" s="793"/>
      <c r="E4739" s="176"/>
      <c r="F4739" s="176"/>
      <c r="G4739" s="177"/>
      <c r="H4739" s="177"/>
    </row>
    <row r="4740" spans="1:8" x14ac:dyDescent="0.25">
      <c r="A4740" s="793"/>
      <c r="E4740" s="176"/>
      <c r="F4740" s="176"/>
      <c r="G4740" s="177"/>
      <c r="H4740" s="177"/>
    </row>
    <row r="4741" spans="1:8" x14ac:dyDescent="0.25">
      <c r="A4741" s="793"/>
      <c r="E4741" s="176"/>
      <c r="F4741" s="176"/>
      <c r="G4741" s="177"/>
      <c r="H4741" s="177"/>
    </row>
    <row r="4742" spans="1:8" x14ac:dyDescent="0.25">
      <c r="A4742" s="793"/>
      <c r="E4742" s="176"/>
      <c r="F4742" s="176"/>
      <c r="G4742" s="177"/>
      <c r="H4742" s="177"/>
    </row>
    <row r="4743" spans="1:8" x14ac:dyDescent="0.25">
      <c r="A4743" s="793"/>
      <c r="E4743" s="176"/>
      <c r="F4743" s="176"/>
      <c r="G4743" s="177"/>
      <c r="H4743" s="177"/>
    </row>
    <row r="4744" spans="1:8" x14ac:dyDescent="0.25">
      <c r="A4744" s="793"/>
      <c r="E4744" s="176"/>
      <c r="F4744" s="176"/>
      <c r="G4744" s="177"/>
      <c r="H4744" s="177"/>
    </row>
    <row r="4745" spans="1:8" x14ac:dyDescent="0.25">
      <c r="A4745" s="793"/>
      <c r="E4745" s="176"/>
      <c r="F4745" s="176"/>
      <c r="G4745" s="177"/>
      <c r="H4745" s="177"/>
    </row>
    <row r="4746" spans="1:8" x14ac:dyDescent="0.25">
      <c r="A4746" s="793"/>
      <c r="E4746" s="176"/>
      <c r="F4746" s="176"/>
      <c r="G4746" s="177"/>
      <c r="H4746" s="177"/>
    </row>
    <row r="4747" spans="1:8" x14ac:dyDescent="0.25">
      <c r="A4747" s="793"/>
      <c r="E4747" s="176"/>
      <c r="F4747" s="176"/>
      <c r="G4747" s="177"/>
      <c r="H4747" s="177"/>
    </row>
    <row r="4748" spans="1:8" x14ac:dyDescent="0.25">
      <c r="A4748" s="793"/>
      <c r="E4748" s="176"/>
      <c r="F4748" s="176"/>
      <c r="G4748" s="177"/>
      <c r="H4748" s="177"/>
    </row>
    <row r="4749" spans="1:8" x14ac:dyDescent="0.25">
      <c r="A4749" s="793"/>
      <c r="E4749" s="176"/>
      <c r="F4749" s="176"/>
      <c r="G4749" s="177"/>
      <c r="H4749" s="177"/>
    </row>
    <row r="4750" spans="1:8" x14ac:dyDescent="0.25">
      <c r="A4750" s="793"/>
      <c r="E4750" s="176"/>
      <c r="F4750" s="176"/>
      <c r="G4750" s="177"/>
      <c r="H4750" s="177"/>
    </row>
    <row r="4751" spans="1:8" x14ac:dyDescent="0.25">
      <c r="A4751" s="793"/>
      <c r="E4751" s="176"/>
      <c r="F4751" s="176"/>
      <c r="G4751" s="177"/>
      <c r="H4751" s="177"/>
    </row>
    <row r="4752" spans="1:8" x14ac:dyDescent="0.25">
      <c r="A4752" s="793"/>
      <c r="E4752" s="176"/>
      <c r="F4752" s="176"/>
      <c r="G4752" s="177"/>
      <c r="H4752" s="177"/>
    </row>
    <row r="4753" spans="1:8" x14ac:dyDescent="0.25">
      <c r="A4753" s="793"/>
      <c r="E4753" s="176"/>
      <c r="F4753" s="176"/>
      <c r="G4753" s="177"/>
      <c r="H4753" s="177"/>
    </row>
    <row r="4754" spans="1:8" x14ac:dyDescent="0.25">
      <c r="A4754" s="793"/>
      <c r="E4754" s="176"/>
      <c r="F4754" s="176"/>
      <c r="G4754" s="177"/>
      <c r="H4754" s="177"/>
    </row>
    <row r="4755" spans="1:8" x14ac:dyDescent="0.25">
      <c r="A4755" s="793"/>
      <c r="E4755" s="176"/>
      <c r="F4755" s="176"/>
      <c r="G4755" s="177"/>
      <c r="H4755" s="177"/>
    </row>
    <row r="4756" spans="1:8" x14ac:dyDescent="0.25">
      <c r="A4756" s="793"/>
      <c r="E4756" s="176"/>
      <c r="F4756" s="176"/>
      <c r="G4756" s="177"/>
      <c r="H4756" s="177"/>
    </row>
    <row r="4757" spans="1:8" x14ac:dyDescent="0.25">
      <c r="A4757" s="793"/>
      <c r="E4757" s="176"/>
      <c r="F4757" s="176"/>
      <c r="G4757" s="177"/>
      <c r="H4757" s="177"/>
    </row>
    <row r="4758" spans="1:8" x14ac:dyDescent="0.25">
      <c r="A4758" s="793"/>
      <c r="E4758" s="176"/>
      <c r="F4758" s="176"/>
      <c r="G4758" s="177"/>
      <c r="H4758" s="177"/>
    </row>
    <row r="4759" spans="1:8" x14ac:dyDescent="0.25">
      <c r="A4759" s="793"/>
      <c r="E4759" s="176"/>
      <c r="F4759" s="176"/>
      <c r="G4759" s="177"/>
      <c r="H4759" s="177"/>
    </row>
    <row r="4760" spans="1:8" x14ac:dyDescent="0.25">
      <c r="A4760" s="793"/>
      <c r="E4760" s="176"/>
      <c r="F4760" s="176"/>
      <c r="G4760" s="177"/>
      <c r="H4760" s="177"/>
    </row>
    <row r="4761" spans="1:8" x14ac:dyDescent="0.25">
      <c r="A4761" s="793"/>
      <c r="E4761" s="176"/>
      <c r="F4761" s="176"/>
      <c r="G4761" s="177"/>
      <c r="H4761" s="177"/>
    </row>
    <row r="4762" spans="1:8" x14ac:dyDescent="0.25">
      <c r="A4762" s="793"/>
      <c r="E4762" s="176"/>
      <c r="F4762" s="176"/>
      <c r="G4762" s="177"/>
      <c r="H4762" s="177"/>
    </row>
    <row r="4763" spans="1:8" x14ac:dyDescent="0.25">
      <c r="A4763" s="793"/>
      <c r="E4763" s="176"/>
      <c r="F4763" s="176"/>
      <c r="G4763" s="177"/>
      <c r="H4763" s="177"/>
    </row>
    <row r="4764" spans="1:8" x14ac:dyDescent="0.25">
      <c r="A4764" s="793"/>
      <c r="E4764" s="176"/>
      <c r="F4764" s="176"/>
      <c r="G4764" s="177"/>
      <c r="H4764" s="177"/>
    </row>
    <row r="4765" spans="1:8" x14ac:dyDescent="0.25">
      <c r="A4765" s="793"/>
      <c r="E4765" s="176"/>
      <c r="F4765" s="176"/>
      <c r="G4765" s="177"/>
      <c r="H4765" s="177"/>
    </row>
    <row r="4766" spans="1:8" x14ac:dyDescent="0.25">
      <c r="A4766" s="793"/>
      <c r="E4766" s="176"/>
      <c r="F4766" s="176"/>
      <c r="G4766" s="177"/>
      <c r="H4766" s="177"/>
    </row>
    <row r="4767" spans="1:8" x14ac:dyDescent="0.25">
      <c r="A4767" s="793"/>
      <c r="E4767" s="176"/>
      <c r="F4767" s="176"/>
      <c r="G4767" s="177"/>
      <c r="H4767" s="177"/>
    </row>
    <row r="4768" spans="1:8" x14ac:dyDescent="0.25">
      <c r="A4768" s="793"/>
      <c r="E4768" s="176"/>
      <c r="F4768" s="176"/>
      <c r="G4768" s="177"/>
      <c r="H4768" s="177"/>
    </row>
    <row r="4769" spans="1:8" x14ac:dyDescent="0.25">
      <c r="A4769" s="793"/>
      <c r="E4769" s="176"/>
      <c r="F4769" s="176"/>
      <c r="G4769" s="177"/>
      <c r="H4769" s="177"/>
    </row>
    <row r="4770" spans="1:8" x14ac:dyDescent="0.25">
      <c r="A4770" s="793"/>
      <c r="E4770" s="176"/>
      <c r="F4770" s="176"/>
      <c r="G4770" s="177"/>
      <c r="H4770" s="177"/>
    </row>
    <row r="4771" spans="1:8" x14ac:dyDescent="0.25">
      <c r="A4771" s="793"/>
      <c r="E4771" s="176"/>
      <c r="F4771" s="176"/>
      <c r="G4771" s="177"/>
      <c r="H4771" s="177"/>
    </row>
    <row r="4772" spans="1:8" x14ac:dyDescent="0.25">
      <c r="A4772" s="793"/>
      <c r="E4772" s="176"/>
      <c r="F4772" s="176"/>
      <c r="G4772" s="177"/>
      <c r="H4772" s="177"/>
    </row>
    <row r="4773" spans="1:8" x14ac:dyDescent="0.25">
      <c r="A4773" s="793"/>
      <c r="E4773" s="176"/>
      <c r="F4773" s="176"/>
      <c r="G4773" s="177"/>
      <c r="H4773" s="177"/>
    </row>
    <row r="4774" spans="1:8" x14ac:dyDescent="0.25">
      <c r="A4774" s="793"/>
      <c r="E4774" s="176"/>
      <c r="F4774" s="176"/>
      <c r="G4774" s="177"/>
      <c r="H4774" s="177"/>
    </row>
    <row r="4775" spans="1:8" x14ac:dyDescent="0.25">
      <c r="A4775" s="793"/>
      <c r="E4775" s="176"/>
      <c r="F4775" s="176"/>
      <c r="G4775" s="177"/>
      <c r="H4775" s="177"/>
    </row>
    <row r="4776" spans="1:8" x14ac:dyDescent="0.25">
      <c r="A4776" s="793"/>
      <c r="E4776" s="176"/>
      <c r="F4776" s="176"/>
      <c r="G4776" s="177"/>
      <c r="H4776" s="177"/>
    </row>
    <row r="4777" spans="1:8" x14ac:dyDescent="0.25">
      <c r="A4777" s="793"/>
      <c r="E4777" s="176"/>
      <c r="F4777" s="176"/>
      <c r="G4777" s="177"/>
      <c r="H4777" s="177"/>
    </row>
    <row r="4778" spans="1:8" x14ac:dyDescent="0.25">
      <c r="A4778" s="793"/>
      <c r="E4778" s="176"/>
      <c r="F4778" s="176"/>
      <c r="G4778" s="177"/>
      <c r="H4778" s="177"/>
    </row>
    <row r="4779" spans="1:8" x14ac:dyDescent="0.25">
      <c r="A4779" s="793"/>
      <c r="E4779" s="176"/>
      <c r="F4779" s="176"/>
      <c r="G4779" s="177"/>
      <c r="H4779" s="177"/>
    </row>
    <row r="4780" spans="1:8" x14ac:dyDescent="0.25">
      <c r="A4780" s="793"/>
      <c r="E4780" s="176"/>
      <c r="F4780" s="176"/>
      <c r="G4780" s="177"/>
      <c r="H4780" s="177"/>
    </row>
    <row r="4781" spans="1:8" x14ac:dyDescent="0.25">
      <c r="A4781" s="793"/>
      <c r="E4781" s="176"/>
      <c r="F4781" s="176"/>
      <c r="G4781" s="177"/>
      <c r="H4781" s="177"/>
    </row>
    <row r="4782" spans="1:8" x14ac:dyDescent="0.25">
      <c r="A4782" s="793"/>
      <c r="E4782" s="176"/>
      <c r="F4782" s="176"/>
      <c r="G4782" s="177"/>
      <c r="H4782" s="177"/>
    </row>
    <row r="4783" spans="1:8" x14ac:dyDescent="0.25">
      <c r="A4783" s="793"/>
      <c r="E4783" s="176"/>
      <c r="F4783" s="176"/>
      <c r="G4783" s="177"/>
      <c r="H4783" s="177"/>
    </row>
    <row r="4784" spans="1:8" x14ac:dyDescent="0.25">
      <c r="A4784" s="793"/>
      <c r="E4784" s="176"/>
      <c r="F4784" s="176"/>
      <c r="G4784" s="177"/>
      <c r="H4784" s="177"/>
    </row>
    <row r="4785" spans="1:8" x14ac:dyDescent="0.25">
      <c r="A4785" s="793"/>
      <c r="E4785" s="176"/>
      <c r="F4785" s="176"/>
      <c r="G4785" s="177"/>
      <c r="H4785" s="177"/>
    </row>
    <row r="4786" spans="1:8" x14ac:dyDescent="0.25">
      <c r="A4786" s="793"/>
      <c r="E4786" s="176"/>
      <c r="F4786" s="176"/>
      <c r="G4786" s="177"/>
      <c r="H4786" s="177"/>
    </row>
    <row r="4787" spans="1:8" x14ac:dyDescent="0.25">
      <c r="A4787" s="793"/>
      <c r="E4787" s="176"/>
      <c r="F4787" s="176"/>
      <c r="G4787" s="177"/>
      <c r="H4787" s="177"/>
    </row>
    <row r="4788" spans="1:8" x14ac:dyDescent="0.25">
      <c r="A4788" s="793"/>
      <c r="E4788" s="176"/>
      <c r="F4788" s="176"/>
      <c r="G4788" s="177"/>
      <c r="H4788" s="177"/>
    </row>
    <row r="4789" spans="1:8" x14ac:dyDescent="0.25">
      <c r="A4789" s="793"/>
      <c r="E4789" s="176"/>
      <c r="F4789" s="176"/>
      <c r="G4789" s="177"/>
      <c r="H4789" s="177"/>
    </row>
    <row r="4790" spans="1:8" x14ac:dyDescent="0.25">
      <c r="A4790" s="793"/>
      <c r="E4790" s="176"/>
      <c r="F4790" s="176"/>
      <c r="G4790" s="177"/>
      <c r="H4790" s="177"/>
    </row>
    <row r="4791" spans="1:8" x14ac:dyDescent="0.25">
      <c r="A4791" s="793"/>
      <c r="E4791" s="176"/>
      <c r="F4791" s="176"/>
      <c r="G4791" s="177"/>
      <c r="H4791" s="177"/>
    </row>
    <row r="4792" spans="1:8" x14ac:dyDescent="0.25">
      <c r="A4792" s="793"/>
      <c r="E4792" s="176"/>
      <c r="F4792" s="176"/>
      <c r="G4792" s="177"/>
      <c r="H4792" s="177"/>
    </row>
    <row r="4793" spans="1:8" x14ac:dyDescent="0.25">
      <c r="A4793" s="793"/>
      <c r="E4793" s="176"/>
      <c r="F4793" s="176"/>
      <c r="G4793" s="177"/>
      <c r="H4793" s="177"/>
    </row>
    <row r="4794" spans="1:8" x14ac:dyDescent="0.25">
      <c r="A4794" s="793"/>
      <c r="E4794" s="176"/>
      <c r="F4794" s="176"/>
      <c r="G4794" s="177"/>
      <c r="H4794" s="177"/>
    </row>
    <row r="4795" spans="1:8" x14ac:dyDescent="0.25">
      <c r="A4795" s="793"/>
      <c r="E4795" s="176"/>
      <c r="F4795" s="176"/>
      <c r="G4795" s="177"/>
      <c r="H4795" s="177"/>
    </row>
    <row r="4796" spans="1:8" x14ac:dyDescent="0.25">
      <c r="A4796" s="793"/>
      <c r="E4796" s="176"/>
      <c r="F4796" s="176"/>
      <c r="G4796" s="177"/>
      <c r="H4796" s="177"/>
    </row>
    <row r="4797" spans="1:8" x14ac:dyDescent="0.25">
      <c r="A4797" s="793"/>
      <c r="E4797" s="176"/>
      <c r="F4797" s="176"/>
      <c r="G4797" s="177"/>
      <c r="H4797" s="177"/>
    </row>
    <row r="4798" spans="1:8" x14ac:dyDescent="0.25">
      <c r="A4798" s="793"/>
      <c r="E4798" s="176"/>
      <c r="F4798" s="176"/>
      <c r="G4798" s="177"/>
      <c r="H4798" s="177"/>
    </row>
    <row r="4799" spans="1:8" x14ac:dyDescent="0.25">
      <c r="A4799" s="793"/>
      <c r="E4799" s="176"/>
      <c r="F4799" s="176"/>
      <c r="G4799" s="177"/>
      <c r="H4799" s="177"/>
    </row>
    <row r="4800" spans="1:8" x14ac:dyDescent="0.25">
      <c r="A4800" s="793"/>
      <c r="E4800" s="176"/>
      <c r="F4800" s="176"/>
      <c r="G4800" s="177"/>
      <c r="H4800" s="177"/>
    </row>
    <row r="4801" spans="1:8" x14ac:dyDescent="0.25">
      <c r="A4801" s="793"/>
      <c r="E4801" s="176"/>
      <c r="F4801" s="176"/>
      <c r="G4801" s="177"/>
      <c r="H4801" s="177"/>
    </row>
    <row r="4802" spans="1:8" x14ac:dyDescent="0.25">
      <c r="A4802" s="793"/>
      <c r="E4802" s="176"/>
      <c r="F4802" s="176"/>
      <c r="G4802" s="177"/>
      <c r="H4802" s="177"/>
    </row>
    <row r="4803" spans="1:8" x14ac:dyDescent="0.25">
      <c r="A4803" s="793"/>
      <c r="E4803" s="176"/>
      <c r="F4803" s="176"/>
      <c r="G4803" s="177"/>
      <c r="H4803" s="177"/>
    </row>
    <row r="4804" spans="1:8" x14ac:dyDescent="0.25">
      <c r="A4804" s="793"/>
      <c r="E4804" s="176"/>
      <c r="F4804" s="176"/>
      <c r="G4804" s="177"/>
      <c r="H4804" s="177"/>
    </row>
    <row r="4805" spans="1:8" x14ac:dyDescent="0.25">
      <c r="A4805" s="793"/>
      <c r="E4805" s="176"/>
      <c r="F4805" s="176"/>
      <c r="G4805" s="177"/>
      <c r="H4805" s="177"/>
    </row>
    <row r="4806" spans="1:8" x14ac:dyDescent="0.25">
      <c r="A4806" s="793"/>
      <c r="E4806" s="176"/>
      <c r="F4806" s="176"/>
      <c r="G4806" s="177"/>
      <c r="H4806" s="177"/>
    </row>
    <row r="4807" spans="1:8" x14ac:dyDescent="0.25">
      <c r="A4807" s="793"/>
      <c r="E4807" s="176"/>
      <c r="F4807" s="176"/>
      <c r="G4807" s="177"/>
      <c r="H4807" s="177"/>
    </row>
    <row r="4808" spans="1:8" x14ac:dyDescent="0.25">
      <c r="A4808" s="793"/>
      <c r="E4808" s="176"/>
      <c r="F4808" s="176"/>
      <c r="G4808" s="177"/>
      <c r="H4808" s="177"/>
    </row>
    <row r="4809" spans="1:8" x14ac:dyDescent="0.25">
      <c r="A4809" s="793"/>
      <c r="E4809" s="176"/>
      <c r="F4809" s="176"/>
      <c r="G4809" s="177"/>
      <c r="H4809" s="177"/>
    </row>
    <row r="4810" spans="1:8" x14ac:dyDescent="0.25">
      <c r="A4810" s="793"/>
      <c r="E4810" s="176"/>
      <c r="F4810" s="176"/>
      <c r="G4810" s="177"/>
      <c r="H4810" s="177"/>
    </row>
    <row r="4811" spans="1:8" x14ac:dyDescent="0.25">
      <c r="A4811" s="793"/>
      <c r="E4811" s="176"/>
      <c r="F4811" s="176"/>
      <c r="G4811" s="177"/>
      <c r="H4811" s="177"/>
    </row>
    <row r="4812" spans="1:8" x14ac:dyDescent="0.25">
      <c r="A4812" s="793"/>
      <c r="E4812" s="176"/>
      <c r="F4812" s="176"/>
      <c r="G4812" s="177"/>
      <c r="H4812" s="177"/>
    </row>
    <row r="4813" spans="1:8" x14ac:dyDescent="0.25">
      <c r="A4813" s="793"/>
      <c r="E4813" s="176"/>
      <c r="F4813" s="176"/>
      <c r="G4813" s="177"/>
      <c r="H4813" s="177"/>
    </row>
    <row r="4814" spans="1:8" x14ac:dyDescent="0.25">
      <c r="A4814" s="793"/>
      <c r="E4814" s="176"/>
      <c r="F4814" s="176"/>
      <c r="G4814" s="177"/>
      <c r="H4814" s="177"/>
    </row>
    <row r="4815" spans="1:8" x14ac:dyDescent="0.25">
      <c r="A4815" s="793"/>
      <c r="E4815" s="176"/>
      <c r="F4815" s="176"/>
      <c r="G4815" s="177"/>
      <c r="H4815" s="177"/>
    </row>
    <row r="4816" spans="1:8" x14ac:dyDescent="0.25">
      <c r="A4816" s="793"/>
      <c r="E4816" s="176"/>
      <c r="F4816" s="176"/>
      <c r="G4816" s="177"/>
      <c r="H4816" s="177"/>
    </row>
    <row r="4817" spans="1:8" x14ac:dyDescent="0.25">
      <c r="A4817" s="793"/>
      <c r="E4817" s="176"/>
      <c r="F4817" s="176"/>
      <c r="G4817" s="177"/>
      <c r="H4817" s="177"/>
    </row>
    <row r="4818" spans="1:8" x14ac:dyDescent="0.25">
      <c r="A4818" s="793"/>
      <c r="E4818" s="176"/>
      <c r="F4818" s="176"/>
      <c r="G4818" s="177"/>
      <c r="H4818" s="177"/>
    </row>
    <row r="4819" spans="1:8" x14ac:dyDescent="0.25">
      <c r="A4819" s="793"/>
      <c r="E4819" s="176"/>
      <c r="F4819" s="176"/>
      <c r="G4819" s="177"/>
      <c r="H4819" s="177"/>
    </row>
    <row r="4820" spans="1:8" x14ac:dyDescent="0.25">
      <c r="A4820" s="793"/>
      <c r="E4820" s="176"/>
      <c r="F4820" s="176"/>
      <c r="G4820" s="177"/>
      <c r="H4820" s="177"/>
    </row>
    <row r="4821" spans="1:8" x14ac:dyDescent="0.25">
      <c r="A4821" s="793"/>
      <c r="E4821" s="176"/>
      <c r="F4821" s="176"/>
      <c r="G4821" s="177"/>
      <c r="H4821" s="177"/>
    </row>
    <row r="4822" spans="1:8" x14ac:dyDescent="0.25">
      <c r="A4822" s="793"/>
      <c r="E4822" s="176"/>
      <c r="F4822" s="176"/>
      <c r="G4822" s="177"/>
      <c r="H4822" s="177"/>
    </row>
    <row r="4823" spans="1:8" x14ac:dyDescent="0.25">
      <c r="A4823" s="793"/>
      <c r="E4823" s="176"/>
      <c r="F4823" s="176"/>
      <c r="G4823" s="177"/>
      <c r="H4823" s="177"/>
    </row>
    <row r="4824" spans="1:8" x14ac:dyDescent="0.25">
      <c r="A4824" s="793"/>
      <c r="E4824" s="176"/>
      <c r="F4824" s="176"/>
      <c r="G4824" s="177"/>
      <c r="H4824" s="177"/>
    </row>
    <row r="4825" spans="1:8" x14ac:dyDescent="0.25">
      <c r="A4825" s="793"/>
      <c r="E4825" s="176"/>
      <c r="F4825" s="176"/>
      <c r="G4825" s="177"/>
      <c r="H4825" s="177"/>
    </row>
    <row r="4826" spans="1:8" x14ac:dyDescent="0.25">
      <c r="A4826" s="793"/>
      <c r="E4826" s="176"/>
      <c r="F4826" s="176"/>
      <c r="G4826" s="177"/>
      <c r="H4826" s="177"/>
    </row>
    <row r="4827" spans="1:8" x14ac:dyDescent="0.25">
      <c r="A4827" s="793"/>
      <c r="E4827" s="176"/>
      <c r="F4827" s="176"/>
      <c r="G4827" s="177"/>
      <c r="H4827" s="177"/>
    </row>
    <row r="4828" spans="1:8" x14ac:dyDescent="0.25">
      <c r="A4828" s="793"/>
      <c r="E4828" s="176"/>
      <c r="F4828" s="176"/>
      <c r="G4828" s="177"/>
      <c r="H4828" s="177"/>
    </row>
    <row r="4829" spans="1:8" x14ac:dyDescent="0.25">
      <c r="A4829" s="793"/>
      <c r="E4829" s="176"/>
      <c r="F4829" s="176"/>
      <c r="G4829" s="177"/>
      <c r="H4829" s="177"/>
    </row>
    <row r="4830" spans="1:8" x14ac:dyDescent="0.25">
      <c r="A4830" s="793"/>
      <c r="E4830" s="176"/>
      <c r="F4830" s="176"/>
      <c r="G4830" s="177"/>
      <c r="H4830" s="177"/>
    </row>
    <row r="4831" spans="1:8" x14ac:dyDescent="0.25">
      <c r="A4831" s="793"/>
      <c r="E4831" s="176"/>
      <c r="F4831" s="176"/>
      <c r="G4831" s="177"/>
      <c r="H4831" s="177"/>
    </row>
    <row r="4832" spans="1:8" x14ac:dyDescent="0.25">
      <c r="A4832" s="793"/>
      <c r="E4832" s="176"/>
      <c r="F4832" s="176"/>
      <c r="G4832" s="177"/>
      <c r="H4832" s="177"/>
    </row>
    <row r="4833" spans="1:8" x14ac:dyDescent="0.25">
      <c r="A4833" s="793"/>
      <c r="E4833" s="176"/>
      <c r="F4833" s="176"/>
      <c r="G4833" s="177"/>
      <c r="H4833" s="177"/>
    </row>
    <row r="4834" spans="1:8" x14ac:dyDescent="0.25">
      <c r="A4834" s="793"/>
      <c r="E4834" s="176"/>
      <c r="F4834" s="176"/>
      <c r="G4834" s="177"/>
      <c r="H4834" s="177"/>
    </row>
    <row r="4835" spans="1:8" x14ac:dyDescent="0.25">
      <c r="A4835" s="793"/>
      <c r="E4835" s="176"/>
      <c r="F4835" s="176"/>
      <c r="G4835" s="177"/>
      <c r="H4835" s="177"/>
    </row>
    <row r="4836" spans="1:8" x14ac:dyDescent="0.25">
      <c r="A4836" s="793"/>
      <c r="E4836" s="176"/>
      <c r="F4836" s="176"/>
      <c r="G4836" s="177"/>
      <c r="H4836" s="177"/>
    </row>
    <row r="4837" spans="1:8" x14ac:dyDescent="0.25">
      <c r="A4837" s="793"/>
      <c r="E4837" s="176"/>
      <c r="F4837" s="176"/>
      <c r="G4837" s="177"/>
      <c r="H4837" s="177"/>
    </row>
    <row r="4838" spans="1:8" x14ac:dyDescent="0.25">
      <c r="A4838" s="793"/>
      <c r="E4838" s="176"/>
      <c r="F4838" s="176"/>
      <c r="G4838" s="177"/>
      <c r="H4838" s="177"/>
    </row>
    <row r="4839" spans="1:8" x14ac:dyDescent="0.25">
      <c r="A4839" s="793"/>
      <c r="E4839" s="176"/>
      <c r="F4839" s="176"/>
      <c r="G4839" s="177"/>
      <c r="H4839" s="177"/>
    </row>
    <row r="4840" spans="1:8" x14ac:dyDescent="0.25">
      <c r="A4840" s="793"/>
      <c r="E4840" s="176"/>
      <c r="F4840" s="176"/>
      <c r="G4840" s="177"/>
      <c r="H4840" s="177"/>
    </row>
    <row r="4841" spans="1:8" x14ac:dyDescent="0.25">
      <c r="A4841" s="793"/>
      <c r="E4841" s="176"/>
      <c r="F4841" s="176"/>
      <c r="G4841" s="177"/>
      <c r="H4841" s="177"/>
    </row>
    <row r="4842" spans="1:8" x14ac:dyDescent="0.25">
      <c r="A4842" s="793"/>
      <c r="E4842" s="176"/>
      <c r="F4842" s="176"/>
      <c r="G4842" s="177"/>
      <c r="H4842" s="177"/>
    </row>
    <row r="4843" spans="1:8" x14ac:dyDescent="0.25">
      <c r="A4843" s="793"/>
      <c r="E4843" s="176"/>
      <c r="F4843" s="176"/>
      <c r="G4843" s="177"/>
      <c r="H4843" s="177"/>
    </row>
    <row r="4844" spans="1:8" x14ac:dyDescent="0.25">
      <c r="A4844" s="793"/>
      <c r="E4844" s="176"/>
      <c r="F4844" s="176"/>
      <c r="G4844" s="177"/>
      <c r="H4844" s="177"/>
    </row>
    <row r="4845" spans="1:8" x14ac:dyDescent="0.25">
      <c r="A4845" s="793"/>
      <c r="E4845" s="176"/>
      <c r="F4845" s="176"/>
      <c r="G4845" s="177"/>
      <c r="H4845" s="177"/>
    </row>
    <row r="4846" spans="1:8" x14ac:dyDescent="0.25">
      <c r="A4846" s="793"/>
      <c r="E4846" s="176"/>
      <c r="F4846" s="176"/>
      <c r="G4846" s="177"/>
      <c r="H4846" s="177"/>
    </row>
    <row r="4847" spans="1:8" x14ac:dyDescent="0.25">
      <c r="A4847" s="793"/>
      <c r="E4847" s="176"/>
      <c r="F4847" s="176"/>
      <c r="G4847" s="177"/>
      <c r="H4847" s="177"/>
    </row>
    <row r="4848" spans="1:8" x14ac:dyDescent="0.25">
      <c r="A4848" s="793"/>
      <c r="E4848" s="176"/>
      <c r="F4848" s="176"/>
      <c r="G4848" s="177"/>
      <c r="H4848" s="177"/>
    </row>
    <row r="4849" spans="1:8" x14ac:dyDescent="0.25">
      <c r="A4849" s="793"/>
      <c r="E4849" s="176"/>
      <c r="F4849" s="176"/>
      <c r="G4849" s="177"/>
      <c r="H4849" s="177"/>
    </row>
    <row r="4850" spans="1:8" x14ac:dyDescent="0.25">
      <c r="A4850" s="793"/>
      <c r="E4850" s="176"/>
      <c r="F4850" s="176"/>
      <c r="G4850" s="177"/>
      <c r="H4850" s="177"/>
    </row>
    <row r="4851" spans="1:8" x14ac:dyDescent="0.25">
      <c r="A4851" s="793"/>
      <c r="E4851" s="176"/>
      <c r="F4851" s="176"/>
      <c r="G4851" s="177"/>
      <c r="H4851" s="177"/>
    </row>
    <row r="4852" spans="1:8" x14ac:dyDescent="0.25">
      <c r="A4852" s="793"/>
      <c r="E4852" s="176"/>
      <c r="F4852" s="176"/>
      <c r="G4852" s="177"/>
      <c r="H4852" s="177"/>
    </row>
    <row r="4853" spans="1:8" x14ac:dyDescent="0.25">
      <c r="A4853" s="793"/>
      <c r="E4853" s="176"/>
      <c r="F4853" s="176"/>
      <c r="G4853" s="177"/>
      <c r="H4853" s="177"/>
    </row>
    <row r="4854" spans="1:8" x14ac:dyDescent="0.25">
      <c r="A4854" s="793"/>
      <c r="E4854" s="176"/>
      <c r="F4854" s="176"/>
      <c r="G4854" s="177"/>
      <c r="H4854" s="177"/>
    </row>
    <row r="4855" spans="1:8" x14ac:dyDescent="0.25">
      <c r="A4855" s="793"/>
      <c r="E4855" s="176"/>
      <c r="F4855" s="176"/>
      <c r="G4855" s="177"/>
      <c r="H4855" s="177"/>
    </row>
    <row r="4856" spans="1:8" x14ac:dyDescent="0.25">
      <c r="A4856" s="793"/>
      <c r="E4856" s="176"/>
      <c r="F4856" s="176"/>
      <c r="G4856" s="177"/>
      <c r="H4856" s="177"/>
    </row>
    <row r="4857" spans="1:8" x14ac:dyDescent="0.25">
      <c r="A4857" s="793"/>
      <c r="E4857" s="176"/>
      <c r="F4857" s="176"/>
      <c r="G4857" s="177"/>
      <c r="H4857" s="177"/>
    </row>
    <row r="4858" spans="1:8" x14ac:dyDescent="0.25">
      <c r="A4858" s="793"/>
      <c r="E4858" s="176"/>
      <c r="F4858" s="176"/>
      <c r="G4858" s="177"/>
      <c r="H4858" s="177"/>
    </row>
    <row r="4859" spans="1:8" x14ac:dyDescent="0.25">
      <c r="A4859" s="793"/>
      <c r="E4859" s="176"/>
      <c r="F4859" s="176"/>
      <c r="G4859" s="177"/>
      <c r="H4859" s="177"/>
    </row>
    <row r="4860" spans="1:8" x14ac:dyDescent="0.25">
      <c r="A4860" s="793"/>
      <c r="E4860" s="176"/>
      <c r="F4860" s="176"/>
      <c r="G4860" s="177"/>
      <c r="H4860" s="177"/>
    </row>
    <row r="4861" spans="1:8" x14ac:dyDescent="0.25">
      <c r="A4861" s="793"/>
      <c r="E4861" s="176"/>
      <c r="F4861" s="176"/>
      <c r="G4861" s="177"/>
      <c r="H4861" s="177"/>
    </row>
    <row r="4862" spans="1:8" x14ac:dyDescent="0.25">
      <c r="A4862" s="793"/>
      <c r="E4862" s="176"/>
      <c r="F4862" s="176"/>
      <c r="G4862" s="177"/>
      <c r="H4862" s="177"/>
    </row>
    <row r="4863" spans="1:8" x14ac:dyDescent="0.25">
      <c r="A4863" s="793"/>
      <c r="E4863" s="176"/>
      <c r="F4863" s="176"/>
      <c r="G4863" s="177"/>
      <c r="H4863" s="177"/>
    </row>
    <row r="4864" spans="1:8" x14ac:dyDescent="0.25">
      <c r="A4864" s="793"/>
      <c r="E4864" s="176"/>
      <c r="F4864" s="176"/>
      <c r="G4864" s="177"/>
      <c r="H4864" s="177"/>
    </row>
    <row r="4865" spans="1:8" x14ac:dyDescent="0.25">
      <c r="A4865" s="793"/>
      <c r="E4865" s="176"/>
      <c r="F4865" s="176"/>
      <c r="G4865" s="177"/>
      <c r="H4865" s="177"/>
    </row>
    <row r="4866" spans="1:8" x14ac:dyDescent="0.25">
      <c r="A4866" s="793"/>
      <c r="E4866" s="176"/>
      <c r="F4866" s="176"/>
      <c r="G4866" s="177"/>
      <c r="H4866" s="177"/>
    </row>
    <row r="4867" spans="1:8" x14ac:dyDescent="0.25">
      <c r="A4867" s="793"/>
      <c r="E4867" s="176"/>
      <c r="F4867" s="176"/>
      <c r="G4867" s="177"/>
      <c r="H4867" s="177"/>
    </row>
    <row r="4868" spans="1:8" x14ac:dyDescent="0.25">
      <c r="A4868" s="793"/>
      <c r="E4868" s="176"/>
      <c r="F4868" s="176"/>
      <c r="G4868" s="177"/>
      <c r="H4868" s="177"/>
    </row>
    <row r="4869" spans="1:8" x14ac:dyDescent="0.25">
      <c r="A4869" s="793"/>
      <c r="E4869" s="176"/>
      <c r="F4869" s="176"/>
      <c r="G4869" s="177"/>
      <c r="H4869" s="177"/>
    </row>
    <row r="4870" spans="1:8" x14ac:dyDescent="0.25">
      <c r="A4870" s="793"/>
      <c r="E4870" s="176"/>
      <c r="F4870" s="176"/>
      <c r="G4870" s="177"/>
      <c r="H4870" s="177"/>
    </row>
    <row r="4871" spans="1:8" x14ac:dyDescent="0.25">
      <c r="A4871" s="793"/>
      <c r="E4871" s="176"/>
      <c r="F4871" s="176"/>
      <c r="G4871" s="177"/>
      <c r="H4871" s="177"/>
    </row>
    <row r="4872" spans="1:8" x14ac:dyDescent="0.25">
      <c r="A4872" s="793"/>
      <c r="E4872" s="176"/>
      <c r="F4872" s="176"/>
      <c r="G4872" s="177"/>
      <c r="H4872" s="177"/>
    </row>
    <row r="4873" spans="1:8" x14ac:dyDescent="0.25">
      <c r="A4873" s="793"/>
      <c r="E4873" s="176"/>
      <c r="F4873" s="176"/>
      <c r="G4873" s="177"/>
      <c r="H4873" s="177"/>
    </row>
    <row r="4874" spans="1:8" x14ac:dyDescent="0.25">
      <c r="A4874" s="793"/>
      <c r="E4874" s="176"/>
      <c r="F4874" s="176"/>
      <c r="G4874" s="177"/>
      <c r="H4874" s="177"/>
    </row>
    <row r="4875" spans="1:8" x14ac:dyDescent="0.25">
      <c r="A4875" s="793"/>
      <c r="E4875" s="176"/>
      <c r="F4875" s="176"/>
      <c r="G4875" s="177"/>
      <c r="H4875" s="177"/>
    </row>
    <row r="4876" spans="1:8" x14ac:dyDescent="0.25">
      <c r="A4876" s="793"/>
      <c r="E4876" s="176"/>
      <c r="F4876" s="176"/>
      <c r="G4876" s="177"/>
      <c r="H4876" s="177"/>
    </row>
    <row r="4877" spans="1:8" x14ac:dyDescent="0.25">
      <c r="A4877" s="793"/>
      <c r="E4877" s="176"/>
      <c r="F4877" s="176"/>
      <c r="G4877" s="177"/>
      <c r="H4877" s="177"/>
    </row>
    <row r="4878" spans="1:8" x14ac:dyDescent="0.25">
      <c r="A4878" s="793"/>
      <c r="E4878" s="176"/>
      <c r="F4878" s="176"/>
      <c r="G4878" s="177"/>
      <c r="H4878" s="177"/>
    </row>
    <row r="4879" spans="1:8" x14ac:dyDescent="0.25">
      <c r="A4879" s="793"/>
      <c r="E4879" s="176"/>
      <c r="F4879" s="176"/>
      <c r="G4879" s="177"/>
      <c r="H4879" s="177"/>
    </row>
    <row r="4880" spans="1:8" x14ac:dyDescent="0.25">
      <c r="A4880" s="793"/>
      <c r="E4880" s="176"/>
      <c r="F4880" s="176"/>
      <c r="G4880" s="177"/>
      <c r="H4880" s="177"/>
    </row>
    <row r="4881" spans="1:8" x14ac:dyDescent="0.25">
      <c r="A4881" s="793"/>
      <c r="E4881" s="176"/>
      <c r="F4881" s="176"/>
      <c r="G4881" s="177"/>
      <c r="H4881" s="177"/>
    </row>
    <row r="4882" spans="1:8" x14ac:dyDescent="0.25">
      <c r="A4882" s="793"/>
      <c r="E4882" s="176"/>
      <c r="F4882" s="176"/>
      <c r="G4882" s="177"/>
      <c r="H4882" s="177"/>
    </row>
    <row r="4883" spans="1:8" x14ac:dyDescent="0.25">
      <c r="A4883" s="793"/>
      <c r="E4883" s="176"/>
      <c r="F4883" s="176"/>
      <c r="G4883" s="177"/>
      <c r="H4883" s="177"/>
    </row>
    <row r="4884" spans="1:8" x14ac:dyDescent="0.25">
      <c r="A4884" s="793"/>
      <c r="E4884" s="176"/>
      <c r="F4884" s="176"/>
      <c r="G4884" s="177"/>
      <c r="H4884" s="177"/>
    </row>
    <row r="4885" spans="1:8" x14ac:dyDescent="0.25">
      <c r="A4885" s="793"/>
      <c r="E4885" s="176"/>
      <c r="F4885" s="176"/>
      <c r="G4885" s="177"/>
      <c r="H4885" s="177"/>
    </row>
    <row r="4886" spans="1:8" x14ac:dyDescent="0.25">
      <c r="A4886" s="793"/>
      <c r="E4886" s="176"/>
      <c r="F4886" s="176"/>
      <c r="G4886" s="177"/>
      <c r="H4886" s="177"/>
    </row>
    <row r="4887" spans="1:8" x14ac:dyDescent="0.25">
      <c r="A4887" s="793"/>
      <c r="E4887" s="176"/>
      <c r="F4887" s="176"/>
      <c r="G4887" s="177"/>
      <c r="H4887" s="177"/>
    </row>
    <row r="4888" spans="1:8" x14ac:dyDescent="0.25">
      <c r="A4888" s="793"/>
      <c r="E4888" s="176"/>
      <c r="F4888" s="176"/>
      <c r="G4888" s="177"/>
      <c r="H4888" s="177"/>
    </row>
    <row r="4889" spans="1:8" x14ac:dyDescent="0.25">
      <c r="A4889" s="793"/>
      <c r="E4889" s="176"/>
      <c r="F4889" s="176"/>
      <c r="G4889" s="177"/>
      <c r="H4889" s="177"/>
    </row>
    <row r="4890" spans="1:8" x14ac:dyDescent="0.25">
      <c r="A4890" s="793"/>
      <c r="E4890" s="176"/>
      <c r="F4890" s="176"/>
      <c r="G4890" s="177"/>
      <c r="H4890" s="177"/>
    </row>
    <row r="4891" spans="1:8" x14ac:dyDescent="0.25">
      <c r="A4891" s="793"/>
      <c r="E4891" s="176"/>
      <c r="F4891" s="176"/>
      <c r="G4891" s="177"/>
      <c r="H4891" s="177"/>
    </row>
    <row r="4892" spans="1:8" x14ac:dyDescent="0.25">
      <c r="A4892" s="793"/>
      <c r="E4892" s="176"/>
      <c r="F4892" s="176"/>
      <c r="G4892" s="177"/>
      <c r="H4892" s="177"/>
    </row>
    <row r="4893" spans="1:8" x14ac:dyDescent="0.25">
      <c r="A4893" s="793"/>
      <c r="E4893" s="176"/>
      <c r="F4893" s="176"/>
      <c r="G4893" s="177"/>
      <c r="H4893" s="177"/>
    </row>
    <row r="4894" spans="1:8" x14ac:dyDescent="0.25">
      <c r="A4894" s="793"/>
      <c r="E4894" s="176"/>
      <c r="F4894" s="176"/>
      <c r="G4894" s="177"/>
      <c r="H4894" s="177"/>
    </row>
    <row r="4895" spans="1:8" x14ac:dyDescent="0.25">
      <c r="A4895" s="793"/>
      <c r="E4895" s="176"/>
      <c r="F4895" s="176"/>
      <c r="G4895" s="177"/>
      <c r="H4895" s="177"/>
    </row>
    <row r="4896" spans="1:8" x14ac:dyDescent="0.25">
      <c r="A4896" s="793"/>
      <c r="E4896" s="176"/>
      <c r="F4896" s="176"/>
      <c r="G4896" s="177"/>
      <c r="H4896" s="177"/>
    </row>
    <row r="4897" spans="1:8" x14ac:dyDescent="0.25">
      <c r="A4897" s="793"/>
      <c r="E4897" s="176"/>
      <c r="F4897" s="176"/>
      <c r="G4897" s="177"/>
      <c r="H4897" s="177"/>
    </row>
    <row r="4898" spans="1:8" x14ac:dyDescent="0.25">
      <c r="A4898" s="793"/>
      <c r="E4898" s="176"/>
      <c r="F4898" s="176"/>
      <c r="G4898" s="177"/>
      <c r="H4898" s="177"/>
    </row>
    <row r="4899" spans="1:8" x14ac:dyDescent="0.25">
      <c r="A4899" s="793"/>
      <c r="E4899" s="176"/>
      <c r="F4899" s="176"/>
      <c r="G4899" s="177"/>
      <c r="H4899" s="177"/>
    </row>
    <row r="4900" spans="1:8" x14ac:dyDescent="0.25">
      <c r="A4900" s="793"/>
      <c r="E4900" s="176"/>
      <c r="F4900" s="176"/>
      <c r="G4900" s="177"/>
      <c r="H4900" s="177"/>
    </row>
    <row r="4901" spans="1:8" x14ac:dyDescent="0.25">
      <c r="A4901" s="793"/>
      <c r="E4901" s="176"/>
      <c r="F4901" s="176"/>
      <c r="G4901" s="177"/>
      <c r="H4901" s="177"/>
    </row>
    <row r="4902" spans="1:8" x14ac:dyDescent="0.25">
      <c r="A4902" s="793"/>
      <c r="E4902" s="176"/>
      <c r="F4902" s="176"/>
      <c r="G4902" s="177"/>
      <c r="H4902" s="177"/>
    </row>
    <row r="4903" spans="1:8" x14ac:dyDescent="0.25">
      <c r="A4903" s="793"/>
      <c r="E4903" s="176"/>
      <c r="F4903" s="176"/>
      <c r="G4903" s="177"/>
      <c r="H4903" s="177"/>
    </row>
    <row r="4904" spans="1:8" x14ac:dyDescent="0.25">
      <c r="A4904" s="793"/>
      <c r="E4904" s="176"/>
      <c r="F4904" s="176"/>
      <c r="G4904" s="177"/>
      <c r="H4904" s="177"/>
    </row>
    <row r="4905" spans="1:8" x14ac:dyDescent="0.25">
      <c r="A4905" s="793"/>
      <c r="E4905" s="176"/>
      <c r="F4905" s="176"/>
      <c r="G4905" s="177"/>
      <c r="H4905" s="177"/>
    </row>
    <row r="4906" spans="1:8" x14ac:dyDescent="0.25">
      <c r="A4906" s="793"/>
      <c r="E4906" s="176"/>
      <c r="F4906" s="176"/>
      <c r="G4906" s="177"/>
      <c r="H4906" s="177"/>
    </row>
    <row r="4907" spans="1:8" x14ac:dyDescent="0.25">
      <c r="A4907" s="793"/>
      <c r="E4907" s="176"/>
      <c r="F4907" s="176"/>
      <c r="G4907" s="177"/>
      <c r="H4907" s="177"/>
    </row>
    <row r="4908" spans="1:8" x14ac:dyDescent="0.25">
      <c r="A4908" s="793"/>
      <c r="E4908" s="176"/>
      <c r="F4908" s="176"/>
      <c r="G4908" s="177"/>
      <c r="H4908" s="177"/>
    </row>
    <row r="4909" spans="1:8" x14ac:dyDescent="0.25">
      <c r="A4909" s="793"/>
      <c r="E4909" s="176"/>
      <c r="F4909" s="176"/>
      <c r="G4909" s="177"/>
      <c r="H4909" s="177"/>
    </row>
    <row r="4910" spans="1:8" x14ac:dyDescent="0.25">
      <c r="A4910" s="793"/>
      <c r="E4910" s="176"/>
      <c r="F4910" s="176"/>
      <c r="G4910" s="177"/>
      <c r="H4910" s="177"/>
    </row>
    <row r="4911" spans="1:8" x14ac:dyDescent="0.25">
      <c r="A4911" s="793"/>
      <c r="E4911" s="176"/>
      <c r="F4911" s="176"/>
      <c r="G4911" s="177"/>
      <c r="H4911" s="177"/>
    </row>
    <row r="4912" spans="1:8" x14ac:dyDescent="0.25">
      <c r="A4912" s="793"/>
      <c r="E4912" s="176"/>
      <c r="F4912" s="176"/>
      <c r="G4912" s="177"/>
      <c r="H4912" s="177"/>
    </row>
    <row r="4913" spans="1:8" x14ac:dyDescent="0.25">
      <c r="A4913" s="793"/>
      <c r="E4913" s="176"/>
      <c r="F4913" s="176"/>
      <c r="G4913" s="177"/>
      <c r="H4913" s="177"/>
    </row>
    <row r="4914" spans="1:8" x14ac:dyDescent="0.25">
      <c r="A4914" s="793"/>
      <c r="E4914" s="176"/>
      <c r="F4914" s="176"/>
      <c r="G4914" s="177"/>
      <c r="H4914" s="177"/>
    </row>
    <row r="4915" spans="1:8" x14ac:dyDescent="0.25">
      <c r="A4915" s="793"/>
      <c r="E4915" s="176"/>
      <c r="F4915" s="176"/>
      <c r="G4915" s="177"/>
      <c r="H4915" s="177"/>
    </row>
    <row r="4916" spans="1:8" x14ac:dyDescent="0.25">
      <c r="A4916" s="793"/>
      <c r="E4916" s="176"/>
      <c r="F4916" s="176"/>
      <c r="G4916" s="177"/>
      <c r="H4916" s="177"/>
    </row>
    <row r="4917" spans="1:8" x14ac:dyDescent="0.25">
      <c r="A4917" s="793"/>
      <c r="E4917" s="176"/>
      <c r="F4917" s="176"/>
      <c r="G4917" s="177"/>
      <c r="H4917" s="177"/>
    </row>
    <row r="4918" spans="1:8" x14ac:dyDescent="0.25">
      <c r="A4918" s="793"/>
      <c r="E4918" s="176"/>
      <c r="F4918" s="176"/>
      <c r="G4918" s="177"/>
      <c r="H4918" s="177"/>
    </row>
    <row r="4919" spans="1:8" x14ac:dyDescent="0.25">
      <c r="A4919" s="793"/>
      <c r="E4919" s="176"/>
      <c r="F4919" s="176"/>
      <c r="G4919" s="177"/>
      <c r="H4919" s="177"/>
    </row>
    <row r="4920" spans="1:8" x14ac:dyDescent="0.25">
      <c r="A4920" s="793"/>
      <c r="E4920" s="176"/>
      <c r="F4920" s="176"/>
      <c r="G4920" s="177"/>
      <c r="H4920" s="177"/>
    </row>
    <row r="4921" spans="1:8" x14ac:dyDescent="0.25">
      <c r="A4921" s="793"/>
      <c r="E4921" s="176"/>
      <c r="F4921" s="176"/>
      <c r="G4921" s="177"/>
      <c r="H4921" s="177"/>
    </row>
    <row r="4922" spans="1:8" x14ac:dyDescent="0.25">
      <c r="A4922" s="793"/>
      <c r="E4922" s="176"/>
      <c r="F4922" s="176"/>
      <c r="G4922" s="177"/>
      <c r="H4922" s="177"/>
    </row>
    <row r="4923" spans="1:8" x14ac:dyDescent="0.25">
      <c r="A4923" s="793"/>
      <c r="E4923" s="176"/>
      <c r="F4923" s="176"/>
      <c r="G4923" s="177"/>
      <c r="H4923" s="177"/>
    </row>
    <row r="4924" spans="1:8" x14ac:dyDescent="0.25">
      <c r="A4924" s="793"/>
      <c r="E4924" s="176"/>
      <c r="F4924" s="176"/>
      <c r="G4924" s="177"/>
      <c r="H4924" s="177"/>
    </row>
    <row r="4925" spans="1:8" x14ac:dyDescent="0.25">
      <c r="A4925" s="793"/>
      <c r="E4925" s="176"/>
      <c r="F4925" s="176"/>
      <c r="G4925" s="177"/>
      <c r="H4925" s="177"/>
    </row>
    <row r="4926" spans="1:8" x14ac:dyDescent="0.25">
      <c r="A4926" s="793"/>
      <c r="E4926" s="176"/>
      <c r="F4926" s="176"/>
      <c r="G4926" s="177"/>
      <c r="H4926" s="177"/>
    </row>
    <row r="4927" spans="1:8" x14ac:dyDescent="0.25">
      <c r="A4927" s="793"/>
      <c r="E4927" s="176"/>
      <c r="F4927" s="176"/>
      <c r="G4927" s="177"/>
      <c r="H4927" s="177"/>
    </row>
    <row r="4928" spans="1:8" x14ac:dyDescent="0.25">
      <c r="A4928" s="793"/>
      <c r="E4928" s="176"/>
      <c r="F4928" s="176"/>
      <c r="G4928" s="177"/>
      <c r="H4928" s="177"/>
    </row>
    <row r="4929" spans="1:8" x14ac:dyDescent="0.25">
      <c r="A4929" s="793"/>
      <c r="E4929" s="176"/>
      <c r="F4929" s="176"/>
      <c r="G4929" s="177"/>
      <c r="H4929" s="177"/>
    </row>
    <row r="4930" spans="1:8" x14ac:dyDescent="0.25">
      <c r="A4930" s="793"/>
      <c r="E4930" s="176"/>
      <c r="F4930" s="176"/>
      <c r="G4930" s="177"/>
      <c r="H4930" s="177"/>
    </row>
    <row r="4931" spans="1:8" x14ac:dyDescent="0.25">
      <c r="A4931" s="793"/>
      <c r="E4931" s="176"/>
      <c r="F4931" s="176"/>
      <c r="G4931" s="177"/>
      <c r="H4931" s="177"/>
    </row>
    <row r="4932" spans="1:8" x14ac:dyDescent="0.25">
      <c r="A4932" s="793"/>
      <c r="E4932" s="176"/>
      <c r="F4932" s="176"/>
      <c r="G4932" s="177"/>
      <c r="H4932" s="177"/>
    </row>
    <row r="4933" spans="1:8" x14ac:dyDescent="0.25">
      <c r="A4933" s="793"/>
      <c r="E4933" s="176"/>
      <c r="F4933" s="176"/>
      <c r="G4933" s="177"/>
      <c r="H4933" s="177"/>
    </row>
    <row r="4934" spans="1:8" x14ac:dyDescent="0.25">
      <c r="A4934" s="793"/>
      <c r="E4934" s="176"/>
      <c r="F4934" s="176"/>
      <c r="G4934" s="177"/>
      <c r="H4934" s="177"/>
    </row>
    <row r="4935" spans="1:8" x14ac:dyDescent="0.25">
      <c r="A4935" s="793"/>
      <c r="E4935" s="176"/>
      <c r="F4935" s="176"/>
      <c r="G4935" s="177"/>
      <c r="H4935" s="177"/>
    </row>
    <row r="4936" spans="1:8" x14ac:dyDescent="0.25">
      <c r="A4936" s="793"/>
      <c r="E4936" s="176"/>
      <c r="F4936" s="176"/>
      <c r="G4936" s="177"/>
      <c r="H4936" s="177"/>
    </row>
    <row r="4937" spans="1:8" x14ac:dyDescent="0.25">
      <c r="A4937" s="793"/>
      <c r="E4937" s="176"/>
      <c r="F4937" s="176"/>
      <c r="G4937" s="177"/>
      <c r="H4937" s="177"/>
    </row>
    <row r="4938" spans="1:8" x14ac:dyDescent="0.25">
      <c r="A4938" s="793"/>
      <c r="E4938" s="176"/>
      <c r="F4938" s="176"/>
      <c r="G4938" s="177"/>
      <c r="H4938" s="177"/>
    </row>
    <row r="4939" spans="1:8" x14ac:dyDescent="0.25">
      <c r="A4939" s="793"/>
      <c r="E4939" s="176"/>
      <c r="F4939" s="176"/>
      <c r="G4939" s="177"/>
      <c r="H4939" s="177"/>
    </row>
    <row r="4940" spans="1:8" x14ac:dyDescent="0.25">
      <c r="A4940" s="793"/>
      <c r="E4940" s="176"/>
      <c r="F4940" s="176"/>
      <c r="G4940" s="177"/>
      <c r="H4940" s="177"/>
    </row>
    <row r="4941" spans="1:8" x14ac:dyDescent="0.25">
      <c r="A4941" s="793"/>
      <c r="E4941" s="176"/>
      <c r="F4941" s="176"/>
      <c r="G4941" s="177"/>
      <c r="H4941" s="177"/>
    </row>
    <row r="4942" spans="1:8" x14ac:dyDescent="0.25">
      <c r="A4942" s="793"/>
      <c r="E4942" s="176"/>
      <c r="F4942" s="176"/>
      <c r="G4942" s="177"/>
      <c r="H4942" s="177"/>
    </row>
    <row r="4943" spans="1:8" x14ac:dyDescent="0.25">
      <c r="A4943" s="793"/>
      <c r="E4943" s="176"/>
      <c r="F4943" s="176"/>
      <c r="G4943" s="177"/>
      <c r="H4943" s="177"/>
    </row>
    <row r="4944" spans="1:8" x14ac:dyDescent="0.25">
      <c r="A4944" s="793"/>
      <c r="E4944" s="176"/>
      <c r="F4944" s="176"/>
      <c r="G4944" s="177"/>
      <c r="H4944" s="177"/>
    </row>
    <row r="4945" spans="1:8" x14ac:dyDescent="0.25">
      <c r="A4945" s="793"/>
      <c r="E4945" s="176"/>
      <c r="F4945" s="176"/>
      <c r="G4945" s="177"/>
      <c r="H4945" s="177"/>
    </row>
    <row r="4946" spans="1:8" x14ac:dyDescent="0.25">
      <c r="A4946" s="793"/>
      <c r="E4946" s="176"/>
      <c r="F4946" s="176"/>
      <c r="G4946" s="177"/>
      <c r="H4946" s="177"/>
    </row>
    <row r="4947" spans="1:8" x14ac:dyDescent="0.25">
      <c r="A4947" s="793"/>
      <c r="E4947" s="176"/>
      <c r="F4947" s="176"/>
      <c r="G4947" s="177"/>
      <c r="H4947" s="177"/>
    </row>
    <row r="4948" spans="1:8" x14ac:dyDescent="0.25">
      <c r="A4948" s="793"/>
      <c r="E4948" s="176"/>
      <c r="F4948" s="176"/>
      <c r="G4948" s="177"/>
      <c r="H4948" s="177"/>
    </row>
    <row r="4949" spans="1:8" x14ac:dyDescent="0.25">
      <c r="A4949" s="793"/>
      <c r="E4949" s="176"/>
      <c r="F4949" s="176"/>
      <c r="G4949" s="177"/>
      <c r="H4949" s="177"/>
    </row>
    <row r="4950" spans="1:8" x14ac:dyDescent="0.25">
      <c r="A4950" s="793"/>
      <c r="E4950" s="176"/>
      <c r="F4950" s="176"/>
      <c r="G4950" s="177"/>
      <c r="H4950" s="177"/>
    </row>
    <row r="4951" spans="1:8" x14ac:dyDescent="0.25">
      <c r="A4951" s="793"/>
      <c r="E4951" s="176"/>
      <c r="F4951" s="176"/>
      <c r="G4951" s="177"/>
      <c r="H4951" s="177"/>
    </row>
    <row r="4952" spans="1:8" x14ac:dyDescent="0.25">
      <c r="A4952" s="793"/>
      <c r="E4952" s="176"/>
      <c r="F4952" s="176"/>
      <c r="G4952" s="177"/>
      <c r="H4952" s="177"/>
    </row>
    <row r="4953" spans="1:8" x14ac:dyDescent="0.25">
      <c r="A4953" s="793"/>
      <c r="E4953" s="176"/>
      <c r="F4953" s="176"/>
      <c r="G4953" s="177"/>
      <c r="H4953" s="177"/>
    </row>
    <row r="4954" spans="1:8" x14ac:dyDescent="0.25">
      <c r="A4954" s="793"/>
      <c r="E4954" s="176"/>
      <c r="F4954" s="176"/>
      <c r="G4954" s="177"/>
      <c r="H4954" s="177"/>
    </row>
    <row r="4955" spans="1:8" x14ac:dyDescent="0.25">
      <c r="A4955" s="793"/>
      <c r="E4955" s="176"/>
      <c r="F4955" s="176"/>
      <c r="G4955" s="177"/>
      <c r="H4955" s="177"/>
    </row>
    <row r="4956" spans="1:8" x14ac:dyDescent="0.25">
      <c r="A4956" s="793"/>
      <c r="E4956" s="176"/>
      <c r="F4956" s="176"/>
      <c r="G4956" s="177"/>
      <c r="H4956" s="177"/>
    </row>
    <row r="4957" spans="1:8" x14ac:dyDescent="0.25">
      <c r="A4957" s="793"/>
      <c r="E4957" s="176"/>
      <c r="F4957" s="176"/>
      <c r="G4957" s="177"/>
      <c r="H4957" s="177"/>
    </row>
    <row r="4958" spans="1:8" x14ac:dyDescent="0.25">
      <c r="A4958" s="793"/>
      <c r="E4958" s="176"/>
      <c r="F4958" s="176"/>
      <c r="G4958" s="177"/>
      <c r="H4958" s="177"/>
    </row>
    <row r="4959" spans="1:8" x14ac:dyDescent="0.25">
      <c r="A4959" s="793"/>
      <c r="E4959" s="176"/>
      <c r="F4959" s="176"/>
      <c r="G4959" s="177"/>
      <c r="H4959" s="177"/>
    </row>
    <row r="4960" spans="1:8" x14ac:dyDescent="0.25">
      <c r="A4960" s="793"/>
      <c r="E4960" s="176"/>
      <c r="F4960" s="176"/>
      <c r="G4960" s="177"/>
      <c r="H4960" s="177"/>
    </row>
    <row r="4961" spans="1:8" x14ac:dyDescent="0.25">
      <c r="A4961" s="793"/>
      <c r="E4961" s="176"/>
      <c r="F4961" s="176"/>
      <c r="G4961" s="177"/>
      <c r="H4961" s="177"/>
    </row>
    <row r="4962" spans="1:8" x14ac:dyDescent="0.25">
      <c r="A4962" s="793"/>
      <c r="E4962" s="176"/>
      <c r="F4962" s="176"/>
      <c r="G4962" s="177"/>
      <c r="H4962" s="177"/>
    </row>
    <row r="4963" spans="1:8" x14ac:dyDescent="0.25">
      <c r="A4963" s="793"/>
      <c r="E4963" s="176"/>
      <c r="F4963" s="176"/>
      <c r="G4963" s="177"/>
      <c r="H4963" s="177"/>
    </row>
    <row r="4964" spans="1:8" x14ac:dyDescent="0.25">
      <c r="A4964" s="793"/>
      <c r="E4964" s="176"/>
      <c r="F4964" s="176"/>
      <c r="G4964" s="177"/>
      <c r="H4964" s="177"/>
    </row>
    <row r="4965" spans="1:8" x14ac:dyDescent="0.25">
      <c r="A4965" s="793"/>
      <c r="E4965" s="176"/>
      <c r="F4965" s="176"/>
      <c r="G4965" s="177"/>
      <c r="H4965" s="177"/>
    </row>
    <row r="4966" spans="1:8" x14ac:dyDescent="0.25">
      <c r="A4966" s="793"/>
      <c r="E4966" s="176"/>
      <c r="F4966" s="176"/>
      <c r="G4966" s="177"/>
      <c r="H4966" s="177"/>
    </row>
    <row r="4967" spans="1:8" x14ac:dyDescent="0.25">
      <c r="A4967" s="793"/>
      <c r="E4967" s="176"/>
      <c r="F4967" s="176"/>
      <c r="G4967" s="177"/>
      <c r="H4967" s="177"/>
    </row>
    <row r="4968" spans="1:8" x14ac:dyDescent="0.25">
      <c r="A4968" s="793"/>
      <c r="E4968" s="176"/>
      <c r="F4968" s="176"/>
      <c r="G4968" s="177"/>
      <c r="H4968" s="177"/>
    </row>
    <row r="4969" spans="1:8" x14ac:dyDescent="0.25">
      <c r="A4969" s="793"/>
      <c r="E4969" s="176"/>
      <c r="F4969" s="176"/>
      <c r="G4969" s="177"/>
      <c r="H4969" s="177"/>
    </row>
    <row r="4970" spans="1:8" x14ac:dyDescent="0.25">
      <c r="A4970" s="793"/>
      <c r="E4970" s="176"/>
      <c r="F4970" s="176"/>
      <c r="G4970" s="177"/>
      <c r="H4970" s="177"/>
    </row>
    <row r="4971" spans="1:8" x14ac:dyDescent="0.25">
      <c r="A4971" s="793"/>
      <c r="E4971" s="176"/>
      <c r="F4971" s="176"/>
      <c r="G4971" s="177"/>
      <c r="H4971" s="177"/>
    </row>
    <row r="4972" spans="1:8" x14ac:dyDescent="0.25">
      <c r="A4972" s="793"/>
      <c r="E4972" s="176"/>
      <c r="F4972" s="176"/>
      <c r="G4972" s="177"/>
      <c r="H4972" s="177"/>
    </row>
    <row r="4973" spans="1:8" x14ac:dyDescent="0.25">
      <c r="A4973" s="793"/>
      <c r="E4973" s="176"/>
      <c r="F4973" s="176"/>
      <c r="G4973" s="177"/>
      <c r="H4973" s="177"/>
    </row>
    <row r="4974" spans="1:8" x14ac:dyDescent="0.25">
      <c r="A4974" s="793"/>
      <c r="E4974" s="176"/>
      <c r="F4974" s="176"/>
      <c r="G4974" s="177"/>
      <c r="H4974" s="177"/>
    </row>
    <row r="4975" spans="1:8" x14ac:dyDescent="0.25">
      <c r="A4975" s="793"/>
      <c r="E4975" s="176"/>
      <c r="F4975" s="176"/>
      <c r="G4975" s="177"/>
      <c r="H4975" s="177"/>
    </row>
    <row r="4976" spans="1:8" x14ac:dyDescent="0.25">
      <c r="A4976" s="793"/>
      <c r="E4976" s="176"/>
      <c r="F4976" s="176"/>
      <c r="G4976" s="177"/>
      <c r="H4976" s="177"/>
    </row>
    <row r="4977" spans="1:8" x14ac:dyDescent="0.25">
      <c r="A4977" s="793"/>
      <c r="E4977" s="176"/>
      <c r="F4977" s="176"/>
      <c r="G4977" s="177"/>
      <c r="H4977" s="177"/>
    </row>
    <row r="4978" spans="1:8" x14ac:dyDescent="0.25">
      <c r="A4978" s="793"/>
      <c r="E4978" s="176"/>
      <c r="F4978" s="176"/>
      <c r="G4978" s="177"/>
      <c r="H4978" s="177"/>
    </row>
    <row r="4979" spans="1:8" x14ac:dyDescent="0.25">
      <c r="A4979" s="793"/>
      <c r="E4979" s="176"/>
      <c r="F4979" s="176"/>
      <c r="G4979" s="177"/>
      <c r="H4979" s="177"/>
    </row>
    <row r="4980" spans="1:8" x14ac:dyDescent="0.25">
      <c r="A4980" s="793"/>
      <c r="E4980" s="176"/>
      <c r="F4980" s="176"/>
      <c r="G4980" s="177"/>
      <c r="H4980" s="177"/>
    </row>
    <row r="4981" spans="1:8" x14ac:dyDescent="0.25">
      <c r="A4981" s="793"/>
      <c r="E4981" s="176"/>
      <c r="F4981" s="176"/>
      <c r="G4981" s="177"/>
      <c r="H4981" s="177"/>
    </row>
    <row r="4982" spans="1:8" x14ac:dyDescent="0.25">
      <c r="A4982" s="793"/>
      <c r="E4982" s="176"/>
      <c r="F4982" s="176"/>
      <c r="G4982" s="177"/>
      <c r="H4982" s="177"/>
    </row>
    <row r="4983" spans="1:8" x14ac:dyDescent="0.25">
      <c r="A4983" s="793"/>
      <c r="E4983" s="176"/>
      <c r="F4983" s="176"/>
      <c r="G4983" s="177"/>
      <c r="H4983" s="177"/>
    </row>
    <row r="4984" spans="1:8" x14ac:dyDescent="0.25">
      <c r="A4984" s="793"/>
      <c r="E4984" s="176"/>
      <c r="F4984" s="176"/>
      <c r="G4984" s="177"/>
      <c r="H4984" s="177"/>
    </row>
    <row r="4985" spans="1:8" x14ac:dyDescent="0.25">
      <c r="A4985" s="793"/>
      <c r="E4985" s="176"/>
      <c r="F4985" s="176"/>
      <c r="G4985" s="177"/>
      <c r="H4985" s="177"/>
    </row>
    <row r="4986" spans="1:8" x14ac:dyDescent="0.25">
      <c r="A4986" s="793"/>
      <c r="E4986" s="176"/>
      <c r="F4986" s="176"/>
      <c r="G4986" s="177"/>
      <c r="H4986" s="177"/>
    </row>
    <row r="4987" spans="1:8" x14ac:dyDescent="0.25">
      <c r="A4987" s="793"/>
      <c r="E4987" s="176"/>
      <c r="F4987" s="176"/>
      <c r="G4987" s="177"/>
      <c r="H4987" s="177"/>
    </row>
    <row r="4988" spans="1:8" x14ac:dyDescent="0.25">
      <c r="A4988" s="793"/>
      <c r="E4988" s="176"/>
      <c r="F4988" s="176"/>
      <c r="G4988" s="177"/>
      <c r="H4988" s="177"/>
    </row>
    <row r="4989" spans="1:8" x14ac:dyDescent="0.25">
      <c r="A4989" s="793"/>
      <c r="E4989" s="176"/>
      <c r="F4989" s="176"/>
      <c r="G4989" s="177"/>
      <c r="H4989" s="177"/>
    </row>
    <row r="4990" spans="1:8" x14ac:dyDescent="0.25">
      <c r="A4990" s="793"/>
      <c r="E4990" s="176"/>
      <c r="F4990" s="176"/>
      <c r="G4990" s="177"/>
      <c r="H4990" s="177"/>
    </row>
    <row r="4991" spans="1:8" x14ac:dyDescent="0.25">
      <c r="A4991" s="793"/>
      <c r="E4991" s="176"/>
      <c r="F4991" s="176"/>
      <c r="G4991" s="177"/>
      <c r="H4991" s="177"/>
    </row>
    <row r="4992" spans="1:8" x14ac:dyDescent="0.25">
      <c r="A4992" s="793"/>
      <c r="E4992" s="176"/>
      <c r="F4992" s="176"/>
      <c r="G4992" s="177"/>
      <c r="H4992" s="177"/>
    </row>
    <row r="4993" spans="1:8" x14ac:dyDescent="0.25">
      <c r="A4993" s="793"/>
      <c r="E4993" s="176"/>
      <c r="F4993" s="176"/>
      <c r="G4993" s="177"/>
      <c r="H4993" s="177"/>
    </row>
    <row r="4994" spans="1:8" x14ac:dyDescent="0.25">
      <c r="A4994" s="793"/>
      <c r="E4994" s="176"/>
      <c r="F4994" s="176"/>
      <c r="G4994" s="177"/>
      <c r="H4994" s="177"/>
    </row>
    <row r="4995" spans="1:8" x14ac:dyDescent="0.25">
      <c r="A4995" s="793"/>
      <c r="E4995" s="176"/>
      <c r="F4995" s="176"/>
      <c r="G4995" s="177"/>
      <c r="H4995" s="177"/>
    </row>
    <row r="4996" spans="1:8" x14ac:dyDescent="0.25">
      <c r="A4996" s="793"/>
      <c r="E4996" s="176"/>
      <c r="F4996" s="176"/>
      <c r="G4996" s="177"/>
      <c r="H4996" s="177"/>
    </row>
    <row r="4997" spans="1:8" x14ac:dyDescent="0.25">
      <c r="A4997" s="793"/>
      <c r="E4997" s="176"/>
      <c r="F4997" s="176"/>
      <c r="G4997" s="177"/>
      <c r="H4997" s="177"/>
    </row>
    <row r="4998" spans="1:8" x14ac:dyDescent="0.25">
      <c r="A4998" s="793"/>
      <c r="E4998" s="176"/>
      <c r="F4998" s="176"/>
      <c r="G4998" s="177"/>
      <c r="H4998" s="177"/>
    </row>
    <row r="4999" spans="1:8" x14ac:dyDescent="0.25">
      <c r="A4999" s="793"/>
      <c r="E4999" s="176"/>
      <c r="F4999" s="176"/>
      <c r="G4999" s="177"/>
      <c r="H4999" s="177"/>
    </row>
    <row r="5000" spans="1:8" x14ac:dyDescent="0.25">
      <c r="A5000" s="793"/>
      <c r="E5000" s="176"/>
      <c r="F5000" s="176"/>
      <c r="G5000" s="177"/>
      <c r="H5000" s="177"/>
    </row>
    <row r="5001" spans="1:8" x14ac:dyDescent="0.25">
      <c r="A5001" s="793"/>
      <c r="E5001" s="176"/>
      <c r="F5001" s="176"/>
      <c r="G5001" s="177"/>
      <c r="H5001" s="177"/>
    </row>
    <row r="5002" spans="1:8" x14ac:dyDescent="0.25">
      <c r="A5002" s="793"/>
      <c r="E5002" s="176"/>
      <c r="F5002" s="176"/>
      <c r="G5002" s="177"/>
      <c r="H5002" s="177"/>
    </row>
    <row r="5003" spans="1:8" x14ac:dyDescent="0.25">
      <c r="A5003" s="793"/>
      <c r="E5003" s="176"/>
      <c r="F5003" s="176"/>
      <c r="G5003" s="177"/>
      <c r="H5003" s="177"/>
    </row>
    <row r="5004" spans="1:8" x14ac:dyDescent="0.25">
      <c r="A5004" s="793"/>
      <c r="E5004" s="176"/>
      <c r="F5004" s="176"/>
      <c r="G5004" s="177"/>
      <c r="H5004" s="177"/>
    </row>
    <row r="5005" spans="1:8" x14ac:dyDescent="0.25">
      <c r="A5005" s="793"/>
      <c r="E5005" s="176"/>
      <c r="F5005" s="176"/>
      <c r="G5005" s="177"/>
      <c r="H5005" s="177"/>
    </row>
    <row r="5006" spans="1:8" x14ac:dyDescent="0.25">
      <c r="A5006" s="793"/>
      <c r="E5006" s="176"/>
      <c r="F5006" s="176"/>
      <c r="G5006" s="177"/>
      <c r="H5006" s="177"/>
    </row>
    <row r="5007" spans="1:8" x14ac:dyDescent="0.25">
      <c r="A5007" s="793"/>
      <c r="E5007" s="176"/>
      <c r="F5007" s="176"/>
      <c r="G5007" s="177"/>
      <c r="H5007" s="177"/>
    </row>
    <row r="5008" spans="1:8" x14ac:dyDescent="0.25">
      <c r="A5008" s="793"/>
      <c r="E5008" s="176"/>
      <c r="F5008" s="176"/>
      <c r="G5008" s="177"/>
      <c r="H5008" s="177"/>
    </row>
    <row r="5009" spans="1:8" x14ac:dyDescent="0.25">
      <c r="A5009" s="793"/>
      <c r="E5009" s="176"/>
      <c r="F5009" s="176"/>
      <c r="G5009" s="177"/>
      <c r="H5009" s="177"/>
    </row>
    <row r="5010" spans="1:8" x14ac:dyDescent="0.25">
      <c r="A5010" s="793"/>
      <c r="E5010" s="176"/>
      <c r="F5010" s="176"/>
      <c r="G5010" s="177"/>
      <c r="H5010" s="177"/>
    </row>
    <row r="5011" spans="1:8" x14ac:dyDescent="0.25">
      <c r="A5011" s="793"/>
      <c r="E5011" s="176"/>
      <c r="F5011" s="176"/>
      <c r="G5011" s="177"/>
      <c r="H5011" s="177"/>
    </row>
    <row r="5012" spans="1:8" x14ac:dyDescent="0.25">
      <c r="A5012" s="793"/>
      <c r="E5012" s="176"/>
      <c r="F5012" s="176"/>
      <c r="G5012" s="177"/>
      <c r="H5012" s="177"/>
    </row>
    <row r="5013" spans="1:8" x14ac:dyDescent="0.25">
      <c r="A5013" s="793"/>
      <c r="E5013" s="176"/>
      <c r="F5013" s="176"/>
      <c r="G5013" s="177"/>
      <c r="H5013" s="177"/>
    </row>
    <row r="5014" spans="1:8" x14ac:dyDescent="0.25">
      <c r="A5014" s="793"/>
      <c r="E5014" s="176"/>
      <c r="F5014" s="176"/>
      <c r="G5014" s="177"/>
      <c r="H5014" s="177"/>
    </row>
    <row r="5015" spans="1:8" x14ac:dyDescent="0.25">
      <c r="A5015" s="793"/>
      <c r="E5015" s="176"/>
      <c r="F5015" s="176"/>
      <c r="G5015" s="177"/>
      <c r="H5015" s="177"/>
    </row>
    <row r="5016" spans="1:8" x14ac:dyDescent="0.25">
      <c r="A5016" s="793"/>
      <c r="E5016" s="176"/>
      <c r="F5016" s="176"/>
      <c r="G5016" s="177"/>
      <c r="H5016" s="177"/>
    </row>
    <row r="5017" spans="1:8" x14ac:dyDescent="0.25">
      <c r="A5017" s="793"/>
      <c r="E5017" s="176"/>
      <c r="F5017" s="176"/>
      <c r="G5017" s="177"/>
      <c r="H5017" s="177"/>
    </row>
    <row r="5018" spans="1:8" x14ac:dyDescent="0.25">
      <c r="A5018" s="793"/>
      <c r="E5018" s="176"/>
      <c r="F5018" s="176"/>
      <c r="G5018" s="177"/>
      <c r="H5018" s="177"/>
    </row>
    <row r="5019" spans="1:8" x14ac:dyDescent="0.25">
      <c r="A5019" s="793"/>
      <c r="E5019" s="176"/>
      <c r="F5019" s="176"/>
      <c r="G5019" s="177"/>
      <c r="H5019" s="177"/>
    </row>
    <row r="5020" spans="1:8" x14ac:dyDescent="0.25">
      <c r="A5020" s="793"/>
      <c r="E5020" s="176"/>
      <c r="F5020" s="176"/>
      <c r="G5020" s="177"/>
      <c r="H5020" s="177"/>
    </row>
    <row r="5021" spans="1:8" x14ac:dyDescent="0.25">
      <c r="A5021" s="793"/>
      <c r="E5021" s="176"/>
      <c r="F5021" s="176"/>
      <c r="G5021" s="177"/>
      <c r="H5021" s="177"/>
    </row>
    <row r="5022" spans="1:8" x14ac:dyDescent="0.25">
      <c r="A5022" s="793"/>
      <c r="E5022" s="176"/>
      <c r="F5022" s="176"/>
      <c r="G5022" s="177"/>
      <c r="H5022" s="177"/>
    </row>
    <row r="5023" spans="1:8" x14ac:dyDescent="0.25">
      <c r="A5023" s="793"/>
      <c r="E5023" s="176"/>
      <c r="F5023" s="176"/>
      <c r="G5023" s="177"/>
      <c r="H5023" s="177"/>
    </row>
    <row r="5024" spans="1:8" x14ac:dyDescent="0.25">
      <c r="A5024" s="793"/>
      <c r="E5024" s="176"/>
      <c r="F5024" s="176"/>
      <c r="G5024" s="177"/>
      <c r="H5024" s="177"/>
    </row>
    <row r="5025" spans="1:8" x14ac:dyDescent="0.25">
      <c r="A5025" s="793"/>
      <c r="E5025" s="176"/>
      <c r="F5025" s="176"/>
      <c r="G5025" s="177"/>
      <c r="H5025" s="177"/>
    </row>
    <row r="5026" spans="1:8" x14ac:dyDescent="0.25">
      <c r="A5026" s="793"/>
      <c r="E5026" s="176"/>
      <c r="F5026" s="176"/>
      <c r="G5026" s="177"/>
      <c r="H5026" s="177"/>
    </row>
    <row r="5027" spans="1:8" x14ac:dyDescent="0.25">
      <c r="A5027" s="793"/>
      <c r="E5027" s="176"/>
      <c r="F5027" s="176"/>
      <c r="G5027" s="177"/>
      <c r="H5027" s="177"/>
    </row>
    <row r="5028" spans="1:8" x14ac:dyDescent="0.25">
      <c r="A5028" s="793"/>
      <c r="E5028" s="176"/>
      <c r="F5028" s="176"/>
      <c r="G5028" s="177"/>
      <c r="H5028" s="177"/>
    </row>
    <row r="5029" spans="1:8" x14ac:dyDescent="0.25">
      <c r="A5029" s="793"/>
      <c r="E5029" s="176"/>
      <c r="F5029" s="176"/>
      <c r="G5029" s="177"/>
      <c r="H5029" s="177"/>
    </row>
    <row r="5030" spans="1:8" x14ac:dyDescent="0.25">
      <c r="A5030" s="793"/>
      <c r="E5030" s="176"/>
      <c r="F5030" s="176"/>
      <c r="G5030" s="177"/>
      <c r="H5030" s="177"/>
    </row>
    <row r="5031" spans="1:8" x14ac:dyDescent="0.25">
      <c r="A5031" s="793"/>
      <c r="E5031" s="176"/>
      <c r="F5031" s="176"/>
      <c r="G5031" s="177"/>
      <c r="H5031" s="177"/>
    </row>
    <row r="5032" spans="1:8" x14ac:dyDescent="0.25">
      <c r="A5032" s="793"/>
      <c r="E5032" s="176"/>
      <c r="F5032" s="176"/>
      <c r="G5032" s="177"/>
      <c r="H5032" s="177"/>
    </row>
    <row r="5033" spans="1:8" x14ac:dyDescent="0.25">
      <c r="A5033" s="793"/>
      <c r="E5033" s="176"/>
      <c r="F5033" s="176"/>
      <c r="G5033" s="177"/>
      <c r="H5033" s="177"/>
    </row>
    <row r="5034" spans="1:8" x14ac:dyDescent="0.25">
      <c r="A5034" s="793"/>
      <c r="E5034" s="176"/>
      <c r="F5034" s="176"/>
      <c r="G5034" s="177"/>
      <c r="H5034" s="177"/>
    </row>
    <row r="5035" spans="1:8" x14ac:dyDescent="0.25">
      <c r="A5035" s="793"/>
      <c r="E5035" s="176"/>
      <c r="F5035" s="176"/>
      <c r="G5035" s="177"/>
      <c r="H5035" s="177"/>
    </row>
    <row r="5036" spans="1:8" x14ac:dyDescent="0.25">
      <c r="A5036" s="793"/>
      <c r="E5036" s="176"/>
      <c r="F5036" s="176"/>
      <c r="G5036" s="177"/>
      <c r="H5036" s="177"/>
    </row>
    <row r="5037" spans="1:8" x14ac:dyDescent="0.25">
      <c r="A5037" s="793"/>
      <c r="E5037" s="176"/>
      <c r="F5037" s="176"/>
      <c r="G5037" s="177"/>
      <c r="H5037" s="177"/>
    </row>
    <row r="5038" spans="1:8" x14ac:dyDescent="0.25">
      <c r="A5038" s="793"/>
      <c r="E5038" s="176"/>
      <c r="F5038" s="176"/>
      <c r="G5038" s="177"/>
      <c r="H5038" s="177"/>
    </row>
    <row r="5039" spans="1:8" x14ac:dyDescent="0.25">
      <c r="A5039" s="793"/>
      <c r="E5039" s="176"/>
      <c r="F5039" s="176"/>
      <c r="G5039" s="177"/>
      <c r="H5039" s="177"/>
    </row>
    <row r="5040" spans="1:8" x14ac:dyDescent="0.25">
      <c r="A5040" s="793"/>
      <c r="E5040" s="176"/>
      <c r="F5040" s="176"/>
      <c r="G5040" s="177"/>
      <c r="H5040" s="177"/>
    </row>
    <row r="5041" spans="1:8" x14ac:dyDescent="0.25">
      <c r="A5041" s="793"/>
      <c r="E5041" s="176"/>
      <c r="F5041" s="176"/>
      <c r="G5041" s="177"/>
      <c r="H5041" s="177"/>
    </row>
    <row r="5042" spans="1:8" x14ac:dyDescent="0.25">
      <c r="A5042" s="793"/>
      <c r="E5042" s="176"/>
      <c r="F5042" s="176"/>
      <c r="G5042" s="177"/>
      <c r="H5042" s="177"/>
    </row>
    <row r="5043" spans="1:8" x14ac:dyDescent="0.25">
      <c r="A5043" s="793"/>
      <c r="E5043" s="176"/>
      <c r="F5043" s="176"/>
      <c r="G5043" s="177"/>
      <c r="H5043" s="177"/>
    </row>
    <row r="5044" spans="1:8" x14ac:dyDescent="0.25">
      <c r="A5044" s="793"/>
      <c r="E5044" s="176"/>
      <c r="F5044" s="176"/>
      <c r="G5044" s="177"/>
      <c r="H5044" s="177"/>
    </row>
    <row r="5045" spans="1:8" x14ac:dyDescent="0.25">
      <c r="A5045" s="793"/>
      <c r="E5045" s="176"/>
      <c r="F5045" s="176"/>
      <c r="G5045" s="177"/>
      <c r="H5045" s="177"/>
    </row>
    <row r="5046" spans="1:8" x14ac:dyDescent="0.25">
      <c r="A5046" s="793"/>
      <c r="E5046" s="176"/>
      <c r="F5046" s="176"/>
      <c r="G5046" s="177"/>
      <c r="H5046" s="177"/>
    </row>
    <row r="5047" spans="1:8" x14ac:dyDescent="0.25">
      <c r="A5047" s="793"/>
      <c r="E5047" s="176"/>
      <c r="F5047" s="176"/>
      <c r="G5047" s="177"/>
      <c r="H5047" s="177"/>
    </row>
    <row r="5048" spans="1:8" x14ac:dyDescent="0.25">
      <c r="A5048" s="793"/>
      <c r="E5048" s="176"/>
      <c r="F5048" s="176"/>
      <c r="G5048" s="177"/>
      <c r="H5048" s="177"/>
    </row>
    <row r="5049" spans="1:8" x14ac:dyDescent="0.25">
      <c r="A5049" s="793"/>
      <c r="E5049" s="176"/>
      <c r="F5049" s="176"/>
      <c r="G5049" s="177"/>
      <c r="H5049" s="177"/>
    </row>
    <row r="5050" spans="1:8" x14ac:dyDescent="0.25">
      <c r="A5050" s="793"/>
      <c r="E5050" s="176"/>
      <c r="F5050" s="176"/>
      <c r="G5050" s="177"/>
      <c r="H5050" s="177"/>
    </row>
    <row r="5051" spans="1:8" x14ac:dyDescent="0.25">
      <c r="A5051" s="793"/>
      <c r="E5051" s="176"/>
      <c r="F5051" s="176"/>
      <c r="G5051" s="177"/>
      <c r="H5051" s="177"/>
    </row>
    <row r="5052" spans="1:8" x14ac:dyDescent="0.25">
      <c r="A5052" s="793"/>
      <c r="E5052" s="176"/>
      <c r="F5052" s="176"/>
      <c r="G5052" s="177"/>
      <c r="H5052" s="177"/>
    </row>
    <row r="5053" spans="1:8" x14ac:dyDescent="0.25">
      <c r="A5053" s="793"/>
      <c r="E5053" s="176"/>
      <c r="F5053" s="176"/>
      <c r="G5053" s="177"/>
      <c r="H5053" s="177"/>
    </row>
    <row r="5054" spans="1:8" x14ac:dyDescent="0.25">
      <c r="A5054" s="793"/>
      <c r="E5054" s="176"/>
      <c r="F5054" s="176"/>
      <c r="G5054" s="177"/>
      <c r="H5054" s="177"/>
    </row>
    <row r="5055" spans="1:8" x14ac:dyDescent="0.25">
      <c r="A5055" s="793"/>
      <c r="E5055" s="176"/>
      <c r="F5055" s="176"/>
      <c r="G5055" s="177"/>
      <c r="H5055" s="177"/>
    </row>
    <row r="5056" spans="1:8" x14ac:dyDescent="0.25">
      <c r="A5056" s="793"/>
      <c r="E5056" s="176"/>
      <c r="F5056" s="176"/>
      <c r="G5056" s="177"/>
      <c r="H5056" s="177"/>
    </row>
    <row r="5057" spans="1:8" x14ac:dyDescent="0.25">
      <c r="A5057" s="793"/>
      <c r="E5057" s="176"/>
      <c r="F5057" s="176"/>
      <c r="G5057" s="177"/>
      <c r="H5057" s="177"/>
    </row>
    <row r="5058" spans="1:8" x14ac:dyDescent="0.25">
      <c r="A5058" s="793"/>
      <c r="E5058" s="176"/>
      <c r="F5058" s="176"/>
      <c r="G5058" s="177"/>
      <c r="H5058" s="177"/>
    </row>
    <row r="5059" spans="1:8" x14ac:dyDescent="0.25">
      <c r="A5059" s="793"/>
      <c r="E5059" s="176"/>
      <c r="F5059" s="176"/>
      <c r="G5059" s="177"/>
      <c r="H5059" s="177"/>
    </row>
    <row r="5060" spans="1:8" x14ac:dyDescent="0.25">
      <c r="A5060" s="793"/>
      <c r="E5060" s="176"/>
      <c r="F5060" s="176"/>
      <c r="G5060" s="177"/>
      <c r="H5060" s="177"/>
    </row>
    <row r="5061" spans="1:8" x14ac:dyDescent="0.25">
      <c r="A5061" s="793"/>
      <c r="E5061" s="176"/>
      <c r="F5061" s="176"/>
      <c r="G5061" s="177"/>
      <c r="H5061" s="177"/>
    </row>
    <row r="5062" spans="1:8" x14ac:dyDescent="0.25">
      <c r="A5062" s="793"/>
      <c r="E5062" s="176"/>
      <c r="F5062" s="176"/>
      <c r="G5062" s="177"/>
      <c r="H5062" s="177"/>
    </row>
    <row r="5063" spans="1:8" x14ac:dyDescent="0.25">
      <c r="A5063" s="793"/>
      <c r="E5063" s="176"/>
      <c r="F5063" s="176"/>
      <c r="G5063" s="177"/>
      <c r="H5063" s="177"/>
    </row>
    <row r="5064" spans="1:8" x14ac:dyDescent="0.25">
      <c r="A5064" s="793"/>
      <c r="E5064" s="176"/>
      <c r="F5064" s="176"/>
      <c r="G5064" s="177"/>
      <c r="H5064" s="177"/>
    </row>
    <row r="5065" spans="1:8" x14ac:dyDescent="0.25">
      <c r="A5065" s="793"/>
      <c r="E5065" s="176"/>
      <c r="F5065" s="176"/>
      <c r="G5065" s="177"/>
      <c r="H5065" s="177"/>
    </row>
    <row r="5066" spans="1:8" x14ac:dyDescent="0.25">
      <c r="A5066" s="793"/>
      <c r="E5066" s="176"/>
      <c r="F5066" s="176"/>
      <c r="G5066" s="177"/>
      <c r="H5066" s="177"/>
    </row>
    <row r="5067" spans="1:8" x14ac:dyDescent="0.25">
      <c r="A5067" s="793"/>
      <c r="E5067" s="176"/>
      <c r="F5067" s="176"/>
      <c r="G5067" s="177"/>
      <c r="H5067" s="177"/>
    </row>
    <row r="5068" spans="1:8" x14ac:dyDescent="0.25">
      <c r="A5068" s="793"/>
      <c r="E5068" s="176"/>
      <c r="F5068" s="176"/>
      <c r="G5068" s="177"/>
      <c r="H5068" s="177"/>
    </row>
    <row r="5069" spans="1:8" x14ac:dyDescent="0.25">
      <c r="A5069" s="793"/>
      <c r="E5069" s="176"/>
      <c r="F5069" s="176"/>
      <c r="G5069" s="177"/>
      <c r="H5069" s="177"/>
    </row>
    <row r="5070" spans="1:8" x14ac:dyDescent="0.25">
      <c r="A5070" s="793"/>
      <c r="E5070" s="176"/>
      <c r="F5070" s="176"/>
      <c r="G5070" s="177"/>
      <c r="H5070" s="177"/>
    </row>
    <row r="5071" spans="1:8" x14ac:dyDescent="0.25">
      <c r="A5071" s="793"/>
      <c r="E5071" s="176"/>
      <c r="F5071" s="176"/>
      <c r="G5071" s="177"/>
      <c r="H5071" s="177"/>
    </row>
    <row r="5072" spans="1:8" x14ac:dyDescent="0.25">
      <c r="A5072" s="793"/>
      <c r="E5072" s="176"/>
      <c r="F5072" s="176"/>
      <c r="G5072" s="177"/>
      <c r="H5072" s="177"/>
    </row>
    <row r="5073" spans="1:8" x14ac:dyDescent="0.25">
      <c r="A5073" s="793"/>
      <c r="E5073" s="176"/>
      <c r="F5073" s="176"/>
      <c r="G5073" s="177"/>
      <c r="H5073" s="177"/>
    </row>
    <row r="5074" spans="1:8" x14ac:dyDescent="0.25">
      <c r="A5074" s="793"/>
      <c r="E5074" s="176"/>
      <c r="F5074" s="176"/>
      <c r="G5074" s="177"/>
      <c r="H5074" s="177"/>
    </row>
    <row r="5075" spans="1:8" x14ac:dyDescent="0.25">
      <c r="A5075" s="793"/>
      <c r="E5075" s="176"/>
      <c r="F5075" s="176"/>
      <c r="G5075" s="177"/>
      <c r="H5075" s="177"/>
    </row>
    <row r="5076" spans="1:8" x14ac:dyDescent="0.25">
      <c r="A5076" s="793"/>
      <c r="E5076" s="176"/>
      <c r="F5076" s="176"/>
      <c r="G5076" s="177"/>
      <c r="H5076" s="177"/>
    </row>
    <row r="5077" spans="1:8" x14ac:dyDescent="0.25">
      <c r="A5077" s="793"/>
      <c r="E5077" s="176"/>
      <c r="F5077" s="176"/>
      <c r="G5077" s="177"/>
      <c r="H5077" s="177"/>
    </row>
    <row r="5078" spans="1:8" x14ac:dyDescent="0.25">
      <c r="A5078" s="793"/>
      <c r="E5078" s="176"/>
      <c r="F5078" s="176"/>
      <c r="G5078" s="177"/>
      <c r="H5078" s="177"/>
    </row>
    <row r="5079" spans="1:8" x14ac:dyDescent="0.25">
      <c r="A5079" s="793"/>
      <c r="E5079" s="176"/>
      <c r="F5079" s="176"/>
      <c r="G5079" s="177"/>
      <c r="H5079" s="177"/>
    </row>
    <row r="5080" spans="1:8" x14ac:dyDescent="0.25">
      <c r="A5080" s="793"/>
      <c r="E5080" s="176"/>
      <c r="F5080" s="176"/>
      <c r="G5080" s="177"/>
      <c r="H5080" s="177"/>
    </row>
    <row r="5081" spans="1:8" x14ac:dyDescent="0.25">
      <c r="A5081" s="793"/>
      <c r="E5081" s="176"/>
      <c r="F5081" s="176"/>
      <c r="G5081" s="177"/>
      <c r="H5081" s="177"/>
    </row>
    <row r="5082" spans="1:8" x14ac:dyDescent="0.25">
      <c r="A5082" s="793"/>
      <c r="E5082" s="176"/>
      <c r="F5082" s="176"/>
      <c r="G5082" s="177"/>
      <c r="H5082" s="177"/>
    </row>
    <row r="5083" spans="1:8" x14ac:dyDescent="0.25">
      <c r="A5083" s="793"/>
      <c r="E5083" s="176"/>
      <c r="F5083" s="176"/>
      <c r="G5083" s="177"/>
      <c r="H5083" s="177"/>
    </row>
    <row r="5084" spans="1:8" x14ac:dyDescent="0.25">
      <c r="A5084" s="793"/>
      <c r="E5084" s="176"/>
      <c r="F5084" s="176"/>
      <c r="G5084" s="177"/>
      <c r="H5084" s="177"/>
    </row>
    <row r="5085" spans="1:8" x14ac:dyDescent="0.25">
      <c r="A5085" s="793"/>
      <c r="E5085" s="176"/>
      <c r="F5085" s="176"/>
      <c r="G5085" s="177"/>
      <c r="H5085" s="177"/>
    </row>
    <row r="5086" spans="1:8" x14ac:dyDescent="0.25">
      <c r="A5086" s="793"/>
      <c r="E5086" s="176"/>
      <c r="F5086" s="176"/>
      <c r="G5086" s="177"/>
      <c r="H5086" s="177"/>
    </row>
    <row r="5087" spans="1:8" x14ac:dyDescent="0.25">
      <c r="A5087" s="793"/>
      <c r="E5087" s="176"/>
      <c r="F5087" s="176"/>
      <c r="G5087" s="177"/>
      <c r="H5087" s="177"/>
    </row>
    <row r="5088" spans="1:8" x14ac:dyDescent="0.25">
      <c r="A5088" s="793"/>
      <c r="E5088" s="176"/>
      <c r="F5088" s="176"/>
      <c r="G5088" s="177"/>
      <c r="H5088" s="177"/>
    </row>
    <row r="5089" spans="1:8" x14ac:dyDescent="0.25">
      <c r="A5089" s="793"/>
      <c r="E5089" s="176"/>
      <c r="F5089" s="176"/>
      <c r="G5089" s="177"/>
      <c r="H5089" s="177"/>
    </row>
    <row r="5090" spans="1:8" x14ac:dyDescent="0.25">
      <c r="A5090" s="793"/>
      <c r="E5090" s="176"/>
      <c r="F5090" s="176"/>
      <c r="G5090" s="177"/>
      <c r="H5090" s="177"/>
    </row>
    <row r="5091" spans="1:8" x14ac:dyDescent="0.25">
      <c r="A5091" s="793"/>
      <c r="E5091" s="176"/>
      <c r="F5091" s="176"/>
      <c r="G5091" s="177"/>
      <c r="H5091" s="177"/>
    </row>
    <row r="5092" spans="1:8" x14ac:dyDescent="0.25">
      <c r="A5092" s="793"/>
      <c r="E5092" s="176"/>
      <c r="F5092" s="176"/>
      <c r="G5092" s="177"/>
      <c r="H5092" s="177"/>
    </row>
    <row r="5093" spans="1:8" x14ac:dyDescent="0.25">
      <c r="A5093" s="793"/>
      <c r="E5093" s="176"/>
      <c r="F5093" s="176"/>
      <c r="G5093" s="177"/>
      <c r="H5093" s="177"/>
    </row>
    <row r="5094" spans="1:8" x14ac:dyDescent="0.25">
      <c r="A5094" s="793"/>
      <c r="E5094" s="176"/>
      <c r="F5094" s="176"/>
      <c r="G5094" s="177"/>
      <c r="H5094" s="177"/>
    </row>
    <row r="5095" spans="1:8" x14ac:dyDescent="0.25">
      <c r="A5095" s="793"/>
      <c r="E5095" s="176"/>
      <c r="F5095" s="176"/>
      <c r="G5095" s="177"/>
      <c r="H5095" s="177"/>
    </row>
    <row r="5096" spans="1:8" x14ac:dyDescent="0.25">
      <c r="A5096" s="793"/>
      <c r="E5096" s="176"/>
      <c r="F5096" s="176"/>
      <c r="G5096" s="177"/>
      <c r="H5096" s="177"/>
    </row>
    <row r="5097" spans="1:8" x14ac:dyDescent="0.25">
      <c r="A5097" s="793"/>
      <c r="E5097" s="176"/>
      <c r="F5097" s="176"/>
      <c r="G5097" s="177"/>
      <c r="H5097" s="177"/>
    </row>
    <row r="5098" spans="1:8" x14ac:dyDescent="0.25">
      <c r="A5098" s="793"/>
      <c r="E5098" s="176"/>
      <c r="F5098" s="176"/>
      <c r="G5098" s="177"/>
      <c r="H5098" s="177"/>
    </row>
    <row r="5099" spans="1:8" x14ac:dyDescent="0.25">
      <c r="A5099" s="793"/>
      <c r="E5099" s="176"/>
      <c r="F5099" s="176"/>
      <c r="G5099" s="177"/>
      <c r="H5099" s="177"/>
    </row>
    <row r="5100" spans="1:8" x14ac:dyDescent="0.25">
      <c r="A5100" s="793"/>
      <c r="E5100" s="176"/>
      <c r="F5100" s="176"/>
      <c r="G5100" s="177"/>
      <c r="H5100" s="177"/>
    </row>
    <row r="5101" spans="1:8" x14ac:dyDescent="0.25">
      <c r="A5101" s="793"/>
      <c r="E5101" s="176"/>
      <c r="F5101" s="176"/>
      <c r="G5101" s="177"/>
      <c r="H5101" s="177"/>
    </row>
    <row r="5102" spans="1:8" x14ac:dyDescent="0.25">
      <c r="A5102" s="793"/>
      <c r="E5102" s="176"/>
      <c r="F5102" s="176"/>
      <c r="G5102" s="177"/>
      <c r="H5102" s="177"/>
    </row>
    <row r="5103" spans="1:8" x14ac:dyDescent="0.25">
      <c r="A5103" s="793"/>
      <c r="E5103" s="176"/>
      <c r="F5103" s="176"/>
      <c r="G5103" s="177"/>
      <c r="H5103" s="177"/>
    </row>
    <row r="5104" spans="1:8" x14ac:dyDescent="0.25">
      <c r="A5104" s="793"/>
      <c r="E5104" s="176"/>
      <c r="F5104" s="176"/>
      <c r="G5104" s="177"/>
      <c r="H5104" s="177"/>
    </row>
    <row r="5105" spans="1:8" x14ac:dyDescent="0.25">
      <c r="A5105" s="793"/>
      <c r="E5105" s="176"/>
      <c r="F5105" s="176"/>
      <c r="G5105" s="177"/>
      <c r="H5105" s="177"/>
    </row>
    <row r="5106" spans="1:8" x14ac:dyDescent="0.25">
      <c r="A5106" s="793"/>
      <c r="E5106" s="176"/>
      <c r="F5106" s="176"/>
      <c r="G5106" s="177"/>
      <c r="H5106" s="177"/>
    </row>
    <row r="5107" spans="1:8" x14ac:dyDescent="0.25">
      <c r="A5107" s="793"/>
      <c r="E5107" s="176"/>
      <c r="F5107" s="176"/>
      <c r="G5107" s="177"/>
      <c r="H5107" s="177"/>
    </row>
    <row r="5108" spans="1:8" x14ac:dyDescent="0.25">
      <c r="A5108" s="793"/>
      <c r="E5108" s="176"/>
      <c r="F5108" s="176"/>
      <c r="G5108" s="177"/>
      <c r="H5108" s="177"/>
    </row>
    <row r="5109" spans="1:8" x14ac:dyDescent="0.25">
      <c r="A5109" s="793"/>
      <c r="E5109" s="176"/>
      <c r="F5109" s="176"/>
      <c r="G5109" s="177"/>
      <c r="H5109" s="177"/>
    </row>
    <row r="5110" spans="1:8" x14ac:dyDescent="0.25">
      <c r="A5110" s="793"/>
      <c r="E5110" s="176"/>
      <c r="F5110" s="176"/>
      <c r="G5110" s="177"/>
      <c r="H5110" s="177"/>
    </row>
    <row r="5111" spans="1:8" x14ac:dyDescent="0.25">
      <c r="A5111" s="793"/>
      <c r="E5111" s="176"/>
      <c r="F5111" s="176"/>
      <c r="G5111" s="177"/>
      <c r="H5111" s="177"/>
    </row>
    <row r="5112" spans="1:8" x14ac:dyDescent="0.25">
      <c r="A5112" s="793"/>
      <c r="E5112" s="176"/>
      <c r="F5112" s="176"/>
      <c r="G5112" s="177"/>
      <c r="H5112" s="177"/>
    </row>
    <row r="5113" spans="1:8" x14ac:dyDescent="0.25">
      <c r="A5113" s="793"/>
      <c r="E5113" s="176"/>
      <c r="F5113" s="176"/>
      <c r="G5113" s="177"/>
      <c r="H5113" s="177"/>
    </row>
    <row r="5114" spans="1:8" x14ac:dyDescent="0.25">
      <c r="A5114" s="793"/>
      <c r="E5114" s="176"/>
      <c r="F5114" s="176"/>
      <c r="G5114" s="177"/>
      <c r="H5114" s="177"/>
    </row>
    <row r="5115" spans="1:8" x14ac:dyDescent="0.25">
      <c r="A5115" s="793"/>
      <c r="E5115" s="176"/>
      <c r="F5115" s="176"/>
      <c r="G5115" s="177"/>
      <c r="H5115" s="177"/>
    </row>
    <row r="5116" spans="1:8" x14ac:dyDescent="0.25">
      <c r="A5116" s="793"/>
      <c r="E5116" s="176"/>
      <c r="F5116" s="176"/>
      <c r="G5116" s="177"/>
      <c r="H5116" s="177"/>
    </row>
    <row r="5117" spans="1:8" x14ac:dyDescent="0.25">
      <c r="A5117" s="793"/>
      <c r="E5117" s="176"/>
      <c r="F5117" s="176"/>
      <c r="G5117" s="177"/>
      <c r="H5117" s="177"/>
    </row>
    <row r="5118" spans="1:8" x14ac:dyDescent="0.25">
      <c r="A5118" s="793"/>
      <c r="E5118" s="176"/>
      <c r="F5118" s="176"/>
      <c r="G5118" s="177"/>
      <c r="H5118" s="177"/>
    </row>
    <row r="5119" spans="1:8" x14ac:dyDescent="0.25">
      <c r="A5119" s="793"/>
      <c r="E5119" s="176"/>
      <c r="F5119" s="176"/>
      <c r="G5119" s="177"/>
      <c r="H5119" s="177"/>
    </row>
    <row r="5120" spans="1:8" x14ac:dyDescent="0.25">
      <c r="A5120" s="793"/>
      <c r="E5120" s="176"/>
      <c r="F5120" s="176"/>
      <c r="G5120" s="177"/>
      <c r="H5120" s="177"/>
    </row>
    <row r="5121" spans="1:8" x14ac:dyDescent="0.25">
      <c r="A5121" s="793"/>
      <c r="E5121" s="176"/>
      <c r="F5121" s="176"/>
      <c r="G5121" s="177"/>
      <c r="H5121" s="177"/>
    </row>
    <row r="5122" spans="1:8" x14ac:dyDescent="0.25">
      <c r="A5122" s="793"/>
      <c r="E5122" s="176"/>
      <c r="F5122" s="176"/>
      <c r="G5122" s="177"/>
      <c r="H5122" s="177"/>
    </row>
    <row r="5123" spans="1:8" x14ac:dyDescent="0.25">
      <c r="A5123" s="793"/>
      <c r="E5123" s="176"/>
      <c r="F5123" s="176"/>
      <c r="G5123" s="177"/>
      <c r="H5123" s="177"/>
    </row>
    <row r="5124" spans="1:8" x14ac:dyDescent="0.25">
      <c r="A5124" s="793"/>
      <c r="E5124" s="176"/>
      <c r="F5124" s="176"/>
      <c r="G5124" s="177"/>
      <c r="H5124" s="177"/>
    </row>
    <row r="5125" spans="1:8" x14ac:dyDescent="0.25">
      <c r="A5125" s="793"/>
      <c r="E5125" s="176"/>
      <c r="F5125" s="176"/>
      <c r="G5125" s="177"/>
      <c r="H5125" s="177"/>
    </row>
    <row r="5126" spans="1:8" x14ac:dyDescent="0.25">
      <c r="A5126" s="793"/>
      <c r="E5126" s="176"/>
      <c r="F5126" s="176"/>
      <c r="G5126" s="177"/>
      <c r="H5126" s="177"/>
    </row>
    <row r="5127" spans="1:8" x14ac:dyDescent="0.25">
      <c r="A5127" s="793"/>
      <c r="E5127" s="176"/>
      <c r="F5127" s="176"/>
      <c r="G5127" s="177"/>
      <c r="H5127" s="177"/>
    </row>
    <row r="5128" spans="1:8" x14ac:dyDescent="0.25">
      <c r="A5128" s="793"/>
      <c r="E5128" s="176"/>
      <c r="F5128" s="176"/>
      <c r="G5128" s="177"/>
      <c r="H5128" s="177"/>
    </row>
    <row r="5129" spans="1:8" x14ac:dyDescent="0.25">
      <c r="A5129" s="793"/>
      <c r="E5129" s="176"/>
      <c r="F5129" s="176"/>
      <c r="G5129" s="177"/>
      <c r="H5129" s="177"/>
    </row>
    <row r="5130" spans="1:8" x14ac:dyDescent="0.25">
      <c r="A5130" s="793"/>
      <c r="E5130" s="176"/>
      <c r="F5130" s="176"/>
      <c r="G5130" s="177"/>
      <c r="H5130" s="177"/>
    </row>
    <row r="5131" spans="1:8" x14ac:dyDescent="0.25">
      <c r="A5131" s="793"/>
      <c r="E5131" s="176"/>
      <c r="F5131" s="176"/>
      <c r="G5131" s="177"/>
      <c r="H5131" s="177"/>
    </row>
    <row r="5132" spans="1:8" x14ac:dyDescent="0.25">
      <c r="A5132" s="793"/>
      <c r="E5132" s="176"/>
      <c r="F5132" s="176"/>
      <c r="G5132" s="177"/>
      <c r="H5132" s="177"/>
    </row>
    <row r="5133" spans="1:8" x14ac:dyDescent="0.25">
      <c r="A5133" s="793"/>
      <c r="E5133" s="176"/>
      <c r="F5133" s="176"/>
      <c r="G5133" s="177"/>
      <c r="H5133" s="177"/>
    </row>
    <row r="5134" spans="1:8" x14ac:dyDescent="0.25">
      <c r="A5134" s="793"/>
      <c r="E5134" s="176"/>
      <c r="F5134" s="176"/>
      <c r="G5134" s="177"/>
      <c r="H5134" s="177"/>
    </row>
    <row r="5135" spans="1:8" x14ac:dyDescent="0.25">
      <c r="A5135" s="793"/>
      <c r="E5135" s="176"/>
      <c r="F5135" s="176"/>
      <c r="G5135" s="177"/>
      <c r="H5135" s="177"/>
    </row>
    <row r="5136" spans="1:8" x14ac:dyDescent="0.25">
      <c r="A5136" s="793"/>
      <c r="E5136" s="176"/>
      <c r="F5136" s="176"/>
      <c r="G5136" s="177"/>
      <c r="H5136" s="177"/>
    </row>
    <row r="5137" spans="1:8" x14ac:dyDescent="0.25">
      <c r="A5137" s="793"/>
      <c r="E5137" s="176"/>
      <c r="F5137" s="176"/>
      <c r="G5137" s="177"/>
      <c r="H5137" s="177"/>
    </row>
    <row r="5138" spans="1:8" x14ac:dyDescent="0.25">
      <c r="A5138" s="793"/>
      <c r="E5138" s="176"/>
      <c r="F5138" s="176"/>
      <c r="G5138" s="177"/>
      <c r="H5138" s="177"/>
    </row>
    <row r="5139" spans="1:8" x14ac:dyDescent="0.25">
      <c r="A5139" s="793"/>
      <c r="E5139" s="176"/>
      <c r="F5139" s="176"/>
      <c r="G5139" s="177"/>
      <c r="H5139" s="177"/>
    </row>
    <row r="5140" spans="1:8" x14ac:dyDescent="0.25">
      <c r="A5140" s="793"/>
      <c r="E5140" s="176"/>
      <c r="F5140" s="176"/>
      <c r="G5140" s="177"/>
      <c r="H5140" s="177"/>
    </row>
    <row r="5141" spans="1:8" x14ac:dyDescent="0.25">
      <c r="A5141" s="793"/>
      <c r="E5141" s="176"/>
      <c r="F5141" s="176"/>
      <c r="G5141" s="177"/>
      <c r="H5141" s="177"/>
    </row>
    <row r="5142" spans="1:8" x14ac:dyDescent="0.25">
      <c r="A5142" s="793"/>
      <c r="E5142" s="176"/>
      <c r="F5142" s="176"/>
      <c r="G5142" s="177"/>
      <c r="H5142" s="177"/>
    </row>
    <row r="5143" spans="1:8" x14ac:dyDescent="0.25">
      <c r="A5143" s="793"/>
      <c r="E5143" s="176"/>
      <c r="F5143" s="176"/>
      <c r="G5143" s="177"/>
      <c r="H5143" s="177"/>
    </row>
    <row r="5144" spans="1:8" x14ac:dyDescent="0.25">
      <c r="A5144" s="793"/>
      <c r="E5144" s="176"/>
      <c r="F5144" s="176"/>
      <c r="G5144" s="177"/>
      <c r="H5144" s="177"/>
    </row>
    <row r="5145" spans="1:8" x14ac:dyDescent="0.25">
      <c r="A5145" s="793"/>
      <c r="E5145" s="176"/>
      <c r="F5145" s="176"/>
      <c r="G5145" s="177"/>
      <c r="H5145" s="177"/>
    </row>
    <row r="5146" spans="1:8" x14ac:dyDescent="0.25">
      <c r="A5146" s="793"/>
      <c r="E5146" s="176"/>
      <c r="F5146" s="176"/>
      <c r="G5146" s="177"/>
      <c r="H5146" s="177"/>
    </row>
    <row r="5147" spans="1:8" x14ac:dyDescent="0.25">
      <c r="A5147" s="793"/>
      <c r="E5147" s="176"/>
      <c r="F5147" s="176"/>
      <c r="G5147" s="177"/>
      <c r="H5147" s="177"/>
    </row>
    <row r="5148" spans="1:8" x14ac:dyDescent="0.25">
      <c r="A5148" s="793"/>
      <c r="E5148" s="176"/>
      <c r="F5148" s="176"/>
      <c r="G5148" s="177"/>
      <c r="H5148" s="177"/>
    </row>
    <row r="5149" spans="1:8" x14ac:dyDescent="0.25">
      <c r="A5149" s="793"/>
      <c r="E5149" s="176"/>
      <c r="F5149" s="176"/>
      <c r="G5149" s="177"/>
      <c r="H5149" s="177"/>
    </row>
    <row r="5150" spans="1:8" x14ac:dyDescent="0.25">
      <c r="A5150" s="793"/>
      <c r="E5150" s="176"/>
      <c r="F5150" s="176"/>
      <c r="G5150" s="177"/>
      <c r="H5150" s="177"/>
    </row>
    <row r="5151" spans="1:8" x14ac:dyDescent="0.25">
      <c r="A5151" s="793"/>
      <c r="E5151" s="176"/>
      <c r="F5151" s="176"/>
      <c r="G5151" s="177"/>
      <c r="H5151" s="177"/>
    </row>
    <row r="5152" spans="1:8" x14ac:dyDescent="0.25">
      <c r="A5152" s="793"/>
      <c r="E5152" s="176"/>
      <c r="F5152" s="176"/>
      <c r="G5152" s="177"/>
      <c r="H5152" s="177"/>
    </row>
    <row r="5153" spans="1:8" x14ac:dyDescent="0.25">
      <c r="A5153" s="793"/>
      <c r="E5153" s="176"/>
      <c r="F5153" s="176"/>
      <c r="G5153" s="177"/>
      <c r="H5153" s="177"/>
    </row>
    <row r="5154" spans="1:8" x14ac:dyDescent="0.25">
      <c r="A5154" s="793"/>
      <c r="E5154" s="176"/>
      <c r="F5154" s="176"/>
      <c r="G5154" s="177"/>
      <c r="H5154" s="177"/>
    </row>
    <row r="5155" spans="1:8" x14ac:dyDescent="0.25">
      <c r="A5155" s="793"/>
      <c r="E5155" s="176"/>
      <c r="F5155" s="176"/>
      <c r="G5155" s="177"/>
      <c r="H5155" s="177"/>
    </row>
    <row r="5156" spans="1:8" x14ac:dyDescent="0.25">
      <c r="A5156" s="793"/>
      <c r="E5156" s="176"/>
      <c r="F5156" s="176"/>
      <c r="G5156" s="177"/>
      <c r="H5156" s="177"/>
    </row>
    <row r="5157" spans="1:8" x14ac:dyDescent="0.25">
      <c r="A5157" s="793"/>
      <c r="E5157" s="176"/>
      <c r="F5157" s="176"/>
      <c r="G5157" s="177"/>
      <c r="H5157" s="177"/>
    </row>
    <row r="5158" spans="1:8" x14ac:dyDescent="0.25">
      <c r="A5158" s="793"/>
      <c r="E5158" s="176"/>
      <c r="F5158" s="176"/>
      <c r="G5158" s="177"/>
      <c r="H5158" s="177"/>
    </row>
    <row r="5159" spans="1:8" x14ac:dyDescent="0.25">
      <c r="A5159" s="793"/>
      <c r="E5159" s="176"/>
      <c r="F5159" s="176"/>
      <c r="G5159" s="177"/>
      <c r="H5159" s="177"/>
    </row>
    <row r="5160" spans="1:8" x14ac:dyDescent="0.25">
      <c r="A5160" s="793"/>
      <c r="E5160" s="176"/>
      <c r="F5160" s="176"/>
      <c r="G5160" s="177"/>
      <c r="H5160" s="177"/>
    </row>
    <row r="5161" spans="1:8" x14ac:dyDescent="0.25">
      <c r="A5161" s="793"/>
      <c r="E5161" s="176"/>
      <c r="F5161" s="176"/>
      <c r="G5161" s="177"/>
      <c r="H5161" s="177"/>
    </row>
    <row r="5162" spans="1:8" x14ac:dyDescent="0.25">
      <c r="A5162" s="793"/>
      <c r="E5162" s="176"/>
      <c r="F5162" s="176"/>
      <c r="G5162" s="177"/>
      <c r="H5162" s="177"/>
    </row>
    <row r="5163" spans="1:8" x14ac:dyDescent="0.25">
      <c r="A5163" s="793"/>
      <c r="E5163" s="176"/>
      <c r="F5163" s="176"/>
      <c r="G5163" s="177"/>
      <c r="H5163" s="177"/>
    </row>
    <row r="5164" spans="1:8" x14ac:dyDescent="0.25">
      <c r="A5164" s="793"/>
      <c r="E5164" s="176"/>
      <c r="F5164" s="176"/>
      <c r="G5164" s="177"/>
      <c r="H5164" s="177"/>
    </row>
    <row r="5165" spans="1:8" x14ac:dyDescent="0.25">
      <c r="A5165" s="793"/>
      <c r="E5165" s="176"/>
      <c r="F5165" s="176"/>
      <c r="G5165" s="177"/>
      <c r="H5165" s="177"/>
    </row>
    <row r="5166" spans="1:8" x14ac:dyDescent="0.25">
      <c r="A5166" s="793"/>
      <c r="E5166" s="176"/>
      <c r="F5166" s="176"/>
      <c r="G5166" s="177"/>
      <c r="H5166" s="177"/>
    </row>
    <row r="5167" spans="1:8" x14ac:dyDescent="0.25">
      <c r="A5167" s="793"/>
      <c r="E5167" s="176"/>
      <c r="F5167" s="176"/>
      <c r="G5167" s="177"/>
      <c r="H5167" s="177"/>
    </row>
    <row r="5168" spans="1:8" x14ac:dyDescent="0.25">
      <c r="A5168" s="793"/>
      <c r="E5168" s="176"/>
      <c r="F5168" s="176"/>
      <c r="G5168" s="177"/>
      <c r="H5168" s="177"/>
    </row>
    <row r="5169" spans="1:8" x14ac:dyDescent="0.25">
      <c r="A5169" s="793"/>
      <c r="E5169" s="176"/>
      <c r="F5169" s="176"/>
      <c r="G5169" s="177"/>
      <c r="H5169" s="177"/>
    </row>
    <row r="5170" spans="1:8" x14ac:dyDescent="0.25">
      <c r="A5170" s="793"/>
      <c r="E5170" s="176"/>
      <c r="F5170" s="176"/>
      <c r="G5170" s="177"/>
      <c r="H5170" s="177"/>
    </row>
    <row r="5171" spans="1:8" x14ac:dyDescent="0.25">
      <c r="A5171" s="793"/>
      <c r="E5171" s="176"/>
      <c r="F5171" s="176"/>
      <c r="G5171" s="177"/>
      <c r="H5171" s="177"/>
    </row>
    <row r="5172" spans="1:8" x14ac:dyDescent="0.25">
      <c r="A5172" s="793"/>
      <c r="E5172" s="176"/>
      <c r="F5172" s="176"/>
      <c r="G5172" s="177"/>
      <c r="H5172" s="177"/>
    </row>
    <row r="5173" spans="1:8" x14ac:dyDescent="0.25">
      <c r="A5173" s="793"/>
      <c r="E5173" s="176"/>
      <c r="F5173" s="176"/>
      <c r="G5173" s="177"/>
      <c r="H5173" s="177"/>
    </row>
    <row r="5174" spans="1:8" x14ac:dyDescent="0.25">
      <c r="A5174" s="793"/>
      <c r="E5174" s="176"/>
      <c r="F5174" s="176"/>
      <c r="G5174" s="177"/>
      <c r="H5174" s="177"/>
    </row>
    <row r="5175" spans="1:8" x14ac:dyDescent="0.25">
      <c r="A5175" s="793"/>
      <c r="E5175" s="176"/>
      <c r="F5175" s="176"/>
      <c r="G5175" s="177"/>
      <c r="H5175" s="177"/>
    </row>
    <row r="5176" spans="1:8" x14ac:dyDescent="0.25">
      <c r="A5176" s="793"/>
      <c r="E5176" s="176"/>
      <c r="F5176" s="176"/>
      <c r="G5176" s="177"/>
      <c r="H5176" s="177"/>
    </row>
    <row r="5177" spans="1:8" x14ac:dyDescent="0.25">
      <c r="A5177" s="793"/>
      <c r="E5177" s="176"/>
      <c r="F5177" s="176"/>
      <c r="G5177" s="177"/>
      <c r="H5177" s="177"/>
    </row>
    <row r="5178" spans="1:8" x14ac:dyDescent="0.25">
      <c r="A5178" s="793"/>
      <c r="E5178" s="176"/>
      <c r="F5178" s="176"/>
      <c r="G5178" s="177"/>
      <c r="H5178" s="177"/>
    </row>
    <row r="5179" spans="1:8" x14ac:dyDescent="0.25">
      <c r="A5179" s="793"/>
      <c r="E5179" s="176"/>
      <c r="F5179" s="176"/>
      <c r="G5179" s="177"/>
      <c r="H5179" s="177"/>
    </row>
    <row r="5180" spans="1:8" x14ac:dyDescent="0.25">
      <c r="A5180" s="793"/>
      <c r="E5180" s="176"/>
      <c r="F5180" s="176"/>
      <c r="G5180" s="177"/>
      <c r="H5180" s="177"/>
    </row>
    <row r="5181" spans="1:8" x14ac:dyDescent="0.25">
      <c r="A5181" s="793"/>
      <c r="E5181" s="176"/>
      <c r="F5181" s="176"/>
      <c r="G5181" s="177"/>
      <c r="H5181" s="177"/>
    </row>
    <row r="5182" spans="1:8" x14ac:dyDescent="0.25">
      <c r="A5182" s="793"/>
      <c r="E5182" s="176"/>
      <c r="F5182" s="176"/>
      <c r="G5182" s="177"/>
      <c r="H5182" s="177"/>
    </row>
    <row r="5183" spans="1:8" x14ac:dyDescent="0.25">
      <c r="A5183" s="793"/>
      <c r="E5183" s="176"/>
      <c r="F5183" s="176"/>
      <c r="G5183" s="177"/>
      <c r="H5183" s="177"/>
    </row>
    <row r="5184" spans="1:8" x14ac:dyDescent="0.25">
      <c r="A5184" s="793"/>
      <c r="E5184" s="176"/>
      <c r="F5184" s="176"/>
      <c r="G5184" s="177"/>
      <c r="H5184" s="177"/>
    </row>
    <row r="5185" spans="1:8" x14ac:dyDescent="0.25">
      <c r="A5185" s="793"/>
      <c r="E5185" s="176"/>
      <c r="F5185" s="176"/>
      <c r="G5185" s="177"/>
      <c r="H5185" s="177"/>
    </row>
    <row r="5186" spans="1:8" x14ac:dyDescent="0.25">
      <c r="A5186" s="793"/>
      <c r="E5186" s="176"/>
      <c r="F5186" s="176"/>
      <c r="G5186" s="177"/>
      <c r="H5186" s="177"/>
    </row>
    <row r="5187" spans="1:8" x14ac:dyDescent="0.25">
      <c r="A5187" s="793"/>
      <c r="E5187" s="176"/>
      <c r="F5187" s="176"/>
      <c r="G5187" s="177"/>
      <c r="H5187" s="177"/>
    </row>
    <row r="5188" spans="1:8" x14ac:dyDescent="0.25">
      <c r="A5188" s="793"/>
      <c r="E5188" s="176"/>
      <c r="F5188" s="176"/>
      <c r="G5188" s="177"/>
      <c r="H5188" s="177"/>
    </row>
    <row r="5189" spans="1:8" x14ac:dyDescent="0.25">
      <c r="A5189" s="793"/>
      <c r="E5189" s="176"/>
      <c r="F5189" s="176"/>
      <c r="G5189" s="177"/>
      <c r="H5189" s="177"/>
    </row>
    <row r="5190" spans="1:8" x14ac:dyDescent="0.25">
      <c r="A5190" s="793"/>
      <c r="E5190" s="176"/>
      <c r="F5190" s="176"/>
      <c r="G5190" s="177"/>
      <c r="H5190" s="177"/>
    </row>
    <row r="5191" spans="1:8" x14ac:dyDescent="0.25">
      <c r="A5191" s="793"/>
      <c r="E5191" s="176"/>
      <c r="F5191" s="176"/>
      <c r="G5191" s="177"/>
      <c r="H5191" s="177"/>
    </row>
    <row r="5192" spans="1:8" x14ac:dyDescent="0.25">
      <c r="A5192" s="793"/>
      <c r="E5192" s="176"/>
      <c r="F5192" s="176"/>
      <c r="G5192" s="177"/>
      <c r="H5192" s="177"/>
    </row>
    <row r="5193" spans="1:8" x14ac:dyDescent="0.25">
      <c r="A5193" s="793"/>
      <c r="E5193" s="176"/>
      <c r="F5193" s="176"/>
      <c r="G5193" s="177"/>
      <c r="H5193" s="177"/>
    </row>
    <row r="5194" spans="1:8" x14ac:dyDescent="0.25">
      <c r="A5194" s="793"/>
      <c r="E5194" s="176"/>
      <c r="F5194" s="176"/>
      <c r="G5194" s="177"/>
      <c r="H5194" s="177"/>
    </row>
    <row r="5195" spans="1:8" x14ac:dyDescent="0.25">
      <c r="A5195" s="793"/>
      <c r="E5195" s="176"/>
      <c r="F5195" s="176"/>
      <c r="G5195" s="177"/>
      <c r="H5195" s="177"/>
    </row>
    <row r="5196" spans="1:8" x14ac:dyDescent="0.25">
      <c r="A5196" s="793"/>
      <c r="E5196" s="176"/>
      <c r="F5196" s="176"/>
      <c r="G5196" s="177"/>
      <c r="H5196" s="177"/>
    </row>
    <row r="5197" spans="1:8" x14ac:dyDescent="0.25">
      <c r="A5197" s="793"/>
      <c r="E5197" s="176"/>
      <c r="F5197" s="176"/>
      <c r="G5197" s="177"/>
      <c r="H5197" s="177"/>
    </row>
    <row r="5198" spans="1:8" x14ac:dyDescent="0.25">
      <c r="A5198" s="793"/>
      <c r="E5198" s="176"/>
      <c r="F5198" s="176"/>
      <c r="G5198" s="177"/>
      <c r="H5198" s="177"/>
    </row>
    <row r="5199" spans="1:8" x14ac:dyDescent="0.25">
      <c r="A5199" s="793"/>
      <c r="E5199" s="176"/>
      <c r="F5199" s="176"/>
      <c r="G5199" s="177"/>
      <c r="H5199" s="177"/>
    </row>
    <row r="5200" spans="1:8" x14ac:dyDescent="0.25">
      <c r="A5200" s="793"/>
      <c r="E5200" s="176"/>
      <c r="F5200" s="176"/>
      <c r="G5200" s="177"/>
      <c r="H5200" s="177"/>
    </row>
    <row r="5201" spans="1:8" x14ac:dyDescent="0.25">
      <c r="A5201" s="793"/>
      <c r="E5201" s="176"/>
      <c r="F5201" s="176"/>
      <c r="G5201" s="177"/>
      <c r="H5201" s="177"/>
    </row>
    <row r="5202" spans="1:8" x14ac:dyDescent="0.25">
      <c r="A5202" s="793"/>
      <c r="E5202" s="176"/>
      <c r="F5202" s="176"/>
      <c r="G5202" s="177"/>
      <c r="H5202" s="177"/>
    </row>
    <row r="5203" spans="1:8" x14ac:dyDescent="0.25">
      <c r="A5203" s="793"/>
      <c r="E5203" s="176"/>
      <c r="F5203" s="176"/>
      <c r="G5203" s="177"/>
      <c r="H5203" s="177"/>
    </row>
    <row r="5204" spans="1:8" x14ac:dyDescent="0.25">
      <c r="A5204" s="793"/>
      <c r="E5204" s="176"/>
      <c r="F5204" s="176"/>
      <c r="G5204" s="177"/>
      <c r="H5204" s="177"/>
    </row>
    <row r="5205" spans="1:8" x14ac:dyDescent="0.25">
      <c r="A5205" s="793"/>
      <c r="E5205" s="176"/>
      <c r="F5205" s="176"/>
      <c r="G5205" s="177"/>
      <c r="H5205" s="177"/>
    </row>
    <row r="5206" spans="1:8" x14ac:dyDescent="0.25">
      <c r="A5206" s="793"/>
      <c r="E5206" s="176"/>
      <c r="F5206" s="176"/>
      <c r="G5206" s="177"/>
      <c r="H5206" s="177"/>
    </row>
    <row r="5207" spans="1:8" x14ac:dyDescent="0.25">
      <c r="A5207" s="793"/>
      <c r="E5207" s="176"/>
      <c r="F5207" s="176"/>
      <c r="G5207" s="177"/>
      <c r="H5207" s="177"/>
    </row>
    <row r="5208" spans="1:8" x14ac:dyDescent="0.25">
      <c r="A5208" s="793"/>
      <c r="E5208" s="176"/>
      <c r="F5208" s="176"/>
      <c r="G5208" s="177"/>
      <c r="H5208" s="177"/>
    </row>
    <row r="5209" spans="1:8" x14ac:dyDescent="0.25">
      <c r="A5209" s="793"/>
      <c r="E5209" s="176"/>
      <c r="F5209" s="176"/>
      <c r="G5209" s="177"/>
      <c r="H5209" s="177"/>
    </row>
    <row r="5210" spans="1:8" x14ac:dyDescent="0.25">
      <c r="A5210" s="793"/>
      <c r="E5210" s="176"/>
      <c r="F5210" s="176"/>
      <c r="G5210" s="177"/>
      <c r="H5210" s="177"/>
    </row>
    <row r="5211" spans="1:8" x14ac:dyDescent="0.25">
      <c r="A5211" s="793"/>
      <c r="E5211" s="176"/>
      <c r="F5211" s="176"/>
      <c r="G5211" s="177"/>
      <c r="H5211" s="177"/>
    </row>
    <row r="5212" spans="1:8" x14ac:dyDescent="0.25">
      <c r="A5212" s="793"/>
      <c r="E5212" s="176"/>
      <c r="F5212" s="176"/>
      <c r="G5212" s="177"/>
      <c r="H5212" s="177"/>
    </row>
    <row r="5213" spans="1:8" x14ac:dyDescent="0.25">
      <c r="A5213" s="793"/>
      <c r="E5213" s="176"/>
      <c r="F5213" s="176"/>
      <c r="G5213" s="177"/>
      <c r="H5213" s="177"/>
    </row>
    <row r="5214" spans="1:8" x14ac:dyDescent="0.25">
      <c r="A5214" s="793"/>
      <c r="E5214" s="176"/>
      <c r="F5214" s="176"/>
      <c r="G5214" s="177"/>
      <c r="H5214" s="177"/>
    </row>
    <row r="5215" spans="1:8" x14ac:dyDescent="0.25">
      <c r="A5215" s="793"/>
      <c r="E5215" s="176"/>
      <c r="F5215" s="176"/>
      <c r="G5215" s="177"/>
      <c r="H5215" s="177"/>
    </row>
    <row r="5216" spans="1:8" x14ac:dyDescent="0.25">
      <c r="A5216" s="793"/>
      <c r="E5216" s="176"/>
      <c r="F5216" s="176"/>
      <c r="G5216" s="177"/>
      <c r="H5216" s="177"/>
    </row>
    <row r="5217" spans="1:8" x14ac:dyDescent="0.25">
      <c r="A5217" s="793"/>
      <c r="E5217" s="176"/>
      <c r="F5217" s="176"/>
      <c r="G5217" s="177"/>
      <c r="H5217" s="177"/>
    </row>
    <row r="5218" spans="1:8" x14ac:dyDescent="0.25">
      <c r="A5218" s="793"/>
      <c r="E5218" s="176"/>
      <c r="F5218" s="176"/>
      <c r="G5218" s="177"/>
      <c r="H5218" s="177"/>
    </row>
    <row r="5219" spans="1:8" x14ac:dyDescent="0.25">
      <c r="A5219" s="793"/>
      <c r="E5219" s="176"/>
      <c r="F5219" s="176"/>
      <c r="G5219" s="177"/>
      <c r="H5219" s="177"/>
    </row>
    <row r="5220" spans="1:8" x14ac:dyDescent="0.25">
      <c r="A5220" s="793"/>
      <c r="E5220" s="176"/>
      <c r="F5220" s="176"/>
      <c r="G5220" s="177"/>
      <c r="H5220" s="177"/>
    </row>
    <row r="5221" spans="1:8" x14ac:dyDescent="0.25">
      <c r="A5221" s="793"/>
      <c r="E5221" s="176"/>
      <c r="F5221" s="176"/>
      <c r="G5221" s="177"/>
      <c r="H5221" s="177"/>
    </row>
    <row r="5222" spans="1:8" x14ac:dyDescent="0.25">
      <c r="A5222" s="793"/>
      <c r="E5222" s="176"/>
      <c r="F5222" s="176"/>
      <c r="G5222" s="177"/>
      <c r="H5222" s="177"/>
    </row>
    <row r="5223" spans="1:8" x14ac:dyDescent="0.25">
      <c r="A5223" s="793"/>
      <c r="E5223" s="176"/>
      <c r="F5223" s="176"/>
      <c r="G5223" s="177"/>
      <c r="H5223" s="177"/>
    </row>
    <row r="5224" spans="1:8" x14ac:dyDescent="0.25">
      <c r="A5224" s="793"/>
      <c r="E5224" s="176"/>
      <c r="F5224" s="176"/>
      <c r="G5224" s="177"/>
      <c r="H5224" s="177"/>
    </row>
    <row r="5225" spans="1:8" x14ac:dyDescent="0.25">
      <c r="A5225" s="793"/>
      <c r="E5225" s="176"/>
      <c r="F5225" s="176"/>
      <c r="G5225" s="177"/>
      <c r="H5225" s="177"/>
    </row>
    <row r="5226" spans="1:8" x14ac:dyDescent="0.25">
      <c r="A5226" s="793"/>
      <c r="E5226" s="176"/>
      <c r="F5226" s="176"/>
      <c r="G5226" s="177"/>
      <c r="H5226" s="177"/>
    </row>
    <row r="5227" spans="1:8" x14ac:dyDescent="0.25">
      <c r="A5227" s="793"/>
      <c r="E5227" s="176"/>
      <c r="F5227" s="176"/>
      <c r="G5227" s="177"/>
      <c r="H5227" s="177"/>
    </row>
    <row r="5228" spans="1:8" x14ac:dyDescent="0.25">
      <c r="A5228" s="793"/>
      <c r="E5228" s="176"/>
      <c r="F5228" s="176"/>
      <c r="G5228" s="177"/>
      <c r="H5228" s="177"/>
    </row>
    <row r="5229" spans="1:8" x14ac:dyDescent="0.25">
      <c r="A5229" s="793"/>
      <c r="E5229" s="176"/>
      <c r="F5229" s="176"/>
      <c r="G5229" s="177"/>
      <c r="H5229" s="177"/>
    </row>
    <row r="5230" spans="1:8" x14ac:dyDescent="0.25">
      <c r="A5230" s="793"/>
      <c r="E5230" s="176"/>
      <c r="F5230" s="176"/>
      <c r="G5230" s="177"/>
      <c r="H5230" s="177"/>
    </row>
    <row r="5231" spans="1:8" x14ac:dyDescent="0.25">
      <c r="A5231" s="793"/>
      <c r="E5231" s="176"/>
      <c r="F5231" s="176"/>
      <c r="G5231" s="177"/>
      <c r="H5231" s="177"/>
    </row>
    <row r="5232" spans="1:8" x14ac:dyDescent="0.25">
      <c r="A5232" s="793"/>
      <c r="E5232" s="176"/>
      <c r="F5232" s="176"/>
      <c r="G5232" s="177"/>
      <c r="H5232" s="177"/>
    </row>
    <row r="5233" spans="1:8" x14ac:dyDescent="0.25">
      <c r="A5233" s="793"/>
      <c r="E5233" s="176"/>
      <c r="F5233" s="176"/>
      <c r="G5233" s="177"/>
      <c r="H5233" s="177"/>
    </row>
    <row r="5234" spans="1:8" x14ac:dyDescent="0.25">
      <c r="A5234" s="793"/>
      <c r="E5234" s="176"/>
      <c r="F5234" s="176"/>
      <c r="G5234" s="177"/>
      <c r="H5234" s="177"/>
    </row>
    <row r="5235" spans="1:8" x14ac:dyDescent="0.25">
      <c r="A5235" s="793"/>
      <c r="E5235" s="176"/>
      <c r="F5235" s="176"/>
      <c r="G5235" s="177"/>
      <c r="H5235" s="177"/>
    </row>
    <row r="5236" spans="1:8" x14ac:dyDescent="0.25">
      <c r="A5236" s="793"/>
      <c r="E5236" s="176"/>
      <c r="F5236" s="176"/>
      <c r="G5236" s="177"/>
      <c r="H5236" s="177"/>
    </row>
    <row r="5237" spans="1:8" x14ac:dyDescent="0.25">
      <c r="A5237" s="793"/>
      <c r="E5237" s="176"/>
      <c r="F5237" s="176"/>
      <c r="G5237" s="177"/>
      <c r="H5237" s="177"/>
    </row>
    <row r="5238" spans="1:8" x14ac:dyDescent="0.25">
      <c r="A5238" s="793"/>
      <c r="E5238" s="176"/>
      <c r="F5238" s="176"/>
      <c r="G5238" s="177"/>
      <c r="H5238" s="177"/>
    </row>
    <row r="5239" spans="1:8" x14ac:dyDescent="0.25">
      <c r="A5239" s="793"/>
      <c r="E5239" s="176"/>
      <c r="F5239" s="176"/>
      <c r="G5239" s="177"/>
      <c r="H5239" s="177"/>
    </row>
    <row r="5240" spans="1:8" x14ac:dyDescent="0.25">
      <c r="A5240" s="793"/>
      <c r="E5240" s="176"/>
      <c r="F5240" s="176"/>
      <c r="G5240" s="177"/>
      <c r="H5240" s="177"/>
    </row>
    <row r="5241" spans="1:8" x14ac:dyDescent="0.25">
      <c r="A5241" s="793"/>
      <c r="E5241" s="176"/>
      <c r="F5241" s="176"/>
      <c r="G5241" s="177"/>
      <c r="H5241" s="177"/>
    </row>
    <row r="5242" spans="1:8" x14ac:dyDescent="0.25">
      <c r="A5242" s="793"/>
      <c r="E5242" s="176"/>
      <c r="F5242" s="176"/>
      <c r="G5242" s="177"/>
      <c r="H5242" s="177"/>
    </row>
    <row r="5243" spans="1:8" x14ac:dyDescent="0.25">
      <c r="A5243" s="793"/>
      <c r="E5243" s="176"/>
      <c r="F5243" s="176"/>
      <c r="G5243" s="177"/>
      <c r="H5243" s="177"/>
    </row>
    <row r="5244" spans="1:8" x14ac:dyDescent="0.25">
      <c r="A5244" s="793"/>
      <c r="E5244" s="176"/>
      <c r="F5244" s="176"/>
      <c r="G5244" s="177"/>
      <c r="H5244" s="177"/>
    </row>
    <row r="5245" spans="1:8" x14ac:dyDescent="0.25">
      <c r="A5245" s="793"/>
      <c r="E5245" s="176"/>
      <c r="F5245" s="176"/>
      <c r="G5245" s="177"/>
      <c r="H5245" s="177"/>
    </row>
    <row r="5246" spans="1:8" x14ac:dyDescent="0.25">
      <c r="A5246" s="793"/>
      <c r="E5246" s="176"/>
      <c r="F5246" s="176"/>
      <c r="G5246" s="177"/>
      <c r="H5246" s="177"/>
    </row>
    <row r="5247" spans="1:8" x14ac:dyDescent="0.25">
      <c r="A5247" s="793"/>
      <c r="E5247" s="176"/>
      <c r="F5247" s="176"/>
      <c r="G5247" s="177"/>
      <c r="H5247" s="177"/>
    </row>
    <row r="5248" spans="1:8" x14ac:dyDescent="0.25">
      <c r="A5248" s="793"/>
      <c r="E5248" s="176"/>
      <c r="F5248" s="176"/>
      <c r="G5248" s="177"/>
      <c r="H5248" s="177"/>
    </row>
    <row r="5249" spans="1:8" x14ac:dyDescent="0.25">
      <c r="A5249" s="793"/>
      <c r="E5249" s="176"/>
      <c r="F5249" s="176"/>
      <c r="G5249" s="177"/>
      <c r="H5249" s="177"/>
    </row>
    <row r="5250" spans="1:8" x14ac:dyDescent="0.25">
      <c r="A5250" s="793"/>
      <c r="E5250" s="176"/>
      <c r="F5250" s="176"/>
      <c r="G5250" s="177"/>
      <c r="H5250" s="177"/>
    </row>
    <row r="5251" spans="1:8" x14ac:dyDescent="0.25">
      <c r="A5251" s="793"/>
      <c r="E5251" s="176"/>
      <c r="F5251" s="176"/>
      <c r="G5251" s="177"/>
      <c r="H5251" s="177"/>
    </row>
    <row r="5252" spans="1:8" x14ac:dyDescent="0.25">
      <c r="A5252" s="793"/>
      <c r="E5252" s="176"/>
      <c r="F5252" s="176"/>
      <c r="G5252" s="177"/>
      <c r="H5252" s="177"/>
    </row>
    <row r="5253" spans="1:8" x14ac:dyDescent="0.25">
      <c r="A5253" s="793"/>
      <c r="E5253" s="176"/>
      <c r="F5253" s="176"/>
      <c r="G5253" s="177"/>
      <c r="H5253" s="177"/>
    </row>
    <row r="5254" spans="1:8" x14ac:dyDescent="0.25">
      <c r="A5254" s="793"/>
      <c r="E5254" s="176"/>
      <c r="F5254" s="176"/>
      <c r="G5254" s="177"/>
      <c r="H5254" s="177"/>
    </row>
    <row r="5255" spans="1:8" x14ac:dyDescent="0.25">
      <c r="A5255" s="793"/>
      <c r="E5255" s="176"/>
      <c r="F5255" s="176"/>
      <c r="G5255" s="177"/>
      <c r="H5255" s="177"/>
    </row>
    <row r="5256" spans="1:8" x14ac:dyDescent="0.25">
      <c r="A5256" s="793"/>
      <c r="E5256" s="176"/>
      <c r="F5256" s="176"/>
      <c r="G5256" s="177"/>
      <c r="H5256" s="177"/>
    </row>
    <row r="5257" spans="1:8" x14ac:dyDescent="0.25">
      <c r="A5257" s="793"/>
      <c r="E5257" s="176"/>
      <c r="F5257" s="176"/>
      <c r="G5257" s="177"/>
      <c r="H5257" s="177"/>
    </row>
    <row r="5258" spans="1:8" x14ac:dyDescent="0.25">
      <c r="A5258" s="793"/>
      <c r="E5258" s="176"/>
      <c r="F5258" s="176"/>
      <c r="G5258" s="177"/>
      <c r="H5258" s="177"/>
    </row>
    <row r="5259" spans="1:8" x14ac:dyDescent="0.25">
      <c r="A5259" s="793"/>
      <c r="E5259" s="176"/>
      <c r="F5259" s="176"/>
      <c r="G5259" s="177"/>
      <c r="H5259" s="177"/>
    </row>
    <row r="5260" spans="1:8" x14ac:dyDescent="0.25">
      <c r="A5260" s="793"/>
      <c r="E5260" s="176"/>
      <c r="F5260" s="176"/>
      <c r="G5260" s="177"/>
      <c r="H5260" s="177"/>
    </row>
    <row r="5261" spans="1:8" x14ac:dyDescent="0.25">
      <c r="A5261" s="793"/>
      <c r="E5261" s="176"/>
      <c r="F5261" s="176"/>
      <c r="G5261" s="177"/>
      <c r="H5261" s="177"/>
    </row>
    <row r="5262" spans="1:8" x14ac:dyDescent="0.25">
      <c r="A5262" s="793"/>
      <c r="E5262" s="176"/>
      <c r="F5262" s="176"/>
      <c r="G5262" s="177"/>
      <c r="H5262" s="177"/>
    </row>
    <row r="5263" spans="1:8" x14ac:dyDescent="0.25">
      <c r="A5263" s="793"/>
      <c r="E5263" s="176"/>
      <c r="F5263" s="176"/>
      <c r="G5263" s="177"/>
      <c r="H5263" s="177"/>
    </row>
    <row r="5264" spans="1:8" x14ac:dyDescent="0.25">
      <c r="A5264" s="793"/>
      <c r="E5264" s="176"/>
      <c r="F5264" s="176"/>
      <c r="G5264" s="177"/>
      <c r="H5264" s="177"/>
    </row>
    <row r="5265" spans="1:8" x14ac:dyDescent="0.25">
      <c r="A5265" s="793"/>
      <c r="E5265" s="176"/>
      <c r="F5265" s="176"/>
      <c r="G5265" s="177"/>
      <c r="H5265" s="177"/>
    </row>
    <row r="5266" spans="1:8" x14ac:dyDescent="0.25">
      <c r="A5266" s="793"/>
      <c r="E5266" s="176"/>
      <c r="F5266" s="176"/>
      <c r="G5266" s="177"/>
      <c r="H5266" s="177"/>
    </row>
    <row r="5267" spans="1:8" x14ac:dyDescent="0.25">
      <c r="A5267" s="793"/>
      <c r="E5267" s="176"/>
      <c r="F5267" s="176"/>
      <c r="G5267" s="177"/>
      <c r="H5267" s="177"/>
    </row>
    <row r="5268" spans="1:8" x14ac:dyDescent="0.25">
      <c r="A5268" s="793"/>
      <c r="E5268" s="176"/>
      <c r="F5268" s="176"/>
      <c r="G5268" s="177"/>
      <c r="H5268" s="177"/>
    </row>
    <row r="5269" spans="1:8" x14ac:dyDescent="0.25">
      <c r="A5269" s="793"/>
      <c r="E5269" s="176"/>
      <c r="F5269" s="176"/>
      <c r="G5269" s="177"/>
      <c r="H5269" s="177"/>
    </row>
    <row r="5270" spans="1:8" x14ac:dyDescent="0.25">
      <c r="A5270" s="793"/>
      <c r="E5270" s="176"/>
      <c r="F5270" s="176"/>
      <c r="G5270" s="177"/>
      <c r="H5270" s="177"/>
    </row>
    <row r="5271" spans="1:8" x14ac:dyDescent="0.25">
      <c r="A5271" s="793"/>
      <c r="E5271" s="176"/>
      <c r="F5271" s="176"/>
      <c r="G5271" s="177"/>
      <c r="H5271" s="177"/>
    </row>
    <row r="5272" spans="1:8" x14ac:dyDescent="0.25">
      <c r="A5272" s="793"/>
      <c r="E5272" s="176"/>
      <c r="F5272" s="176"/>
      <c r="G5272" s="177"/>
      <c r="H5272" s="177"/>
    </row>
    <row r="5273" spans="1:8" x14ac:dyDescent="0.25">
      <c r="A5273" s="793"/>
      <c r="E5273" s="176"/>
      <c r="F5273" s="176"/>
      <c r="G5273" s="177"/>
      <c r="H5273" s="177"/>
    </row>
    <row r="5274" spans="1:8" x14ac:dyDescent="0.25">
      <c r="A5274" s="793"/>
      <c r="E5274" s="176"/>
      <c r="F5274" s="176"/>
      <c r="G5274" s="177"/>
      <c r="H5274" s="177"/>
    </row>
    <row r="5275" spans="1:8" x14ac:dyDescent="0.25">
      <c r="A5275" s="793"/>
      <c r="E5275" s="176"/>
      <c r="F5275" s="176"/>
      <c r="G5275" s="177"/>
      <c r="H5275" s="177"/>
    </row>
    <row r="5276" spans="1:8" x14ac:dyDescent="0.25">
      <c r="A5276" s="793"/>
      <c r="E5276" s="176"/>
      <c r="F5276" s="176"/>
      <c r="G5276" s="177"/>
      <c r="H5276" s="177"/>
    </row>
    <row r="5277" spans="1:8" x14ac:dyDescent="0.25">
      <c r="A5277" s="793"/>
      <c r="E5277" s="176"/>
      <c r="F5277" s="176"/>
      <c r="G5277" s="177"/>
      <c r="H5277" s="177"/>
    </row>
    <row r="5278" spans="1:8" x14ac:dyDescent="0.25">
      <c r="A5278" s="793"/>
      <c r="E5278" s="176"/>
      <c r="F5278" s="176"/>
      <c r="G5278" s="177"/>
      <c r="H5278" s="177"/>
    </row>
    <row r="5279" spans="1:8" x14ac:dyDescent="0.25">
      <c r="A5279" s="793"/>
      <c r="E5279" s="176"/>
      <c r="F5279" s="176"/>
      <c r="G5279" s="177"/>
      <c r="H5279" s="177"/>
    </row>
    <row r="5280" spans="1:8" x14ac:dyDescent="0.25">
      <c r="A5280" s="793"/>
      <c r="E5280" s="176"/>
      <c r="F5280" s="176"/>
      <c r="G5280" s="177"/>
      <c r="H5280" s="177"/>
    </row>
    <row r="5281" spans="1:8" x14ac:dyDescent="0.25">
      <c r="A5281" s="793"/>
      <c r="E5281" s="176"/>
      <c r="F5281" s="176"/>
      <c r="G5281" s="177"/>
      <c r="H5281" s="177"/>
    </row>
    <row r="5282" spans="1:8" x14ac:dyDescent="0.25">
      <c r="A5282" s="793"/>
      <c r="E5282" s="176"/>
      <c r="F5282" s="176"/>
      <c r="G5282" s="177"/>
      <c r="H5282" s="177"/>
    </row>
    <row r="5283" spans="1:8" x14ac:dyDescent="0.25">
      <c r="A5283" s="793"/>
      <c r="E5283" s="176"/>
      <c r="F5283" s="176"/>
      <c r="G5283" s="177"/>
      <c r="H5283" s="177"/>
    </row>
    <row r="5284" spans="1:8" x14ac:dyDescent="0.25">
      <c r="A5284" s="793"/>
      <c r="E5284" s="176"/>
      <c r="F5284" s="176"/>
      <c r="G5284" s="177"/>
      <c r="H5284" s="177"/>
    </row>
    <row r="5285" spans="1:8" x14ac:dyDescent="0.25">
      <c r="A5285" s="793"/>
      <c r="E5285" s="176"/>
      <c r="F5285" s="176"/>
      <c r="G5285" s="177"/>
      <c r="H5285" s="177"/>
    </row>
    <row r="5286" spans="1:8" x14ac:dyDescent="0.25">
      <c r="A5286" s="793"/>
      <c r="E5286" s="176"/>
      <c r="F5286" s="176"/>
      <c r="G5286" s="177"/>
      <c r="H5286" s="177"/>
    </row>
    <row r="5287" spans="1:8" x14ac:dyDescent="0.25">
      <c r="A5287" s="793"/>
      <c r="E5287" s="176"/>
      <c r="F5287" s="176"/>
      <c r="G5287" s="177"/>
      <c r="H5287" s="177"/>
    </row>
    <row r="5288" spans="1:8" x14ac:dyDescent="0.25">
      <c r="A5288" s="793"/>
      <c r="E5288" s="176"/>
      <c r="F5288" s="176"/>
      <c r="G5288" s="177"/>
      <c r="H5288" s="177"/>
    </row>
    <row r="5289" spans="1:8" x14ac:dyDescent="0.25">
      <c r="A5289" s="793"/>
      <c r="E5289" s="176"/>
      <c r="F5289" s="176"/>
      <c r="G5289" s="177"/>
      <c r="H5289" s="177"/>
    </row>
    <row r="5290" spans="1:8" x14ac:dyDescent="0.25">
      <c r="A5290" s="793"/>
      <c r="E5290" s="176"/>
      <c r="F5290" s="176"/>
      <c r="G5290" s="177"/>
      <c r="H5290" s="177"/>
    </row>
    <row r="5291" spans="1:8" x14ac:dyDescent="0.25">
      <c r="A5291" s="793"/>
      <c r="E5291" s="176"/>
      <c r="F5291" s="176"/>
      <c r="G5291" s="177"/>
      <c r="H5291" s="177"/>
    </row>
    <row r="5292" spans="1:8" x14ac:dyDescent="0.25">
      <c r="A5292" s="793"/>
      <c r="E5292" s="176"/>
      <c r="F5292" s="176"/>
      <c r="G5292" s="177"/>
      <c r="H5292" s="177"/>
    </row>
    <row r="5293" spans="1:8" x14ac:dyDescent="0.25">
      <c r="A5293" s="793"/>
      <c r="E5293" s="176"/>
      <c r="F5293" s="176"/>
      <c r="G5293" s="177"/>
      <c r="H5293" s="177"/>
    </row>
    <row r="5294" spans="1:8" x14ac:dyDescent="0.25">
      <c r="A5294" s="793"/>
      <c r="E5294" s="176"/>
      <c r="F5294" s="176"/>
      <c r="G5294" s="177"/>
      <c r="H5294" s="177"/>
    </row>
    <row r="5295" spans="1:8" x14ac:dyDescent="0.25">
      <c r="A5295" s="793"/>
      <c r="E5295" s="176"/>
      <c r="F5295" s="176"/>
      <c r="G5295" s="177"/>
      <c r="H5295" s="177"/>
    </row>
    <row r="5296" spans="1:8" x14ac:dyDescent="0.25">
      <c r="A5296" s="793"/>
      <c r="E5296" s="176"/>
      <c r="F5296" s="176"/>
      <c r="G5296" s="177"/>
      <c r="H5296" s="177"/>
    </row>
    <row r="5297" spans="1:8" x14ac:dyDescent="0.25">
      <c r="A5297" s="793"/>
      <c r="E5297" s="176"/>
      <c r="F5297" s="176"/>
      <c r="G5297" s="177"/>
      <c r="H5297" s="177"/>
    </row>
    <row r="5298" spans="1:8" x14ac:dyDescent="0.25">
      <c r="A5298" s="793"/>
      <c r="E5298" s="176"/>
      <c r="F5298" s="176"/>
      <c r="G5298" s="177"/>
      <c r="H5298" s="177"/>
    </row>
    <row r="5299" spans="1:8" x14ac:dyDescent="0.25">
      <c r="A5299" s="793"/>
      <c r="E5299" s="176"/>
      <c r="F5299" s="176"/>
      <c r="G5299" s="177"/>
      <c r="H5299" s="177"/>
    </row>
    <row r="5300" spans="1:8" x14ac:dyDescent="0.25">
      <c r="A5300" s="793"/>
      <c r="E5300" s="176"/>
      <c r="F5300" s="176"/>
      <c r="G5300" s="177"/>
      <c r="H5300" s="177"/>
    </row>
    <row r="5301" spans="1:8" x14ac:dyDescent="0.25">
      <c r="A5301" s="793"/>
      <c r="E5301" s="176"/>
      <c r="F5301" s="176"/>
      <c r="G5301" s="177"/>
      <c r="H5301" s="177"/>
    </row>
    <row r="5302" spans="1:8" x14ac:dyDescent="0.25">
      <c r="A5302" s="793"/>
      <c r="E5302" s="176"/>
      <c r="F5302" s="176"/>
      <c r="G5302" s="177"/>
      <c r="H5302" s="177"/>
    </row>
    <row r="5303" spans="1:8" x14ac:dyDescent="0.25">
      <c r="A5303" s="793"/>
      <c r="E5303" s="176"/>
      <c r="F5303" s="176"/>
      <c r="G5303" s="177"/>
      <c r="H5303" s="177"/>
    </row>
    <row r="5304" spans="1:8" x14ac:dyDescent="0.25">
      <c r="A5304" s="793"/>
      <c r="E5304" s="176"/>
      <c r="F5304" s="176"/>
      <c r="G5304" s="177"/>
      <c r="H5304" s="177"/>
    </row>
    <row r="5305" spans="1:8" x14ac:dyDescent="0.25">
      <c r="A5305" s="793"/>
      <c r="E5305" s="176"/>
      <c r="F5305" s="176"/>
      <c r="G5305" s="177"/>
      <c r="H5305" s="177"/>
    </row>
    <row r="5306" spans="1:8" x14ac:dyDescent="0.25">
      <c r="A5306" s="793"/>
      <c r="E5306" s="176"/>
      <c r="F5306" s="176"/>
      <c r="G5306" s="177"/>
      <c r="H5306" s="177"/>
    </row>
    <row r="5307" spans="1:8" x14ac:dyDescent="0.25">
      <c r="A5307" s="793"/>
      <c r="E5307" s="176"/>
      <c r="F5307" s="176"/>
      <c r="G5307" s="177"/>
      <c r="H5307" s="177"/>
    </row>
    <row r="5308" spans="1:8" x14ac:dyDescent="0.25">
      <c r="A5308" s="793"/>
      <c r="E5308" s="176"/>
      <c r="F5308" s="176"/>
      <c r="G5308" s="177"/>
      <c r="H5308" s="177"/>
    </row>
    <row r="5309" spans="1:8" x14ac:dyDescent="0.25">
      <c r="A5309" s="793"/>
      <c r="E5309" s="176"/>
      <c r="F5309" s="176"/>
      <c r="G5309" s="177"/>
      <c r="H5309" s="177"/>
    </row>
    <row r="5310" spans="1:8" x14ac:dyDescent="0.25">
      <c r="A5310" s="793"/>
      <c r="E5310" s="176"/>
      <c r="F5310" s="176"/>
      <c r="G5310" s="177"/>
      <c r="H5310" s="177"/>
    </row>
    <row r="5311" spans="1:8" x14ac:dyDescent="0.25">
      <c r="A5311" s="793"/>
      <c r="E5311" s="176"/>
      <c r="F5311" s="176"/>
      <c r="G5311" s="177"/>
      <c r="H5311" s="177"/>
    </row>
    <row r="5312" spans="1:8" x14ac:dyDescent="0.25">
      <c r="A5312" s="793"/>
      <c r="E5312" s="176"/>
      <c r="F5312" s="176"/>
      <c r="G5312" s="177"/>
      <c r="H5312" s="177"/>
    </row>
    <row r="5313" spans="1:8" x14ac:dyDescent="0.25">
      <c r="A5313" s="793"/>
      <c r="E5313" s="176"/>
      <c r="F5313" s="176"/>
      <c r="G5313" s="177"/>
      <c r="H5313" s="177"/>
    </row>
    <row r="5314" spans="1:8" x14ac:dyDescent="0.25">
      <c r="A5314" s="793"/>
      <c r="E5314" s="176"/>
      <c r="F5314" s="176"/>
      <c r="G5314" s="177"/>
      <c r="H5314" s="177"/>
    </row>
    <row r="5315" spans="1:8" x14ac:dyDescent="0.25">
      <c r="A5315" s="793"/>
      <c r="E5315" s="176"/>
      <c r="F5315" s="176"/>
      <c r="G5315" s="177"/>
      <c r="H5315" s="177"/>
    </row>
    <row r="5316" spans="1:8" x14ac:dyDescent="0.25">
      <c r="A5316" s="793"/>
      <c r="E5316" s="176"/>
      <c r="F5316" s="176"/>
      <c r="G5316" s="177"/>
      <c r="H5316" s="177"/>
    </row>
    <row r="5317" spans="1:8" x14ac:dyDescent="0.25">
      <c r="A5317" s="793"/>
      <c r="E5317" s="176"/>
      <c r="F5317" s="176"/>
      <c r="G5317" s="177"/>
      <c r="H5317" s="177"/>
    </row>
    <row r="5318" spans="1:8" x14ac:dyDescent="0.25">
      <c r="A5318" s="793"/>
      <c r="E5318" s="176"/>
      <c r="F5318" s="176"/>
      <c r="G5318" s="177"/>
      <c r="H5318" s="177"/>
    </row>
    <row r="5319" spans="1:8" x14ac:dyDescent="0.25">
      <c r="A5319" s="793"/>
      <c r="E5319" s="176"/>
      <c r="F5319" s="176"/>
      <c r="G5319" s="177"/>
      <c r="H5319" s="177"/>
    </row>
    <row r="5320" spans="1:8" x14ac:dyDescent="0.25">
      <c r="A5320" s="793"/>
      <c r="E5320" s="176"/>
      <c r="F5320" s="176"/>
      <c r="G5320" s="177"/>
      <c r="H5320" s="177"/>
    </row>
    <row r="5321" spans="1:8" x14ac:dyDescent="0.25">
      <c r="A5321" s="793"/>
      <c r="E5321" s="176"/>
      <c r="F5321" s="176"/>
      <c r="G5321" s="177"/>
      <c r="H5321" s="177"/>
    </row>
    <row r="5322" spans="1:8" x14ac:dyDescent="0.25">
      <c r="A5322" s="793"/>
      <c r="E5322" s="176"/>
      <c r="F5322" s="176"/>
      <c r="G5322" s="177"/>
      <c r="H5322" s="177"/>
    </row>
    <row r="5323" spans="1:8" x14ac:dyDescent="0.25">
      <c r="A5323" s="793"/>
      <c r="E5323" s="176"/>
      <c r="F5323" s="176"/>
      <c r="G5323" s="177"/>
      <c r="H5323" s="177"/>
    </row>
    <row r="5324" spans="1:8" x14ac:dyDescent="0.25">
      <c r="A5324" s="793"/>
      <c r="E5324" s="176"/>
      <c r="F5324" s="176"/>
      <c r="G5324" s="177"/>
      <c r="H5324" s="177"/>
    </row>
    <row r="5325" spans="1:8" x14ac:dyDescent="0.25">
      <c r="A5325" s="793"/>
      <c r="E5325" s="176"/>
      <c r="F5325" s="176"/>
      <c r="G5325" s="177"/>
      <c r="H5325" s="177"/>
    </row>
    <row r="5326" spans="1:8" x14ac:dyDescent="0.25">
      <c r="A5326" s="793"/>
      <c r="E5326" s="176"/>
      <c r="F5326" s="176"/>
      <c r="G5326" s="177"/>
      <c r="H5326" s="177"/>
    </row>
    <row r="5327" spans="1:8" x14ac:dyDescent="0.25">
      <c r="A5327" s="793"/>
      <c r="E5327" s="176"/>
      <c r="F5327" s="176"/>
      <c r="G5327" s="177"/>
      <c r="H5327" s="177"/>
    </row>
    <row r="5328" spans="1:8" x14ac:dyDescent="0.25">
      <c r="A5328" s="793"/>
      <c r="E5328" s="176"/>
      <c r="F5328" s="176"/>
      <c r="G5328" s="177"/>
      <c r="H5328" s="177"/>
    </row>
    <row r="5329" spans="1:8" x14ac:dyDescent="0.25">
      <c r="A5329" s="793"/>
      <c r="E5329" s="176"/>
      <c r="F5329" s="176"/>
      <c r="G5329" s="177"/>
      <c r="H5329" s="177"/>
    </row>
    <row r="5330" spans="1:8" x14ac:dyDescent="0.25">
      <c r="A5330" s="793"/>
      <c r="E5330" s="176"/>
      <c r="F5330" s="176"/>
      <c r="G5330" s="177"/>
      <c r="H5330" s="177"/>
    </row>
    <row r="5331" spans="1:8" x14ac:dyDescent="0.25">
      <c r="A5331" s="793"/>
      <c r="E5331" s="176"/>
      <c r="F5331" s="176"/>
      <c r="G5331" s="177"/>
      <c r="H5331" s="177"/>
    </row>
    <row r="5332" spans="1:8" x14ac:dyDescent="0.25">
      <c r="A5332" s="793"/>
      <c r="E5332" s="176"/>
      <c r="F5332" s="176"/>
      <c r="G5332" s="177"/>
      <c r="H5332" s="177"/>
    </row>
    <row r="5333" spans="1:8" x14ac:dyDescent="0.25">
      <c r="A5333" s="793"/>
      <c r="E5333" s="176"/>
      <c r="F5333" s="176"/>
      <c r="G5333" s="177"/>
      <c r="H5333" s="177"/>
    </row>
    <row r="5334" spans="1:8" x14ac:dyDescent="0.25">
      <c r="A5334" s="793"/>
      <c r="E5334" s="176"/>
      <c r="F5334" s="176"/>
      <c r="G5334" s="177"/>
      <c r="H5334" s="177"/>
    </row>
    <row r="5335" spans="1:8" x14ac:dyDescent="0.25">
      <c r="A5335" s="793"/>
      <c r="E5335" s="176"/>
      <c r="F5335" s="176"/>
      <c r="G5335" s="177"/>
      <c r="H5335" s="177"/>
    </row>
    <row r="5336" spans="1:8" x14ac:dyDescent="0.25">
      <c r="A5336" s="793"/>
      <c r="E5336" s="176"/>
      <c r="F5336" s="176"/>
      <c r="G5336" s="177"/>
      <c r="H5336" s="177"/>
    </row>
    <row r="5337" spans="1:8" x14ac:dyDescent="0.25">
      <c r="A5337" s="793"/>
      <c r="E5337" s="176"/>
      <c r="F5337" s="176"/>
      <c r="G5337" s="177"/>
      <c r="H5337" s="177"/>
    </row>
    <row r="5338" spans="1:8" x14ac:dyDescent="0.25">
      <c r="A5338" s="793"/>
      <c r="E5338" s="176"/>
      <c r="F5338" s="176"/>
      <c r="G5338" s="177"/>
      <c r="H5338" s="177"/>
    </row>
    <row r="5339" spans="1:8" x14ac:dyDescent="0.25">
      <c r="A5339" s="793"/>
      <c r="E5339" s="176"/>
      <c r="F5339" s="176"/>
      <c r="G5339" s="177"/>
      <c r="H5339" s="177"/>
    </row>
    <row r="5340" spans="1:8" x14ac:dyDescent="0.25">
      <c r="A5340" s="793"/>
      <c r="E5340" s="176"/>
      <c r="F5340" s="176"/>
      <c r="G5340" s="177"/>
      <c r="H5340" s="177"/>
    </row>
    <row r="5341" spans="1:8" x14ac:dyDescent="0.25">
      <c r="A5341" s="793"/>
      <c r="E5341" s="176"/>
      <c r="F5341" s="176"/>
      <c r="G5341" s="177"/>
      <c r="H5341" s="177"/>
    </row>
    <row r="5342" spans="1:8" x14ac:dyDescent="0.25">
      <c r="A5342" s="793"/>
      <c r="E5342" s="176"/>
      <c r="F5342" s="176"/>
      <c r="G5342" s="177"/>
      <c r="H5342" s="177"/>
    </row>
    <row r="5343" spans="1:8" x14ac:dyDescent="0.25">
      <c r="A5343" s="793"/>
      <c r="E5343" s="176"/>
      <c r="F5343" s="176"/>
      <c r="G5343" s="177"/>
      <c r="H5343" s="177"/>
    </row>
    <row r="5344" spans="1:8" x14ac:dyDescent="0.25">
      <c r="A5344" s="793"/>
      <c r="E5344" s="176"/>
      <c r="F5344" s="176"/>
      <c r="G5344" s="177"/>
      <c r="H5344" s="177"/>
    </row>
    <row r="5345" spans="1:8" x14ac:dyDescent="0.25">
      <c r="A5345" s="793"/>
      <c r="E5345" s="176"/>
      <c r="F5345" s="176"/>
      <c r="G5345" s="177"/>
      <c r="H5345" s="177"/>
    </row>
    <row r="5346" spans="1:8" x14ac:dyDescent="0.25">
      <c r="A5346" s="793"/>
      <c r="E5346" s="176"/>
      <c r="F5346" s="176"/>
      <c r="G5346" s="177"/>
      <c r="H5346" s="177"/>
    </row>
    <row r="5347" spans="1:8" x14ac:dyDescent="0.25">
      <c r="A5347" s="793"/>
      <c r="E5347" s="176"/>
      <c r="F5347" s="176"/>
      <c r="G5347" s="177"/>
      <c r="H5347" s="177"/>
    </row>
    <row r="5348" spans="1:8" x14ac:dyDescent="0.25">
      <c r="A5348" s="793"/>
      <c r="E5348" s="176"/>
      <c r="F5348" s="176"/>
      <c r="G5348" s="177"/>
      <c r="H5348" s="177"/>
    </row>
    <row r="5349" spans="1:8" x14ac:dyDescent="0.25">
      <c r="A5349" s="793"/>
      <c r="E5349" s="176"/>
      <c r="F5349" s="176"/>
      <c r="G5349" s="177"/>
      <c r="H5349" s="177"/>
    </row>
    <row r="5350" spans="1:8" x14ac:dyDescent="0.25">
      <c r="A5350" s="793"/>
      <c r="E5350" s="176"/>
      <c r="F5350" s="176"/>
      <c r="G5350" s="177"/>
      <c r="H5350" s="177"/>
    </row>
    <row r="5351" spans="1:8" x14ac:dyDescent="0.25">
      <c r="A5351" s="793"/>
      <c r="E5351" s="176"/>
      <c r="F5351" s="176"/>
      <c r="G5351" s="177"/>
      <c r="H5351" s="177"/>
    </row>
    <row r="5352" spans="1:8" x14ac:dyDescent="0.25">
      <c r="A5352" s="793"/>
      <c r="E5352" s="176"/>
      <c r="F5352" s="176"/>
      <c r="G5352" s="177"/>
      <c r="H5352" s="177"/>
    </row>
    <row r="5353" spans="1:8" x14ac:dyDescent="0.25">
      <c r="A5353" s="793"/>
      <c r="E5353" s="176"/>
      <c r="F5353" s="176"/>
      <c r="G5353" s="177"/>
      <c r="H5353" s="177"/>
    </row>
    <row r="5354" spans="1:8" x14ac:dyDescent="0.25">
      <c r="A5354" s="793"/>
      <c r="E5354" s="176"/>
      <c r="F5354" s="176"/>
      <c r="G5354" s="177"/>
      <c r="H5354" s="177"/>
    </row>
    <row r="5355" spans="1:8" x14ac:dyDescent="0.25">
      <c r="A5355" s="793"/>
      <c r="E5355" s="176"/>
      <c r="F5355" s="176"/>
      <c r="G5355" s="177"/>
      <c r="H5355" s="177"/>
    </row>
    <row r="5356" spans="1:8" x14ac:dyDescent="0.25">
      <c r="A5356" s="793"/>
      <c r="E5356" s="176"/>
      <c r="F5356" s="176"/>
      <c r="G5356" s="177"/>
      <c r="H5356" s="177"/>
    </row>
    <row r="5357" spans="1:8" x14ac:dyDescent="0.25">
      <c r="A5357" s="793"/>
      <c r="E5357" s="176"/>
      <c r="F5357" s="176"/>
      <c r="G5357" s="177"/>
      <c r="H5357" s="177"/>
    </row>
    <row r="5358" spans="1:8" x14ac:dyDescent="0.25">
      <c r="A5358" s="793"/>
      <c r="E5358" s="176"/>
      <c r="F5358" s="176"/>
      <c r="G5358" s="177"/>
      <c r="H5358" s="177"/>
    </row>
    <row r="5359" spans="1:8" x14ac:dyDescent="0.25">
      <c r="A5359" s="793"/>
      <c r="E5359" s="176"/>
      <c r="F5359" s="176"/>
      <c r="G5359" s="177"/>
      <c r="H5359" s="177"/>
    </row>
    <row r="5360" spans="1:8" x14ac:dyDescent="0.25">
      <c r="A5360" s="793"/>
      <c r="E5360" s="176"/>
      <c r="F5360" s="176"/>
      <c r="G5360" s="177"/>
      <c r="H5360" s="177"/>
    </row>
    <row r="5361" spans="1:8" x14ac:dyDescent="0.25">
      <c r="A5361" s="793"/>
      <c r="E5361" s="176"/>
      <c r="F5361" s="176"/>
      <c r="G5361" s="177"/>
      <c r="H5361" s="177"/>
    </row>
    <row r="5362" spans="1:8" x14ac:dyDescent="0.25">
      <c r="A5362" s="793"/>
      <c r="E5362" s="176"/>
      <c r="F5362" s="176"/>
      <c r="G5362" s="177"/>
      <c r="H5362" s="177"/>
    </row>
    <row r="5363" spans="1:8" x14ac:dyDescent="0.25">
      <c r="A5363" s="793"/>
      <c r="E5363" s="176"/>
      <c r="F5363" s="176"/>
      <c r="G5363" s="177"/>
      <c r="H5363" s="177"/>
    </row>
    <row r="5364" spans="1:8" x14ac:dyDescent="0.25">
      <c r="A5364" s="793"/>
      <c r="E5364" s="176"/>
      <c r="F5364" s="176"/>
      <c r="G5364" s="177"/>
      <c r="H5364" s="177"/>
    </row>
    <row r="5365" spans="1:8" x14ac:dyDescent="0.25">
      <c r="A5365" s="793"/>
      <c r="E5365" s="176"/>
      <c r="F5365" s="176"/>
      <c r="G5365" s="177"/>
      <c r="H5365" s="177"/>
    </row>
    <row r="5366" spans="1:8" x14ac:dyDescent="0.25">
      <c r="A5366" s="793"/>
      <c r="E5366" s="176"/>
      <c r="F5366" s="176"/>
      <c r="G5366" s="177"/>
      <c r="H5366" s="177"/>
    </row>
    <row r="5367" spans="1:8" x14ac:dyDescent="0.25">
      <c r="A5367" s="793"/>
      <c r="E5367" s="176"/>
      <c r="F5367" s="176"/>
      <c r="G5367" s="177"/>
      <c r="H5367" s="177"/>
    </row>
    <row r="5368" spans="1:8" x14ac:dyDescent="0.25">
      <c r="A5368" s="793"/>
      <c r="E5368" s="176"/>
      <c r="F5368" s="176"/>
      <c r="G5368" s="177"/>
      <c r="H5368" s="177"/>
    </row>
    <row r="5369" spans="1:8" x14ac:dyDescent="0.25">
      <c r="A5369" s="793"/>
      <c r="E5369" s="176"/>
      <c r="F5369" s="176"/>
      <c r="G5369" s="177"/>
      <c r="H5369" s="177"/>
    </row>
    <row r="5370" spans="1:8" x14ac:dyDescent="0.25">
      <c r="A5370" s="793"/>
      <c r="E5370" s="176"/>
      <c r="F5370" s="176"/>
      <c r="G5370" s="177"/>
      <c r="H5370" s="177"/>
    </row>
    <row r="5371" spans="1:8" x14ac:dyDescent="0.25">
      <c r="A5371" s="793"/>
      <c r="E5371" s="176"/>
      <c r="F5371" s="176"/>
      <c r="G5371" s="177"/>
      <c r="H5371" s="177"/>
    </row>
    <row r="5372" spans="1:8" x14ac:dyDescent="0.25">
      <c r="A5372" s="793"/>
      <c r="E5372" s="176"/>
      <c r="F5372" s="176"/>
      <c r="G5372" s="177"/>
      <c r="H5372" s="177"/>
    </row>
    <row r="5373" spans="1:8" x14ac:dyDescent="0.25">
      <c r="A5373" s="793"/>
      <c r="E5373" s="176"/>
      <c r="F5373" s="176"/>
      <c r="G5373" s="177"/>
      <c r="H5373" s="177"/>
    </row>
    <row r="5374" spans="1:8" x14ac:dyDescent="0.25">
      <c r="A5374" s="793"/>
      <c r="E5374" s="176"/>
      <c r="F5374" s="176"/>
      <c r="G5374" s="177"/>
      <c r="H5374" s="177"/>
    </row>
    <row r="5375" spans="1:8" x14ac:dyDescent="0.25">
      <c r="A5375" s="793"/>
      <c r="E5375" s="176"/>
      <c r="F5375" s="176"/>
      <c r="G5375" s="177"/>
      <c r="H5375" s="177"/>
    </row>
    <row r="5376" spans="1:8" x14ac:dyDescent="0.25">
      <c r="A5376" s="793"/>
      <c r="E5376" s="176"/>
      <c r="F5376" s="176"/>
      <c r="G5376" s="177"/>
      <c r="H5376" s="177"/>
    </row>
    <row r="5377" spans="1:8" x14ac:dyDescent="0.25">
      <c r="A5377" s="793"/>
      <c r="E5377" s="176"/>
      <c r="F5377" s="176"/>
      <c r="G5377" s="177"/>
      <c r="H5377" s="177"/>
    </row>
    <row r="5378" spans="1:8" x14ac:dyDescent="0.25">
      <c r="A5378" s="793"/>
      <c r="E5378" s="176"/>
      <c r="F5378" s="176"/>
      <c r="G5378" s="177"/>
      <c r="H5378" s="177"/>
    </row>
    <row r="5379" spans="1:8" x14ac:dyDescent="0.25">
      <c r="A5379" s="793"/>
      <c r="E5379" s="176"/>
      <c r="F5379" s="176"/>
      <c r="G5379" s="177"/>
      <c r="H5379" s="177"/>
    </row>
    <row r="5380" spans="1:8" x14ac:dyDescent="0.25">
      <c r="A5380" s="793"/>
      <c r="E5380" s="176"/>
      <c r="F5380" s="176"/>
      <c r="G5380" s="177"/>
      <c r="H5380" s="177"/>
    </row>
    <row r="5381" spans="1:8" x14ac:dyDescent="0.25">
      <c r="A5381" s="793"/>
      <c r="E5381" s="176"/>
      <c r="F5381" s="176"/>
      <c r="G5381" s="177"/>
      <c r="H5381" s="177"/>
    </row>
    <row r="5382" spans="1:8" x14ac:dyDescent="0.25">
      <c r="A5382" s="793"/>
      <c r="E5382" s="176"/>
      <c r="F5382" s="176"/>
      <c r="G5382" s="177"/>
      <c r="H5382" s="177"/>
    </row>
    <row r="5383" spans="1:8" x14ac:dyDescent="0.25">
      <c r="A5383" s="793"/>
      <c r="E5383" s="176"/>
      <c r="F5383" s="176"/>
      <c r="G5383" s="177"/>
      <c r="H5383" s="177"/>
    </row>
    <row r="5384" spans="1:8" x14ac:dyDescent="0.25">
      <c r="A5384" s="793"/>
      <c r="E5384" s="176"/>
      <c r="F5384" s="176"/>
      <c r="G5384" s="177"/>
      <c r="H5384" s="177"/>
    </row>
    <row r="5385" spans="1:8" x14ac:dyDescent="0.25">
      <c r="A5385" s="793"/>
      <c r="E5385" s="176"/>
      <c r="F5385" s="176"/>
      <c r="G5385" s="177"/>
      <c r="H5385" s="177"/>
    </row>
    <row r="5386" spans="1:8" x14ac:dyDescent="0.25">
      <c r="A5386" s="793"/>
      <c r="E5386" s="176"/>
      <c r="F5386" s="176"/>
      <c r="G5386" s="177"/>
      <c r="H5386" s="177"/>
    </row>
    <row r="5387" spans="1:8" x14ac:dyDescent="0.25">
      <c r="A5387" s="793"/>
      <c r="E5387" s="176"/>
      <c r="F5387" s="176"/>
      <c r="G5387" s="177"/>
      <c r="H5387" s="177"/>
    </row>
    <row r="5388" spans="1:8" x14ac:dyDescent="0.25">
      <c r="A5388" s="793"/>
      <c r="E5388" s="176"/>
      <c r="F5388" s="176"/>
      <c r="G5388" s="177"/>
      <c r="H5388" s="177"/>
    </row>
    <row r="5389" spans="1:8" x14ac:dyDescent="0.25">
      <c r="A5389" s="793"/>
      <c r="E5389" s="176"/>
      <c r="F5389" s="176"/>
      <c r="G5389" s="177"/>
      <c r="H5389" s="177"/>
    </row>
    <row r="5390" spans="1:8" x14ac:dyDescent="0.25">
      <c r="A5390" s="793"/>
      <c r="E5390" s="176"/>
      <c r="F5390" s="176"/>
      <c r="G5390" s="177"/>
      <c r="H5390" s="177"/>
    </row>
    <row r="5391" spans="1:8" x14ac:dyDescent="0.25">
      <c r="A5391" s="793"/>
      <c r="E5391" s="176"/>
      <c r="F5391" s="176"/>
      <c r="G5391" s="177"/>
      <c r="H5391" s="177"/>
    </row>
    <row r="5392" spans="1:8" x14ac:dyDescent="0.25">
      <c r="A5392" s="793"/>
      <c r="E5392" s="176"/>
      <c r="F5392" s="176"/>
      <c r="G5392" s="177"/>
      <c r="H5392" s="177"/>
    </row>
    <row r="5393" spans="1:8" x14ac:dyDescent="0.25">
      <c r="A5393" s="793"/>
      <c r="E5393" s="176"/>
      <c r="F5393" s="176"/>
      <c r="G5393" s="177"/>
      <c r="H5393" s="177"/>
    </row>
    <row r="5394" spans="1:8" x14ac:dyDescent="0.25">
      <c r="A5394" s="793"/>
      <c r="E5394" s="176"/>
      <c r="F5394" s="176"/>
      <c r="G5394" s="177"/>
      <c r="H5394" s="177"/>
    </row>
    <row r="5395" spans="1:8" x14ac:dyDescent="0.25">
      <c r="A5395" s="793"/>
      <c r="E5395" s="176"/>
      <c r="F5395" s="176"/>
      <c r="G5395" s="177"/>
      <c r="H5395" s="177"/>
    </row>
    <row r="5396" spans="1:8" x14ac:dyDescent="0.25">
      <c r="A5396" s="793"/>
      <c r="E5396" s="176"/>
      <c r="F5396" s="176"/>
      <c r="G5396" s="177"/>
      <c r="H5396" s="177"/>
    </row>
    <row r="5397" spans="1:8" x14ac:dyDescent="0.25">
      <c r="A5397" s="793"/>
      <c r="E5397" s="176"/>
      <c r="F5397" s="176"/>
      <c r="G5397" s="177"/>
      <c r="H5397" s="177"/>
    </row>
    <row r="5398" spans="1:8" x14ac:dyDescent="0.25">
      <c r="A5398" s="793"/>
      <c r="E5398" s="176"/>
      <c r="F5398" s="176"/>
      <c r="G5398" s="177"/>
      <c r="H5398" s="177"/>
    </row>
    <row r="5399" spans="1:8" x14ac:dyDescent="0.25">
      <c r="A5399" s="793"/>
      <c r="E5399" s="176"/>
      <c r="F5399" s="176"/>
      <c r="G5399" s="177"/>
      <c r="H5399" s="177"/>
    </row>
    <row r="5400" spans="1:8" x14ac:dyDescent="0.25">
      <c r="A5400" s="793"/>
      <c r="E5400" s="176"/>
      <c r="F5400" s="176"/>
      <c r="G5400" s="177"/>
      <c r="H5400" s="177"/>
    </row>
    <row r="5401" spans="1:8" x14ac:dyDescent="0.25">
      <c r="A5401" s="793"/>
      <c r="E5401" s="176"/>
      <c r="F5401" s="176"/>
      <c r="G5401" s="177"/>
      <c r="H5401" s="177"/>
    </row>
    <row r="5402" spans="1:8" x14ac:dyDescent="0.25">
      <c r="A5402" s="793"/>
      <c r="E5402" s="176"/>
      <c r="F5402" s="176"/>
      <c r="G5402" s="177"/>
      <c r="H5402" s="177"/>
    </row>
    <row r="5403" spans="1:8" x14ac:dyDescent="0.25">
      <c r="A5403" s="793"/>
      <c r="E5403" s="176"/>
      <c r="F5403" s="176"/>
      <c r="G5403" s="177"/>
      <c r="H5403" s="177"/>
    </row>
    <row r="5404" spans="1:8" x14ac:dyDescent="0.25">
      <c r="A5404" s="793"/>
      <c r="E5404" s="176"/>
      <c r="F5404" s="176"/>
      <c r="G5404" s="177"/>
      <c r="H5404" s="177"/>
    </row>
    <row r="5405" spans="1:8" x14ac:dyDescent="0.25">
      <c r="A5405" s="793"/>
      <c r="E5405" s="176"/>
      <c r="F5405" s="176"/>
      <c r="G5405" s="177"/>
      <c r="H5405" s="177"/>
    </row>
    <row r="5406" spans="1:8" x14ac:dyDescent="0.25">
      <c r="A5406" s="793"/>
      <c r="E5406" s="176"/>
      <c r="F5406" s="176"/>
      <c r="G5406" s="177"/>
      <c r="H5406" s="177"/>
    </row>
    <row r="5407" spans="1:8" x14ac:dyDescent="0.25">
      <c r="A5407" s="793"/>
      <c r="E5407" s="176"/>
      <c r="F5407" s="176"/>
      <c r="G5407" s="177"/>
      <c r="H5407" s="177"/>
    </row>
    <row r="5408" spans="1:8" x14ac:dyDescent="0.25">
      <c r="A5408" s="793"/>
      <c r="E5408" s="176"/>
      <c r="F5408" s="176"/>
      <c r="G5408" s="177"/>
      <c r="H5408" s="177"/>
    </row>
    <row r="5409" spans="1:8" x14ac:dyDescent="0.25">
      <c r="A5409" s="793"/>
      <c r="E5409" s="176"/>
      <c r="F5409" s="176"/>
      <c r="G5409" s="177"/>
      <c r="H5409" s="177"/>
    </row>
    <row r="5410" spans="1:8" x14ac:dyDescent="0.25">
      <c r="A5410" s="793"/>
      <c r="E5410" s="176"/>
      <c r="F5410" s="176"/>
      <c r="G5410" s="177"/>
      <c r="H5410" s="177"/>
    </row>
    <row r="5411" spans="1:8" x14ac:dyDescent="0.25">
      <c r="A5411" s="793"/>
      <c r="E5411" s="176"/>
      <c r="F5411" s="176"/>
      <c r="G5411" s="177"/>
      <c r="H5411" s="177"/>
    </row>
    <row r="5412" spans="1:8" x14ac:dyDescent="0.25">
      <c r="A5412" s="793"/>
      <c r="E5412" s="176"/>
      <c r="F5412" s="176"/>
      <c r="G5412" s="177"/>
      <c r="H5412" s="177"/>
    </row>
    <row r="5413" spans="1:8" x14ac:dyDescent="0.25">
      <c r="A5413" s="793"/>
      <c r="E5413" s="176"/>
      <c r="F5413" s="176"/>
      <c r="G5413" s="177"/>
      <c r="H5413" s="177"/>
    </row>
    <row r="5414" spans="1:8" x14ac:dyDescent="0.25">
      <c r="A5414" s="793"/>
      <c r="E5414" s="176"/>
      <c r="F5414" s="176"/>
      <c r="G5414" s="177"/>
      <c r="H5414" s="177"/>
    </row>
    <row r="5415" spans="1:8" x14ac:dyDescent="0.25">
      <c r="A5415" s="793"/>
      <c r="E5415" s="176"/>
      <c r="F5415" s="176"/>
      <c r="G5415" s="177"/>
      <c r="H5415" s="177"/>
    </row>
    <row r="5416" spans="1:8" x14ac:dyDescent="0.25">
      <c r="A5416" s="793"/>
      <c r="E5416" s="176"/>
      <c r="F5416" s="176"/>
      <c r="G5416" s="177"/>
      <c r="H5416" s="177"/>
    </row>
    <row r="5417" spans="1:8" x14ac:dyDescent="0.25">
      <c r="A5417" s="793"/>
      <c r="E5417" s="176"/>
      <c r="F5417" s="176"/>
      <c r="G5417" s="177"/>
      <c r="H5417" s="177"/>
    </row>
    <row r="5418" spans="1:8" x14ac:dyDescent="0.25">
      <c r="A5418" s="793"/>
      <c r="E5418" s="176"/>
      <c r="F5418" s="176"/>
      <c r="G5418" s="177"/>
      <c r="H5418" s="177"/>
    </row>
    <row r="5419" spans="1:8" x14ac:dyDescent="0.25">
      <c r="A5419" s="793"/>
      <c r="E5419" s="176"/>
      <c r="F5419" s="176"/>
      <c r="G5419" s="177"/>
      <c r="H5419" s="177"/>
    </row>
    <row r="5420" spans="1:8" x14ac:dyDescent="0.25">
      <c r="A5420" s="793"/>
      <c r="E5420" s="176"/>
      <c r="F5420" s="176"/>
      <c r="G5420" s="177"/>
      <c r="H5420" s="177"/>
    </row>
    <row r="5421" spans="1:8" x14ac:dyDescent="0.25">
      <c r="A5421" s="793"/>
      <c r="E5421" s="176"/>
      <c r="F5421" s="176"/>
      <c r="G5421" s="177"/>
      <c r="H5421" s="177"/>
    </row>
    <row r="5422" spans="1:8" x14ac:dyDescent="0.25">
      <c r="A5422" s="793"/>
      <c r="E5422" s="176"/>
      <c r="F5422" s="176"/>
      <c r="G5422" s="177"/>
      <c r="H5422" s="177"/>
    </row>
    <row r="5423" spans="1:8" x14ac:dyDescent="0.25">
      <c r="A5423" s="793"/>
      <c r="E5423" s="176"/>
      <c r="F5423" s="176"/>
      <c r="G5423" s="177"/>
      <c r="H5423" s="177"/>
    </row>
    <row r="5424" spans="1:8" x14ac:dyDescent="0.25">
      <c r="A5424" s="793"/>
      <c r="E5424" s="176"/>
      <c r="F5424" s="176"/>
      <c r="G5424" s="177"/>
      <c r="H5424" s="177"/>
    </row>
    <row r="5425" spans="1:8" x14ac:dyDescent="0.25">
      <c r="A5425" s="793"/>
      <c r="E5425" s="176"/>
      <c r="F5425" s="176"/>
      <c r="G5425" s="177"/>
      <c r="H5425" s="177"/>
    </row>
    <row r="5426" spans="1:8" x14ac:dyDescent="0.25">
      <c r="A5426" s="793"/>
      <c r="E5426" s="176"/>
      <c r="F5426" s="176"/>
      <c r="G5426" s="177"/>
      <c r="H5426" s="177"/>
    </row>
    <row r="5427" spans="1:8" x14ac:dyDescent="0.25">
      <c r="A5427" s="793"/>
      <c r="E5427" s="176"/>
      <c r="F5427" s="176"/>
      <c r="G5427" s="177"/>
      <c r="H5427" s="177"/>
    </row>
    <row r="5428" spans="1:8" x14ac:dyDescent="0.25">
      <c r="A5428" s="793"/>
      <c r="E5428" s="176"/>
      <c r="F5428" s="176"/>
      <c r="G5428" s="177"/>
      <c r="H5428" s="177"/>
    </row>
    <row r="5429" spans="1:8" x14ac:dyDescent="0.25">
      <c r="A5429" s="793"/>
      <c r="E5429" s="176"/>
      <c r="F5429" s="176"/>
      <c r="G5429" s="177"/>
      <c r="H5429" s="177"/>
    </row>
    <row r="5430" spans="1:8" x14ac:dyDescent="0.25">
      <c r="A5430" s="793"/>
      <c r="E5430" s="176"/>
      <c r="F5430" s="176"/>
      <c r="G5430" s="177"/>
      <c r="H5430" s="177"/>
    </row>
    <row r="5431" spans="1:8" x14ac:dyDescent="0.25">
      <c r="A5431" s="793"/>
      <c r="E5431" s="176"/>
      <c r="F5431" s="176"/>
      <c r="G5431" s="177"/>
      <c r="H5431" s="177"/>
    </row>
    <row r="5432" spans="1:8" x14ac:dyDescent="0.25">
      <c r="A5432" s="793"/>
      <c r="E5432" s="176"/>
      <c r="F5432" s="176"/>
      <c r="G5432" s="177"/>
      <c r="H5432" s="177"/>
    </row>
    <row r="5433" spans="1:8" x14ac:dyDescent="0.25">
      <c r="A5433" s="793"/>
      <c r="E5433" s="176"/>
      <c r="F5433" s="176"/>
      <c r="G5433" s="177"/>
      <c r="H5433" s="177"/>
    </row>
    <row r="5434" spans="1:8" x14ac:dyDescent="0.25">
      <c r="A5434" s="793"/>
      <c r="E5434" s="176"/>
      <c r="F5434" s="176"/>
      <c r="G5434" s="177"/>
      <c r="H5434" s="177"/>
    </row>
    <row r="5435" spans="1:8" x14ac:dyDescent="0.25">
      <c r="A5435" s="793"/>
      <c r="E5435" s="176"/>
      <c r="F5435" s="176"/>
      <c r="G5435" s="177"/>
      <c r="H5435" s="177"/>
    </row>
    <row r="5436" spans="1:8" x14ac:dyDescent="0.25">
      <c r="A5436" s="793"/>
      <c r="E5436" s="176"/>
      <c r="F5436" s="176"/>
      <c r="G5436" s="177"/>
      <c r="H5436" s="177"/>
    </row>
    <row r="5437" spans="1:8" x14ac:dyDescent="0.25">
      <c r="A5437" s="793"/>
      <c r="E5437" s="176"/>
      <c r="F5437" s="176"/>
      <c r="G5437" s="177"/>
      <c r="H5437" s="177"/>
    </row>
    <row r="5438" spans="1:8" x14ac:dyDescent="0.25">
      <c r="A5438" s="793"/>
      <c r="E5438" s="176"/>
      <c r="F5438" s="176"/>
      <c r="G5438" s="177"/>
      <c r="H5438" s="177"/>
    </row>
    <row r="5439" spans="1:8" x14ac:dyDescent="0.25">
      <c r="A5439" s="793"/>
      <c r="E5439" s="176"/>
      <c r="F5439" s="176"/>
      <c r="G5439" s="177"/>
      <c r="H5439" s="177"/>
    </row>
    <row r="5440" spans="1:8" x14ac:dyDescent="0.25">
      <c r="A5440" s="793"/>
      <c r="E5440" s="176"/>
      <c r="F5440" s="176"/>
      <c r="G5440" s="177"/>
      <c r="H5440" s="177"/>
    </row>
    <row r="5441" spans="1:8" x14ac:dyDescent="0.25">
      <c r="A5441" s="793"/>
      <c r="E5441" s="176"/>
      <c r="F5441" s="176"/>
      <c r="G5441" s="177"/>
      <c r="H5441" s="177"/>
    </row>
    <row r="5442" spans="1:8" x14ac:dyDescent="0.25">
      <c r="A5442" s="793"/>
      <c r="E5442" s="176"/>
      <c r="F5442" s="176"/>
      <c r="G5442" s="177"/>
      <c r="H5442" s="177"/>
    </row>
    <row r="5443" spans="1:8" x14ac:dyDescent="0.25">
      <c r="A5443" s="793"/>
      <c r="E5443" s="176"/>
      <c r="F5443" s="176"/>
      <c r="G5443" s="177"/>
      <c r="H5443" s="177"/>
    </row>
    <row r="5444" spans="1:8" x14ac:dyDescent="0.25">
      <c r="A5444" s="793"/>
      <c r="E5444" s="176"/>
      <c r="F5444" s="176"/>
      <c r="G5444" s="177"/>
      <c r="H5444" s="177"/>
    </row>
    <row r="5445" spans="1:8" x14ac:dyDescent="0.25">
      <c r="A5445" s="793"/>
      <c r="E5445" s="176"/>
      <c r="F5445" s="176"/>
      <c r="G5445" s="177"/>
      <c r="H5445" s="177"/>
    </row>
    <row r="5446" spans="1:8" x14ac:dyDescent="0.25">
      <c r="A5446" s="793"/>
      <c r="E5446" s="176"/>
      <c r="F5446" s="176"/>
      <c r="G5446" s="177"/>
      <c r="H5446" s="177"/>
    </row>
    <row r="5447" spans="1:8" x14ac:dyDescent="0.25">
      <c r="A5447" s="793"/>
      <c r="E5447" s="176"/>
      <c r="F5447" s="176"/>
      <c r="G5447" s="177"/>
      <c r="H5447" s="177"/>
    </row>
    <row r="5448" spans="1:8" x14ac:dyDescent="0.25">
      <c r="A5448" s="793"/>
      <c r="E5448" s="176"/>
      <c r="F5448" s="176"/>
      <c r="G5448" s="177"/>
      <c r="H5448" s="177"/>
    </row>
    <row r="5449" spans="1:8" x14ac:dyDescent="0.25">
      <c r="A5449" s="793"/>
      <c r="E5449" s="176"/>
      <c r="F5449" s="176"/>
      <c r="G5449" s="177"/>
      <c r="H5449" s="177"/>
    </row>
    <row r="5450" spans="1:8" x14ac:dyDescent="0.25">
      <c r="A5450" s="793"/>
      <c r="E5450" s="176"/>
      <c r="F5450" s="176"/>
      <c r="G5450" s="177"/>
      <c r="H5450" s="177"/>
    </row>
    <row r="5451" spans="1:8" x14ac:dyDescent="0.25">
      <c r="A5451" s="793"/>
      <c r="E5451" s="176"/>
      <c r="F5451" s="176"/>
      <c r="G5451" s="177"/>
      <c r="H5451" s="177"/>
    </row>
    <row r="5452" spans="1:8" x14ac:dyDescent="0.25">
      <c r="A5452" s="793"/>
      <c r="E5452" s="176"/>
      <c r="F5452" s="176"/>
      <c r="G5452" s="177"/>
      <c r="H5452" s="177"/>
    </row>
    <row r="5453" spans="1:8" x14ac:dyDescent="0.25">
      <c r="A5453" s="793"/>
      <c r="E5453" s="176"/>
      <c r="F5453" s="176"/>
      <c r="G5453" s="177"/>
      <c r="H5453" s="177"/>
    </row>
    <row r="5454" spans="1:8" x14ac:dyDescent="0.25">
      <c r="A5454" s="793"/>
      <c r="E5454" s="176"/>
      <c r="F5454" s="176"/>
      <c r="G5454" s="177"/>
      <c r="H5454" s="177"/>
    </row>
    <row r="5455" spans="1:8" x14ac:dyDescent="0.25">
      <c r="A5455" s="793"/>
      <c r="E5455" s="176"/>
      <c r="F5455" s="176"/>
      <c r="G5455" s="177"/>
      <c r="H5455" s="177"/>
    </row>
    <row r="5456" spans="1:8" x14ac:dyDescent="0.25">
      <c r="A5456" s="793"/>
      <c r="E5456" s="176"/>
      <c r="F5456" s="176"/>
      <c r="G5456" s="177"/>
      <c r="H5456" s="177"/>
    </row>
    <row r="5457" spans="1:8" x14ac:dyDescent="0.25">
      <c r="A5457" s="793"/>
      <c r="E5457" s="176"/>
      <c r="F5457" s="176"/>
      <c r="G5457" s="177"/>
      <c r="H5457" s="177"/>
    </row>
    <row r="5458" spans="1:8" x14ac:dyDescent="0.25">
      <c r="A5458" s="793"/>
      <c r="E5458" s="176"/>
      <c r="F5458" s="176"/>
      <c r="G5458" s="177"/>
      <c r="H5458" s="177"/>
    </row>
    <row r="5459" spans="1:8" x14ac:dyDescent="0.25">
      <c r="A5459" s="793"/>
      <c r="E5459" s="176"/>
      <c r="F5459" s="176"/>
      <c r="G5459" s="177"/>
      <c r="H5459" s="177"/>
    </row>
    <row r="5460" spans="1:8" x14ac:dyDescent="0.25">
      <c r="A5460" s="793"/>
      <c r="E5460" s="176"/>
      <c r="F5460" s="176"/>
      <c r="G5460" s="177"/>
      <c r="H5460" s="177"/>
    </row>
    <row r="5461" spans="1:8" x14ac:dyDescent="0.25">
      <c r="A5461" s="793"/>
      <c r="E5461" s="176"/>
      <c r="F5461" s="176"/>
      <c r="G5461" s="177"/>
      <c r="H5461" s="177"/>
    </row>
    <row r="5462" spans="1:8" x14ac:dyDescent="0.25">
      <c r="A5462" s="793"/>
      <c r="E5462" s="176"/>
      <c r="F5462" s="176"/>
      <c r="G5462" s="177"/>
      <c r="H5462" s="177"/>
    </row>
    <row r="5463" spans="1:8" x14ac:dyDescent="0.25">
      <c r="A5463" s="793"/>
      <c r="E5463" s="176"/>
      <c r="F5463" s="176"/>
      <c r="G5463" s="177"/>
      <c r="H5463" s="177"/>
    </row>
    <row r="5464" spans="1:8" x14ac:dyDescent="0.25">
      <c r="A5464" s="793"/>
      <c r="E5464" s="176"/>
      <c r="F5464" s="176"/>
      <c r="G5464" s="177"/>
      <c r="H5464" s="177"/>
    </row>
    <row r="5465" spans="1:8" x14ac:dyDescent="0.25">
      <c r="A5465" s="793"/>
      <c r="E5465" s="176"/>
      <c r="F5465" s="176"/>
      <c r="G5465" s="177"/>
      <c r="H5465" s="177"/>
    </row>
    <row r="5466" spans="1:8" x14ac:dyDescent="0.25">
      <c r="A5466" s="793"/>
      <c r="E5466" s="176"/>
      <c r="F5466" s="176"/>
      <c r="G5466" s="177"/>
      <c r="H5466" s="177"/>
    </row>
    <row r="5467" spans="1:8" x14ac:dyDescent="0.25">
      <c r="A5467" s="793"/>
      <c r="E5467" s="176"/>
      <c r="F5467" s="176"/>
      <c r="G5467" s="177"/>
      <c r="H5467" s="177"/>
    </row>
    <row r="5468" spans="1:8" x14ac:dyDescent="0.25">
      <c r="A5468" s="793"/>
      <c r="E5468" s="176"/>
      <c r="F5468" s="176"/>
      <c r="G5468" s="177"/>
      <c r="H5468" s="177"/>
    </row>
    <row r="5469" spans="1:8" x14ac:dyDescent="0.25">
      <c r="A5469" s="793"/>
      <c r="E5469" s="176"/>
      <c r="F5469" s="176"/>
      <c r="G5469" s="177"/>
      <c r="H5469" s="177"/>
    </row>
    <row r="5470" spans="1:8" x14ac:dyDescent="0.25">
      <c r="A5470" s="793"/>
      <c r="E5470" s="176"/>
      <c r="F5470" s="176"/>
      <c r="G5470" s="177"/>
      <c r="H5470" s="177"/>
    </row>
    <row r="5471" spans="1:8" x14ac:dyDescent="0.25">
      <c r="A5471" s="793"/>
      <c r="E5471" s="176"/>
      <c r="F5471" s="176"/>
      <c r="G5471" s="177"/>
      <c r="H5471" s="177"/>
    </row>
    <row r="5472" spans="1:8" x14ac:dyDescent="0.25">
      <c r="A5472" s="793"/>
      <c r="E5472" s="176"/>
      <c r="F5472" s="176"/>
      <c r="G5472" s="177"/>
      <c r="H5472" s="177"/>
    </row>
    <row r="5473" spans="1:8" x14ac:dyDescent="0.25">
      <c r="A5473" s="793"/>
      <c r="E5473" s="176"/>
      <c r="F5473" s="176"/>
      <c r="G5473" s="177"/>
      <c r="H5473" s="177"/>
    </row>
    <row r="5474" spans="1:8" x14ac:dyDescent="0.25">
      <c r="A5474" s="793"/>
      <c r="E5474" s="176"/>
      <c r="F5474" s="176"/>
      <c r="G5474" s="177"/>
      <c r="H5474" s="177"/>
    </row>
    <row r="5475" spans="1:8" x14ac:dyDescent="0.25">
      <c r="A5475" s="793"/>
      <c r="E5475" s="176"/>
      <c r="F5475" s="176"/>
      <c r="G5475" s="177"/>
      <c r="H5475" s="177"/>
    </row>
    <row r="5476" spans="1:8" x14ac:dyDescent="0.25">
      <c r="A5476" s="793"/>
      <c r="E5476" s="176"/>
      <c r="F5476" s="176"/>
      <c r="G5476" s="177"/>
      <c r="H5476" s="177"/>
    </row>
    <row r="5477" spans="1:8" x14ac:dyDescent="0.25">
      <c r="A5477" s="793"/>
      <c r="E5477" s="176"/>
      <c r="F5477" s="176"/>
      <c r="G5477" s="177"/>
      <c r="H5477" s="177"/>
    </row>
    <row r="5478" spans="1:8" x14ac:dyDescent="0.25">
      <c r="A5478" s="793"/>
      <c r="E5478" s="176"/>
      <c r="F5478" s="176"/>
      <c r="G5478" s="177"/>
      <c r="H5478" s="177"/>
    </row>
    <row r="5479" spans="1:8" x14ac:dyDescent="0.25">
      <c r="A5479" s="793"/>
      <c r="E5479" s="176"/>
      <c r="F5479" s="176"/>
      <c r="G5479" s="177"/>
      <c r="H5479" s="177"/>
    </row>
    <row r="5480" spans="1:8" x14ac:dyDescent="0.25">
      <c r="A5480" s="793"/>
      <c r="E5480" s="176"/>
      <c r="F5480" s="176"/>
      <c r="G5480" s="177"/>
      <c r="H5480" s="177"/>
    </row>
    <row r="5481" spans="1:8" x14ac:dyDescent="0.25">
      <c r="A5481" s="793"/>
      <c r="E5481" s="176"/>
      <c r="F5481" s="176"/>
      <c r="G5481" s="177"/>
      <c r="H5481" s="177"/>
    </row>
    <row r="5482" spans="1:8" x14ac:dyDescent="0.25">
      <c r="A5482" s="793"/>
      <c r="E5482" s="176"/>
      <c r="F5482" s="176"/>
      <c r="G5482" s="177"/>
      <c r="H5482" s="177"/>
    </row>
    <row r="5483" spans="1:8" x14ac:dyDescent="0.25">
      <c r="A5483" s="793"/>
      <c r="E5483" s="176"/>
      <c r="F5483" s="176"/>
      <c r="G5483" s="177"/>
      <c r="H5483" s="177"/>
    </row>
    <row r="5484" spans="1:8" x14ac:dyDescent="0.25">
      <c r="A5484" s="793"/>
      <c r="E5484" s="176"/>
      <c r="F5484" s="176"/>
      <c r="G5484" s="177"/>
      <c r="H5484" s="177"/>
    </row>
    <row r="5485" spans="1:8" x14ac:dyDescent="0.25">
      <c r="A5485" s="793"/>
      <c r="E5485" s="176"/>
      <c r="F5485" s="176"/>
      <c r="G5485" s="177"/>
      <c r="H5485" s="177"/>
    </row>
    <row r="5486" spans="1:8" x14ac:dyDescent="0.25">
      <c r="A5486" s="793"/>
      <c r="E5486" s="176"/>
      <c r="F5486" s="176"/>
      <c r="G5486" s="177"/>
      <c r="H5486" s="177"/>
    </row>
    <row r="5487" spans="1:8" x14ac:dyDescent="0.25">
      <c r="A5487" s="793"/>
      <c r="E5487" s="176"/>
      <c r="F5487" s="176"/>
      <c r="G5487" s="177"/>
      <c r="H5487" s="177"/>
    </row>
    <row r="5488" spans="1:8" x14ac:dyDescent="0.25">
      <c r="A5488" s="793"/>
      <c r="E5488" s="176"/>
      <c r="F5488" s="176"/>
      <c r="G5488" s="177"/>
      <c r="H5488" s="177"/>
    </row>
    <row r="5489" spans="1:8" x14ac:dyDescent="0.25">
      <c r="A5489" s="793"/>
      <c r="E5489" s="176"/>
      <c r="F5489" s="176"/>
      <c r="G5489" s="177"/>
      <c r="H5489" s="177"/>
    </row>
    <row r="5490" spans="1:8" x14ac:dyDescent="0.25">
      <c r="A5490" s="793"/>
      <c r="E5490" s="176"/>
      <c r="F5490" s="176"/>
      <c r="G5490" s="177"/>
      <c r="H5490" s="177"/>
    </row>
    <row r="5491" spans="1:8" x14ac:dyDescent="0.25">
      <c r="A5491" s="793"/>
      <c r="E5491" s="176"/>
      <c r="F5491" s="176"/>
      <c r="G5491" s="177"/>
      <c r="H5491" s="177"/>
    </row>
    <row r="5492" spans="1:8" x14ac:dyDescent="0.25">
      <c r="A5492" s="793"/>
      <c r="E5492" s="176"/>
      <c r="F5492" s="176"/>
      <c r="G5492" s="177"/>
      <c r="H5492" s="177"/>
    </row>
    <row r="5493" spans="1:8" x14ac:dyDescent="0.25">
      <c r="A5493" s="793"/>
      <c r="E5493" s="176"/>
      <c r="F5493" s="176"/>
      <c r="G5493" s="177"/>
      <c r="H5493" s="177"/>
    </row>
    <row r="5494" spans="1:8" x14ac:dyDescent="0.25">
      <c r="A5494" s="793"/>
      <c r="E5494" s="176"/>
      <c r="F5494" s="176"/>
      <c r="G5494" s="177"/>
      <c r="H5494" s="177"/>
    </row>
    <row r="5495" spans="1:8" x14ac:dyDescent="0.25">
      <c r="A5495" s="793"/>
      <c r="E5495" s="176"/>
      <c r="F5495" s="176"/>
      <c r="G5495" s="177"/>
      <c r="H5495" s="177"/>
    </row>
    <row r="5496" spans="1:8" x14ac:dyDescent="0.25">
      <c r="A5496" s="793"/>
      <c r="E5496" s="176"/>
      <c r="F5496" s="176"/>
      <c r="G5496" s="177"/>
      <c r="H5496" s="177"/>
    </row>
    <row r="5497" spans="1:8" x14ac:dyDescent="0.25">
      <c r="A5497" s="793"/>
      <c r="E5497" s="176"/>
      <c r="F5497" s="176"/>
      <c r="G5497" s="177"/>
      <c r="H5497" s="177"/>
    </row>
    <row r="5498" spans="1:8" x14ac:dyDescent="0.25">
      <c r="A5498" s="793"/>
      <c r="E5498" s="176"/>
      <c r="F5498" s="176"/>
      <c r="G5498" s="177"/>
      <c r="H5498" s="177"/>
    </row>
    <row r="5499" spans="1:8" x14ac:dyDescent="0.25">
      <c r="A5499" s="793"/>
      <c r="E5499" s="176"/>
      <c r="F5499" s="176"/>
      <c r="G5499" s="177"/>
      <c r="H5499" s="177"/>
    </row>
    <row r="5500" spans="1:8" x14ac:dyDescent="0.25">
      <c r="A5500" s="793"/>
      <c r="E5500" s="176"/>
      <c r="F5500" s="176"/>
      <c r="G5500" s="177"/>
      <c r="H5500" s="177"/>
    </row>
    <row r="5501" spans="1:8" x14ac:dyDescent="0.25">
      <c r="A5501" s="793"/>
      <c r="E5501" s="176"/>
      <c r="F5501" s="176"/>
      <c r="G5501" s="177"/>
      <c r="H5501" s="177"/>
    </row>
    <row r="5502" spans="1:8" x14ac:dyDescent="0.25">
      <c r="A5502" s="793"/>
      <c r="E5502" s="176"/>
      <c r="F5502" s="176"/>
      <c r="G5502" s="177"/>
      <c r="H5502" s="177"/>
    </row>
    <row r="5503" spans="1:8" x14ac:dyDescent="0.25">
      <c r="A5503" s="793"/>
      <c r="E5503" s="176"/>
      <c r="F5503" s="176"/>
      <c r="G5503" s="177"/>
      <c r="H5503" s="177"/>
    </row>
    <row r="5504" spans="1:8" x14ac:dyDescent="0.25">
      <c r="A5504" s="793"/>
      <c r="E5504" s="176"/>
      <c r="F5504" s="176"/>
      <c r="G5504" s="177"/>
      <c r="H5504" s="177"/>
    </row>
    <row r="5505" spans="1:8" x14ac:dyDescent="0.25">
      <c r="A5505" s="793"/>
      <c r="E5505" s="176"/>
      <c r="F5505" s="176"/>
      <c r="G5505" s="177"/>
      <c r="H5505" s="177"/>
    </row>
    <row r="5506" spans="1:8" x14ac:dyDescent="0.25">
      <c r="A5506" s="793"/>
      <c r="E5506" s="176"/>
      <c r="F5506" s="176"/>
      <c r="G5506" s="177"/>
      <c r="H5506" s="177"/>
    </row>
    <row r="5507" spans="1:8" x14ac:dyDescent="0.25">
      <c r="A5507" s="793"/>
      <c r="E5507" s="176"/>
      <c r="F5507" s="176"/>
      <c r="G5507" s="177"/>
      <c r="H5507" s="177"/>
    </row>
    <row r="5508" spans="1:8" x14ac:dyDescent="0.25">
      <c r="A5508" s="793"/>
      <c r="E5508" s="176"/>
      <c r="F5508" s="176"/>
      <c r="G5508" s="177"/>
      <c r="H5508" s="177"/>
    </row>
    <row r="5509" spans="1:8" x14ac:dyDescent="0.25">
      <c r="A5509" s="793"/>
      <c r="E5509" s="176"/>
      <c r="F5509" s="176"/>
      <c r="G5509" s="177"/>
      <c r="H5509" s="177"/>
    </row>
    <row r="5510" spans="1:8" x14ac:dyDescent="0.25">
      <c r="A5510" s="793"/>
      <c r="E5510" s="176"/>
      <c r="F5510" s="176"/>
      <c r="G5510" s="177"/>
      <c r="H5510" s="177"/>
    </row>
    <row r="5511" spans="1:8" x14ac:dyDescent="0.25">
      <c r="A5511" s="793"/>
      <c r="E5511" s="176"/>
      <c r="F5511" s="176"/>
      <c r="G5511" s="177"/>
      <c r="H5511" s="177"/>
    </row>
    <row r="5512" spans="1:8" x14ac:dyDescent="0.25">
      <c r="A5512" s="793"/>
      <c r="E5512" s="176"/>
      <c r="F5512" s="176"/>
      <c r="G5512" s="177"/>
      <c r="H5512" s="177"/>
    </row>
    <row r="5513" spans="1:8" x14ac:dyDescent="0.25">
      <c r="A5513" s="793"/>
      <c r="E5513" s="176"/>
      <c r="F5513" s="176"/>
      <c r="G5513" s="177"/>
      <c r="H5513" s="177"/>
    </row>
    <row r="5514" spans="1:8" x14ac:dyDescent="0.25">
      <c r="A5514" s="793"/>
      <c r="E5514" s="176"/>
      <c r="F5514" s="176"/>
      <c r="G5514" s="177"/>
      <c r="H5514" s="177"/>
    </row>
    <row r="5515" spans="1:8" x14ac:dyDescent="0.25">
      <c r="A5515" s="793"/>
      <c r="E5515" s="176"/>
      <c r="F5515" s="176"/>
      <c r="G5515" s="177"/>
      <c r="H5515" s="177"/>
    </row>
    <row r="5516" spans="1:8" x14ac:dyDescent="0.25">
      <c r="A5516" s="793"/>
      <c r="E5516" s="176"/>
      <c r="F5516" s="176"/>
      <c r="G5516" s="177"/>
      <c r="H5516" s="177"/>
    </row>
    <row r="5517" spans="1:8" x14ac:dyDescent="0.25">
      <c r="A5517" s="793"/>
      <c r="E5517" s="176"/>
      <c r="F5517" s="176"/>
      <c r="G5517" s="177"/>
      <c r="H5517" s="177"/>
    </row>
    <row r="5518" spans="1:8" x14ac:dyDescent="0.25">
      <c r="A5518" s="793"/>
      <c r="E5518" s="176"/>
      <c r="F5518" s="176"/>
      <c r="G5518" s="177"/>
      <c r="H5518" s="177"/>
    </row>
    <row r="5519" spans="1:8" x14ac:dyDescent="0.25">
      <c r="A5519" s="793"/>
      <c r="E5519" s="176"/>
      <c r="F5519" s="176"/>
      <c r="G5519" s="177"/>
      <c r="H5519" s="177"/>
    </row>
    <row r="5520" spans="1:8" x14ac:dyDescent="0.25">
      <c r="A5520" s="793"/>
      <c r="E5520" s="176"/>
      <c r="F5520" s="176"/>
      <c r="G5520" s="177"/>
      <c r="H5520" s="177"/>
    </row>
    <row r="5521" spans="1:8" x14ac:dyDescent="0.25">
      <c r="A5521" s="793"/>
      <c r="E5521" s="176"/>
      <c r="F5521" s="176"/>
      <c r="G5521" s="177"/>
      <c r="H5521" s="177"/>
    </row>
    <row r="5522" spans="1:8" x14ac:dyDescent="0.25">
      <c r="A5522" s="793"/>
      <c r="E5522" s="176"/>
      <c r="F5522" s="176"/>
      <c r="G5522" s="177"/>
      <c r="H5522" s="177"/>
    </row>
    <row r="5523" spans="1:8" x14ac:dyDescent="0.25">
      <c r="A5523" s="793"/>
      <c r="E5523" s="176"/>
      <c r="F5523" s="176"/>
      <c r="G5523" s="177"/>
      <c r="H5523" s="177"/>
    </row>
    <row r="5524" spans="1:8" x14ac:dyDescent="0.25">
      <c r="A5524" s="793"/>
      <c r="E5524" s="176"/>
      <c r="F5524" s="176"/>
      <c r="G5524" s="177"/>
      <c r="H5524" s="177"/>
    </row>
    <row r="5525" spans="1:8" x14ac:dyDescent="0.25">
      <c r="A5525" s="793"/>
      <c r="E5525" s="176"/>
      <c r="F5525" s="176"/>
      <c r="G5525" s="177"/>
      <c r="H5525" s="177"/>
    </row>
    <row r="5526" spans="1:8" x14ac:dyDescent="0.25">
      <c r="A5526" s="793"/>
      <c r="E5526" s="176"/>
      <c r="F5526" s="176"/>
      <c r="G5526" s="177"/>
      <c r="H5526" s="177"/>
    </row>
    <row r="5527" spans="1:8" x14ac:dyDescent="0.25">
      <c r="A5527" s="793"/>
      <c r="E5527" s="176"/>
      <c r="F5527" s="176"/>
      <c r="G5527" s="177"/>
      <c r="H5527" s="177"/>
    </row>
    <row r="5528" spans="1:8" x14ac:dyDescent="0.25">
      <c r="A5528" s="793"/>
      <c r="E5528" s="176"/>
      <c r="F5528" s="176"/>
      <c r="G5528" s="177"/>
      <c r="H5528" s="177"/>
    </row>
    <row r="5529" spans="1:8" x14ac:dyDescent="0.25">
      <c r="A5529" s="793"/>
      <c r="E5529" s="176"/>
      <c r="F5529" s="176"/>
      <c r="G5529" s="177"/>
      <c r="H5529" s="177"/>
    </row>
    <row r="5530" spans="1:8" x14ac:dyDescent="0.25">
      <c r="A5530" s="793"/>
      <c r="E5530" s="176"/>
      <c r="F5530" s="176"/>
      <c r="G5530" s="177"/>
      <c r="H5530" s="177"/>
    </row>
    <row r="5531" spans="1:8" x14ac:dyDescent="0.25">
      <c r="A5531" s="793"/>
      <c r="E5531" s="176"/>
      <c r="F5531" s="176"/>
      <c r="G5531" s="177"/>
      <c r="H5531" s="177"/>
    </row>
    <row r="5532" spans="1:8" x14ac:dyDescent="0.25">
      <c r="A5532" s="793"/>
      <c r="E5532" s="176"/>
      <c r="F5532" s="176"/>
      <c r="G5532" s="177"/>
      <c r="H5532" s="177"/>
    </row>
    <row r="5533" spans="1:8" x14ac:dyDescent="0.25">
      <c r="A5533" s="793"/>
      <c r="E5533" s="176"/>
      <c r="F5533" s="176"/>
      <c r="G5533" s="177"/>
      <c r="H5533" s="177"/>
    </row>
    <row r="5534" spans="1:8" x14ac:dyDescent="0.25">
      <c r="A5534" s="793"/>
      <c r="E5534" s="176"/>
      <c r="F5534" s="176"/>
      <c r="G5534" s="177"/>
      <c r="H5534" s="177"/>
    </row>
    <row r="5535" spans="1:8" x14ac:dyDescent="0.25">
      <c r="A5535" s="793"/>
      <c r="E5535" s="176"/>
      <c r="F5535" s="176"/>
      <c r="G5535" s="177"/>
      <c r="H5535" s="177"/>
    </row>
    <row r="5536" spans="1:8" x14ac:dyDescent="0.25">
      <c r="A5536" s="793"/>
      <c r="E5536" s="176"/>
      <c r="F5536" s="176"/>
      <c r="G5536" s="177"/>
      <c r="H5536" s="177"/>
    </row>
    <row r="5537" spans="1:8" x14ac:dyDescent="0.25">
      <c r="A5537" s="793"/>
      <c r="E5537" s="176"/>
      <c r="F5537" s="176"/>
      <c r="G5537" s="177"/>
      <c r="H5537" s="177"/>
    </row>
    <row r="5538" spans="1:8" x14ac:dyDescent="0.25">
      <c r="A5538" s="793"/>
      <c r="E5538" s="176"/>
      <c r="F5538" s="176"/>
      <c r="G5538" s="177"/>
      <c r="H5538" s="177"/>
    </row>
    <row r="5539" spans="1:8" x14ac:dyDescent="0.25">
      <c r="A5539" s="793"/>
      <c r="E5539" s="176"/>
      <c r="F5539" s="176"/>
      <c r="G5539" s="177"/>
      <c r="H5539" s="177"/>
    </row>
    <row r="5540" spans="1:8" x14ac:dyDescent="0.25">
      <c r="A5540" s="793"/>
      <c r="E5540" s="176"/>
      <c r="F5540" s="176"/>
      <c r="G5540" s="177"/>
      <c r="H5540" s="177"/>
    </row>
    <row r="5541" spans="1:8" x14ac:dyDescent="0.25">
      <c r="A5541" s="793"/>
      <c r="E5541" s="176"/>
      <c r="F5541" s="176"/>
      <c r="G5541" s="177"/>
      <c r="H5541" s="177"/>
    </row>
    <row r="5542" spans="1:8" x14ac:dyDescent="0.25">
      <c r="A5542" s="793"/>
      <c r="E5542" s="176"/>
      <c r="F5542" s="176"/>
      <c r="G5542" s="177"/>
      <c r="H5542" s="177"/>
    </row>
    <row r="5543" spans="1:8" x14ac:dyDescent="0.25">
      <c r="A5543" s="793"/>
      <c r="E5543" s="176"/>
      <c r="F5543" s="176"/>
      <c r="G5543" s="177"/>
      <c r="H5543" s="177"/>
    </row>
    <row r="5544" spans="1:8" x14ac:dyDescent="0.25">
      <c r="A5544" s="793"/>
      <c r="E5544" s="176"/>
      <c r="F5544" s="176"/>
      <c r="G5544" s="177"/>
      <c r="H5544" s="177"/>
    </row>
    <row r="5545" spans="1:8" x14ac:dyDescent="0.25">
      <c r="A5545" s="793"/>
      <c r="E5545" s="176"/>
      <c r="F5545" s="176"/>
      <c r="G5545" s="177"/>
      <c r="H5545" s="177"/>
    </row>
    <row r="5546" spans="1:8" x14ac:dyDescent="0.25">
      <c r="A5546" s="793"/>
      <c r="E5546" s="176"/>
      <c r="F5546" s="176"/>
      <c r="G5546" s="177"/>
      <c r="H5546" s="177"/>
    </row>
    <row r="5547" spans="1:8" x14ac:dyDescent="0.25">
      <c r="A5547" s="793"/>
      <c r="E5547" s="176"/>
      <c r="F5547" s="176"/>
      <c r="G5547" s="177"/>
      <c r="H5547" s="177"/>
    </row>
    <row r="5548" spans="1:8" x14ac:dyDescent="0.25">
      <c r="A5548" s="793"/>
      <c r="E5548" s="176"/>
      <c r="F5548" s="176"/>
      <c r="G5548" s="177"/>
      <c r="H5548" s="177"/>
    </row>
    <row r="5549" spans="1:8" x14ac:dyDescent="0.25">
      <c r="A5549" s="793"/>
      <c r="E5549" s="176"/>
      <c r="F5549" s="176"/>
      <c r="G5549" s="177"/>
      <c r="H5549" s="177"/>
    </row>
    <row r="5550" spans="1:8" x14ac:dyDescent="0.25">
      <c r="A5550" s="793"/>
      <c r="E5550" s="176"/>
      <c r="F5550" s="176"/>
      <c r="G5550" s="177"/>
      <c r="H5550" s="177"/>
    </row>
    <row r="5551" spans="1:8" x14ac:dyDescent="0.25">
      <c r="A5551" s="793"/>
      <c r="E5551" s="176"/>
      <c r="F5551" s="176"/>
      <c r="G5551" s="177"/>
      <c r="H5551" s="177"/>
    </row>
    <row r="5552" spans="1:8" x14ac:dyDescent="0.25">
      <c r="A5552" s="793"/>
      <c r="E5552" s="176"/>
      <c r="F5552" s="176"/>
      <c r="G5552" s="177"/>
      <c r="H5552" s="177"/>
    </row>
    <row r="5553" spans="1:8" x14ac:dyDescent="0.25">
      <c r="A5553" s="793"/>
      <c r="E5553" s="176"/>
      <c r="F5553" s="176"/>
      <c r="G5553" s="177"/>
      <c r="H5553" s="177"/>
    </row>
    <row r="5554" spans="1:8" x14ac:dyDescent="0.25">
      <c r="A5554" s="793"/>
      <c r="E5554" s="176"/>
      <c r="F5554" s="176"/>
      <c r="G5554" s="177"/>
      <c r="H5554" s="177"/>
    </row>
    <row r="5555" spans="1:8" x14ac:dyDescent="0.25">
      <c r="A5555" s="793"/>
      <c r="E5555" s="176"/>
      <c r="F5555" s="176"/>
      <c r="G5555" s="177"/>
      <c r="H5555" s="177"/>
    </row>
    <row r="5556" spans="1:8" x14ac:dyDescent="0.25">
      <c r="A5556" s="793"/>
      <c r="E5556" s="176"/>
      <c r="F5556" s="176"/>
      <c r="G5556" s="177"/>
      <c r="H5556" s="177"/>
    </row>
    <row r="5557" spans="1:8" x14ac:dyDescent="0.25">
      <c r="A5557" s="793"/>
      <c r="E5557" s="176"/>
      <c r="F5557" s="176"/>
      <c r="G5557" s="177"/>
      <c r="H5557" s="177"/>
    </row>
    <row r="5558" spans="1:8" x14ac:dyDescent="0.25">
      <c r="A5558" s="793"/>
      <c r="E5558" s="176"/>
      <c r="F5558" s="176"/>
      <c r="G5558" s="177"/>
      <c r="H5558" s="177"/>
    </row>
    <row r="5559" spans="1:8" x14ac:dyDescent="0.25">
      <c r="A5559" s="793"/>
      <c r="E5559" s="176"/>
      <c r="F5559" s="176"/>
      <c r="G5559" s="177"/>
      <c r="H5559" s="177"/>
    </row>
    <row r="5560" spans="1:8" x14ac:dyDescent="0.25">
      <c r="A5560" s="793"/>
      <c r="E5560" s="176"/>
      <c r="F5560" s="176"/>
      <c r="G5560" s="177"/>
      <c r="H5560" s="177"/>
    </row>
    <row r="5561" spans="1:8" x14ac:dyDescent="0.25">
      <c r="A5561" s="793"/>
      <c r="E5561" s="176"/>
      <c r="F5561" s="176"/>
      <c r="G5561" s="177"/>
      <c r="H5561" s="177"/>
    </row>
    <row r="5562" spans="1:8" x14ac:dyDescent="0.25">
      <c r="A5562" s="793"/>
      <c r="E5562" s="176"/>
      <c r="F5562" s="176"/>
      <c r="G5562" s="177"/>
      <c r="H5562" s="177"/>
    </row>
    <row r="5563" spans="1:8" x14ac:dyDescent="0.25">
      <c r="A5563" s="793"/>
      <c r="E5563" s="176"/>
      <c r="F5563" s="176"/>
      <c r="G5563" s="177"/>
      <c r="H5563" s="177"/>
    </row>
    <row r="5564" spans="1:8" x14ac:dyDescent="0.25">
      <c r="A5564" s="793"/>
      <c r="E5564" s="176"/>
      <c r="F5564" s="176"/>
      <c r="G5564" s="177"/>
      <c r="H5564" s="177"/>
    </row>
    <row r="5565" spans="1:8" x14ac:dyDescent="0.25">
      <c r="A5565" s="793"/>
      <c r="E5565" s="176"/>
      <c r="F5565" s="176"/>
      <c r="G5565" s="177"/>
      <c r="H5565" s="177"/>
    </row>
    <row r="5566" spans="1:8" x14ac:dyDescent="0.25">
      <c r="A5566" s="793"/>
      <c r="E5566" s="176"/>
      <c r="F5566" s="176"/>
      <c r="G5566" s="177"/>
      <c r="H5566" s="177"/>
    </row>
    <row r="5567" spans="1:8" x14ac:dyDescent="0.25">
      <c r="A5567" s="793"/>
      <c r="E5567" s="176"/>
      <c r="F5567" s="176"/>
      <c r="G5567" s="177"/>
      <c r="H5567" s="177"/>
    </row>
    <row r="5568" spans="1:8" x14ac:dyDescent="0.25">
      <c r="A5568" s="793"/>
      <c r="E5568" s="176"/>
      <c r="F5568" s="176"/>
      <c r="G5568" s="177"/>
      <c r="H5568" s="177"/>
    </row>
    <row r="5569" spans="1:8" x14ac:dyDescent="0.25">
      <c r="A5569" s="793"/>
      <c r="E5569" s="176"/>
      <c r="F5569" s="176"/>
      <c r="G5569" s="177"/>
      <c r="H5569" s="177"/>
    </row>
    <row r="5570" spans="1:8" x14ac:dyDescent="0.25">
      <c r="A5570" s="793"/>
      <c r="E5570" s="176"/>
      <c r="F5570" s="176"/>
      <c r="G5570" s="177"/>
      <c r="H5570" s="177"/>
    </row>
    <row r="5571" spans="1:8" x14ac:dyDescent="0.25">
      <c r="A5571" s="793"/>
      <c r="E5571" s="176"/>
      <c r="F5571" s="176"/>
      <c r="G5571" s="177"/>
      <c r="H5571" s="177"/>
    </row>
    <row r="5572" spans="1:8" x14ac:dyDescent="0.25">
      <c r="A5572" s="793"/>
      <c r="E5572" s="176"/>
      <c r="F5572" s="176"/>
      <c r="G5572" s="177"/>
      <c r="H5572" s="177"/>
    </row>
    <row r="5573" spans="1:8" x14ac:dyDescent="0.25">
      <c r="A5573" s="793"/>
      <c r="E5573" s="176"/>
      <c r="F5573" s="176"/>
      <c r="G5573" s="177"/>
      <c r="H5573" s="177"/>
    </row>
    <row r="5574" spans="1:8" x14ac:dyDescent="0.25">
      <c r="A5574" s="793"/>
      <c r="E5574" s="176"/>
      <c r="F5574" s="176"/>
      <c r="G5574" s="177"/>
      <c r="H5574" s="177"/>
    </row>
    <row r="5575" spans="1:8" x14ac:dyDescent="0.25">
      <c r="A5575" s="793"/>
      <c r="E5575" s="176"/>
      <c r="F5575" s="176"/>
      <c r="G5575" s="177"/>
      <c r="H5575" s="177"/>
    </row>
    <row r="5576" spans="1:8" x14ac:dyDescent="0.25">
      <c r="A5576" s="793"/>
      <c r="E5576" s="176"/>
      <c r="F5576" s="176"/>
      <c r="G5576" s="177"/>
      <c r="H5576" s="177"/>
    </row>
    <row r="5577" spans="1:8" x14ac:dyDescent="0.25">
      <c r="A5577" s="793"/>
      <c r="E5577" s="176"/>
      <c r="F5577" s="176"/>
      <c r="G5577" s="177"/>
      <c r="H5577" s="177"/>
    </row>
    <row r="5578" spans="1:8" x14ac:dyDescent="0.25">
      <c r="A5578" s="793"/>
      <c r="E5578" s="176"/>
      <c r="F5578" s="176"/>
      <c r="G5578" s="177"/>
      <c r="H5578" s="177"/>
    </row>
    <row r="5579" spans="1:8" x14ac:dyDescent="0.25">
      <c r="A5579" s="793"/>
      <c r="E5579" s="176"/>
      <c r="F5579" s="176"/>
      <c r="G5579" s="177"/>
      <c r="H5579" s="177"/>
    </row>
    <row r="5580" spans="1:8" x14ac:dyDescent="0.25">
      <c r="A5580" s="793"/>
      <c r="E5580" s="176"/>
      <c r="F5580" s="176"/>
      <c r="G5580" s="177"/>
      <c r="H5580" s="177"/>
    </row>
    <row r="5581" spans="1:8" x14ac:dyDescent="0.25">
      <c r="A5581" s="793"/>
      <c r="E5581" s="176"/>
      <c r="F5581" s="176"/>
      <c r="G5581" s="177"/>
      <c r="H5581" s="177"/>
    </row>
    <row r="5582" spans="1:8" x14ac:dyDescent="0.25">
      <c r="A5582" s="793"/>
      <c r="E5582" s="176"/>
      <c r="F5582" s="176"/>
      <c r="G5582" s="177"/>
      <c r="H5582" s="177"/>
    </row>
    <row r="5583" spans="1:8" x14ac:dyDescent="0.25">
      <c r="A5583" s="793"/>
      <c r="E5583" s="176"/>
      <c r="F5583" s="176"/>
      <c r="G5583" s="177"/>
      <c r="H5583" s="177"/>
    </row>
    <row r="5584" spans="1:8" x14ac:dyDescent="0.25">
      <c r="A5584" s="793"/>
      <c r="E5584" s="176"/>
      <c r="F5584" s="176"/>
      <c r="G5584" s="177"/>
      <c r="H5584" s="177"/>
    </row>
    <row r="5585" spans="1:8" x14ac:dyDescent="0.25">
      <c r="A5585" s="793"/>
      <c r="E5585" s="176"/>
      <c r="F5585" s="176"/>
      <c r="G5585" s="177"/>
      <c r="H5585" s="177"/>
    </row>
    <row r="5586" spans="1:8" x14ac:dyDescent="0.25">
      <c r="A5586" s="793"/>
      <c r="E5586" s="176"/>
      <c r="F5586" s="176"/>
      <c r="G5586" s="177"/>
      <c r="H5586" s="177"/>
    </row>
    <row r="5587" spans="1:8" x14ac:dyDescent="0.25">
      <c r="A5587" s="793"/>
      <c r="E5587" s="176"/>
      <c r="F5587" s="176"/>
      <c r="G5587" s="177"/>
      <c r="H5587" s="177"/>
    </row>
    <row r="5588" spans="1:8" x14ac:dyDescent="0.25">
      <c r="A5588" s="793"/>
      <c r="E5588" s="176"/>
      <c r="F5588" s="176"/>
      <c r="G5588" s="177"/>
      <c r="H5588" s="177"/>
    </row>
    <row r="5589" spans="1:8" x14ac:dyDescent="0.25">
      <c r="A5589" s="793"/>
      <c r="E5589" s="176"/>
      <c r="F5589" s="176"/>
      <c r="G5589" s="177"/>
      <c r="H5589" s="177"/>
    </row>
    <row r="5590" spans="1:8" x14ac:dyDescent="0.25">
      <c r="A5590" s="793"/>
      <c r="E5590" s="176"/>
      <c r="F5590" s="176"/>
      <c r="G5590" s="177"/>
      <c r="H5590" s="177"/>
    </row>
    <row r="5591" spans="1:8" x14ac:dyDescent="0.25">
      <c r="A5591" s="793"/>
      <c r="E5591" s="176"/>
      <c r="F5591" s="176"/>
      <c r="G5591" s="177"/>
      <c r="H5591" s="177"/>
    </row>
    <row r="5592" spans="1:8" x14ac:dyDescent="0.25">
      <c r="A5592" s="793"/>
      <c r="E5592" s="176"/>
      <c r="F5592" s="176"/>
      <c r="G5592" s="177"/>
      <c r="H5592" s="177"/>
    </row>
    <row r="5593" spans="1:8" x14ac:dyDescent="0.25">
      <c r="A5593" s="793"/>
      <c r="E5593" s="176"/>
      <c r="F5593" s="176"/>
      <c r="G5593" s="177"/>
      <c r="H5593" s="177"/>
    </row>
    <row r="5594" spans="1:8" x14ac:dyDescent="0.25">
      <c r="A5594" s="793"/>
      <c r="E5594" s="176"/>
      <c r="F5594" s="176"/>
      <c r="G5594" s="177"/>
      <c r="H5594" s="177"/>
    </row>
    <row r="5595" spans="1:8" x14ac:dyDescent="0.25">
      <c r="A5595" s="793"/>
      <c r="E5595" s="176"/>
      <c r="F5595" s="176"/>
      <c r="G5595" s="177"/>
      <c r="H5595" s="177"/>
    </row>
    <row r="5596" spans="1:8" x14ac:dyDescent="0.25">
      <c r="A5596" s="793"/>
      <c r="E5596" s="176"/>
      <c r="F5596" s="176"/>
      <c r="G5596" s="177"/>
      <c r="H5596" s="177"/>
    </row>
    <row r="5597" spans="1:8" x14ac:dyDescent="0.25">
      <c r="A5597" s="793"/>
      <c r="E5597" s="176"/>
      <c r="F5597" s="176"/>
      <c r="G5597" s="177"/>
      <c r="H5597" s="177"/>
    </row>
    <row r="5598" spans="1:8" x14ac:dyDescent="0.25">
      <c r="A5598" s="793"/>
      <c r="E5598" s="176"/>
      <c r="F5598" s="176"/>
      <c r="G5598" s="177"/>
      <c r="H5598" s="177"/>
    </row>
    <row r="5599" spans="1:8" x14ac:dyDescent="0.25">
      <c r="A5599" s="793"/>
      <c r="E5599" s="176"/>
      <c r="F5599" s="176"/>
      <c r="G5599" s="177"/>
      <c r="H5599" s="177"/>
    </row>
    <row r="5600" spans="1:8" x14ac:dyDescent="0.25">
      <c r="A5600" s="793"/>
      <c r="E5600" s="176"/>
      <c r="F5600" s="176"/>
      <c r="G5600" s="177"/>
      <c r="H5600" s="177"/>
    </row>
    <row r="5601" spans="1:8" x14ac:dyDescent="0.25">
      <c r="A5601" s="793"/>
      <c r="E5601" s="176"/>
      <c r="F5601" s="176"/>
      <c r="G5601" s="177"/>
      <c r="H5601" s="177"/>
    </row>
    <row r="5602" spans="1:8" x14ac:dyDescent="0.25">
      <c r="A5602" s="793"/>
      <c r="E5602" s="176"/>
      <c r="F5602" s="176"/>
      <c r="G5602" s="177"/>
      <c r="H5602" s="177"/>
    </row>
    <row r="5603" spans="1:8" x14ac:dyDescent="0.25">
      <c r="A5603" s="793"/>
      <c r="E5603" s="176"/>
      <c r="F5603" s="176"/>
      <c r="G5603" s="177"/>
      <c r="H5603" s="177"/>
    </row>
    <row r="5604" spans="1:8" x14ac:dyDescent="0.25">
      <c r="A5604" s="793"/>
      <c r="E5604" s="176"/>
      <c r="F5604" s="176"/>
      <c r="G5604" s="177"/>
      <c r="H5604" s="177"/>
    </row>
    <row r="5605" spans="1:8" x14ac:dyDescent="0.25">
      <c r="A5605" s="793"/>
      <c r="E5605" s="176"/>
      <c r="F5605" s="176"/>
      <c r="G5605" s="177"/>
      <c r="H5605" s="177"/>
    </row>
    <row r="5606" spans="1:8" x14ac:dyDescent="0.25">
      <c r="A5606" s="793"/>
      <c r="E5606" s="176"/>
      <c r="F5606" s="176"/>
      <c r="G5606" s="177"/>
      <c r="H5606" s="177"/>
    </row>
    <row r="5607" spans="1:8" x14ac:dyDescent="0.25">
      <c r="A5607" s="793"/>
      <c r="E5607" s="176"/>
      <c r="F5607" s="176"/>
      <c r="G5607" s="177"/>
      <c r="H5607" s="177"/>
    </row>
    <row r="5608" spans="1:8" x14ac:dyDescent="0.25">
      <c r="A5608" s="793"/>
      <c r="E5608" s="176"/>
      <c r="F5608" s="176"/>
      <c r="G5608" s="177"/>
      <c r="H5608" s="177"/>
    </row>
    <row r="5609" spans="1:8" x14ac:dyDescent="0.25">
      <c r="A5609" s="793"/>
      <c r="E5609" s="176"/>
      <c r="F5609" s="176"/>
      <c r="G5609" s="177"/>
      <c r="H5609" s="177"/>
    </row>
    <row r="5610" spans="1:8" x14ac:dyDescent="0.25">
      <c r="A5610" s="793"/>
      <c r="E5610" s="176"/>
      <c r="F5610" s="176"/>
      <c r="G5610" s="177"/>
      <c r="H5610" s="177"/>
    </row>
    <row r="5611" spans="1:8" x14ac:dyDescent="0.25">
      <c r="A5611" s="793"/>
      <c r="E5611" s="176"/>
      <c r="F5611" s="176"/>
      <c r="G5611" s="177"/>
      <c r="H5611" s="177"/>
    </row>
    <row r="5612" spans="1:8" x14ac:dyDescent="0.25">
      <c r="A5612" s="793"/>
      <c r="E5612" s="176"/>
      <c r="F5612" s="176"/>
      <c r="G5612" s="177"/>
      <c r="H5612" s="177"/>
    </row>
    <row r="5613" spans="1:8" x14ac:dyDescent="0.25">
      <c r="A5613" s="793"/>
      <c r="E5613" s="176"/>
      <c r="F5613" s="176"/>
      <c r="G5613" s="177"/>
      <c r="H5613" s="177"/>
    </row>
    <row r="5614" spans="1:8" x14ac:dyDescent="0.25">
      <c r="A5614" s="793"/>
      <c r="E5614" s="176"/>
      <c r="F5614" s="176"/>
      <c r="G5614" s="177"/>
      <c r="H5614" s="177"/>
    </row>
    <row r="5615" spans="1:8" x14ac:dyDescent="0.25">
      <c r="A5615" s="793"/>
      <c r="E5615" s="176"/>
      <c r="F5615" s="176"/>
      <c r="G5615" s="177"/>
      <c r="H5615" s="177"/>
    </row>
    <row r="5616" spans="1:8" x14ac:dyDescent="0.25">
      <c r="A5616" s="793"/>
      <c r="E5616" s="176"/>
      <c r="F5616" s="176"/>
      <c r="G5616" s="177"/>
      <c r="H5616" s="177"/>
    </row>
    <row r="5617" spans="1:8" x14ac:dyDescent="0.25">
      <c r="A5617" s="793"/>
      <c r="E5617" s="176"/>
      <c r="F5617" s="176"/>
      <c r="G5617" s="177"/>
      <c r="H5617" s="177"/>
    </row>
    <row r="5618" spans="1:8" x14ac:dyDescent="0.25">
      <c r="A5618" s="793"/>
      <c r="E5618" s="176"/>
      <c r="F5618" s="176"/>
      <c r="G5618" s="177"/>
      <c r="H5618" s="177"/>
    </row>
    <row r="5619" spans="1:8" x14ac:dyDescent="0.25">
      <c r="A5619" s="793"/>
      <c r="E5619" s="176"/>
      <c r="F5619" s="176"/>
      <c r="G5619" s="177"/>
      <c r="H5619" s="177"/>
    </row>
    <row r="5620" spans="1:8" x14ac:dyDescent="0.25">
      <c r="A5620" s="793"/>
      <c r="E5620" s="176"/>
      <c r="F5620" s="176"/>
      <c r="G5620" s="177"/>
      <c r="H5620" s="177"/>
    </row>
    <row r="5621" spans="1:8" x14ac:dyDescent="0.25">
      <c r="A5621" s="793"/>
      <c r="E5621" s="176"/>
      <c r="F5621" s="176"/>
      <c r="G5621" s="177"/>
      <c r="H5621" s="177"/>
    </row>
    <row r="5622" spans="1:8" x14ac:dyDescent="0.25">
      <c r="A5622" s="793"/>
      <c r="E5622" s="176"/>
      <c r="F5622" s="176"/>
      <c r="G5622" s="177"/>
      <c r="H5622" s="177"/>
    </row>
    <row r="5623" spans="1:8" x14ac:dyDescent="0.25">
      <c r="A5623" s="793"/>
      <c r="E5623" s="176"/>
      <c r="F5623" s="176"/>
      <c r="G5623" s="177"/>
      <c r="H5623" s="177"/>
    </row>
    <row r="5624" spans="1:8" x14ac:dyDescent="0.25">
      <c r="A5624" s="793"/>
      <c r="E5624" s="176"/>
      <c r="F5624" s="176"/>
      <c r="G5624" s="177"/>
      <c r="H5624" s="177"/>
    </row>
    <row r="5625" spans="1:8" x14ac:dyDescent="0.25">
      <c r="A5625" s="793"/>
      <c r="E5625" s="176"/>
      <c r="F5625" s="176"/>
      <c r="G5625" s="177"/>
      <c r="H5625" s="177"/>
    </row>
    <row r="5626" spans="1:8" x14ac:dyDescent="0.25">
      <c r="A5626" s="793"/>
      <c r="E5626" s="176"/>
      <c r="F5626" s="176"/>
      <c r="G5626" s="177"/>
      <c r="H5626" s="177"/>
    </row>
    <row r="5627" spans="1:8" x14ac:dyDescent="0.25">
      <c r="A5627" s="793"/>
      <c r="E5627" s="176"/>
      <c r="F5627" s="176"/>
      <c r="G5627" s="177"/>
      <c r="H5627" s="177"/>
    </row>
    <row r="5628" spans="1:8" x14ac:dyDescent="0.25">
      <c r="A5628" s="793"/>
      <c r="E5628" s="176"/>
      <c r="F5628" s="176"/>
      <c r="G5628" s="177"/>
      <c r="H5628" s="177"/>
    </row>
    <row r="5629" spans="1:8" x14ac:dyDescent="0.25">
      <c r="A5629" s="793"/>
      <c r="E5629" s="176"/>
      <c r="F5629" s="176"/>
      <c r="G5629" s="177"/>
      <c r="H5629" s="177"/>
    </row>
    <row r="5630" spans="1:8" x14ac:dyDescent="0.25">
      <c r="A5630" s="793"/>
      <c r="E5630" s="176"/>
      <c r="F5630" s="176"/>
      <c r="G5630" s="177"/>
      <c r="H5630" s="177"/>
    </row>
    <row r="5631" spans="1:8" x14ac:dyDescent="0.25">
      <c r="A5631" s="793"/>
      <c r="E5631" s="176"/>
      <c r="F5631" s="176"/>
      <c r="G5631" s="177"/>
      <c r="H5631" s="177"/>
    </row>
    <row r="5632" spans="1:8" x14ac:dyDescent="0.25">
      <c r="A5632" s="793"/>
      <c r="E5632" s="176"/>
      <c r="F5632" s="176"/>
      <c r="G5632" s="177"/>
      <c r="H5632" s="177"/>
    </row>
    <row r="5633" spans="1:8" x14ac:dyDescent="0.25">
      <c r="A5633" s="793"/>
      <c r="E5633" s="176"/>
      <c r="F5633" s="176"/>
      <c r="G5633" s="177"/>
      <c r="H5633" s="177"/>
    </row>
    <row r="5634" spans="1:8" x14ac:dyDescent="0.25">
      <c r="A5634" s="793"/>
      <c r="E5634" s="176"/>
      <c r="F5634" s="176"/>
      <c r="G5634" s="177"/>
      <c r="H5634" s="177"/>
    </row>
    <row r="5635" spans="1:8" x14ac:dyDescent="0.25">
      <c r="A5635" s="793"/>
      <c r="E5635" s="176"/>
      <c r="F5635" s="176"/>
      <c r="G5635" s="177"/>
      <c r="H5635" s="177"/>
    </row>
    <row r="5636" spans="1:8" x14ac:dyDescent="0.25">
      <c r="A5636" s="793"/>
      <c r="E5636" s="176"/>
      <c r="F5636" s="176"/>
      <c r="G5636" s="177"/>
      <c r="H5636" s="177"/>
    </row>
    <row r="5637" spans="1:8" x14ac:dyDescent="0.25">
      <c r="A5637" s="793"/>
      <c r="E5637" s="176"/>
      <c r="F5637" s="176"/>
      <c r="G5637" s="177"/>
      <c r="H5637" s="177"/>
    </row>
    <row r="5638" spans="1:8" x14ac:dyDescent="0.25">
      <c r="A5638" s="793"/>
      <c r="E5638" s="176"/>
      <c r="F5638" s="176"/>
      <c r="G5638" s="177"/>
      <c r="H5638" s="177"/>
    </row>
    <row r="5639" spans="1:8" x14ac:dyDescent="0.25">
      <c r="A5639" s="793"/>
      <c r="E5639" s="176"/>
      <c r="F5639" s="176"/>
      <c r="G5639" s="177"/>
      <c r="H5639" s="177"/>
    </row>
    <row r="5640" spans="1:8" x14ac:dyDescent="0.25">
      <c r="A5640" s="793"/>
      <c r="E5640" s="176"/>
      <c r="F5640" s="176"/>
      <c r="G5640" s="177"/>
      <c r="H5640" s="177"/>
    </row>
    <row r="5641" spans="1:8" x14ac:dyDescent="0.25">
      <c r="A5641" s="793"/>
      <c r="E5641" s="176"/>
      <c r="F5641" s="176"/>
      <c r="G5641" s="177"/>
      <c r="H5641" s="177"/>
    </row>
    <row r="5642" spans="1:8" x14ac:dyDescent="0.25">
      <c r="A5642" s="793"/>
      <c r="E5642" s="176"/>
      <c r="F5642" s="176"/>
      <c r="G5642" s="177"/>
      <c r="H5642" s="177"/>
    </row>
    <row r="5643" spans="1:8" x14ac:dyDescent="0.25">
      <c r="A5643" s="793"/>
      <c r="E5643" s="176"/>
      <c r="F5643" s="176"/>
      <c r="G5643" s="177"/>
      <c r="H5643" s="177"/>
    </row>
    <row r="5644" spans="1:8" x14ac:dyDescent="0.25">
      <c r="A5644" s="793"/>
      <c r="E5644" s="176"/>
      <c r="F5644" s="176"/>
      <c r="G5644" s="177"/>
      <c r="H5644" s="177"/>
    </row>
    <row r="5645" spans="1:8" x14ac:dyDescent="0.25">
      <c r="A5645" s="793"/>
      <c r="E5645" s="176"/>
      <c r="F5645" s="176"/>
      <c r="G5645" s="177"/>
      <c r="H5645" s="177"/>
    </row>
    <row r="5646" spans="1:8" x14ac:dyDescent="0.25">
      <c r="A5646" s="793"/>
      <c r="E5646" s="176"/>
      <c r="F5646" s="176"/>
      <c r="G5646" s="177"/>
      <c r="H5646" s="177"/>
    </row>
    <row r="5647" spans="1:8" x14ac:dyDescent="0.25">
      <c r="A5647" s="793"/>
      <c r="E5647" s="176"/>
      <c r="F5647" s="176"/>
      <c r="G5647" s="177"/>
      <c r="H5647" s="177"/>
    </row>
    <row r="5648" spans="1:8" x14ac:dyDescent="0.25">
      <c r="A5648" s="793"/>
      <c r="E5648" s="176"/>
      <c r="F5648" s="176"/>
      <c r="G5648" s="177"/>
      <c r="H5648" s="177"/>
    </row>
    <row r="5649" spans="1:8" x14ac:dyDescent="0.25">
      <c r="A5649" s="793"/>
      <c r="E5649" s="176"/>
      <c r="F5649" s="176"/>
      <c r="G5649" s="177"/>
      <c r="H5649" s="177"/>
    </row>
    <row r="5650" spans="1:8" x14ac:dyDescent="0.25">
      <c r="A5650" s="793"/>
      <c r="E5650" s="176"/>
      <c r="F5650" s="176"/>
      <c r="G5650" s="177"/>
      <c r="H5650" s="177"/>
    </row>
    <row r="5651" spans="1:8" x14ac:dyDescent="0.25">
      <c r="A5651" s="793"/>
      <c r="E5651" s="176"/>
      <c r="F5651" s="176"/>
      <c r="G5651" s="177"/>
      <c r="H5651" s="177"/>
    </row>
    <row r="5652" spans="1:8" x14ac:dyDescent="0.25">
      <c r="A5652" s="793"/>
      <c r="E5652" s="176"/>
      <c r="F5652" s="176"/>
      <c r="G5652" s="177"/>
      <c r="H5652" s="177"/>
    </row>
    <row r="5653" spans="1:8" x14ac:dyDescent="0.25">
      <c r="A5653" s="793"/>
      <c r="E5653" s="176"/>
      <c r="F5653" s="176"/>
      <c r="G5653" s="177"/>
      <c r="H5653" s="177"/>
    </row>
    <row r="5654" spans="1:8" x14ac:dyDescent="0.25">
      <c r="A5654" s="793"/>
      <c r="E5654" s="176"/>
      <c r="F5654" s="176"/>
      <c r="G5654" s="177"/>
      <c r="H5654" s="177"/>
    </row>
    <row r="5655" spans="1:8" x14ac:dyDescent="0.25">
      <c r="A5655" s="793"/>
      <c r="E5655" s="176"/>
      <c r="F5655" s="176"/>
      <c r="G5655" s="177"/>
      <c r="H5655" s="177"/>
    </row>
    <row r="5656" spans="1:8" x14ac:dyDescent="0.25">
      <c r="A5656" s="793"/>
      <c r="E5656" s="176"/>
      <c r="F5656" s="176"/>
      <c r="G5656" s="177"/>
      <c r="H5656" s="177"/>
    </row>
    <row r="5657" spans="1:8" x14ac:dyDescent="0.25">
      <c r="A5657" s="793"/>
      <c r="E5657" s="176"/>
      <c r="F5657" s="176"/>
      <c r="G5657" s="177"/>
      <c r="H5657" s="177"/>
    </row>
    <row r="5658" spans="1:8" x14ac:dyDescent="0.25">
      <c r="A5658" s="793"/>
      <c r="E5658" s="176"/>
      <c r="F5658" s="176"/>
      <c r="G5658" s="177"/>
      <c r="H5658" s="177"/>
    </row>
    <row r="5659" spans="1:8" x14ac:dyDescent="0.25">
      <c r="A5659" s="793"/>
      <c r="E5659" s="176"/>
      <c r="F5659" s="176"/>
      <c r="G5659" s="177"/>
      <c r="H5659" s="177"/>
    </row>
    <row r="5660" spans="1:8" x14ac:dyDescent="0.25">
      <c r="A5660" s="793"/>
      <c r="E5660" s="176"/>
      <c r="F5660" s="176"/>
      <c r="G5660" s="177"/>
      <c r="H5660" s="177"/>
    </row>
    <row r="5661" spans="1:8" x14ac:dyDescent="0.25">
      <c r="A5661" s="793"/>
      <c r="E5661" s="176"/>
      <c r="F5661" s="176"/>
      <c r="G5661" s="177"/>
      <c r="H5661" s="177"/>
    </row>
    <row r="5662" spans="1:8" x14ac:dyDescent="0.25">
      <c r="A5662" s="793"/>
      <c r="E5662" s="176"/>
      <c r="F5662" s="176"/>
      <c r="G5662" s="177"/>
      <c r="H5662" s="177"/>
    </row>
    <row r="5663" spans="1:8" x14ac:dyDescent="0.25">
      <c r="A5663" s="793"/>
      <c r="E5663" s="176"/>
      <c r="F5663" s="176"/>
      <c r="G5663" s="177"/>
      <c r="H5663" s="177"/>
    </row>
    <row r="5664" spans="1:8" x14ac:dyDescent="0.25">
      <c r="A5664" s="793"/>
      <c r="E5664" s="176"/>
      <c r="F5664" s="176"/>
      <c r="G5664" s="177"/>
      <c r="H5664" s="177"/>
    </row>
    <row r="5665" spans="1:8" x14ac:dyDescent="0.25">
      <c r="A5665" s="793"/>
      <c r="E5665" s="176"/>
      <c r="F5665" s="176"/>
      <c r="G5665" s="177"/>
      <c r="H5665" s="177"/>
    </row>
    <row r="5666" spans="1:8" x14ac:dyDescent="0.25">
      <c r="A5666" s="793"/>
      <c r="E5666" s="176"/>
      <c r="F5666" s="176"/>
      <c r="G5666" s="177"/>
      <c r="H5666" s="177"/>
    </row>
    <row r="5667" spans="1:8" x14ac:dyDescent="0.25">
      <c r="A5667" s="793"/>
      <c r="E5667" s="176"/>
      <c r="F5667" s="176"/>
      <c r="G5667" s="177"/>
      <c r="H5667" s="177"/>
    </row>
    <row r="5668" spans="1:8" x14ac:dyDescent="0.25">
      <c r="A5668" s="793"/>
      <c r="E5668" s="176"/>
      <c r="F5668" s="176"/>
      <c r="G5668" s="177"/>
      <c r="H5668" s="177"/>
    </row>
    <row r="5669" spans="1:8" x14ac:dyDescent="0.25">
      <c r="A5669" s="793"/>
      <c r="E5669" s="176"/>
      <c r="F5669" s="176"/>
      <c r="G5669" s="177"/>
      <c r="H5669" s="177"/>
    </row>
    <row r="5670" spans="1:8" x14ac:dyDescent="0.25">
      <c r="A5670" s="793"/>
      <c r="E5670" s="176"/>
      <c r="F5670" s="176"/>
      <c r="G5670" s="177"/>
      <c r="H5670" s="177"/>
    </row>
    <row r="5671" spans="1:8" x14ac:dyDescent="0.25">
      <c r="A5671" s="793"/>
      <c r="E5671" s="176"/>
      <c r="F5671" s="176"/>
      <c r="G5671" s="177"/>
      <c r="H5671" s="177"/>
    </row>
    <row r="5672" spans="1:8" x14ac:dyDescent="0.25">
      <c r="A5672" s="793"/>
      <c r="E5672" s="176"/>
      <c r="F5672" s="176"/>
      <c r="G5672" s="177"/>
      <c r="H5672" s="177"/>
    </row>
    <row r="5673" spans="1:8" x14ac:dyDescent="0.25">
      <c r="A5673" s="793"/>
      <c r="E5673" s="176"/>
      <c r="F5673" s="176"/>
      <c r="G5673" s="177"/>
      <c r="H5673" s="177"/>
    </row>
    <row r="5674" spans="1:8" x14ac:dyDescent="0.25">
      <c r="A5674" s="793"/>
      <c r="E5674" s="176"/>
      <c r="F5674" s="176"/>
      <c r="G5674" s="177"/>
      <c r="H5674" s="177"/>
    </row>
    <row r="5675" spans="1:8" x14ac:dyDescent="0.25">
      <c r="A5675" s="793"/>
      <c r="E5675" s="176"/>
      <c r="F5675" s="176"/>
      <c r="G5675" s="177"/>
      <c r="H5675" s="177"/>
    </row>
    <row r="5676" spans="1:8" x14ac:dyDescent="0.25">
      <c r="A5676" s="793"/>
      <c r="E5676" s="176"/>
      <c r="F5676" s="176"/>
      <c r="G5676" s="177"/>
      <c r="H5676" s="177"/>
    </row>
    <row r="5677" spans="1:8" x14ac:dyDescent="0.25">
      <c r="A5677" s="793"/>
      <c r="E5677" s="176"/>
      <c r="F5677" s="176"/>
      <c r="G5677" s="177"/>
      <c r="H5677" s="177"/>
    </row>
    <row r="5678" spans="1:8" x14ac:dyDescent="0.25">
      <c r="A5678" s="793"/>
      <c r="E5678" s="176"/>
      <c r="F5678" s="176"/>
      <c r="G5678" s="177"/>
      <c r="H5678" s="177"/>
    </row>
    <row r="5679" spans="1:8" x14ac:dyDescent="0.25">
      <c r="A5679" s="793"/>
      <c r="E5679" s="176"/>
      <c r="F5679" s="176"/>
      <c r="G5679" s="177"/>
      <c r="H5679" s="177"/>
    </row>
    <row r="5680" spans="1:8" x14ac:dyDescent="0.25">
      <c r="A5680" s="793"/>
      <c r="E5680" s="176"/>
      <c r="F5680" s="176"/>
      <c r="G5680" s="177"/>
      <c r="H5680" s="177"/>
    </row>
    <row r="5681" spans="1:8" x14ac:dyDescent="0.25">
      <c r="A5681" s="793"/>
      <c r="E5681" s="176"/>
      <c r="F5681" s="176"/>
      <c r="G5681" s="177"/>
      <c r="H5681" s="177"/>
    </row>
    <row r="5682" spans="1:8" x14ac:dyDescent="0.25">
      <c r="A5682" s="793"/>
      <c r="E5682" s="176"/>
      <c r="F5682" s="176"/>
      <c r="G5682" s="177"/>
      <c r="H5682" s="177"/>
    </row>
    <row r="5683" spans="1:8" x14ac:dyDescent="0.25">
      <c r="A5683" s="793"/>
      <c r="E5683" s="176"/>
      <c r="F5683" s="176"/>
      <c r="G5683" s="177"/>
      <c r="H5683" s="177"/>
    </row>
    <row r="5684" spans="1:8" x14ac:dyDescent="0.25">
      <c r="A5684" s="793"/>
      <c r="E5684" s="176"/>
      <c r="F5684" s="176"/>
      <c r="G5684" s="177"/>
      <c r="H5684" s="177"/>
    </row>
    <row r="5685" spans="1:8" x14ac:dyDescent="0.25">
      <c r="A5685" s="793"/>
      <c r="E5685" s="176"/>
      <c r="F5685" s="176"/>
      <c r="G5685" s="177"/>
      <c r="H5685" s="177"/>
    </row>
    <row r="5686" spans="1:8" x14ac:dyDescent="0.25">
      <c r="A5686" s="793"/>
      <c r="E5686" s="176"/>
      <c r="F5686" s="176"/>
      <c r="G5686" s="177"/>
      <c r="H5686" s="177"/>
    </row>
    <row r="5687" spans="1:8" x14ac:dyDescent="0.25">
      <c r="A5687" s="793"/>
      <c r="E5687" s="176"/>
      <c r="F5687" s="176"/>
      <c r="G5687" s="177"/>
      <c r="H5687" s="177"/>
    </row>
    <row r="5688" spans="1:8" x14ac:dyDescent="0.25">
      <c r="A5688" s="793"/>
      <c r="E5688" s="176"/>
      <c r="F5688" s="176"/>
      <c r="G5688" s="177"/>
      <c r="H5688" s="177"/>
    </row>
    <row r="5689" spans="1:8" x14ac:dyDescent="0.25">
      <c r="A5689" s="793"/>
      <c r="E5689" s="176"/>
      <c r="F5689" s="176"/>
      <c r="G5689" s="177"/>
      <c r="H5689" s="177"/>
    </row>
    <row r="5690" spans="1:8" x14ac:dyDescent="0.25">
      <c r="A5690" s="793"/>
      <c r="E5690" s="176"/>
      <c r="F5690" s="176"/>
      <c r="G5690" s="177"/>
      <c r="H5690" s="177"/>
    </row>
    <row r="5691" spans="1:8" x14ac:dyDescent="0.25">
      <c r="A5691" s="793"/>
      <c r="E5691" s="176"/>
      <c r="F5691" s="176"/>
      <c r="G5691" s="177"/>
      <c r="H5691" s="177"/>
    </row>
    <row r="5692" spans="1:8" x14ac:dyDescent="0.25">
      <c r="A5692" s="793"/>
      <c r="E5692" s="176"/>
      <c r="F5692" s="176"/>
      <c r="G5692" s="177"/>
      <c r="H5692" s="177"/>
    </row>
    <row r="5693" spans="1:8" x14ac:dyDescent="0.25">
      <c r="A5693" s="793"/>
      <c r="E5693" s="176"/>
      <c r="F5693" s="176"/>
      <c r="G5693" s="177"/>
      <c r="H5693" s="177"/>
    </row>
    <row r="5694" spans="1:8" x14ac:dyDescent="0.25">
      <c r="A5694" s="793"/>
      <c r="E5694" s="176"/>
      <c r="F5694" s="176"/>
      <c r="G5694" s="177"/>
      <c r="H5694" s="177"/>
    </row>
    <row r="5695" spans="1:8" x14ac:dyDescent="0.25">
      <c r="A5695" s="793"/>
      <c r="E5695" s="176"/>
      <c r="F5695" s="176"/>
      <c r="G5695" s="177"/>
      <c r="H5695" s="177"/>
    </row>
    <row r="5696" spans="1:8" x14ac:dyDescent="0.25">
      <c r="A5696" s="793"/>
      <c r="E5696" s="176"/>
      <c r="F5696" s="176"/>
      <c r="G5696" s="177"/>
      <c r="H5696" s="177"/>
    </row>
    <row r="5697" spans="1:8" x14ac:dyDescent="0.25">
      <c r="A5697" s="793"/>
      <c r="E5697" s="176"/>
      <c r="F5697" s="176"/>
      <c r="G5697" s="177"/>
      <c r="H5697" s="177"/>
    </row>
    <row r="5698" spans="1:8" x14ac:dyDescent="0.25">
      <c r="A5698" s="793"/>
      <c r="E5698" s="176"/>
      <c r="F5698" s="176"/>
      <c r="G5698" s="177"/>
      <c r="H5698" s="177"/>
    </row>
    <row r="5699" spans="1:8" x14ac:dyDescent="0.25">
      <c r="A5699" s="793"/>
      <c r="E5699" s="176"/>
      <c r="F5699" s="176"/>
      <c r="G5699" s="177"/>
      <c r="H5699" s="177"/>
    </row>
    <row r="5700" spans="1:8" x14ac:dyDescent="0.25">
      <c r="A5700" s="793"/>
      <c r="E5700" s="176"/>
      <c r="F5700" s="176"/>
      <c r="G5700" s="177"/>
      <c r="H5700" s="177"/>
    </row>
    <row r="5701" spans="1:8" x14ac:dyDescent="0.25">
      <c r="A5701" s="793"/>
      <c r="E5701" s="176"/>
      <c r="F5701" s="176"/>
      <c r="G5701" s="177"/>
      <c r="H5701" s="177"/>
    </row>
    <row r="5702" spans="1:8" x14ac:dyDescent="0.25">
      <c r="A5702" s="793"/>
      <c r="E5702" s="176"/>
      <c r="F5702" s="176"/>
      <c r="G5702" s="177"/>
      <c r="H5702" s="177"/>
    </row>
    <row r="5703" spans="1:8" x14ac:dyDescent="0.25">
      <c r="A5703" s="793"/>
      <c r="E5703" s="176"/>
      <c r="F5703" s="176"/>
      <c r="G5703" s="177"/>
      <c r="H5703" s="177"/>
    </row>
    <row r="5704" spans="1:8" x14ac:dyDescent="0.25">
      <c r="A5704" s="793"/>
      <c r="E5704" s="176"/>
      <c r="F5704" s="176"/>
      <c r="G5704" s="177"/>
      <c r="H5704" s="177"/>
    </row>
    <row r="5705" spans="1:8" x14ac:dyDescent="0.25">
      <c r="A5705" s="793"/>
      <c r="E5705" s="176"/>
      <c r="F5705" s="176"/>
      <c r="G5705" s="177"/>
      <c r="H5705" s="177"/>
    </row>
    <row r="5706" spans="1:8" x14ac:dyDescent="0.25">
      <c r="A5706" s="793"/>
      <c r="E5706" s="176"/>
      <c r="F5706" s="176"/>
      <c r="G5706" s="177"/>
      <c r="H5706" s="177"/>
    </row>
    <row r="5707" spans="1:8" x14ac:dyDescent="0.25">
      <c r="A5707" s="793"/>
      <c r="E5707" s="176"/>
      <c r="F5707" s="176"/>
      <c r="G5707" s="177"/>
      <c r="H5707" s="177"/>
    </row>
    <row r="5708" spans="1:8" x14ac:dyDescent="0.25">
      <c r="A5708" s="793"/>
      <c r="E5708" s="176"/>
      <c r="F5708" s="176"/>
      <c r="G5708" s="177"/>
      <c r="H5708" s="177"/>
    </row>
    <row r="5709" spans="1:8" x14ac:dyDescent="0.25">
      <c r="A5709" s="793"/>
      <c r="E5709" s="176"/>
      <c r="F5709" s="176"/>
      <c r="G5709" s="177"/>
      <c r="H5709" s="177"/>
    </row>
    <row r="5710" spans="1:8" x14ac:dyDescent="0.25">
      <c r="A5710" s="793"/>
      <c r="E5710" s="176"/>
      <c r="F5710" s="176"/>
      <c r="G5710" s="177"/>
      <c r="H5710" s="177"/>
    </row>
    <row r="5711" spans="1:8" x14ac:dyDescent="0.25">
      <c r="A5711" s="793"/>
      <c r="E5711" s="176"/>
      <c r="F5711" s="176"/>
      <c r="G5711" s="177"/>
      <c r="H5711" s="177"/>
    </row>
    <row r="5712" spans="1:8" x14ac:dyDescent="0.25">
      <c r="A5712" s="793"/>
      <c r="E5712" s="176"/>
      <c r="F5712" s="176"/>
      <c r="G5712" s="177"/>
      <c r="H5712" s="177"/>
    </row>
    <row r="5713" spans="1:8" x14ac:dyDescent="0.25">
      <c r="A5713" s="793"/>
      <c r="E5713" s="176"/>
      <c r="F5713" s="176"/>
      <c r="G5713" s="177"/>
      <c r="H5713" s="177"/>
    </row>
    <row r="5714" spans="1:8" x14ac:dyDescent="0.25">
      <c r="A5714" s="793"/>
      <c r="E5714" s="176"/>
      <c r="F5714" s="176"/>
      <c r="G5714" s="177"/>
      <c r="H5714" s="177"/>
    </row>
    <row r="5715" spans="1:8" x14ac:dyDescent="0.25">
      <c r="A5715" s="793"/>
      <c r="E5715" s="176"/>
      <c r="F5715" s="176"/>
      <c r="G5715" s="177"/>
      <c r="H5715" s="177"/>
    </row>
    <row r="5716" spans="1:8" x14ac:dyDescent="0.25">
      <c r="A5716" s="793"/>
      <c r="E5716" s="176"/>
      <c r="F5716" s="176"/>
      <c r="G5716" s="177"/>
      <c r="H5716" s="177"/>
    </row>
    <row r="5717" spans="1:8" x14ac:dyDescent="0.25">
      <c r="A5717" s="793"/>
      <c r="E5717" s="176"/>
      <c r="F5717" s="176"/>
      <c r="G5717" s="177"/>
      <c r="H5717" s="177"/>
    </row>
    <row r="5718" spans="1:8" x14ac:dyDescent="0.25">
      <c r="A5718" s="793"/>
      <c r="E5718" s="176"/>
      <c r="F5718" s="176"/>
      <c r="G5718" s="177"/>
      <c r="H5718" s="177"/>
    </row>
    <row r="5719" spans="1:8" x14ac:dyDescent="0.25">
      <c r="A5719" s="793"/>
      <c r="E5719" s="176"/>
      <c r="F5719" s="176"/>
      <c r="G5719" s="177"/>
      <c r="H5719" s="177"/>
    </row>
    <row r="5720" spans="1:8" x14ac:dyDescent="0.25">
      <c r="A5720" s="793"/>
      <c r="E5720" s="176"/>
      <c r="F5720" s="176"/>
      <c r="G5720" s="177"/>
      <c r="H5720" s="177"/>
    </row>
    <row r="5721" spans="1:8" x14ac:dyDescent="0.25">
      <c r="A5721" s="793"/>
      <c r="E5721" s="176"/>
      <c r="F5721" s="176"/>
      <c r="G5721" s="177"/>
      <c r="H5721" s="177"/>
    </row>
    <row r="5722" spans="1:8" x14ac:dyDescent="0.25">
      <c r="A5722" s="793"/>
      <c r="E5722" s="176"/>
      <c r="F5722" s="176"/>
      <c r="G5722" s="177"/>
      <c r="H5722" s="177"/>
    </row>
    <row r="5723" spans="1:8" x14ac:dyDescent="0.25">
      <c r="A5723" s="793"/>
      <c r="E5723" s="176"/>
      <c r="F5723" s="176"/>
      <c r="G5723" s="177"/>
      <c r="H5723" s="177"/>
    </row>
    <row r="5724" spans="1:8" x14ac:dyDescent="0.25">
      <c r="A5724" s="793"/>
      <c r="E5724" s="176"/>
      <c r="F5724" s="176"/>
      <c r="G5724" s="177"/>
      <c r="H5724" s="177"/>
    </row>
    <row r="5725" spans="1:8" x14ac:dyDescent="0.25">
      <c r="A5725" s="793"/>
      <c r="E5725" s="176"/>
      <c r="F5725" s="176"/>
      <c r="G5725" s="177"/>
      <c r="H5725" s="177"/>
    </row>
    <row r="5726" spans="1:8" x14ac:dyDescent="0.25">
      <c r="A5726" s="793"/>
      <c r="E5726" s="176"/>
      <c r="F5726" s="176"/>
      <c r="G5726" s="177"/>
      <c r="H5726" s="177"/>
    </row>
    <row r="5727" spans="1:8" x14ac:dyDescent="0.25">
      <c r="A5727" s="793"/>
      <c r="E5727" s="176"/>
      <c r="F5727" s="176"/>
      <c r="G5727" s="177"/>
      <c r="H5727" s="177"/>
    </row>
    <row r="5728" spans="1:8" x14ac:dyDescent="0.25">
      <c r="A5728" s="793"/>
      <c r="E5728" s="176"/>
      <c r="F5728" s="176"/>
      <c r="G5728" s="177"/>
      <c r="H5728" s="177"/>
    </row>
    <row r="5729" spans="1:8" x14ac:dyDescent="0.25">
      <c r="A5729" s="793"/>
      <c r="E5729" s="176"/>
      <c r="F5729" s="176"/>
      <c r="G5729" s="177"/>
      <c r="H5729" s="177"/>
    </row>
    <row r="5730" spans="1:8" x14ac:dyDescent="0.25">
      <c r="A5730" s="793"/>
      <c r="E5730" s="176"/>
      <c r="F5730" s="176"/>
      <c r="G5730" s="177"/>
      <c r="H5730" s="177"/>
    </row>
    <row r="5731" spans="1:8" x14ac:dyDescent="0.25">
      <c r="A5731" s="793"/>
      <c r="E5731" s="176"/>
      <c r="F5731" s="176"/>
      <c r="G5731" s="177"/>
      <c r="H5731" s="177"/>
    </row>
    <row r="5732" spans="1:8" x14ac:dyDescent="0.25">
      <c r="A5732" s="793"/>
      <c r="E5732" s="176"/>
      <c r="F5732" s="176"/>
      <c r="G5732" s="177"/>
      <c r="H5732" s="177"/>
    </row>
    <row r="5733" spans="1:8" x14ac:dyDescent="0.25">
      <c r="A5733" s="793"/>
      <c r="E5733" s="176"/>
      <c r="F5733" s="176"/>
      <c r="G5733" s="177"/>
      <c r="H5733" s="177"/>
    </row>
    <row r="5734" spans="1:8" x14ac:dyDescent="0.25">
      <c r="A5734" s="793"/>
      <c r="E5734" s="176"/>
      <c r="F5734" s="176"/>
      <c r="G5734" s="177"/>
      <c r="H5734" s="177"/>
    </row>
    <row r="5735" spans="1:8" x14ac:dyDescent="0.25">
      <c r="A5735" s="793"/>
      <c r="E5735" s="176"/>
      <c r="F5735" s="176"/>
      <c r="G5735" s="177"/>
      <c r="H5735" s="177"/>
    </row>
    <row r="5736" spans="1:8" x14ac:dyDescent="0.25">
      <c r="A5736" s="793"/>
      <c r="E5736" s="176"/>
      <c r="F5736" s="176"/>
      <c r="G5736" s="177"/>
      <c r="H5736" s="177"/>
    </row>
    <row r="5737" spans="1:8" x14ac:dyDescent="0.25">
      <c r="A5737" s="793"/>
      <c r="E5737" s="176"/>
      <c r="F5737" s="176"/>
      <c r="G5737" s="177"/>
      <c r="H5737" s="177"/>
    </row>
    <row r="5738" spans="1:8" x14ac:dyDescent="0.25">
      <c r="A5738" s="793"/>
      <c r="E5738" s="176"/>
      <c r="F5738" s="176"/>
      <c r="G5738" s="177"/>
      <c r="H5738" s="177"/>
    </row>
    <row r="5739" spans="1:8" x14ac:dyDescent="0.25">
      <c r="A5739" s="793"/>
      <c r="E5739" s="176"/>
      <c r="F5739" s="176"/>
      <c r="G5739" s="177"/>
      <c r="H5739" s="177"/>
    </row>
    <row r="5740" spans="1:8" x14ac:dyDescent="0.25">
      <c r="A5740" s="793"/>
      <c r="E5740" s="176"/>
      <c r="F5740" s="176"/>
      <c r="G5740" s="177"/>
      <c r="H5740" s="177"/>
    </row>
    <row r="5741" spans="1:8" x14ac:dyDescent="0.25">
      <c r="A5741" s="793"/>
      <c r="E5741" s="176"/>
      <c r="F5741" s="176"/>
      <c r="G5741" s="177"/>
      <c r="H5741" s="177"/>
    </row>
    <row r="5742" spans="1:8" x14ac:dyDescent="0.25">
      <c r="A5742" s="793"/>
      <c r="E5742" s="176"/>
      <c r="F5742" s="176"/>
      <c r="G5742" s="177"/>
      <c r="H5742" s="177"/>
    </row>
    <row r="5743" spans="1:8" x14ac:dyDescent="0.25">
      <c r="A5743" s="793"/>
      <c r="E5743" s="176"/>
      <c r="F5743" s="176"/>
      <c r="G5743" s="177"/>
      <c r="H5743" s="177"/>
    </row>
    <row r="5744" spans="1:8" x14ac:dyDescent="0.25">
      <c r="A5744" s="793"/>
      <c r="E5744" s="176"/>
      <c r="F5744" s="176"/>
      <c r="G5744" s="177"/>
      <c r="H5744" s="177"/>
    </row>
    <row r="5745" spans="1:8" x14ac:dyDescent="0.25">
      <c r="A5745" s="793"/>
      <c r="E5745" s="176"/>
      <c r="F5745" s="176"/>
      <c r="G5745" s="177"/>
      <c r="H5745" s="177"/>
    </row>
    <row r="5746" spans="1:8" x14ac:dyDescent="0.25">
      <c r="A5746" s="793"/>
      <c r="E5746" s="176"/>
      <c r="F5746" s="176"/>
      <c r="G5746" s="177"/>
      <c r="H5746" s="177"/>
    </row>
    <row r="5747" spans="1:8" x14ac:dyDescent="0.25">
      <c r="A5747" s="793"/>
      <c r="E5747" s="176"/>
      <c r="F5747" s="176"/>
      <c r="G5747" s="177"/>
      <c r="H5747" s="177"/>
    </row>
    <row r="5748" spans="1:8" x14ac:dyDescent="0.25">
      <c r="A5748" s="793"/>
      <c r="E5748" s="176"/>
      <c r="F5748" s="176"/>
      <c r="G5748" s="177"/>
      <c r="H5748" s="177"/>
    </row>
    <row r="5749" spans="1:8" x14ac:dyDescent="0.25">
      <c r="A5749" s="793"/>
      <c r="E5749" s="176"/>
      <c r="F5749" s="176"/>
      <c r="G5749" s="177"/>
      <c r="H5749" s="177"/>
    </row>
    <row r="5750" spans="1:8" x14ac:dyDescent="0.25">
      <c r="A5750" s="793"/>
      <c r="E5750" s="176"/>
      <c r="F5750" s="176"/>
      <c r="G5750" s="177"/>
      <c r="H5750" s="177"/>
    </row>
    <row r="5751" spans="1:8" x14ac:dyDescent="0.25">
      <c r="A5751" s="793"/>
      <c r="E5751" s="176"/>
      <c r="F5751" s="176"/>
      <c r="G5751" s="177"/>
      <c r="H5751" s="177"/>
    </row>
    <row r="5752" spans="1:8" x14ac:dyDescent="0.25">
      <c r="A5752" s="793"/>
      <c r="E5752" s="176"/>
      <c r="F5752" s="176"/>
      <c r="G5752" s="177"/>
      <c r="H5752" s="177"/>
    </row>
    <row r="5753" spans="1:8" x14ac:dyDescent="0.25">
      <c r="A5753" s="793"/>
      <c r="E5753" s="176"/>
      <c r="F5753" s="176"/>
      <c r="G5753" s="177"/>
      <c r="H5753" s="177"/>
    </row>
    <row r="5754" spans="1:8" x14ac:dyDescent="0.25">
      <c r="A5754" s="793"/>
      <c r="E5754" s="176"/>
      <c r="F5754" s="176"/>
      <c r="G5754" s="177"/>
      <c r="H5754" s="177"/>
    </row>
    <row r="5755" spans="1:8" x14ac:dyDescent="0.25">
      <c r="A5755" s="793"/>
      <c r="E5755" s="176"/>
      <c r="F5755" s="176"/>
      <c r="G5755" s="177"/>
      <c r="H5755" s="177"/>
    </row>
    <row r="5756" spans="1:8" x14ac:dyDescent="0.25">
      <c r="A5756" s="793"/>
      <c r="E5756" s="176"/>
      <c r="F5756" s="176"/>
      <c r="G5756" s="177"/>
      <c r="H5756" s="177"/>
    </row>
    <row r="5757" spans="1:8" x14ac:dyDescent="0.25">
      <c r="A5757" s="793"/>
      <c r="E5757" s="176"/>
      <c r="F5757" s="176"/>
      <c r="G5757" s="177"/>
      <c r="H5757" s="177"/>
    </row>
    <row r="5758" spans="1:8" x14ac:dyDescent="0.25">
      <c r="A5758" s="793"/>
      <c r="E5758" s="176"/>
      <c r="F5758" s="176"/>
      <c r="G5758" s="177"/>
      <c r="H5758" s="177"/>
    </row>
    <row r="5759" spans="1:8" x14ac:dyDescent="0.25">
      <c r="A5759" s="793"/>
      <c r="E5759" s="176"/>
      <c r="F5759" s="176"/>
      <c r="G5759" s="177"/>
      <c r="H5759" s="177"/>
    </row>
    <row r="5760" spans="1:8" x14ac:dyDescent="0.25">
      <c r="A5760" s="793"/>
      <c r="E5760" s="176"/>
      <c r="F5760" s="176"/>
      <c r="G5760" s="177"/>
      <c r="H5760" s="177"/>
    </row>
    <row r="5761" spans="1:8" x14ac:dyDescent="0.25">
      <c r="A5761" s="793"/>
      <c r="E5761" s="176"/>
      <c r="F5761" s="176"/>
      <c r="G5761" s="177"/>
      <c r="H5761" s="177"/>
    </row>
    <row r="5762" spans="1:8" x14ac:dyDescent="0.25">
      <c r="A5762" s="793"/>
      <c r="E5762" s="176"/>
      <c r="F5762" s="176"/>
      <c r="G5762" s="177"/>
      <c r="H5762" s="177"/>
    </row>
    <row r="5763" spans="1:8" x14ac:dyDescent="0.25">
      <c r="A5763" s="793"/>
      <c r="E5763" s="176"/>
      <c r="F5763" s="176"/>
      <c r="G5763" s="177"/>
      <c r="H5763" s="177"/>
    </row>
    <row r="5764" spans="1:8" x14ac:dyDescent="0.25">
      <c r="A5764" s="793"/>
      <c r="E5764" s="176"/>
      <c r="F5764" s="176"/>
      <c r="G5764" s="177"/>
      <c r="H5764" s="177"/>
    </row>
    <row r="5765" spans="1:8" x14ac:dyDescent="0.25">
      <c r="A5765" s="793"/>
      <c r="E5765" s="176"/>
      <c r="F5765" s="176"/>
      <c r="G5765" s="177"/>
      <c r="H5765" s="177"/>
    </row>
    <row r="5766" spans="1:8" x14ac:dyDescent="0.25">
      <c r="A5766" s="793"/>
      <c r="E5766" s="176"/>
      <c r="F5766" s="176"/>
      <c r="G5766" s="177"/>
      <c r="H5766" s="177"/>
    </row>
    <row r="5767" spans="1:8" x14ac:dyDescent="0.25">
      <c r="A5767" s="793"/>
      <c r="E5767" s="176"/>
      <c r="F5767" s="176"/>
      <c r="G5767" s="177"/>
      <c r="H5767" s="177"/>
    </row>
    <row r="5768" spans="1:8" x14ac:dyDescent="0.25">
      <c r="A5768" s="793"/>
      <c r="E5768" s="176"/>
      <c r="F5768" s="176"/>
      <c r="G5768" s="177"/>
      <c r="H5768" s="177"/>
    </row>
    <row r="5769" spans="1:8" x14ac:dyDescent="0.25">
      <c r="A5769" s="793"/>
      <c r="E5769" s="176"/>
      <c r="F5769" s="176"/>
      <c r="G5769" s="177"/>
      <c r="H5769" s="177"/>
    </row>
    <row r="5770" spans="1:8" x14ac:dyDescent="0.25">
      <c r="A5770" s="793"/>
      <c r="E5770" s="176"/>
      <c r="F5770" s="176"/>
      <c r="G5770" s="177"/>
      <c r="H5770" s="177"/>
    </row>
    <row r="5771" spans="1:8" x14ac:dyDescent="0.25">
      <c r="A5771" s="793"/>
      <c r="E5771" s="176"/>
      <c r="F5771" s="176"/>
      <c r="G5771" s="177"/>
      <c r="H5771" s="177"/>
    </row>
    <row r="5772" spans="1:8" x14ac:dyDescent="0.25">
      <c r="A5772" s="793"/>
      <c r="E5772" s="176"/>
      <c r="F5772" s="176"/>
      <c r="G5772" s="177"/>
      <c r="H5772" s="177"/>
    </row>
    <row r="5773" spans="1:8" x14ac:dyDescent="0.25">
      <c r="A5773" s="793"/>
      <c r="E5773" s="176"/>
      <c r="F5773" s="176"/>
      <c r="G5773" s="177"/>
      <c r="H5773" s="177"/>
    </row>
    <row r="5774" spans="1:8" x14ac:dyDescent="0.25">
      <c r="A5774" s="793"/>
      <c r="E5774" s="176"/>
      <c r="F5774" s="176"/>
      <c r="G5774" s="177"/>
      <c r="H5774" s="177"/>
    </row>
    <row r="5775" spans="1:8" x14ac:dyDescent="0.25">
      <c r="A5775" s="793"/>
      <c r="E5775" s="176"/>
      <c r="F5775" s="176"/>
      <c r="G5775" s="177"/>
      <c r="H5775" s="177"/>
    </row>
    <row r="5776" spans="1:8" x14ac:dyDescent="0.25">
      <c r="A5776" s="793"/>
      <c r="E5776" s="176"/>
      <c r="F5776" s="176"/>
      <c r="G5776" s="177"/>
      <c r="H5776" s="177"/>
    </row>
    <row r="5777" spans="1:8" x14ac:dyDescent="0.25">
      <c r="A5777" s="793"/>
      <c r="E5777" s="176"/>
      <c r="F5777" s="176"/>
      <c r="G5777" s="177"/>
      <c r="H5777" s="177"/>
    </row>
    <row r="5778" spans="1:8" x14ac:dyDescent="0.25">
      <c r="A5778" s="793"/>
      <c r="E5778" s="176"/>
      <c r="F5778" s="176"/>
      <c r="G5778" s="177"/>
      <c r="H5778" s="177"/>
    </row>
    <row r="5779" spans="1:8" x14ac:dyDescent="0.25">
      <c r="A5779" s="793"/>
      <c r="E5779" s="176"/>
      <c r="F5779" s="176"/>
      <c r="G5779" s="177"/>
      <c r="H5779" s="177"/>
    </row>
    <row r="5780" spans="1:8" x14ac:dyDescent="0.25">
      <c r="A5780" s="793"/>
      <c r="E5780" s="176"/>
      <c r="F5780" s="176"/>
      <c r="G5780" s="177"/>
      <c r="H5780" s="177"/>
    </row>
    <row r="5781" spans="1:8" x14ac:dyDescent="0.25">
      <c r="A5781" s="793"/>
      <c r="E5781" s="176"/>
      <c r="F5781" s="176"/>
      <c r="G5781" s="177"/>
      <c r="H5781" s="177"/>
    </row>
    <row r="5782" spans="1:8" x14ac:dyDescent="0.25">
      <c r="A5782" s="793"/>
      <c r="E5782" s="176"/>
      <c r="F5782" s="176"/>
      <c r="G5782" s="177"/>
      <c r="H5782" s="177"/>
    </row>
    <row r="5783" spans="1:8" x14ac:dyDescent="0.25">
      <c r="A5783" s="793"/>
      <c r="E5783" s="176"/>
      <c r="F5783" s="176"/>
      <c r="G5783" s="177"/>
      <c r="H5783" s="177"/>
    </row>
    <row r="5784" spans="1:8" x14ac:dyDescent="0.25">
      <c r="A5784" s="793"/>
      <c r="E5784" s="176"/>
      <c r="F5784" s="176"/>
      <c r="G5784" s="177"/>
      <c r="H5784" s="177"/>
    </row>
    <row r="5785" spans="1:8" x14ac:dyDescent="0.25">
      <c r="A5785" s="793"/>
      <c r="E5785" s="176"/>
      <c r="F5785" s="176"/>
      <c r="G5785" s="177"/>
      <c r="H5785" s="177"/>
    </row>
    <row r="5786" spans="1:8" x14ac:dyDescent="0.25">
      <c r="A5786" s="793"/>
      <c r="E5786" s="176"/>
      <c r="F5786" s="176"/>
      <c r="G5786" s="177"/>
      <c r="H5786" s="177"/>
    </row>
    <row r="5787" spans="1:8" x14ac:dyDescent="0.25">
      <c r="A5787" s="793"/>
      <c r="E5787" s="176"/>
      <c r="F5787" s="176"/>
      <c r="G5787" s="177"/>
      <c r="H5787" s="177"/>
    </row>
    <row r="5788" spans="1:8" x14ac:dyDescent="0.25">
      <c r="A5788" s="793"/>
      <c r="E5788" s="176"/>
      <c r="F5788" s="176"/>
      <c r="G5788" s="177"/>
      <c r="H5788" s="177"/>
    </row>
    <row r="5789" spans="1:8" x14ac:dyDescent="0.25">
      <c r="A5789" s="793"/>
      <c r="E5789" s="176"/>
      <c r="F5789" s="176"/>
      <c r="G5789" s="177"/>
      <c r="H5789" s="177"/>
    </row>
    <row r="5790" spans="1:8" x14ac:dyDescent="0.25">
      <c r="A5790" s="793"/>
      <c r="E5790" s="176"/>
      <c r="F5790" s="176"/>
      <c r="G5790" s="177"/>
      <c r="H5790" s="177"/>
    </row>
    <row r="5791" spans="1:8" x14ac:dyDescent="0.25">
      <c r="A5791" s="793"/>
      <c r="E5791" s="176"/>
      <c r="F5791" s="176"/>
      <c r="G5791" s="177"/>
      <c r="H5791" s="177"/>
    </row>
    <row r="5792" spans="1:8" x14ac:dyDescent="0.25">
      <c r="A5792" s="793"/>
      <c r="E5792" s="176"/>
      <c r="F5792" s="176"/>
      <c r="G5792" s="177"/>
      <c r="H5792" s="177"/>
    </row>
    <row r="5793" spans="1:8" x14ac:dyDescent="0.25">
      <c r="A5793" s="793"/>
      <c r="E5793" s="176"/>
      <c r="F5793" s="176"/>
      <c r="G5793" s="177"/>
      <c r="H5793" s="177"/>
    </row>
    <row r="5794" spans="1:8" x14ac:dyDescent="0.25">
      <c r="A5794" s="793"/>
      <c r="E5794" s="176"/>
      <c r="F5794" s="176"/>
      <c r="G5794" s="177"/>
      <c r="H5794" s="177"/>
    </row>
    <row r="5795" spans="1:8" x14ac:dyDescent="0.25">
      <c r="A5795" s="793"/>
      <c r="E5795" s="176"/>
      <c r="F5795" s="176"/>
      <c r="G5795" s="177"/>
      <c r="H5795" s="177"/>
    </row>
    <row r="5796" spans="1:8" x14ac:dyDescent="0.25">
      <c r="A5796" s="793"/>
      <c r="E5796" s="176"/>
      <c r="F5796" s="176"/>
      <c r="G5796" s="177"/>
      <c r="H5796" s="177"/>
    </row>
    <row r="5797" spans="1:8" x14ac:dyDescent="0.25">
      <c r="A5797" s="793"/>
      <c r="E5797" s="176"/>
      <c r="F5797" s="176"/>
      <c r="G5797" s="177"/>
      <c r="H5797" s="177"/>
    </row>
    <row r="5798" spans="1:8" x14ac:dyDescent="0.25">
      <c r="A5798" s="793"/>
      <c r="E5798" s="176"/>
      <c r="F5798" s="176"/>
      <c r="G5798" s="177"/>
      <c r="H5798" s="177"/>
    </row>
    <row r="5799" spans="1:8" x14ac:dyDescent="0.25">
      <c r="A5799" s="793"/>
      <c r="E5799" s="176"/>
      <c r="F5799" s="176"/>
      <c r="G5799" s="177"/>
      <c r="H5799" s="177"/>
    </row>
    <row r="5800" spans="1:8" x14ac:dyDescent="0.25">
      <c r="A5800" s="793"/>
      <c r="E5800" s="176"/>
      <c r="F5800" s="176"/>
      <c r="G5800" s="177"/>
      <c r="H5800" s="177"/>
    </row>
    <row r="5801" spans="1:8" x14ac:dyDescent="0.25">
      <c r="A5801" s="793"/>
      <c r="E5801" s="176"/>
      <c r="F5801" s="176"/>
      <c r="G5801" s="177"/>
      <c r="H5801" s="177"/>
    </row>
    <row r="5802" spans="1:8" x14ac:dyDescent="0.25">
      <c r="A5802" s="793"/>
      <c r="E5802" s="176"/>
      <c r="F5802" s="176"/>
      <c r="G5802" s="177"/>
      <c r="H5802" s="177"/>
    </row>
    <row r="5803" spans="1:8" x14ac:dyDescent="0.25">
      <c r="A5803" s="793"/>
      <c r="E5803" s="176"/>
      <c r="F5803" s="176"/>
      <c r="G5803" s="177"/>
      <c r="H5803" s="177"/>
    </row>
    <row r="5804" spans="1:8" x14ac:dyDescent="0.25">
      <c r="A5804" s="793"/>
      <c r="E5804" s="176"/>
      <c r="F5804" s="176"/>
      <c r="G5804" s="177"/>
      <c r="H5804" s="177"/>
    </row>
    <row r="5805" spans="1:8" x14ac:dyDescent="0.25">
      <c r="A5805" s="793"/>
      <c r="E5805" s="176"/>
      <c r="F5805" s="176"/>
      <c r="G5805" s="177"/>
      <c r="H5805" s="177"/>
    </row>
    <row r="5806" spans="1:8" x14ac:dyDescent="0.25">
      <c r="A5806" s="793"/>
      <c r="E5806" s="176"/>
      <c r="F5806" s="176"/>
      <c r="G5806" s="177"/>
      <c r="H5806" s="177"/>
    </row>
    <row r="5807" spans="1:8" x14ac:dyDescent="0.25">
      <c r="A5807" s="793"/>
      <c r="E5807" s="176"/>
      <c r="F5807" s="176"/>
      <c r="G5807" s="177"/>
      <c r="H5807" s="177"/>
    </row>
    <row r="5808" spans="1:8" x14ac:dyDescent="0.25">
      <c r="A5808" s="793"/>
      <c r="E5808" s="176"/>
      <c r="F5808" s="176"/>
      <c r="G5808" s="177"/>
      <c r="H5808" s="177"/>
    </row>
    <row r="5809" spans="1:8" x14ac:dyDescent="0.25">
      <c r="A5809" s="793"/>
      <c r="E5809" s="176"/>
      <c r="F5809" s="176"/>
      <c r="G5809" s="177"/>
      <c r="H5809" s="177"/>
    </row>
    <row r="5810" spans="1:8" x14ac:dyDescent="0.25">
      <c r="A5810" s="793"/>
      <c r="E5810" s="176"/>
      <c r="F5810" s="176"/>
      <c r="G5810" s="177"/>
      <c r="H5810" s="177"/>
    </row>
    <row r="5811" spans="1:8" x14ac:dyDescent="0.25">
      <c r="A5811" s="793"/>
      <c r="E5811" s="176"/>
      <c r="F5811" s="176"/>
      <c r="G5811" s="177"/>
      <c r="H5811" s="177"/>
    </row>
    <row r="5812" spans="1:8" x14ac:dyDescent="0.25">
      <c r="A5812" s="793"/>
      <c r="E5812" s="176"/>
      <c r="F5812" s="176"/>
      <c r="G5812" s="177"/>
      <c r="H5812" s="177"/>
    </row>
    <row r="5813" spans="1:8" x14ac:dyDescent="0.25">
      <c r="A5813" s="793"/>
      <c r="E5813" s="176"/>
      <c r="F5813" s="176"/>
      <c r="G5813" s="177"/>
      <c r="H5813" s="177"/>
    </row>
    <row r="5814" spans="1:8" x14ac:dyDescent="0.25">
      <c r="A5814" s="793"/>
      <c r="E5814" s="176"/>
      <c r="F5814" s="176"/>
      <c r="G5814" s="177"/>
      <c r="H5814" s="177"/>
    </row>
    <row r="5815" spans="1:8" x14ac:dyDescent="0.25">
      <c r="A5815" s="793"/>
      <c r="E5815" s="176"/>
      <c r="F5815" s="176"/>
      <c r="G5815" s="177"/>
      <c r="H5815" s="177"/>
    </row>
    <row r="5816" spans="1:8" x14ac:dyDescent="0.25">
      <c r="A5816" s="793"/>
      <c r="E5816" s="176"/>
      <c r="F5816" s="176"/>
      <c r="G5816" s="177"/>
      <c r="H5816" s="177"/>
    </row>
    <row r="5817" spans="1:8" x14ac:dyDescent="0.25">
      <c r="A5817" s="793"/>
      <c r="E5817" s="176"/>
      <c r="F5817" s="176"/>
      <c r="G5817" s="177"/>
      <c r="H5817" s="177"/>
    </row>
    <row r="5818" spans="1:8" x14ac:dyDescent="0.25">
      <c r="A5818" s="793"/>
      <c r="E5818" s="176"/>
      <c r="F5818" s="176"/>
      <c r="G5818" s="177"/>
      <c r="H5818" s="177"/>
    </row>
    <row r="5819" spans="1:8" x14ac:dyDescent="0.25">
      <c r="A5819" s="793"/>
      <c r="E5819" s="176"/>
      <c r="F5819" s="176"/>
      <c r="G5819" s="177"/>
      <c r="H5819" s="177"/>
    </row>
    <row r="5820" spans="1:8" x14ac:dyDescent="0.25">
      <c r="A5820" s="793"/>
      <c r="E5820" s="176"/>
      <c r="F5820" s="176"/>
      <c r="G5820" s="177"/>
      <c r="H5820" s="177"/>
    </row>
    <row r="5821" spans="1:8" x14ac:dyDescent="0.25">
      <c r="A5821" s="793"/>
      <c r="E5821" s="176"/>
      <c r="F5821" s="176"/>
      <c r="G5821" s="177"/>
      <c r="H5821" s="177"/>
    </row>
    <row r="5822" spans="1:8" x14ac:dyDescent="0.25">
      <c r="A5822" s="793"/>
      <c r="E5822" s="176"/>
      <c r="F5822" s="176"/>
      <c r="G5822" s="177"/>
      <c r="H5822" s="177"/>
    </row>
    <row r="5823" spans="1:8" x14ac:dyDescent="0.25">
      <c r="A5823" s="793"/>
      <c r="E5823" s="176"/>
      <c r="F5823" s="176"/>
      <c r="G5823" s="177"/>
      <c r="H5823" s="177"/>
    </row>
    <row r="5824" spans="1:8" x14ac:dyDescent="0.25">
      <c r="A5824" s="793"/>
      <c r="E5824" s="176"/>
      <c r="F5824" s="176"/>
      <c r="G5824" s="177"/>
      <c r="H5824" s="177"/>
    </row>
    <row r="5825" spans="1:8" x14ac:dyDescent="0.25">
      <c r="A5825" s="793"/>
      <c r="E5825" s="176"/>
      <c r="F5825" s="176"/>
      <c r="G5825" s="177"/>
      <c r="H5825" s="177"/>
    </row>
    <row r="5826" spans="1:8" x14ac:dyDescent="0.25">
      <c r="A5826" s="793"/>
      <c r="E5826" s="176"/>
      <c r="F5826" s="176"/>
      <c r="G5826" s="177"/>
      <c r="H5826" s="177"/>
    </row>
    <row r="5827" spans="1:8" x14ac:dyDescent="0.25">
      <c r="A5827" s="793"/>
      <c r="E5827" s="176"/>
      <c r="F5827" s="176"/>
      <c r="G5827" s="177"/>
      <c r="H5827" s="177"/>
    </row>
    <row r="5828" spans="1:8" x14ac:dyDescent="0.25">
      <c r="A5828" s="793"/>
      <c r="E5828" s="176"/>
      <c r="F5828" s="176"/>
      <c r="G5828" s="177"/>
      <c r="H5828" s="177"/>
    </row>
    <row r="5829" spans="1:8" x14ac:dyDescent="0.25">
      <c r="A5829" s="793"/>
      <c r="E5829" s="176"/>
      <c r="F5829" s="176"/>
      <c r="G5829" s="177"/>
      <c r="H5829" s="177"/>
    </row>
    <row r="5830" spans="1:8" x14ac:dyDescent="0.25">
      <c r="A5830" s="793"/>
      <c r="E5830" s="176"/>
      <c r="F5830" s="176"/>
      <c r="G5830" s="177"/>
      <c r="H5830" s="177"/>
    </row>
    <row r="5831" spans="1:8" x14ac:dyDescent="0.25">
      <c r="A5831" s="793"/>
      <c r="E5831" s="176"/>
      <c r="F5831" s="176"/>
      <c r="G5831" s="177"/>
      <c r="H5831" s="177"/>
    </row>
    <row r="5832" spans="1:8" x14ac:dyDescent="0.25">
      <c r="A5832" s="793"/>
      <c r="E5832" s="176"/>
      <c r="F5832" s="176"/>
      <c r="G5832" s="177"/>
      <c r="H5832" s="177"/>
    </row>
    <row r="5833" spans="1:8" x14ac:dyDescent="0.25">
      <c r="A5833" s="793"/>
      <c r="E5833" s="176"/>
      <c r="F5833" s="176"/>
      <c r="G5833" s="177"/>
      <c r="H5833" s="177"/>
    </row>
    <row r="5834" spans="1:8" x14ac:dyDescent="0.25">
      <c r="A5834" s="793"/>
      <c r="E5834" s="176"/>
      <c r="F5834" s="176"/>
      <c r="G5834" s="177"/>
      <c r="H5834" s="177"/>
    </row>
    <row r="5835" spans="1:8" x14ac:dyDescent="0.25">
      <c r="A5835" s="793"/>
      <c r="E5835" s="176"/>
      <c r="F5835" s="176"/>
      <c r="G5835" s="177"/>
      <c r="H5835" s="177"/>
    </row>
    <row r="5836" spans="1:8" x14ac:dyDescent="0.25">
      <c r="A5836" s="793"/>
      <c r="E5836" s="176"/>
      <c r="F5836" s="176"/>
      <c r="G5836" s="177"/>
      <c r="H5836" s="177"/>
    </row>
    <row r="5837" spans="1:8" x14ac:dyDescent="0.25">
      <c r="A5837" s="793"/>
      <c r="E5837" s="176"/>
      <c r="F5837" s="176"/>
      <c r="G5837" s="177"/>
      <c r="H5837" s="177"/>
    </row>
    <row r="5838" spans="1:8" x14ac:dyDescent="0.25">
      <c r="A5838" s="793"/>
      <c r="E5838" s="176"/>
      <c r="F5838" s="176"/>
      <c r="G5838" s="177"/>
      <c r="H5838" s="177"/>
    </row>
    <row r="5839" spans="1:8" x14ac:dyDescent="0.25">
      <c r="A5839" s="793"/>
      <c r="E5839" s="176"/>
      <c r="F5839" s="176"/>
      <c r="G5839" s="177"/>
      <c r="H5839" s="177"/>
    </row>
    <row r="5840" spans="1:8" x14ac:dyDescent="0.25">
      <c r="A5840" s="793"/>
      <c r="E5840" s="176"/>
      <c r="F5840" s="176"/>
      <c r="G5840" s="177"/>
      <c r="H5840" s="177"/>
    </row>
    <row r="5841" spans="1:8" x14ac:dyDescent="0.25">
      <c r="A5841" s="793"/>
      <c r="E5841" s="176"/>
      <c r="F5841" s="176"/>
      <c r="G5841" s="177"/>
      <c r="H5841" s="177"/>
    </row>
    <row r="5842" spans="1:8" x14ac:dyDescent="0.25">
      <c r="A5842" s="793"/>
      <c r="E5842" s="176"/>
      <c r="F5842" s="176"/>
      <c r="G5842" s="177"/>
      <c r="H5842" s="177"/>
    </row>
    <row r="5843" spans="1:8" x14ac:dyDescent="0.25">
      <c r="A5843" s="793"/>
      <c r="E5843" s="176"/>
      <c r="F5843" s="176"/>
      <c r="G5843" s="177"/>
      <c r="H5843" s="177"/>
    </row>
    <row r="5844" spans="1:8" x14ac:dyDescent="0.25">
      <c r="A5844" s="793"/>
      <c r="E5844" s="176"/>
      <c r="F5844" s="176"/>
      <c r="G5844" s="177"/>
      <c r="H5844" s="177"/>
    </row>
    <row r="5845" spans="1:8" x14ac:dyDescent="0.25">
      <c r="A5845" s="793"/>
      <c r="E5845" s="176"/>
      <c r="F5845" s="176"/>
      <c r="G5845" s="177"/>
      <c r="H5845" s="177"/>
    </row>
    <row r="5846" spans="1:8" x14ac:dyDescent="0.25">
      <c r="A5846" s="793"/>
      <c r="E5846" s="176"/>
      <c r="F5846" s="176"/>
      <c r="G5846" s="177"/>
      <c r="H5846" s="177"/>
    </row>
    <row r="5847" spans="1:8" x14ac:dyDescent="0.25">
      <c r="A5847" s="793"/>
      <c r="E5847" s="176"/>
      <c r="F5847" s="176"/>
      <c r="G5847" s="177"/>
      <c r="H5847" s="177"/>
    </row>
    <row r="5848" spans="1:8" x14ac:dyDescent="0.25">
      <c r="A5848" s="793"/>
      <c r="E5848" s="176"/>
      <c r="F5848" s="176"/>
      <c r="G5848" s="177"/>
      <c r="H5848" s="177"/>
    </row>
    <row r="5849" spans="1:8" x14ac:dyDescent="0.25">
      <c r="A5849" s="793"/>
      <c r="E5849" s="176"/>
      <c r="F5849" s="176"/>
      <c r="G5849" s="177"/>
      <c r="H5849" s="177"/>
    </row>
    <row r="5850" spans="1:8" x14ac:dyDescent="0.25">
      <c r="A5850" s="793"/>
      <c r="E5850" s="176"/>
      <c r="F5850" s="176"/>
      <c r="G5850" s="177"/>
      <c r="H5850" s="177"/>
    </row>
    <row r="5851" spans="1:8" x14ac:dyDescent="0.25">
      <c r="A5851" s="793"/>
      <c r="E5851" s="176"/>
      <c r="F5851" s="176"/>
      <c r="G5851" s="177"/>
      <c r="H5851" s="177"/>
    </row>
    <row r="5852" spans="1:8" x14ac:dyDescent="0.25">
      <c r="A5852" s="793"/>
      <c r="E5852" s="176"/>
      <c r="F5852" s="176"/>
      <c r="G5852" s="177"/>
      <c r="H5852" s="177"/>
    </row>
    <row r="5853" spans="1:8" x14ac:dyDescent="0.25">
      <c r="A5853" s="793"/>
      <c r="E5853" s="176"/>
      <c r="F5853" s="176"/>
      <c r="G5853" s="177"/>
      <c r="H5853" s="177"/>
    </row>
    <row r="5854" spans="1:8" x14ac:dyDescent="0.25">
      <c r="A5854" s="793"/>
      <c r="E5854" s="176"/>
      <c r="F5854" s="176"/>
      <c r="G5854" s="177"/>
      <c r="H5854" s="177"/>
    </row>
    <row r="5855" spans="1:8" x14ac:dyDescent="0.25">
      <c r="A5855" s="793"/>
      <c r="E5855" s="176"/>
      <c r="F5855" s="176"/>
      <c r="G5855" s="177"/>
      <c r="H5855" s="177"/>
    </row>
    <row r="5856" spans="1:8" x14ac:dyDescent="0.25">
      <c r="A5856" s="793"/>
      <c r="E5856" s="176"/>
      <c r="F5856" s="176"/>
      <c r="G5856" s="177"/>
      <c r="H5856" s="177"/>
    </row>
    <row r="5857" spans="1:8" x14ac:dyDescent="0.25">
      <c r="A5857" s="793"/>
      <c r="E5857" s="176"/>
      <c r="F5857" s="176"/>
      <c r="G5857" s="177"/>
      <c r="H5857" s="177"/>
    </row>
    <row r="5858" spans="1:8" x14ac:dyDescent="0.25">
      <c r="A5858" s="793"/>
      <c r="E5858" s="176"/>
      <c r="F5858" s="176"/>
      <c r="G5858" s="177"/>
      <c r="H5858" s="177"/>
    </row>
    <row r="5859" spans="1:8" x14ac:dyDescent="0.25">
      <c r="A5859" s="793"/>
      <c r="E5859" s="176"/>
      <c r="F5859" s="176"/>
      <c r="G5859" s="177"/>
      <c r="H5859" s="177"/>
    </row>
    <row r="5860" spans="1:8" x14ac:dyDescent="0.25">
      <c r="A5860" s="793"/>
      <c r="E5860" s="176"/>
      <c r="F5860" s="176"/>
      <c r="G5860" s="177"/>
      <c r="H5860" s="177"/>
    </row>
    <row r="5861" spans="1:8" x14ac:dyDescent="0.25">
      <c r="A5861" s="793"/>
      <c r="E5861" s="176"/>
      <c r="F5861" s="176"/>
      <c r="G5861" s="177"/>
      <c r="H5861" s="177"/>
    </row>
    <row r="5862" spans="1:8" x14ac:dyDescent="0.25">
      <c r="A5862" s="793"/>
      <c r="E5862" s="176"/>
      <c r="F5862" s="176"/>
      <c r="G5862" s="177"/>
      <c r="H5862" s="177"/>
    </row>
    <row r="5863" spans="1:8" x14ac:dyDescent="0.25">
      <c r="A5863" s="793"/>
      <c r="E5863" s="176"/>
      <c r="F5863" s="176"/>
      <c r="G5863" s="177"/>
      <c r="H5863" s="177"/>
    </row>
    <row r="5864" spans="1:8" x14ac:dyDescent="0.25">
      <c r="A5864" s="793"/>
      <c r="E5864" s="176"/>
      <c r="F5864" s="176"/>
      <c r="G5864" s="177"/>
      <c r="H5864" s="177"/>
    </row>
    <row r="5865" spans="1:8" x14ac:dyDescent="0.25">
      <c r="A5865" s="793"/>
      <c r="E5865" s="176"/>
      <c r="F5865" s="176"/>
      <c r="G5865" s="177"/>
      <c r="H5865" s="177"/>
    </row>
    <row r="5866" spans="1:8" x14ac:dyDescent="0.25">
      <c r="A5866" s="793"/>
      <c r="E5866" s="176"/>
      <c r="F5866" s="176"/>
      <c r="G5866" s="177"/>
      <c r="H5866" s="177"/>
    </row>
    <row r="5867" spans="1:8" x14ac:dyDescent="0.25">
      <c r="A5867" s="793"/>
      <c r="E5867" s="176"/>
      <c r="F5867" s="176"/>
      <c r="G5867" s="177"/>
      <c r="H5867" s="177"/>
    </row>
    <row r="5868" spans="1:8" x14ac:dyDescent="0.25">
      <c r="A5868" s="793"/>
      <c r="E5868" s="176"/>
      <c r="F5868" s="176"/>
      <c r="G5868" s="177"/>
      <c r="H5868" s="177"/>
    </row>
    <row r="5869" spans="1:8" x14ac:dyDescent="0.25">
      <c r="A5869" s="793"/>
      <c r="E5869" s="176"/>
      <c r="F5869" s="176"/>
      <c r="G5869" s="177"/>
      <c r="H5869" s="177"/>
    </row>
    <row r="5870" spans="1:8" x14ac:dyDescent="0.25">
      <c r="A5870" s="793"/>
      <c r="E5870" s="176"/>
      <c r="F5870" s="176"/>
      <c r="G5870" s="177"/>
      <c r="H5870" s="177"/>
    </row>
    <row r="5871" spans="1:8" x14ac:dyDescent="0.25">
      <c r="A5871" s="793"/>
      <c r="E5871" s="176"/>
      <c r="F5871" s="176"/>
      <c r="G5871" s="177"/>
      <c r="H5871" s="177"/>
    </row>
    <row r="5872" spans="1:8" x14ac:dyDescent="0.25">
      <c r="A5872" s="793"/>
      <c r="E5872" s="176"/>
      <c r="F5872" s="176"/>
      <c r="G5872" s="177"/>
      <c r="H5872" s="177"/>
    </row>
    <row r="5873" spans="1:8" x14ac:dyDescent="0.25">
      <c r="A5873" s="793"/>
      <c r="E5873" s="176"/>
      <c r="F5873" s="176"/>
      <c r="G5873" s="177"/>
      <c r="H5873" s="177"/>
    </row>
    <row r="5874" spans="1:8" x14ac:dyDescent="0.25">
      <c r="A5874" s="793"/>
      <c r="E5874" s="176"/>
      <c r="F5874" s="176"/>
      <c r="G5874" s="177"/>
      <c r="H5874" s="177"/>
    </row>
    <row r="5875" spans="1:8" x14ac:dyDescent="0.25">
      <c r="A5875" s="793"/>
      <c r="E5875" s="176"/>
      <c r="F5875" s="176"/>
      <c r="G5875" s="177"/>
      <c r="H5875" s="177"/>
    </row>
    <row r="5876" spans="1:8" x14ac:dyDescent="0.25">
      <c r="A5876" s="793"/>
      <c r="E5876" s="176"/>
      <c r="F5876" s="176"/>
      <c r="G5876" s="177"/>
      <c r="H5876" s="177"/>
    </row>
    <row r="5877" spans="1:8" x14ac:dyDescent="0.25">
      <c r="A5877" s="793"/>
      <c r="E5877" s="176"/>
      <c r="F5877" s="176"/>
      <c r="G5877" s="177"/>
      <c r="H5877" s="177"/>
    </row>
    <row r="5878" spans="1:8" x14ac:dyDescent="0.25">
      <c r="A5878" s="793"/>
      <c r="E5878" s="176"/>
      <c r="F5878" s="176"/>
      <c r="G5878" s="177"/>
      <c r="H5878" s="177"/>
    </row>
    <row r="5879" spans="1:8" x14ac:dyDescent="0.25">
      <c r="A5879" s="793"/>
      <c r="E5879" s="176"/>
      <c r="F5879" s="176"/>
      <c r="G5879" s="177"/>
      <c r="H5879" s="177"/>
    </row>
    <row r="5880" spans="1:8" x14ac:dyDescent="0.25">
      <c r="A5880" s="793"/>
      <c r="E5880" s="176"/>
      <c r="F5880" s="176"/>
      <c r="G5880" s="177"/>
      <c r="H5880" s="177"/>
    </row>
    <row r="5881" spans="1:8" x14ac:dyDescent="0.25">
      <c r="A5881" s="793"/>
      <c r="E5881" s="176"/>
      <c r="F5881" s="176"/>
      <c r="G5881" s="177"/>
      <c r="H5881" s="177"/>
    </row>
    <row r="5882" spans="1:8" x14ac:dyDescent="0.25">
      <c r="A5882" s="793"/>
      <c r="E5882" s="176"/>
      <c r="F5882" s="176"/>
      <c r="G5882" s="177"/>
      <c r="H5882" s="177"/>
    </row>
    <row r="5883" spans="1:8" x14ac:dyDescent="0.25">
      <c r="A5883" s="793"/>
      <c r="E5883" s="176"/>
      <c r="F5883" s="176"/>
      <c r="G5883" s="177"/>
      <c r="H5883" s="177"/>
    </row>
    <row r="5884" spans="1:8" x14ac:dyDescent="0.25">
      <c r="A5884" s="793"/>
      <c r="E5884" s="176"/>
      <c r="F5884" s="176"/>
      <c r="G5884" s="177"/>
      <c r="H5884" s="177"/>
    </row>
    <row r="5885" spans="1:8" x14ac:dyDescent="0.25">
      <c r="A5885" s="793"/>
      <c r="E5885" s="176"/>
      <c r="F5885" s="176"/>
      <c r="G5885" s="177"/>
      <c r="H5885" s="177"/>
    </row>
    <row r="5886" spans="1:8" x14ac:dyDescent="0.25">
      <c r="A5886" s="793"/>
      <c r="E5886" s="176"/>
      <c r="F5886" s="176"/>
      <c r="G5886" s="177"/>
      <c r="H5886" s="177"/>
    </row>
    <row r="5887" spans="1:8" x14ac:dyDescent="0.25">
      <c r="A5887" s="793"/>
      <c r="E5887" s="176"/>
      <c r="F5887" s="176"/>
      <c r="G5887" s="177"/>
      <c r="H5887" s="177"/>
    </row>
    <row r="5888" spans="1:8" x14ac:dyDescent="0.25">
      <c r="A5888" s="793"/>
      <c r="E5888" s="176"/>
      <c r="F5888" s="176"/>
      <c r="G5888" s="177"/>
      <c r="H5888" s="177"/>
    </row>
    <row r="5889" spans="1:8" x14ac:dyDescent="0.25">
      <c r="A5889" s="793"/>
      <c r="E5889" s="176"/>
      <c r="F5889" s="176"/>
      <c r="G5889" s="177"/>
      <c r="H5889" s="177"/>
    </row>
    <row r="5890" spans="1:8" x14ac:dyDescent="0.25">
      <c r="A5890" s="793"/>
      <c r="E5890" s="176"/>
      <c r="F5890" s="176"/>
      <c r="G5890" s="177"/>
      <c r="H5890" s="177"/>
    </row>
    <row r="5891" spans="1:8" x14ac:dyDescent="0.25">
      <c r="A5891" s="793"/>
      <c r="E5891" s="176"/>
      <c r="F5891" s="176"/>
      <c r="G5891" s="177"/>
      <c r="H5891" s="177"/>
    </row>
    <row r="5892" spans="1:8" x14ac:dyDescent="0.25">
      <c r="A5892" s="793"/>
      <c r="E5892" s="176"/>
      <c r="F5892" s="176"/>
      <c r="G5892" s="177"/>
      <c r="H5892" s="177"/>
    </row>
    <row r="5893" spans="1:8" x14ac:dyDescent="0.25">
      <c r="A5893" s="793"/>
      <c r="E5893" s="176"/>
      <c r="F5893" s="176"/>
      <c r="G5893" s="177"/>
      <c r="H5893" s="177"/>
    </row>
    <row r="5894" spans="1:8" x14ac:dyDescent="0.25">
      <c r="A5894" s="793"/>
      <c r="E5894" s="176"/>
      <c r="F5894" s="176"/>
      <c r="G5894" s="177"/>
      <c r="H5894" s="177"/>
    </row>
    <row r="5895" spans="1:8" x14ac:dyDescent="0.25">
      <c r="A5895" s="793"/>
      <c r="E5895" s="176"/>
      <c r="F5895" s="176"/>
      <c r="G5895" s="177"/>
      <c r="H5895" s="177"/>
    </row>
    <row r="5896" spans="1:8" x14ac:dyDescent="0.25">
      <c r="A5896" s="793"/>
      <c r="E5896" s="176"/>
      <c r="F5896" s="176"/>
      <c r="G5896" s="177"/>
      <c r="H5896" s="177"/>
    </row>
    <row r="5897" spans="1:8" x14ac:dyDescent="0.25">
      <c r="A5897" s="793"/>
      <c r="E5897" s="176"/>
      <c r="F5897" s="176"/>
      <c r="G5897" s="177"/>
      <c r="H5897" s="177"/>
    </row>
    <row r="5898" spans="1:8" x14ac:dyDescent="0.25">
      <c r="A5898" s="793"/>
      <c r="E5898" s="176"/>
      <c r="F5898" s="176"/>
      <c r="G5898" s="177"/>
      <c r="H5898" s="177"/>
    </row>
    <row r="5899" spans="1:8" x14ac:dyDescent="0.25">
      <c r="A5899" s="793"/>
      <c r="E5899" s="176"/>
      <c r="F5899" s="176"/>
      <c r="G5899" s="177"/>
      <c r="H5899" s="177"/>
    </row>
    <row r="5900" spans="1:8" x14ac:dyDescent="0.25">
      <c r="A5900" s="793"/>
      <c r="E5900" s="176"/>
      <c r="F5900" s="176"/>
      <c r="G5900" s="177"/>
      <c r="H5900" s="177"/>
    </row>
    <row r="5901" spans="1:8" x14ac:dyDescent="0.25">
      <c r="A5901" s="793"/>
      <c r="E5901" s="176"/>
      <c r="F5901" s="176"/>
      <c r="G5901" s="177"/>
      <c r="H5901" s="177"/>
    </row>
    <row r="5902" spans="1:8" x14ac:dyDescent="0.25">
      <c r="A5902" s="793"/>
      <c r="E5902" s="176"/>
      <c r="F5902" s="176"/>
      <c r="G5902" s="177"/>
      <c r="H5902" s="177"/>
    </row>
    <row r="5903" spans="1:8" x14ac:dyDescent="0.25">
      <c r="A5903" s="793"/>
      <c r="E5903" s="176"/>
      <c r="F5903" s="176"/>
      <c r="G5903" s="177"/>
      <c r="H5903" s="177"/>
    </row>
    <row r="5904" spans="1:8" x14ac:dyDescent="0.25">
      <c r="A5904" s="793"/>
      <c r="E5904" s="176"/>
      <c r="F5904" s="176"/>
      <c r="G5904" s="177"/>
      <c r="H5904" s="177"/>
    </row>
    <row r="5905" spans="1:8" x14ac:dyDescent="0.25">
      <c r="A5905" s="793"/>
      <c r="E5905" s="176"/>
      <c r="F5905" s="176"/>
      <c r="G5905" s="177"/>
      <c r="H5905" s="177"/>
    </row>
    <row r="5906" spans="1:8" x14ac:dyDescent="0.25">
      <c r="A5906" s="793"/>
      <c r="E5906" s="176"/>
      <c r="F5906" s="176"/>
      <c r="G5906" s="177"/>
      <c r="H5906" s="177"/>
    </row>
    <row r="5907" spans="1:8" x14ac:dyDescent="0.25">
      <c r="A5907" s="793"/>
      <c r="E5907" s="176"/>
      <c r="F5907" s="176"/>
      <c r="G5907" s="177"/>
      <c r="H5907" s="177"/>
    </row>
    <row r="5908" spans="1:8" x14ac:dyDescent="0.25">
      <c r="A5908" s="793"/>
      <c r="E5908" s="176"/>
      <c r="F5908" s="176"/>
      <c r="G5908" s="177"/>
      <c r="H5908" s="177"/>
    </row>
    <row r="5909" spans="1:8" x14ac:dyDescent="0.25">
      <c r="A5909" s="793"/>
      <c r="E5909" s="176"/>
      <c r="F5909" s="176"/>
      <c r="G5909" s="177"/>
      <c r="H5909" s="177"/>
    </row>
    <row r="5910" spans="1:8" x14ac:dyDescent="0.25">
      <c r="A5910" s="793"/>
      <c r="E5910" s="176"/>
      <c r="F5910" s="176"/>
      <c r="G5910" s="177"/>
      <c r="H5910" s="177"/>
    </row>
    <row r="5911" spans="1:8" x14ac:dyDescent="0.25">
      <c r="A5911" s="793"/>
      <c r="E5911" s="176"/>
      <c r="F5911" s="176"/>
      <c r="G5911" s="177"/>
      <c r="H5911" s="177"/>
    </row>
    <row r="5912" spans="1:8" x14ac:dyDescent="0.25">
      <c r="A5912" s="793"/>
      <c r="E5912" s="176"/>
      <c r="F5912" s="176"/>
      <c r="G5912" s="177"/>
      <c r="H5912" s="177"/>
    </row>
    <row r="5913" spans="1:8" x14ac:dyDescent="0.25">
      <c r="A5913" s="793"/>
      <c r="E5913" s="176"/>
      <c r="F5913" s="176"/>
      <c r="G5913" s="177"/>
      <c r="H5913" s="177"/>
    </row>
    <row r="5914" spans="1:8" x14ac:dyDescent="0.25">
      <c r="A5914" s="793"/>
      <c r="E5914" s="176"/>
      <c r="F5914" s="176"/>
      <c r="G5914" s="177"/>
      <c r="H5914" s="177"/>
    </row>
    <row r="5915" spans="1:8" x14ac:dyDescent="0.25">
      <c r="A5915" s="793"/>
      <c r="E5915" s="176"/>
      <c r="F5915" s="176"/>
      <c r="G5915" s="177"/>
      <c r="H5915" s="177"/>
    </row>
    <row r="5916" spans="1:8" x14ac:dyDescent="0.25">
      <c r="A5916" s="793"/>
      <c r="E5916" s="176"/>
      <c r="F5916" s="176"/>
      <c r="G5916" s="177"/>
      <c r="H5916" s="177"/>
    </row>
    <row r="5917" spans="1:8" x14ac:dyDescent="0.25">
      <c r="A5917" s="793"/>
      <c r="E5917" s="176"/>
      <c r="F5917" s="176"/>
      <c r="G5917" s="177"/>
      <c r="H5917" s="177"/>
    </row>
    <row r="5918" spans="1:8" x14ac:dyDescent="0.25">
      <c r="A5918" s="793"/>
      <c r="E5918" s="176"/>
      <c r="F5918" s="176"/>
      <c r="G5918" s="177"/>
      <c r="H5918" s="177"/>
    </row>
    <row r="5919" spans="1:8" x14ac:dyDescent="0.25">
      <c r="A5919" s="793"/>
      <c r="E5919" s="176"/>
      <c r="F5919" s="176"/>
      <c r="G5919" s="177"/>
      <c r="H5919" s="177"/>
    </row>
    <row r="5920" spans="1:8" x14ac:dyDescent="0.25">
      <c r="A5920" s="793"/>
      <c r="E5920" s="176"/>
      <c r="F5920" s="176"/>
      <c r="G5920" s="177"/>
      <c r="H5920" s="177"/>
    </row>
    <row r="5921" spans="1:8" x14ac:dyDescent="0.25">
      <c r="A5921" s="793"/>
      <c r="E5921" s="176"/>
      <c r="F5921" s="176"/>
      <c r="G5921" s="177"/>
      <c r="H5921" s="177"/>
    </row>
    <row r="5922" spans="1:8" x14ac:dyDescent="0.25">
      <c r="A5922" s="793"/>
      <c r="E5922" s="176"/>
      <c r="F5922" s="176"/>
      <c r="G5922" s="177"/>
      <c r="H5922" s="177"/>
    </row>
    <row r="5923" spans="1:8" x14ac:dyDescent="0.25">
      <c r="A5923" s="793"/>
      <c r="E5923" s="176"/>
      <c r="F5923" s="176"/>
      <c r="G5923" s="177"/>
      <c r="H5923" s="177"/>
    </row>
    <row r="5924" spans="1:8" x14ac:dyDescent="0.25">
      <c r="A5924" s="793"/>
      <c r="E5924" s="176"/>
      <c r="F5924" s="176"/>
      <c r="G5924" s="177"/>
      <c r="H5924" s="177"/>
    </row>
    <row r="5925" spans="1:8" x14ac:dyDescent="0.25">
      <c r="A5925" s="793"/>
      <c r="E5925" s="176"/>
      <c r="F5925" s="176"/>
      <c r="G5925" s="177"/>
      <c r="H5925" s="177"/>
    </row>
    <row r="5926" spans="1:8" x14ac:dyDescent="0.25">
      <c r="A5926" s="793"/>
      <c r="E5926" s="176"/>
      <c r="F5926" s="176"/>
      <c r="G5926" s="177"/>
      <c r="H5926" s="177"/>
    </row>
    <row r="5927" spans="1:8" x14ac:dyDescent="0.25">
      <c r="A5927" s="793"/>
      <c r="E5927" s="176"/>
      <c r="F5927" s="176"/>
      <c r="G5927" s="177"/>
      <c r="H5927" s="177"/>
    </row>
    <row r="5928" spans="1:8" x14ac:dyDescent="0.25">
      <c r="A5928" s="793"/>
      <c r="E5928" s="176"/>
      <c r="F5928" s="176"/>
      <c r="G5928" s="177"/>
      <c r="H5928" s="177"/>
    </row>
    <row r="5929" spans="1:8" x14ac:dyDescent="0.25">
      <c r="A5929" s="793"/>
      <c r="E5929" s="176"/>
      <c r="F5929" s="176"/>
      <c r="G5929" s="177"/>
      <c r="H5929" s="177"/>
    </row>
    <row r="5930" spans="1:8" x14ac:dyDescent="0.25">
      <c r="A5930" s="793"/>
      <c r="E5930" s="176"/>
      <c r="F5930" s="176"/>
      <c r="G5930" s="177"/>
      <c r="H5930" s="177"/>
    </row>
    <row r="5931" spans="1:8" x14ac:dyDescent="0.25">
      <c r="A5931" s="793"/>
      <c r="E5931" s="176"/>
      <c r="F5931" s="176"/>
      <c r="G5931" s="177"/>
      <c r="H5931" s="177"/>
    </row>
    <row r="5932" spans="1:8" x14ac:dyDescent="0.25">
      <c r="A5932" s="793"/>
      <c r="E5932" s="176"/>
      <c r="F5932" s="176"/>
      <c r="G5932" s="177"/>
      <c r="H5932" s="177"/>
    </row>
    <row r="5933" spans="1:8" x14ac:dyDescent="0.25">
      <c r="A5933" s="793"/>
      <c r="E5933" s="176"/>
      <c r="F5933" s="176"/>
      <c r="G5933" s="177"/>
      <c r="H5933" s="177"/>
    </row>
    <row r="5934" spans="1:8" x14ac:dyDescent="0.25">
      <c r="A5934" s="793"/>
      <c r="E5934" s="176"/>
      <c r="F5934" s="176"/>
      <c r="G5934" s="177"/>
      <c r="H5934" s="177"/>
    </row>
    <row r="5935" spans="1:8" x14ac:dyDescent="0.25">
      <c r="A5935" s="793"/>
      <c r="E5935" s="176"/>
      <c r="F5935" s="176"/>
      <c r="G5935" s="177"/>
      <c r="H5935" s="177"/>
    </row>
    <row r="5936" spans="1:8" x14ac:dyDescent="0.25">
      <c r="A5936" s="793"/>
      <c r="E5936" s="176"/>
      <c r="F5936" s="176"/>
      <c r="G5936" s="177"/>
      <c r="H5936" s="177"/>
    </row>
    <row r="5937" spans="1:8" x14ac:dyDescent="0.25">
      <c r="A5937" s="793"/>
      <c r="E5937" s="176"/>
      <c r="F5937" s="176"/>
      <c r="G5937" s="177"/>
      <c r="H5937" s="177"/>
    </row>
    <row r="5938" spans="1:8" x14ac:dyDescent="0.25">
      <c r="A5938" s="793"/>
      <c r="E5938" s="176"/>
      <c r="F5938" s="176"/>
      <c r="G5938" s="177"/>
      <c r="H5938" s="177"/>
    </row>
    <row r="5939" spans="1:8" x14ac:dyDescent="0.25">
      <c r="A5939" s="793"/>
      <c r="E5939" s="176"/>
      <c r="F5939" s="176"/>
      <c r="G5939" s="177"/>
      <c r="H5939" s="177"/>
    </row>
    <row r="5940" spans="1:8" x14ac:dyDescent="0.25">
      <c r="A5940" s="793"/>
      <c r="E5940" s="176"/>
      <c r="F5940" s="176"/>
      <c r="G5940" s="177"/>
      <c r="H5940" s="177"/>
    </row>
    <row r="5941" spans="1:8" x14ac:dyDescent="0.25">
      <c r="A5941" s="793"/>
      <c r="E5941" s="176"/>
      <c r="F5941" s="176"/>
      <c r="G5941" s="177"/>
      <c r="H5941" s="177"/>
    </row>
    <row r="5942" spans="1:8" x14ac:dyDescent="0.25">
      <c r="A5942" s="793"/>
      <c r="E5942" s="176"/>
      <c r="F5942" s="176"/>
      <c r="G5942" s="177"/>
      <c r="H5942" s="177"/>
    </row>
    <row r="5943" spans="1:8" x14ac:dyDescent="0.25">
      <c r="A5943" s="793"/>
      <c r="E5943" s="176"/>
      <c r="F5943" s="176"/>
      <c r="G5943" s="177"/>
      <c r="H5943" s="177"/>
    </row>
    <row r="5944" spans="1:8" x14ac:dyDescent="0.25">
      <c r="A5944" s="793"/>
      <c r="E5944" s="176"/>
      <c r="F5944" s="176"/>
      <c r="G5944" s="177"/>
      <c r="H5944" s="177"/>
    </row>
    <row r="5945" spans="1:8" x14ac:dyDescent="0.25">
      <c r="A5945" s="793"/>
      <c r="E5945" s="176"/>
      <c r="F5945" s="176"/>
      <c r="G5945" s="177"/>
      <c r="H5945" s="177"/>
    </row>
    <row r="5946" spans="1:8" x14ac:dyDescent="0.25">
      <c r="A5946" s="793"/>
      <c r="E5946" s="176"/>
      <c r="F5946" s="176"/>
      <c r="G5946" s="177"/>
      <c r="H5946" s="177"/>
    </row>
    <row r="5947" spans="1:8" x14ac:dyDescent="0.25">
      <c r="A5947" s="793"/>
      <c r="E5947" s="176"/>
      <c r="F5947" s="176"/>
      <c r="G5947" s="177"/>
      <c r="H5947" s="177"/>
    </row>
    <row r="5948" spans="1:8" x14ac:dyDescent="0.25">
      <c r="A5948" s="793"/>
      <c r="E5948" s="176"/>
      <c r="F5948" s="176"/>
      <c r="G5948" s="177"/>
      <c r="H5948" s="177"/>
    </row>
    <row r="5949" spans="1:8" x14ac:dyDescent="0.25">
      <c r="A5949" s="793"/>
      <c r="E5949" s="176"/>
      <c r="F5949" s="176"/>
      <c r="G5949" s="177"/>
      <c r="H5949" s="177"/>
    </row>
    <row r="5950" spans="1:8" x14ac:dyDescent="0.25">
      <c r="A5950" s="793"/>
      <c r="E5950" s="176"/>
      <c r="F5950" s="176"/>
      <c r="G5950" s="177"/>
      <c r="H5950" s="177"/>
    </row>
    <row r="5951" spans="1:8" x14ac:dyDescent="0.25">
      <c r="A5951" s="793"/>
      <c r="E5951" s="176"/>
      <c r="F5951" s="176"/>
      <c r="G5951" s="177"/>
      <c r="H5951" s="177"/>
    </row>
    <row r="5952" spans="1:8" x14ac:dyDescent="0.25">
      <c r="A5952" s="793"/>
      <c r="E5952" s="176"/>
      <c r="F5952" s="176"/>
      <c r="G5952" s="177"/>
      <c r="H5952" s="177"/>
    </row>
    <row r="5953" spans="1:8" x14ac:dyDescent="0.25">
      <c r="A5953" s="793"/>
      <c r="E5953" s="176"/>
      <c r="F5953" s="176"/>
      <c r="G5953" s="177"/>
      <c r="H5953" s="177"/>
    </row>
    <row r="5954" spans="1:8" x14ac:dyDescent="0.25">
      <c r="A5954" s="793"/>
      <c r="E5954" s="176"/>
      <c r="F5954" s="176"/>
      <c r="G5954" s="177"/>
      <c r="H5954" s="177"/>
    </row>
    <row r="5955" spans="1:8" x14ac:dyDescent="0.25">
      <c r="A5955" s="793"/>
      <c r="E5955" s="176"/>
      <c r="F5955" s="176"/>
      <c r="G5955" s="177"/>
      <c r="H5955" s="177"/>
    </row>
    <row r="5956" spans="1:8" x14ac:dyDescent="0.25">
      <c r="A5956" s="793"/>
      <c r="E5956" s="176"/>
      <c r="F5956" s="176"/>
      <c r="G5956" s="177"/>
      <c r="H5956" s="177"/>
    </row>
    <row r="5957" spans="1:8" x14ac:dyDescent="0.25">
      <c r="A5957" s="793"/>
      <c r="E5957" s="176"/>
      <c r="F5957" s="176"/>
      <c r="G5957" s="177"/>
      <c r="H5957" s="177"/>
    </row>
    <row r="5958" spans="1:8" x14ac:dyDescent="0.25">
      <c r="A5958" s="793"/>
      <c r="E5958" s="176"/>
      <c r="F5958" s="176"/>
      <c r="G5958" s="177"/>
      <c r="H5958" s="177"/>
    </row>
    <row r="5959" spans="1:8" x14ac:dyDescent="0.25">
      <c r="A5959" s="793"/>
      <c r="E5959" s="176"/>
      <c r="F5959" s="176"/>
      <c r="G5959" s="177"/>
      <c r="H5959" s="177"/>
    </row>
    <row r="5960" spans="1:8" x14ac:dyDescent="0.25">
      <c r="A5960" s="793"/>
      <c r="E5960" s="176"/>
      <c r="F5960" s="176"/>
      <c r="G5960" s="177"/>
      <c r="H5960" s="177"/>
    </row>
    <row r="5961" spans="1:8" x14ac:dyDescent="0.25">
      <c r="A5961" s="793"/>
      <c r="E5961" s="176"/>
      <c r="F5961" s="176"/>
      <c r="G5961" s="177"/>
      <c r="H5961" s="177"/>
    </row>
    <row r="5962" spans="1:8" x14ac:dyDescent="0.25">
      <c r="A5962" s="793"/>
      <c r="E5962" s="176"/>
      <c r="F5962" s="176"/>
      <c r="G5962" s="177"/>
      <c r="H5962" s="177"/>
    </row>
    <row r="5963" spans="1:8" x14ac:dyDescent="0.25">
      <c r="A5963" s="793"/>
      <c r="E5963" s="176"/>
      <c r="F5963" s="176"/>
      <c r="G5963" s="177"/>
      <c r="H5963" s="177"/>
    </row>
    <row r="5964" spans="1:8" x14ac:dyDescent="0.25">
      <c r="A5964" s="793"/>
      <c r="E5964" s="176"/>
      <c r="F5964" s="176"/>
      <c r="G5964" s="177"/>
      <c r="H5964" s="177"/>
    </row>
    <row r="5965" spans="1:8" x14ac:dyDescent="0.25">
      <c r="A5965" s="793"/>
      <c r="E5965" s="176"/>
      <c r="F5965" s="176"/>
      <c r="G5965" s="177"/>
      <c r="H5965" s="177"/>
    </row>
    <row r="5966" spans="1:8" x14ac:dyDescent="0.25">
      <c r="A5966" s="793"/>
      <c r="E5966" s="176"/>
      <c r="F5966" s="176"/>
      <c r="G5966" s="177"/>
      <c r="H5966" s="177"/>
    </row>
    <row r="5967" spans="1:8" x14ac:dyDescent="0.25">
      <c r="A5967" s="793"/>
      <c r="E5967" s="176"/>
      <c r="F5967" s="176"/>
      <c r="G5967" s="177"/>
      <c r="H5967" s="177"/>
    </row>
    <row r="5968" spans="1:8" x14ac:dyDescent="0.25">
      <c r="A5968" s="793"/>
      <c r="E5968" s="176"/>
      <c r="F5968" s="176"/>
      <c r="G5968" s="177"/>
      <c r="H5968" s="177"/>
    </row>
    <row r="5969" spans="1:8" x14ac:dyDescent="0.25">
      <c r="A5969" s="793"/>
      <c r="E5969" s="176"/>
      <c r="F5969" s="176"/>
      <c r="G5969" s="177"/>
      <c r="H5969" s="177"/>
    </row>
    <row r="5970" spans="1:8" x14ac:dyDescent="0.25">
      <c r="A5970" s="793"/>
      <c r="E5970" s="176"/>
      <c r="F5970" s="176"/>
      <c r="G5970" s="177"/>
      <c r="H5970" s="177"/>
    </row>
    <row r="5971" spans="1:8" x14ac:dyDescent="0.25">
      <c r="A5971" s="793"/>
      <c r="E5971" s="176"/>
      <c r="F5971" s="176"/>
      <c r="G5971" s="177"/>
      <c r="H5971" s="177"/>
    </row>
    <row r="5972" spans="1:8" x14ac:dyDescent="0.25">
      <c r="A5972" s="793"/>
      <c r="E5972" s="176"/>
      <c r="F5972" s="176"/>
      <c r="G5972" s="177"/>
      <c r="H5972" s="177"/>
    </row>
    <row r="5973" spans="1:8" x14ac:dyDescent="0.25">
      <c r="A5973" s="793"/>
      <c r="E5973" s="176"/>
      <c r="F5973" s="176"/>
      <c r="G5973" s="177"/>
      <c r="H5973" s="177"/>
    </row>
    <row r="5974" spans="1:8" x14ac:dyDescent="0.25">
      <c r="A5974" s="793"/>
      <c r="E5974" s="176"/>
      <c r="F5974" s="176"/>
      <c r="G5974" s="177"/>
      <c r="H5974" s="177"/>
    </row>
    <row r="5975" spans="1:8" x14ac:dyDescent="0.25">
      <c r="A5975" s="793"/>
      <c r="E5975" s="176"/>
      <c r="F5975" s="176"/>
      <c r="G5975" s="177"/>
      <c r="H5975" s="177"/>
    </row>
    <row r="5976" spans="1:8" x14ac:dyDescent="0.25">
      <c r="A5976" s="793"/>
      <c r="E5976" s="176"/>
      <c r="F5976" s="176"/>
      <c r="G5976" s="177"/>
      <c r="H5976" s="177"/>
    </row>
    <row r="5977" spans="1:8" x14ac:dyDescent="0.25">
      <c r="A5977" s="793"/>
      <c r="E5977" s="176"/>
      <c r="F5977" s="176"/>
      <c r="G5977" s="177"/>
      <c r="H5977" s="177"/>
    </row>
    <row r="5978" spans="1:8" x14ac:dyDescent="0.25">
      <c r="A5978" s="793"/>
      <c r="E5978" s="176"/>
      <c r="F5978" s="176"/>
      <c r="G5978" s="177"/>
      <c r="H5978" s="177"/>
    </row>
    <row r="5979" spans="1:8" x14ac:dyDescent="0.25">
      <c r="A5979" s="793"/>
      <c r="E5979" s="176"/>
      <c r="F5979" s="176"/>
      <c r="G5979" s="177"/>
      <c r="H5979" s="177"/>
    </row>
    <row r="5980" spans="1:8" x14ac:dyDescent="0.25">
      <c r="A5980" s="793"/>
      <c r="E5980" s="176"/>
      <c r="F5980" s="176"/>
      <c r="G5980" s="177"/>
      <c r="H5980" s="177"/>
    </row>
    <row r="5981" spans="1:8" x14ac:dyDescent="0.25">
      <c r="A5981" s="793"/>
      <c r="E5981" s="176"/>
      <c r="F5981" s="176"/>
      <c r="G5981" s="177"/>
      <c r="H5981" s="177"/>
    </row>
    <row r="5982" spans="1:8" x14ac:dyDescent="0.25">
      <c r="A5982" s="793"/>
      <c r="E5982" s="176"/>
      <c r="F5982" s="176"/>
      <c r="G5982" s="177"/>
      <c r="H5982" s="177"/>
    </row>
    <row r="5983" spans="1:8" x14ac:dyDescent="0.25">
      <c r="A5983" s="793"/>
      <c r="E5983" s="176"/>
      <c r="F5983" s="176"/>
      <c r="G5983" s="177"/>
      <c r="H5983" s="177"/>
    </row>
    <row r="5984" spans="1:8" x14ac:dyDescent="0.25">
      <c r="A5984" s="793"/>
      <c r="E5984" s="176"/>
      <c r="F5984" s="176"/>
      <c r="G5984" s="177"/>
      <c r="H5984" s="177"/>
    </row>
    <row r="5985" spans="1:8" x14ac:dyDescent="0.25">
      <c r="A5985" s="793"/>
      <c r="E5985" s="176"/>
      <c r="F5985" s="176"/>
      <c r="G5985" s="177"/>
      <c r="H5985" s="177"/>
    </row>
    <row r="5986" spans="1:8" x14ac:dyDescent="0.25">
      <c r="A5986" s="793"/>
      <c r="E5986" s="176"/>
      <c r="F5986" s="176"/>
      <c r="G5986" s="177"/>
      <c r="H5986" s="177"/>
    </row>
    <row r="5987" spans="1:8" x14ac:dyDescent="0.25">
      <c r="A5987" s="793"/>
      <c r="E5987" s="176"/>
      <c r="F5987" s="176"/>
      <c r="G5987" s="177"/>
      <c r="H5987" s="177"/>
    </row>
    <row r="5988" spans="1:8" x14ac:dyDescent="0.25">
      <c r="A5988" s="793"/>
      <c r="E5988" s="176"/>
      <c r="F5988" s="176"/>
      <c r="G5988" s="177"/>
      <c r="H5988" s="177"/>
    </row>
    <row r="5989" spans="1:8" x14ac:dyDescent="0.25">
      <c r="A5989" s="793"/>
      <c r="E5989" s="176"/>
      <c r="F5989" s="176"/>
      <c r="G5989" s="177"/>
      <c r="H5989" s="177"/>
    </row>
    <row r="5990" spans="1:8" x14ac:dyDescent="0.25">
      <c r="A5990" s="793"/>
      <c r="E5990" s="176"/>
      <c r="F5990" s="176"/>
      <c r="G5990" s="177"/>
      <c r="H5990" s="177"/>
    </row>
    <row r="5991" spans="1:8" x14ac:dyDescent="0.25">
      <c r="A5991" s="793"/>
      <c r="E5991" s="176"/>
      <c r="F5991" s="176"/>
      <c r="G5991" s="177"/>
      <c r="H5991" s="177"/>
    </row>
    <row r="5992" spans="1:8" x14ac:dyDescent="0.25">
      <c r="A5992" s="793"/>
      <c r="E5992" s="176"/>
      <c r="F5992" s="176"/>
      <c r="G5992" s="177"/>
      <c r="H5992" s="177"/>
    </row>
    <row r="5993" spans="1:8" x14ac:dyDescent="0.25">
      <c r="A5993" s="793"/>
      <c r="E5993" s="176"/>
      <c r="F5993" s="176"/>
      <c r="G5993" s="177"/>
      <c r="H5993" s="177"/>
    </row>
    <row r="5994" spans="1:8" x14ac:dyDescent="0.25">
      <c r="A5994" s="793"/>
      <c r="E5994" s="176"/>
      <c r="F5994" s="176"/>
      <c r="G5994" s="177"/>
      <c r="H5994" s="177"/>
    </row>
    <row r="5995" spans="1:8" x14ac:dyDescent="0.25">
      <c r="A5995" s="793"/>
      <c r="E5995" s="176"/>
      <c r="F5995" s="176"/>
      <c r="G5995" s="177"/>
      <c r="H5995" s="177"/>
    </row>
    <row r="5996" spans="1:8" x14ac:dyDescent="0.25">
      <c r="A5996" s="793"/>
      <c r="E5996" s="176"/>
      <c r="F5996" s="176"/>
      <c r="G5996" s="177"/>
      <c r="H5996" s="177"/>
    </row>
    <row r="5997" spans="1:8" x14ac:dyDescent="0.25">
      <c r="A5997" s="793"/>
      <c r="E5997" s="176"/>
      <c r="F5997" s="176"/>
      <c r="G5997" s="177"/>
      <c r="H5997" s="177"/>
    </row>
    <row r="5998" spans="1:8" x14ac:dyDescent="0.25">
      <c r="A5998" s="793"/>
      <c r="E5998" s="176"/>
      <c r="F5998" s="176"/>
      <c r="G5998" s="177"/>
      <c r="H5998" s="177"/>
    </row>
    <row r="5999" spans="1:8" x14ac:dyDescent="0.25">
      <c r="A5999" s="793"/>
      <c r="E5999" s="176"/>
      <c r="F5999" s="176"/>
      <c r="G5999" s="177"/>
      <c r="H5999" s="177"/>
    </row>
    <row r="6000" spans="1:8" x14ac:dyDescent="0.25">
      <c r="A6000" s="793"/>
      <c r="E6000" s="176"/>
      <c r="F6000" s="176"/>
      <c r="G6000" s="177"/>
      <c r="H6000" s="177"/>
    </row>
    <row r="6001" spans="1:8" x14ac:dyDescent="0.25">
      <c r="A6001" s="793"/>
      <c r="E6001" s="176"/>
      <c r="F6001" s="176"/>
      <c r="G6001" s="177"/>
      <c r="H6001" s="177"/>
    </row>
    <row r="6002" spans="1:8" x14ac:dyDescent="0.25">
      <c r="A6002" s="793"/>
      <c r="E6002" s="176"/>
      <c r="F6002" s="176"/>
      <c r="G6002" s="177"/>
      <c r="H6002" s="177"/>
    </row>
    <row r="6003" spans="1:8" x14ac:dyDescent="0.25">
      <c r="A6003" s="793"/>
      <c r="E6003" s="176"/>
      <c r="F6003" s="176"/>
      <c r="G6003" s="177"/>
      <c r="H6003" s="177"/>
    </row>
    <row r="6004" spans="1:8" x14ac:dyDescent="0.25">
      <c r="A6004" s="793"/>
      <c r="E6004" s="176"/>
      <c r="F6004" s="176"/>
      <c r="G6004" s="177"/>
      <c r="H6004" s="177"/>
    </row>
    <row r="6005" spans="1:8" x14ac:dyDescent="0.25">
      <c r="A6005" s="793"/>
      <c r="E6005" s="176"/>
      <c r="F6005" s="176"/>
      <c r="G6005" s="177"/>
      <c r="H6005" s="177"/>
    </row>
    <row r="6006" spans="1:8" x14ac:dyDescent="0.25">
      <c r="A6006" s="793"/>
      <c r="E6006" s="176"/>
      <c r="F6006" s="176"/>
      <c r="G6006" s="177"/>
      <c r="H6006" s="177"/>
    </row>
    <row r="6007" spans="1:8" x14ac:dyDescent="0.25">
      <c r="A6007" s="793"/>
      <c r="E6007" s="176"/>
      <c r="F6007" s="176"/>
      <c r="G6007" s="177"/>
      <c r="H6007" s="177"/>
    </row>
    <row r="6008" spans="1:8" x14ac:dyDescent="0.25">
      <c r="A6008" s="793"/>
      <c r="E6008" s="176"/>
      <c r="F6008" s="176"/>
      <c r="G6008" s="177"/>
      <c r="H6008" s="177"/>
    </row>
    <row r="6009" spans="1:8" x14ac:dyDescent="0.25">
      <c r="A6009" s="793"/>
      <c r="E6009" s="176"/>
      <c r="F6009" s="176"/>
      <c r="G6009" s="177"/>
      <c r="H6009" s="177"/>
    </row>
    <row r="6010" spans="1:8" x14ac:dyDescent="0.25">
      <c r="A6010" s="793"/>
      <c r="E6010" s="176"/>
      <c r="F6010" s="176"/>
      <c r="G6010" s="177"/>
      <c r="H6010" s="177"/>
    </row>
    <row r="6011" spans="1:8" x14ac:dyDescent="0.25">
      <c r="A6011" s="793"/>
      <c r="E6011" s="176"/>
      <c r="F6011" s="176"/>
      <c r="G6011" s="177"/>
      <c r="H6011" s="177"/>
    </row>
    <row r="6012" spans="1:8" x14ac:dyDescent="0.25">
      <c r="A6012" s="793"/>
      <c r="E6012" s="176"/>
      <c r="F6012" s="176"/>
      <c r="G6012" s="177"/>
      <c r="H6012" s="177"/>
    </row>
    <row r="6013" spans="1:8" x14ac:dyDescent="0.25">
      <c r="A6013" s="793"/>
      <c r="E6013" s="176"/>
      <c r="F6013" s="176"/>
      <c r="G6013" s="177"/>
      <c r="H6013" s="177"/>
    </row>
    <row r="6014" spans="1:8" x14ac:dyDescent="0.25">
      <c r="A6014" s="793"/>
      <c r="E6014" s="176"/>
      <c r="F6014" s="176"/>
      <c r="G6014" s="177"/>
      <c r="H6014" s="177"/>
    </row>
    <row r="6015" spans="1:8" x14ac:dyDescent="0.25">
      <c r="A6015" s="793"/>
      <c r="E6015" s="176"/>
      <c r="F6015" s="176"/>
      <c r="G6015" s="177"/>
      <c r="H6015" s="177"/>
    </row>
    <row r="6016" spans="1:8" x14ac:dyDescent="0.25">
      <c r="A6016" s="793"/>
      <c r="E6016" s="176"/>
      <c r="F6016" s="176"/>
      <c r="G6016" s="177"/>
      <c r="H6016" s="177"/>
    </row>
    <row r="6017" spans="1:8" x14ac:dyDescent="0.25">
      <c r="A6017" s="793"/>
      <c r="E6017" s="176"/>
      <c r="F6017" s="176"/>
      <c r="G6017" s="177"/>
      <c r="H6017" s="177"/>
    </row>
    <row r="6018" spans="1:8" x14ac:dyDescent="0.25">
      <c r="A6018" s="793"/>
      <c r="E6018" s="176"/>
      <c r="F6018" s="176"/>
      <c r="G6018" s="177"/>
      <c r="H6018" s="177"/>
    </row>
    <row r="6019" spans="1:8" x14ac:dyDescent="0.25">
      <c r="A6019" s="793"/>
      <c r="E6019" s="176"/>
      <c r="F6019" s="176"/>
      <c r="G6019" s="177"/>
      <c r="H6019" s="177"/>
    </row>
    <row r="6020" spans="1:8" x14ac:dyDescent="0.25">
      <c r="A6020" s="793"/>
      <c r="E6020" s="176"/>
      <c r="F6020" s="176"/>
      <c r="G6020" s="177"/>
      <c r="H6020" s="177"/>
    </row>
    <row r="6021" spans="1:8" x14ac:dyDescent="0.25">
      <c r="A6021" s="793"/>
      <c r="E6021" s="176"/>
      <c r="F6021" s="176"/>
      <c r="G6021" s="177"/>
      <c r="H6021" s="177"/>
    </row>
    <row r="6022" spans="1:8" x14ac:dyDescent="0.25">
      <c r="A6022" s="793"/>
      <c r="E6022" s="176"/>
      <c r="F6022" s="176"/>
      <c r="G6022" s="177"/>
      <c r="H6022" s="177"/>
    </row>
    <row r="6023" spans="1:8" x14ac:dyDescent="0.25">
      <c r="A6023" s="793"/>
      <c r="E6023" s="176"/>
      <c r="F6023" s="176"/>
      <c r="G6023" s="177"/>
      <c r="H6023" s="177"/>
    </row>
    <row r="6024" spans="1:8" x14ac:dyDescent="0.25">
      <c r="A6024" s="793"/>
      <c r="E6024" s="176"/>
      <c r="F6024" s="176"/>
      <c r="G6024" s="177"/>
      <c r="H6024" s="177"/>
    </row>
    <row r="6025" spans="1:8" x14ac:dyDescent="0.25">
      <c r="A6025" s="793"/>
      <c r="E6025" s="176"/>
      <c r="F6025" s="176"/>
      <c r="G6025" s="177"/>
      <c r="H6025" s="177"/>
    </row>
    <row r="6026" spans="1:8" x14ac:dyDescent="0.25">
      <c r="A6026" s="793"/>
      <c r="E6026" s="176"/>
      <c r="F6026" s="176"/>
      <c r="G6026" s="177"/>
      <c r="H6026" s="177"/>
    </row>
    <row r="6027" spans="1:8" x14ac:dyDescent="0.25">
      <c r="A6027" s="793"/>
      <c r="E6027" s="176"/>
      <c r="F6027" s="176"/>
      <c r="G6027" s="177"/>
      <c r="H6027" s="177"/>
    </row>
    <row r="6028" spans="1:8" x14ac:dyDescent="0.25">
      <c r="A6028" s="793"/>
      <c r="E6028" s="176"/>
      <c r="F6028" s="176"/>
      <c r="G6028" s="177"/>
      <c r="H6028" s="177"/>
    </row>
    <row r="6029" spans="1:8" x14ac:dyDescent="0.25">
      <c r="A6029" s="793"/>
      <c r="E6029" s="176"/>
      <c r="F6029" s="176"/>
      <c r="G6029" s="177"/>
      <c r="H6029" s="177"/>
    </row>
    <row r="6030" spans="1:8" x14ac:dyDescent="0.25">
      <c r="A6030" s="793"/>
      <c r="E6030" s="176"/>
      <c r="F6030" s="176"/>
      <c r="G6030" s="177"/>
      <c r="H6030" s="177"/>
    </row>
    <row r="6031" spans="1:8" x14ac:dyDescent="0.25">
      <c r="A6031" s="793"/>
      <c r="E6031" s="176"/>
      <c r="F6031" s="176"/>
      <c r="G6031" s="177"/>
      <c r="H6031" s="177"/>
    </row>
    <row r="6032" spans="1:8" x14ac:dyDescent="0.25">
      <c r="A6032" s="793"/>
      <c r="E6032" s="176"/>
      <c r="F6032" s="176"/>
      <c r="G6032" s="177"/>
      <c r="H6032" s="177"/>
    </row>
    <row r="6033" spans="1:8" x14ac:dyDescent="0.25">
      <c r="A6033" s="793"/>
      <c r="E6033" s="176"/>
      <c r="F6033" s="176"/>
      <c r="G6033" s="177"/>
      <c r="H6033" s="177"/>
    </row>
    <row r="6034" spans="1:8" x14ac:dyDescent="0.25">
      <c r="A6034" s="793"/>
      <c r="E6034" s="176"/>
      <c r="F6034" s="176"/>
      <c r="G6034" s="177"/>
      <c r="H6034" s="177"/>
    </row>
    <row r="6035" spans="1:8" x14ac:dyDescent="0.25">
      <c r="A6035" s="793"/>
      <c r="E6035" s="176"/>
      <c r="F6035" s="176"/>
      <c r="G6035" s="177"/>
      <c r="H6035" s="177"/>
    </row>
    <row r="6036" spans="1:8" x14ac:dyDescent="0.25">
      <c r="A6036" s="793"/>
      <c r="E6036" s="176"/>
      <c r="F6036" s="176"/>
      <c r="G6036" s="177"/>
      <c r="H6036" s="177"/>
    </row>
    <row r="6037" spans="1:8" x14ac:dyDescent="0.25">
      <c r="A6037" s="793"/>
      <c r="E6037" s="176"/>
      <c r="F6037" s="176"/>
      <c r="G6037" s="177"/>
      <c r="H6037" s="177"/>
    </row>
    <row r="6038" spans="1:8" x14ac:dyDescent="0.25">
      <c r="A6038" s="793"/>
      <c r="E6038" s="176"/>
      <c r="F6038" s="176"/>
      <c r="G6038" s="177"/>
      <c r="H6038" s="177"/>
    </row>
    <row r="6039" spans="1:8" x14ac:dyDescent="0.25">
      <c r="A6039" s="793"/>
      <c r="E6039" s="176"/>
      <c r="F6039" s="176"/>
      <c r="G6039" s="177"/>
      <c r="H6039" s="177"/>
    </row>
    <row r="6040" spans="1:8" x14ac:dyDescent="0.25">
      <c r="A6040" s="793"/>
      <c r="E6040" s="176"/>
      <c r="F6040" s="176"/>
      <c r="G6040" s="177"/>
      <c r="H6040" s="177"/>
    </row>
    <row r="6041" spans="1:8" x14ac:dyDescent="0.25">
      <c r="A6041" s="793"/>
      <c r="E6041" s="176"/>
      <c r="F6041" s="176"/>
      <c r="G6041" s="177"/>
      <c r="H6041" s="177"/>
    </row>
    <row r="6042" spans="1:8" x14ac:dyDescent="0.25">
      <c r="A6042" s="793"/>
      <c r="E6042" s="176"/>
      <c r="F6042" s="176"/>
      <c r="G6042" s="177"/>
      <c r="H6042" s="177"/>
    </row>
    <row r="6043" spans="1:8" x14ac:dyDescent="0.25">
      <c r="A6043" s="793"/>
      <c r="E6043" s="176"/>
      <c r="F6043" s="176"/>
      <c r="G6043" s="177"/>
      <c r="H6043" s="177"/>
    </row>
    <row r="6044" spans="1:8" x14ac:dyDescent="0.25">
      <c r="A6044" s="793"/>
      <c r="E6044" s="176"/>
      <c r="F6044" s="176"/>
      <c r="G6044" s="177"/>
      <c r="H6044" s="177"/>
    </row>
    <row r="6045" spans="1:8" x14ac:dyDescent="0.25">
      <c r="A6045" s="793"/>
      <c r="E6045" s="176"/>
      <c r="F6045" s="176"/>
      <c r="G6045" s="177"/>
      <c r="H6045" s="177"/>
    </row>
    <row r="6046" spans="1:8" x14ac:dyDescent="0.25">
      <c r="A6046" s="793"/>
      <c r="E6046" s="176"/>
      <c r="F6046" s="176"/>
      <c r="G6046" s="177"/>
      <c r="H6046" s="177"/>
    </row>
    <row r="6047" spans="1:8" x14ac:dyDescent="0.25">
      <c r="A6047" s="793"/>
      <c r="E6047" s="176"/>
      <c r="F6047" s="176"/>
      <c r="G6047" s="177"/>
      <c r="H6047" s="177"/>
    </row>
    <row r="6048" spans="1:8" x14ac:dyDescent="0.25">
      <c r="A6048" s="793"/>
      <c r="E6048" s="176"/>
      <c r="F6048" s="176"/>
      <c r="G6048" s="177"/>
      <c r="H6048" s="177"/>
    </row>
    <row r="6049" spans="1:8" x14ac:dyDescent="0.25">
      <c r="A6049" s="793"/>
      <c r="E6049" s="176"/>
      <c r="F6049" s="176"/>
      <c r="G6049" s="177"/>
      <c r="H6049" s="177"/>
    </row>
    <row r="6050" spans="1:8" x14ac:dyDescent="0.25">
      <c r="A6050" s="793"/>
      <c r="E6050" s="176"/>
      <c r="F6050" s="176"/>
      <c r="G6050" s="177"/>
      <c r="H6050" s="177"/>
    </row>
    <row r="6051" spans="1:8" x14ac:dyDescent="0.25">
      <c r="A6051" s="793"/>
      <c r="E6051" s="176"/>
      <c r="F6051" s="176"/>
      <c r="G6051" s="177"/>
      <c r="H6051" s="177"/>
    </row>
    <row r="6052" spans="1:8" x14ac:dyDescent="0.25">
      <c r="A6052" s="793"/>
      <c r="E6052" s="176"/>
      <c r="F6052" s="176"/>
      <c r="G6052" s="177"/>
      <c r="H6052" s="177"/>
    </row>
    <row r="6053" spans="1:8" x14ac:dyDescent="0.25">
      <c r="A6053" s="793"/>
      <c r="E6053" s="176"/>
      <c r="F6053" s="176"/>
      <c r="G6053" s="177"/>
      <c r="H6053" s="177"/>
    </row>
    <row r="6054" spans="1:8" x14ac:dyDescent="0.25">
      <c r="A6054" s="793"/>
      <c r="E6054" s="176"/>
      <c r="F6054" s="176"/>
      <c r="G6054" s="177"/>
      <c r="H6054" s="177"/>
    </row>
    <row r="6055" spans="1:8" x14ac:dyDescent="0.25">
      <c r="A6055" s="793"/>
      <c r="E6055" s="176"/>
      <c r="F6055" s="176"/>
      <c r="G6055" s="177"/>
      <c r="H6055" s="177"/>
    </row>
    <row r="6056" spans="1:8" x14ac:dyDescent="0.25">
      <c r="A6056" s="793"/>
      <c r="E6056" s="176"/>
      <c r="F6056" s="176"/>
      <c r="G6056" s="177"/>
      <c r="H6056" s="177"/>
    </row>
    <row r="6057" spans="1:8" x14ac:dyDescent="0.25">
      <c r="A6057" s="793"/>
      <c r="E6057" s="176"/>
      <c r="F6057" s="176"/>
      <c r="G6057" s="177"/>
      <c r="H6057" s="177"/>
    </row>
    <row r="6058" spans="1:8" x14ac:dyDescent="0.25">
      <c r="A6058" s="793"/>
      <c r="E6058" s="176"/>
      <c r="F6058" s="176"/>
      <c r="G6058" s="177"/>
      <c r="H6058" s="177"/>
    </row>
    <row r="6059" spans="1:8" x14ac:dyDescent="0.25">
      <c r="A6059" s="793"/>
      <c r="E6059" s="176"/>
      <c r="F6059" s="176"/>
      <c r="G6059" s="177"/>
      <c r="H6059" s="177"/>
    </row>
    <row r="6060" spans="1:8" x14ac:dyDescent="0.25">
      <c r="A6060" s="793"/>
      <c r="E6060" s="176"/>
      <c r="F6060" s="176"/>
      <c r="G6060" s="177"/>
      <c r="H6060" s="177"/>
    </row>
    <row r="6061" spans="1:8" x14ac:dyDescent="0.25">
      <c r="A6061" s="793"/>
      <c r="E6061" s="176"/>
      <c r="F6061" s="176"/>
      <c r="G6061" s="177"/>
      <c r="H6061" s="177"/>
    </row>
    <row r="6062" spans="1:8" x14ac:dyDescent="0.25">
      <c r="A6062" s="793"/>
      <c r="E6062" s="176"/>
      <c r="F6062" s="176"/>
      <c r="G6062" s="177"/>
      <c r="H6062" s="177"/>
    </row>
    <row r="6063" spans="1:8" x14ac:dyDescent="0.25">
      <c r="A6063" s="793"/>
      <c r="E6063" s="176"/>
      <c r="F6063" s="176"/>
      <c r="G6063" s="177"/>
      <c r="H6063" s="177"/>
    </row>
    <row r="6064" spans="1:8" x14ac:dyDescent="0.25">
      <c r="A6064" s="793"/>
      <c r="E6064" s="176"/>
      <c r="F6064" s="176"/>
      <c r="G6064" s="177"/>
      <c r="H6064" s="177"/>
    </row>
    <row r="6065" spans="1:8" x14ac:dyDescent="0.25">
      <c r="A6065" s="793"/>
      <c r="E6065" s="176"/>
      <c r="F6065" s="176"/>
      <c r="G6065" s="177"/>
      <c r="H6065" s="177"/>
    </row>
    <row r="6066" spans="1:8" x14ac:dyDescent="0.25">
      <c r="A6066" s="793"/>
      <c r="E6066" s="176"/>
      <c r="F6066" s="176"/>
      <c r="G6066" s="177"/>
      <c r="H6066" s="177"/>
    </row>
    <row r="6067" spans="1:8" x14ac:dyDescent="0.25">
      <c r="A6067" s="793"/>
      <c r="E6067" s="176"/>
      <c r="F6067" s="176"/>
      <c r="G6067" s="177"/>
      <c r="H6067" s="177"/>
    </row>
    <row r="6068" spans="1:8" x14ac:dyDescent="0.25">
      <c r="A6068" s="793"/>
      <c r="E6068" s="176"/>
      <c r="F6068" s="176"/>
      <c r="G6068" s="177"/>
      <c r="H6068" s="177"/>
    </row>
    <row r="6069" spans="1:8" x14ac:dyDescent="0.25">
      <c r="A6069" s="793"/>
      <c r="E6069" s="176"/>
      <c r="F6069" s="176"/>
      <c r="G6069" s="177"/>
      <c r="H6069" s="177"/>
    </row>
    <row r="6070" spans="1:8" x14ac:dyDescent="0.25">
      <c r="A6070" s="793"/>
      <c r="E6070" s="176"/>
      <c r="F6070" s="176"/>
      <c r="G6070" s="177"/>
      <c r="H6070" s="177"/>
    </row>
    <row r="6071" spans="1:8" x14ac:dyDescent="0.25">
      <c r="A6071" s="793"/>
      <c r="E6071" s="176"/>
      <c r="F6071" s="176"/>
      <c r="G6071" s="177"/>
      <c r="H6071" s="177"/>
    </row>
    <row r="6072" spans="1:8" x14ac:dyDescent="0.25">
      <c r="A6072" s="793"/>
      <c r="E6072" s="176"/>
      <c r="F6072" s="176"/>
      <c r="G6072" s="177"/>
      <c r="H6072" s="177"/>
    </row>
    <row r="6073" spans="1:8" x14ac:dyDescent="0.25">
      <c r="A6073" s="793"/>
      <c r="E6073" s="176"/>
      <c r="F6073" s="176"/>
      <c r="G6073" s="177"/>
      <c r="H6073" s="177"/>
    </row>
    <row r="6074" spans="1:8" x14ac:dyDescent="0.25">
      <c r="A6074" s="793"/>
      <c r="E6074" s="176"/>
      <c r="F6074" s="176"/>
      <c r="G6074" s="177"/>
      <c r="H6074" s="177"/>
    </row>
    <row r="6075" spans="1:8" x14ac:dyDescent="0.25">
      <c r="A6075" s="793"/>
      <c r="E6075" s="176"/>
      <c r="F6075" s="176"/>
      <c r="G6075" s="177"/>
      <c r="H6075" s="177"/>
    </row>
    <row r="6076" spans="1:8" x14ac:dyDescent="0.25">
      <c r="A6076" s="793"/>
      <c r="E6076" s="176"/>
      <c r="F6076" s="176"/>
      <c r="G6076" s="177"/>
      <c r="H6076" s="177"/>
    </row>
    <row r="6077" spans="1:8" x14ac:dyDescent="0.25">
      <c r="A6077" s="793"/>
      <c r="E6077" s="176"/>
      <c r="F6077" s="176"/>
      <c r="G6077" s="177"/>
      <c r="H6077" s="177"/>
    </row>
    <row r="6078" spans="1:8" x14ac:dyDescent="0.25">
      <c r="A6078" s="793"/>
      <c r="E6078" s="176"/>
      <c r="F6078" s="176"/>
      <c r="G6078" s="177"/>
      <c r="H6078" s="177"/>
    </row>
    <row r="6079" spans="1:8" x14ac:dyDescent="0.25">
      <c r="A6079" s="793"/>
      <c r="E6079" s="176"/>
      <c r="F6079" s="176"/>
      <c r="G6079" s="177"/>
      <c r="H6079" s="177"/>
    </row>
    <row r="6080" spans="1:8" x14ac:dyDescent="0.25">
      <c r="A6080" s="793"/>
      <c r="E6080" s="176"/>
      <c r="F6080" s="176"/>
      <c r="G6080" s="177"/>
      <c r="H6080" s="177"/>
    </row>
    <row r="6081" spans="1:8" x14ac:dyDescent="0.25">
      <c r="A6081" s="793"/>
      <c r="E6081" s="176"/>
      <c r="F6081" s="176"/>
      <c r="G6081" s="177"/>
      <c r="H6081" s="177"/>
    </row>
    <row r="6082" spans="1:8" x14ac:dyDescent="0.25">
      <c r="A6082" s="793"/>
      <c r="E6082" s="176"/>
      <c r="F6082" s="176"/>
      <c r="G6082" s="177"/>
      <c r="H6082" s="177"/>
    </row>
    <row r="6083" spans="1:8" x14ac:dyDescent="0.25">
      <c r="A6083" s="793"/>
      <c r="E6083" s="176"/>
      <c r="F6083" s="176"/>
      <c r="G6083" s="177"/>
      <c r="H6083" s="177"/>
    </row>
    <row r="6084" spans="1:8" x14ac:dyDescent="0.25">
      <c r="A6084" s="793"/>
      <c r="E6084" s="176"/>
      <c r="F6084" s="176"/>
      <c r="G6084" s="177"/>
      <c r="H6084" s="177"/>
    </row>
    <row r="6085" spans="1:8" x14ac:dyDescent="0.25">
      <c r="A6085" s="793"/>
      <c r="E6085" s="176"/>
      <c r="F6085" s="176"/>
      <c r="G6085" s="177"/>
      <c r="H6085" s="177"/>
    </row>
    <row r="6086" spans="1:8" x14ac:dyDescent="0.25">
      <c r="A6086" s="793"/>
      <c r="E6086" s="176"/>
      <c r="F6086" s="176"/>
      <c r="G6086" s="177"/>
      <c r="H6086" s="177"/>
    </row>
    <row r="6087" spans="1:8" x14ac:dyDescent="0.25">
      <c r="A6087" s="793"/>
      <c r="E6087" s="176"/>
      <c r="F6087" s="176"/>
      <c r="G6087" s="177"/>
      <c r="H6087" s="177"/>
    </row>
    <row r="6088" spans="1:8" x14ac:dyDescent="0.25">
      <c r="A6088" s="793"/>
      <c r="E6088" s="176"/>
      <c r="F6088" s="176"/>
      <c r="G6088" s="177"/>
      <c r="H6088" s="177"/>
    </row>
    <row r="6089" spans="1:8" x14ac:dyDescent="0.25">
      <c r="A6089" s="793"/>
      <c r="E6089" s="176"/>
      <c r="F6089" s="176"/>
      <c r="G6089" s="177"/>
      <c r="H6089" s="177"/>
    </row>
    <row r="6090" spans="1:8" x14ac:dyDescent="0.25">
      <c r="A6090" s="793"/>
      <c r="E6090" s="176"/>
      <c r="F6090" s="176"/>
      <c r="G6090" s="177"/>
      <c r="H6090" s="177"/>
    </row>
    <row r="6091" spans="1:8" x14ac:dyDescent="0.25">
      <c r="A6091" s="793"/>
      <c r="E6091" s="176"/>
      <c r="F6091" s="176"/>
      <c r="G6091" s="177"/>
      <c r="H6091" s="177"/>
    </row>
    <row r="6092" spans="1:8" x14ac:dyDescent="0.25">
      <c r="A6092" s="793"/>
      <c r="E6092" s="176"/>
      <c r="F6092" s="176"/>
      <c r="G6092" s="177"/>
      <c r="H6092" s="177"/>
    </row>
    <row r="6093" spans="1:8" x14ac:dyDescent="0.25">
      <c r="A6093" s="793"/>
      <c r="E6093" s="176"/>
      <c r="F6093" s="176"/>
      <c r="G6093" s="177"/>
      <c r="H6093" s="177"/>
    </row>
    <row r="6094" spans="1:8" x14ac:dyDescent="0.25">
      <c r="A6094" s="793"/>
      <c r="E6094" s="176"/>
      <c r="F6094" s="176"/>
      <c r="G6094" s="177"/>
      <c r="H6094" s="177"/>
    </row>
    <row r="6095" spans="1:8" x14ac:dyDescent="0.25">
      <c r="A6095" s="793"/>
      <c r="E6095" s="176"/>
      <c r="F6095" s="176"/>
      <c r="G6095" s="177"/>
      <c r="H6095" s="177"/>
    </row>
    <row r="6096" spans="1:8" x14ac:dyDescent="0.25">
      <c r="A6096" s="793"/>
      <c r="E6096" s="176"/>
      <c r="F6096" s="176"/>
      <c r="G6096" s="177"/>
      <c r="H6096" s="177"/>
    </row>
    <row r="6097" spans="1:8" x14ac:dyDescent="0.25">
      <c r="A6097" s="793"/>
      <c r="E6097" s="176"/>
      <c r="F6097" s="176"/>
      <c r="G6097" s="177"/>
      <c r="H6097" s="177"/>
    </row>
    <row r="6098" spans="1:8" x14ac:dyDescent="0.25">
      <c r="A6098" s="793"/>
      <c r="E6098" s="176"/>
      <c r="F6098" s="176"/>
      <c r="G6098" s="177"/>
      <c r="H6098" s="177"/>
    </row>
    <row r="6099" spans="1:8" x14ac:dyDescent="0.25">
      <c r="A6099" s="793"/>
      <c r="E6099" s="176"/>
      <c r="F6099" s="176"/>
      <c r="G6099" s="177"/>
      <c r="H6099" s="177"/>
    </row>
    <row r="6100" spans="1:8" x14ac:dyDescent="0.25">
      <c r="A6100" s="793"/>
      <c r="E6100" s="176"/>
      <c r="F6100" s="176"/>
      <c r="G6100" s="177"/>
      <c r="H6100" s="177"/>
    </row>
    <row r="6101" spans="1:8" x14ac:dyDescent="0.25">
      <c r="A6101" s="793"/>
      <c r="E6101" s="176"/>
      <c r="F6101" s="176"/>
      <c r="G6101" s="177"/>
      <c r="H6101" s="177"/>
    </row>
    <row r="6102" spans="1:8" x14ac:dyDescent="0.25">
      <c r="A6102" s="793"/>
      <c r="E6102" s="176"/>
      <c r="F6102" s="176"/>
      <c r="G6102" s="177"/>
      <c r="H6102" s="177"/>
    </row>
    <row r="6103" spans="1:8" x14ac:dyDescent="0.25">
      <c r="A6103" s="793"/>
      <c r="E6103" s="176"/>
      <c r="F6103" s="176"/>
      <c r="G6103" s="177"/>
      <c r="H6103" s="177"/>
    </row>
    <row r="6104" spans="1:8" x14ac:dyDescent="0.25">
      <c r="A6104" s="793"/>
      <c r="E6104" s="176"/>
      <c r="F6104" s="176"/>
      <c r="G6104" s="177"/>
      <c r="H6104" s="177"/>
    </row>
    <row r="6105" spans="1:8" x14ac:dyDescent="0.25">
      <c r="A6105" s="793"/>
      <c r="E6105" s="176"/>
      <c r="F6105" s="176"/>
      <c r="G6105" s="177"/>
      <c r="H6105" s="177"/>
    </row>
    <row r="6106" spans="1:8" x14ac:dyDescent="0.25">
      <c r="A6106" s="793"/>
      <c r="E6106" s="176"/>
      <c r="F6106" s="176"/>
      <c r="G6106" s="177"/>
      <c r="H6106" s="177"/>
    </row>
    <row r="6107" spans="1:8" x14ac:dyDescent="0.25">
      <c r="A6107" s="793"/>
      <c r="E6107" s="176"/>
      <c r="F6107" s="176"/>
      <c r="G6107" s="177"/>
      <c r="H6107" s="177"/>
    </row>
    <row r="6108" spans="1:8" x14ac:dyDescent="0.25">
      <c r="A6108" s="793"/>
      <c r="E6108" s="176"/>
      <c r="F6108" s="176"/>
      <c r="G6108" s="177"/>
      <c r="H6108" s="177"/>
    </row>
    <row r="6109" spans="1:8" x14ac:dyDescent="0.25">
      <c r="A6109" s="793"/>
      <c r="E6109" s="176"/>
      <c r="F6109" s="176"/>
      <c r="G6109" s="177"/>
      <c r="H6109" s="177"/>
    </row>
    <row r="6110" spans="1:8" x14ac:dyDescent="0.25">
      <c r="A6110" s="793"/>
      <c r="E6110" s="176"/>
      <c r="F6110" s="176"/>
      <c r="G6110" s="177"/>
      <c r="H6110" s="177"/>
    </row>
    <row r="6111" spans="1:8" x14ac:dyDescent="0.25">
      <c r="A6111" s="793"/>
      <c r="E6111" s="176"/>
      <c r="F6111" s="176"/>
      <c r="G6111" s="177"/>
      <c r="H6111" s="177"/>
    </row>
    <row r="6112" spans="1:8" x14ac:dyDescent="0.25">
      <c r="A6112" s="793"/>
      <c r="E6112" s="176"/>
      <c r="F6112" s="176"/>
      <c r="G6112" s="177"/>
      <c r="H6112" s="177"/>
    </row>
    <row r="6113" spans="1:8" x14ac:dyDescent="0.25">
      <c r="A6113" s="793"/>
      <c r="E6113" s="176"/>
      <c r="F6113" s="176"/>
      <c r="G6113" s="177"/>
      <c r="H6113" s="177"/>
    </row>
    <row r="6114" spans="1:8" x14ac:dyDescent="0.25">
      <c r="A6114" s="793"/>
      <c r="E6114" s="176"/>
      <c r="F6114" s="176"/>
      <c r="G6114" s="177"/>
      <c r="H6114" s="177"/>
    </row>
    <row r="6115" spans="1:8" x14ac:dyDescent="0.25">
      <c r="A6115" s="793"/>
      <c r="E6115" s="176"/>
      <c r="F6115" s="176"/>
      <c r="G6115" s="177"/>
      <c r="H6115" s="177"/>
    </row>
    <row r="6116" spans="1:8" x14ac:dyDescent="0.25">
      <c r="A6116" s="793"/>
      <c r="E6116" s="176"/>
      <c r="F6116" s="176"/>
      <c r="G6116" s="177"/>
      <c r="H6116" s="177"/>
    </row>
    <row r="6117" spans="1:8" x14ac:dyDescent="0.25">
      <c r="A6117" s="793"/>
      <c r="E6117" s="176"/>
      <c r="F6117" s="176"/>
      <c r="G6117" s="177"/>
      <c r="H6117" s="177"/>
    </row>
    <row r="6118" spans="1:8" x14ac:dyDescent="0.25">
      <c r="A6118" s="793"/>
      <c r="E6118" s="176"/>
      <c r="F6118" s="176"/>
      <c r="G6118" s="177"/>
      <c r="H6118" s="177"/>
    </row>
    <row r="6119" spans="1:8" x14ac:dyDescent="0.25">
      <c r="A6119" s="793"/>
      <c r="E6119" s="176"/>
      <c r="F6119" s="176"/>
      <c r="G6119" s="177"/>
      <c r="H6119" s="177"/>
    </row>
    <row r="6120" spans="1:8" x14ac:dyDescent="0.25">
      <c r="A6120" s="793"/>
      <c r="E6120" s="176"/>
      <c r="F6120" s="176"/>
      <c r="G6120" s="177"/>
      <c r="H6120" s="177"/>
    </row>
    <row r="6121" spans="1:8" x14ac:dyDescent="0.25">
      <c r="A6121" s="793"/>
      <c r="E6121" s="176"/>
      <c r="F6121" s="176"/>
      <c r="G6121" s="177"/>
      <c r="H6121" s="177"/>
    </row>
    <row r="6122" spans="1:8" x14ac:dyDescent="0.25">
      <c r="A6122" s="793"/>
      <c r="E6122" s="176"/>
      <c r="F6122" s="176"/>
      <c r="G6122" s="177"/>
      <c r="H6122" s="177"/>
    </row>
    <row r="6123" spans="1:8" x14ac:dyDescent="0.25">
      <c r="A6123" s="793"/>
      <c r="E6123" s="176"/>
      <c r="F6123" s="176"/>
      <c r="G6123" s="177"/>
      <c r="H6123" s="177"/>
    </row>
    <row r="6124" spans="1:8" x14ac:dyDescent="0.25">
      <c r="A6124" s="793"/>
      <c r="E6124" s="176"/>
      <c r="F6124" s="176"/>
      <c r="G6124" s="177"/>
      <c r="H6124" s="177"/>
    </row>
    <row r="6125" spans="1:8" x14ac:dyDescent="0.25">
      <c r="A6125" s="793"/>
      <c r="E6125" s="176"/>
      <c r="F6125" s="176"/>
      <c r="G6125" s="177"/>
      <c r="H6125" s="177"/>
    </row>
    <row r="6126" spans="1:8" x14ac:dyDescent="0.25">
      <c r="A6126" s="793"/>
      <c r="E6126" s="176"/>
      <c r="F6126" s="176"/>
      <c r="G6126" s="177"/>
      <c r="H6126" s="177"/>
    </row>
    <row r="6127" spans="1:8" x14ac:dyDescent="0.25">
      <c r="A6127" s="793"/>
      <c r="E6127" s="176"/>
      <c r="F6127" s="176"/>
      <c r="G6127" s="177"/>
      <c r="H6127" s="177"/>
    </row>
    <row r="6128" spans="1:8" x14ac:dyDescent="0.25">
      <c r="A6128" s="793"/>
      <c r="E6128" s="176"/>
      <c r="F6128" s="176"/>
      <c r="G6128" s="177"/>
      <c r="H6128" s="177"/>
    </row>
    <row r="6129" spans="1:8" x14ac:dyDescent="0.25">
      <c r="A6129" s="793"/>
      <c r="E6129" s="176"/>
      <c r="F6129" s="176"/>
      <c r="G6129" s="177"/>
      <c r="H6129" s="177"/>
    </row>
    <row r="6130" spans="1:8" x14ac:dyDescent="0.25">
      <c r="A6130" s="793"/>
      <c r="E6130" s="176"/>
      <c r="F6130" s="176"/>
      <c r="G6130" s="177"/>
      <c r="H6130" s="177"/>
    </row>
    <row r="6131" spans="1:8" x14ac:dyDescent="0.25">
      <c r="A6131" s="793"/>
      <c r="E6131" s="176"/>
      <c r="F6131" s="176"/>
      <c r="G6131" s="177"/>
      <c r="H6131" s="177"/>
    </row>
    <row r="6132" spans="1:8" x14ac:dyDescent="0.25">
      <c r="A6132" s="793"/>
      <c r="E6132" s="176"/>
      <c r="F6132" s="176"/>
      <c r="G6132" s="177"/>
      <c r="H6132" s="177"/>
    </row>
    <row r="6133" spans="1:8" x14ac:dyDescent="0.25">
      <c r="A6133" s="793"/>
      <c r="E6133" s="176"/>
      <c r="F6133" s="176"/>
      <c r="G6133" s="177"/>
      <c r="H6133" s="177"/>
    </row>
    <row r="6134" spans="1:8" x14ac:dyDescent="0.25">
      <c r="A6134" s="793"/>
      <c r="E6134" s="176"/>
      <c r="F6134" s="176"/>
      <c r="G6134" s="177"/>
      <c r="H6134" s="177"/>
    </row>
    <row r="6135" spans="1:8" x14ac:dyDescent="0.25">
      <c r="A6135" s="793"/>
      <c r="E6135" s="176"/>
      <c r="F6135" s="176"/>
      <c r="G6135" s="177"/>
      <c r="H6135" s="177"/>
    </row>
    <row r="6136" spans="1:8" x14ac:dyDescent="0.25">
      <c r="A6136" s="793"/>
      <c r="E6136" s="176"/>
      <c r="F6136" s="176"/>
      <c r="G6136" s="177"/>
      <c r="H6136" s="177"/>
    </row>
    <row r="6137" spans="1:8" x14ac:dyDescent="0.25">
      <c r="A6137" s="793"/>
      <c r="E6137" s="176"/>
      <c r="F6137" s="176"/>
      <c r="G6137" s="177"/>
      <c r="H6137" s="177"/>
    </row>
    <row r="6138" spans="1:8" x14ac:dyDescent="0.25">
      <c r="A6138" s="793"/>
      <c r="E6138" s="176"/>
      <c r="F6138" s="176"/>
      <c r="G6138" s="177"/>
      <c r="H6138" s="177"/>
    </row>
    <row r="6139" spans="1:8" x14ac:dyDescent="0.25">
      <c r="A6139" s="793"/>
      <c r="E6139" s="176"/>
      <c r="F6139" s="176"/>
      <c r="G6139" s="177"/>
      <c r="H6139" s="177"/>
    </row>
    <row r="6140" spans="1:8" x14ac:dyDescent="0.25">
      <c r="A6140" s="793"/>
      <c r="E6140" s="176"/>
      <c r="F6140" s="176"/>
      <c r="G6140" s="177"/>
      <c r="H6140" s="177"/>
    </row>
    <row r="6141" spans="1:8" x14ac:dyDescent="0.25">
      <c r="A6141" s="793"/>
      <c r="E6141" s="176"/>
      <c r="F6141" s="176"/>
      <c r="G6141" s="177"/>
      <c r="H6141" s="177"/>
    </row>
    <row r="6142" spans="1:8" x14ac:dyDescent="0.25">
      <c r="A6142" s="793"/>
      <c r="E6142" s="176"/>
      <c r="F6142" s="176"/>
      <c r="G6142" s="177"/>
      <c r="H6142" s="177"/>
    </row>
    <row r="6143" spans="1:8" x14ac:dyDescent="0.25">
      <c r="A6143" s="793"/>
      <c r="E6143" s="176"/>
      <c r="F6143" s="176"/>
      <c r="G6143" s="177"/>
      <c r="H6143" s="177"/>
    </row>
    <row r="6144" spans="1:8" x14ac:dyDescent="0.25">
      <c r="A6144" s="793"/>
      <c r="E6144" s="176"/>
      <c r="F6144" s="176"/>
      <c r="G6144" s="177"/>
      <c r="H6144" s="177"/>
    </row>
    <row r="6145" spans="1:8" x14ac:dyDescent="0.25">
      <c r="A6145" s="793"/>
      <c r="E6145" s="176"/>
      <c r="F6145" s="176"/>
      <c r="G6145" s="177"/>
      <c r="H6145" s="177"/>
    </row>
    <row r="6146" spans="1:8" x14ac:dyDescent="0.25">
      <c r="A6146" s="793"/>
      <c r="E6146" s="176"/>
      <c r="F6146" s="176"/>
      <c r="G6146" s="177"/>
      <c r="H6146" s="177"/>
    </row>
    <row r="6147" spans="1:8" x14ac:dyDescent="0.25">
      <c r="A6147" s="793"/>
      <c r="E6147" s="176"/>
      <c r="F6147" s="176"/>
      <c r="G6147" s="177"/>
      <c r="H6147" s="177"/>
    </row>
    <row r="6148" spans="1:8" x14ac:dyDescent="0.25">
      <c r="A6148" s="793"/>
      <c r="E6148" s="176"/>
      <c r="F6148" s="176"/>
      <c r="G6148" s="177"/>
      <c r="H6148" s="177"/>
    </row>
    <row r="6149" spans="1:8" x14ac:dyDescent="0.25">
      <c r="A6149" s="793"/>
      <c r="E6149" s="176"/>
      <c r="F6149" s="176"/>
      <c r="G6149" s="177"/>
      <c r="H6149" s="177"/>
    </row>
    <row r="6150" spans="1:8" x14ac:dyDescent="0.25">
      <c r="A6150" s="793"/>
      <c r="E6150" s="176"/>
      <c r="F6150" s="176"/>
      <c r="G6150" s="177"/>
      <c r="H6150" s="177"/>
    </row>
    <row r="6151" spans="1:8" x14ac:dyDescent="0.25">
      <c r="A6151" s="793"/>
      <c r="E6151" s="176"/>
      <c r="F6151" s="176"/>
      <c r="G6151" s="177"/>
      <c r="H6151" s="177"/>
    </row>
    <row r="6152" spans="1:8" x14ac:dyDescent="0.25">
      <c r="A6152" s="793"/>
      <c r="E6152" s="176"/>
      <c r="F6152" s="176"/>
      <c r="G6152" s="177"/>
      <c r="H6152" s="177"/>
    </row>
    <row r="6153" spans="1:8" x14ac:dyDescent="0.25">
      <c r="A6153" s="793"/>
      <c r="E6153" s="176"/>
      <c r="F6153" s="176"/>
      <c r="G6153" s="177"/>
      <c r="H6153" s="177"/>
    </row>
    <row r="6154" spans="1:8" x14ac:dyDescent="0.25">
      <c r="A6154" s="793"/>
      <c r="E6154" s="176"/>
      <c r="F6154" s="176"/>
      <c r="G6154" s="177"/>
      <c r="H6154" s="177"/>
    </row>
    <row r="6155" spans="1:8" x14ac:dyDescent="0.25">
      <c r="A6155" s="793"/>
      <c r="E6155" s="176"/>
      <c r="F6155" s="176"/>
      <c r="G6155" s="177"/>
      <c r="H6155" s="177"/>
    </row>
    <row r="6156" spans="1:8" x14ac:dyDescent="0.25">
      <c r="A6156" s="793"/>
      <c r="E6156" s="176"/>
      <c r="F6156" s="176"/>
      <c r="G6156" s="177"/>
      <c r="H6156" s="177"/>
    </row>
    <row r="6157" spans="1:8" x14ac:dyDescent="0.25">
      <c r="A6157" s="793"/>
      <c r="E6157" s="176"/>
      <c r="F6157" s="176"/>
      <c r="G6157" s="177"/>
      <c r="H6157" s="177"/>
    </row>
    <row r="6158" spans="1:8" x14ac:dyDescent="0.25">
      <c r="A6158" s="793"/>
      <c r="E6158" s="176"/>
      <c r="F6158" s="176"/>
      <c r="G6158" s="177"/>
      <c r="H6158" s="177"/>
    </row>
    <row r="6159" spans="1:8" x14ac:dyDescent="0.25">
      <c r="A6159" s="793"/>
      <c r="E6159" s="176"/>
      <c r="F6159" s="176"/>
      <c r="G6159" s="177"/>
      <c r="H6159" s="177"/>
    </row>
    <row r="6160" spans="1:8" x14ac:dyDescent="0.25">
      <c r="A6160" s="793"/>
      <c r="E6160" s="176"/>
      <c r="F6160" s="176"/>
      <c r="G6160" s="177"/>
      <c r="H6160" s="177"/>
    </row>
    <row r="6161" spans="1:8" x14ac:dyDescent="0.25">
      <c r="A6161" s="793"/>
      <c r="E6161" s="176"/>
      <c r="F6161" s="176"/>
      <c r="G6161" s="177"/>
      <c r="H6161" s="177"/>
    </row>
    <row r="6162" spans="1:8" x14ac:dyDescent="0.25">
      <c r="A6162" s="793"/>
      <c r="E6162" s="176"/>
      <c r="F6162" s="176"/>
      <c r="G6162" s="177"/>
      <c r="H6162" s="177"/>
    </row>
    <row r="6163" spans="1:8" x14ac:dyDescent="0.25">
      <c r="A6163" s="793"/>
      <c r="E6163" s="176"/>
      <c r="F6163" s="176"/>
      <c r="G6163" s="177"/>
      <c r="H6163" s="177"/>
    </row>
    <row r="6164" spans="1:8" x14ac:dyDescent="0.25">
      <c r="A6164" s="793"/>
      <c r="E6164" s="176"/>
      <c r="F6164" s="176"/>
      <c r="G6164" s="177"/>
      <c r="H6164" s="177"/>
    </row>
    <row r="6165" spans="1:8" x14ac:dyDescent="0.25">
      <c r="A6165" s="793"/>
      <c r="E6165" s="176"/>
      <c r="F6165" s="176"/>
      <c r="G6165" s="177"/>
      <c r="H6165" s="177"/>
    </row>
    <row r="6166" spans="1:8" x14ac:dyDescent="0.25">
      <c r="A6166" s="793"/>
      <c r="E6166" s="176"/>
      <c r="F6166" s="176"/>
      <c r="G6166" s="177"/>
      <c r="H6166" s="177"/>
    </row>
    <row r="6167" spans="1:8" x14ac:dyDescent="0.25">
      <c r="A6167" s="793"/>
      <c r="E6167" s="176"/>
      <c r="F6167" s="176"/>
      <c r="G6167" s="177"/>
      <c r="H6167" s="177"/>
    </row>
    <row r="6168" spans="1:8" x14ac:dyDescent="0.25">
      <c r="A6168" s="793"/>
      <c r="E6168" s="176"/>
      <c r="F6168" s="176"/>
      <c r="G6168" s="177"/>
      <c r="H6168" s="177"/>
    </row>
    <row r="6169" spans="1:8" x14ac:dyDescent="0.25">
      <c r="A6169" s="793"/>
      <c r="E6169" s="176"/>
      <c r="F6169" s="176"/>
      <c r="G6169" s="177"/>
      <c r="H6169" s="177"/>
    </row>
    <row r="6170" spans="1:8" x14ac:dyDescent="0.25">
      <c r="A6170" s="793"/>
      <c r="E6170" s="176"/>
      <c r="F6170" s="176"/>
      <c r="G6170" s="177"/>
      <c r="H6170" s="177"/>
    </row>
    <row r="6171" spans="1:8" x14ac:dyDescent="0.25">
      <c r="A6171" s="793"/>
      <c r="E6171" s="176"/>
      <c r="F6171" s="176"/>
      <c r="G6171" s="177"/>
      <c r="H6171" s="177"/>
    </row>
    <row r="6172" spans="1:8" x14ac:dyDescent="0.25">
      <c r="A6172" s="793"/>
      <c r="E6172" s="176"/>
      <c r="F6172" s="176"/>
      <c r="G6172" s="177"/>
      <c r="H6172" s="177"/>
    </row>
    <row r="6173" spans="1:8" x14ac:dyDescent="0.25">
      <c r="A6173" s="793"/>
      <c r="E6173" s="176"/>
      <c r="F6173" s="176"/>
      <c r="G6173" s="177"/>
      <c r="H6173" s="177"/>
    </row>
    <row r="6174" spans="1:8" x14ac:dyDescent="0.25">
      <c r="A6174" s="793"/>
      <c r="E6174" s="176"/>
      <c r="F6174" s="176"/>
      <c r="G6174" s="177"/>
      <c r="H6174" s="177"/>
    </row>
    <row r="6175" spans="1:8" x14ac:dyDescent="0.25">
      <c r="A6175" s="793"/>
      <c r="E6175" s="176"/>
      <c r="F6175" s="176"/>
      <c r="G6175" s="177"/>
      <c r="H6175" s="177"/>
    </row>
    <row r="6176" spans="1:8" x14ac:dyDescent="0.25">
      <c r="A6176" s="793"/>
      <c r="E6176" s="176"/>
      <c r="F6176" s="176"/>
      <c r="G6176" s="177"/>
      <c r="H6176" s="177"/>
    </row>
    <row r="6177" spans="1:8" x14ac:dyDescent="0.25">
      <c r="A6177" s="793"/>
      <c r="E6177" s="176"/>
      <c r="F6177" s="176"/>
      <c r="G6177" s="177"/>
      <c r="H6177" s="177"/>
    </row>
    <row r="6178" spans="1:8" x14ac:dyDescent="0.25">
      <c r="A6178" s="793"/>
      <c r="E6178" s="176"/>
      <c r="F6178" s="176"/>
      <c r="G6178" s="177"/>
      <c r="H6178" s="177"/>
    </row>
    <row r="6179" spans="1:8" x14ac:dyDescent="0.25">
      <c r="A6179" s="793"/>
      <c r="E6179" s="176"/>
      <c r="F6179" s="176"/>
      <c r="G6179" s="177"/>
      <c r="H6179" s="177"/>
    </row>
    <row r="6180" spans="1:8" x14ac:dyDescent="0.25">
      <c r="A6180" s="793"/>
      <c r="E6180" s="176"/>
      <c r="F6180" s="176"/>
      <c r="G6180" s="177"/>
      <c r="H6180" s="177"/>
    </row>
    <row r="6181" spans="1:8" x14ac:dyDescent="0.25">
      <c r="A6181" s="793"/>
      <c r="E6181" s="176"/>
      <c r="F6181" s="176"/>
      <c r="G6181" s="177"/>
      <c r="H6181" s="177"/>
    </row>
    <row r="6182" spans="1:8" x14ac:dyDescent="0.25">
      <c r="A6182" s="793"/>
      <c r="E6182" s="176"/>
      <c r="F6182" s="176"/>
      <c r="G6182" s="177"/>
      <c r="H6182" s="177"/>
    </row>
    <row r="6183" spans="1:8" x14ac:dyDescent="0.25">
      <c r="A6183" s="793"/>
      <c r="E6183" s="176"/>
      <c r="F6183" s="176"/>
      <c r="G6183" s="177"/>
      <c r="H6183" s="177"/>
    </row>
    <row r="6184" spans="1:8" x14ac:dyDescent="0.25">
      <c r="A6184" s="793"/>
      <c r="E6184" s="176"/>
      <c r="F6184" s="176"/>
      <c r="G6184" s="177"/>
      <c r="H6184" s="177"/>
    </row>
    <row r="6185" spans="1:8" x14ac:dyDescent="0.25">
      <c r="A6185" s="793"/>
      <c r="E6185" s="176"/>
      <c r="F6185" s="176"/>
      <c r="G6185" s="177"/>
      <c r="H6185" s="177"/>
    </row>
    <row r="6186" spans="1:8" x14ac:dyDescent="0.25">
      <c r="A6186" s="793"/>
      <c r="E6186" s="176"/>
      <c r="F6186" s="176"/>
      <c r="G6186" s="177"/>
      <c r="H6186" s="177"/>
    </row>
    <row r="6187" spans="1:8" x14ac:dyDescent="0.25">
      <c r="A6187" s="793"/>
      <c r="E6187" s="176"/>
      <c r="F6187" s="176"/>
      <c r="G6187" s="177"/>
      <c r="H6187" s="177"/>
    </row>
    <row r="6188" spans="1:8" x14ac:dyDescent="0.25">
      <c r="A6188" s="793"/>
      <c r="E6188" s="176"/>
      <c r="F6188" s="176"/>
      <c r="G6188" s="177"/>
      <c r="H6188" s="177"/>
    </row>
    <row r="6189" spans="1:8" x14ac:dyDescent="0.25">
      <c r="A6189" s="793"/>
      <c r="E6189" s="176"/>
      <c r="F6189" s="176"/>
      <c r="G6189" s="177"/>
      <c r="H6189" s="177"/>
    </row>
    <row r="6190" spans="1:8" x14ac:dyDescent="0.25">
      <c r="A6190" s="793"/>
      <c r="E6190" s="176"/>
      <c r="F6190" s="176"/>
      <c r="G6190" s="177"/>
      <c r="H6190" s="177"/>
    </row>
    <row r="6191" spans="1:8" x14ac:dyDescent="0.25">
      <c r="A6191" s="793"/>
      <c r="E6191" s="176"/>
      <c r="F6191" s="176"/>
      <c r="G6191" s="177"/>
      <c r="H6191" s="177"/>
    </row>
    <row r="6192" spans="1:8" x14ac:dyDescent="0.25">
      <c r="A6192" s="793"/>
      <c r="E6192" s="176"/>
      <c r="F6192" s="176"/>
      <c r="G6192" s="177"/>
      <c r="H6192" s="177"/>
    </row>
    <row r="6193" spans="1:8" x14ac:dyDescent="0.25">
      <c r="A6193" s="793"/>
      <c r="E6193" s="176"/>
      <c r="F6193" s="176"/>
      <c r="G6193" s="177"/>
      <c r="H6193" s="177"/>
    </row>
    <row r="6194" spans="1:8" x14ac:dyDescent="0.25">
      <c r="A6194" s="793"/>
      <c r="E6194" s="176"/>
      <c r="F6194" s="176"/>
      <c r="G6194" s="177"/>
      <c r="H6194" s="177"/>
    </row>
    <row r="6195" spans="1:8" x14ac:dyDescent="0.25">
      <c r="A6195" s="793"/>
      <c r="E6195" s="176"/>
      <c r="F6195" s="176"/>
      <c r="G6195" s="177"/>
      <c r="H6195" s="177"/>
    </row>
    <row r="6196" spans="1:8" x14ac:dyDescent="0.25">
      <c r="A6196" s="793"/>
      <c r="E6196" s="176"/>
      <c r="F6196" s="176"/>
      <c r="G6196" s="177"/>
      <c r="H6196" s="177"/>
    </row>
    <row r="6197" spans="1:8" x14ac:dyDescent="0.25">
      <c r="A6197" s="793"/>
      <c r="E6197" s="176"/>
      <c r="F6197" s="176"/>
      <c r="G6197" s="177"/>
      <c r="H6197" s="177"/>
    </row>
    <row r="6198" spans="1:8" x14ac:dyDescent="0.25">
      <c r="A6198" s="793"/>
      <c r="E6198" s="176"/>
      <c r="F6198" s="176"/>
      <c r="G6198" s="177"/>
      <c r="H6198" s="177"/>
    </row>
    <row r="6199" spans="1:8" x14ac:dyDescent="0.25">
      <c r="A6199" s="793"/>
      <c r="E6199" s="176"/>
      <c r="F6199" s="176"/>
      <c r="G6199" s="177"/>
      <c r="H6199" s="177"/>
    </row>
    <row r="6200" spans="1:8" x14ac:dyDescent="0.25">
      <c r="A6200" s="793"/>
      <c r="E6200" s="176"/>
      <c r="F6200" s="176"/>
      <c r="G6200" s="177"/>
      <c r="H6200" s="177"/>
    </row>
    <row r="6201" spans="1:8" x14ac:dyDescent="0.25">
      <c r="A6201" s="793"/>
      <c r="E6201" s="176"/>
      <c r="F6201" s="176"/>
      <c r="G6201" s="177"/>
      <c r="H6201" s="177"/>
    </row>
    <row r="6202" spans="1:8" x14ac:dyDescent="0.25">
      <c r="A6202" s="793"/>
      <c r="E6202" s="176"/>
      <c r="F6202" s="176"/>
      <c r="G6202" s="177"/>
      <c r="H6202" s="177"/>
    </row>
    <row r="6203" spans="1:8" x14ac:dyDescent="0.25">
      <c r="A6203" s="793"/>
      <c r="E6203" s="176"/>
      <c r="F6203" s="176"/>
      <c r="G6203" s="177"/>
      <c r="H6203" s="177"/>
    </row>
    <row r="6204" spans="1:8" x14ac:dyDescent="0.25">
      <c r="A6204" s="793"/>
      <c r="E6204" s="176"/>
      <c r="F6204" s="176"/>
      <c r="G6204" s="177"/>
      <c r="H6204" s="177"/>
    </row>
    <row r="6205" spans="1:8" x14ac:dyDescent="0.25">
      <c r="A6205" s="793"/>
      <c r="E6205" s="176"/>
      <c r="F6205" s="176"/>
      <c r="G6205" s="177"/>
      <c r="H6205" s="177"/>
    </row>
    <row r="6206" spans="1:8" x14ac:dyDescent="0.25">
      <c r="A6206" s="793"/>
      <c r="E6206" s="176"/>
      <c r="F6206" s="176"/>
      <c r="G6206" s="177"/>
      <c r="H6206" s="177"/>
    </row>
    <row r="6207" spans="1:8" x14ac:dyDescent="0.25">
      <c r="A6207" s="793"/>
      <c r="E6207" s="176"/>
      <c r="F6207" s="176"/>
      <c r="G6207" s="177"/>
      <c r="H6207" s="177"/>
    </row>
    <row r="6208" spans="1:8" x14ac:dyDescent="0.25">
      <c r="A6208" s="793"/>
      <c r="E6208" s="176"/>
      <c r="F6208" s="176"/>
      <c r="G6208" s="177"/>
      <c r="H6208" s="177"/>
    </row>
    <row r="6209" spans="1:8" x14ac:dyDescent="0.25">
      <c r="A6209" s="793"/>
      <c r="E6209" s="176"/>
      <c r="F6209" s="176"/>
      <c r="G6209" s="177"/>
      <c r="H6209" s="177"/>
    </row>
    <row r="6210" spans="1:8" x14ac:dyDescent="0.25">
      <c r="A6210" s="793"/>
      <c r="E6210" s="176"/>
      <c r="F6210" s="176"/>
      <c r="G6210" s="177"/>
      <c r="H6210" s="177"/>
    </row>
    <row r="6211" spans="1:8" x14ac:dyDescent="0.25">
      <c r="A6211" s="793"/>
      <c r="E6211" s="176"/>
      <c r="F6211" s="176"/>
      <c r="G6211" s="177"/>
      <c r="H6211" s="177"/>
    </row>
    <row r="6212" spans="1:8" x14ac:dyDescent="0.25">
      <c r="A6212" s="793"/>
      <c r="E6212" s="176"/>
      <c r="F6212" s="176"/>
      <c r="G6212" s="177"/>
      <c r="H6212" s="177"/>
    </row>
    <row r="6213" spans="1:8" x14ac:dyDescent="0.25">
      <c r="A6213" s="793"/>
      <c r="E6213" s="176"/>
      <c r="F6213" s="176"/>
      <c r="G6213" s="177"/>
      <c r="H6213" s="177"/>
    </row>
    <row r="6214" spans="1:8" x14ac:dyDescent="0.25">
      <c r="A6214" s="793"/>
      <c r="E6214" s="176"/>
      <c r="F6214" s="176"/>
      <c r="G6214" s="177"/>
      <c r="H6214" s="177"/>
    </row>
    <row r="6215" spans="1:8" x14ac:dyDescent="0.25">
      <c r="A6215" s="793"/>
      <c r="E6215" s="176"/>
      <c r="F6215" s="176"/>
      <c r="G6215" s="177"/>
      <c r="H6215" s="177"/>
    </row>
    <row r="6216" spans="1:8" x14ac:dyDescent="0.25">
      <c r="A6216" s="793"/>
      <c r="E6216" s="176"/>
      <c r="F6216" s="176"/>
      <c r="G6216" s="177"/>
      <c r="H6216" s="177"/>
    </row>
    <row r="6217" spans="1:8" x14ac:dyDescent="0.25">
      <c r="A6217" s="793"/>
      <c r="E6217" s="176"/>
      <c r="F6217" s="176"/>
      <c r="G6217" s="177"/>
      <c r="H6217" s="177"/>
    </row>
    <row r="6218" spans="1:8" x14ac:dyDescent="0.25">
      <c r="A6218" s="793"/>
      <c r="E6218" s="176"/>
      <c r="F6218" s="176"/>
      <c r="G6218" s="177"/>
      <c r="H6218" s="177"/>
    </row>
    <row r="6219" spans="1:8" x14ac:dyDescent="0.25">
      <c r="A6219" s="793"/>
      <c r="E6219" s="176"/>
      <c r="F6219" s="176"/>
      <c r="G6219" s="177"/>
      <c r="H6219" s="177"/>
    </row>
    <row r="6220" spans="1:8" x14ac:dyDescent="0.25">
      <c r="A6220" s="793"/>
      <c r="E6220" s="176"/>
      <c r="F6220" s="176"/>
      <c r="G6220" s="177"/>
      <c r="H6220" s="177"/>
    </row>
    <row r="6221" spans="1:8" x14ac:dyDescent="0.25">
      <c r="A6221" s="793"/>
      <c r="E6221" s="176"/>
      <c r="F6221" s="176"/>
      <c r="G6221" s="177"/>
      <c r="H6221" s="177"/>
    </row>
    <row r="6222" spans="1:8" x14ac:dyDescent="0.25">
      <c r="A6222" s="793"/>
      <c r="E6222" s="176"/>
      <c r="F6222" s="176"/>
      <c r="G6222" s="177"/>
      <c r="H6222" s="177"/>
    </row>
    <row r="6223" spans="1:8" x14ac:dyDescent="0.25">
      <c r="A6223" s="793"/>
      <c r="E6223" s="176"/>
      <c r="F6223" s="176"/>
      <c r="G6223" s="177"/>
      <c r="H6223" s="177"/>
    </row>
    <row r="6224" spans="1:8" x14ac:dyDescent="0.25">
      <c r="A6224" s="793"/>
      <c r="E6224" s="176"/>
      <c r="F6224" s="176"/>
      <c r="G6224" s="177"/>
      <c r="H6224" s="177"/>
    </row>
    <row r="6225" spans="1:8" x14ac:dyDescent="0.25">
      <c r="A6225" s="793"/>
      <c r="E6225" s="176"/>
      <c r="F6225" s="176"/>
      <c r="G6225" s="177"/>
      <c r="H6225" s="177"/>
    </row>
    <row r="6226" spans="1:8" x14ac:dyDescent="0.25">
      <c r="A6226" s="793"/>
      <c r="E6226" s="176"/>
      <c r="F6226" s="176"/>
      <c r="G6226" s="177"/>
      <c r="H6226" s="177"/>
    </row>
    <row r="6227" spans="1:8" x14ac:dyDescent="0.25">
      <c r="A6227" s="793"/>
      <c r="E6227" s="176"/>
      <c r="F6227" s="176"/>
      <c r="G6227" s="177"/>
      <c r="H6227" s="177"/>
    </row>
    <row r="6228" spans="1:8" x14ac:dyDescent="0.25">
      <c r="A6228" s="793"/>
      <c r="E6228" s="176"/>
      <c r="F6228" s="176"/>
      <c r="G6228" s="177"/>
      <c r="H6228" s="177"/>
    </row>
    <row r="6229" spans="1:8" x14ac:dyDescent="0.25">
      <c r="A6229" s="793"/>
      <c r="E6229" s="176"/>
      <c r="F6229" s="176"/>
      <c r="G6229" s="177"/>
      <c r="H6229" s="177"/>
    </row>
    <row r="6230" spans="1:8" x14ac:dyDescent="0.25">
      <c r="A6230" s="793"/>
      <c r="E6230" s="176"/>
      <c r="F6230" s="176"/>
      <c r="G6230" s="177"/>
      <c r="H6230" s="177"/>
    </row>
    <row r="6231" spans="1:8" x14ac:dyDescent="0.25">
      <c r="A6231" s="793"/>
      <c r="E6231" s="176"/>
      <c r="F6231" s="176"/>
      <c r="G6231" s="177"/>
      <c r="H6231" s="177"/>
    </row>
    <row r="6232" spans="1:8" x14ac:dyDescent="0.25">
      <c r="A6232" s="793"/>
      <c r="E6232" s="176"/>
      <c r="F6232" s="176"/>
      <c r="G6232" s="177"/>
      <c r="H6232" s="177"/>
    </row>
    <row r="6233" spans="1:8" x14ac:dyDescent="0.25">
      <c r="A6233" s="793"/>
      <c r="E6233" s="176"/>
      <c r="F6233" s="176"/>
      <c r="G6233" s="177"/>
      <c r="H6233" s="177"/>
    </row>
    <row r="6234" spans="1:8" x14ac:dyDescent="0.25">
      <c r="A6234" s="793"/>
      <c r="E6234" s="176"/>
      <c r="F6234" s="176"/>
      <c r="G6234" s="177"/>
      <c r="H6234" s="177"/>
    </row>
    <row r="6235" spans="1:8" x14ac:dyDescent="0.25">
      <c r="A6235" s="793"/>
      <c r="E6235" s="176"/>
      <c r="F6235" s="176"/>
      <c r="G6235" s="177"/>
      <c r="H6235" s="177"/>
    </row>
    <row r="6236" spans="1:8" x14ac:dyDescent="0.25">
      <c r="A6236" s="793"/>
      <c r="E6236" s="176"/>
      <c r="F6236" s="176"/>
      <c r="G6236" s="177"/>
      <c r="H6236" s="177"/>
    </row>
    <row r="6237" spans="1:8" x14ac:dyDescent="0.25">
      <c r="A6237" s="793"/>
      <c r="E6237" s="176"/>
      <c r="F6237" s="176"/>
      <c r="G6237" s="177"/>
      <c r="H6237" s="177"/>
    </row>
    <row r="6238" spans="1:8" x14ac:dyDescent="0.25">
      <c r="A6238" s="793"/>
      <c r="E6238" s="176"/>
      <c r="F6238" s="176"/>
      <c r="G6238" s="177"/>
      <c r="H6238" s="177"/>
    </row>
    <row r="6239" spans="1:8" x14ac:dyDescent="0.25">
      <c r="A6239" s="793"/>
      <c r="E6239" s="176"/>
      <c r="F6239" s="176"/>
      <c r="G6239" s="177"/>
      <c r="H6239" s="177"/>
    </row>
    <row r="6240" spans="1:8" x14ac:dyDescent="0.25">
      <c r="A6240" s="793"/>
      <c r="E6240" s="176"/>
      <c r="F6240" s="176"/>
      <c r="G6240" s="177"/>
      <c r="H6240" s="177"/>
    </row>
    <row r="6241" spans="1:8" x14ac:dyDescent="0.25">
      <c r="A6241" s="793"/>
      <c r="E6241" s="176"/>
      <c r="F6241" s="176"/>
      <c r="G6241" s="177"/>
      <c r="H6241" s="177"/>
    </row>
    <row r="6242" spans="1:8" x14ac:dyDescent="0.25">
      <c r="A6242" s="793"/>
      <c r="E6242" s="176"/>
      <c r="F6242" s="176"/>
      <c r="G6242" s="177"/>
      <c r="H6242" s="177"/>
    </row>
    <row r="6243" spans="1:8" x14ac:dyDescent="0.25">
      <c r="A6243" s="793"/>
      <c r="E6243" s="176"/>
      <c r="F6243" s="176"/>
      <c r="G6243" s="177"/>
      <c r="H6243" s="177"/>
    </row>
    <row r="6244" spans="1:8" x14ac:dyDescent="0.25">
      <c r="A6244" s="793"/>
      <c r="E6244" s="176"/>
      <c r="F6244" s="176"/>
      <c r="G6244" s="177"/>
      <c r="H6244" s="177"/>
    </row>
    <row r="6245" spans="1:8" x14ac:dyDescent="0.25">
      <c r="A6245" s="793"/>
      <c r="E6245" s="176"/>
      <c r="F6245" s="176"/>
      <c r="G6245" s="177"/>
      <c r="H6245" s="177"/>
    </row>
    <row r="6246" spans="1:8" x14ac:dyDescent="0.25">
      <c r="A6246" s="793"/>
      <c r="E6246" s="176"/>
      <c r="F6246" s="176"/>
      <c r="G6246" s="177"/>
      <c r="H6246" s="177"/>
    </row>
    <row r="6247" spans="1:8" x14ac:dyDescent="0.25">
      <c r="A6247" s="793"/>
      <c r="E6247" s="176"/>
      <c r="F6247" s="176"/>
      <c r="G6247" s="177"/>
      <c r="H6247" s="177"/>
    </row>
    <row r="6248" spans="1:8" x14ac:dyDescent="0.25">
      <c r="A6248" s="793"/>
      <c r="E6248" s="176"/>
      <c r="F6248" s="176"/>
      <c r="G6248" s="177"/>
      <c r="H6248" s="177"/>
    </row>
    <row r="6249" spans="1:8" x14ac:dyDescent="0.25">
      <c r="A6249" s="793"/>
      <c r="E6249" s="176"/>
      <c r="F6249" s="176"/>
      <c r="G6249" s="177"/>
      <c r="H6249" s="177"/>
    </row>
    <row r="6250" spans="1:8" x14ac:dyDescent="0.25">
      <c r="A6250" s="793"/>
      <c r="E6250" s="176"/>
      <c r="F6250" s="176"/>
      <c r="G6250" s="177"/>
      <c r="H6250" s="177"/>
    </row>
    <row r="6251" spans="1:8" x14ac:dyDescent="0.25">
      <c r="A6251" s="793"/>
      <c r="E6251" s="176"/>
      <c r="F6251" s="176"/>
      <c r="G6251" s="177"/>
      <c r="H6251" s="177"/>
    </row>
    <row r="6252" spans="1:8" x14ac:dyDescent="0.25">
      <c r="A6252" s="793"/>
      <c r="E6252" s="176"/>
      <c r="F6252" s="176"/>
      <c r="G6252" s="177"/>
      <c r="H6252" s="177"/>
    </row>
    <row r="6253" spans="1:8" x14ac:dyDescent="0.25">
      <c r="A6253" s="793"/>
      <c r="E6253" s="176"/>
      <c r="F6253" s="176"/>
      <c r="G6253" s="177"/>
      <c r="H6253" s="177"/>
    </row>
    <row r="6254" spans="1:8" x14ac:dyDescent="0.25">
      <c r="A6254" s="793"/>
      <c r="E6254" s="176"/>
      <c r="F6254" s="176"/>
      <c r="G6254" s="177"/>
      <c r="H6254" s="177"/>
    </row>
    <row r="6255" spans="1:8" x14ac:dyDescent="0.25">
      <c r="A6255" s="793"/>
      <c r="E6255" s="176"/>
      <c r="F6255" s="176"/>
      <c r="G6255" s="177"/>
      <c r="H6255" s="177"/>
    </row>
    <row r="6256" spans="1:8" x14ac:dyDescent="0.25">
      <c r="A6256" s="793"/>
      <c r="E6256" s="176"/>
      <c r="F6256" s="176"/>
      <c r="G6256" s="177"/>
      <c r="H6256" s="177"/>
    </row>
    <row r="6257" spans="1:8" x14ac:dyDescent="0.25">
      <c r="A6257" s="793"/>
      <c r="E6257" s="176"/>
      <c r="F6257" s="176"/>
      <c r="G6257" s="177"/>
      <c r="H6257" s="177"/>
    </row>
    <row r="6258" spans="1:8" x14ac:dyDescent="0.25">
      <c r="A6258" s="793"/>
      <c r="E6258" s="176"/>
      <c r="F6258" s="176"/>
      <c r="G6258" s="177"/>
      <c r="H6258" s="177"/>
    </row>
    <row r="6259" spans="1:8" x14ac:dyDescent="0.25">
      <c r="A6259" s="793"/>
      <c r="E6259" s="176"/>
      <c r="F6259" s="176"/>
      <c r="G6259" s="177"/>
      <c r="H6259" s="177"/>
    </row>
    <row r="6260" spans="1:8" x14ac:dyDescent="0.25">
      <c r="A6260" s="793"/>
      <c r="E6260" s="176"/>
      <c r="F6260" s="176"/>
      <c r="G6260" s="177"/>
      <c r="H6260" s="177"/>
    </row>
    <row r="6261" spans="1:8" x14ac:dyDescent="0.25">
      <c r="A6261" s="793"/>
      <c r="E6261" s="176"/>
      <c r="F6261" s="176"/>
      <c r="G6261" s="177"/>
      <c r="H6261" s="177"/>
    </row>
    <row r="6262" spans="1:8" x14ac:dyDescent="0.25">
      <c r="A6262" s="793"/>
      <c r="E6262" s="176"/>
      <c r="F6262" s="176"/>
      <c r="G6262" s="177"/>
      <c r="H6262" s="177"/>
    </row>
    <row r="6263" spans="1:8" x14ac:dyDescent="0.25">
      <c r="A6263" s="793"/>
      <c r="E6263" s="176"/>
      <c r="F6263" s="176"/>
      <c r="G6263" s="177"/>
      <c r="H6263" s="177"/>
    </row>
    <row r="6264" spans="1:8" x14ac:dyDescent="0.25">
      <c r="A6264" s="793"/>
      <c r="E6264" s="176"/>
      <c r="F6264" s="176"/>
      <c r="G6264" s="177"/>
      <c r="H6264" s="177"/>
    </row>
    <row r="6265" spans="1:8" x14ac:dyDescent="0.25">
      <c r="A6265" s="793"/>
      <c r="E6265" s="176"/>
      <c r="F6265" s="176"/>
      <c r="G6265" s="177"/>
      <c r="H6265" s="177"/>
    </row>
    <row r="6266" spans="1:8" x14ac:dyDescent="0.25">
      <c r="A6266" s="793"/>
      <c r="E6266" s="176"/>
      <c r="F6266" s="176"/>
      <c r="G6266" s="177"/>
      <c r="H6266" s="177"/>
    </row>
    <row r="6267" spans="1:8" x14ac:dyDescent="0.25">
      <c r="A6267" s="793"/>
      <c r="E6267" s="176"/>
      <c r="F6267" s="176"/>
      <c r="G6267" s="177"/>
      <c r="H6267" s="177"/>
    </row>
    <row r="6268" spans="1:8" x14ac:dyDescent="0.25">
      <c r="A6268" s="793"/>
      <c r="E6268" s="176"/>
      <c r="F6268" s="176"/>
      <c r="G6268" s="177"/>
      <c r="H6268" s="177"/>
    </row>
    <row r="6269" spans="1:8" x14ac:dyDescent="0.25">
      <c r="A6269" s="793"/>
      <c r="E6269" s="176"/>
      <c r="F6269" s="176"/>
      <c r="G6269" s="177"/>
      <c r="H6269" s="177"/>
    </row>
    <row r="6270" spans="1:8" x14ac:dyDescent="0.25">
      <c r="A6270" s="793"/>
      <c r="E6270" s="176"/>
      <c r="F6270" s="176"/>
      <c r="G6270" s="177"/>
      <c r="H6270" s="177"/>
    </row>
    <row r="6271" spans="1:8" x14ac:dyDescent="0.25">
      <c r="A6271" s="793"/>
      <c r="E6271" s="176"/>
      <c r="F6271" s="176"/>
      <c r="G6271" s="177"/>
      <c r="H6271" s="177"/>
    </row>
    <row r="6272" spans="1:8" x14ac:dyDescent="0.25">
      <c r="A6272" s="793"/>
      <c r="E6272" s="176"/>
      <c r="F6272" s="176"/>
      <c r="G6272" s="177"/>
      <c r="H6272" s="177"/>
    </row>
    <row r="6273" spans="1:8" x14ac:dyDescent="0.25">
      <c r="A6273" s="793"/>
      <c r="E6273" s="176"/>
      <c r="F6273" s="176"/>
      <c r="G6273" s="177"/>
      <c r="H6273" s="177"/>
    </row>
    <row r="6274" spans="1:8" x14ac:dyDescent="0.25">
      <c r="A6274" s="793"/>
      <c r="E6274" s="176"/>
      <c r="F6274" s="176"/>
      <c r="G6274" s="177"/>
      <c r="H6274" s="177"/>
    </row>
    <row r="6275" spans="1:8" x14ac:dyDescent="0.25">
      <c r="A6275" s="793"/>
      <c r="E6275" s="176"/>
      <c r="F6275" s="176"/>
      <c r="G6275" s="177"/>
      <c r="H6275" s="177"/>
    </row>
    <row r="6276" spans="1:8" x14ac:dyDescent="0.25">
      <c r="A6276" s="793"/>
      <c r="E6276" s="176"/>
      <c r="F6276" s="176"/>
      <c r="G6276" s="177"/>
      <c r="H6276" s="177"/>
    </row>
    <row r="6277" spans="1:8" x14ac:dyDescent="0.25">
      <c r="A6277" s="793"/>
      <c r="E6277" s="176"/>
      <c r="F6277" s="176"/>
      <c r="G6277" s="177"/>
      <c r="H6277" s="177"/>
    </row>
    <row r="6278" spans="1:8" x14ac:dyDescent="0.25">
      <c r="A6278" s="793"/>
      <c r="E6278" s="176"/>
      <c r="F6278" s="176"/>
      <c r="G6278" s="177"/>
      <c r="H6278" s="177"/>
    </row>
    <row r="6279" spans="1:8" x14ac:dyDescent="0.25">
      <c r="A6279" s="793"/>
      <c r="E6279" s="176"/>
      <c r="F6279" s="176"/>
      <c r="G6279" s="177"/>
      <c r="H6279" s="177"/>
    </row>
    <row r="6280" spans="1:8" x14ac:dyDescent="0.25">
      <c r="A6280" s="793"/>
      <c r="E6280" s="176"/>
      <c r="F6280" s="176"/>
      <c r="G6280" s="177"/>
      <c r="H6280" s="177"/>
    </row>
    <row r="6281" spans="1:8" x14ac:dyDescent="0.25">
      <c r="A6281" s="793"/>
      <c r="E6281" s="176"/>
      <c r="F6281" s="176"/>
      <c r="G6281" s="177"/>
      <c r="H6281" s="177"/>
    </row>
    <row r="6282" spans="1:8" x14ac:dyDescent="0.25">
      <c r="A6282" s="793"/>
      <c r="E6282" s="176"/>
      <c r="F6282" s="176"/>
      <c r="G6282" s="177"/>
      <c r="H6282" s="177"/>
    </row>
    <row r="6283" spans="1:8" x14ac:dyDescent="0.25">
      <c r="A6283" s="793"/>
      <c r="E6283" s="176"/>
      <c r="F6283" s="176"/>
      <c r="G6283" s="177"/>
      <c r="H6283" s="177"/>
    </row>
    <row r="6284" spans="1:8" x14ac:dyDescent="0.25">
      <c r="A6284" s="793"/>
      <c r="E6284" s="176"/>
      <c r="F6284" s="176"/>
      <c r="G6284" s="177"/>
      <c r="H6284" s="177"/>
    </row>
    <row r="6285" spans="1:8" x14ac:dyDescent="0.25">
      <c r="A6285" s="793"/>
      <c r="E6285" s="176"/>
      <c r="F6285" s="176"/>
      <c r="G6285" s="177"/>
      <c r="H6285" s="177"/>
    </row>
    <row r="6286" spans="1:8" x14ac:dyDescent="0.25">
      <c r="A6286" s="793"/>
      <c r="E6286" s="176"/>
      <c r="F6286" s="176"/>
      <c r="G6286" s="177"/>
      <c r="H6286" s="177"/>
    </row>
    <row r="6287" spans="1:8" x14ac:dyDescent="0.25">
      <c r="A6287" s="793"/>
      <c r="E6287" s="176"/>
      <c r="F6287" s="176"/>
      <c r="G6287" s="177"/>
      <c r="H6287" s="177"/>
    </row>
    <row r="6288" spans="1:8" x14ac:dyDescent="0.25">
      <c r="A6288" s="793"/>
      <c r="E6288" s="176"/>
      <c r="F6288" s="176"/>
      <c r="G6288" s="177"/>
      <c r="H6288" s="177"/>
    </row>
    <row r="6289" spans="1:8" x14ac:dyDescent="0.25">
      <c r="A6289" s="793"/>
      <c r="E6289" s="176"/>
      <c r="F6289" s="176"/>
      <c r="G6289" s="177"/>
      <c r="H6289" s="177"/>
    </row>
    <row r="6290" spans="1:8" x14ac:dyDescent="0.25">
      <c r="A6290" s="793"/>
      <c r="E6290" s="176"/>
      <c r="F6290" s="176"/>
      <c r="G6290" s="177"/>
      <c r="H6290" s="177"/>
    </row>
    <row r="6291" spans="1:8" x14ac:dyDescent="0.25">
      <c r="A6291" s="793"/>
      <c r="E6291" s="176"/>
      <c r="F6291" s="176"/>
      <c r="G6291" s="177"/>
      <c r="H6291" s="177"/>
    </row>
    <row r="6292" spans="1:8" x14ac:dyDescent="0.25">
      <c r="A6292" s="793"/>
      <c r="E6292" s="176"/>
      <c r="F6292" s="176"/>
      <c r="G6292" s="177"/>
      <c r="H6292" s="177"/>
    </row>
    <row r="6293" spans="1:8" x14ac:dyDescent="0.25">
      <c r="A6293" s="793"/>
      <c r="E6293" s="176"/>
      <c r="F6293" s="176"/>
      <c r="G6293" s="177"/>
      <c r="H6293" s="177"/>
    </row>
    <row r="6294" spans="1:8" x14ac:dyDescent="0.25">
      <c r="A6294" s="793"/>
      <c r="E6294" s="176"/>
      <c r="F6294" s="176"/>
      <c r="G6294" s="177"/>
      <c r="H6294" s="177"/>
    </row>
    <row r="6295" spans="1:8" x14ac:dyDescent="0.25">
      <c r="A6295" s="793"/>
      <c r="E6295" s="176"/>
      <c r="F6295" s="176"/>
      <c r="G6295" s="177"/>
      <c r="H6295" s="177"/>
    </row>
    <row r="6296" spans="1:8" x14ac:dyDescent="0.25">
      <c r="A6296" s="793"/>
      <c r="E6296" s="176"/>
      <c r="F6296" s="176"/>
      <c r="G6296" s="177"/>
      <c r="H6296" s="177"/>
    </row>
    <row r="6297" spans="1:8" x14ac:dyDescent="0.25">
      <c r="A6297" s="793"/>
      <c r="E6297" s="176"/>
      <c r="F6297" s="176"/>
      <c r="G6297" s="177"/>
      <c r="H6297" s="177"/>
    </row>
    <row r="6298" spans="1:8" x14ac:dyDescent="0.25">
      <c r="A6298" s="793"/>
      <c r="E6298" s="176"/>
      <c r="F6298" s="176"/>
      <c r="G6298" s="177"/>
      <c r="H6298" s="177"/>
    </row>
    <row r="6299" spans="1:8" x14ac:dyDescent="0.25">
      <c r="A6299" s="793"/>
      <c r="E6299" s="176"/>
      <c r="F6299" s="176"/>
      <c r="G6299" s="177"/>
      <c r="H6299" s="177"/>
    </row>
    <row r="6300" spans="1:8" x14ac:dyDescent="0.25">
      <c r="A6300" s="793"/>
      <c r="E6300" s="176"/>
      <c r="F6300" s="176"/>
      <c r="G6300" s="177"/>
      <c r="H6300" s="177"/>
    </row>
    <row r="6301" spans="1:8" x14ac:dyDescent="0.25">
      <c r="A6301" s="793"/>
      <c r="E6301" s="176"/>
      <c r="F6301" s="176"/>
      <c r="G6301" s="177"/>
      <c r="H6301" s="177"/>
    </row>
    <row r="6302" spans="1:8" x14ac:dyDescent="0.25">
      <c r="A6302" s="793"/>
      <c r="E6302" s="176"/>
      <c r="F6302" s="176"/>
      <c r="G6302" s="177"/>
      <c r="H6302" s="177"/>
    </row>
    <row r="6303" spans="1:8" x14ac:dyDescent="0.25">
      <c r="A6303" s="793"/>
      <c r="E6303" s="176"/>
      <c r="F6303" s="176"/>
      <c r="G6303" s="177"/>
      <c r="H6303" s="177"/>
    </row>
    <row r="6304" spans="1:8" x14ac:dyDescent="0.25">
      <c r="A6304" s="793"/>
      <c r="E6304" s="176"/>
      <c r="F6304" s="176"/>
      <c r="G6304" s="177"/>
      <c r="H6304" s="177"/>
    </row>
    <row r="6305" spans="1:8" x14ac:dyDescent="0.25">
      <c r="A6305" s="793"/>
      <c r="E6305" s="176"/>
      <c r="F6305" s="176"/>
      <c r="G6305" s="177"/>
      <c r="H6305" s="177"/>
    </row>
    <row r="6306" spans="1:8" x14ac:dyDescent="0.25">
      <c r="A6306" s="793"/>
      <c r="E6306" s="176"/>
      <c r="F6306" s="176"/>
      <c r="G6306" s="177"/>
      <c r="H6306" s="177"/>
    </row>
    <row r="6307" spans="1:8" x14ac:dyDescent="0.25">
      <c r="A6307" s="793"/>
      <c r="E6307" s="176"/>
      <c r="F6307" s="176"/>
      <c r="G6307" s="177"/>
      <c r="H6307" s="177"/>
    </row>
    <row r="6308" spans="1:8" x14ac:dyDescent="0.25">
      <c r="A6308" s="793"/>
      <c r="E6308" s="176"/>
      <c r="F6308" s="176"/>
      <c r="G6308" s="177"/>
      <c r="H6308" s="177"/>
    </row>
    <row r="6309" spans="1:8" x14ac:dyDescent="0.25">
      <c r="A6309" s="793"/>
      <c r="E6309" s="176"/>
      <c r="F6309" s="176"/>
      <c r="G6309" s="177"/>
      <c r="H6309" s="177"/>
    </row>
    <row r="6310" spans="1:8" x14ac:dyDescent="0.25">
      <c r="A6310" s="793"/>
      <c r="E6310" s="176"/>
      <c r="F6310" s="176"/>
      <c r="G6310" s="177"/>
      <c r="H6310" s="177"/>
    </row>
    <row r="6311" spans="1:8" x14ac:dyDescent="0.25">
      <c r="A6311" s="793"/>
      <c r="E6311" s="176"/>
      <c r="F6311" s="176"/>
      <c r="G6311" s="177"/>
      <c r="H6311" s="177"/>
    </row>
    <row r="6312" spans="1:8" x14ac:dyDescent="0.25">
      <c r="A6312" s="793"/>
      <c r="E6312" s="176"/>
      <c r="F6312" s="176"/>
      <c r="G6312" s="177"/>
      <c r="H6312" s="177"/>
    </row>
    <row r="6313" spans="1:8" x14ac:dyDescent="0.25">
      <c r="A6313" s="793"/>
      <c r="E6313" s="176"/>
      <c r="F6313" s="176"/>
      <c r="G6313" s="177"/>
      <c r="H6313" s="177"/>
    </row>
    <row r="6314" spans="1:8" x14ac:dyDescent="0.25">
      <c r="A6314" s="793"/>
      <c r="E6314" s="176"/>
      <c r="F6314" s="176"/>
      <c r="G6314" s="177"/>
      <c r="H6314" s="177"/>
    </row>
    <row r="6315" spans="1:8" x14ac:dyDescent="0.25">
      <c r="A6315" s="793"/>
      <c r="E6315" s="176"/>
      <c r="F6315" s="176"/>
      <c r="G6315" s="177"/>
      <c r="H6315" s="177"/>
    </row>
    <row r="6316" spans="1:8" x14ac:dyDescent="0.25">
      <c r="A6316" s="793"/>
      <c r="E6316" s="176"/>
      <c r="F6316" s="176"/>
      <c r="G6316" s="177"/>
      <c r="H6316" s="177"/>
    </row>
    <row r="6317" spans="1:8" x14ac:dyDescent="0.25">
      <c r="A6317" s="793"/>
      <c r="E6317" s="176"/>
      <c r="F6317" s="176"/>
      <c r="G6317" s="177"/>
      <c r="H6317" s="177"/>
    </row>
    <row r="6318" spans="1:8" x14ac:dyDescent="0.25">
      <c r="A6318" s="793"/>
      <c r="E6318" s="176"/>
      <c r="F6318" s="176"/>
      <c r="G6318" s="177"/>
      <c r="H6318" s="177"/>
    </row>
    <row r="6319" spans="1:8" x14ac:dyDescent="0.25">
      <c r="A6319" s="793"/>
      <c r="E6319" s="176"/>
      <c r="F6319" s="176"/>
      <c r="G6319" s="177"/>
      <c r="H6319" s="177"/>
    </row>
    <row r="6320" spans="1:8" x14ac:dyDescent="0.25">
      <c r="A6320" s="793"/>
      <c r="E6320" s="176"/>
      <c r="F6320" s="176"/>
      <c r="G6320" s="177"/>
      <c r="H6320" s="177"/>
    </row>
    <row r="6321" spans="1:8" x14ac:dyDescent="0.25">
      <c r="A6321" s="793"/>
      <c r="E6321" s="176"/>
      <c r="F6321" s="176"/>
      <c r="G6321" s="177"/>
      <c r="H6321" s="177"/>
    </row>
    <row r="6322" spans="1:8" x14ac:dyDescent="0.25">
      <c r="A6322" s="793"/>
      <c r="E6322" s="176"/>
      <c r="F6322" s="176"/>
      <c r="G6322" s="177"/>
      <c r="H6322" s="177"/>
    </row>
    <row r="6323" spans="1:8" x14ac:dyDescent="0.25">
      <c r="A6323" s="793"/>
      <c r="E6323" s="176"/>
      <c r="F6323" s="176"/>
      <c r="G6323" s="177"/>
      <c r="H6323" s="177"/>
    </row>
    <row r="6324" spans="1:8" x14ac:dyDescent="0.25">
      <c r="A6324" s="793"/>
      <c r="E6324" s="176"/>
      <c r="F6324" s="176"/>
      <c r="G6324" s="177"/>
      <c r="H6324" s="177"/>
    </row>
    <row r="6325" spans="1:8" x14ac:dyDescent="0.25">
      <c r="A6325" s="793"/>
      <c r="E6325" s="176"/>
      <c r="F6325" s="176"/>
      <c r="G6325" s="177"/>
      <c r="H6325" s="177"/>
    </row>
    <row r="6326" spans="1:8" x14ac:dyDescent="0.25">
      <c r="A6326" s="793"/>
      <c r="E6326" s="176"/>
      <c r="F6326" s="176"/>
      <c r="G6326" s="177"/>
      <c r="H6326" s="177"/>
    </row>
    <row r="6327" spans="1:8" x14ac:dyDescent="0.25">
      <c r="A6327" s="793"/>
      <c r="E6327" s="176"/>
      <c r="F6327" s="176"/>
      <c r="G6327" s="177"/>
      <c r="H6327" s="177"/>
    </row>
    <row r="6328" spans="1:8" x14ac:dyDescent="0.25">
      <c r="A6328" s="793"/>
      <c r="E6328" s="176"/>
      <c r="F6328" s="176"/>
      <c r="G6328" s="177"/>
      <c r="H6328" s="177"/>
    </row>
    <row r="6329" spans="1:8" x14ac:dyDescent="0.25">
      <c r="A6329" s="793"/>
      <c r="E6329" s="176"/>
      <c r="F6329" s="176"/>
      <c r="G6329" s="177"/>
      <c r="H6329" s="177"/>
    </row>
    <row r="6330" spans="1:8" x14ac:dyDescent="0.25">
      <c r="A6330" s="793"/>
      <c r="E6330" s="176"/>
      <c r="F6330" s="176"/>
      <c r="G6330" s="177"/>
      <c r="H6330" s="177"/>
    </row>
    <row r="6331" spans="1:8" x14ac:dyDescent="0.25">
      <c r="A6331" s="793"/>
      <c r="E6331" s="176"/>
      <c r="F6331" s="176"/>
      <c r="G6331" s="177"/>
      <c r="H6331" s="177"/>
    </row>
    <row r="6332" spans="1:8" x14ac:dyDescent="0.25">
      <c r="A6332" s="793"/>
      <c r="E6332" s="176"/>
      <c r="F6332" s="176"/>
      <c r="G6332" s="177"/>
      <c r="H6332" s="177"/>
    </row>
    <row r="6333" spans="1:8" x14ac:dyDescent="0.25">
      <c r="A6333" s="793"/>
      <c r="E6333" s="176"/>
      <c r="F6333" s="176"/>
      <c r="G6333" s="177"/>
      <c r="H6333" s="177"/>
    </row>
    <row r="6334" spans="1:8" x14ac:dyDescent="0.25">
      <c r="A6334" s="793"/>
      <c r="E6334" s="176"/>
      <c r="F6334" s="176"/>
      <c r="G6334" s="177"/>
      <c r="H6334" s="177"/>
    </row>
    <row r="6335" spans="1:8" x14ac:dyDescent="0.25">
      <c r="A6335" s="793"/>
      <c r="E6335" s="176"/>
      <c r="F6335" s="176"/>
      <c r="G6335" s="177"/>
      <c r="H6335" s="177"/>
    </row>
    <row r="6336" spans="1:8" x14ac:dyDescent="0.25">
      <c r="A6336" s="793"/>
      <c r="E6336" s="176"/>
      <c r="F6336" s="176"/>
      <c r="G6336" s="177"/>
      <c r="H6336" s="177"/>
    </row>
    <row r="6337" spans="1:8" x14ac:dyDescent="0.25">
      <c r="A6337" s="793"/>
      <c r="E6337" s="176"/>
      <c r="F6337" s="176"/>
      <c r="G6337" s="177"/>
      <c r="H6337" s="177"/>
    </row>
    <row r="6338" spans="1:8" x14ac:dyDescent="0.25">
      <c r="A6338" s="793"/>
      <c r="E6338" s="176"/>
      <c r="F6338" s="176"/>
      <c r="G6338" s="177"/>
      <c r="H6338" s="177"/>
    </row>
    <row r="6339" spans="1:8" x14ac:dyDescent="0.25">
      <c r="A6339" s="793"/>
      <c r="E6339" s="176"/>
      <c r="F6339" s="176"/>
      <c r="G6339" s="177"/>
      <c r="H6339" s="177"/>
    </row>
    <row r="6340" spans="1:8" x14ac:dyDescent="0.25">
      <c r="A6340" s="793"/>
      <c r="E6340" s="176"/>
      <c r="F6340" s="176"/>
      <c r="G6340" s="177"/>
      <c r="H6340" s="177"/>
    </row>
    <row r="6341" spans="1:8" x14ac:dyDescent="0.25">
      <c r="A6341" s="793"/>
      <c r="E6341" s="176"/>
      <c r="F6341" s="176"/>
      <c r="G6341" s="177"/>
      <c r="H6341" s="177"/>
    </row>
    <row r="6342" spans="1:8" x14ac:dyDescent="0.25">
      <c r="A6342" s="793"/>
      <c r="E6342" s="176"/>
      <c r="F6342" s="176"/>
      <c r="G6342" s="177"/>
      <c r="H6342" s="177"/>
    </row>
    <row r="6343" spans="1:8" x14ac:dyDescent="0.25">
      <c r="A6343" s="793"/>
      <c r="E6343" s="176"/>
      <c r="F6343" s="176"/>
      <c r="G6343" s="177"/>
      <c r="H6343" s="177"/>
    </row>
    <row r="6344" spans="1:8" x14ac:dyDescent="0.25">
      <c r="A6344" s="793"/>
      <c r="E6344" s="176"/>
      <c r="F6344" s="176"/>
      <c r="G6344" s="177"/>
      <c r="H6344" s="177"/>
    </row>
    <row r="6345" spans="1:8" x14ac:dyDescent="0.25">
      <c r="A6345" s="793"/>
      <c r="E6345" s="176"/>
      <c r="F6345" s="176"/>
      <c r="G6345" s="177"/>
      <c r="H6345" s="177"/>
    </row>
    <row r="6346" spans="1:8" x14ac:dyDescent="0.25">
      <c r="A6346" s="793"/>
      <c r="E6346" s="176"/>
      <c r="F6346" s="176"/>
      <c r="G6346" s="177"/>
      <c r="H6346" s="177"/>
    </row>
    <row r="6347" spans="1:8" x14ac:dyDescent="0.25">
      <c r="A6347" s="793"/>
      <c r="E6347" s="176"/>
      <c r="F6347" s="176"/>
      <c r="G6347" s="177"/>
      <c r="H6347" s="177"/>
    </row>
    <row r="6348" spans="1:8" x14ac:dyDescent="0.25">
      <c r="A6348" s="793"/>
      <c r="E6348" s="176"/>
      <c r="F6348" s="176"/>
      <c r="G6348" s="177"/>
      <c r="H6348" s="177"/>
    </row>
    <row r="6349" spans="1:8" x14ac:dyDescent="0.25">
      <c r="A6349" s="793"/>
      <c r="E6349" s="176"/>
      <c r="F6349" s="176"/>
      <c r="G6349" s="177"/>
      <c r="H6349" s="177"/>
    </row>
    <row r="6350" spans="1:8" x14ac:dyDescent="0.25">
      <c r="A6350" s="793"/>
      <c r="E6350" s="176"/>
      <c r="F6350" s="176"/>
      <c r="G6350" s="177"/>
      <c r="H6350" s="177"/>
    </row>
    <row r="6351" spans="1:8" x14ac:dyDescent="0.25">
      <c r="A6351" s="793"/>
      <c r="E6351" s="176"/>
      <c r="F6351" s="176"/>
      <c r="G6351" s="177"/>
      <c r="H6351" s="177"/>
    </row>
    <row r="6352" spans="1:8" x14ac:dyDescent="0.25">
      <c r="A6352" s="793"/>
      <c r="E6352" s="176"/>
      <c r="F6352" s="176"/>
      <c r="G6352" s="177"/>
      <c r="H6352" s="177"/>
    </row>
    <row r="6353" spans="1:8" x14ac:dyDescent="0.25">
      <c r="A6353" s="793"/>
      <c r="E6353" s="176"/>
      <c r="F6353" s="176"/>
      <c r="G6353" s="177"/>
      <c r="H6353" s="177"/>
    </row>
    <row r="6354" spans="1:8" x14ac:dyDescent="0.25">
      <c r="A6354" s="793"/>
      <c r="E6354" s="176"/>
      <c r="F6354" s="176"/>
      <c r="G6354" s="177"/>
      <c r="H6354" s="177"/>
    </row>
    <row r="6355" spans="1:8" x14ac:dyDescent="0.25">
      <c r="A6355" s="793"/>
      <c r="E6355" s="176"/>
      <c r="F6355" s="176"/>
      <c r="G6355" s="177"/>
      <c r="H6355" s="177"/>
    </row>
    <row r="6356" spans="1:8" x14ac:dyDescent="0.25">
      <c r="A6356" s="793"/>
      <c r="E6356" s="176"/>
      <c r="F6356" s="176"/>
      <c r="G6356" s="177"/>
      <c r="H6356" s="177"/>
    </row>
    <row r="6357" spans="1:8" x14ac:dyDescent="0.25">
      <c r="A6357" s="793"/>
      <c r="E6357" s="176"/>
      <c r="F6357" s="176"/>
      <c r="G6357" s="177"/>
      <c r="H6357" s="177"/>
    </row>
    <row r="6358" spans="1:8" x14ac:dyDescent="0.25">
      <c r="A6358" s="793"/>
      <c r="E6358" s="176"/>
      <c r="F6358" s="176"/>
      <c r="G6358" s="177"/>
      <c r="H6358" s="177"/>
    </row>
    <row r="6359" spans="1:8" x14ac:dyDescent="0.25">
      <c r="A6359" s="793"/>
      <c r="E6359" s="176"/>
      <c r="F6359" s="176"/>
      <c r="G6359" s="177"/>
      <c r="H6359" s="177"/>
    </row>
    <row r="6360" spans="1:8" x14ac:dyDescent="0.25">
      <c r="A6360" s="793"/>
      <c r="E6360" s="176"/>
      <c r="F6360" s="176"/>
      <c r="G6360" s="177"/>
      <c r="H6360" s="177"/>
    </row>
    <row r="6361" spans="1:8" x14ac:dyDescent="0.25">
      <c r="A6361" s="793"/>
      <c r="E6361" s="176"/>
      <c r="F6361" s="176"/>
      <c r="G6361" s="177"/>
      <c r="H6361" s="177"/>
    </row>
    <row r="6362" spans="1:8" x14ac:dyDescent="0.25">
      <c r="A6362" s="793"/>
      <c r="E6362" s="176"/>
      <c r="F6362" s="176"/>
      <c r="G6362" s="177"/>
      <c r="H6362" s="177"/>
    </row>
    <row r="6363" spans="1:8" x14ac:dyDescent="0.25">
      <c r="A6363" s="793"/>
      <c r="E6363" s="176"/>
      <c r="F6363" s="176"/>
      <c r="G6363" s="177"/>
      <c r="H6363" s="177"/>
    </row>
    <row r="6364" spans="1:8" x14ac:dyDescent="0.25">
      <c r="A6364" s="793"/>
      <c r="E6364" s="176"/>
      <c r="F6364" s="176"/>
      <c r="G6364" s="177"/>
      <c r="H6364" s="177"/>
    </row>
    <row r="6365" spans="1:8" x14ac:dyDescent="0.25">
      <c r="A6365" s="793"/>
      <c r="E6365" s="176"/>
      <c r="F6365" s="176"/>
      <c r="G6365" s="177"/>
      <c r="H6365" s="177"/>
    </row>
    <row r="6366" spans="1:8" x14ac:dyDescent="0.25">
      <c r="A6366" s="793"/>
      <c r="E6366" s="176"/>
      <c r="F6366" s="176"/>
      <c r="G6366" s="177"/>
      <c r="H6366" s="177"/>
    </row>
    <row r="6367" spans="1:8" x14ac:dyDescent="0.25">
      <c r="A6367" s="793"/>
      <c r="E6367" s="176"/>
      <c r="F6367" s="176"/>
      <c r="G6367" s="177"/>
      <c r="H6367" s="177"/>
    </row>
    <row r="6368" spans="1:8" x14ac:dyDescent="0.25">
      <c r="A6368" s="793"/>
      <c r="E6368" s="176"/>
      <c r="F6368" s="176"/>
      <c r="G6368" s="177"/>
      <c r="H6368" s="177"/>
    </row>
    <row r="6369" spans="1:8" x14ac:dyDescent="0.25">
      <c r="A6369" s="793"/>
      <c r="E6369" s="176"/>
      <c r="F6369" s="176"/>
      <c r="G6369" s="177"/>
      <c r="H6369" s="177"/>
    </row>
    <row r="6370" spans="1:8" x14ac:dyDescent="0.25">
      <c r="A6370" s="793"/>
      <c r="E6370" s="176"/>
      <c r="F6370" s="176"/>
      <c r="G6370" s="177"/>
      <c r="H6370" s="177"/>
    </row>
    <row r="6371" spans="1:8" x14ac:dyDescent="0.25">
      <c r="A6371" s="793"/>
      <c r="E6371" s="176"/>
      <c r="F6371" s="176"/>
      <c r="G6371" s="177"/>
      <c r="H6371" s="177"/>
    </row>
    <row r="6372" spans="1:8" x14ac:dyDescent="0.25">
      <c r="A6372" s="793"/>
      <c r="E6372" s="176"/>
      <c r="F6372" s="176"/>
      <c r="G6372" s="177"/>
      <c r="H6372" s="177"/>
    </row>
    <row r="6373" spans="1:8" x14ac:dyDescent="0.25">
      <c r="A6373" s="793"/>
      <c r="E6373" s="176"/>
      <c r="F6373" s="176"/>
      <c r="G6373" s="177"/>
      <c r="H6373" s="177"/>
    </row>
    <row r="6374" spans="1:8" x14ac:dyDescent="0.25">
      <c r="A6374" s="793"/>
      <c r="E6374" s="176"/>
      <c r="F6374" s="176"/>
      <c r="G6374" s="177"/>
      <c r="H6374" s="177"/>
    </row>
    <row r="6375" spans="1:8" x14ac:dyDescent="0.25">
      <c r="A6375" s="793"/>
      <c r="E6375" s="176"/>
      <c r="F6375" s="176"/>
      <c r="G6375" s="177"/>
      <c r="H6375" s="177"/>
    </row>
    <row r="6376" spans="1:8" x14ac:dyDescent="0.25">
      <c r="A6376" s="793"/>
      <c r="E6376" s="176"/>
      <c r="F6376" s="176"/>
      <c r="G6376" s="177"/>
      <c r="H6376" s="177"/>
    </row>
    <row r="6377" spans="1:8" x14ac:dyDescent="0.25">
      <c r="A6377" s="793"/>
      <c r="E6377" s="176"/>
      <c r="F6377" s="176"/>
      <c r="G6377" s="177"/>
      <c r="H6377" s="177"/>
    </row>
    <row r="6378" spans="1:8" x14ac:dyDescent="0.25">
      <c r="A6378" s="793"/>
      <c r="E6378" s="176"/>
      <c r="F6378" s="176"/>
      <c r="G6378" s="177"/>
      <c r="H6378" s="177"/>
    </row>
    <row r="6379" spans="1:8" x14ac:dyDescent="0.25">
      <c r="A6379" s="793"/>
      <c r="E6379" s="176"/>
      <c r="F6379" s="176"/>
      <c r="G6379" s="177"/>
      <c r="H6379" s="177"/>
    </row>
    <row r="6380" spans="1:8" x14ac:dyDescent="0.25">
      <c r="A6380" s="793"/>
      <c r="E6380" s="176"/>
      <c r="F6380" s="176"/>
      <c r="G6380" s="177"/>
      <c r="H6380" s="177"/>
    </row>
    <row r="6381" spans="1:8" x14ac:dyDescent="0.25">
      <c r="A6381" s="793"/>
      <c r="E6381" s="176"/>
      <c r="F6381" s="176"/>
      <c r="G6381" s="177"/>
      <c r="H6381" s="177"/>
    </row>
    <row r="6382" spans="1:8" x14ac:dyDescent="0.25">
      <c r="A6382" s="793"/>
      <c r="E6382" s="176"/>
      <c r="F6382" s="176"/>
      <c r="G6382" s="177"/>
      <c r="H6382" s="177"/>
    </row>
    <row r="6383" spans="1:8" x14ac:dyDescent="0.25">
      <c r="A6383" s="793"/>
      <c r="E6383" s="176"/>
      <c r="F6383" s="176"/>
      <c r="G6383" s="177"/>
      <c r="H6383" s="177"/>
    </row>
    <row r="6384" spans="1:8" x14ac:dyDescent="0.25">
      <c r="A6384" s="793"/>
      <c r="E6384" s="176"/>
      <c r="F6384" s="176"/>
      <c r="G6384" s="177"/>
      <c r="H6384" s="177"/>
    </row>
    <row r="6385" spans="1:8" x14ac:dyDescent="0.25">
      <c r="A6385" s="793"/>
      <c r="E6385" s="176"/>
      <c r="F6385" s="176"/>
      <c r="G6385" s="177"/>
      <c r="H6385" s="177"/>
    </row>
    <row r="6386" spans="1:8" x14ac:dyDescent="0.25">
      <c r="A6386" s="793"/>
      <c r="E6386" s="176"/>
      <c r="F6386" s="176"/>
      <c r="G6386" s="177"/>
      <c r="H6386" s="177"/>
    </row>
    <row r="6387" spans="1:8" x14ac:dyDescent="0.25">
      <c r="A6387" s="793"/>
      <c r="E6387" s="176"/>
      <c r="F6387" s="176"/>
      <c r="G6387" s="177"/>
      <c r="H6387" s="177"/>
    </row>
    <row r="6388" spans="1:8" x14ac:dyDescent="0.25">
      <c r="A6388" s="793"/>
      <c r="E6388" s="176"/>
      <c r="F6388" s="176"/>
      <c r="G6388" s="177"/>
      <c r="H6388" s="177"/>
    </row>
    <row r="6389" spans="1:8" x14ac:dyDescent="0.25">
      <c r="A6389" s="793"/>
      <c r="E6389" s="176"/>
      <c r="F6389" s="176"/>
      <c r="G6389" s="177"/>
      <c r="H6389" s="177"/>
    </row>
    <row r="6390" spans="1:8" x14ac:dyDescent="0.25">
      <c r="A6390" s="793"/>
      <c r="E6390" s="176"/>
      <c r="F6390" s="176"/>
      <c r="G6390" s="177"/>
      <c r="H6390" s="177"/>
    </row>
    <row r="6391" spans="1:8" x14ac:dyDescent="0.25">
      <c r="A6391" s="793"/>
      <c r="E6391" s="176"/>
      <c r="F6391" s="176"/>
      <c r="G6391" s="177"/>
      <c r="H6391" s="177"/>
    </row>
    <row r="6392" spans="1:8" x14ac:dyDescent="0.25">
      <c r="A6392" s="793"/>
      <c r="E6392" s="176"/>
      <c r="F6392" s="176"/>
      <c r="G6392" s="177"/>
      <c r="H6392" s="177"/>
    </row>
    <row r="6393" spans="1:8" x14ac:dyDescent="0.25">
      <c r="A6393" s="793"/>
      <c r="E6393" s="176"/>
      <c r="F6393" s="176"/>
      <c r="G6393" s="177"/>
      <c r="H6393" s="177"/>
    </row>
    <row r="6394" spans="1:8" x14ac:dyDescent="0.25">
      <c r="A6394" s="793"/>
      <c r="E6394" s="176"/>
      <c r="F6394" s="176"/>
      <c r="G6394" s="177"/>
      <c r="H6394" s="177"/>
    </row>
    <row r="6395" spans="1:8" x14ac:dyDescent="0.25">
      <c r="A6395" s="793"/>
      <c r="E6395" s="176"/>
      <c r="F6395" s="176"/>
      <c r="G6395" s="177"/>
      <c r="H6395" s="177"/>
    </row>
    <row r="6396" spans="1:8" x14ac:dyDescent="0.25">
      <c r="A6396" s="793"/>
      <c r="E6396" s="176"/>
      <c r="F6396" s="176"/>
      <c r="G6396" s="177"/>
      <c r="H6396" s="177"/>
    </row>
    <row r="6397" spans="1:8" x14ac:dyDescent="0.25">
      <c r="A6397" s="793"/>
      <c r="E6397" s="176"/>
      <c r="F6397" s="176"/>
      <c r="G6397" s="177"/>
      <c r="H6397" s="177"/>
    </row>
    <row r="6398" spans="1:8" x14ac:dyDescent="0.25">
      <c r="A6398" s="793"/>
      <c r="E6398" s="176"/>
      <c r="F6398" s="176"/>
      <c r="G6398" s="177"/>
      <c r="H6398" s="177"/>
    </row>
    <row r="6399" spans="1:8" x14ac:dyDescent="0.25">
      <c r="A6399" s="793"/>
      <c r="E6399" s="176"/>
      <c r="F6399" s="176"/>
      <c r="G6399" s="177"/>
      <c r="H6399" s="177"/>
    </row>
    <row r="6400" spans="1:8" x14ac:dyDescent="0.25">
      <c r="A6400" s="793"/>
      <c r="E6400" s="176"/>
      <c r="F6400" s="176"/>
      <c r="G6400" s="177"/>
      <c r="H6400" s="177"/>
    </row>
    <row r="6401" spans="1:8" x14ac:dyDescent="0.25">
      <c r="A6401" s="793"/>
      <c r="E6401" s="176"/>
      <c r="F6401" s="176"/>
      <c r="G6401" s="177"/>
      <c r="H6401" s="177"/>
    </row>
    <row r="6402" spans="1:8" x14ac:dyDescent="0.25">
      <c r="A6402" s="793"/>
      <c r="E6402" s="176"/>
      <c r="F6402" s="176"/>
      <c r="G6402" s="177"/>
      <c r="H6402" s="177"/>
    </row>
    <row r="6403" spans="1:8" x14ac:dyDescent="0.25">
      <c r="A6403" s="793"/>
      <c r="E6403" s="176"/>
      <c r="F6403" s="176"/>
      <c r="G6403" s="177"/>
      <c r="H6403" s="177"/>
    </row>
    <row r="6404" spans="1:8" x14ac:dyDescent="0.25">
      <c r="A6404" s="793"/>
      <c r="E6404" s="176"/>
      <c r="F6404" s="176"/>
      <c r="G6404" s="177"/>
      <c r="H6404" s="177"/>
    </row>
    <row r="6405" spans="1:8" x14ac:dyDescent="0.25">
      <c r="A6405" s="793"/>
      <c r="E6405" s="176"/>
      <c r="F6405" s="176"/>
      <c r="G6405" s="177"/>
      <c r="H6405" s="177"/>
    </row>
    <row r="6406" spans="1:8" x14ac:dyDescent="0.25">
      <c r="A6406" s="793"/>
      <c r="E6406" s="176"/>
      <c r="F6406" s="176"/>
      <c r="G6406" s="177"/>
      <c r="H6406" s="177"/>
    </row>
    <row r="6407" spans="1:8" x14ac:dyDescent="0.25">
      <c r="A6407" s="793"/>
      <c r="E6407" s="176"/>
      <c r="F6407" s="176"/>
      <c r="G6407" s="177"/>
      <c r="H6407" s="177"/>
    </row>
    <row r="6408" spans="1:8" x14ac:dyDescent="0.25">
      <c r="A6408" s="793"/>
      <c r="E6408" s="176"/>
      <c r="F6408" s="176"/>
      <c r="G6408" s="177"/>
      <c r="H6408" s="177"/>
    </row>
    <row r="6409" spans="1:8" x14ac:dyDescent="0.25">
      <c r="A6409" s="793"/>
      <c r="E6409" s="176"/>
      <c r="F6409" s="176"/>
      <c r="G6409" s="177"/>
      <c r="H6409" s="177"/>
    </row>
    <row r="6410" spans="1:8" x14ac:dyDescent="0.25">
      <c r="A6410" s="793"/>
      <c r="E6410" s="176"/>
      <c r="F6410" s="176"/>
      <c r="G6410" s="177"/>
      <c r="H6410" s="177"/>
    </row>
    <row r="6411" spans="1:8" x14ac:dyDescent="0.25">
      <c r="A6411" s="793"/>
      <c r="E6411" s="176"/>
      <c r="F6411" s="176"/>
      <c r="G6411" s="177"/>
      <c r="H6411" s="177"/>
    </row>
    <row r="6412" spans="1:8" x14ac:dyDescent="0.25">
      <c r="A6412" s="793"/>
      <c r="E6412" s="176"/>
      <c r="F6412" s="176"/>
      <c r="G6412" s="177"/>
      <c r="H6412" s="177"/>
    </row>
    <row r="6413" spans="1:8" x14ac:dyDescent="0.25">
      <c r="A6413" s="793"/>
      <c r="E6413" s="176"/>
      <c r="F6413" s="176"/>
      <c r="G6413" s="177"/>
      <c r="H6413" s="177"/>
    </row>
    <row r="6414" spans="1:8" x14ac:dyDescent="0.25">
      <c r="A6414" s="793"/>
      <c r="E6414" s="176"/>
      <c r="F6414" s="176"/>
      <c r="G6414" s="177"/>
      <c r="H6414" s="177"/>
    </row>
    <row r="6415" spans="1:8" x14ac:dyDescent="0.25">
      <c r="A6415" s="793"/>
      <c r="E6415" s="176"/>
      <c r="F6415" s="176"/>
      <c r="G6415" s="177"/>
      <c r="H6415" s="177"/>
    </row>
    <row r="6416" spans="1:8" x14ac:dyDescent="0.25">
      <c r="A6416" s="793"/>
      <c r="E6416" s="176"/>
      <c r="F6416" s="176"/>
      <c r="G6416" s="177"/>
      <c r="H6416" s="177"/>
    </row>
    <row r="6417" spans="1:8" x14ac:dyDescent="0.25">
      <c r="A6417" s="793"/>
      <c r="E6417" s="176"/>
      <c r="F6417" s="176"/>
      <c r="G6417" s="177"/>
      <c r="H6417" s="177"/>
    </row>
    <row r="6418" spans="1:8" x14ac:dyDescent="0.25">
      <c r="A6418" s="793"/>
      <c r="E6418" s="176"/>
      <c r="F6418" s="176"/>
      <c r="G6418" s="177"/>
      <c r="H6418" s="177"/>
    </row>
    <row r="6419" spans="1:8" x14ac:dyDescent="0.25">
      <c r="A6419" s="793"/>
      <c r="E6419" s="176"/>
      <c r="F6419" s="176"/>
      <c r="G6419" s="177"/>
      <c r="H6419" s="177"/>
    </row>
    <row r="6420" spans="1:8" x14ac:dyDescent="0.25">
      <c r="A6420" s="793"/>
      <c r="E6420" s="176"/>
      <c r="F6420" s="176"/>
      <c r="G6420" s="177"/>
      <c r="H6420" s="177"/>
    </row>
    <row r="6421" spans="1:8" x14ac:dyDescent="0.25">
      <c r="A6421" s="793"/>
      <c r="E6421" s="176"/>
      <c r="F6421" s="176"/>
      <c r="G6421" s="177"/>
      <c r="H6421" s="177"/>
    </row>
    <row r="6422" spans="1:8" x14ac:dyDescent="0.25">
      <c r="A6422" s="793"/>
      <c r="E6422" s="176"/>
      <c r="F6422" s="176"/>
      <c r="G6422" s="177"/>
      <c r="H6422" s="177"/>
    </row>
    <row r="6423" spans="1:8" x14ac:dyDescent="0.25">
      <c r="A6423" s="793"/>
      <c r="E6423" s="176"/>
      <c r="F6423" s="176"/>
      <c r="G6423" s="177"/>
      <c r="H6423" s="177"/>
    </row>
    <row r="6424" spans="1:8" x14ac:dyDescent="0.25">
      <c r="A6424" s="793"/>
      <c r="E6424" s="176"/>
      <c r="F6424" s="176"/>
      <c r="G6424" s="177"/>
      <c r="H6424" s="177"/>
    </row>
    <row r="6425" spans="1:8" x14ac:dyDescent="0.25">
      <c r="A6425" s="793"/>
      <c r="E6425" s="176"/>
      <c r="F6425" s="176"/>
      <c r="G6425" s="177"/>
      <c r="H6425" s="177"/>
    </row>
    <row r="6426" spans="1:8" x14ac:dyDescent="0.25">
      <c r="A6426" s="793"/>
      <c r="E6426" s="176"/>
      <c r="F6426" s="176"/>
      <c r="G6426" s="177"/>
      <c r="H6426" s="177"/>
    </row>
    <row r="6427" spans="1:8" x14ac:dyDescent="0.25">
      <c r="A6427" s="793"/>
      <c r="E6427" s="176"/>
      <c r="F6427" s="176"/>
      <c r="G6427" s="177"/>
      <c r="H6427" s="177"/>
    </row>
    <row r="6428" spans="1:8" x14ac:dyDescent="0.25">
      <c r="A6428" s="793"/>
      <c r="E6428" s="176"/>
      <c r="F6428" s="176"/>
      <c r="G6428" s="177"/>
      <c r="H6428" s="177"/>
    </row>
    <row r="6429" spans="1:8" x14ac:dyDescent="0.25">
      <c r="A6429" s="793"/>
      <c r="E6429" s="176"/>
      <c r="F6429" s="176"/>
      <c r="G6429" s="177"/>
      <c r="H6429" s="177"/>
    </row>
    <row r="6430" spans="1:8" x14ac:dyDescent="0.25">
      <c r="A6430" s="793"/>
      <c r="E6430" s="176"/>
      <c r="F6430" s="176"/>
      <c r="G6430" s="177"/>
      <c r="H6430" s="177"/>
    </row>
    <row r="6431" spans="1:8" x14ac:dyDescent="0.25">
      <c r="A6431" s="793"/>
      <c r="E6431" s="176"/>
      <c r="F6431" s="176"/>
      <c r="G6431" s="177"/>
      <c r="H6431" s="177"/>
    </row>
    <row r="6432" spans="1:8" x14ac:dyDescent="0.25">
      <c r="A6432" s="793"/>
      <c r="E6432" s="176"/>
      <c r="F6432" s="176"/>
      <c r="G6432" s="177"/>
      <c r="H6432" s="177"/>
    </row>
    <row r="6433" spans="1:8" x14ac:dyDescent="0.25">
      <c r="A6433" s="793"/>
      <c r="E6433" s="176"/>
      <c r="F6433" s="176"/>
      <c r="G6433" s="177"/>
      <c r="H6433" s="177"/>
    </row>
    <row r="6434" spans="1:8" x14ac:dyDescent="0.25">
      <c r="A6434" s="793"/>
      <c r="E6434" s="176"/>
      <c r="F6434" s="176"/>
      <c r="G6434" s="177"/>
      <c r="H6434" s="177"/>
    </row>
    <row r="6435" spans="1:8" x14ac:dyDescent="0.25">
      <c r="A6435" s="793"/>
      <c r="E6435" s="176"/>
      <c r="F6435" s="176"/>
      <c r="G6435" s="177"/>
      <c r="H6435" s="177"/>
    </row>
    <row r="6436" spans="1:8" x14ac:dyDescent="0.25">
      <c r="A6436" s="793"/>
      <c r="E6436" s="176"/>
      <c r="F6436" s="176"/>
      <c r="G6436" s="177"/>
      <c r="H6436" s="177"/>
    </row>
    <row r="6437" spans="1:8" x14ac:dyDescent="0.25">
      <c r="A6437" s="793"/>
      <c r="E6437" s="176"/>
      <c r="F6437" s="176"/>
      <c r="G6437" s="177"/>
      <c r="H6437" s="177"/>
    </row>
    <row r="6438" spans="1:8" x14ac:dyDescent="0.25">
      <c r="A6438" s="793"/>
      <c r="E6438" s="176"/>
      <c r="F6438" s="176"/>
      <c r="G6438" s="177"/>
      <c r="H6438" s="177"/>
    </row>
    <row r="6439" spans="1:8" x14ac:dyDescent="0.25">
      <c r="A6439" s="793"/>
      <c r="E6439" s="176"/>
      <c r="F6439" s="176"/>
      <c r="G6439" s="177"/>
      <c r="H6439" s="177"/>
    </row>
    <row r="6440" spans="1:8" x14ac:dyDescent="0.25">
      <c r="A6440" s="793"/>
      <c r="E6440" s="176"/>
      <c r="F6440" s="176"/>
      <c r="G6440" s="177"/>
      <c r="H6440" s="177"/>
    </row>
    <row r="6441" spans="1:8" x14ac:dyDescent="0.25">
      <c r="A6441" s="793"/>
      <c r="E6441" s="176"/>
      <c r="F6441" s="176"/>
      <c r="G6441" s="177"/>
      <c r="H6441" s="177"/>
    </row>
    <row r="6442" spans="1:8" x14ac:dyDescent="0.25">
      <c r="A6442" s="793"/>
      <c r="E6442" s="176"/>
      <c r="F6442" s="176"/>
      <c r="G6442" s="177"/>
      <c r="H6442" s="177"/>
    </row>
    <row r="6443" spans="1:8" x14ac:dyDescent="0.25">
      <c r="A6443" s="793"/>
      <c r="E6443" s="176"/>
      <c r="F6443" s="176"/>
      <c r="G6443" s="177"/>
      <c r="H6443" s="177"/>
    </row>
    <row r="6444" spans="1:8" x14ac:dyDescent="0.25">
      <c r="A6444" s="793"/>
      <c r="E6444" s="176"/>
      <c r="F6444" s="176"/>
      <c r="G6444" s="177"/>
      <c r="H6444" s="177"/>
    </row>
    <row r="6445" spans="1:8" x14ac:dyDescent="0.25">
      <c r="A6445" s="793"/>
      <c r="E6445" s="176"/>
      <c r="F6445" s="176"/>
      <c r="G6445" s="177"/>
      <c r="H6445" s="177"/>
    </row>
    <row r="6446" spans="1:8" x14ac:dyDescent="0.25">
      <c r="A6446" s="793"/>
      <c r="E6446" s="176"/>
      <c r="F6446" s="176"/>
      <c r="G6446" s="177"/>
      <c r="H6446" s="177"/>
    </row>
    <row r="6447" spans="1:8" x14ac:dyDescent="0.25">
      <c r="A6447" s="793"/>
      <c r="E6447" s="176"/>
      <c r="F6447" s="176"/>
      <c r="G6447" s="177"/>
      <c r="H6447" s="177"/>
    </row>
    <row r="6448" spans="1:8" x14ac:dyDescent="0.25">
      <c r="A6448" s="793"/>
      <c r="E6448" s="176"/>
      <c r="F6448" s="176"/>
      <c r="G6448" s="177"/>
      <c r="H6448" s="177"/>
    </row>
    <row r="6449" spans="1:8" x14ac:dyDescent="0.25">
      <c r="A6449" s="793"/>
      <c r="E6449" s="176"/>
      <c r="F6449" s="176"/>
      <c r="G6449" s="177"/>
      <c r="H6449" s="177"/>
    </row>
    <row r="6450" spans="1:8" x14ac:dyDescent="0.25">
      <c r="A6450" s="793"/>
      <c r="E6450" s="176"/>
      <c r="F6450" s="176"/>
      <c r="G6450" s="177"/>
      <c r="H6450" s="177"/>
    </row>
    <row r="6451" spans="1:8" x14ac:dyDescent="0.25">
      <c r="A6451" s="793"/>
      <c r="E6451" s="176"/>
      <c r="F6451" s="176"/>
      <c r="G6451" s="177"/>
      <c r="H6451" s="177"/>
    </row>
    <row r="6452" spans="1:8" x14ac:dyDescent="0.25">
      <c r="A6452" s="793"/>
      <c r="E6452" s="176"/>
      <c r="F6452" s="176"/>
      <c r="G6452" s="177"/>
      <c r="H6452" s="177"/>
    </row>
    <row r="6453" spans="1:8" x14ac:dyDescent="0.25">
      <c r="A6453" s="793"/>
      <c r="E6453" s="176"/>
      <c r="F6453" s="176"/>
      <c r="G6453" s="177"/>
      <c r="H6453" s="177"/>
    </row>
    <row r="6454" spans="1:8" x14ac:dyDescent="0.25">
      <c r="A6454" s="793"/>
      <c r="E6454" s="176"/>
      <c r="F6454" s="176"/>
      <c r="G6454" s="177"/>
      <c r="H6454" s="177"/>
    </row>
    <row r="6455" spans="1:8" x14ac:dyDescent="0.25">
      <c r="A6455" s="793"/>
      <c r="E6455" s="176"/>
      <c r="F6455" s="176"/>
      <c r="G6455" s="177"/>
      <c r="H6455" s="177"/>
    </row>
    <row r="6456" spans="1:8" x14ac:dyDescent="0.25">
      <c r="A6456" s="793"/>
      <c r="E6456" s="176"/>
      <c r="F6456" s="176"/>
      <c r="G6456" s="177"/>
      <c r="H6456" s="177"/>
    </row>
    <row r="6457" spans="1:8" x14ac:dyDescent="0.25">
      <c r="A6457" s="793"/>
      <c r="E6457" s="176"/>
      <c r="F6457" s="176"/>
      <c r="G6457" s="177"/>
      <c r="H6457" s="177"/>
    </row>
    <row r="6458" spans="1:8" x14ac:dyDescent="0.25">
      <c r="A6458" s="793"/>
      <c r="E6458" s="176"/>
      <c r="F6458" s="176"/>
      <c r="G6458" s="177"/>
      <c r="H6458" s="177"/>
    </row>
    <row r="6459" spans="1:8" x14ac:dyDescent="0.25">
      <c r="A6459" s="793"/>
      <c r="E6459" s="176"/>
      <c r="F6459" s="176"/>
      <c r="G6459" s="177"/>
      <c r="H6459" s="177"/>
    </row>
    <row r="6460" spans="1:8" x14ac:dyDescent="0.25">
      <c r="A6460" s="793"/>
      <c r="E6460" s="176"/>
      <c r="F6460" s="176"/>
      <c r="G6460" s="177"/>
      <c r="H6460" s="177"/>
    </row>
    <row r="6461" spans="1:8" x14ac:dyDescent="0.25">
      <c r="A6461" s="793"/>
      <c r="E6461" s="176"/>
      <c r="F6461" s="176"/>
      <c r="G6461" s="177"/>
      <c r="H6461" s="177"/>
    </row>
    <row r="6462" spans="1:8" x14ac:dyDescent="0.25">
      <c r="A6462" s="793"/>
      <c r="E6462" s="176"/>
      <c r="F6462" s="176"/>
      <c r="G6462" s="177"/>
      <c r="H6462" s="177"/>
    </row>
    <row r="6463" spans="1:8" x14ac:dyDescent="0.25">
      <c r="A6463" s="793"/>
      <c r="E6463" s="176"/>
      <c r="F6463" s="176"/>
      <c r="G6463" s="177"/>
      <c r="H6463" s="177"/>
    </row>
    <row r="6464" spans="1:8" x14ac:dyDescent="0.25">
      <c r="A6464" s="793"/>
      <c r="E6464" s="176"/>
      <c r="F6464" s="176"/>
      <c r="G6464" s="177"/>
      <c r="H6464" s="177"/>
    </row>
    <row r="6465" spans="1:8" x14ac:dyDescent="0.25">
      <c r="A6465" s="793"/>
      <c r="E6465" s="176"/>
      <c r="F6465" s="176"/>
      <c r="G6465" s="177"/>
      <c r="H6465" s="177"/>
    </row>
    <row r="6466" spans="1:8" x14ac:dyDescent="0.25">
      <c r="A6466" s="793"/>
      <c r="E6466" s="176"/>
      <c r="F6466" s="176"/>
      <c r="G6466" s="177"/>
      <c r="H6466" s="177"/>
    </row>
    <row r="6467" spans="1:8" x14ac:dyDescent="0.25">
      <c r="A6467" s="793"/>
      <c r="E6467" s="176"/>
      <c r="F6467" s="176"/>
      <c r="G6467" s="177"/>
      <c r="H6467" s="177"/>
    </row>
    <row r="6468" spans="1:8" x14ac:dyDescent="0.25">
      <c r="A6468" s="793"/>
      <c r="E6468" s="176"/>
      <c r="F6468" s="176"/>
      <c r="G6468" s="177"/>
      <c r="H6468" s="177"/>
    </row>
    <row r="6469" spans="1:8" x14ac:dyDescent="0.25">
      <c r="A6469" s="793"/>
      <c r="E6469" s="176"/>
      <c r="F6469" s="176"/>
      <c r="G6469" s="177"/>
      <c r="H6469" s="177"/>
    </row>
    <row r="6470" spans="1:8" x14ac:dyDescent="0.25">
      <c r="A6470" s="793"/>
      <c r="E6470" s="176"/>
      <c r="F6470" s="176"/>
      <c r="G6470" s="177"/>
      <c r="H6470" s="177"/>
    </row>
    <row r="6471" spans="1:8" x14ac:dyDescent="0.25">
      <c r="A6471" s="793"/>
      <c r="E6471" s="176"/>
      <c r="F6471" s="176"/>
      <c r="G6471" s="177"/>
      <c r="H6471" s="177"/>
    </row>
    <row r="6472" spans="1:8" x14ac:dyDescent="0.25">
      <c r="A6472" s="793"/>
      <c r="E6472" s="176"/>
      <c r="F6472" s="176"/>
      <c r="G6472" s="177"/>
      <c r="H6472" s="177"/>
    </row>
    <row r="6473" spans="1:8" x14ac:dyDescent="0.25">
      <c r="A6473" s="793"/>
      <c r="E6473" s="176"/>
      <c r="F6473" s="176"/>
      <c r="G6473" s="177"/>
      <c r="H6473" s="177"/>
    </row>
    <row r="6474" spans="1:8" x14ac:dyDescent="0.25">
      <c r="A6474" s="793"/>
      <c r="E6474" s="176"/>
      <c r="F6474" s="176"/>
      <c r="G6474" s="177"/>
      <c r="H6474" s="177"/>
    </row>
    <row r="6475" spans="1:8" x14ac:dyDescent="0.25">
      <c r="A6475" s="793"/>
      <c r="E6475" s="176"/>
      <c r="F6475" s="176"/>
      <c r="G6475" s="177"/>
      <c r="H6475" s="177"/>
    </row>
    <row r="6476" spans="1:8" x14ac:dyDescent="0.25">
      <c r="A6476" s="793"/>
      <c r="E6476" s="176"/>
      <c r="F6476" s="176"/>
      <c r="G6476" s="177"/>
      <c r="H6476" s="177"/>
    </row>
    <row r="6477" spans="1:8" x14ac:dyDescent="0.25">
      <c r="A6477" s="793"/>
      <c r="E6477" s="176"/>
      <c r="F6477" s="176"/>
      <c r="G6477" s="177"/>
      <c r="H6477" s="177"/>
    </row>
    <row r="6478" spans="1:8" x14ac:dyDescent="0.25">
      <c r="A6478" s="793"/>
      <c r="E6478" s="176"/>
      <c r="F6478" s="176"/>
      <c r="G6478" s="177"/>
      <c r="H6478" s="177"/>
    </row>
    <row r="6479" spans="1:8" x14ac:dyDescent="0.25">
      <c r="A6479" s="793"/>
      <c r="E6479" s="176"/>
      <c r="F6479" s="176"/>
      <c r="G6479" s="177"/>
      <c r="H6479" s="177"/>
    </row>
    <row r="6480" spans="1:8" x14ac:dyDescent="0.25">
      <c r="A6480" s="793"/>
      <c r="E6480" s="176"/>
      <c r="F6480" s="176"/>
      <c r="G6480" s="177"/>
      <c r="H6480" s="177"/>
    </row>
    <row r="6481" spans="1:8" x14ac:dyDescent="0.25">
      <c r="A6481" s="793"/>
      <c r="E6481" s="176"/>
      <c r="F6481" s="176"/>
      <c r="G6481" s="177"/>
      <c r="H6481" s="177"/>
    </row>
    <row r="6482" spans="1:8" x14ac:dyDescent="0.25">
      <c r="A6482" s="793"/>
      <c r="E6482" s="176"/>
      <c r="F6482" s="176"/>
      <c r="G6482" s="177"/>
      <c r="H6482" s="177"/>
    </row>
    <row r="6483" spans="1:8" x14ac:dyDescent="0.25">
      <c r="A6483" s="793"/>
      <c r="E6483" s="176"/>
      <c r="F6483" s="176"/>
      <c r="G6483" s="177"/>
      <c r="H6483" s="177"/>
    </row>
    <row r="6484" spans="1:8" x14ac:dyDescent="0.25">
      <c r="A6484" s="793"/>
      <c r="E6484" s="176"/>
      <c r="F6484" s="176"/>
      <c r="G6484" s="177"/>
      <c r="H6484" s="177"/>
    </row>
    <row r="6485" spans="1:8" x14ac:dyDescent="0.25">
      <c r="A6485" s="793"/>
      <c r="E6485" s="176"/>
      <c r="F6485" s="176"/>
      <c r="G6485" s="177"/>
      <c r="H6485" s="177"/>
    </row>
    <row r="6486" spans="1:8" x14ac:dyDescent="0.25">
      <c r="A6486" s="793"/>
      <c r="E6486" s="176"/>
      <c r="F6486" s="176"/>
      <c r="G6486" s="177"/>
      <c r="H6486" s="177"/>
    </row>
    <row r="6487" spans="1:8" x14ac:dyDescent="0.25">
      <c r="A6487" s="793"/>
      <c r="E6487" s="176"/>
      <c r="F6487" s="176"/>
      <c r="G6487" s="177"/>
      <c r="H6487" s="177"/>
    </row>
    <row r="6488" spans="1:8" x14ac:dyDescent="0.25">
      <c r="A6488" s="793"/>
      <c r="E6488" s="176"/>
      <c r="F6488" s="176"/>
      <c r="G6488" s="177"/>
      <c r="H6488" s="177"/>
    </row>
    <row r="6489" spans="1:8" x14ac:dyDescent="0.25">
      <c r="A6489" s="793"/>
      <c r="E6489" s="176"/>
      <c r="F6489" s="176"/>
      <c r="G6489" s="177"/>
      <c r="H6489" s="177"/>
    </row>
    <row r="6490" spans="1:8" x14ac:dyDescent="0.25">
      <c r="A6490" s="793"/>
      <c r="E6490" s="176"/>
      <c r="F6490" s="176"/>
      <c r="G6490" s="177"/>
      <c r="H6490" s="177"/>
    </row>
    <row r="6491" spans="1:8" x14ac:dyDescent="0.25">
      <c r="A6491" s="793"/>
      <c r="E6491" s="176"/>
      <c r="F6491" s="176"/>
      <c r="G6491" s="177"/>
      <c r="H6491" s="177"/>
    </row>
    <row r="6492" spans="1:8" x14ac:dyDescent="0.25">
      <c r="A6492" s="793"/>
      <c r="E6492" s="176"/>
      <c r="F6492" s="176"/>
      <c r="G6492" s="177"/>
      <c r="H6492" s="177"/>
    </row>
    <row r="6493" spans="1:8" x14ac:dyDescent="0.25">
      <c r="A6493" s="793"/>
      <c r="E6493" s="176"/>
      <c r="F6493" s="176"/>
      <c r="G6493" s="177"/>
      <c r="H6493" s="177"/>
    </row>
    <row r="6494" spans="1:8" x14ac:dyDescent="0.25">
      <c r="A6494" s="793"/>
      <c r="E6494" s="176"/>
      <c r="F6494" s="176"/>
      <c r="G6494" s="177"/>
      <c r="H6494" s="177"/>
    </row>
    <row r="6495" spans="1:8" x14ac:dyDescent="0.25">
      <c r="A6495" s="793"/>
      <c r="E6495" s="176"/>
      <c r="F6495" s="176"/>
      <c r="G6495" s="177"/>
      <c r="H6495" s="177"/>
    </row>
    <row r="6496" spans="1:8" x14ac:dyDescent="0.25">
      <c r="A6496" s="793"/>
      <c r="E6496" s="176"/>
      <c r="F6496" s="176"/>
      <c r="G6496" s="177"/>
      <c r="H6496" s="177"/>
    </row>
    <row r="6497" spans="1:8" x14ac:dyDescent="0.25">
      <c r="A6497" s="793"/>
      <c r="E6497" s="176"/>
      <c r="F6497" s="176"/>
      <c r="G6497" s="177"/>
      <c r="H6497" s="177"/>
    </row>
    <row r="6498" spans="1:8" x14ac:dyDescent="0.25">
      <c r="A6498" s="793"/>
      <c r="E6498" s="176"/>
      <c r="F6498" s="176"/>
      <c r="G6498" s="177"/>
      <c r="H6498" s="177"/>
    </row>
    <row r="6499" spans="1:8" x14ac:dyDescent="0.25">
      <c r="A6499" s="793"/>
      <c r="E6499" s="176"/>
      <c r="F6499" s="176"/>
      <c r="G6499" s="177"/>
      <c r="H6499" s="177"/>
    </row>
    <row r="6500" spans="1:8" x14ac:dyDescent="0.25">
      <c r="A6500" s="793"/>
      <c r="E6500" s="176"/>
      <c r="F6500" s="176"/>
      <c r="G6500" s="177"/>
      <c r="H6500" s="177"/>
    </row>
    <row r="6501" spans="1:8" x14ac:dyDescent="0.25">
      <c r="A6501" s="793"/>
      <c r="E6501" s="176"/>
      <c r="F6501" s="176"/>
      <c r="G6501" s="177"/>
      <c r="H6501" s="177"/>
    </row>
    <row r="6502" spans="1:8" x14ac:dyDescent="0.25">
      <c r="A6502" s="793"/>
      <c r="E6502" s="176"/>
      <c r="F6502" s="176"/>
      <c r="G6502" s="177"/>
      <c r="H6502" s="177"/>
    </row>
    <row r="6503" spans="1:8" x14ac:dyDescent="0.25">
      <c r="A6503" s="793"/>
      <c r="E6503" s="176"/>
      <c r="F6503" s="176"/>
      <c r="G6503" s="177"/>
      <c r="H6503" s="177"/>
    </row>
    <row r="6504" spans="1:8" x14ac:dyDescent="0.25">
      <c r="A6504" s="793"/>
      <c r="E6504" s="176"/>
      <c r="F6504" s="176"/>
      <c r="G6504" s="177"/>
      <c r="H6504" s="177"/>
    </row>
    <row r="6505" spans="1:8" x14ac:dyDescent="0.25">
      <c r="A6505" s="793"/>
      <c r="E6505" s="176"/>
      <c r="F6505" s="176"/>
      <c r="G6505" s="177"/>
      <c r="H6505" s="177"/>
    </row>
    <row r="6506" spans="1:8" x14ac:dyDescent="0.25">
      <c r="A6506" s="793"/>
      <c r="E6506" s="176"/>
      <c r="F6506" s="176"/>
      <c r="G6506" s="177"/>
      <c r="H6506" s="177"/>
    </row>
    <row r="6507" spans="1:8" x14ac:dyDescent="0.25">
      <c r="A6507" s="793"/>
      <c r="E6507" s="176"/>
      <c r="F6507" s="176"/>
      <c r="G6507" s="177"/>
      <c r="H6507" s="177"/>
    </row>
    <row r="6508" spans="1:8" x14ac:dyDescent="0.25">
      <c r="A6508" s="793"/>
      <c r="E6508" s="176"/>
      <c r="F6508" s="176"/>
      <c r="G6508" s="177"/>
      <c r="H6508" s="177"/>
    </row>
    <row r="6509" spans="1:8" x14ac:dyDescent="0.25">
      <c r="A6509" s="793"/>
      <c r="E6509" s="176"/>
      <c r="F6509" s="176"/>
      <c r="G6509" s="177"/>
      <c r="H6509" s="177"/>
    </row>
    <row r="6510" spans="1:8" x14ac:dyDescent="0.25">
      <c r="A6510" s="793"/>
      <c r="E6510" s="176"/>
      <c r="F6510" s="176"/>
      <c r="G6510" s="177"/>
      <c r="H6510" s="177"/>
    </row>
    <row r="6511" spans="1:8" x14ac:dyDescent="0.25">
      <c r="A6511" s="793"/>
      <c r="E6511" s="176"/>
      <c r="F6511" s="176"/>
      <c r="G6511" s="177"/>
      <c r="H6511" s="177"/>
    </row>
    <row r="6512" spans="1:8" x14ac:dyDescent="0.25">
      <c r="A6512" s="793"/>
      <c r="E6512" s="176"/>
      <c r="F6512" s="176"/>
      <c r="G6512" s="177"/>
      <c r="H6512" s="177"/>
    </row>
    <row r="6513" spans="1:8" x14ac:dyDescent="0.25">
      <c r="A6513" s="793"/>
      <c r="E6513" s="176"/>
      <c r="F6513" s="176"/>
      <c r="G6513" s="177"/>
      <c r="H6513" s="177"/>
    </row>
    <row r="6514" spans="1:8" x14ac:dyDescent="0.25">
      <c r="A6514" s="793"/>
      <c r="E6514" s="176"/>
      <c r="F6514" s="176"/>
      <c r="G6514" s="177"/>
      <c r="H6514" s="177"/>
    </row>
    <row r="6515" spans="1:8" x14ac:dyDescent="0.25">
      <c r="A6515" s="793"/>
      <c r="E6515" s="176"/>
      <c r="F6515" s="176"/>
      <c r="G6515" s="177"/>
      <c r="H6515" s="177"/>
    </row>
    <row r="6516" spans="1:8" x14ac:dyDescent="0.25">
      <c r="A6516" s="793"/>
      <c r="E6516" s="176"/>
      <c r="F6516" s="176"/>
      <c r="G6516" s="177"/>
      <c r="H6516" s="177"/>
    </row>
    <row r="6517" spans="1:8" x14ac:dyDescent="0.25">
      <c r="A6517" s="793"/>
      <c r="E6517" s="176"/>
      <c r="F6517" s="176"/>
      <c r="G6517" s="177"/>
      <c r="H6517" s="177"/>
    </row>
    <row r="6518" spans="1:8" x14ac:dyDescent="0.25">
      <c r="A6518" s="793"/>
      <c r="E6518" s="176"/>
      <c r="F6518" s="176"/>
      <c r="G6518" s="177"/>
      <c r="H6518" s="177"/>
    </row>
    <row r="6519" spans="1:8" x14ac:dyDescent="0.25">
      <c r="A6519" s="793"/>
      <c r="E6519" s="176"/>
      <c r="F6519" s="176"/>
      <c r="G6519" s="177"/>
      <c r="H6519" s="177"/>
    </row>
    <row r="6520" spans="1:8" x14ac:dyDescent="0.25">
      <c r="A6520" s="793"/>
      <c r="E6520" s="176"/>
      <c r="F6520" s="176"/>
      <c r="G6520" s="177"/>
      <c r="H6520" s="177"/>
    </row>
    <row r="6521" spans="1:8" x14ac:dyDescent="0.25">
      <c r="A6521" s="793"/>
      <c r="E6521" s="176"/>
      <c r="F6521" s="176"/>
      <c r="G6521" s="177"/>
      <c r="H6521" s="177"/>
    </row>
    <row r="6522" spans="1:8" x14ac:dyDescent="0.25">
      <c r="A6522" s="793"/>
      <c r="E6522" s="176"/>
      <c r="F6522" s="176"/>
      <c r="G6522" s="177"/>
      <c r="H6522" s="177"/>
    </row>
    <row r="6523" spans="1:8" x14ac:dyDescent="0.25">
      <c r="A6523" s="793"/>
      <c r="E6523" s="176"/>
      <c r="F6523" s="176"/>
      <c r="G6523" s="177"/>
      <c r="H6523" s="177"/>
    </row>
    <row r="6524" spans="1:8" x14ac:dyDescent="0.25">
      <c r="A6524" s="793"/>
      <c r="E6524" s="176"/>
      <c r="F6524" s="176"/>
      <c r="G6524" s="177"/>
      <c r="H6524" s="177"/>
    </row>
    <row r="6525" spans="1:8" x14ac:dyDescent="0.25">
      <c r="A6525" s="793"/>
      <c r="E6525" s="176"/>
      <c r="F6525" s="176"/>
      <c r="G6525" s="177"/>
      <c r="H6525" s="177"/>
    </row>
    <row r="6526" spans="1:8" x14ac:dyDescent="0.25">
      <c r="A6526" s="793"/>
      <c r="E6526" s="176"/>
      <c r="F6526" s="176"/>
      <c r="G6526" s="177"/>
      <c r="H6526" s="177"/>
    </row>
    <row r="6527" spans="1:8" x14ac:dyDescent="0.25">
      <c r="A6527" s="793"/>
      <c r="E6527" s="176"/>
      <c r="F6527" s="176"/>
      <c r="G6527" s="177"/>
      <c r="H6527" s="177"/>
    </row>
    <row r="6528" spans="1:8" x14ac:dyDescent="0.25">
      <c r="A6528" s="793"/>
      <c r="E6528" s="176"/>
      <c r="F6528" s="176"/>
      <c r="G6528" s="177"/>
      <c r="H6528" s="177"/>
    </row>
    <row r="6529" spans="1:8" x14ac:dyDescent="0.25">
      <c r="A6529" s="793"/>
      <c r="E6529" s="176"/>
      <c r="F6529" s="176"/>
      <c r="G6529" s="177"/>
      <c r="H6529" s="177"/>
    </row>
    <row r="6530" spans="1:8" x14ac:dyDescent="0.25">
      <c r="A6530" s="793"/>
      <c r="E6530" s="176"/>
      <c r="F6530" s="176"/>
      <c r="G6530" s="177"/>
      <c r="H6530" s="177"/>
    </row>
    <row r="6531" spans="1:8" x14ac:dyDescent="0.25">
      <c r="A6531" s="793"/>
      <c r="E6531" s="176"/>
      <c r="F6531" s="176"/>
      <c r="G6531" s="177"/>
      <c r="H6531" s="177"/>
    </row>
    <row r="6532" spans="1:8" x14ac:dyDescent="0.25">
      <c r="A6532" s="793"/>
      <c r="E6532" s="176"/>
      <c r="F6532" s="176"/>
      <c r="G6532" s="177"/>
      <c r="H6532" s="177"/>
    </row>
    <row r="6533" spans="1:8" x14ac:dyDescent="0.25">
      <c r="A6533" s="793"/>
      <c r="E6533" s="176"/>
      <c r="F6533" s="176"/>
      <c r="G6533" s="177"/>
      <c r="H6533" s="177"/>
    </row>
    <row r="6534" spans="1:8" x14ac:dyDescent="0.25">
      <c r="A6534" s="793"/>
      <c r="E6534" s="176"/>
      <c r="F6534" s="176"/>
      <c r="G6534" s="177"/>
      <c r="H6534" s="177"/>
    </row>
    <row r="6535" spans="1:8" x14ac:dyDescent="0.25">
      <c r="A6535" s="793"/>
      <c r="E6535" s="176"/>
      <c r="F6535" s="176"/>
      <c r="G6535" s="177"/>
      <c r="H6535" s="177"/>
    </row>
    <row r="6536" spans="1:8" x14ac:dyDescent="0.25">
      <c r="A6536" s="793"/>
      <c r="E6536" s="176"/>
      <c r="F6536" s="176"/>
      <c r="G6536" s="177"/>
      <c r="H6536" s="177"/>
    </row>
    <row r="6537" spans="1:8" x14ac:dyDescent="0.25">
      <c r="A6537" s="793"/>
      <c r="E6537" s="176"/>
      <c r="F6537" s="176"/>
      <c r="G6537" s="177"/>
      <c r="H6537" s="177"/>
    </row>
    <row r="6538" spans="1:8" x14ac:dyDescent="0.25">
      <c r="A6538" s="793"/>
      <c r="E6538" s="176"/>
      <c r="F6538" s="176"/>
      <c r="G6538" s="177"/>
      <c r="H6538" s="177"/>
    </row>
    <row r="6539" spans="1:8" x14ac:dyDescent="0.25">
      <c r="A6539" s="793"/>
      <c r="E6539" s="176"/>
      <c r="F6539" s="176"/>
      <c r="G6539" s="177"/>
      <c r="H6539" s="177"/>
    </row>
    <row r="6540" spans="1:8" x14ac:dyDescent="0.25">
      <c r="A6540" s="793"/>
      <c r="E6540" s="176"/>
      <c r="F6540" s="176"/>
      <c r="G6540" s="177"/>
      <c r="H6540" s="177"/>
    </row>
    <row r="6541" spans="1:8" x14ac:dyDescent="0.25">
      <c r="A6541" s="793"/>
      <c r="E6541" s="176"/>
      <c r="F6541" s="176"/>
      <c r="G6541" s="177"/>
      <c r="H6541" s="177"/>
    </row>
    <row r="6542" spans="1:8" x14ac:dyDescent="0.25">
      <c r="A6542" s="793"/>
      <c r="E6542" s="176"/>
      <c r="F6542" s="176"/>
      <c r="G6542" s="177"/>
      <c r="H6542" s="177"/>
    </row>
    <row r="6543" spans="1:8" x14ac:dyDescent="0.25">
      <c r="A6543" s="793"/>
      <c r="E6543" s="176"/>
      <c r="F6543" s="176"/>
      <c r="G6543" s="177"/>
      <c r="H6543" s="177"/>
    </row>
    <row r="6544" spans="1:8" x14ac:dyDescent="0.25">
      <c r="A6544" s="793"/>
      <c r="E6544" s="176"/>
      <c r="F6544" s="176"/>
      <c r="G6544" s="177"/>
      <c r="H6544" s="177"/>
    </row>
    <row r="6545" spans="1:8" x14ac:dyDescent="0.25">
      <c r="A6545" s="793"/>
      <c r="E6545" s="176"/>
      <c r="F6545" s="176"/>
      <c r="G6545" s="177"/>
      <c r="H6545" s="177"/>
    </row>
    <row r="6546" spans="1:8" x14ac:dyDescent="0.25">
      <c r="A6546" s="793"/>
      <c r="E6546" s="176"/>
      <c r="F6546" s="176"/>
      <c r="G6546" s="177"/>
      <c r="H6546" s="177"/>
    </row>
    <row r="6547" spans="1:8" x14ac:dyDescent="0.25">
      <c r="A6547" s="793"/>
      <c r="E6547" s="176"/>
      <c r="F6547" s="176"/>
      <c r="G6547" s="177"/>
      <c r="H6547" s="177"/>
    </row>
    <row r="6548" spans="1:8" x14ac:dyDescent="0.25">
      <c r="A6548" s="793"/>
      <c r="E6548" s="176"/>
      <c r="F6548" s="176"/>
      <c r="G6548" s="177"/>
      <c r="H6548" s="177"/>
    </row>
    <row r="6549" spans="1:8" x14ac:dyDescent="0.25">
      <c r="A6549" s="793"/>
      <c r="E6549" s="176"/>
      <c r="F6549" s="176"/>
      <c r="G6549" s="177"/>
      <c r="H6549" s="177"/>
    </row>
    <row r="6550" spans="1:8" x14ac:dyDescent="0.25">
      <c r="A6550" s="793"/>
      <c r="E6550" s="176"/>
      <c r="F6550" s="176"/>
      <c r="G6550" s="177"/>
      <c r="H6550" s="177"/>
    </row>
    <row r="6551" spans="1:8" x14ac:dyDescent="0.25">
      <c r="A6551" s="793"/>
      <c r="E6551" s="176"/>
      <c r="F6551" s="176"/>
      <c r="G6551" s="177"/>
      <c r="H6551" s="177"/>
    </row>
    <row r="6552" spans="1:8" x14ac:dyDescent="0.25">
      <c r="A6552" s="793"/>
      <c r="E6552" s="176"/>
      <c r="F6552" s="176"/>
      <c r="G6552" s="177"/>
      <c r="H6552" s="177"/>
    </row>
    <row r="6553" spans="1:8" x14ac:dyDescent="0.25">
      <c r="A6553" s="793"/>
      <c r="E6553" s="176"/>
      <c r="F6553" s="176"/>
      <c r="G6553" s="177"/>
      <c r="H6553" s="177"/>
    </row>
    <row r="6554" spans="1:8" x14ac:dyDescent="0.25">
      <c r="A6554" s="793"/>
      <c r="E6554" s="176"/>
      <c r="F6554" s="176"/>
      <c r="G6554" s="177"/>
      <c r="H6554" s="177"/>
    </row>
    <row r="6555" spans="1:8" x14ac:dyDescent="0.25">
      <c r="A6555" s="793"/>
      <c r="E6555" s="176"/>
      <c r="F6555" s="176"/>
      <c r="G6555" s="177"/>
      <c r="H6555" s="177"/>
    </row>
    <row r="6556" spans="1:8" x14ac:dyDescent="0.25">
      <c r="A6556" s="793"/>
      <c r="E6556" s="176"/>
      <c r="F6556" s="176"/>
      <c r="G6556" s="177"/>
      <c r="H6556" s="177"/>
    </row>
    <row r="6557" spans="1:8" x14ac:dyDescent="0.25">
      <c r="A6557" s="793"/>
      <c r="E6557" s="176"/>
      <c r="F6557" s="176"/>
      <c r="G6557" s="177"/>
      <c r="H6557" s="177"/>
    </row>
    <row r="6558" spans="1:8" x14ac:dyDescent="0.25">
      <c r="A6558" s="793"/>
      <c r="E6558" s="176"/>
      <c r="F6558" s="176"/>
      <c r="G6558" s="177"/>
      <c r="H6558" s="177"/>
    </row>
    <row r="6559" spans="1:8" x14ac:dyDescent="0.25">
      <c r="A6559" s="793"/>
      <c r="E6559" s="176"/>
      <c r="F6559" s="176"/>
      <c r="G6559" s="177"/>
      <c r="H6559" s="177"/>
    </row>
    <row r="6560" spans="1:8" x14ac:dyDescent="0.25">
      <c r="A6560" s="793"/>
      <c r="E6560" s="176"/>
      <c r="F6560" s="176"/>
      <c r="G6560" s="177"/>
      <c r="H6560" s="177"/>
    </row>
    <row r="6561" spans="1:8" x14ac:dyDescent="0.25">
      <c r="A6561" s="793"/>
      <c r="E6561" s="176"/>
      <c r="F6561" s="176"/>
      <c r="G6561" s="177"/>
      <c r="H6561" s="177"/>
    </row>
    <row r="6562" spans="1:8" x14ac:dyDescent="0.25">
      <c r="A6562" s="793"/>
      <c r="E6562" s="176"/>
      <c r="F6562" s="176"/>
      <c r="G6562" s="177"/>
      <c r="H6562" s="177"/>
    </row>
    <row r="6563" spans="1:8" x14ac:dyDescent="0.25">
      <c r="A6563" s="793"/>
      <c r="E6563" s="176"/>
      <c r="F6563" s="176"/>
      <c r="G6563" s="177"/>
      <c r="H6563" s="177"/>
    </row>
    <row r="6564" spans="1:8" x14ac:dyDescent="0.25">
      <c r="A6564" s="793"/>
      <c r="E6564" s="176"/>
      <c r="F6564" s="176"/>
      <c r="G6564" s="177"/>
      <c r="H6564" s="177"/>
    </row>
    <row r="6565" spans="1:8" x14ac:dyDescent="0.25">
      <c r="A6565" s="793"/>
      <c r="E6565" s="176"/>
      <c r="F6565" s="176"/>
      <c r="G6565" s="177"/>
      <c r="H6565" s="177"/>
    </row>
    <row r="6566" spans="1:8" x14ac:dyDescent="0.25">
      <c r="A6566" s="793"/>
      <c r="E6566" s="176"/>
      <c r="F6566" s="176"/>
      <c r="G6566" s="177"/>
      <c r="H6566" s="177"/>
    </row>
    <row r="6567" spans="1:8" x14ac:dyDescent="0.25">
      <c r="A6567" s="793"/>
      <c r="E6567" s="176"/>
      <c r="F6567" s="176"/>
      <c r="G6567" s="177"/>
      <c r="H6567" s="177"/>
    </row>
    <row r="6568" spans="1:8" x14ac:dyDescent="0.25">
      <c r="A6568" s="793"/>
      <c r="E6568" s="176"/>
      <c r="F6568" s="176"/>
      <c r="G6568" s="177"/>
      <c r="H6568" s="177"/>
    </row>
    <row r="6569" spans="1:8" x14ac:dyDescent="0.25">
      <c r="A6569" s="793"/>
      <c r="E6569" s="176"/>
      <c r="F6569" s="176"/>
      <c r="G6569" s="177"/>
      <c r="H6569" s="177"/>
    </row>
    <row r="6570" spans="1:8" x14ac:dyDescent="0.25">
      <c r="A6570" s="793"/>
      <c r="E6570" s="176"/>
      <c r="F6570" s="176"/>
      <c r="G6570" s="177"/>
      <c r="H6570" s="177"/>
    </row>
    <row r="6571" spans="1:8" x14ac:dyDescent="0.25">
      <c r="A6571" s="793"/>
      <c r="E6571" s="176"/>
      <c r="F6571" s="176"/>
      <c r="G6571" s="177"/>
      <c r="H6571" s="177"/>
    </row>
    <row r="6572" spans="1:8" x14ac:dyDescent="0.25">
      <c r="A6572" s="793"/>
      <c r="E6572" s="176"/>
      <c r="F6572" s="176"/>
      <c r="G6572" s="177"/>
      <c r="H6572" s="177"/>
    </row>
    <row r="6573" spans="1:8" x14ac:dyDescent="0.25">
      <c r="A6573" s="793"/>
      <c r="E6573" s="176"/>
      <c r="F6573" s="176"/>
      <c r="G6573" s="177"/>
      <c r="H6573" s="177"/>
    </row>
    <row r="6574" spans="1:8" x14ac:dyDescent="0.25">
      <c r="A6574" s="793"/>
      <c r="E6574" s="176"/>
      <c r="F6574" s="176"/>
      <c r="G6574" s="177"/>
      <c r="H6574" s="177"/>
    </row>
    <row r="6575" spans="1:8" x14ac:dyDescent="0.25">
      <c r="A6575" s="793"/>
      <c r="E6575" s="176"/>
      <c r="F6575" s="176"/>
      <c r="G6575" s="177"/>
      <c r="H6575" s="177"/>
    </row>
    <row r="6576" spans="1:8" x14ac:dyDescent="0.25">
      <c r="A6576" s="793"/>
      <c r="E6576" s="176"/>
      <c r="F6576" s="176"/>
      <c r="G6576" s="177"/>
      <c r="H6576" s="177"/>
    </row>
    <row r="6577" spans="1:8" x14ac:dyDescent="0.25">
      <c r="A6577" s="793"/>
      <c r="E6577" s="176"/>
      <c r="F6577" s="176"/>
      <c r="G6577" s="177"/>
      <c r="H6577" s="177"/>
    </row>
    <row r="6578" spans="1:8" x14ac:dyDescent="0.25">
      <c r="A6578" s="793"/>
      <c r="E6578" s="176"/>
      <c r="F6578" s="176"/>
      <c r="G6578" s="177"/>
      <c r="H6578" s="177"/>
    </row>
    <row r="6579" spans="1:8" x14ac:dyDescent="0.25">
      <c r="A6579" s="793"/>
      <c r="E6579" s="176"/>
      <c r="F6579" s="176"/>
      <c r="G6579" s="177"/>
      <c r="H6579" s="177"/>
    </row>
    <row r="6580" spans="1:8" x14ac:dyDescent="0.25">
      <c r="A6580" s="793"/>
      <c r="E6580" s="176"/>
      <c r="F6580" s="176"/>
      <c r="G6580" s="177"/>
      <c r="H6580" s="177"/>
    </row>
    <row r="6581" spans="1:8" x14ac:dyDescent="0.25">
      <c r="A6581" s="793"/>
      <c r="E6581" s="176"/>
      <c r="F6581" s="176"/>
      <c r="G6581" s="177"/>
      <c r="H6581" s="177"/>
    </row>
    <row r="6582" spans="1:8" x14ac:dyDescent="0.25">
      <c r="A6582" s="793"/>
      <c r="E6582" s="176"/>
      <c r="F6582" s="176"/>
      <c r="G6582" s="177"/>
      <c r="H6582" s="177"/>
    </row>
    <row r="6583" spans="1:8" x14ac:dyDescent="0.25">
      <c r="A6583" s="793"/>
      <c r="E6583" s="176"/>
      <c r="F6583" s="176"/>
      <c r="G6583" s="177"/>
      <c r="H6583" s="177"/>
    </row>
    <row r="6584" spans="1:8" x14ac:dyDescent="0.25">
      <c r="A6584" s="793"/>
      <c r="E6584" s="176"/>
      <c r="F6584" s="176"/>
      <c r="G6584" s="177"/>
      <c r="H6584" s="177"/>
    </row>
    <row r="6585" spans="1:8" x14ac:dyDescent="0.25">
      <c r="A6585" s="793"/>
      <c r="E6585" s="176"/>
      <c r="F6585" s="176"/>
      <c r="G6585" s="177"/>
      <c r="H6585" s="177"/>
    </row>
    <row r="6586" spans="1:8" x14ac:dyDescent="0.25">
      <c r="A6586" s="793"/>
      <c r="E6586" s="176"/>
      <c r="F6586" s="176"/>
      <c r="G6586" s="177"/>
      <c r="H6586" s="177"/>
    </row>
    <row r="6587" spans="1:8" x14ac:dyDescent="0.25">
      <c r="A6587" s="793"/>
      <c r="E6587" s="176"/>
      <c r="F6587" s="176"/>
      <c r="G6587" s="177"/>
      <c r="H6587" s="177"/>
    </row>
    <row r="6588" spans="1:8" x14ac:dyDescent="0.25">
      <c r="A6588" s="793"/>
      <c r="E6588" s="176"/>
      <c r="F6588" s="176"/>
      <c r="G6588" s="177"/>
      <c r="H6588" s="177"/>
    </row>
    <row r="6589" spans="1:8" x14ac:dyDescent="0.25">
      <c r="A6589" s="793"/>
      <c r="E6589" s="176"/>
      <c r="F6589" s="176"/>
      <c r="G6589" s="177"/>
      <c r="H6589" s="177"/>
    </row>
    <row r="6590" spans="1:8" x14ac:dyDescent="0.25">
      <c r="A6590" s="793"/>
      <c r="E6590" s="176"/>
      <c r="F6590" s="176"/>
      <c r="G6590" s="177"/>
      <c r="H6590" s="177"/>
    </row>
    <row r="6591" spans="1:8" x14ac:dyDescent="0.25">
      <c r="A6591" s="793"/>
      <c r="E6591" s="176"/>
      <c r="F6591" s="176"/>
      <c r="G6591" s="177"/>
      <c r="H6591" s="177"/>
    </row>
    <row r="6592" spans="1:8" x14ac:dyDescent="0.25">
      <c r="A6592" s="793"/>
      <c r="E6592" s="176"/>
      <c r="F6592" s="176"/>
      <c r="G6592" s="177"/>
      <c r="H6592" s="177"/>
    </row>
    <row r="6593" spans="1:8" x14ac:dyDescent="0.25">
      <c r="A6593" s="793"/>
      <c r="E6593" s="176"/>
      <c r="F6593" s="176"/>
      <c r="G6593" s="177"/>
      <c r="H6593" s="177"/>
    </row>
    <row r="6594" spans="1:8" x14ac:dyDescent="0.25">
      <c r="A6594" s="793"/>
      <c r="E6594" s="176"/>
      <c r="F6594" s="176"/>
      <c r="G6594" s="177"/>
      <c r="H6594" s="177"/>
    </row>
    <row r="6595" spans="1:8" x14ac:dyDescent="0.25">
      <c r="A6595" s="793"/>
      <c r="E6595" s="176"/>
      <c r="F6595" s="176"/>
      <c r="G6595" s="177"/>
      <c r="H6595" s="177"/>
    </row>
    <row r="6596" spans="1:8" x14ac:dyDescent="0.25">
      <c r="A6596" s="793"/>
      <c r="E6596" s="176"/>
      <c r="F6596" s="176"/>
      <c r="G6596" s="177"/>
      <c r="H6596" s="177"/>
    </row>
    <row r="6597" spans="1:8" x14ac:dyDescent="0.25">
      <c r="A6597" s="793"/>
      <c r="E6597" s="176"/>
      <c r="F6597" s="176"/>
      <c r="G6597" s="177"/>
      <c r="H6597" s="177"/>
    </row>
    <row r="6598" spans="1:8" x14ac:dyDescent="0.25">
      <c r="A6598" s="793"/>
      <c r="E6598" s="176"/>
      <c r="F6598" s="176"/>
      <c r="G6598" s="177"/>
      <c r="H6598" s="177"/>
    </row>
    <row r="6599" spans="1:8" x14ac:dyDescent="0.25">
      <c r="A6599" s="793"/>
      <c r="E6599" s="176"/>
      <c r="F6599" s="176"/>
      <c r="G6599" s="177"/>
      <c r="H6599" s="177"/>
    </row>
    <row r="6600" spans="1:8" x14ac:dyDescent="0.25">
      <c r="A6600" s="793"/>
      <c r="E6600" s="176"/>
      <c r="F6600" s="176"/>
      <c r="G6600" s="177"/>
      <c r="H6600" s="177"/>
    </row>
    <row r="6601" spans="1:8" x14ac:dyDescent="0.25">
      <c r="A6601" s="793"/>
      <c r="E6601" s="176"/>
      <c r="F6601" s="176"/>
      <c r="G6601" s="177"/>
      <c r="H6601" s="177"/>
    </row>
    <row r="6602" spans="1:8" x14ac:dyDescent="0.25">
      <c r="A6602" s="793"/>
      <c r="E6602" s="176"/>
      <c r="F6602" s="176"/>
      <c r="G6602" s="177"/>
      <c r="H6602" s="177"/>
    </row>
    <row r="6603" spans="1:8" x14ac:dyDescent="0.25">
      <c r="A6603" s="793"/>
      <c r="E6603" s="176"/>
      <c r="F6603" s="176"/>
      <c r="G6603" s="177"/>
      <c r="H6603" s="177"/>
    </row>
    <row r="6604" spans="1:8" x14ac:dyDescent="0.25">
      <c r="A6604" s="793"/>
      <c r="E6604" s="176"/>
      <c r="F6604" s="176"/>
      <c r="G6604" s="177"/>
      <c r="H6604" s="177"/>
    </row>
    <row r="6605" spans="1:8" x14ac:dyDescent="0.25">
      <c r="A6605" s="793"/>
      <c r="E6605" s="176"/>
      <c r="F6605" s="176"/>
      <c r="G6605" s="177"/>
      <c r="H6605" s="177"/>
    </row>
    <row r="6606" spans="1:8" x14ac:dyDescent="0.25">
      <c r="A6606" s="793"/>
      <c r="E6606" s="176"/>
      <c r="F6606" s="176"/>
      <c r="G6606" s="177"/>
      <c r="H6606" s="177"/>
    </row>
    <row r="6607" spans="1:8" x14ac:dyDescent="0.25">
      <c r="A6607" s="793"/>
      <c r="E6607" s="176"/>
      <c r="F6607" s="176"/>
      <c r="G6607" s="177"/>
      <c r="H6607" s="177"/>
    </row>
    <row r="6608" spans="1:8" x14ac:dyDescent="0.25">
      <c r="A6608" s="793"/>
      <c r="E6608" s="176"/>
      <c r="F6608" s="176"/>
      <c r="G6608" s="177"/>
      <c r="H6608" s="177"/>
    </row>
    <row r="6609" spans="1:8" x14ac:dyDescent="0.25">
      <c r="A6609" s="793"/>
      <c r="E6609" s="176"/>
      <c r="F6609" s="176"/>
      <c r="G6609" s="177"/>
      <c r="H6609" s="177"/>
    </row>
    <row r="6610" spans="1:8" x14ac:dyDescent="0.25">
      <c r="A6610" s="793"/>
      <c r="E6610" s="176"/>
      <c r="F6610" s="176"/>
      <c r="G6610" s="177"/>
      <c r="H6610" s="177"/>
    </row>
    <row r="6611" spans="1:8" x14ac:dyDescent="0.25">
      <c r="A6611" s="793"/>
      <c r="E6611" s="176"/>
      <c r="F6611" s="176"/>
      <c r="G6611" s="177"/>
      <c r="H6611" s="177"/>
    </row>
    <row r="6612" spans="1:8" x14ac:dyDescent="0.25">
      <c r="A6612" s="793"/>
      <c r="E6612" s="176"/>
      <c r="F6612" s="176"/>
      <c r="G6612" s="177"/>
      <c r="H6612" s="177"/>
    </row>
    <row r="6613" spans="1:8" x14ac:dyDescent="0.25">
      <c r="A6613" s="793"/>
      <c r="E6613" s="176"/>
      <c r="F6613" s="176"/>
      <c r="G6613" s="177"/>
      <c r="H6613" s="177"/>
    </row>
    <row r="6614" spans="1:8" x14ac:dyDescent="0.25">
      <c r="A6614" s="793"/>
      <c r="E6614" s="176"/>
      <c r="F6614" s="176"/>
      <c r="G6614" s="177"/>
      <c r="H6614" s="177"/>
    </row>
    <row r="6615" spans="1:8" x14ac:dyDescent="0.25">
      <c r="A6615" s="793"/>
      <c r="E6615" s="176"/>
      <c r="F6615" s="176"/>
      <c r="G6615" s="177"/>
      <c r="H6615" s="177"/>
    </row>
    <row r="6616" spans="1:8" x14ac:dyDescent="0.25">
      <c r="A6616" s="793"/>
      <c r="E6616" s="176"/>
      <c r="F6616" s="176"/>
      <c r="G6616" s="177"/>
      <c r="H6616" s="177"/>
    </row>
    <row r="6617" spans="1:8" x14ac:dyDescent="0.25">
      <c r="A6617" s="793"/>
      <c r="E6617" s="176"/>
      <c r="F6617" s="176"/>
      <c r="G6617" s="177"/>
      <c r="H6617" s="177"/>
    </row>
    <row r="6618" spans="1:8" x14ac:dyDescent="0.25">
      <c r="A6618" s="793"/>
      <c r="E6618" s="176"/>
      <c r="F6618" s="176"/>
      <c r="G6618" s="177"/>
      <c r="H6618" s="177"/>
    </row>
    <row r="6619" spans="1:8" x14ac:dyDescent="0.25">
      <c r="A6619" s="793"/>
      <c r="E6619" s="176"/>
      <c r="F6619" s="176"/>
      <c r="G6619" s="177"/>
      <c r="H6619" s="177"/>
    </row>
    <row r="6620" spans="1:8" x14ac:dyDescent="0.25">
      <c r="A6620" s="793"/>
      <c r="E6620" s="176"/>
      <c r="F6620" s="176"/>
      <c r="G6620" s="177"/>
      <c r="H6620" s="177"/>
    </row>
    <row r="6621" spans="1:8" x14ac:dyDescent="0.25">
      <c r="A6621" s="793"/>
      <c r="E6621" s="176"/>
      <c r="F6621" s="176"/>
      <c r="G6621" s="177"/>
      <c r="H6621" s="177"/>
    </row>
    <row r="6622" spans="1:8" x14ac:dyDescent="0.25">
      <c r="A6622" s="793"/>
      <c r="E6622" s="176"/>
      <c r="F6622" s="176"/>
      <c r="G6622" s="177"/>
      <c r="H6622" s="177"/>
    </row>
    <row r="6623" spans="1:8" x14ac:dyDescent="0.25">
      <c r="A6623" s="793"/>
      <c r="E6623" s="176"/>
      <c r="F6623" s="176"/>
      <c r="G6623" s="177"/>
      <c r="H6623" s="177"/>
    </row>
    <row r="6624" spans="1:8" x14ac:dyDescent="0.25">
      <c r="A6624" s="793"/>
      <c r="E6624" s="176"/>
      <c r="F6624" s="176"/>
      <c r="G6624" s="177"/>
      <c r="H6624" s="177"/>
    </row>
    <row r="6625" spans="1:8" x14ac:dyDescent="0.25">
      <c r="A6625" s="793"/>
      <c r="E6625" s="176"/>
      <c r="F6625" s="176"/>
      <c r="G6625" s="177"/>
      <c r="H6625" s="177"/>
    </row>
    <row r="6626" spans="1:8" x14ac:dyDescent="0.25">
      <c r="A6626" s="793"/>
      <c r="E6626" s="176"/>
      <c r="F6626" s="176"/>
      <c r="G6626" s="177"/>
      <c r="H6626" s="177"/>
    </row>
    <row r="6627" spans="1:8" x14ac:dyDescent="0.25">
      <c r="A6627" s="793"/>
      <c r="E6627" s="176"/>
      <c r="F6627" s="176"/>
      <c r="G6627" s="177"/>
      <c r="H6627" s="177"/>
    </row>
    <row r="6628" spans="1:8" x14ac:dyDescent="0.25">
      <c r="A6628" s="793"/>
      <c r="E6628" s="176"/>
      <c r="F6628" s="176"/>
      <c r="G6628" s="177"/>
      <c r="H6628" s="177"/>
    </row>
    <row r="6629" spans="1:8" x14ac:dyDescent="0.25">
      <c r="A6629" s="793"/>
      <c r="E6629" s="176"/>
      <c r="F6629" s="176"/>
      <c r="G6629" s="177"/>
      <c r="H6629" s="177"/>
    </row>
    <row r="6630" spans="1:8" x14ac:dyDescent="0.25">
      <c r="A6630" s="793"/>
      <c r="E6630" s="176"/>
      <c r="F6630" s="176"/>
      <c r="G6630" s="177"/>
      <c r="H6630" s="177"/>
    </row>
    <row r="6631" spans="1:8" x14ac:dyDescent="0.25">
      <c r="A6631" s="793"/>
      <c r="E6631" s="176"/>
      <c r="F6631" s="176"/>
      <c r="G6631" s="177"/>
      <c r="H6631" s="177"/>
    </row>
    <row r="6632" spans="1:8" x14ac:dyDescent="0.25">
      <c r="A6632" s="793"/>
      <c r="E6632" s="176"/>
      <c r="F6632" s="176"/>
      <c r="G6632" s="177"/>
      <c r="H6632" s="177"/>
    </row>
    <row r="6633" spans="1:8" x14ac:dyDescent="0.25">
      <c r="A6633" s="793"/>
      <c r="E6633" s="176"/>
      <c r="F6633" s="176"/>
      <c r="G6633" s="177"/>
      <c r="H6633" s="177"/>
    </row>
    <row r="6634" spans="1:8" x14ac:dyDescent="0.25">
      <c r="A6634" s="793"/>
      <c r="E6634" s="176"/>
      <c r="F6634" s="176"/>
      <c r="G6634" s="177"/>
      <c r="H6634" s="177"/>
    </row>
    <row r="6635" spans="1:8" x14ac:dyDescent="0.25">
      <c r="A6635" s="793"/>
      <c r="E6635" s="176"/>
      <c r="F6635" s="176"/>
      <c r="G6635" s="177"/>
      <c r="H6635" s="177"/>
    </row>
    <row r="6636" spans="1:8" x14ac:dyDescent="0.25">
      <c r="A6636" s="793"/>
      <c r="E6636" s="176"/>
      <c r="F6636" s="176"/>
      <c r="G6636" s="177"/>
      <c r="H6636" s="177"/>
    </row>
    <row r="6637" spans="1:8" x14ac:dyDescent="0.25">
      <c r="A6637" s="793"/>
      <c r="E6637" s="176"/>
      <c r="F6637" s="176"/>
      <c r="G6637" s="177"/>
      <c r="H6637" s="177"/>
    </row>
    <row r="6638" spans="1:8" x14ac:dyDescent="0.25">
      <c r="A6638" s="793"/>
      <c r="E6638" s="176"/>
      <c r="F6638" s="176"/>
      <c r="G6638" s="177"/>
      <c r="H6638" s="177"/>
    </row>
    <row r="6639" spans="1:8" x14ac:dyDescent="0.25">
      <c r="A6639" s="793"/>
      <c r="E6639" s="176"/>
      <c r="F6639" s="176"/>
      <c r="G6639" s="177"/>
      <c r="H6639" s="177"/>
    </row>
    <row r="6640" spans="1:8" x14ac:dyDescent="0.25">
      <c r="A6640" s="793"/>
      <c r="E6640" s="176"/>
      <c r="F6640" s="176"/>
      <c r="G6640" s="177"/>
      <c r="H6640" s="177"/>
    </row>
    <row r="6641" spans="1:8" x14ac:dyDescent="0.25">
      <c r="A6641" s="793"/>
      <c r="E6641" s="176"/>
      <c r="F6641" s="176"/>
      <c r="G6641" s="177"/>
      <c r="H6641" s="177"/>
    </row>
    <row r="6642" spans="1:8" x14ac:dyDescent="0.25">
      <c r="A6642" s="793"/>
      <c r="E6642" s="176"/>
      <c r="F6642" s="176"/>
      <c r="G6642" s="177"/>
      <c r="H6642" s="177"/>
    </row>
    <row r="6643" spans="1:8" x14ac:dyDescent="0.25">
      <c r="A6643" s="793"/>
      <c r="E6643" s="176"/>
      <c r="F6643" s="176"/>
      <c r="G6643" s="177"/>
      <c r="H6643" s="177"/>
    </row>
    <row r="6644" spans="1:8" x14ac:dyDescent="0.25">
      <c r="A6644" s="793"/>
      <c r="E6644" s="176"/>
      <c r="F6644" s="176"/>
      <c r="G6644" s="177"/>
      <c r="H6644" s="177"/>
    </row>
    <row r="6645" spans="1:8" x14ac:dyDescent="0.25">
      <c r="A6645" s="793"/>
      <c r="E6645" s="176"/>
      <c r="F6645" s="176"/>
      <c r="G6645" s="177"/>
      <c r="H6645" s="177"/>
    </row>
    <row r="6646" spans="1:8" x14ac:dyDescent="0.25">
      <c r="A6646" s="793"/>
      <c r="E6646" s="176"/>
      <c r="F6646" s="176"/>
      <c r="G6646" s="177"/>
      <c r="H6646" s="177"/>
    </row>
    <row r="6647" spans="1:8" x14ac:dyDescent="0.25">
      <c r="A6647" s="793"/>
      <c r="E6647" s="176"/>
      <c r="F6647" s="176"/>
      <c r="G6647" s="177"/>
      <c r="H6647" s="177"/>
    </row>
    <row r="6648" spans="1:8" x14ac:dyDescent="0.25">
      <c r="A6648" s="793"/>
      <c r="E6648" s="176"/>
      <c r="F6648" s="176"/>
      <c r="G6648" s="177"/>
      <c r="H6648" s="177"/>
    </row>
    <row r="6649" spans="1:8" x14ac:dyDescent="0.25">
      <c r="A6649" s="793"/>
      <c r="E6649" s="176"/>
      <c r="F6649" s="176"/>
      <c r="G6649" s="177"/>
      <c r="H6649" s="177"/>
    </row>
    <row r="6650" spans="1:8" x14ac:dyDescent="0.25">
      <c r="A6650" s="793"/>
      <c r="E6650" s="176"/>
      <c r="F6650" s="176"/>
      <c r="G6650" s="177"/>
      <c r="H6650" s="177"/>
    </row>
    <row r="6651" spans="1:8" x14ac:dyDescent="0.25">
      <c r="A6651" s="793"/>
      <c r="E6651" s="176"/>
      <c r="F6651" s="176"/>
      <c r="G6651" s="177"/>
      <c r="H6651" s="177"/>
    </row>
    <row r="6652" spans="1:8" x14ac:dyDescent="0.25">
      <c r="A6652" s="793"/>
      <c r="E6652" s="176"/>
      <c r="F6652" s="176"/>
      <c r="G6652" s="177"/>
      <c r="H6652" s="177"/>
    </row>
    <row r="6653" spans="1:8" x14ac:dyDescent="0.25">
      <c r="A6653" s="793"/>
      <c r="E6653" s="176"/>
      <c r="F6653" s="176"/>
      <c r="G6653" s="177"/>
      <c r="H6653" s="177"/>
    </row>
    <row r="6654" spans="1:8" x14ac:dyDescent="0.25">
      <c r="A6654" s="793"/>
      <c r="E6654" s="176"/>
      <c r="F6654" s="176"/>
      <c r="G6654" s="177"/>
      <c r="H6654" s="177"/>
    </row>
    <row r="6655" spans="1:8" x14ac:dyDescent="0.25">
      <c r="A6655" s="793"/>
      <c r="E6655" s="176"/>
      <c r="F6655" s="176"/>
      <c r="G6655" s="177"/>
      <c r="H6655" s="177"/>
    </row>
    <row r="6656" spans="1:8" x14ac:dyDescent="0.25">
      <c r="A6656" s="793"/>
      <c r="E6656" s="176"/>
      <c r="F6656" s="176"/>
      <c r="G6656" s="177"/>
      <c r="H6656" s="177"/>
    </row>
    <row r="6657" spans="1:8" x14ac:dyDescent="0.25">
      <c r="A6657" s="793"/>
      <c r="E6657" s="176"/>
      <c r="F6657" s="176"/>
      <c r="G6657" s="177"/>
      <c r="H6657" s="177"/>
    </row>
    <row r="6658" spans="1:8" x14ac:dyDescent="0.25">
      <c r="A6658" s="793"/>
      <c r="E6658" s="176"/>
      <c r="F6658" s="176"/>
      <c r="G6658" s="177"/>
      <c r="H6658" s="177"/>
    </row>
    <row r="6659" spans="1:8" x14ac:dyDescent="0.25">
      <c r="A6659" s="793"/>
      <c r="E6659" s="176"/>
      <c r="F6659" s="176"/>
      <c r="G6659" s="177"/>
      <c r="H6659" s="177"/>
    </row>
    <row r="6660" spans="1:8" x14ac:dyDescent="0.25">
      <c r="A6660" s="793"/>
      <c r="E6660" s="176"/>
      <c r="F6660" s="176"/>
      <c r="G6660" s="177"/>
      <c r="H6660" s="177"/>
    </row>
    <row r="6661" spans="1:8" x14ac:dyDescent="0.25">
      <c r="A6661" s="793"/>
      <c r="E6661" s="176"/>
      <c r="F6661" s="176"/>
      <c r="G6661" s="177"/>
      <c r="H6661" s="177"/>
    </row>
    <row r="6662" spans="1:8" x14ac:dyDescent="0.25">
      <c r="A6662" s="793"/>
      <c r="E6662" s="176"/>
      <c r="F6662" s="176"/>
      <c r="G6662" s="177"/>
      <c r="H6662" s="177"/>
    </row>
    <row r="6663" spans="1:8" x14ac:dyDescent="0.25">
      <c r="A6663" s="793"/>
      <c r="E6663" s="176"/>
      <c r="F6663" s="176"/>
      <c r="G6663" s="177"/>
      <c r="H6663" s="177"/>
    </row>
    <row r="6664" spans="1:8" x14ac:dyDescent="0.25">
      <c r="A6664" s="793"/>
      <c r="E6664" s="176"/>
      <c r="F6664" s="176"/>
      <c r="G6664" s="177"/>
      <c r="H6664" s="177"/>
    </row>
    <row r="6665" spans="1:8" x14ac:dyDescent="0.25">
      <c r="A6665" s="793"/>
      <c r="E6665" s="176"/>
      <c r="F6665" s="176"/>
      <c r="G6665" s="177"/>
      <c r="H6665" s="177"/>
    </row>
    <row r="6666" spans="1:8" x14ac:dyDescent="0.25">
      <c r="A6666" s="793"/>
      <c r="E6666" s="176"/>
      <c r="F6666" s="176"/>
      <c r="G6666" s="177"/>
      <c r="H6666" s="177"/>
    </row>
    <row r="6667" spans="1:8" x14ac:dyDescent="0.25">
      <c r="A6667" s="793"/>
      <c r="E6667" s="176"/>
      <c r="F6667" s="176"/>
      <c r="G6667" s="177"/>
      <c r="H6667" s="177"/>
    </row>
    <row r="6668" spans="1:8" x14ac:dyDescent="0.25">
      <c r="A6668" s="793"/>
      <c r="E6668" s="176"/>
      <c r="F6668" s="176"/>
      <c r="G6668" s="177"/>
      <c r="H6668" s="177"/>
    </row>
    <row r="6669" spans="1:8" x14ac:dyDescent="0.25">
      <c r="A6669" s="793"/>
      <c r="E6669" s="176"/>
      <c r="F6669" s="176"/>
      <c r="G6669" s="177"/>
      <c r="H6669" s="177"/>
    </row>
    <row r="6670" spans="1:8" x14ac:dyDescent="0.25">
      <c r="A6670" s="793"/>
      <c r="E6670" s="176"/>
      <c r="F6670" s="176"/>
      <c r="G6670" s="177"/>
      <c r="H6670" s="177"/>
    </row>
    <row r="6671" spans="1:8" x14ac:dyDescent="0.25">
      <c r="A6671" s="793"/>
      <c r="E6671" s="176"/>
      <c r="F6671" s="176"/>
      <c r="G6671" s="177"/>
      <c r="H6671" s="177"/>
    </row>
    <row r="6672" spans="1:8" x14ac:dyDescent="0.25">
      <c r="A6672" s="793"/>
      <c r="E6672" s="176"/>
      <c r="F6672" s="176"/>
      <c r="G6672" s="177"/>
      <c r="H6672" s="177"/>
    </row>
    <row r="6673" spans="1:8" x14ac:dyDescent="0.25">
      <c r="A6673" s="793"/>
      <c r="E6673" s="176"/>
      <c r="F6673" s="176"/>
      <c r="G6673" s="177"/>
      <c r="H6673" s="177"/>
    </row>
    <row r="6674" spans="1:8" x14ac:dyDescent="0.25">
      <c r="A6674" s="793"/>
      <c r="E6674" s="176"/>
      <c r="F6674" s="176"/>
      <c r="G6674" s="177"/>
      <c r="H6674" s="177"/>
    </row>
    <row r="6675" spans="1:8" x14ac:dyDescent="0.25">
      <c r="A6675" s="793"/>
      <c r="E6675" s="176"/>
      <c r="F6675" s="176"/>
      <c r="G6675" s="177"/>
      <c r="H6675" s="177"/>
    </row>
    <row r="6676" spans="1:8" x14ac:dyDescent="0.25">
      <c r="A6676" s="793"/>
      <c r="E6676" s="176"/>
      <c r="F6676" s="176"/>
      <c r="G6676" s="177"/>
      <c r="H6676" s="177"/>
    </row>
    <row r="6677" spans="1:8" x14ac:dyDescent="0.25">
      <c r="A6677" s="793"/>
      <c r="E6677" s="176"/>
      <c r="F6677" s="176"/>
      <c r="G6677" s="177"/>
      <c r="H6677" s="177"/>
    </row>
    <row r="6678" spans="1:8" x14ac:dyDescent="0.25">
      <c r="A6678" s="793"/>
      <c r="E6678" s="176"/>
      <c r="F6678" s="176"/>
      <c r="G6678" s="177"/>
      <c r="H6678" s="177"/>
    </row>
    <row r="6679" spans="1:8" x14ac:dyDescent="0.25">
      <c r="A6679" s="793"/>
      <c r="E6679" s="176"/>
      <c r="F6679" s="176"/>
      <c r="G6679" s="177"/>
      <c r="H6679" s="177"/>
    </row>
    <row r="6680" spans="1:8" x14ac:dyDescent="0.25">
      <c r="A6680" s="793"/>
      <c r="E6680" s="176"/>
      <c r="F6680" s="176"/>
      <c r="G6680" s="177"/>
      <c r="H6680" s="177"/>
    </row>
    <row r="6681" spans="1:8" x14ac:dyDescent="0.25">
      <c r="A6681" s="793"/>
      <c r="E6681" s="176"/>
      <c r="F6681" s="176"/>
      <c r="G6681" s="177"/>
      <c r="H6681" s="177"/>
    </row>
    <row r="6682" spans="1:8" x14ac:dyDescent="0.25">
      <c r="A6682" s="793"/>
      <c r="E6682" s="176"/>
      <c r="F6682" s="176"/>
      <c r="G6682" s="177"/>
      <c r="H6682" s="177"/>
    </row>
    <row r="6683" spans="1:8" x14ac:dyDescent="0.25">
      <c r="A6683" s="793"/>
      <c r="E6683" s="176"/>
      <c r="F6683" s="176"/>
      <c r="G6683" s="177"/>
      <c r="H6683" s="177"/>
    </row>
    <row r="6684" spans="1:8" x14ac:dyDescent="0.25">
      <c r="A6684" s="793"/>
      <c r="E6684" s="176"/>
      <c r="F6684" s="176"/>
      <c r="G6684" s="177"/>
      <c r="H6684" s="177"/>
    </row>
    <row r="6685" spans="1:8" x14ac:dyDescent="0.25">
      <c r="A6685" s="793"/>
      <c r="E6685" s="176"/>
      <c r="F6685" s="176"/>
      <c r="G6685" s="177"/>
      <c r="H6685" s="177"/>
    </row>
    <row r="6686" spans="1:8" x14ac:dyDescent="0.25">
      <c r="A6686" s="793"/>
      <c r="E6686" s="176"/>
      <c r="F6686" s="176"/>
      <c r="G6686" s="177"/>
      <c r="H6686" s="177"/>
    </row>
    <row r="6687" spans="1:8" x14ac:dyDescent="0.25">
      <c r="A6687" s="793"/>
      <c r="E6687" s="176"/>
      <c r="F6687" s="176"/>
      <c r="G6687" s="177"/>
      <c r="H6687" s="177"/>
    </row>
    <row r="6688" spans="1:8" x14ac:dyDescent="0.25">
      <c r="A6688" s="793"/>
      <c r="E6688" s="176"/>
      <c r="F6688" s="176"/>
      <c r="G6688" s="177"/>
      <c r="H6688" s="177"/>
    </row>
    <row r="6689" spans="1:8" x14ac:dyDescent="0.25">
      <c r="A6689" s="793"/>
      <c r="E6689" s="176"/>
      <c r="F6689" s="176"/>
      <c r="G6689" s="177"/>
      <c r="H6689" s="177"/>
    </row>
    <row r="6690" spans="1:8" x14ac:dyDescent="0.25">
      <c r="A6690" s="793"/>
      <c r="E6690" s="176"/>
      <c r="F6690" s="176"/>
      <c r="G6690" s="177"/>
      <c r="H6690" s="177"/>
    </row>
    <row r="6691" spans="1:8" x14ac:dyDescent="0.25">
      <c r="A6691" s="793"/>
      <c r="E6691" s="176"/>
      <c r="F6691" s="176"/>
      <c r="G6691" s="177"/>
      <c r="H6691" s="177"/>
    </row>
    <row r="6692" spans="1:8" x14ac:dyDescent="0.25">
      <c r="A6692" s="793"/>
      <c r="E6692" s="176"/>
      <c r="F6692" s="176"/>
      <c r="G6692" s="177"/>
      <c r="H6692" s="177"/>
    </row>
    <row r="6693" spans="1:8" x14ac:dyDescent="0.25">
      <c r="A6693" s="793"/>
      <c r="E6693" s="176"/>
      <c r="F6693" s="176"/>
      <c r="G6693" s="177"/>
      <c r="H6693" s="177"/>
    </row>
    <row r="6694" spans="1:8" x14ac:dyDescent="0.25">
      <c r="A6694" s="793"/>
      <c r="E6694" s="176"/>
      <c r="F6694" s="176"/>
      <c r="G6694" s="177"/>
      <c r="H6694" s="177"/>
    </row>
    <row r="6695" spans="1:8" x14ac:dyDescent="0.25">
      <c r="A6695" s="793"/>
      <c r="E6695" s="176"/>
      <c r="F6695" s="176"/>
      <c r="G6695" s="177"/>
      <c r="H6695" s="177"/>
    </row>
    <row r="6696" spans="1:8" x14ac:dyDescent="0.25">
      <c r="A6696" s="793"/>
      <c r="E6696" s="176"/>
      <c r="F6696" s="176"/>
      <c r="G6696" s="177"/>
      <c r="H6696" s="177"/>
    </row>
    <row r="6697" spans="1:8" x14ac:dyDescent="0.25">
      <c r="A6697" s="793"/>
      <c r="E6697" s="176"/>
      <c r="F6697" s="176"/>
      <c r="G6697" s="177"/>
      <c r="H6697" s="177"/>
    </row>
    <row r="6698" spans="1:8" x14ac:dyDescent="0.25">
      <c r="A6698" s="793"/>
      <c r="E6698" s="176"/>
      <c r="F6698" s="176"/>
      <c r="G6698" s="177"/>
      <c r="H6698" s="177"/>
    </row>
    <row r="6699" spans="1:8" x14ac:dyDescent="0.25">
      <c r="A6699" s="793"/>
      <c r="E6699" s="176"/>
      <c r="F6699" s="176"/>
      <c r="G6699" s="177"/>
      <c r="H6699" s="177"/>
    </row>
    <row r="6700" spans="1:8" x14ac:dyDescent="0.25">
      <c r="A6700" s="793"/>
      <c r="E6700" s="176"/>
      <c r="F6700" s="176"/>
      <c r="G6700" s="177"/>
      <c r="H6700" s="177"/>
    </row>
    <row r="6701" spans="1:8" x14ac:dyDescent="0.25">
      <c r="A6701" s="793"/>
      <c r="E6701" s="176"/>
      <c r="F6701" s="176"/>
      <c r="G6701" s="177"/>
      <c r="H6701" s="177"/>
    </row>
    <row r="6702" spans="1:8" x14ac:dyDescent="0.25">
      <c r="A6702" s="793"/>
      <c r="E6702" s="176"/>
      <c r="F6702" s="176"/>
      <c r="G6702" s="177"/>
      <c r="H6702" s="177"/>
    </row>
    <row r="6703" spans="1:8" x14ac:dyDescent="0.25">
      <c r="A6703" s="793"/>
      <c r="E6703" s="176"/>
      <c r="F6703" s="176"/>
      <c r="G6703" s="177"/>
      <c r="H6703" s="177"/>
    </row>
    <row r="6704" spans="1:8" x14ac:dyDescent="0.25">
      <c r="A6704" s="793"/>
      <c r="E6704" s="176"/>
      <c r="F6704" s="176"/>
      <c r="G6704" s="177"/>
      <c r="H6704" s="177"/>
    </row>
    <row r="6705" spans="1:8" x14ac:dyDescent="0.25">
      <c r="A6705" s="793"/>
      <c r="E6705" s="176"/>
      <c r="F6705" s="176"/>
      <c r="G6705" s="177"/>
      <c r="H6705" s="177"/>
    </row>
    <row r="6706" spans="1:8" x14ac:dyDescent="0.25">
      <c r="A6706" s="793"/>
      <c r="E6706" s="176"/>
      <c r="F6706" s="176"/>
      <c r="G6706" s="177"/>
      <c r="H6706" s="177"/>
    </row>
    <row r="6707" spans="1:8" x14ac:dyDescent="0.25">
      <c r="A6707" s="793"/>
      <c r="E6707" s="176"/>
      <c r="F6707" s="176"/>
      <c r="G6707" s="177"/>
      <c r="H6707" s="177"/>
    </row>
    <row r="6708" spans="1:8" x14ac:dyDescent="0.25">
      <c r="A6708" s="793"/>
      <c r="E6708" s="176"/>
      <c r="F6708" s="176"/>
      <c r="G6708" s="177"/>
      <c r="H6708" s="177"/>
    </row>
    <row r="6709" spans="1:8" x14ac:dyDescent="0.25">
      <c r="A6709" s="793"/>
      <c r="E6709" s="176"/>
      <c r="F6709" s="176"/>
      <c r="G6709" s="177"/>
      <c r="H6709" s="177"/>
    </row>
    <row r="6710" spans="1:8" x14ac:dyDescent="0.25">
      <c r="A6710" s="793"/>
      <c r="E6710" s="176"/>
      <c r="F6710" s="176"/>
      <c r="G6710" s="177"/>
      <c r="H6710" s="177"/>
    </row>
    <row r="6711" spans="1:8" x14ac:dyDescent="0.25">
      <c r="A6711" s="793"/>
      <c r="E6711" s="176"/>
      <c r="F6711" s="176"/>
      <c r="G6711" s="177"/>
      <c r="H6711" s="177"/>
    </row>
    <row r="6712" spans="1:8" x14ac:dyDescent="0.25">
      <c r="A6712" s="793"/>
      <c r="E6712" s="176"/>
      <c r="F6712" s="176"/>
      <c r="G6712" s="177"/>
      <c r="H6712" s="177"/>
    </row>
    <row r="6713" spans="1:8" x14ac:dyDescent="0.25">
      <c r="A6713" s="793"/>
      <c r="E6713" s="176"/>
      <c r="F6713" s="176"/>
      <c r="G6713" s="177"/>
      <c r="H6713" s="177"/>
    </row>
    <row r="6714" spans="1:8" x14ac:dyDescent="0.25">
      <c r="A6714" s="793"/>
      <c r="E6714" s="176"/>
      <c r="F6714" s="176"/>
      <c r="G6714" s="177"/>
      <c r="H6714" s="177"/>
    </row>
    <row r="6715" spans="1:8" x14ac:dyDescent="0.25">
      <c r="A6715" s="793"/>
      <c r="E6715" s="176"/>
      <c r="F6715" s="176"/>
      <c r="G6715" s="177"/>
      <c r="H6715" s="177"/>
    </row>
    <row r="6716" spans="1:8" x14ac:dyDescent="0.25">
      <c r="A6716" s="793"/>
      <c r="E6716" s="176"/>
      <c r="F6716" s="176"/>
      <c r="G6716" s="177"/>
      <c r="H6716" s="177"/>
    </row>
    <row r="6717" spans="1:8" x14ac:dyDescent="0.25">
      <c r="A6717" s="793"/>
      <c r="E6717" s="176"/>
      <c r="F6717" s="176"/>
      <c r="G6717" s="177"/>
      <c r="H6717" s="177"/>
    </row>
    <row r="6718" spans="1:8" x14ac:dyDescent="0.25">
      <c r="A6718" s="793"/>
      <c r="E6718" s="176"/>
      <c r="F6718" s="176"/>
      <c r="G6718" s="177"/>
      <c r="H6718" s="177"/>
    </row>
    <row r="6719" spans="1:8" x14ac:dyDescent="0.25">
      <c r="A6719" s="793"/>
      <c r="E6719" s="176"/>
      <c r="F6719" s="176"/>
      <c r="G6719" s="177"/>
      <c r="H6719" s="177"/>
    </row>
    <row r="6720" spans="1:8" x14ac:dyDescent="0.25">
      <c r="A6720" s="793"/>
      <c r="E6720" s="176"/>
      <c r="F6720" s="176"/>
      <c r="G6720" s="177"/>
      <c r="H6720" s="177"/>
    </row>
    <row r="6721" spans="1:8" x14ac:dyDescent="0.25">
      <c r="A6721" s="793"/>
      <c r="E6721" s="176"/>
      <c r="F6721" s="176"/>
      <c r="G6721" s="177"/>
      <c r="H6721" s="177"/>
    </row>
    <row r="6722" spans="1:8" x14ac:dyDescent="0.25">
      <c r="A6722" s="793"/>
      <c r="E6722" s="176"/>
      <c r="F6722" s="176"/>
      <c r="G6722" s="177"/>
      <c r="H6722" s="177"/>
    </row>
    <row r="6723" spans="1:8" x14ac:dyDescent="0.25">
      <c r="A6723" s="793"/>
      <c r="E6723" s="176"/>
      <c r="F6723" s="176"/>
      <c r="G6723" s="177"/>
      <c r="H6723" s="177"/>
    </row>
    <row r="6724" spans="1:8" x14ac:dyDescent="0.25">
      <c r="A6724" s="793"/>
      <c r="E6724" s="176"/>
      <c r="F6724" s="176"/>
      <c r="G6724" s="177"/>
      <c r="H6724" s="177"/>
    </row>
    <row r="6725" spans="1:8" x14ac:dyDescent="0.25">
      <c r="A6725" s="793"/>
      <c r="E6725" s="176"/>
      <c r="F6725" s="176"/>
      <c r="G6725" s="177"/>
      <c r="H6725" s="177"/>
    </row>
    <row r="6726" spans="1:8" x14ac:dyDescent="0.25">
      <c r="A6726" s="793"/>
      <c r="E6726" s="176"/>
      <c r="F6726" s="176"/>
      <c r="G6726" s="177"/>
      <c r="H6726" s="177"/>
    </row>
    <row r="6727" spans="1:8" x14ac:dyDescent="0.25">
      <c r="A6727" s="793"/>
      <c r="E6727" s="176"/>
      <c r="F6727" s="176"/>
      <c r="G6727" s="177"/>
      <c r="H6727" s="177"/>
    </row>
    <row r="6728" spans="1:8" x14ac:dyDescent="0.25">
      <c r="A6728" s="793"/>
      <c r="E6728" s="176"/>
      <c r="F6728" s="176"/>
      <c r="G6728" s="177"/>
      <c r="H6728" s="177"/>
    </row>
    <row r="6729" spans="1:8" x14ac:dyDescent="0.25">
      <c r="A6729" s="793"/>
      <c r="E6729" s="176"/>
      <c r="F6729" s="176"/>
      <c r="G6729" s="177"/>
      <c r="H6729" s="177"/>
    </row>
    <row r="6730" spans="1:8" x14ac:dyDescent="0.25">
      <c r="A6730" s="793"/>
      <c r="E6730" s="176"/>
      <c r="F6730" s="176"/>
      <c r="G6730" s="177"/>
      <c r="H6730" s="177"/>
    </row>
    <row r="6731" spans="1:8" x14ac:dyDescent="0.25">
      <c r="A6731" s="793"/>
      <c r="E6731" s="176"/>
      <c r="F6731" s="176"/>
      <c r="G6731" s="177"/>
      <c r="H6731" s="177"/>
    </row>
    <row r="6732" spans="1:8" x14ac:dyDescent="0.25">
      <c r="A6732" s="793"/>
      <c r="E6732" s="176"/>
      <c r="F6732" s="176"/>
      <c r="G6732" s="177"/>
      <c r="H6732" s="177"/>
    </row>
    <row r="6733" spans="1:8" x14ac:dyDescent="0.25">
      <c r="A6733" s="793"/>
      <c r="E6733" s="176"/>
      <c r="F6733" s="176"/>
      <c r="G6733" s="177"/>
      <c r="H6733" s="177"/>
    </row>
    <row r="6734" spans="1:8" x14ac:dyDescent="0.25">
      <c r="A6734" s="793"/>
      <c r="E6734" s="176"/>
      <c r="F6734" s="176"/>
      <c r="G6734" s="177"/>
      <c r="H6734" s="177"/>
    </row>
    <row r="6735" spans="1:8" x14ac:dyDescent="0.25">
      <c r="A6735" s="793"/>
      <c r="E6735" s="176"/>
      <c r="F6735" s="176"/>
      <c r="G6735" s="177"/>
      <c r="H6735" s="177"/>
    </row>
    <row r="6736" spans="1:8" x14ac:dyDescent="0.25">
      <c r="A6736" s="793"/>
      <c r="E6736" s="176"/>
      <c r="F6736" s="176"/>
      <c r="G6736" s="177"/>
      <c r="H6736" s="177"/>
    </row>
    <row r="6737" spans="1:8" x14ac:dyDescent="0.25">
      <c r="A6737" s="793"/>
      <c r="E6737" s="176"/>
      <c r="F6737" s="176"/>
      <c r="G6737" s="177"/>
      <c r="H6737" s="177"/>
    </row>
    <row r="6738" spans="1:8" x14ac:dyDescent="0.25">
      <c r="A6738" s="793"/>
      <c r="E6738" s="176"/>
      <c r="F6738" s="176"/>
      <c r="G6738" s="177"/>
      <c r="H6738" s="177"/>
    </row>
    <row r="6739" spans="1:8" x14ac:dyDescent="0.25">
      <c r="A6739" s="793"/>
      <c r="E6739" s="176"/>
      <c r="F6739" s="176"/>
      <c r="G6739" s="177"/>
      <c r="H6739" s="177"/>
    </row>
    <row r="6740" spans="1:8" x14ac:dyDescent="0.25">
      <c r="A6740" s="793"/>
      <c r="E6740" s="176"/>
      <c r="F6740" s="176"/>
      <c r="G6740" s="177"/>
      <c r="H6740" s="177"/>
    </row>
    <row r="6741" spans="1:8" x14ac:dyDescent="0.25">
      <c r="A6741" s="793"/>
      <c r="E6741" s="176"/>
      <c r="F6741" s="176"/>
      <c r="G6741" s="177"/>
      <c r="H6741" s="177"/>
    </row>
    <row r="6742" spans="1:8" x14ac:dyDescent="0.25">
      <c r="A6742" s="793"/>
      <c r="E6742" s="176"/>
      <c r="F6742" s="176"/>
      <c r="G6742" s="177"/>
      <c r="H6742" s="177"/>
    </row>
    <row r="6743" spans="1:8" x14ac:dyDescent="0.25">
      <c r="A6743" s="793"/>
      <c r="E6743" s="176"/>
      <c r="F6743" s="176"/>
      <c r="G6743" s="177"/>
      <c r="H6743" s="177"/>
    </row>
    <row r="6744" spans="1:8" x14ac:dyDescent="0.25">
      <c r="A6744" s="793"/>
      <c r="E6744" s="176"/>
      <c r="F6744" s="176"/>
      <c r="G6744" s="177"/>
      <c r="H6744" s="177"/>
    </row>
    <row r="6745" spans="1:8" x14ac:dyDescent="0.25">
      <c r="A6745" s="793"/>
      <c r="E6745" s="176"/>
      <c r="F6745" s="176"/>
      <c r="G6745" s="177"/>
      <c r="H6745" s="177"/>
    </row>
    <row r="6746" spans="1:8" x14ac:dyDescent="0.25">
      <c r="A6746" s="793"/>
      <c r="E6746" s="176"/>
      <c r="F6746" s="176"/>
      <c r="G6746" s="177"/>
      <c r="H6746" s="177"/>
    </row>
    <row r="6747" spans="1:8" x14ac:dyDescent="0.25">
      <c r="A6747" s="793"/>
      <c r="E6747" s="176"/>
      <c r="F6747" s="176"/>
      <c r="G6747" s="177"/>
      <c r="H6747" s="177"/>
    </row>
    <row r="6748" spans="1:8" x14ac:dyDescent="0.25">
      <c r="A6748" s="793"/>
      <c r="E6748" s="176"/>
      <c r="F6748" s="176"/>
      <c r="G6748" s="177"/>
      <c r="H6748" s="177"/>
    </row>
    <row r="6749" spans="1:8" x14ac:dyDescent="0.25">
      <c r="A6749" s="793"/>
      <c r="E6749" s="176"/>
      <c r="F6749" s="176"/>
      <c r="G6749" s="177"/>
      <c r="H6749" s="177"/>
    </row>
    <row r="6750" spans="1:8" x14ac:dyDescent="0.25">
      <c r="A6750" s="793"/>
      <c r="E6750" s="176"/>
      <c r="F6750" s="176"/>
      <c r="G6750" s="177"/>
      <c r="H6750" s="177"/>
    </row>
    <row r="6751" spans="1:8" x14ac:dyDescent="0.25">
      <c r="A6751" s="793"/>
      <c r="E6751" s="176"/>
      <c r="F6751" s="176"/>
      <c r="G6751" s="177"/>
      <c r="H6751" s="177"/>
    </row>
    <row r="6752" spans="1:8" x14ac:dyDescent="0.25">
      <c r="A6752" s="793"/>
      <c r="E6752" s="176"/>
      <c r="F6752" s="176"/>
      <c r="G6752" s="177"/>
      <c r="H6752" s="177"/>
    </row>
    <row r="6753" spans="1:8" x14ac:dyDescent="0.25">
      <c r="A6753" s="793"/>
      <c r="E6753" s="176"/>
      <c r="F6753" s="176"/>
      <c r="G6753" s="177"/>
      <c r="H6753" s="177"/>
    </row>
    <row r="6754" spans="1:8" x14ac:dyDescent="0.25">
      <c r="A6754" s="793"/>
      <c r="E6754" s="176"/>
      <c r="F6754" s="176"/>
      <c r="G6754" s="177"/>
      <c r="H6754" s="177"/>
    </row>
    <row r="6755" spans="1:8" x14ac:dyDescent="0.25">
      <c r="A6755" s="793"/>
      <c r="E6755" s="176"/>
      <c r="F6755" s="176"/>
      <c r="G6755" s="177"/>
      <c r="H6755" s="177"/>
    </row>
    <row r="6756" spans="1:8" x14ac:dyDescent="0.25">
      <c r="A6756" s="793"/>
      <c r="E6756" s="176"/>
      <c r="F6756" s="176"/>
      <c r="G6756" s="177"/>
      <c r="H6756" s="177"/>
    </row>
    <row r="6757" spans="1:8" x14ac:dyDescent="0.25">
      <c r="A6757" s="793"/>
      <c r="E6757" s="176"/>
      <c r="F6757" s="176"/>
      <c r="G6757" s="177"/>
      <c r="H6757" s="177"/>
    </row>
    <row r="6758" spans="1:8" x14ac:dyDescent="0.25">
      <c r="A6758" s="793"/>
      <c r="E6758" s="176"/>
      <c r="F6758" s="176"/>
      <c r="G6758" s="177"/>
      <c r="H6758" s="177"/>
    </row>
    <row r="6759" spans="1:8" x14ac:dyDescent="0.25">
      <c r="A6759" s="793"/>
      <c r="E6759" s="176"/>
      <c r="F6759" s="176"/>
      <c r="G6759" s="177"/>
      <c r="H6759" s="177"/>
    </row>
    <row r="6760" spans="1:8" x14ac:dyDescent="0.25">
      <c r="A6760" s="793"/>
      <c r="E6760" s="176"/>
      <c r="F6760" s="176"/>
      <c r="G6760" s="177"/>
      <c r="H6760" s="177"/>
    </row>
    <row r="6761" spans="1:8" x14ac:dyDescent="0.25">
      <c r="A6761" s="793"/>
      <c r="E6761" s="176"/>
      <c r="F6761" s="176"/>
      <c r="G6761" s="177"/>
      <c r="H6761" s="177"/>
    </row>
    <row r="6762" spans="1:8" x14ac:dyDescent="0.25">
      <c r="A6762" s="793"/>
      <c r="E6762" s="176"/>
      <c r="F6762" s="176"/>
      <c r="G6762" s="177"/>
      <c r="H6762" s="177"/>
    </row>
    <row r="6763" spans="1:8" x14ac:dyDescent="0.25">
      <c r="A6763" s="793"/>
      <c r="E6763" s="176"/>
      <c r="F6763" s="176"/>
      <c r="G6763" s="177"/>
      <c r="H6763" s="177"/>
    </row>
    <row r="6764" spans="1:8" x14ac:dyDescent="0.25">
      <c r="A6764" s="793"/>
      <c r="E6764" s="176"/>
      <c r="F6764" s="176"/>
      <c r="G6764" s="177"/>
      <c r="H6764" s="177"/>
    </row>
    <row r="6765" spans="1:8" x14ac:dyDescent="0.25">
      <c r="A6765" s="793"/>
      <c r="E6765" s="176"/>
      <c r="F6765" s="176"/>
      <c r="G6765" s="177"/>
      <c r="H6765" s="177"/>
    </row>
    <row r="6766" spans="1:8" x14ac:dyDescent="0.25">
      <c r="A6766" s="793"/>
      <c r="E6766" s="176"/>
      <c r="F6766" s="176"/>
      <c r="G6766" s="177"/>
      <c r="H6766" s="177"/>
    </row>
    <row r="6767" spans="1:8" x14ac:dyDescent="0.25">
      <c r="A6767" s="793"/>
      <c r="E6767" s="176"/>
      <c r="F6767" s="176"/>
      <c r="G6767" s="177"/>
      <c r="H6767" s="177"/>
    </row>
    <row r="6768" spans="1:8" x14ac:dyDescent="0.25">
      <c r="A6768" s="793"/>
      <c r="E6768" s="176"/>
      <c r="F6768" s="176"/>
      <c r="G6768" s="177"/>
      <c r="H6768" s="177"/>
    </row>
    <row r="6769" spans="1:8" x14ac:dyDescent="0.25">
      <c r="A6769" s="793"/>
      <c r="E6769" s="176"/>
      <c r="F6769" s="176"/>
      <c r="G6769" s="177"/>
      <c r="H6769" s="177"/>
    </row>
    <row r="6770" spans="1:8" x14ac:dyDescent="0.25">
      <c r="A6770" s="793"/>
      <c r="E6770" s="176"/>
      <c r="F6770" s="176"/>
      <c r="G6770" s="177"/>
      <c r="H6770" s="177"/>
    </row>
    <row r="6771" spans="1:8" x14ac:dyDescent="0.25">
      <c r="A6771" s="793"/>
      <c r="E6771" s="176"/>
      <c r="F6771" s="176"/>
      <c r="G6771" s="177"/>
      <c r="H6771" s="177"/>
    </row>
    <row r="6772" spans="1:8" x14ac:dyDescent="0.25">
      <c r="A6772" s="793"/>
      <c r="E6772" s="176"/>
      <c r="F6772" s="176"/>
      <c r="G6772" s="177"/>
      <c r="H6772" s="177"/>
    </row>
    <row r="6773" spans="1:8" x14ac:dyDescent="0.25">
      <c r="A6773" s="793"/>
      <c r="E6773" s="176"/>
      <c r="F6773" s="176"/>
      <c r="G6773" s="177"/>
      <c r="H6773" s="177"/>
    </row>
    <row r="6774" spans="1:8" x14ac:dyDescent="0.25">
      <c r="A6774" s="793"/>
      <c r="E6774" s="176"/>
      <c r="F6774" s="176"/>
      <c r="G6774" s="177"/>
      <c r="H6774" s="177"/>
    </row>
    <row r="6775" spans="1:8" x14ac:dyDescent="0.25">
      <c r="A6775" s="793"/>
      <c r="E6775" s="176"/>
      <c r="F6775" s="176"/>
      <c r="G6775" s="177"/>
      <c r="H6775" s="177"/>
    </row>
    <row r="6776" spans="1:8" x14ac:dyDescent="0.25">
      <c r="A6776" s="793"/>
      <c r="E6776" s="176"/>
      <c r="F6776" s="176"/>
      <c r="G6776" s="177"/>
      <c r="H6776" s="177"/>
    </row>
    <row r="6777" spans="1:8" x14ac:dyDescent="0.25">
      <c r="A6777" s="793"/>
      <c r="E6777" s="176"/>
      <c r="F6777" s="176"/>
      <c r="G6777" s="177"/>
      <c r="H6777" s="177"/>
    </row>
    <row r="6778" spans="1:8" x14ac:dyDescent="0.25">
      <c r="A6778" s="793"/>
      <c r="E6778" s="176"/>
      <c r="F6778" s="176"/>
      <c r="G6778" s="177"/>
      <c r="H6778" s="177"/>
    </row>
    <row r="6779" spans="1:8" x14ac:dyDescent="0.25">
      <c r="A6779" s="793"/>
      <c r="E6779" s="176"/>
      <c r="F6779" s="176"/>
      <c r="G6779" s="177"/>
      <c r="H6779" s="177"/>
    </row>
    <row r="6780" spans="1:8" x14ac:dyDescent="0.25">
      <c r="A6780" s="793"/>
      <c r="E6780" s="176"/>
      <c r="F6780" s="176"/>
      <c r="G6780" s="177"/>
      <c r="H6780" s="177"/>
    </row>
    <row r="6781" spans="1:8" x14ac:dyDescent="0.25">
      <c r="A6781" s="793"/>
      <c r="E6781" s="176"/>
      <c r="F6781" s="176"/>
      <c r="G6781" s="177"/>
      <c r="H6781" s="177"/>
    </row>
    <row r="6782" spans="1:8" x14ac:dyDescent="0.25">
      <c r="A6782" s="793"/>
      <c r="E6782" s="176"/>
      <c r="F6782" s="176"/>
      <c r="G6782" s="177"/>
      <c r="H6782" s="177"/>
    </row>
    <row r="6783" spans="1:8" x14ac:dyDescent="0.25">
      <c r="A6783" s="793"/>
      <c r="E6783" s="176"/>
      <c r="F6783" s="176"/>
      <c r="G6783" s="177"/>
      <c r="H6783" s="177"/>
    </row>
    <row r="6784" spans="1:8" x14ac:dyDescent="0.25">
      <c r="A6784" s="793"/>
      <c r="E6784" s="176"/>
      <c r="F6784" s="176"/>
      <c r="G6784" s="177"/>
      <c r="H6784" s="177"/>
    </row>
    <row r="6785" spans="1:8" x14ac:dyDescent="0.25">
      <c r="A6785" s="793"/>
      <c r="E6785" s="176"/>
      <c r="F6785" s="176"/>
      <c r="G6785" s="177"/>
      <c r="H6785" s="177"/>
    </row>
    <row r="6786" spans="1:8" x14ac:dyDescent="0.25">
      <c r="A6786" s="793"/>
      <c r="E6786" s="176"/>
      <c r="F6786" s="176"/>
      <c r="G6786" s="177"/>
      <c r="H6786" s="177"/>
    </row>
    <row r="6787" spans="1:8" x14ac:dyDescent="0.25">
      <c r="A6787" s="793"/>
      <c r="E6787" s="176"/>
      <c r="F6787" s="176"/>
      <c r="G6787" s="177"/>
      <c r="H6787" s="177"/>
    </row>
    <row r="6788" spans="1:8" x14ac:dyDescent="0.25">
      <c r="A6788" s="793"/>
      <c r="E6788" s="176"/>
      <c r="F6788" s="176"/>
      <c r="G6788" s="177"/>
      <c r="H6788" s="177"/>
    </row>
    <row r="6789" spans="1:8" x14ac:dyDescent="0.25">
      <c r="A6789" s="793"/>
      <c r="E6789" s="176"/>
      <c r="F6789" s="176"/>
      <c r="G6789" s="177"/>
      <c r="H6789" s="177"/>
    </row>
    <row r="6790" spans="1:8" x14ac:dyDescent="0.25">
      <c r="A6790" s="793"/>
      <c r="E6790" s="176"/>
      <c r="F6790" s="176"/>
      <c r="G6790" s="177"/>
      <c r="H6790" s="177"/>
    </row>
    <row r="6791" spans="1:8" x14ac:dyDescent="0.25">
      <c r="A6791" s="793"/>
      <c r="E6791" s="176"/>
      <c r="F6791" s="176"/>
      <c r="G6791" s="177"/>
      <c r="H6791" s="177"/>
    </row>
    <row r="6792" spans="1:8" x14ac:dyDescent="0.25">
      <c r="A6792" s="793"/>
      <c r="E6792" s="176"/>
      <c r="F6792" s="176"/>
      <c r="G6792" s="177"/>
      <c r="H6792" s="177"/>
    </row>
    <row r="6793" spans="1:8" x14ac:dyDescent="0.25">
      <c r="A6793" s="793"/>
      <c r="E6793" s="176"/>
      <c r="F6793" s="176"/>
      <c r="G6793" s="177"/>
      <c r="H6793" s="177"/>
    </row>
    <row r="6794" spans="1:8" x14ac:dyDescent="0.25">
      <c r="A6794" s="793"/>
      <c r="E6794" s="176"/>
      <c r="F6794" s="176"/>
      <c r="G6794" s="177"/>
      <c r="H6794" s="177"/>
    </row>
    <row r="6795" spans="1:8" x14ac:dyDescent="0.25">
      <c r="A6795" s="793"/>
      <c r="E6795" s="176"/>
      <c r="F6795" s="176"/>
      <c r="G6795" s="177"/>
      <c r="H6795" s="177"/>
    </row>
    <row r="6796" spans="1:8" x14ac:dyDescent="0.25">
      <c r="A6796" s="793"/>
      <c r="E6796" s="176"/>
      <c r="F6796" s="176"/>
      <c r="G6796" s="177"/>
      <c r="H6796" s="177"/>
    </row>
    <row r="6797" spans="1:8" x14ac:dyDescent="0.25">
      <c r="A6797" s="793"/>
      <c r="E6797" s="176"/>
      <c r="F6797" s="176"/>
      <c r="G6797" s="177"/>
      <c r="H6797" s="177"/>
    </row>
    <row r="6798" spans="1:8" x14ac:dyDescent="0.25">
      <c r="A6798" s="793"/>
      <c r="E6798" s="176"/>
      <c r="F6798" s="176"/>
      <c r="G6798" s="177"/>
      <c r="H6798" s="177"/>
    </row>
    <row r="6799" spans="1:8" x14ac:dyDescent="0.25">
      <c r="A6799" s="793"/>
      <c r="E6799" s="176"/>
      <c r="F6799" s="176"/>
      <c r="G6799" s="177"/>
      <c r="H6799" s="177"/>
    </row>
    <row r="6800" spans="1:8" x14ac:dyDescent="0.25">
      <c r="A6800" s="793"/>
      <c r="E6800" s="176"/>
      <c r="F6800" s="176"/>
      <c r="G6800" s="177"/>
      <c r="H6800" s="177"/>
    </row>
    <row r="6801" spans="1:8" x14ac:dyDescent="0.25">
      <c r="A6801" s="793"/>
      <c r="E6801" s="176"/>
      <c r="F6801" s="176"/>
      <c r="G6801" s="177"/>
      <c r="H6801" s="177"/>
    </row>
    <row r="6802" spans="1:8" x14ac:dyDescent="0.25">
      <c r="A6802" s="793"/>
      <c r="E6802" s="176"/>
      <c r="F6802" s="176"/>
      <c r="G6802" s="177"/>
      <c r="H6802" s="177"/>
    </row>
    <row r="6803" spans="1:8" x14ac:dyDescent="0.25">
      <c r="A6803" s="793"/>
      <c r="E6803" s="176"/>
      <c r="F6803" s="176"/>
      <c r="G6803" s="177"/>
      <c r="H6803" s="177"/>
    </row>
    <row r="6804" spans="1:8" x14ac:dyDescent="0.25">
      <c r="A6804" s="793"/>
      <c r="E6804" s="176"/>
      <c r="F6804" s="176"/>
      <c r="G6804" s="177"/>
      <c r="H6804" s="177"/>
    </row>
    <row r="6805" spans="1:8" x14ac:dyDescent="0.25">
      <c r="A6805" s="793"/>
      <c r="E6805" s="176"/>
      <c r="F6805" s="176"/>
      <c r="G6805" s="177"/>
      <c r="H6805" s="177"/>
    </row>
    <row r="6806" spans="1:8" x14ac:dyDescent="0.25">
      <c r="A6806" s="793"/>
      <c r="E6806" s="176"/>
      <c r="F6806" s="176"/>
      <c r="G6806" s="177"/>
      <c r="H6806" s="177"/>
    </row>
    <row r="6807" spans="1:8" x14ac:dyDescent="0.25">
      <c r="A6807" s="793"/>
      <c r="E6807" s="176"/>
      <c r="F6807" s="176"/>
      <c r="G6807" s="177"/>
      <c r="H6807" s="177"/>
    </row>
    <row r="6808" spans="1:8" x14ac:dyDescent="0.25">
      <c r="A6808" s="793"/>
      <c r="E6808" s="176"/>
      <c r="F6808" s="176"/>
      <c r="G6808" s="177"/>
      <c r="H6808" s="177"/>
    </row>
    <row r="6809" spans="1:8" x14ac:dyDescent="0.25">
      <c r="A6809" s="793"/>
      <c r="E6809" s="176"/>
      <c r="F6809" s="176"/>
      <c r="G6809" s="177"/>
      <c r="H6809" s="177"/>
    </row>
    <row r="6810" spans="1:8" x14ac:dyDescent="0.25">
      <c r="A6810" s="793"/>
      <c r="E6810" s="176"/>
      <c r="F6810" s="176"/>
      <c r="G6810" s="177"/>
      <c r="H6810" s="177"/>
    </row>
    <row r="6811" spans="1:8" x14ac:dyDescent="0.25">
      <c r="A6811" s="793"/>
      <c r="E6811" s="176"/>
      <c r="F6811" s="176"/>
      <c r="G6811" s="177"/>
      <c r="H6811" s="177"/>
    </row>
    <row r="6812" spans="1:8" x14ac:dyDescent="0.25">
      <c r="A6812" s="793"/>
      <c r="E6812" s="176"/>
      <c r="F6812" s="176"/>
      <c r="G6812" s="177"/>
      <c r="H6812" s="177"/>
    </row>
    <row r="6813" spans="1:8" x14ac:dyDescent="0.25">
      <c r="A6813" s="793"/>
      <c r="E6813" s="176"/>
      <c r="F6813" s="176"/>
      <c r="G6813" s="177"/>
      <c r="H6813" s="177"/>
    </row>
    <row r="6814" spans="1:8" x14ac:dyDescent="0.25">
      <c r="A6814" s="793"/>
      <c r="E6814" s="176"/>
      <c r="F6814" s="176"/>
      <c r="G6814" s="177"/>
      <c r="H6814" s="177"/>
    </row>
    <row r="6815" spans="1:8" x14ac:dyDescent="0.25">
      <c r="A6815" s="793"/>
      <c r="E6815" s="176"/>
      <c r="F6815" s="176"/>
      <c r="G6815" s="177"/>
      <c r="H6815" s="177"/>
    </row>
    <row r="6816" spans="1:8" x14ac:dyDescent="0.25">
      <c r="A6816" s="793"/>
      <c r="E6816" s="176"/>
      <c r="F6816" s="176"/>
      <c r="G6816" s="177"/>
      <c r="H6816" s="177"/>
    </row>
    <row r="6817" spans="1:8" x14ac:dyDescent="0.25">
      <c r="A6817" s="793"/>
      <c r="E6817" s="176"/>
      <c r="F6817" s="176"/>
      <c r="G6817" s="177"/>
      <c r="H6817" s="177"/>
    </row>
    <row r="6818" spans="1:8" x14ac:dyDescent="0.25">
      <c r="A6818" s="793"/>
      <c r="E6818" s="176"/>
      <c r="F6818" s="176"/>
      <c r="G6818" s="177"/>
      <c r="H6818" s="177"/>
    </row>
    <row r="6819" spans="1:8" x14ac:dyDescent="0.25">
      <c r="A6819" s="793"/>
      <c r="E6819" s="176"/>
      <c r="F6819" s="176"/>
      <c r="G6819" s="177"/>
      <c r="H6819" s="177"/>
    </row>
    <row r="6820" spans="1:8" x14ac:dyDescent="0.25">
      <c r="A6820" s="793"/>
      <c r="E6820" s="176"/>
      <c r="F6820" s="176"/>
      <c r="G6820" s="177"/>
      <c r="H6820" s="177"/>
    </row>
    <row r="6821" spans="1:8" x14ac:dyDescent="0.25">
      <c r="A6821" s="793"/>
      <c r="E6821" s="176"/>
      <c r="F6821" s="176"/>
      <c r="G6821" s="177"/>
      <c r="H6821" s="177"/>
    </row>
    <row r="6822" spans="1:8" x14ac:dyDescent="0.25">
      <c r="A6822" s="793"/>
      <c r="E6822" s="176"/>
      <c r="F6822" s="176"/>
      <c r="G6822" s="177"/>
      <c r="H6822" s="177"/>
    </row>
    <row r="6823" spans="1:8" x14ac:dyDescent="0.25">
      <c r="A6823" s="793"/>
      <c r="E6823" s="176"/>
      <c r="F6823" s="176"/>
      <c r="G6823" s="177"/>
      <c r="H6823" s="177"/>
    </row>
    <row r="6824" spans="1:8" x14ac:dyDescent="0.25">
      <c r="A6824" s="793"/>
      <c r="E6824" s="176"/>
      <c r="F6824" s="176"/>
      <c r="G6824" s="177"/>
      <c r="H6824" s="177"/>
    </row>
    <row r="6825" spans="1:8" x14ac:dyDescent="0.25">
      <c r="A6825" s="793"/>
      <c r="E6825" s="176"/>
      <c r="F6825" s="176"/>
      <c r="G6825" s="177"/>
      <c r="H6825" s="177"/>
    </row>
    <row r="6826" spans="1:8" x14ac:dyDescent="0.25">
      <c r="A6826" s="793"/>
      <c r="E6826" s="176"/>
      <c r="F6826" s="176"/>
      <c r="G6826" s="177"/>
      <c r="H6826" s="177"/>
    </row>
    <row r="6827" spans="1:8" x14ac:dyDescent="0.25">
      <c r="A6827" s="793"/>
      <c r="E6827" s="176"/>
      <c r="F6827" s="176"/>
      <c r="G6827" s="177"/>
      <c r="H6827" s="177"/>
    </row>
    <row r="6828" spans="1:8" x14ac:dyDescent="0.25">
      <c r="A6828" s="793"/>
      <c r="E6828" s="176"/>
      <c r="F6828" s="176"/>
      <c r="G6828" s="177"/>
      <c r="H6828" s="177"/>
    </row>
    <row r="6829" spans="1:8" x14ac:dyDescent="0.25">
      <c r="A6829" s="793"/>
      <c r="E6829" s="176"/>
      <c r="F6829" s="176"/>
      <c r="G6829" s="177"/>
      <c r="H6829" s="177"/>
    </row>
    <row r="6830" spans="1:8" x14ac:dyDescent="0.25">
      <c r="A6830" s="793"/>
      <c r="E6830" s="176"/>
      <c r="F6830" s="176"/>
      <c r="G6830" s="177"/>
      <c r="H6830" s="177"/>
    </row>
    <row r="6831" spans="1:8" x14ac:dyDescent="0.25">
      <c r="A6831" s="793"/>
      <c r="E6831" s="176"/>
      <c r="F6831" s="176"/>
      <c r="G6831" s="177"/>
      <c r="H6831" s="177"/>
    </row>
    <row r="6832" spans="1:8" x14ac:dyDescent="0.25">
      <c r="A6832" s="793"/>
      <c r="E6832" s="176"/>
      <c r="F6832" s="176"/>
      <c r="G6832" s="177"/>
      <c r="H6832" s="177"/>
    </row>
    <row r="6833" spans="1:8" x14ac:dyDescent="0.25">
      <c r="A6833" s="793"/>
      <c r="E6833" s="176"/>
      <c r="F6833" s="176"/>
      <c r="G6833" s="177"/>
      <c r="H6833" s="177"/>
    </row>
    <row r="6834" spans="1:8" x14ac:dyDescent="0.25">
      <c r="A6834" s="793"/>
      <c r="E6834" s="176"/>
      <c r="F6834" s="176"/>
      <c r="G6834" s="177"/>
      <c r="H6834" s="177"/>
    </row>
    <row r="6835" spans="1:8" x14ac:dyDescent="0.25">
      <c r="A6835" s="793"/>
      <c r="E6835" s="176"/>
      <c r="F6835" s="176"/>
      <c r="G6835" s="177"/>
      <c r="H6835" s="177"/>
    </row>
    <row r="6836" spans="1:8" x14ac:dyDescent="0.25">
      <c r="A6836" s="793"/>
      <c r="E6836" s="176"/>
      <c r="F6836" s="176"/>
      <c r="G6836" s="177"/>
      <c r="H6836" s="177"/>
    </row>
    <row r="6837" spans="1:8" x14ac:dyDescent="0.25">
      <c r="A6837" s="793"/>
      <c r="E6837" s="176"/>
      <c r="F6837" s="176"/>
      <c r="G6837" s="177"/>
      <c r="H6837" s="177"/>
    </row>
    <row r="6838" spans="1:8" x14ac:dyDescent="0.25">
      <c r="A6838" s="793"/>
      <c r="E6838" s="176"/>
      <c r="F6838" s="176"/>
      <c r="G6838" s="177"/>
      <c r="H6838" s="177"/>
    </row>
    <row r="6839" spans="1:8" x14ac:dyDescent="0.25">
      <c r="A6839" s="793"/>
      <c r="E6839" s="176"/>
      <c r="F6839" s="176"/>
      <c r="G6839" s="177"/>
      <c r="H6839" s="177"/>
    </row>
    <row r="6840" spans="1:8" x14ac:dyDescent="0.25">
      <c r="A6840" s="793"/>
      <c r="E6840" s="176"/>
      <c r="F6840" s="176"/>
      <c r="G6840" s="177"/>
      <c r="H6840" s="177"/>
    </row>
    <row r="6841" spans="1:8" x14ac:dyDescent="0.25">
      <c r="A6841" s="793"/>
      <c r="E6841" s="176"/>
      <c r="F6841" s="176"/>
      <c r="G6841" s="177"/>
      <c r="H6841" s="177"/>
    </row>
    <row r="6842" spans="1:8" x14ac:dyDescent="0.25">
      <c r="A6842" s="793"/>
      <c r="E6842" s="176"/>
      <c r="F6842" s="176"/>
      <c r="G6842" s="177"/>
      <c r="H6842" s="177"/>
    </row>
    <row r="6843" spans="1:8" x14ac:dyDescent="0.25">
      <c r="A6843" s="793"/>
      <c r="E6843" s="176"/>
      <c r="F6843" s="176"/>
      <c r="G6843" s="177"/>
      <c r="H6843" s="177"/>
    </row>
    <row r="6844" spans="1:8" x14ac:dyDescent="0.25">
      <c r="A6844" s="793"/>
      <c r="E6844" s="176"/>
      <c r="F6844" s="176"/>
      <c r="G6844" s="177"/>
      <c r="H6844" s="177"/>
    </row>
    <row r="6845" spans="1:8" x14ac:dyDescent="0.25">
      <c r="A6845" s="793"/>
      <c r="E6845" s="176"/>
      <c r="F6845" s="176"/>
      <c r="G6845" s="177"/>
      <c r="H6845" s="177"/>
    </row>
    <row r="6846" spans="1:8" x14ac:dyDescent="0.25">
      <c r="A6846" s="793"/>
      <c r="E6846" s="176"/>
      <c r="F6846" s="176"/>
      <c r="G6846" s="177"/>
      <c r="H6846" s="177"/>
    </row>
    <row r="6847" spans="1:8" x14ac:dyDescent="0.25">
      <c r="A6847" s="793"/>
      <c r="E6847" s="176"/>
      <c r="F6847" s="176"/>
      <c r="G6847" s="177"/>
      <c r="H6847" s="177"/>
    </row>
    <row r="6848" spans="1:8" x14ac:dyDescent="0.25">
      <c r="A6848" s="793"/>
      <c r="E6848" s="176"/>
      <c r="F6848" s="176"/>
      <c r="G6848" s="177"/>
      <c r="H6848" s="177"/>
    </row>
    <row r="6849" spans="1:8" x14ac:dyDescent="0.25">
      <c r="A6849" s="793"/>
      <c r="E6849" s="176"/>
      <c r="F6849" s="176"/>
      <c r="G6849" s="177"/>
      <c r="H6849" s="177"/>
    </row>
    <row r="6850" spans="1:8" x14ac:dyDescent="0.25">
      <c r="A6850" s="793"/>
      <c r="E6850" s="176"/>
      <c r="F6850" s="176"/>
      <c r="G6850" s="177"/>
      <c r="H6850" s="177"/>
    </row>
    <row r="6851" spans="1:8" x14ac:dyDescent="0.25">
      <c r="A6851" s="793"/>
      <c r="E6851" s="176"/>
      <c r="F6851" s="176"/>
      <c r="G6851" s="177"/>
      <c r="H6851" s="177"/>
    </row>
    <row r="6852" spans="1:8" x14ac:dyDescent="0.25">
      <c r="A6852" s="793"/>
      <c r="E6852" s="176"/>
      <c r="F6852" s="176"/>
      <c r="G6852" s="177"/>
      <c r="H6852" s="177"/>
    </row>
    <row r="6853" spans="1:8" x14ac:dyDescent="0.25">
      <c r="A6853" s="793"/>
      <c r="E6853" s="176"/>
      <c r="F6853" s="176"/>
      <c r="G6853" s="177"/>
      <c r="H6853" s="177"/>
    </row>
    <row r="6854" spans="1:8" x14ac:dyDescent="0.25">
      <c r="A6854" s="793"/>
      <c r="E6854" s="176"/>
      <c r="F6854" s="176"/>
      <c r="G6854" s="177"/>
      <c r="H6854" s="177"/>
    </row>
    <row r="6855" spans="1:8" x14ac:dyDescent="0.25">
      <c r="A6855" s="793"/>
      <c r="E6855" s="176"/>
      <c r="F6855" s="176"/>
      <c r="G6855" s="177"/>
      <c r="H6855" s="177"/>
    </row>
    <row r="6856" spans="1:8" x14ac:dyDescent="0.25">
      <c r="A6856" s="793"/>
      <c r="E6856" s="176"/>
      <c r="F6856" s="176"/>
      <c r="G6856" s="177"/>
      <c r="H6856" s="177"/>
    </row>
    <row r="6857" spans="1:8" x14ac:dyDescent="0.25">
      <c r="A6857" s="793"/>
      <c r="E6857" s="176"/>
      <c r="F6857" s="176"/>
      <c r="G6857" s="177"/>
      <c r="H6857" s="177"/>
    </row>
    <row r="6858" spans="1:8" x14ac:dyDescent="0.25">
      <c r="A6858" s="793"/>
      <c r="E6858" s="176"/>
      <c r="F6858" s="176"/>
      <c r="G6858" s="177"/>
      <c r="H6858" s="177"/>
    </row>
    <row r="6859" spans="1:8" x14ac:dyDescent="0.25">
      <c r="A6859" s="793"/>
      <c r="E6859" s="176"/>
      <c r="F6859" s="176"/>
      <c r="G6859" s="177"/>
      <c r="H6859" s="177"/>
    </row>
    <row r="6860" spans="1:8" x14ac:dyDescent="0.25">
      <c r="A6860" s="793"/>
      <c r="E6860" s="176"/>
      <c r="F6860" s="176"/>
      <c r="G6860" s="177"/>
      <c r="H6860" s="177"/>
    </row>
    <row r="6861" spans="1:8" x14ac:dyDescent="0.25">
      <c r="A6861" s="793"/>
      <c r="E6861" s="176"/>
      <c r="F6861" s="176"/>
      <c r="G6861" s="177"/>
      <c r="H6861" s="177"/>
    </row>
    <row r="6862" spans="1:8" x14ac:dyDescent="0.25">
      <c r="A6862" s="793"/>
      <c r="E6862" s="176"/>
      <c r="F6862" s="176"/>
      <c r="G6862" s="177"/>
      <c r="H6862" s="177"/>
    </row>
    <row r="6863" spans="1:8" x14ac:dyDescent="0.25">
      <c r="A6863" s="793"/>
      <c r="E6863" s="176"/>
      <c r="F6863" s="176"/>
      <c r="G6863" s="177"/>
      <c r="H6863" s="177"/>
    </row>
    <row r="6864" spans="1:8" x14ac:dyDescent="0.25">
      <c r="A6864" s="793"/>
      <c r="E6864" s="176"/>
      <c r="F6864" s="176"/>
      <c r="G6864" s="177"/>
      <c r="H6864" s="177"/>
    </row>
    <row r="6865" spans="1:8" x14ac:dyDescent="0.25">
      <c r="A6865" s="793"/>
      <c r="E6865" s="176"/>
      <c r="F6865" s="176"/>
      <c r="G6865" s="177"/>
      <c r="H6865" s="177"/>
    </row>
    <row r="6866" spans="1:8" x14ac:dyDescent="0.25">
      <c r="A6866" s="793"/>
      <c r="E6866" s="176"/>
      <c r="F6866" s="176"/>
      <c r="G6866" s="177"/>
      <c r="H6866" s="177"/>
    </row>
    <row r="6867" spans="1:8" x14ac:dyDescent="0.25">
      <c r="A6867" s="793"/>
      <c r="E6867" s="176"/>
      <c r="F6867" s="176"/>
      <c r="G6867" s="177"/>
      <c r="H6867" s="177"/>
    </row>
    <row r="6868" spans="1:8" x14ac:dyDescent="0.25">
      <c r="A6868" s="793"/>
      <c r="E6868" s="176"/>
      <c r="F6868" s="176"/>
      <c r="G6868" s="177"/>
      <c r="H6868" s="177"/>
    </row>
    <row r="6869" spans="1:8" x14ac:dyDescent="0.25">
      <c r="A6869" s="793"/>
      <c r="E6869" s="176"/>
      <c r="F6869" s="176"/>
      <c r="G6869" s="177"/>
      <c r="H6869" s="177"/>
    </row>
    <row r="6870" spans="1:8" x14ac:dyDescent="0.25">
      <c r="A6870" s="793"/>
      <c r="E6870" s="176"/>
      <c r="F6870" s="176"/>
      <c r="G6870" s="177"/>
      <c r="H6870" s="177"/>
    </row>
    <row r="6871" spans="1:8" x14ac:dyDescent="0.25">
      <c r="A6871" s="793"/>
      <c r="E6871" s="176"/>
      <c r="F6871" s="176"/>
      <c r="G6871" s="177"/>
      <c r="H6871" s="177"/>
    </row>
    <row r="6872" spans="1:8" x14ac:dyDescent="0.25">
      <c r="A6872" s="793"/>
      <c r="E6872" s="176"/>
      <c r="F6872" s="176"/>
      <c r="G6872" s="177"/>
      <c r="H6872" s="177"/>
    </row>
    <row r="6873" spans="1:8" x14ac:dyDescent="0.25">
      <c r="A6873" s="793"/>
      <c r="E6873" s="176"/>
      <c r="F6873" s="176"/>
      <c r="G6873" s="177"/>
      <c r="H6873" s="177"/>
    </row>
    <row r="6874" spans="1:8" x14ac:dyDescent="0.25">
      <c r="A6874" s="793"/>
      <c r="E6874" s="176"/>
      <c r="F6874" s="176"/>
      <c r="G6874" s="177"/>
      <c r="H6874" s="177"/>
    </row>
    <row r="6875" spans="1:8" x14ac:dyDescent="0.25">
      <c r="A6875" s="793"/>
      <c r="E6875" s="176"/>
      <c r="F6875" s="176"/>
      <c r="G6875" s="177"/>
      <c r="H6875" s="177"/>
    </row>
    <row r="6876" spans="1:8" x14ac:dyDescent="0.25">
      <c r="A6876" s="793"/>
      <c r="E6876" s="176"/>
      <c r="F6876" s="176"/>
      <c r="G6876" s="177"/>
      <c r="H6876" s="177"/>
    </row>
    <row r="6877" spans="1:8" x14ac:dyDescent="0.25">
      <c r="A6877" s="793"/>
      <c r="E6877" s="176"/>
      <c r="F6877" s="176"/>
      <c r="G6877" s="177"/>
      <c r="H6877" s="177"/>
    </row>
    <row r="6878" spans="1:8" x14ac:dyDescent="0.25">
      <c r="A6878" s="793"/>
      <c r="E6878" s="176"/>
      <c r="F6878" s="176"/>
      <c r="G6878" s="177"/>
      <c r="H6878" s="177"/>
    </row>
    <row r="6879" spans="1:8" x14ac:dyDescent="0.25">
      <c r="A6879" s="793"/>
      <c r="E6879" s="176"/>
      <c r="F6879" s="176"/>
      <c r="G6879" s="177"/>
      <c r="H6879" s="177"/>
    </row>
    <row r="6880" spans="1:8" x14ac:dyDescent="0.25">
      <c r="A6880" s="793"/>
      <c r="E6880" s="176"/>
      <c r="F6880" s="176"/>
      <c r="G6880" s="177"/>
      <c r="H6880" s="177"/>
    </row>
    <row r="6881" spans="1:8" x14ac:dyDescent="0.25">
      <c r="A6881" s="793"/>
      <c r="E6881" s="176"/>
      <c r="F6881" s="176"/>
      <c r="G6881" s="177"/>
      <c r="H6881" s="177"/>
    </row>
    <row r="6882" spans="1:8" x14ac:dyDescent="0.25">
      <c r="A6882" s="793"/>
      <c r="E6882" s="176"/>
      <c r="F6882" s="176"/>
      <c r="G6882" s="177"/>
      <c r="H6882" s="177"/>
    </row>
    <row r="6883" spans="1:8" x14ac:dyDescent="0.25">
      <c r="A6883" s="793"/>
      <c r="E6883" s="176"/>
      <c r="F6883" s="176"/>
      <c r="G6883" s="177"/>
      <c r="H6883" s="177"/>
    </row>
    <row r="6884" spans="1:8" x14ac:dyDescent="0.25">
      <c r="A6884" s="793"/>
      <c r="E6884" s="176"/>
      <c r="F6884" s="176"/>
      <c r="G6884" s="177"/>
      <c r="H6884" s="177"/>
    </row>
    <row r="6885" spans="1:8" x14ac:dyDescent="0.25">
      <c r="A6885" s="793"/>
      <c r="E6885" s="176"/>
      <c r="F6885" s="176"/>
      <c r="G6885" s="177"/>
      <c r="H6885" s="177"/>
    </row>
    <row r="6886" spans="1:8" x14ac:dyDescent="0.25">
      <c r="A6886" s="793"/>
      <c r="E6886" s="176"/>
      <c r="F6886" s="176"/>
      <c r="G6886" s="177"/>
      <c r="H6886" s="177"/>
    </row>
    <row r="6887" spans="1:8" x14ac:dyDescent="0.25">
      <c r="A6887" s="793"/>
      <c r="E6887" s="176"/>
      <c r="F6887" s="176"/>
      <c r="G6887" s="177"/>
      <c r="H6887" s="177"/>
    </row>
    <row r="6888" spans="1:8" x14ac:dyDescent="0.25">
      <c r="A6888" s="793"/>
      <c r="E6888" s="176"/>
      <c r="F6888" s="176"/>
      <c r="G6888" s="177"/>
      <c r="H6888" s="177"/>
    </row>
    <row r="6889" spans="1:8" x14ac:dyDescent="0.25">
      <c r="A6889" s="793"/>
      <c r="E6889" s="176"/>
      <c r="F6889" s="176"/>
      <c r="G6889" s="177"/>
      <c r="H6889" s="177"/>
    </row>
    <row r="6890" spans="1:8" x14ac:dyDescent="0.25">
      <c r="A6890" s="793"/>
      <c r="E6890" s="176"/>
      <c r="F6890" s="176"/>
      <c r="G6890" s="177"/>
      <c r="H6890" s="177"/>
    </row>
    <row r="6891" spans="1:8" x14ac:dyDescent="0.25">
      <c r="A6891" s="793"/>
      <c r="E6891" s="176"/>
      <c r="F6891" s="176"/>
      <c r="G6891" s="177"/>
      <c r="H6891" s="177"/>
    </row>
    <row r="6892" spans="1:8" x14ac:dyDescent="0.25">
      <c r="A6892" s="793"/>
      <c r="E6892" s="176"/>
      <c r="F6892" s="176"/>
      <c r="G6892" s="177"/>
      <c r="H6892" s="177"/>
    </row>
    <row r="6893" spans="1:8" x14ac:dyDescent="0.25">
      <c r="A6893" s="793"/>
      <c r="E6893" s="176"/>
      <c r="F6893" s="176"/>
      <c r="G6893" s="177"/>
      <c r="H6893" s="177"/>
    </row>
    <row r="6894" spans="1:8" x14ac:dyDescent="0.25">
      <c r="A6894" s="793"/>
      <c r="E6894" s="176"/>
      <c r="F6894" s="176"/>
      <c r="G6894" s="177"/>
      <c r="H6894" s="177"/>
    </row>
    <row r="6895" spans="1:8" x14ac:dyDescent="0.25">
      <c r="A6895" s="793"/>
      <c r="E6895" s="176"/>
      <c r="F6895" s="176"/>
      <c r="G6895" s="177"/>
      <c r="H6895" s="177"/>
    </row>
    <row r="6896" spans="1:8" x14ac:dyDescent="0.25">
      <c r="A6896" s="793"/>
      <c r="E6896" s="176"/>
      <c r="F6896" s="176"/>
      <c r="G6896" s="177"/>
      <c r="H6896" s="177"/>
    </row>
    <row r="6897" spans="1:8" x14ac:dyDescent="0.25">
      <c r="A6897" s="793"/>
      <c r="E6897" s="176"/>
      <c r="F6897" s="176"/>
      <c r="G6897" s="177"/>
      <c r="H6897" s="177"/>
    </row>
    <row r="6898" spans="1:8" x14ac:dyDescent="0.25">
      <c r="A6898" s="793"/>
      <c r="E6898" s="176"/>
      <c r="F6898" s="176"/>
      <c r="G6898" s="177"/>
      <c r="H6898" s="177"/>
    </row>
    <row r="6899" spans="1:8" x14ac:dyDescent="0.25">
      <c r="A6899" s="793"/>
      <c r="E6899" s="176"/>
      <c r="F6899" s="176"/>
      <c r="G6899" s="177"/>
      <c r="H6899" s="177"/>
    </row>
    <row r="6900" spans="1:8" x14ac:dyDescent="0.25">
      <c r="A6900" s="793"/>
      <c r="E6900" s="176"/>
      <c r="F6900" s="176"/>
      <c r="G6900" s="177"/>
      <c r="H6900" s="177"/>
    </row>
    <row r="6901" spans="1:8" x14ac:dyDescent="0.25">
      <c r="A6901" s="793"/>
      <c r="E6901" s="176"/>
      <c r="F6901" s="176"/>
      <c r="G6901" s="177"/>
      <c r="H6901" s="177"/>
    </row>
    <row r="6902" spans="1:8" x14ac:dyDescent="0.25">
      <c r="A6902" s="793"/>
      <c r="E6902" s="176"/>
      <c r="F6902" s="176"/>
      <c r="G6902" s="177"/>
      <c r="H6902" s="177"/>
    </row>
    <row r="6903" spans="1:8" x14ac:dyDescent="0.25">
      <c r="A6903" s="793"/>
      <c r="E6903" s="176"/>
      <c r="F6903" s="176"/>
      <c r="G6903" s="177"/>
      <c r="H6903" s="177"/>
    </row>
    <row r="6904" spans="1:8" x14ac:dyDescent="0.25">
      <c r="A6904" s="793"/>
      <c r="E6904" s="176"/>
      <c r="F6904" s="176"/>
      <c r="G6904" s="177"/>
      <c r="H6904" s="177"/>
    </row>
    <row r="6905" spans="1:8" x14ac:dyDescent="0.25">
      <c r="A6905" s="793"/>
      <c r="E6905" s="176"/>
      <c r="F6905" s="176"/>
      <c r="G6905" s="177"/>
      <c r="H6905" s="177"/>
    </row>
    <row r="6906" spans="1:8" x14ac:dyDescent="0.25">
      <c r="A6906" s="793"/>
      <c r="E6906" s="176"/>
      <c r="F6906" s="176"/>
      <c r="G6906" s="177"/>
      <c r="H6906" s="177"/>
    </row>
    <row r="6907" spans="1:8" x14ac:dyDescent="0.25">
      <c r="A6907" s="793"/>
      <c r="E6907" s="176"/>
      <c r="F6907" s="176"/>
      <c r="G6907" s="177"/>
      <c r="H6907" s="177"/>
    </row>
    <row r="6908" spans="1:8" x14ac:dyDescent="0.25">
      <c r="A6908" s="793"/>
      <c r="E6908" s="176"/>
      <c r="F6908" s="176"/>
      <c r="G6908" s="177"/>
      <c r="H6908" s="177"/>
    </row>
    <row r="6909" spans="1:8" x14ac:dyDescent="0.25">
      <c r="A6909" s="793"/>
      <c r="E6909" s="176"/>
      <c r="F6909" s="176"/>
      <c r="G6909" s="177"/>
      <c r="H6909" s="177"/>
    </row>
    <row r="6910" spans="1:8" x14ac:dyDescent="0.25">
      <c r="A6910" s="793"/>
      <c r="E6910" s="176"/>
      <c r="F6910" s="176"/>
      <c r="G6910" s="177"/>
      <c r="H6910" s="177"/>
    </row>
    <row r="6911" spans="1:8" x14ac:dyDescent="0.25">
      <c r="A6911" s="793"/>
      <c r="E6911" s="176"/>
      <c r="F6911" s="176"/>
      <c r="G6911" s="177"/>
      <c r="H6911" s="177"/>
    </row>
    <row r="6912" spans="1:8" x14ac:dyDescent="0.25">
      <c r="A6912" s="793"/>
      <c r="E6912" s="176"/>
      <c r="F6912" s="176"/>
      <c r="G6912" s="177"/>
      <c r="H6912" s="177"/>
    </row>
    <row r="6913" spans="1:8" x14ac:dyDescent="0.25">
      <c r="A6913" s="793"/>
      <c r="E6913" s="176"/>
      <c r="F6913" s="176"/>
      <c r="G6913" s="177"/>
      <c r="H6913" s="177"/>
    </row>
    <row r="6914" spans="1:8" x14ac:dyDescent="0.25">
      <c r="A6914" s="793"/>
      <c r="E6914" s="176"/>
      <c r="F6914" s="176"/>
      <c r="G6914" s="177"/>
      <c r="H6914" s="177"/>
    </row>
    <row r="6915" spans="1:8" x14ac:dyDescent="0.25">
      <c r="A6915" s="793"/>
      <c r="E6915" s="176"/>
      <c r="F6915" s="176"/>
      <c r="G6915" s="177"/>
      <c r="H6915" s="177"/>
    </row>
    <row r="6916" spans="1:8" x14ac:dyDescent="0.25">
      <c r="A6916" s="793"/>
      <c r="E6916" s="176"/>
      <c r="F6916" s="176"/>
      <c r="G6916" s="177"/>
      <c r="H6916" s="177"/>
    </row>
    <row r="6917" spans="1:8" x14ac:dyDescent="0.25">
      <c r="A6917" s="793"/>
      <c r="E6917" s="176"/>
      <c r="F6917" s="176"/>
      <c r="G6917" s="177"/>
      <c r="H6917" s="177"/>
    </row>
    <row r="6918" spans="1:8" x14ac:dyDescent="0.25">
      <c r="A6918" s="793"/>
      <c r="E6918" s="176"/>
      <c r="F6918" s="176"/>
      <c r="G6918" s="177"/>
      <c r="H6918" s="177"/>
    </row>
    <row r="6919" spans="1:8" x14ac:dyDescent="0.25">
      <c r="A6919" s="793"/>
      <c r="E6919" s="176"/>
      <c r="F6919" s="176"/>
      <c r="G6919" s="177"/>
      <c r="H6919" s="177"/>
    </row>
    <row r="6920" spans="1:8" x14ac:dyDescent="0.25">
      <c r="A6920" s="793"/>
      <c r="E6920" s="176"/>
      <c r="F6920" s="176"/>
      <c r="G6920" s="177"/>
      <c r="H6920" s="177"/>
    </row>
    <row r="6921" spans="1:8" x14ac:dyDescent="0.25">
      <c r="A6921" s="793"/>
      <c r="E6921" s="176"/>
      <c r="F6921" s="176"/>
      <c r="G6921" s="177"/>
      <c r="H6921" s="177"/>
    </row>
    <row r="6922" spans="1:8" x14ac:dyDescent="0.25">
      <c r="A6922" s="793"/>
      <c r="E6922" s="176"/>
      <c r="F6922" s="176"/>
      <c r="G6922" s="177"/>
      <c r="H6922" s="177"/>
    </row>
    <row r="6923" spans="1:8" x14ac:dyDescent="0.25">
      <c r="A6923" s="793"/>
      <c r="E6923" s="176"/>
      <c r="F6923" s="176"/>
      <c r="G6923" s="177"/>
      <c r="H6923" s="177"/>
    </row>
    <row r="6924" spans="1:8" x14ac:dyDescent="0.25">
      <c r="A6924" s="793"/>
      <c r="E6924" s="176"/>
      <c r="F6924" s="176"/>
      <c r="G6924" s="177"/>
      <c r="H6924" s="177"/>
    </row>
    <row r="6925" spans="1:8" x14ac:dyDescent="0.25">
      <c r="A6925" s="793"/>
      <c r="E6925" s="176"/>
      <c r="F6925" s="176"/>
      <c r="G6925" s="177"/>
      <c r="H6925" s="177"/>
    </row>
    <row r="6926" spans="1:8" x14ac:dyDescent="0.25">
      <c r="A6926" s="793"/>
      <c r="E6926" s="176"/>
      <c r="F6926" s="176"/>
      <c r="G6926" s="177"/>
      <c r="H6926" s="177"/>
    </row>
    <row r="6927" spans="1:8" x14ac:dyDescent="0.25">
      <c r="A6927" s="793"/>
      <c r="E6927" s="176"/>
      <c r="F6927" s="176"/>
      <c r="G6927" s="177"/>
      <c r="H6927" s="177"/>
    </row>
    <row r="6928" spans="1:8" x14ac:dyDescent="0.25">
      <c r="A6928" s="793"/>
      <c r="E6928" s="176"/>
      <c r="F6928" s="176"/>
      <c r="G6928" s="177"/>
      <c r="H6928" s="177"/>
    </row>
    <row r="6929" spans="1:8" x14ac:dyDescent="0.25">
      <c r="A6929" s="793"/>
      <c r="E6929" s="176"/>
      <c r="F6929" s="176"/>
      <c r="G6929" s="177"/>
      <c r="H6929" s="177"/>
    </row>
    <row r="6930" spans="1:8" x14ac:dyDescent="0.25">
      <c r="A6930" s="793"/>
      <c r="E6930" s="176"/>
      <c r="F6930" s="176"/>
      <c r="G6930" s="177"/>
      <c r="H6930" s="177"/>
    </row>
    <row r="6931" spans="1:8" x14ac:dyDescent="0.25">
      <c r="A6931" s="793"/>
      <c r="E6931" s="176"/>
      <c r="F6931" s="176"/>
      <c r="G6931" s="177"/>
      <c r="H6931" s="177"/>
    </row>
    <row r="6932" spans="1:8" x14ac:dyDescent="0.25">
      <c r="A6932" s="793"/>
      <c r="E6932" s="176"/>
      <c r="F6932" s="176"/>
      <c r="G6932" s="177"/>
      <c r="H6932" s="177"/>
    </row>
    <row r="6933" spans="1:8" x14ac:dyDescent="0.25">
      <c r="A6933" s="793"/>
      <c r="E6933" s="176"/>
      <c r="F6933" s="176"/>
      <c r="G6933" s="177"/>
      <c r="H6933" s="177"/>
    </row>
    <row r="6934" spans="1:8" x14ac:dyDescent="0.25">
      <c r="A6934" s="793"/>
      <c r="E6934" s="176"/>
      <c r="F6934" s="176"/>
      <c r="G6934" s="177"/>
      <c r="H6934" s="177"/>
    </row>
    <row r="6935" spans="1:8" x14ac:dyDescent="0.25">
      <c r="A6935" s="793"/>
      <c r="E6935" s="176"/>
      <c r="F6935" s="176"/>
      <c r="G6935" s="177"/>
      <c r="H6935" s="177"/>
    </row>
    <row r="6936" spans="1:8" x14ac:dyDescent="0.25">
      <c r="A6936" s="793"/>
      <c r="E6936" s="176"/>
      <c r="F6936" s="176"/>
      <c r="G6936" s="177"/>
      <c r="H6936" s="177"/>
    </row>
    <row r="6937" spans="1:8" x14ac:dyDescent="0.25">
      <c r="A6937" s="793"/>
      <c r="E6937" s="176"/>
      <c r="F6937" s="176"/>
      <c r="G6937" s="177"/>
      <c r="H6937" s="177"/>
    </row>
    <row r="6938" spans="1:8" x14ac:dyDescent="0.25">
      <c r="A6938" s="793"/>
      <c r="E6938" s="176"/>
      <c r="F6938" s="176"/>
      <c r="G6938" s="177"/>
      <c r="H6938" s="177"/>
    </row>
    <row r="6939" spans="1:8" x14ac:dyDescent="0.25">
      <c r="A6939" s="793"/>
      <c r="E6939" s="176"/>
      <c r="F6939" s="176"/>
      <c r="G6939" s="177"/>
      <c r="H6939" s="177"/>
    </row>
    <row r="6940" spans="1:8" x14ac:dyDescent="0.25">
      <c r="A6940" s="793"/>
      <c r="E6940" s="176"/>
      <c r="F6940" s="176"/>
      <c r="G6940" s="177"/>
      <c r="H6940" s="177"/>
    </row>
    <row r="6941" spans="1:8" x14ac:dyDescent="0.25">
      <c r="A6941" s="793"/>
      <c r="E6941" s="176"/>
      <c r="F6941" s="176"/>
      <c r="G6941" s="177"/>
      <c r="H6941" s="177"/>
    </row>
    <row r="6942" spans="1:8" x14ac:dyDescent="0.25">
      <c r="A6942" s="793"/>
      <c r="E6942" s="176"/>
      <c r="F6942" s="176"/>
      <c r="G6942" s="177"/>
      <c r="H6942" s="177"/>
    </row>
    <row r="6943" spans="1:8" x14ac:dyDescent="0.25">
      <c r="A6943" s="793"/>
      <c r="E6943" s="176"/>
      <c r="F6943" s="176"/>
      <c r="G6943" s="177"/>
      <c r="H6943" s="177"/>
    </row>
    <row r="6944" spans="1:8" x14ac:dyDescent="0.25">
      <c r="A6944" s="793"/>
      <c r="E6944" s="176"/>
      <c r="F6944" s="176"/>
      <c r="G6944" s="177"/>
      <c r="H6944" s="177"/>
    </row>
    <row r="6945" spans="1:8" x14ac:dyDescent="0.25">
      <c r="A6945" s="793"/>
      <c r="E6945" s="176"/>
      <c r="F6945" s="176"/>
      <c r="G6945" s="177"/>
      <c r="H6945" s="177"/>
    </row>
    <row r="6946" spans="1:8" x14ac:dyDescent="0.25">
      <c r="A6946" s="793"/>
      <c r="E6946" s="176"/>
      <c r="F6946" s="176"/>
      <c r="G6946" s="177"/>
      <c r="H6946" s="177"/>
    </row>
    <row r="6947" spans="1:8" x14ac:dyDescent="0.25">
      <c r="A6947" s="793"/>
      <c r="E6947" s="176"/>
      <c r="F6947" s="176"/>
      <c r="G6947" s="177"/>
      <c r="H6947" s="177"/>
    </row>
    <row r="6948" spans="1:8" x14ac:dyDescent="0.25">
      <c r="A6948" s="793"/>
      <c r="E6948" s="176"/>
      <c r="F6948" s="176"/>
      <c r="G6948" s="177"/>
      <c r="H6948" s="177"/>
    </row>
    <row r="6949" spans="1:8" x14ac:dyDescent="0.25">
      <c r="A6949" s="793"/>
      <c r="E6949" s="176"/>
      <c r="F6949" s="176"/>
      <c r="G6949" s="177"/>
      <c r="H6949" s="177"/>
    </row>
    <row r="6950" spans="1:8" x14ac:dyDescent="0.25">
      <c r="A6950" s="793"/>
      <c r="E6950" s="176"/>
      <c r="F6950" s="176"/>
      <c r="G6950" s="177"/>
      <c r="H6950" s="177"/>
    </row>
    <row r="6951" spans="1:8" x14ac:dyDescent="0.25">
      <c r="A6951" s="793"/>
      <c r="E6951" s="176"/>
      <c r="F6951" s="176"/>
      <c r="G6951" s="177"/>
      <c r="H6951" s="177"/>
    </row>
    <row r="6952" spans="1:8" x14ac:dyDescent="0.25">
      <c r="A6952" s="793"/>
      <c r="E6952" s="176"/>
      <c r="F6952" s="176"/>
      <c r="G6952" s="177"/>
      <c r="H6952" s="177"/>
    </row>
    <row r="6953" spans="1:8" x14ac:dyDescent="0.25">
      <c r="A6953" s="793"/>
      <c r="E6953" s="176"/>
      <c r="F6953" s="176"/>
      <c r="G6953" s="177"/>
      <c r="H6953" s="177"/>
    </row>
    <row r="6954" spans="1:8" x14ac:dyDescent="0.25">
      <c r="A6954" s="793"/>
      <c r="E6954" s="176"/>
      <c r="F6954" s="176"/>
      <c r="G6954" s="177"/>
      <c r="H6954" s="177"/>
    </row>
    <row r="6955" spans="1:8" x14ac:dyDescent="0.25">
      <c r="A6955" s="793"/>
      <c r="E6955" s="176"/>
      <c r="F6955" s="176"/>
      <c r="G6955" s="177"/>
      <c r="H6955" s="177"/>
    </row>
    <row r="6956" spans="1:8" x14ac:dyDescent="0.25">
      <c r="A6956" s="793"/>
      <c r="E6956" s="176"/>
      <c r="F6956" s="176"/>
      <c r="G6956" s="177"/>
      <c r="H6956" s="177"/>
    </row>
    <row r="6957" spans="1:8" x14ac:dyDescent="0.25">
      <c r="A6957" s="793"/>
      <c r="E6957" s="176"/>
      <c r="F6957" s="176"/>
      <c r="G6957" s="177"/>
      <c r="H6957" s="177"/>
    </row>
    <row r="6958" spans="1:8" x14ac:dyDescent="0.25">
      <c r="A6958" s="793"/>
      <c r="E6958" s="176"/>
      <c r="F6958" s="176"/>
      <c r="G6958" s="177"/>
      <c r="H6958" s="177"/>
    </row>
    <row r="6959" spans="1:8" x14ac:dyDescent="0.25">
      <c r="A6959" s="793"/>
      <c r="E6959" s="176"/>
      <c r="F6959" s="176"/>
      <c r="G6959" s="177"/>
      <c r="H6959" s="177"/>
    </row>
    <row r="6960" spans="1:8" x14ac:dyDescent="0.25">
      <c r="A6960" s="793"/>
      <c r="E6960" s="176"/>
      <c r="F6960" s="176"/>
      <c r="G6960" s="177"/>
      <c r="H6960" s="177"/>
    </row>
    <row r="6961" spans="1:8" x14ac:dyDescent="0.25">
      <c r="A6961" s="793"/>
      <c r="E6961" s="176"/>
      <c r="F6961" s="176"/>
      <c r="G6961" s="177"/>
      <c r="H6961" s="177"/>
    </row>
    <row r="6962" spans="1:8" x14ac:dyDescent="0.25">
      <c r="A6962" s="793"/>
      <c r="E6962" s="176"/>
      <c r="F6962" s="176"/>
      <c r="G6962" s="177"/>
      <c r="H6962" s="177"/>
    </row>
    <row r="6963" spans="1:8" x14ac:dyDescent="0.25">
      <c r="A6963" s="793"/>
      <c r="E6963" s="176"/>
      <c r="F6963" s="176"/>
      <c r="G6963" s="177"/>
      <c r="H6963" s="177"/>
    </row>
    <row r="6964" spans="1:8" x14ac:dyDescent="0.25">
      <c r="A6964" s="793"/>
      <c r="E6964" s="176"/>
      <c r="F6964" s="176"/>
      <c r="G6964" s="177"/>
      <c r="H6964" s="177"/>
    </row>
    <row r="6965" spans="1:8" x14ac:dyDescent="0.25">
      <c r="A6965" s="793"/>
      <c r="E6965" s="176"/>
      <c r="F6965" s="176"/>
      <c r="G6965" s="177"/>
      <c r="H6965" s="177"/>
    </row>
    <row r="6966" spans="1:8" x14ac:dyDescent="0.25">
      <c r="A6966" s="793"/>
      <c r="E6966" s="176"/>
      <c r="F6966" s="176"/>
      <c r="G6966" s="177"/>
      <c r="H6966" s="177"/>
    </row>
    <row r="6967" spans="1:8" x14ac:dyDescent="0.25">
      <c r="A6967" s="793"/>
      <c r="E6967" s="176"/>
      <c r="F6967" s="176"/>
      <c r="G6967" s="177"/>
      <c r="H6967" s="177"/>
    </row>
    <row r="6968" spans="1:8" x14ac:dyDescent="0.25">
      <c r="A6968" s="793"/>
      <c r="E6968" s="176"/>
      <c r="F6968" s="176"/>
      <c r="G6968" s="177"/>
      <c r="H6968" s="177"/>
    </row>
    <row r="6969" spans="1:8" x14ac:dyDescent="0.25">
      <c r="A6969" s="793"/>
      <c r="E6969" s="176"/>
      <c r="F6969" s="176"/>
      <c r="G6969" s="177"/>
      <c r="H6969" s="177"/>
    </row>
    <row r="6970" spans="1:8" x14ac:dyDescent="0.25">
      <c r="A6970" s="793"/>
      <c r="E6970" s="176"/>
      <c r="F6970" s="176"/>
      <c r="G6970" s="177"/>
      <c r="H6970" s="177"/>
    </row>
    <row r="6971" spans="1:8" x14ac:dyDescent="0.25">
      <c r="A6971" s="793"/>
      <c r="E6971" s="176"/>
      <c r="F6971" s="176"/>
      <c r="G6971" s="177"/>
      <c r="H6971" s="177"/>
    </row>
    <row r="6972" spans="1:8" x14ac:dyDescent="0.25">
      <c r="A6972" s="793"/>
      <c r="E6972" s="176"/>
      <c r="F6972" s="176"/>
      <c r="G6972" s="177"/>
      <c r="H6972" s="177"/>
    </row>
    <row r="6973" spans="1:8" x14ac:dyDescent="0.25">
      <c r="A6973" s="793"/>
      <c r="E6973" s="176"/>
      <c r="F6973" s="176"/>
      <c r="G6973" s="177"/>
      <c r="H6973" s="177"/>
    </row>
    <row r="6974" spans="1:8" x14ac:dyDescent="0.25">
      <c r="A6974" s="793"/>
      <c r="E6974" s="176"/>
      <c r="F6974" s="176"/>
      <c r="G6974" s="177"/>
      <c r="H6974" s="177"/>
    </row>
    <row r="6975" spans="1:8" x14ac:dyDescent="0.25">
      <c r="A6975" s="793"/>
      <c r="E6975" s="176"/>
      <c r="F6975" s="176"/>
      <c r="G6975" s="177"/>
      <c r="H6975" s="177"/>
    </row>
    <row r="6976" spans="1:8" x14ac:dyDescent="0.25">
      <c r="A6976" s="793"/>
      <c r="E6976" s="176"/>
      <c r="F6976" s="176"/>
      <c r="G6976" s="177"/>
      <c r="H6976" s="177"/>
    </row>
    <row r="6977" spans="1:8" x14ac:dyDescent="0.25">
      <c r="A6977" s="793"/>
      <c r="E6977" s="176"/>
      <c r="F6977" s="176"/>
      <c r="G6977" s="177"/>
      <c r="H6977" s="177"/>
    </row>
    <row r="6978" spans="1:8" x14ac:dyDescent="0.25">
      <c r="A6978" s="793"/>
      <c r="E6978" s="176"/>
      <c r="F6978" s="176"/>
      <c r="G6978" s="177"/>
      <c r="H6978" s="177"/>
    </row>
    <row r="6979" spans="1:8" x14ac:dyDescent="0.25">
      <c r="A6979" s="793"/>
      <c r="E6979" s="176"/>
      <c r="F6979" s="176"/>
      <c r="G6979" s="177"/>
      <c r="H6979" s="177"/>
    </row>
    <row r="6980" spans="1:8" x14ac:dyDescent="0.25">
      <c r="A6980" s="793"/>
      <c r="E6980" s="176"/>
      <c r="F6980" s="176"/>
      <c r="G6980" s="177"/>
      <c r="H6980" s="177"/>
    </row>
    <row r="6981" spans="1:8" x14ac:dyDescent="0.25">
      <c r="A6981" s="793"/>
      <c r="E6981" s="176"/>
      <c r="F6981" s="176"/>
      <c r="G6981" s="177"/>
      <c r="H6981" s="177"/>
    </row>
    <row r="6982" spans="1:8" x14ac:dyDescent="0.25">
      <c r="A6982" s="793"/>
      <c r="E6982" s="176"/>
      <c r="F6982" s="176"/>
      <c r="G6982" s="177"/>
      <c r="H6982" s="177"/>
    </row>
    <row r="6983" spans="1:8" x14ac:dyDescent="0.25">
      <c r="A6983" s="793"/>
      <c r="E6983" s="176"/>
      <c r="F6983" s="176"/>
      <c r="G6983" s="177"/>
      <c r="H6983" s="177"/>
    </row>
    <row r="6984" spans="1:8" x14ac:dyDescent="0.25">
      <c r="A6984" s="793"/>
      <c r="E6984" s="176"/>
      <c r="F6984" s="176"/>
      <c r="G6984" s="177"/>
      <c r="H6984" s="177"/>
    </row>
    <row r="6985" spans="1:8" x14ac:dyDescent="0.25">
      <c r="A6985" s="793"/>
      <c r="E6985" s="176"/>
      <c r="F6985" s="176"/>
      <c r="G6985" s="177"/>
      <c r="H6985" s="177"/>
    </row>
    <row r="6986" spans="1:8" x14ac:dyDescent="0.25">
      <c r="A6986" s="793"/>
      <c r="E6986" s="176"/>
      <c r="F6986" s="176"/>
      <c r="G6986" s="177"/>
      <c r="H6986" s="177"/>
    </row>
    <row r="6987" spans="1:8" x14ac:dyDescent="0.25">
      <c r="A6987" s="793"/>
      <c r="E6987" s="176"/>
      <c r="F6987" s="176"/>
      <c r="G6987" s="177"/>
      <c r="H6987" s="177"/>
    </row>
    <row r="6988" spans="1:8" x14ac:dyDescent="0.25">
      <c r="A6988" s="793"/>
      <c r="E6988" s="176"/>
      <c r="F6988" s="176"/>
      <c r="G6988" s="177"/>
      <c r="H6988" s="177"/>
    </row>
    <row r="6989" spans="1:8" x14ac:dyDescent="0.25">
      <c r="A6989" s="793"/>
      <c r="E6989" s="176"/>
      <c r="F6989" s="176"/>
      <c r="G6989" s="177"/>
      <c r="H6989" s="177"/>
    </row>
    <row r="6990" spans="1:8" x14ac:dyDescent="0.25">
      <c r="A6990" s="793"/>
      <c r="E6990" s="176"/>
      <c r="F6990" s="176"/>
      <c r="G6990" s="177"/>
      <c r="H6990" s="177"/>
    </row>
    <row r="6991" spans="1:8" x14ac:dyDescent="0.25">
      <c r="A6991" s="793"/>
      <c r="E6991" s="176"/>
      <c r="F6991" s="176"/>
      <c r="G6991" s="177"/>
      <c r="H6991" s="177"/>
    </row>
    <row r="6992" spans="1:8" x14ac:dyDescent="0.25">
      <c r="A6992" s="793"/>
      <c r="E6992" s="176"/>
      <c r="F6992" s="176"/>
      <c r="G6992" s="177"/>
      <c r="H6992" s="177"/>
    </row>
    <row r="6993" spans="1:8" x14ac:dyDescent="0.25">
      <c r="A6993" s="793"/>
      <c r="E6993" s="176"/>
      <c r="F6993" s="176"/>
      <c r="G6993" s="177"/>
      <c r="H6993" s="177"/>
    </row>
    <row r="6994" spans="1:8" x14ac:dyDescent="0.25">
      <c r="A6994" s="793"/>
      <c r="E6994" s="176"/>
      <c r="F6994" s="176"/>
      <c r="G6994" s="177"/>
      <c r="H6994" s="177"/>
    </row>
    <row r="6995" spans="1:8" x14ac:dyDescent="0.25">
      <c r="A6995" s="793"/>
      <c r="E6995" s="176"/>
      <c r="F6995" s="176"/>
      <c r="G6995" s="177"/>
      <c r="H6995" s="177"/>
    </row>
    <row r="6996" spans="1:8" x14ac:dyDescent="0.25">
      <c r="A6996" s="793"/>
      <c r="E6996" s="176"/>
      <c r="F6996" s="176"/>
      <c r="G6996" s="177"/>
      <c r="H6996" s="177"/>
    </row>
    <row r="6997" spans="1:8" x14ac:dyDescent="0.25">
      <c r="A6997" s="793"/>
      <c r="E6997" s="176"/>
      <c r="F6997" s="176"/>
      <c r="G6997" s="177"/>
      <c r="H6997" s="177"/>
    </row>
    <row r="6998" spans="1:8" x14ac:dyDescent="0.25">
      <c r="A6998" s="793"/>
      <c r="E6998" s="176"/>
      <c r="F6998" s="176"/>
      <c r="G6998" s="177"/>
      <c r="H6998" s="177"/>
    </row>
    <row r="6999" spans="1:8" x14ac:dyDescent="0.25">
      <c r="A6999" s="793"/>
      <c r="E6999" s="176"/>
      <c r="F6999" s="176"/>
      <c r="G6999" s="177"/>
      <c r="H6999" s="177"/>
    </row>
    <row r="7000" spans="1:8" x14ac:dyDescent="0.25">
      <c r="A7000" s="793"/>
      <c r="E7000" s="176"/>
      <c r="F7000" s="176"/>
      <c r="G7000" s="177"/>
      <c r="H7000" s="177"/>
    </row>
    <row r="7001" spans="1:8" x14ac:dyDescent="0.25">
      <c r="A7001" s="793"/>
      <c r="E7001" s="176"/>
      <c r="F7001" s="176"/>
      <c r="G7001" s="177"/>
      <c r="H7001" s="177"/>
    </row>
    <row r="7002" spans="1:8" x14ac:dyDescent="0.25">
      <c r="A7002" s="793"/>
      <c r="E7002" s="176"/>
      <c r="F7002" s="176"/>
      <c r="G7002" s="177"/>
      <c r="H7002" s="177"/>
    </row>
    <row r="7003" spans="1:8" x14ac:dyDescent="0.25">
      <c r="A7003" s="793"/>
      <c r="E7003" s="176"/>
      <c r="F7003" s="176"/>
      <c r="G7003" s="177"/>
      <c r="H7003" s="177"/>
    </row>
    <row r="7004" spans="1:8" x14ac:dyDescent="0.25">
      <c r="A7004" s="793"/>
      <c r="E7004" s="176"/>
      <c r="F7004" s="176"/>
      <c r="G7004" s="177"/>
      <c r="H7004" s="177"/>
    </row>
    <row r="7005" spans="1:8" x14ac:dyDescent="0.25">
      <c r="A7005" s="793"/>
      <c r="E7005" s="176"/>
      <c r="F7005" s="176"/>
      <c r="G7005" s="177"/>
      <c r="H7005" s="177"/>
    </row>
    <row r="7006" spans="1:8" x14ac:dyDescent="0.25">
      <c r="A7006" s="793"/>
      <c r="E7006" s="176"/>
      <c r="F7006" s="176"/>
      <c r="G7006" s="177"/>
      <c r="H7006" s="177"/>
    </row>
    <row r="7007" spans="1:8" x14ac:dyDescent="0.25">
      <c r="A7007" s="793"/>
      <c r="E7007" s="176"/>
      <c r="F7007" s="176"/>
      <c r="G7007" s="177"/>
      <c r="H7007" s="177"/>
    </row>
    <row r="7008" spans="1:8" x14ac:dyDescent="0.25">
      <c r="A7008" s="793"/>
      <c r="E7008" s="176"/>
      <c r="F7008" s="176"/>
      <c r="G7008" s="177"/>
      <c r="H7008" s="177"/>
    </row>
    <row r="7009" spans="1:8" x14ac:dyDescent="0.25">
      <c r="A7009" s="793"/>
      <c r="E7009" s="176"/>
      <c r="F7009" s="176"/>
      <c r="G7009" s="177"/>
      <c r="H7009" s="177"/>
    </row>
    <row r="7010" spans="1:8" x14ac:dyDescent="0.25">
      <c r="A7010" s="793"/>
      <c r="E7010" s="176"/>
      <c r="F7010" s="176"/>
      <c r="G7010" s="177"/>
      <c r="H7010" s="177"/>
    </row>
    <row r="7011" spans="1:8" x14ac:dyDescent="0.25">
      <c r="A7011" s="793"/>
      <c r="E7011" s="176"/>
      <c r="F7011" s="176"/>
      <c r="G7011" s="177"/>
      <c r="H7011" s="177"/>
    </row>
    <row r="7012" spans="1:8" x14ac:dyDescent="0.25">
      <c r="A7012" s="793"/>
      <c r="E7012" s="176"/>
      <c r="F7012" s="176"/>
      <c r="G7012" s="177"/>
      <c r="H7012" s="177"/>
    </row>
    <row r="7013" spans="1:8" x14ac:dyDescent="0.25">
      <c r="A7013" s="793"/>
      <c r="E7013" s="176"/>
      <c r="F7013" s="176"/>
      <c r="G7013" s="177"/>
      <c r="H7013" s="177"/>
    </row>
    <row r="7014" spans="1:8" x14ac:dyDescent="0.25">
      <c r="A7014" s="793"/>
      <c r="E7014" s="176"/>
      <c r="F7014" s="176"/>
      <c r="G7014" s="177"/>
      <c r="H7014" s="177"/>
    </row>
    <row r="7015" spans="1:8" x14ac:dyDescent="0.25">
      <c r="A7015" s="793"/>
      <c r="E7015" s="176"/>
      <c r="F7015" s="176"/>
      <c r="G7015" s="177"/>
      <c r="H7015" s="177"/>
    </row>
    <row r="7016" spans="1:8" x14ac:dyDescent="0.25">
      <c r="A7016" s="793"/>
      <c r="E7016" s="176"/>
      <c r="F7016" s="176"/>
      <c r="G7016" s="177"/>
      <c r="H7016" s="177"/>
    </row>
    <row r="7017" spans="1:8" x14ac:dyDescent="0.25">
      <c r="A7017" s="793"/>
      <c r="E7017" s="176"/>
      <c r="F7017" s="176"/>
      <c r="G7017" s="177"/>
      <c r="H7017" s="177"/>
    </row>
    <row r="7018" spans="1:8" x14ac:dyDescent="0.25">
      <c r="A7018" s="793"/>
      <c r="E7018" s="176"/>
      <c r="F7018" s="176"/>
      <c r="G7018" s="177"/>
      <c r="H7018" s="177"/>
    </row>
    <row r="7019" spans="1:8" x14ac:dyDescent="0.25">
      <c r="A7019" s="793"/>
      <c r="E7019" s="176"/>
      <c r="F7019" s="176"/>
      <c r="G7019" s="177"/>
      <c r="H7019" s="177"/>
    </row>
    <row r="7020" spans="1:8" x14ac:dyDescent="0.25">
      <c r="A7020" s="793"/>
      <c r="E7020" s="176"/>
      <c r="F7020" s="176"/>
      <c r="G7020" s="177"/>
      <c r="H7020" s="177"/>
    </row>
    <row r="7021" spans="1:8" x14ac:dyDescent="0.25">
      <c r="A7021" s="793"/>
      <c r="E7021" s="176"/>
      <c r="F7021" s="176"/>
      <c r="G7021" s="177"/>
      <c r="H7021" s="177"/>
    </row>
    <row r="7022" spans="1:8" x14ac:dyDescent="0.25">
      <c r="A7022" s="793"/>
      <c r="E7022" s="176"/>
      <c r="F7022" s="176"/>
      <c r="G7022" s="177"/>
      <c r="H7022" s="177"/>
    </row>
    <row r="7023" spans="1:8" x14ac:dyDescent="0.25">
      <c r="A7023" s="793"/>
      <c r="E7023" s="176"/>
      <c r="F7023" s="176"/>
      <c r="G7023" s="177"/>
      <c r="H7023" s="177"/>
    </row>
    <row r="7024" spans="1:8" x14ac:dyDescent="0.25">
      <c r="A7024" s="793"/>
      <c r="E7024" s="176"/>
      <c r="F7024" s="176"/>
      <c r="G7024" s="177"/>
      <c r="H7024" s="177"/>
    </row>
    <row r="7025" spans="1:8" x14ac:dyDescent="0.25">
      <c r="A7025" s="793"/>
      <c r="E7025" s="176"/>
      <c r="F7025" s="176"/>
      <c r="G7025" s="177"/>
      <c r="H7025" s="177"/>
    </row>
    <row r="7026" spans="1:8" x14ac:dyDescent="0.25">
      <c r="A7026" s="793"/>
      <c r="E7026" s="176"/>
      <c r="F7026" s="176"/>
      <c r="G7026" s="177"/>
      <c r="H7026" s="177"/>
    </row>
    <row r="7027" spans="1:8" x14ac:dyDescent="0.25">
      <c r="A7027" s="793"/>
      <c r="E7027" s="176"/>
      <c r="F7027" s="176"/>
      <c r="G7027" s="177"/>
      <c r="H7027" s="177"/>
    </row>
    <row r="7028" spans="1:8" x14ac:dyDescent="0.25">
      <c r="A7028" s="793"/>
      <c r="E7028" s="176"/>
      <c r="F7028" s="176"/>
      <c r="G7028" s="177"/>
      <c r="H7028" s="177"/>
    </row>
    <row r="7029" spans="1:8" x14ac:dyDescent="0.25">
      <c r="A7029" s="793"/>
      <c r="E7029" s="176"/>
      <c r="F7029" s="176"/>
      <c r="G7029" s="177"/>
      <c r="H7029" s="177"/>
    </row>
    <row r="7030" spans="1:8" x14ac:dyDescent="0.25">
      <c r="A7030" s="793"/>
      <c r="E7030" s="176"/>
      <c r="F7030" s="176"/>
      <c r="G7030" s="177"/>
      <c r="H7030" s="177"/>
    </row>
    <row r="7031" spans="1:8" x14ac:dyDescent="0.25">
      <c r="A7031" s="793"/>
      <c r="E7031" s="176"/>
      <c r="F7031" s="176"/>
      <c r="G7031" s="177"/>
      <c r="H7031" s="177"/>
    </row>
    <row r="7032" spans="1:8" x14ac:dyDescent="0.25">
      <c r="A7032" s="793"/>
      <c r="E7032" s="176"/>
      <c r="F7032" s="176"/>
      <c r="G7032" s="177"/>
      <c r="H7032" s="177"/>
    </row>
    <row r="7033" spans="1:8" x14ac:dyDescent="0.25">
      <c r="A7033" s="793"/>
      <c r="E7033" s="176"/>
      <c r="F7033" s="176"/>
      <c r="G7033" s="177"/>
      <c r="H7033" s="177"/>
    </row>
    <row r="7034" spans="1:8" x14ac:dyDescent="0.25">
      <c r="A7034" s="793"/>
      <c r="E7034" s="176"/>
      <c r="F7034" s="176"/>
      <c r="G7034" s="177"/>
      <c r="H7034" s="177"/>
    </row>
    <row r="7035" spans="1:8" x14ac:dyDescent="0.25">
      <c r="A7035" s="793"/>
      <c r="E7035" s="176"/>
      <c r="F7035" s="176"/>
      <c r="G7035" s="177"/>
      <c r="H7035" s="177"/>
    </row>
    <row r="7036" spans="1:8" x14ac:dyDescent="0.25">
      <c r="A7036" s="793"/>
      <c r="E7036" s="176"/>
      <c r="F7036" s="176"/>
      <c r="G7036" s="177"/>
      <c r="H7036" s="177"/>
    </row>
    <row r="7037" spans="1:8" x14ac:dyDescent="0.25">
      <c r="A7037" s="793"/>
      <c r="E7037" s="176"/>
      <c r="F7037" s="176"/>
      <c r="G7037" s="177"/>
      <c r="H7037" s="177"/>
    </row>
    <row r="7038" spans="1:8" x14ac:dyDescent="0.25">
      <c r="A7038" s="793"/>
      <c r="E7038" s="176"/>
      <c r="F7038" s="176"/>
      <c r="G7038" s="177"/>
      <c r="H7038" s="177"/>
    </row>
    <row r="7039" spans="1:8" x14ac:dyDescent="0.25">
      <c r="A7039" s="793"/>
      <c r="E7039" s="176"/>
      <c r="F7039" s="176"/>
      <c r="G7039" s="177"/>
      <c r="H7039" s="177"/>
    </row>
    <row r="7040" spans="1:8" x14ac:dyDescent="0.25">
      <c r="A7040" s="793"/>
      <c r="E7040" s="176"/>
      <c r="F7040" s="176"/>
      <c r="G7040" s="177"/>
      <c r="H7040" s="177"/>
    </row>
    <row r="7041" spans="1:8" x14ac:dyDescent="0.25">
      <c r="A7041" s="793"/>
      <c r="E7041" s="176"/>
      <c r="F7041" s="176"/>
      <c r="G7041" s="177"/>
      <c r="H7041" s="177"/>
    </row>
    <row r="7042" spans="1:8" x14ac:dyDescent="0.25">
      <c r="A7042" s="793"/>
      <c r="E7042" s="176"/>
      <c r="F7042" s="176"/>
      <c r="G7042" s="177"/>
      <c r="H7042" s="177"/>
    </row>
    <row r="7043" spans="1:8" x14ac:dyDescent="0.25">
      <c r="A7043" s="793"/>
      <c r="E7043" s="176"/>
      <c r="F7043" s="176"/>
      <c r="G7043" s="177"/>
      <c r="H7043" s="177"/>
    </row>
    <row r="7044" spans="1:8" x14ac:dyDescent="0.25">
      <c r="A7044" s="793"/>
      <c r="E7044" s="176"/>
      <c r="F7044" s="176"/>
      <c r="G7044" s="177"/>
      <c r="H7044" s="177"/>
    </row>
    <row r="7045" spans="1:8" x14ac:dyDescent="0.25">
      <c r="A7045" s="793"/>
      <c r="E7045" s="176"/>
      <c r="F7045" s="176"/>
      <c r="G7045" s="177"/>
      <c r="H7045" s="177"/>
    </row>
    <row r="7046" spans="1:8" x14ac:dyDescent="0.25">
      <c r="A7046" s="793"/>
      <c r="E7046" s="176"/>
      <c r="F7046" s="176"/>
      <c r="G7046" s="177"/>
      <c r="H7046" s="177"/>
    </row>
    <row r="7047" spans="1:8" x14ac:dyDescent="0.25">
      <c r="A7047" s="793"/>
      <c r="E7047" s="176"/>
      <c r="F7047" s="176"/>
      <c r="G7047" s="177"/>
      <c r="H7047" s="177"/>
    </row>
    <row r="7048" spans="1:8" x14ac:dyDescent="0.25">
      <c r="A7048" s="793"/>
      <c r="E7048" s="176"/>
      <c r="F7048" s="176"/>
      <c r="G7048" s="177"/>
      <c r="H7048" s="177"/>
    </row>
    <row r="7049" spans="1:8" x14ac:dyDescent="0.25">
      <c r="A7049" s="793"/>
      <c r="E7049" s="176"/>
      <c r="F7049" s="176"/>
      <c r="G7049" s="177"/>
      <c r="H7049" s="177"/>
    </row>
    <row r="7050" spans="1:8" x14ac:dyDescent="0.25">
      <c r="A7050" s="793"/>
      <c r="E7050" s="176"/>
      <c r="F7050" s="176"/>
      <c r="G7050" s="177"/>
      <c r="H7050" s="177"/>
    </row>
    <row r="7051" spans="1:8" x14ac:dyDescent="0.25">
      <c r="A7051" s="793"/>
      <c r="E7051" s="176"/>
      <c r="F7051" s="176"/>
      <c r="G7051" s="177"/>
      <c r="H7051" s="177"/>
    </row>
    <row r="7052" spans="1:8" x14ac:dyDescent="0.25">
      <c r="A7052" s="793"/>
      <c r="E7052" s="176"/>
      <c r="F7052" s="176"/>
      <c r="G7052" s="177"/>
      <c r="H7052" s="177"/>
    </row>
    <row r="7053" spans="1:8" x14ac:dyDescent="0.25">
      <c r="A7053" s="793"/>
      <c r="E7053" s="176"/>
      <c r="F7053" s="176"/>
      <c r="G7053" s="177"/>
      <c r="H7053" s="177"/>
    </row>
    <row r="7054" spans="1:8" x14ac:dyDescent="0.25">
      <c r="A7054" s="793"/>
      <c r="E7054" s="176"/>
      <c r="F7054" s="176"/>
      <c r="G7054" s="177"/>
      <c r="H7054" s="177"/>
    </row>
    <row r="7055" spans="1:8" x14ac:dyDescent="0.25">
      <c r="A7055" s="793"/>
      <c r="E7055" s="176"/>
      <c r="F7055" s="176"/>
      <c r="G7055" s="177"/>
      <c r="H7055" s="177"/>
    </row>
    <row r="7056" spans="1:8" x14ac:dyDescent="0.25">
      <c r="A7056" s="793"/>
      <c r="E7056" s="176"/>
      <c r="F7056" s="176"/>
      <c r="G7056" s="177"/>
      <c r="H7056" s="177"/>
    </row>
    <row r="7057" spans="1:8" x14ac:dyDescent="0.25">
      <c r="A7057" s="793"/>
      <c r="E7057" s="176"/>
      <c r="F7057" s="176"/>
      <c r="G7057" s="177"/>
      <c r="H7057" s="177"/>
    </row>
    <row r="7058" spans="1:8" x14ac:dyDescent="0.25">
      <c r="A7058" s="793"/>
      <c r="E7058" s="176"/>
      <c r="F7058" s="176"/>
      <c r="G7058" s="177"/>
      <c r="H7058" s="177"/>
    </row>
    <row r="7059" spans="1:8" x14ac:dyDescent="0.25">
      <c r="A7059" s="793"/>
      <c r="E7059" s="176"/>
      <c r="F7059" s="176"/>
      <c r="G7059" s="177"/>
      <c r="H7059" s="177"/>
    </row>
    <row r="7060" spans="1:8" x14ac:dyDescent="0.25">
      <c r="A7060" s="793"/>
      <c r="E7060" s="176"/>
      <c r="F7060" s="176"/>
      <c r="G7060" s="177"/>
      <c r="H7060" s="177"/>
    </row>
    <row r="7061" spans="1:8" x14ac:dyDescent="0.25">
      <c r="A7061" s="793"/>
      <c r="E7061" s="176"/>
      <c r="F7061" s="176"/>
      <c r="G7061" s="177"/>
      <c r="H7061" s="177"/>
    </row>
    <row r="7062" spans="1:8" x14ac:dyDescent="0.25">
      <c r="A7062" s="793"/>
      <c r="E7062" s="176"/>
      <c r="F7062" s="176"/>
      <c r="G7062" s="177"/>
      <c r="H7062" s="177"/>
    </row>
    <row r="7063" spans="1:8" x14ac:dyDescent="0.25">
      <c r="A7063" s="793"/>
      <c r="E7063" s="176"/>
      <c r="F7063" s="176"/>
      <c r="G7063" s="177"/>
      <c r="H7063" s="177"/>
    </row>
    <row r="7064" spans="1:8" x14ac:dyDescent="0.25">
      <c r="A7064" s="793"/>
      <c r="E7064" s="176"/>
      <c r="F7064" s="176"/>
      <c r="G7064" s="177"/>
      <c r="H7064" s="177"/>
    </row>
    <row r="7065" spans="1:8" x14ac:dyDescent="0.25">
      <c r="A7065" s="793"/>
      <c r="E7065" s="176"/>
      <c r="F7065" s="176"/>
      <c r="G7065" s="177"/>
      <c r="H7065" s="177"/>
    </row>
    <row r="7066" spans="1:8" x14ac:dyDescent="0.25">
      <c r="A7066" s="793"/>
      <c r="E7066" s="176"/>
      <c r="F7066" s="176"/>
      <c r="G7066" s="177"/>
      <c r="H7066" s="177"/>
    </row>
    <row r="7067" spans="1:8" x14ac:dyDescent="0.25">
      <c r="A7067" s="793"/>
      <c r="E7067" s="176"/>
      <c r="F7067" s="176"/>
      <c r="G7067" s="177"/>
      <c r="H7067" s="177"/>
    </row>
    <row r="7068" spans="1:8" x14ac:dyDescent="0.25">
      <c r="A7068" s="793"/>
      <c r="E7068" s="176"/>
      <c r="F7068" s="176"/>
      <c r="G7068" s="177"/>
      <c r="H7068" s="177"/>
    </row>
    <row r="7069" spans="1:8" x14ac:dyDescent="0.25">
      <c r="A7069" s="793"/>
      <c r="E7069" s="176"/>
      <c r="F7069" s="176"/>
      <c r="G7069" s="177"/>
      <c r="H7069" s="177"/>
    </row>
    <row r="7070" spans="1:8" x14ac:dyDescent="0.25">
      <c r="A7070" s="793"/>
      <c r="E7070" s="176"/>
      <c r="F7070" s="176"/>
      <c r="G7070" s="177"/>
      <c r="H7070" s="177"/>
    </row>
    <row r="7071" spans="1:8" x14ac:dyDescent="0.25">
      <c r="A7071" s="793"/>
      <c r="E7071" s="176"/>
      <c r="F7071" s="176"/>
      <c r="G7071" s="177"/>
      <c r="H7071" s="177"/>
    </row>
    <row r="7072" spans="1:8" x14ac:dyDescent="0.25">
      <c r="A7072" s="793"/>
      <c r="E7072" s="176"/>
      <c r="F7072" s="176"/>
      <c r="G7072" s="177"/>
      <c r="H7072" s="177"/>
    </row>
    <row r="7073" spans="1:8" x14ac:dyDescent="0.25">
      <c r="A7073" s="793"/>
      <c r="E7073" s="176"/>
      <c r="F7073" s="176"/>
      <c r="G7073" s="177"/>
      <c r="H7073" s="177"/>
    </row>
    <row r="7074" spans="1:8" x14ac:dyDescent="0.25">
      <c r="A7074" s="793"/>
      <c r="E7074" s="176"/>
      <c r="F7074" s="176"/>
      <c r="G7074" s="177"/>
      <c r="H7074" s="177"/>
    </row>
    <row r="7075" spans="1:8" x14ac:dyDescent="0.25">
      <c r="A7075" s="793"/>
      <c r="E7075" s="176"/>
      <c r="F7075" s="176"/>
      <c r="G7075" s="177"/>
      <c r="H7075" s="177"/>
    </row>
    <row r="7076" spans="1:8" x14ac:dyDescent="0.25">
      <c r="A7076" s="793"/>
      <c r="E7076" s="176"/>
      <c r="F7076" s="176"/>
      <c r="G7076" s="177"/>
      <c r="H7076" s="177"/>
    </row>
    <row r="7077" spans="1:8" x14ac:dyDescent="0.25">
      <c r="A7077" s="793"/>
      <c r="E7077" s="176"/>
      <c r="F7077" s="176"/>
      <c r="G7077" s="177"/>
      <c r="H7077" s="177"/>
    </row>
    <row r="7078" spans="1:8" x14ac:dyDescent="0.25">
      <c r="A7078" s="793"/>
      <c r="E7078" s="176"/>
      <c r="F7078" s="176"/>
      <c r="G7078" s="177"/>
      <c r="H7078" s="177"/>
    </row>
    <row r="7079" spans="1:8" x14ac:dyDescent="0.25">
      <c r="A7079" s="793"/>
      <c r="E7079" s="176"/>
      <c r="F7079" s="176"/>
      <c r="G7079" s="177"/>
      <c r="H7079" s="177"/>
    </row>
    <row r="7080" spans="1:8" x14ac:dyDescent="0.25">
      <c r="A7080" s="793"/>
      <c r="E7080" s="176"/>
      <c r="F7080" s="176"/>
      <c r="G7080" s="177"/>
      <c r="H7080" s="177"/>
    </row>
    <row r="7081" spans="1:8" x14ac:dyDescent="0.25">
      <c r="A7081" s="793"/>
      <c r="E7081" s="176"/>
      <c r="F7081" s="176"/>
      <c r="G7081" s="177"/>
      <c r="H7081" s="177"/>
    </row>
    <row r="7082" spans="1:8" x14ac:dyDescent="0.25">
      <c r="A7082" s="793"/>
      <c r="E7082" s="176"/>
      <c r="F7082" s="176"/>
      <c r="G7082" s="177"/>
      <c r="H7082" s="177"/>
    </row>
    <row r="7083" spans="1:8" x14ac:dyDescent="0.25">
      <c r="A7083" s="793"/>
      <c r="E7083" s="176"/>
      <c r="F7083" s="176"/>
      <c r="G7083" s="177"/>
      <c r="H7083" s="177"/>
    </row>
    <row r="7084" spans="1:8" x14ac:dyDescent="0.25">
      <c r="A7084" s="793"/>
      <c r="E7084" s="176"/>
      <c r="F7084" s="176"/>
      <c r="G7084" s="177"/>
      <c r="H7084" s="177"/>
    </row>
    <row r="7085" spans="1:8" x14ac:dyDescent="0.25">
      <c r="A7085" s="793"/>
      <c r="E7085" s="176"/>
      <c r="F7085" s="176"/>
      <c r="G7085" s="177"/>
      <c r="H7085" s="177"/>
    </row>
    <row r="7086" spans="1:8" x14ac:dyDescent="0.25">
      <c r="A7086" s="793"/>
      <c r="E7086" s="176"/>
      <c r="F7086" s="176"/>
      <c r="G7086" s="177"/>
      <c r="H7086" s="177"/>
    </row>
    <row r="7087" spans="1:8" x14ac:dyDescent="0.25">
      <c r="A7087" s="793"/>
      <c r="E7087" s="176"/>
      <c r="F7087" s="176"/>
      <c r="G7087" s="177"/>
      <c r="H7087" s="177"/>
    </row>
    <row r="7088" spans="1:8" x14ac:dyDescent="0.25">
      <c r="A7088" s="793"/>
      <c r="E7088" s="176"/>
      <c r="F7088" s="176"/>
      <c r="G7088" s="177"/>
      <c r="H7088" s="177"/>
    </row>
    <row r="7089" spans="1:8" x14ac:dyDescent="0.25">
      <c r="A7089" s="793"/>
      <c r="E7089" s="176"/>
      <c r="F7089" s="176"/>
      <c r="G7089" s="177"/>
      <c r="H7089" s="177"/>
    </row>
    <row r="7090" spans="1:8" x14ac:dyDescent="0.25">
      <c r="A7090" s="793"/>
      <c r="E7090" s="176"/>
      <c r="F7090" s="176"/>
      <c r="G7090" s="177"/>
      <c r="H7090" s="177"/>
    </row>
    <row r="7091" spans="1:8" x14ac:dyDescent="0.25">
      <c r="A7091" s="793"/>
      <c r="E7091" s="176"/>
      <c r="F7091" s="176"/>
      <c r="G7091" s="177"/>
      <c r="H7091" s="177"/>
    </row>
    <row r="7092" spans="1:8" x14ac:dyDescent="0.25">
      <c r="A7092" s="793"/>
      <c r="E7092" s="176"/>
      <c r="F7092" s="176"/>
      <c r="G7092" s="177"/>
      <c r="H7092" s="177"/>
    </row>
    <row r="7093" spans="1:8" x14ac:dyDescent="0.25">
      <c r="A7093" s="793"/>
      <c r="E7093" s="176"/>
      <c r="F7093" s="176"/>
      <c r="G7093" s="177"/>
      <c r="H7093" s="177"/>
    </row>
    <row r="7094" spans="1:8" x14ac:dyDescent="0.25">
      <c r="A7094" s="793"/>
      <c r="E7094" s="176"/>
      <c r="F7094" s="176"/>
      <c r="G7094" s="177"/>
      <c r="H7094" s="177"/>
    </row>
    <row r="7095" spans="1:8" x14ac:dyDescent="0.25">
      <c r="A7095" s="793"/>
      <c r="E7095" s="176"/>
      <c r="F7095" s="176"/>
      <c r="G7095" s="177"/>
      <c r="H7095" s="177"/>
    </row>
    <row r="7096" spans="1:8" x14ac:dyDescent="0.25">
      <c r="A7096" s="793"/>
      <c r="E7096" s="176"/>
      <c r="F7096" s="176"/>
      <c r="G7096" s="177"/>
      <c r="H7096" s="177"/>
    </row>
    <row r="7097" spans="1:8" x14ac:dyDescent="0.25">
      <c r="A7097" s="793"/>
      <c r="E7097" s="176"/>
      <c r="F7097" s="176"/>
      <c r="G7097" s="177"/>
      <c r="H7097" s="177"/>
    </row>
    <row r="7098" spans="1:8" x14ac:dyDescent="0.25">
      <c r="A7098" s="793"/>
      <c r="E7098" s="176"/>
      <c r="F7098" s="176"/>
      <c r="G7098" s="177"/>
      <c r="H7098" s="177"/>
    </row>
    <row r="7099" spans="1:8" x14ac:dyDescent="0.25">
      <c r="A7099" s="793"/>
      <c r="E7099" s="176"/>
      <c r="F7099" s="176"/>
      <c r="G7099" s="177"/>
      <c r="H7099" s="177"/>
    </row>
    <row r="7100" spans="1:8" x14ac:dyDescent="0.25">
      <c r="A7100" s="793"/>
      <c r="E7100" s="176"/>
      <c r="F7100" s="176"/>
      <c r="G7100" s="177"/>
      <c r="H7100" s="177"/>
    </row>
    <row r="7101" spans="1:8" x14ac:dyDescent="0.25">
      <c r="A7101" s="793"/>
      <c r="E7101" s="176"/>
      <c r="F7101" s="176"/>
      <c r="G7101" s="177"/>
      <c r="H7101" s="177"/>
    </row>
    <row r="7102" spans="1:8" x14ac:dyDescent="0.25">
      <c r="A7102" s="793"/>
      <c r="E7102" s="176"/>
      <c r="F7102" s="176"/>
      <c r="G7102" s="177"/>
      <c r="H7102" s="177"/>
    </row>
    <row r="7103" spans="1:8" x14ac:dyDescent="0.25">
      <c r="A7103" s="793"/>
      <c r="E7103" s="176"/>
      <c r="F7103" s="176"/>
      <c r="G7103" s="177"/>
      <c r="H7103" s="177"/>
    </row>
    <row r="7104" spans="1:8" x14ac:dyDescent="0.25">
      <c r="A7104" s="793"/>
      <c r="E7104" s="176"/>
      <c r="F7104" s="176"/>
      <c r="G7104" s="177"/>
      <c r="H7104" s="177"/>
    </row>
    <row r="7105" spans="1:8" x14ac:dyDescent="0.25">
      <c r="A7105" s="793"/>
      <c r="E7105" s="176"/>
      <c r="F7105" s="176"/>
      <c r="G7105" s="177"/>
      <c r="H7105" s="177"/>
    </row>
    <row r="7106" spans="1:8" x14ac:dyDescent="0.25">
      <c r="A7106" s="793"/>
      <c r="E7106" s="176"/>
      <c r="F7106" s="176"/>
      <c r="G7106" s="177"/>
      <c r="H7106" s="177"/>
    </row>
    <row r="7107" spans="1:8" x14ac:dyDescent="0.25">
      <c r="A7107" s="793"/>
      <c r="E7107" s="176"/>
      <c r="F7107" s="176"/>
      <c r="G7107" s="177"/>
      <c r="H7107" s="177"/>
    </row>
    <row r="7108" spans="1:8" x14ac:dyDescent="0.25">
      <c r="A7108" s="793"/>
      <c r="E7108" s="176"/>
      <c r="F7108" s="176"/>
      <c r="G7108" s="177"/>
      <c r="H7108" s="177"/>
    </row>
    <row r="7109" spans="1:8" x14ac:dyDescent="0.25">
      <c r="A7109" s="793"/>
      <c r="E7109" s="176"/>
      <c r="F7109" s="176"/>
      <c r="G7109" s="177"/>
      <c r="H7109" s="177"/>
    </row>
    <row r="7110" spans="1:8" x14ac:dyDescent="0.25">
      <c r="A7110" s="793"/>
      <c r="E7110" s="176"/>
      <c r="F7110" s="176"/>
      <c r="G7110" s="177"/>
      <c r="H7110" s="177"/>
    </row>
    <row r="7111" spans="1:8" x14ac:dyDescent="0.25">
      <c r="A7111" s="793"/>
      <c r="E7111" s="176"/>
      <c r="F7111" s="176"/>
      <c r="G7111" s="177"/>
      <c r="H7111" s="177"/>
    </row>
    <row r="7112" spans="1:8" x14ac:dyDescent="0.25">
      <c r="A7112" s="793"/>
      <c r="E7112" s="176"/>
      <c r="F7112" s="176"/>
      <c r="G7112" s="177"/>
      <c r="H7112" s="177"/>
    </row>
    <row r="7113" spans="1:8" x14ac:dyDescent="0.25">
      <c r="A7113" s="793"/>
      <c r="E7113" s="176"/>
      <c r="F7113" s="176"/>
      <c r="G7113" s="177"/>
      <c r="H7113" s="177"/>
    </row>
    <row r="7114" spans="1:8" x14ac:dyDescent="0.25">
      <c r="A7114" s="793"/>
      <c r="E7114" s="176"/>
      <c r="F7114" s="176"/>
      <c r="G7114" s="177"/>
      <c r="H7114" s="177"/>
    </row>
    <row r="7115" spans="1:8" x14ac:dyDescent="0.25">
      <c r="A7115" s="793"/>
      <c r="E7115" s="176"/>
      <c r="F7115" s="176"/>
      <c r="G7115" s="177"/>
      <c r="H7115" s="177"/>
    </row>
    <row r="7116" spans="1:8" x14ac:dyDescent="0.25">
      <c r="A7116" s="793"/>
      <c r="E7116" s="176"/>
      <c r="F7116" s="176"/>
      <c r="G7116" s="177"/>
      <c r="H7116" s="177"/>
    </row>
    <row r="7117" spans="1:8" x14ac:dyDescent="0.25">
      <c r="A7117" s="793"/>
      <c r="E7117" s="176"/>
      <c r="F7117" s="176"/>
      <c r="G7117" s="177"/>
      <c r="H7117" s="177"/>
    </row>
    <row r="7118" spans="1:8" x14ac:dyDescent="0.25">
      <c r="A7118" s="793"/>
      <c r="E7118" s="176"/>
      <c r="F7118" s="176"/>
      <c r="G7118" s="177"/>
      <c r="H7118" s="177"/>
    </row>
    <row r="7119" spans="1:8" x14ac:dyDescent="0.25">
      <c r="A7119" s="793"/>
      <c r="E7119" s="176"/>
      <c r="F7119" s="176"/>
      <c r="G7119" s="177"/>
      <c r="H7119" s="177"/>
    </row>
    <row r="7120" spans="1:8" x14ac:dyDescent="0.25">
      <c r="A7120" s="793"/>
      <c r="E7120" s="176"/>
      <c r="F7120" s="176"/>
      <c r="G7120" s="177"/>
      <c r="H7120" s="177"/>
    </row>
    <row r="7121" spans="1:8" x14ac:dyDescent="0.25">
      <c r="A7121" s="793"/>
      <c r="E7121" s="176"/>
      <c r="F7121" s="176"/>
      <c r="G7121" s="177"/>
      <c r="H7121" s="177"/>
    </row>
    <row r="7122" spans="1:8" x14ac:dyDescent="0.25">
      <c r="A7122" s="793"/>
      <c r="E7122" s="176"/>
      <c r="F7122" s="176"/>
      <c r="G7122" s="177"/>
      <c r="H7122" s="177"/>
    </row>
    <row r="7123" spans="1:8" x14ac:dyDescent="0.25">
      <c r="A7123" s="793"/>
      <c r="E7123" s="176"/>
      <c r="F7123" s="176"/>
      <c r="G7123" s="177"/>
      <c r="H7123" s="177"/>
    </row>
    <row r="7124" spans="1:8" x14ac:dyDescent="0.25">
      <c r="A7124" s="793"/>
      <c r="E7124" s="176"/>
      <c r="F7124" s="176"/>
      <c r="G7124" s="177"/>
      <c r="H7124" s="177"/>
    </row>
    <row r="7125" spans="1:8" x14ac:dyDescent="0.25">
      <c r="A7125" s="793"/>
      <c r="E7125" s="176"/>
      <c r="F7125" s="176"/>
      <c r="G7125" s="177"/>
      <c r="H7125" s="177"/>
    </row>
    <row r="7126" spans="1:8" x14ac:dyDescent="0.25">
      <c r="A7126" s="793"/>
      <c r="E7126" s="176"/>
      <c r="F7126" s="176"/>
      <c r="G7126" s="177"/>
      <c r="H7126" s="177"/>
    </row>
    <row r="7127" spans="1:8" x14ac:dyDescent="0.25">
      <c r="A7127" s="793"/>
      <c r="E7127" s="176"/>
      <c r="F7127" s="176"/>
      <c r="G7127" s="177"/>
      <c r="H7127" s="177"/>
    </row>
    <row r="7128" spans="1:8" x14ac:dyDescent="0.25">
      <c r="A7128" s="793"/>
      <c r="E7128" s="176"/>
      <c r="F7128" s="176"/>
      <c r="G7128" s="177"/>
      <c r="H7128" s="177"/>
    </row>
    <row r="7129" spans="1:8" x14ac:dyDescent="0.25">
      <c r="A7129" s="793"/>
      <c r="E7129" s="176"/>
      <c r="F7129" s="176"/>
      <c r="G7129" s="177"/>
      <c r="H7129" s="177"/>
    </row>
    <row r="7130" spans="1:8" x14ac:dyDescent="0.25">
      <c r="A7130" s="793"/>
      <c r="E7130" s="176"/>
      <c r="F7130" s="176"/>
      <c r="G7130" s="177"/>
      <c r="H7130" s="177"/>
    </row>
    <row r="7131" spans="1:8" x14ac:dyDescent="0.25">
      <c r="A7131" s="793"/>
      <c r="E7131" s="176"/>
      <c r="F7131" s="176"/>
      <c r="G7131" s="177"/>
      <c r="H7131" s="177"/>
    </row>
    <row r="7132" spans="1:8" x14ac:dyDescent="0.25">
      <c r="A7132" s="793"/>
      <c r="E7132" s="176"/>
      <c r="F7132" s="176"/>
      <c r="G7132" s="177"/>
      <c r="H7132" s="177"/>
    </row>
    <row r="7133" spans="1:8" x14ac:dyDescent="0.25">
      <c r="A7133" s="793"/>
      <c r="E7133" s="176"/>
      <c r="F7133" s="176"/>
      <c r="G7133" s="177"/>
      <c r="H7133" s="177"/>
    </row>
    <row r="7134" spans="1:8" x14ac:dyDescent="0.25">
      <c r="A7134" s="793"/>
      <c r="E7134" s="176"/>
      <c r="F7134" s="176"/>
      <c r="G7134" s="177"/>
      <c r="H7134" s="177"/>
    </row>
    <row r="7135" spans="1:8" x14ac:dyDescent="0.25">
      <c r="A7135" s="793"/>
      <c r="E7135" s="176"/>
      <c r="F7135" s="176"/>
      <c r="G7135" s="177"/>
      <c r="H7135" s="177"/>
    </row>
    <row r="7136" spans="1:8" x14ac:dyDescent="0.25">
      <c r="A7136" s="793"/>
      <c r="E7136" s="176"/>
      <c r="F7136" s="176"/>
      <c r="G7136" s="177"/>
      <c r="H7136" s="177"/>
    </row>
    <row r="7137" spans="1:8" x14ac:dyDescent="0.25">
      <c r="A7137" s="793"/>
      <c r="E7137" s="176"/>
      <c r="F7137" s="176"/>
      <c r="G7137" s="177"/>
      <c r="H7137" s="177"/>
    </row>
    <row r="7138" spans="1:8" x14ac:dyDescent="0.25">
      <c r="A7138" s="793"/>
      <c r="E7138" s="176"/>
      <c r="F7138" s="176"/>
      <c r="G7138" s="177"/>
      <c r="H7138" s="177"/>
    </row>
    <row r="7139" spans="1:8" x14ac:dyDescent="0.25">
      <c r="A7139" s="793"/>
      <c r="E7139" s="176"/>
      <c r="F7139" s="176"/>
      <c r="G7139" s="177"/>
      <c r="H7139" s="177"/>
    </row>
    <row r="7140" spans="1:8" x14ac:dyDescent="0.25">
      <c r="A7140" s="793"/>
      <c r="E7140" s="176"/>
      <c r="F7140" s="176"/>
      <c r="G7140" s="177"/>
      <c r="H7140" s="177"/>
    </row>
    <row r="7141" spans="1:8" x14ac:dyDescent="0.25">
      <c r="A7141" s="793"/>
      <c r="E7141" s="176"/>
      <c r="F7141" s="176"/>
      <c r="G7141" s="177"/>
      <c r="H7141" s="177"/>
    </row>
    <row r="7142" spans="1:8" x14ac:dyDescent="0.25">
      <c r="A7142" s="793"/>
      <c r="E7142" s="176"/>
      <c r="F7142" s="176"/>
      <c r="G7142" s="177"/>
      <c r="H7142" s="177"/>
    </row>
    <row r="7143" spans="1:8" x14ac:dyDescent="0.25">
      <c r="A7143" s="793"/>
      <c r="E7143" s="176"/>
      <c r="F7143" s="176"/>
      <c r="G7143" s="177"/>
      <c r="H7143" s="177"/>
    </row>
    <row r="7144" spans="1:8" x14ac:dyDescent="0.25">
      <c r="A7144" s="793"/>
      <c r="E7144" s="176"/>
      <c r="F7144" s="176"/>
      <c r="G7144" s="177"/>
      <c r="H7144" s="177"/>
    </row>
    <row r="7145" spans="1:8" x14ac:dyDescent="0.25">
      <c r="A7145" s="793"/>
      <c r="E7145" s="176"/>
      <c r="F7145" s="176"/>
      <c r="G7145" s="177"/>
      <c r="H7145" s="177"/>
    </row>
    <row r="7146" spans="1:8" x14ac:dyDescent="0.25">
      <c r="A7146" s="793"/>
      <c r="E7146" s="176"/>
      <c r="F7146" s="176"/>
      <c r="G7146" s="177"/>
      <c r="H7146" s="177"/>
    </row>
    <row r="7147" spans="1:8" x14ac:dyDescent="0.25">
      <c r="A7147" s="793"/>
      <c r="E7147" s="176"/>
      <c r="F7147" s="176"/>
      <c r="G7147" s="177"/>
      <c r="H7147" s="177"/>
    </row>
    <row r="7148" spans="1:8" x14ac:dyDescent="0.25">
      <c r="A7148" s="793"/>
      <c r="E7148" s="176"/>
      <c r="F7148" s="176"/>
      <c r="G7148" s="177"/>
      <c r="H7148" s="177"/>
    </row>
    <row r="7149" spans="1:8" x14ac:dyDescent="0.25">
      <c r="A7149" s="793"/>
      <c r="E7149" s="176"/>
      <c r="F7149" s="176"/>
      <c r="G7149" s="177"/>
      <c r="H7149" s="177"/>
    </row>
    <row r="7150" spans="1:8" x14ac:dyDescent="0.25">
      <c r="A7150" s="793"/>
      <c r="E7150" s="176"/>
      <c r="F7150" s="176"/>
      <c r="G7150" s="177"/>
      <c r="H7150" s="177"/>
    </row>
    <row r="7151" spans="1:8" x14ac:dyDescent="0.25">
      <c r="A7151" s="793"/>
      <c r="E7151" s="176"/>
      <c r="F7151" s="176"/>
      <c r="G7151" s="177"/>
      <c r="H7151" s="177"/>
    </row>
    <row r="7152" spans="1:8" x14ac:dyDescent="0.25">
      <c r="A7152" s="793"/>
      <c r="E7152" s="176"/>
      <c r="F7152" s="176"/>
      <c r="G7152" s="177"/>
      <c r="H7152" s="177"/>
    </row>
    <row r="7153" spans="1:8" x14ac:dyDescent="0.25">
      <c r="A7153" s="793"/>
      <c r="E7153" s="176"/>
      <c r="F7153" s="176"/>
      <c r="G7153" s="177"/>
      <c r="H7153" s="177"/>
    </row>
    <row r="7154" spans="1:8" x14ac:dyDescent="0.25">
      <c r="A7154" s="793"/>
      <c r="E7154" s="176"/>
      <c r="F7154" s="176"/>
      <c r="G7154" s="177"/>
      <c r="H7154" s="177"/>
    </row>
    <row r="7155" spans="1:8" x14ac:dyDescent="0.25">
      <c r="A7155" s="793"/>
      <c r="E7155" s="176"/>
      <c r="F7155" s="176"/>
      <c r="G7155" s="177"/>
      <c r="H7155" s="177"/>
    </row>
    <row r="7156" spans="1:8" x14ac:dyDescent="0.25">
      <c r="A7156" s="793"/>
      <c r="E7156" s="176"/>
      <c r="F7156" s="176"/>
      <c r="G7156" s="177"/>
      <c r="H7156" s="177"/>
    </row>
    <row r="7157" spans="1:8" x14ac:dyDescent="0.25">
      <c r="A7157" s="793"/>
      <c r="E7157" s="176"/>
      <c r="F7157" s="176"/>
      <c r="G7157" s="177"/>
      <c r="H7157" s="177"/>
    </row>
    <row r="7158" spans="1:8" x14ac:dyDescent="0.25">
      <c r="A7158" s="793"/>
      <c r="E7158" s="176"/>
      <c r="F7158" s="176"/>
      <c r="G7158" s="177"/>
      <c r="H7158" s="177"/>
    </row>
    <row r="7159" spans="1:8" x14ac:dyDescent="0.25">
      <c r="A7159" s="793"/>
      <c r="E7159" s="176"/>
      <c r="F7159" s="176"/>
      <c r="G7159" s="177"/>
      <c r="H7159" s="177"/>
    </row>
    <row r="7160" spans="1:8" x14ac:dyDescent="0.25">
      <c r="A7160" s="793"/>
      <c r="E7160" s="176"/>
      <c r="F7160" s="176"/>
      <c r="G7160" s="177"/>
      <c r="H7160" s="177"/>
    </row>
    <row r="7161" spans="1:8" x14ac:dyDescent="0.25">
      <c r="A7161" s="793"/>
      <c r="E7161" s="176"/>
      <c r="F7161" s="176"/>
      <c r="G7161" s="177"/>
      <c r="H7161" s="177"/>
    </row>
    <row r="7162" spans="1:8" x14ac:dyDescent="0.25">
      <c r="A7162" s="793"/>
      <c r="E7162" s="176"/>
      <c r="F7162" s="176"/>
      <c r="G7162" s="177"/>
      <c r="H7162" s="177"/>
    </row>
    <row r="7163" spans="1:8" x14ac:dyDescent="0.25">
      <c r="A7163" s="793"/>
      <c r="E7163" s="176"/>
      <c r="F7163" s="176"/>
      <c r="G7163" s="177"/>
      <c r="H7163" s="177"/>
    </row>
    <row r="7164" spans="1:8" x14ac:dyDescent="0.25">
      <c r="A7164" s="793"/>
      <c r="E7164" s="176"/>
      <c r="F7164" s="176"/>
      <c r="G7164" s="177"/>
      <c r="H7164" s="177"/>
    </row>
    <row r="7165" spans="1:8" x14ac:dyDescent="0.25">
      <c r="A7165" s="793"/>
      <c r="E7165" s="176"/>
      <c r="F7165" s="176"/>
      <c r="G7165" s="177"/>
      <c r="H7165" s="177"/>
    </row>
    <row r="7166" spans="1:8" x14ac:dyDescent="0.25">
      <c r="A7166" s="793"/>
      <c r="E7166" s="176"/>
      <c r="F7166" s="176"/>
      <c r="G7166" s="177"/>
      <c r="H7166" s="177"/>
    </row>
    <row r="7167" spans="1:8" x14ac:dyDescent="0.25">
      <c r="A7167" s="793"/>
      <c r="E7167" s="176"/>
      <c r="F7167" s="176"/>
      <c r="G7167" s="177"/>
      <c r="H7167" s="177"/>
    </row>
    <row r="7168" spans="1:8" x14ac:dyDescent="0.25">
      <c r="A7168" s="793"/>
      <c r="E7168" s="176"/>
      <c r="F7168" s="176"/>
      <c r="G7168" s="177"/>
      <c r="H7168" s="177"/>
    </row>
    <row r="7169" spans="1:8" x14ac:dyDescent="0.25">
      <c r="A7169" s="793"/>
      <c r="E7169" s="176"/>
      <c r="F7169" s="176"/>
      <c r="G7169" s="177"/>
      <c r="H7169" s="177"/>
    </row>
    <row r="7170" spans="1:8" x14ac:dyDescent="0.25">
      <c r="A7170" s="793"/>
      <c r="E7170" s="176"/>
      <c r="F7170" s="176"/>
      <c r="G7170" s="177"/>
      <c r="H7170" s="177"/>
    </row>
    <row r="7171" spans="1:8" x14ac:dyDescent="0.25">
      <c r="A7171" s="793"/>
      <c r="E7171" s="176"/>
      <c r="F7171" s="176"/>
      <c r="G7171" s="177"/>
      <c r="H7171" s="177"/>
    </row>
    <row r="7172" spans="1:8" x14ac:dyDescent="0.25">
      <c r="A7172" s="793"/>
      <c r="E7172" s="176"/>
      <c r="F7172" s="176"/>
      <c r="G7172" s="177"/>
      <c r="H7172" s="177"/>
    </row>
    <row r="7173" spans="1:8" x14ac:dyDescent="0.25">
      <c r="A7173" s="793"/>
      <c r="E7173" s="176"/>
      <c r="F7173" s="176"/>
      <c r="G7173" s="177"/>
      <c r="H7173" s="177"/>
    </row>
    <row r="7174" spans="1:8" x14ac:dyDescent="0.25">
      <c r="A7174" s="793"/>
      <c r="E7174" s="176"/>
      <c r="F7174" s="176"/>
      <c r="G7174" s="177"/>
      <c r="H7174" s="177"/>
    </row>
    <row r="7175" spans="1:8" x14ac:dyDescent="0.25">
      <c r="A7175" s="793"/>
      <c r="E7175" s="176"/>
      <c r="F7175" s="176"/>
      <c r="G7175" s="177"/>
      <c r="H7175" s="177"/>
    </row>
    <row r="7176" spans="1:8" x14ac:dyDescent="0.25">
      <c r="A7176" s="793"/>
      <c r="E7176" s="176"/>
      <c r="F7176" s="176"/>
      <c r="G7176" s="177"/>
      <c r="H7176" s="177"/>
    </row>
    <row r="7177" spans="1:8" x14ac:dyDescent="0.25">
      <c r="A7177" s="793"/>
      <c r="E7177" s="176"/>
      <c r="F7177" s="176"/>
      <c r="G7177" s="177"/>
      <c r="H7177" s="177"/>
    </row>
    <row r="7178" spans="1:8" x14ac:dyDescent="0.25">
      <c r="A7178" s="793"/>
      <c r="E7178" s="176"/>
      <c r="F7178" s="176"/>
      <c r="G7178" s="177"/>
      <c r="H7178" s="177"/>
    </row>
    <row r="7179" spans="1:8" x14ac:dyDescent="0.25">
      <c r="A7179" s="793"/>
      <c r="E7179" s="176"/>
      <c r="F7179" s="176"/>
      <c r="G7179" s="177"/>
      <c r="H7179" s="177"/>
    </row>
    <row r="7180" spans="1:8" x14ac:dyDescent="0.25">
      <c r="A7180" s="793"/>
      <c r="E7180" s="176"/>
      <c r="F7180" s="176"/>
      <c r="G7180" s="177"/>
      <c r="H7180" s="177"/>
    </row>
    <row r="7181" spans="1:8" x14ac:dyDescent="0.25">
      <c r="A7181" s="793"/>
      <c r="E7181" s="176"/>
      <c r="F7181" s="176"/>
      <c r="G7181" s="177"/>
      <c r="H7181" s="177"/>
    </row>
    <row r="7182" spans="1:8" x14ac:dyDescent="0.25">
      <c r="A7182" s="793"/>
      <c r="E7182" s="176"/>
      <c r="F7182" s="176"/>
      <c r="G7182" s="177"/>
      <c r="H7182" s="177"/>
    </row>
    <row r="7183" spans="1:8" x14ac:dyDescent="0.25">
      <c r="A7183" s="793"/>
      <c r="E7183" s="176"/>
      <c r="F7183" s="176"/>
      <c r="G7183" s="177"/>
      <c r="H7183" s="177"/>
    </row>
    <row r="7184" spans="1:8" x14ac:dyDescent="0.25">
      <c r="A7184" s="793"/>
      <c r="E7184" s="176"/>
      <c r="F7184" s="176"/>
      <c r="G7184" s="177"/>
      <c r="H7184" s="177"/>
    </row>
    <row r="7185" spans="1:8" x14ac:dyDescent="0.25">
      <c r="A7185" s="793"/>
      <c r="E7185" s="176"/>
      <c r="F7185" s="176"/>
      <c r="G7185" s="177"/>
      <c r="H7185" s="177"/>
    </row>
    <row r="7186" spans="1:8" x14ac:dyDescent="0.25">
      <c r="A7186" s="793"/>
      <c r="E7186" s="176"/>
      <c r="F7186" s="176"/>
      <c r="G7186" s="177"/>
      <c r="H7186" s="177"/>
    </row>
    <row r="7187" spans="1:8" x14ac:dyDescent="0.25">
      <c r="A7187" s="793"/>
      <c r="E7187" s="176"/>
      <c r="F7187" s="176"/>
      <c r="G7187" s="177"/>
      <c r="H7187" s="177"/>
    </row>
    <row r="7188" spans="1:8" x14ac:dyDescent="0.25">
      <c r="A7188" s="793"/>
      <c r="E7188" s="176"/>
      <c r="F7188" s="176"/>
      <c r="G7188" s="177"/>
      <c r="H7188" s="177"/>
    </row>
    <row r="7189" spans="1:8" x14ac:dyDescent="0.25">
      <c r="A7189" s="793"/>
      <c r="E7189" s="176"/>
      <c r="F7189" s="176"/>
      <c r="G7189" s="177"/>
      <c r="H7189" s="177"/>
    </row>
    <row r="7190" spans="1:8" x14ac:dyDescent="0.25">
      <c r="A7190" s="793"/>
      <c r="E7190" s="176"/>
      <c r="F7190" s="176"/>
      <c r="G7190" s="177"/>
      <c r="H7190" s="177"/>
    </row>
    <row r="7191" spans="1:8" x14ac:dyDescent="0.25">
      <c r="A7191" s="793"/>
      <c r="E7191" s="176"/>
      <c r="F7191" s="176"/>
      <c r="G7191" s="177"/>
      <c r="H7191" s="177"/>
    </row>
    <row r="7192" spans="1:8" x14ac:dyDescent="0.25">
      <c r="A7192" s="793"/>
      <c r="E7192" s="176"/>
      <c r="F7192" s="176"/>
      <c r="G7192" s="177"/>
      <c r="H7192" s="177"/>
    </row>
    <row r="7193" spans="1:8" x14ac:dyDescent="0.25">
      <c r="A7193" s="793"/>
      <c r="E7193" s="176"/>
      <c r="F7193" s="176"/>
      <c r="G7193" s="177"/>
      <c r="H7193" s="177"/>
    </row>
    <row r="7194" spans="1:8" x14ac:dyDescent="0.25">
      <c r="A7194" s="793"/>
      <c r="E7194" s="176"/>
      <c r="F7194" s="176"/>
      <c r="G7194" s="177"/>
      <c r="H7194" s="177"/>
    </row>
    <row r="7195" spans="1:8" x14ac:dyDescent="0.25">
      <c r="A7195" s="793"/>
      <c r="E7195" s="176"/>
      <c r="F7195" s="176"/>
      <c r="G7195" s="177"/>
      <c r="H7195" s="177"/>
    </row>
    <row r="7196" spans="1:8" x14ac:dyDescent="0.25">
      <c r="A7196" s="793"/>
      <c r="E7196" s="176"/>
      <c r="F7196" s="176"/>
      <c r="G7196" s="177"/>
      <c r="H7196" s="177"/>
    </row>
    <row r="7197" spans="1:8" x14ac:dyDescent="0.25">
      <c r="A7197" s="793"/>
      <c r="E7197" s="176"/>
      <c r="F7197" s="176"/>
      <c r="G7197" s="177"/>
      <c r="H7197" s="177"/>
    </row>
    <row r="7198" spans="1:8" x14ac:dyDescent="0.25">
      <c r="A7198" s="793"/>
      <c r="E7198" s="176"/>
      <c r="F7198" s="176"/>
      <c r="G7198" s="177"/>
      <c r="H7198" s="177"/>
    </row>
    <row r="7199" spans="1:8" x14ac:dyDescent="0.25">
      <c r="A7199" s="793"/>
      <c r="E7199" s="176"/>
      <c r="F7199" s="176"/>
      <c r="G7199" s="177"/>
      <c r="H7199" s="177"/>
    </row>
    <row r="7200" spans="1:8" x14ac:dyDescent="0.25">
      <c r="A7200" s="793"/>
      <c r="E7200" s="176"/>
      <c r="F7200" s="176"/>
      <c r="G7200" s="177"/>
      <c r="H7200" s="177"/>
    </row>
    <row r="7201" spans="1:8" x14ac:dyDescent="0.25">
      <c r="A7201" s="793"/>
      <c r="E7201" s="176"/>
      <c r="F7201" s="176"/>
      <c r="G7201" s="177"/>
      <c r="H7201" s="177"/>
    </row>
    <row r="7202" spans="1:8" x14ac:dyDescent="0.25">
      <c r="A7202" s="793"/>
      <c r="E7202" s="176"/>
      <c r="F7202" s="176"/>
      <c r="G7202" s="177"/>
      <c r="H7202" s="177"/>
    </row>
    <row r="7203" spans="1:8" x14ac:dyDescent="0.25">
      <c r="A7203" s="793"/>
      <c r="E7203" s="176"/>
      <c r="F7203" s="176"/>
      <c r="G7203" s="177"/>
      <c r="H7203" s="177"/>
    </row>
    <row r="7204" spans="1:8" x14ac:dyDescent="0.25">
      <c r="A7204" s="793"/>
      <c r="E7204" s="176"/>
      <c r="F7204" s="176"/>
      <c r="G7204" s="177"/>
      <c r="H7204" s="177"/>
    </row>
    <row r="7205" spans="1:8" x14ac:dyDescent="0.25">
      <c r="A7205" s="793"/>
      <c r="E7205" s="176"/>
      <c r="F7205" s="176"/>
      <c r="G7205" s="177"/>
      <c r="H7205" s="177"/>
    </row>
    <row r="7206" spans="1:8" x14ac:dyDescent="0.25">
      <c r="A7206" s="793"/>
      <c r="E7206" s="176"/>
      <c r="F7206" s="176"/>
      <c r="G7206" s="177"/>
      <c r="H7206" s="177"/>
    </row>
    <row r="7207" spans="1:8" x14ac:dyDescent="0.25">
      <c r="A7207" s="793"/>
      <c r="E7207" s="176"/>
      <c r="F7207" s="176"/>
      <c r="G7207" s="177"/>
      <c r="H7207" s="177"/>
    </row>
    <row r="7208" spans="1:8" x14ac:dyDescent="0.25">
      <c r="A7208" s="793"/>
      <c r="E7208" s="176"/>
      <c r="F7208" s="176"/>
      <c r="G7208" s="177"/>
      <c r="H7208" s="177"/>
    </row>
    <row r="7209" spans="1:8" x14ac:dyDescent="0.25">
      <c r="A7209" s="793"/>
      <c r="E7209" s="176"/>
      <c r="F7209" s="176"/>
      <c r="G7209" s="177"/>
      <c r="H7209" s="177"/>
    </row>
    <row r="7210" spans="1:8" x14ac:dyDescent="0.25">
      <c r="A7210" s="793"/>
      <c r="E7210" s="176"/>
      <c r="F7210" s="176"/>
      <c r="G7210" s="177"/>
      <c r="H7210" s="177"/>
    </row>
    <row r="7211" spans="1:8" x14ac:dyDescent="0.25">
      <c r="A7211" s="793"/>
      <c r="E7211" s="176"/>
      <c r="F7211" s="176"/>
      <c r="G7211" s="177"/>
      <c r="H7211" s="177"/>
    </row>
    <row r="7212" spans="1:8" x14ac:dyDescent="0.25">
      <c r="A7212" s="793"/>
      <c r="E7212" s="176"/>
      <c r="F7212" s="176"/>
      <c r="G7212" s="177"/>
      <c r="H7212" s="177"/>
    </row>
    <row r="7213" spans="1:8" x14ac:dyDescent="0.25">
      <c r="A7213" s="793"/>
      <c r="E7213" s="176"/>
      <c r="F7213" s="176"/>
      <c r="G7213" s="177"/>
      <c r="H7213" s="177"/>
    </row>
    <row r="7214" spans="1:8" x14ac:dyDescent="0.25">
      <c r="A7214" s="793"/>
      <c r="E7214" s="176"/>
      <c r="F7214" s="176"/>
      <c r="G7214" s="177"/>
      <c r="H7214" s="177"/>
    </row>
    <row r="7215" spans="1:8" x14ac:dyDescent="0.25">
      <c r="A7215" s="793"/>
      <c r="E7215" s="176"/>
      <c r="F7215" s="176"/>
      <c r="G7215" s="177"/>
      <c r="H7215" s="177"/>
    </row>
    <row r="7216" spans="1:8" x14ac:dyDescent="0.25">
      <c r="A7216" s="793"/>
      <c r="E7216" s="176"/>
      <c r="F7216" s="176"/>
      <c r="G7216" s="177"/>
      <c r="H7216" s="177"/>
    </row>
    <row r="7217" spans="1:8" x14ac:dyDescent="0.25">
      <c r="A7217" s="793"/>
      <c r="E7217" s="176"/>
      <c r="F7217" s="176"/>
      <c r="G7217" s="177"/>
      <c r="H7217" s="177"/>
    </row>
    <row r="7218" spans="1:8" x14ac:dyDescent="0.25">
      <c r="A7218" s="793"/>
      <c r="E7218" s="176"/>
      <c r="F7218" s="176"/>
      <c r="G7218" s="177"/>
      <c r="H7218" s="177"/>
    </row>
    <row r="7219" spans="1:8" x14ac:dyDescent="0.25">
      <c r="A7219" s="793"/>
      <c r="E7219" s="176"/>
      <c r="F7219" s="176"/>
      <c r="G7219" s="177"/>
      <c r="H7219" s="177"/>
    </row>
    <row r="7220" spans="1:8" x14ac:dyDescent="0.25">
      <c r="A7220" s="793"/>
      <c r="E7220" s="176"/>
      <c r="F7220" s="176"/>
      <c r="G7220" s="177"/>
      <c r="H7220" s="177"/>
    </row>
    <row r="7221" spans="1:8" x14ac:dyDescent="0.25">
      <c r="A7221" s="793"/>
      <c r="E7221" s="176"/>
      <c r="F7221" s="176"/>
      <c r="G7221" s="177"/>
      <c r="H7221" s="177"/>
    </row>
    <row r="7222" spans="1:8" x14ac:dyDescent="0.25">
      <c r="A7222" s="793"/>
      <c r="E7222" s="176"/>
      <c r="F7222" s="176"/>
      <c r="G7222" s="177"/>
      <c r="H7222" s="177"/>
    </row>
    <row r="7223" spans="1:8" x14ac:dyDescent="0.25">
      <c r="A7223" s="793"/>
      <c r="E7223" s="176"/>
      <c r="F7223" s="176"/>
      <c r="G7223" s="177"/>
      <c r="H7223" s="177"/>
    </row>
    <row r="7224" spans="1:8" x14ac:dyDescent="0.25">
      <c r="A7224" s="793"/>
      <c r="E7224" s="176"/>
      <c r="F7224" s="176"/>
      <c r="G7224" s="177"/>
      <c r="H7224" s="177"/>
    </row>
    <row r="7225" spans="1:8" x14ac:dyDescent="0.25">
      <c r="A7225" s="793"/>
      <c r="E7225" s="176"/>
      <c r="F7225" s="176"/>
      <c r="G7225" s="177"/>
      <c r="H7225" s="177"/>
    </row>
    <row r="7226" spans="1:8" x14ac:dyDescent="0.25">
      <c r="A7226" s="793"/>
      <c r="E7226" s="176"/>
      <c r="F7226" s="176"/>
      <c r="G7226" s="177"/>
      <c r="H7226" s="177"/>
    </row>
    <row r="7227" spans="1:8" x14ac:dyDescent="0.25">
      <c r="A7227" s="793"/>
      <c r="E7227" s="176"/>
      <c r="F7227" s="176"/>
      <c r="G7227" s="177"/>
      <c r="H7227" s="177"/>
    </row>
    <row r="7228" spans="1:8" x14ac:dyDescent="0.25">
      <c r="A7228" s="793"/>
      <c r="E7228" s="176"/>
      <c r="F7228" s="176"/>
      <c r="G7228" s="177"/>
      <c r="H7228" s="177"/>
    </row>
    <row r="7229" spans="1:8" x14ac:dyDescent="0.25">
      <c r="A7229" s="793"/>
      <c r="E7229" s="176"/>
      <c r="F7229" s="176"/>
      <c r="G7229" s="177"/>
      <c r="H7229" s="177"/>
    </row>
    <row r="7230" spans="1:8" x14ac:dyDescent="0.25">
      <c r="A7230" s="793"/>
      <c r="E7230" s="176"/>
      <c r="F7230" s="176"/>
      <c r="G7230" s="177"/>
      <c r="H7230" s="177"/>
    </row>
    <row r="7231" spans="1:8" x14ac:dyDescent="0.25">
      <c r="A7231" s="793"/>
      <c r="E7231" s="176"/>
      <c r="F7231" s="176"/>
      <c r="G7231" s="177"/>
      <c r="H7231" s="177"/>
    </row>
    <row r="7232" spans="1:8" x14ac:dyDescent="0.25">
      <c r="A7232" s="793"/>
      <c r="E7232" s="176"/>
      <c r="F7232" s="176"/>
      <c r="G7232" s="177"/>
      <c r="H7232" s="177"/>
    </row>
    <row r="7233" spans="1:8" x14ac:dyDescent="0.25">
      <c r="A7233" s="793"/>
      <c r="E7233" s="176"/>
      <c r="F7233" s="176"/>
      <c r="G7233" s="177"/>
      <c r="H7233" s="177"/>
    </row>
    <row r="7234" spans="1:8" x14ac:dyDescent="0.25">
      <c r="A7234" s="793"/>
      <c r="E7234" s="176"/>
      <c r="F7234" s="176"/>
      <c r="G7234" s="177"/>
      <c r="H7234" s="177"/>
    </row>
    <row r="7235" spans="1:8" x14ac:dyDescent="0.25">
      <c r="A7235" s="793"/>
      <c r="E7235" s="176"/>
      <c r="F7235" s="176"/>
      <c r="G7235" s="177"/>
      <c r="H7235" s="177"/>
    </row>
    <row r="7236" spans="1:8" x14ac:dyDescent="0.25">
      <c r="A7236" s="793"/>
      <c r="E7236" s="176"/>
      <c r="F7236" s="176"/>
      <c r="G7236" s="177"/>
      <c r="H7236" s="177"/>
    </row>
    <row r="7237" spans="1:8" x14ac:dyDescent="0.25">
      <c r="A7237" s="793"/>
      <c r="E7237" s="176"/>
      <c r="F7237" s="176"/>
      <c r="G7237" s="177"/>
      <c r="H7237" s="177"/>
    </row>
    <row r="7238" spans="1:8" x14ac:dyDescent="0.25">
      <c r="A7238" s="793"/>
      <c r="E7238" s="176"/>
      <c r="F7238" s="176"/>
      <c r="G7238" s="177"/>
      <c r="H7238" s="177"/>
    </row>
    <row r="7239" spans="1:8" x14ac:dyDescent="0.25">
      <c r="A7239" s="793"/>
      <c r="E7239" s="176"/>
      <c r="F7239" s="176"/>
      <c r="G7239" s="177"/>
      <c r="H7239" s="177"/>
    </row>
    <row r="7240" spans="1:8" x14ac:dyDescent="0.25">
      <c r="A7240" s="793"/>
      <c r="E7240" s="176"/>
      <c r="F7240" s="176"/>
      <c r="G7240" s="177"/>
      <c r="H7240" s="177"/>
    </row>
    <row r="7241" spans="1:8" x14ac:dyDescent="0.25">
      <c r="A7241" s="793"/>
      <c r="E7241" s="176"/>
      <c r="F7241" s="176"/>
      <c r="G7241" s="177"/>
      <c r="H7241" s="177"/>
    </row>
    <row r="7242" spans="1:8" x14ac:dyDescent="0.25">
      <c r="A7242" s="793"/>
      <c r="E7242" s="176"/>
      <c r="F7242" s="176"/>
      <c r="G7242" s="177"/>
      <c r="H7242" s="177"/>
    </row>
    <row r="7243" spans="1:8" x14ac:dyDescent="0.25">
      <c r="A7243" s="793"/>
      <c r="E7243" s="176"/>
      <c r="F7243" s="176"/>
      <c r="G7243" s="177"/>
      <c r="H7243" s="177"/>
    </row>
    <row r="7244" spans="1:8" x14ac:dyDescent="0.25">
      <c r="A7244" s="793"/>
      <c r="E7244" s="176"/>
      <c r="F7244" s="176"/>
      <c r="G7244" s="177"/>
      <c r="H7244" s="177"/>
    </row>
    <row r="7245" spans="1:8" x14ac:dyDescent="0.25">
      <c r="A7245" s="793"/>
      <c r="E7245" s="176"/>
      <c r="F7245" s="176"/>
      <c r="G7245" s="177"/>
      <c r="H7245" s="177"/>
    </row>
    <row r="7246" spans="1:8" x14ac:dyDescent="0.25">
      <c r="A7246" s="793"/>
      <c r="E7246" s="176"/>
      <c r="F7246" s="176"/>
      <c r="G7246" s="177"/>
      <c r="H7246" s="177"/>
    </row>
    <row r="7247" spans="1:8" x14ac:dyDescent="0.25">
      <c r="A7247" s="793"/>
      <c r="E7247" s="176"/>
      <c r="F7247" s="176"/>
      <c r="G7247" s="177"/>
      <c r="H7247" s="177"/>
    </row>
    <row r="7248" spans="1:8" x14ac:dyDescent="0.25">
      <c r="A7248" s="793"/>
      <c r="E7248" s="176"/>
      <c r="F7248" s="176"/>
      <c r="G7248" s="177"/>
      <c r="H7248" s="177"/>
    </row>
    <row r="7249" spans="1:8" x14ac:dyDescent="0.25">
      <c r="A7249" s="793"/>
      <c r="E7249" s="176"/>
      <c r="F7249" s="176"/>
      <c r="G7249" s="177"/>
      <c r="H7249" s="177"/>
    </row>
    <row r="7250" spans="1:8" x14ac:dyDescent="0.25">
      <c r="A7250" s="793"/>
      <c r="E7250" s="176"/>
      <c r="F7250" s="176"/>
      <c r="G7250" s="177"/>
      <c r="H7250" s="177"/>
    </row>
    <row r="7251" spans="1:8" x14ac:dyDescent="0.25">
      <c r="A7251" s="793"/>
      <c r="E7251" s="176"/>
      <c r="F7251" s="176"/>
      <c r="G7251" s="177"/>
      <c r="H7251" s="177"/>
    </row>
    <row r="7252" spans="1:8" x14ac:dyDescent="0.25">
      <c r="A7252" s="793"/>
      <c r="E7252" s="176"/>
      <c r="F7252" s="176"/>
      <c r="G7252" s="177"/>
      <c r="H7252" s="177"/>
    </row>
    <row r="7253" spans="1:8" x14ac:dyDescent="0.25">
      <c r="A7253" s="793"/>
      <c r="E7253" s="176"/>
      <c r="F7253" s="176"/>
      <c r="G7253" s="177"/>
      <c r="H7253" s="177"/>
    </row>
    <row r="7254" spans="1:8" x14ac:dyDescent="0.25">
      <c r="A7254" s="793"/>
      <c r="E7254" s="176"/>
      <c r="F7254" s="176"/>
      <c r="G7254" s="177"/>
      <c r="H7254" s="177"/>
    </row>
    <row r="7255" spans="1:8" x14ac:dyDescent="0.25">
      <c r="A7255" s="793"/>
      <c r="E7255" s="176"/>
      <c r="F7255" s="176"/>
      <c r="G7255" s="177"/>
      <c r="H7255" s="177"/>
    </row>
    <row r="7256" spans="1:8" x14ac:dyDescent="0.25">
      <c r="A7256" s="793"/>
      <c r="E7256" s="176"/>
      <c r="F7256" s="176"/>
      <c r="G7256" s="177"/>
      <c r="H7256" s="177"/>
    </row>
    <row r="7257" spans="1:8" x14ac:dyDescent="0.25">
      <c r="A7257" s="793"/>
      <c r="E7257" s="176"/>
      <c r="F7257" s="176"/>
      <c r="G7257" s="177"/>
      <c r="H7257" s="177"/>
    </row>
    <row r="7258" spans="1:8" x14ac:dyDescent="0.25">
      <c r="A7258" s="793"/>
      <c r="E7258" s="176"/>
      <c r="F7258" s="176"/>
      <c r="G7258" s="177"/>
      <c r="H7258" s="177"/>
    </row>
    <row r="7259" spans="1:8" x14ac:dyDescent="0.25">
      <c r="A7259" s="793"/>
      <c r="E7259" s="176"/>
      <c r="F7259" s="176"/>
      <c r="G7259" s="177"/>
      <c r="H7259" s="177"/>
    </row>
    <row r="7260" spans="1:8" x14ac:dyDescent="0.25">
      <c r="A7260" s="793"/>
      <c r="E7260" s="176"/>
      <c r="F7260" s="176"/>
      <c r="G7260" s="177"/>
      <c r="H7260" s="177"/>
    </row>
    <row r="7261" spans="1:8" x14ac:dyDescent="0.25">
      <c r="A7261" s="793"/>
      <c r="E7261" s="176"/>
      <c r="F7261" s="176"/>
      <c r="G7261" s="177"/>
      <c r="H7261" s="177"/>
    </row>
    <row r="7262" spans="1:8" x14ac:dyDescent="0.25">
      <c r="A7262" s="793"/>
      <c r="E7262" s="176"/>
      <c r="F7262" s="176"/>
      <c r="G7262" s="177"/>
      <c r="H7262" s="177"/>
    </row>
    <row r="7263" spans="1:8" x14ac:dyDescent="0.25">
      <c r="A7263" s="793"/>
      <c r="E7263" s="176"/>
      <c r="F7263" s="176"/>
      <c r="G7263" s="177"/>
      <c r="H7263" s="177"/>
    </row>
    <row r="7264" spans="1:8" x14ac:dyDescent="0.25">
      <c r="A7264" s="793"/>
      <c r="E7264" s="176"/>
      <c r="F7264" s="176"/>
      <c r="G7264" s="177"/>
      <c r="H7264" s="177"/>
    </row>
    <row r="7265" spans="1:8" x14ac:dyDescent="0.25">
      <c r="A7265" s="793"/>
      <c r="E7265" s="176"/>
      <c r="F7265" s="176"/>
      <c r="G7265" s="177"/>
      <c r="H7265" s="177"/>
    </row>
    <row r="7266" spans="1:8" x14ac:dyDescent="0.25">
      <c r="A7266" s="793"/>
      <c r="E7266" s="176"/>
      <c r="F7266" s="176"/>
      <c r="G7266" s="177"/>
      <c r="H7266" s="177"/>
    </row>
    <row r="7267" spans="1:8" x14ac:dyDescent="0.25">
      <c r="A7267" s="793"/>
      <c r="E7267" s="176"/>
      <c r="F7267" s="176"/>
      <c r="G7267" s="177"/>
      <c r="H7267" s="177"/>
    </row>
    <row r="7268" spans="1:8" x14ac:dyDescent="0.25">
      <c r="A7268" s="793"/>
      <c r="E7268" s="176"/>
      <c r="F7268" s="176"/>
      <c r="G7268" s="177"/>
      <c r="H7268" s="177"/>
    </row>
    <row r="7269" spans="1:8" x14ac:dyDescent="0.25">
      <c r="A7269" s="793"/>
      <c r="E7269" s="176"/>
      <c r="F7269" s="176"/>
      <c r="G7269" s="177"/>
      <c r="H7269" s="177"/>
    </row>
    <row r="7270" spans="1:8" x14ac:dyDescent="0.25">
      <c r="A7270" s="793"/>
      <c r="E7270" s="176"/>
      <c r="F7270" s="176"/>
      <c r="G7270" s="177"/>
      <c r="H7270" s="177"/>
    </row>
    <row r="7271" spans="1:8" x14ac:dyDescent="0.25">
      <c r="A7271" s="793"/>
      <c r="E7271" s="176"/>
      <c r="F7271" s="176"/>
      <c r="G7271" s="177"/>
      <c r="H7271" s="177"/>
    </row>
    <row r="7272" spans="1:8" x14ac:dyDescent="0.25">
      <c r="A7272" s="793"/>
      <c r="E7272" s="176"/>
      <c r="F7272" s="176"/>
      <c r="G7272" s="177"/>
      <c r="H7272" s="177"/>
    </row>
    <row r="7273" spans="1:8" x14ac:dyDescent="0.25">
      <c r="A7273" s="793"/>
      <c r="E7273" s="176"/>
      <c r="F7273" s="176"/>
      <c r="G7273" s="177"/>
      <c r="H7273" s="177"/>
    </row>
    <row r="7274" spans="1:8" x14ac:dyDescent="0.25">
      <c r="A7274" s="793"/>
      <c r="E7274" s="176"/>
      <c r="F7274" s="176"/>
      <c r="G7274" s="177"/>
      <c r="H7274" s="177"/>
    </row>
    <row r="7275" spans="1:8" x14ac:dyDescent="0.25">
      <c r="A7275" s="793"/>
      <c r="E7275" s="176"/>
      <c r="F7275" s="176"/>
      <c r="G7275" s="177"/>
      <c r="H7275" s="177"/>
    </row>
    <row r="7276" spans="1:8" x14ac:dyDescent="0.25">
      <c r="A7276" s="793"/>
      <c r="E7276" s="176"/>
      <c r="F7276" s="176"/>
      <c r="G7276" s="177"/>
      <c r="H7276" s="177"/>
    </row>
    <row r="7277" spans="1:8" x14ac:dyDescent="0.25">
      <c r="A7277" s="793"/>
      <c r="E7277" s="176"/>
      <c r="F7277" s="176"/>
      <c r="G7277" s="177"/>
      <c r="H7277" s="177"/>
    </row>
    <row r="7278" spans="1:8" x14ac:dyDescent="0.25">
      <c r="A7278" s="793"/>
      <c r="E7278" s="176"/>
      <c r="F7278" s="176"/>
      <c r="G7278" s="177"/>
      <c r="H7278" s="177"/>
    </row>
    <row r="7279" spans="1:8" x14ac:dyDescent="0.25">
      <c r="A7279" s="793"/>
      <c r="E7279" s="176"/>
      <c r="F7279" s="176"/>
      <c r="G7279" s="177"/>
      <c r="H7279" s="177"/>
    </row>
    <row r="7280" spans="1:8" x14ac:dyDescent="0.25">
      <c r="A7280" s="793"/>
      <c r="E7280" s="176"/>
      <c r="F7280" s="176"/>
      <c r="G7280" s="177"/>
      <c r="H7280" s="177"/>
    </row>
    <row r="7281" spans="1:8" x14ac:dyDescent="0.25">
      <c r="A7281" s="793"/>
      <c r="E7281" s="176"/>
      <c r="F7281" s="176"/>
      <c r="G7281" s="177"/>
      <c r="H7281" s="177"/>
    </row>
    <row r="7282" spans="1:8" x14ac:dyDescent="0.25">
      <c r="A7282" s="793"/>
      <c r="E7282" s="176"/>
      <c r="F7282" s="176"/>
      <c r="G7282" s="177"/>
      <c r="H7282" s="177"/>
    </row>
    <row r="7283" spans="1:8" x14ac:dyDescent="0.25">
      <c r="A7283" s="793"/>
      <c r="E7283" s="176"/>
      <c r="F7283" s="176"/>
      <c r="G7283" s="177"/>
      <c r="H7283" s="177"/>
    </row>
    <row r="7284" spans="1:8" x14ac:dyDescent="0.25">
      <c r="A7284" s="793"/>
      <c r="E7284" s="176"/>
      <c r="F7284" s="176"/>
      <c r="G7284" s="177"/>
      <c r="H7284" s="177"/>
    </row>
    <row r="7285" spans="1:8" x14ac:dyDescent="0.25">
      <c r="A7285" s="793"/>
      <c r="E7285" s="176"/>
      <c r="F7285" s="176"/>
      <c r="G7285" s="177"/>
      <c r="H7285" s="177"/>
    </row>
    <row r="7286" spans="1:8" x14ac:dyDescent="0.25">
      <c r="A7286" s="793"/>
      <c r="E7286" s="176"/>
      <c r="F7286" s="176"/>
      <c r="G7286" s="177"/>
      <c r="H7286" s="177"/>
    </row>
    <row r="7287" spans="1:8" x14ac:dyDescent="0.25">
      <c r="A7287" s="793"/>
      <c r="E7287" s="176"/>
      <c r="F7287" s="176"/>
      <c r="G7287" s="177"/>
      <c r="H7287" s="177"/>
    </row>
    <row r="7288" spans="1:8" x14ac:dyDescent="0.25">
      <c r="A7288" s="793"/>
      <c r="E7288" s="176"/>
      <c r="F7288" s="176"/>
      <c r="G7288" s="177"/>
      <c r="H7288" s="177"/>
    </row>
    <row r="7289" spans="1:8" x14ac:dyDescent="0.25">
      <c r="A7289" s="793"/>
      <c r="E7289" s="176"/>
      <c r="F7289" s="176"/>
      <c r="G7289" s="177"/>
      <c r="H7289" s="177"/>
    </row>
    <row r="7290" spans="1:8" x14ac:dyDescent="0.25">
      <c r="A7290" s="793"/>
      <c r="E7290" s="176"/>
      <c r="F7290" s="176"/>
      <c r="G7290" s="177"/>
      <c r="H7290" s="177"/>
    </row>
    <row r="7291" spans="1:8" x14ac:dyDescent="0.25">
      <c r="A7291" s="793"/>
      <c r="E7291" s="176"/>
      <c r="F7291" s="176"/>
      <c r="G7291" s="177"/>
      <c r="H7291" s="177"/>
    </row>
    <row r="7292" spans="1:8" x14ac:dyDescent="0.25">
      <c r="A7292" s="793"/>
      <c r="E7292" s="176"/>
      <c r="F7292" s="176"/>
      <c r="G7292" s="177"/>
      <c r="H7292" s="177"/>
    </row>
    <row r="7293" spans="1:8" x14ac:dyDescent="0.25">
      <c r="A7293" s="793"/>
      <c r="E7293" s="176"/>
      <c r="F7293" s="176"/>
      <c r="G7293" s="177"/>
      <c r="H7293" s="177"/>
    </row>
    <row r="7294" spans="1:8" x14ac:dyDescent="0.25">
      <c r="A7294" s="793"/>
      <c r="E7294" s="176"/>
      <c r="F7294" s="176"/>
      <c r="G7294" s="177"/>
      <c r="H7294" s="177"/>
    </row>
    <row r="7295" spans="1:8" x14ac:dyDescent="0.25">
      <c r="A7295" s="793"/>
      <c r="E7295" s="176"/>
      <c r="F7295" s="176"/>
      <c r="G7295" s="177"/>
      <c r="H7295" s="177"/>
    </row>
    <row r="7296" spans="1:8" x14ac:dyDescent="0.25">
      <c r="A7296" s="793"/>
      <c r="E7296" s="176"/>
      <c r="F7296" s="176"/>
      <c r="G7296" s="177"/>
      <c r="H7296" s="177"/>
    </row>
    <row r="7297" spans="1:8" x14ac:dyDescent="0.25">
      <c r="A7297" s="793"/>
      <c r="E7297" s="176"/>
      <c r="F7297" s="176"/>
      <c r="G7297" s="177"/>
      <c r="H7297" s="177"/>
    </row>
    <row r="7298" spans="1:8" x14ac:dyDescent="0.25">
      <c r="A7298" s="793"/>
      <c r="E7298" s="176"/>
      <c r="F7298" s="176"/>
      <c r="G7298" s="177"/>
      <c r="H7298" s="177"/>
    </row>
    <row r="7299" spans="1:8" x14ac:dyDescent="0.25">
      <c r="A7299" s="793"/>
      <c r="E7299" s="176"/>
      <c r="F7299" s="176"/>
      <c r="G7299" s="177"/>
      <c r="H7299" s="177"/>
    </row>
    <row r="7300" spans="1:8" x14ac:dyDescent="0.25">
      <c r="A7300" s="793"/>
      <c r="E7300" s="176"/>
      <c r="F7300" s="176"/>
      <c r="G7300" s="177"/>
      <c r="H7300" s="177"/>
    </row>
    <row r="7301" spans="1:8" x14ac:dyDescent="0.25">
      <c r="A7301" s="793"/>
      <c r="E7301" s="176"/>
      <c r="F7301" s="176"/>
      <c r="G7301" s="177"/>
      <c r="H7301" s="177"/>
    </row>
    <row r="7302" spans="1:8" x14ac:dyDescent="0.25">
      <c r="A7302" s="793"/>
      <c r="E7302" s="176"/>
      <c r="F7302" s="176"/>
      <c r="G7302" s="177"/>
      <c r="H7302" s="177"/>
    </row>
    <row r="7303" spans="1:8" x14ac:dyDescent="0.25">
      <c r="A7303" s="793"/>
      <c r="E7303" s="176"/>
      <c r="F7303" s="176"/>
      <c r="G7303" s="177"/>
      <c r="H7303" s="177"/>
    </row>
    <row r="7304" spans="1:8" x14ac:dyDescent="0.25">
      <c r="A7304" s="793"/>
      <c r="E7304" s="176"/>
      <c r="F7304" s="176"/>
      <c r="G7304" s="177"/>
      <c r="H7304" s="177"/>
    </row>
    <row r="7305" spans="1:8" x14ac:dyDescent="0.25">
      <c r="A7305" s="793"/>
      <c r="E7305" s="176"/>
      <c r="F7305" s="176"/>
      <c r="G7305" s="177"/>
      <c r="H7305" s="177"/>
    </row>
    <row r="7306" spans="1:8" x14ac:dyDescent="0.25">
      <c r="A7306" s="793"/>
      <c r="E7306" s="176"/>
      <c r="F7306" s="176"/>
      <c r="G7306" s="177"/>
      <c r="H7306" s="177"/>
    </row>
    <row r="7307" spans="1:8" x14ac:dyDescent="0.25">
      <c r="A7307" s="793"/>
      <c r="E7307" s="176"/>
      <c r="F7307" s="176"/>
      <c r="G7307" s="177"/>
      <c r="H7307" s="177"/>
    </row>
    <row r="7308" spans="1:8" x14ac:dyDescent="0.25">
      <c r="A7308" s="793"/>
      <c r="E7308" s="176"/>
      <c r="F7308" s="176"/>
      <c r="G7308" s="177"/>
      <c r="H7308" s="177"/>
    </row>
    <row r="7309" spans="1:8" x14ac:dyDescent="0.25">
      <c r="A7309" s="793"/>
      <c r="E7309" s="176"/>
      <c r="F7309" s="176"/>
      <c r="G7309" s="177"/>
      <c r="H7309" s="177"/>
    </row>
    <row r="7310" spans="1:8" x14ac:dyDescent="0.25">
      <c r="A7310" s="793"/>
      <c r="E7310" s="176"/>
      <c r="F7310" s="176"/>
      <c r="G7310" s="177"/>
      <c r="H7310" s="177"/>
    </row>
    <row r="7311" spans="1:8" x14ac:dyDescent="0.25">
      <c r="A7311" s="793"/>
      <c r="E7311" s="176"/>
      <c r="F7311" s="176"/>
      <c r="G7311" s="177"/>
      <c r="H7311" s="177"/>
    </row>
    <row r="7312" spans="1:8" x14ac:dyDescent="0.25">
      <c r="A7312" s="793"/>
      <c r="E7312" s="176"/>
      <c r="F7312" s="176"/>
      <c r="G7312" s="177"/>
      <c r="H7312" s="177"/>
    </row>
    <row r="7313" spans="1:8" x14ac:dyDescent="0.25">
      <c r="A7313" s="793"/>
      <c r="E7313" s="176"/>
      <c r="F7313" s="176"/>
      <c r="G7313" s="177"/>
      <c r="H7313" s="177"/>
    </row>
    <row r="7314" spans="1:8" x14ac:dyDescent="0.25">
      <c r="A7314" s="793"/>
      <c r="E7314" s="176"/>
      <c r="F7314" s="176"/>
      <c r="G7314" s="177"/>
      <c r="H7314" s="177"/>
    </row>
    <row r="7315" spans="1:8" x14ac:dyDescent="0.25">
      <c r="A7315" s="793"/>
      <c r="E7315" s="176"/>
      <c r="F7315" s="176"/>
      <c r="G7315" s="177"/>
      <c r="H7315" s="177"/>
    </row>
    <row r="7316" spans="1:8" x14ac:dyDescent="0.25">
      <c r="A7316" s="793"/>
      <c r="E7316" s="176"/>
      <c r="F7316" s="176"/>
      <c r="G7316" s="177"/>
      <c r="H7316" s="177"/>
    </row>
    <row r="7317" spans="1:8" x14ac:dyDescent="0.25">
      <c r="A7317" s="793"/>
      <c r="E7317" s="176"/>
      <c r="F7317" s="176"/>
      <c r="G7317" s="177"/>
      <c r="H7317" s="177"/>
    </row>
    <row r="7318" spans="1:8" x14ac:dyDescent="0.25">
      <c r="A7318" s="793"/>
      <c r="E7318" s="176"/>
      <c r="F7318" s="176"/>
      <c r="G7318" s="177"/>
      <c r="H7318" s="177"/>
    </row>
    <row r="7319" spans="1:8" x14ac:dyDescent="0.25">
      <c r="A7319" s="793"/>
      <c r="E7319" s="176"/>
      <c r="F7319" s="176"/>
      <c r="G7319" s="177"/>
      <c r="H7319" s="177"/>
    </row>
    <row r="7320" spans="1:8" x14ac:dyDescent="0.25">
      <c r="A7320" s="793"/>
      <c r="E7320" s="176"/>
      <c r="F7320" s="176"/>
      <c r="G7320" s="177"/>
      <c r="H7320" s="177"/>
    </row>
    <row r="7321" spans="1:8" x14ac:dyDescent="0.25">
      <c r="A7321" s="793"/>
      <c r="E7321" s="176"/>
      <c r="F7321" s="176"/>
      <c r="G7321" s="177"/>
      <c r="H7321" s="177"/>
    </row>
    <row r="7322" spans="1:8" x14ac:dyDescent="0.25">
      <c r="A7322" s="793"/>
      <c r="E7322" s="176"/>
      <c r="F7322" s="176"/>
      <c r="G7322" s="177"/>
      <c r="H7322" s="177"/>
    </row>
    <row r="7323" spans="1:8" x14ac:dyDescent="0.25">
      <c r="A7323" s="793"/>
      <c r="E7323" s="176"/>
      <c r="F7323" s="176"/>
      <c r="G7323" s="177"/>
      <c r="H7323" s="177"/>
    </row>
    <row r="7324" spans="1:8" x14ac:dyDescent="0.25">
      <c r="A7324" s="793"/>
      <c r="E7324" s="176"/>
      <c r="F7324" s="176"/>
      <c r="G7324" s="177"/>
      <c r="H7324" s="177"/>
    </row>
    <row r="7325" spans="1:8" x14ac:dyDescent="0.25">
      <c r="A7325" s="793"/>
      <c r="E7325" s="176"/>
      <c r="F7325" s="176"/>
      <c r="G7325" s="177"/>
      <c r="H7325" s="177"/>
    </row>
    <row r="7326" spans="1:8" x14ac:dyDescent="0.25">
      <c r="A7326" s="793"/>
      <c r="E7326" s="176"/>
      <c r="F7326" s="176"/>
      <c r="G7326" s="177"/>
      <c r="H7326" s="177"/>
    </row>
    <row r="7327" spans="1:8" x14ac:dyDescent="0.25">
      <c r="A7327" s="793"/>
      <c r="E7327" s="176"/>
      <c r="F7327" s="176"/>
      <c r="G7327" s="177"/>
      <c r="H7327" s="177"/>
    </row>
    <row r="7328" spans="1:8" x14ac:dyDescent="0.25">
      <c r="A7328" s="793"/>
      <c r="E7328" s="176"/>
      <c r="F7328" s="176"/>
      <c r="G7328" s="177"/>
      <c r="H7328" s="177"/>
    </row>
    <row r="7329" spans="1:8" x14ac:dyDescent="0.25">
      <c r="A7329" s="793"/>
      <c r="E7329" s="176"/>
      <c r="F7329" s="176"/>
      <c r="G7329" s="177"/>
      <c r="H7329" s="177"/>
    </row>
    <row r="7330" spans="1:8" x14ac:dyDescent="0.25">
      <c r="A7330" s="793"/>
      <c r="E7330" s="176"/>
      <c r="F7330" s="176"/>
      <c r="G7330" s="177"/>
      <c r="H7330" s="177"/>
    </row>
    <row r="7331" spans="1:8" x14ac:dyDescent="0.25">
      <c r="A7331" s="793"/>
      <c r="E7331" s="176"/>
      <c r="F7331" s="176"/>
      <c r="G7331" s="177"/>
      <c r="H7331" s="177"/>
    </row>
    <row r="7332" spans="1:8" x14ac:dyDescent="0.25">
      <c r="A7332" s="793"/>
      <c r="E7332" s="176"/>
      <c r="F7332" s="176"/>
      <c r="G7332" s="177"/>
      <c r="H7332" s="177"/>
    </row>
    <row r="7333" spans="1:8" x14ac:dyDescent="0.25">
      <c r="A7333" s="793"/>
      <c r="E7333" s="176"/>
      <c r="F7333" s="176"/>
      <c r="G7333" s="177"/>
      <c r="H7333" s="177"/>
    </row>
    <row r="7334" spans="1:8" x14ac:dyDescent="0.25">
      <c r="A7334" s="793"/>
      <c r="E7334" s="176"/>
      <c r="F7334" s="176"/>
      <c r="G7334" s="177"/>
      <c r="H7334" s="177"/>
    </row>
    <row r="7335" spans="1:8" x14ac:dyDescent="0.25">
      <c r="A7335" s="793"/>
      <c r="E7335" s="176"/>
      <c r="F7335" s="176"/>
      <c r="G7335" s="177"/>
      <c r="H7335" s="177"/>
    </row>
    <row r="7336" spans="1:8" x14ac:dyDescent="0.25">
      <c r="A7336" s="793"/>
      <c r="E7336" s="176"/>
      <c r="F7336" s="176"/>
      <c r="G7336" s="177"/>
      <c r="H7336" s="177"/>
    </row>
    <row r="7337" spans="1:8" x14ac:dyDescent="0.25">
      <c r="A7337" s="793"/>
      <c r="E7337" s="176"/>
      <c r="F7337" s="176"/>
      <c r="G7337" s="177"/>
      <c r="H7337" s="177"/>
    </row>
    <row r="7338" spans="1:8" x14ac:dyDescent="0.25">
      <c r="A7338" s="793"/>
      <c r="E7338" s="176"/>
      <c r="F7338" s="176"/>
      <c r="G7338" s="177"/>
      <c r="H7338" s="177"/>
    </row>
    <row r="7339" spans="1:8" x14ac:dyDescent="0.25">
      <c r="A7339" s="793"/>
      <c r="E7339" s="176"/>
      <c r="F7339" s="176"/>
      <c r="G7339" s="177"/>
      <c r="H7339" s="177"/>
    </row>
    <row r="7340" spans="1:8" x14ac:dyDescent="0.25">
      <c r="A7340" s="793"/>
      <c r="E7340" s="176"/>
      <c r="F7340" s="176"/>
      <c r="G7340" s="177"/>
      <c r="H7340" s="177"/>
    </row>
    <row r="7341" spans="1:8" x14ac:dyDescent="0.25">
      <c r="A7341" s="793"/>
      <c r="E7341" s="176"/>
      <c r="F7341" s="176"/>
      <c r="G7341" s="177"/>
      <c r="H7341" s="177"/>
    </row>
    <row r="7342" spans="1:8" x14ac:dyDescent="0.25">
      <c r="A7342" s="793"/>
      <c r="E7342" s="176"/>
      <c r="F7342" s="176"/>
      <c r="G7342" s="177"/>
      <c r="H7342" s="177"/>
    </row>
    <row r="7343" spans="1:8" x14ac:dyDescent="0.25">
      <c r="A7343" s="793"/>
      <c r="E7343" s="176"/>
      <c r="F7343" s="176"/>
      <c r="G7343" s="177"/>
      <c r="H7343" s="177"/>
    </row>
    <row r="7344" spans="1:8" x14ac:dyDescent="0.25">
      <c r="A7344" s="793"/>
      <c r="E7344" s="176"/>
      <c r="F7344" s="176"/>
      <c r="G7344" s="177"/>
      <c r="H7344" s="177"/>
    </row>
    <row r="7345" spans="1:8" x14ac:dyDescent="0.25">
      <c r="A7345" s="793"/>
      <c r="E7345" s="176"/>
      <c r="F7345" s="176"/>
      <c r="G7345" s="177"/>
      <c r="H7345" s="177"/>
    </row>
    <row r="7346" spans="1:8" x14ac:dyDescent="0.25">
      <c r="A7346" s="793"/>
      <c r="E7346" s="176"/>
      <c r="F7346" s="176"/>
      <c r="G7346" s="177"/>
      <c r="H7346" s="177"/>
    </row>
    <row r="7347" spans="1:8" x14ac:dyDescent="0.25">
      <c r="A7347" s="793"/>
      <c r="E7347" s="176"/>
      <c r="F7347" s="176"/>
      <c r="G7347" s="177"/>
      <c r="H7347" s="177"/>
    </row>
    <row r="7348" spans="1:8" x14ac:dyDescent="0.25">
      <c r="A7348" s="793"/>
      <c r="E7348" s="176"/>
      <c r="F7348" s="176"/>
      <c r="G7348" s="177"/>
      <c r="H7348" s="177"/>
    </row>
    <row r="7349" spans="1:8" x14ac:dyDescent="0.25">
      <c r="A7349" s="793"/>
      <c r="E7349" s="176"/>
      <c r="F7349" s="176"/>
      <c r="G7349" s="177"/>
      <c r="H7349" s="177"/>
    </row>
    <row r="7350" spans="1:8" x14ac:dyDescent="0.25">
      <c r="A7350" s="793"/>
      <c r="E7350" s="176"/>
      <c r="F7350" s="176"/>
      <c r="G7350" s="177"/>
      <c r="H7350" s="177"/>
    </row>
    <row r="7351" spans="1:8" x14ac:dyDescent="0.25">
      <c r="A7351" s="793"/>
      <c r="E7351" s="176"/>
      <c r="F7351" s="176"/>
      <c r="G7351" s="177"/>
      <c r="H7351" s="177"/>
    </row>
    <row r="7352" spans="1:8" x14ac:dyDescent="0.25">
      <c r="A7352" s="793"/>
      <c r="E7352" s="176"/>
      <c r="F7352" s="176"/>
      <c r="G7352" s="177"/>
      <c r="H7352" s="177"/>
    </row>
    <row r="7353" spans="1:8" x14ac:dyDescent="0.25">
      <c r="A7353" s="793"/>
      <c r="E7353" s="176"/>
      <c r="F7353" s="176"/>
      <c r="G7353" s="177"/>
      <c r="H7353" s="177"/>
    </row>
    <row r="7354" spans="1:8" x14ac:dyDescent="0.25">
      <c r="A7354" s="793"/>
      <c r="E7354" s="176"/>
      <c r="F7354" s="176"/>
      <c r="G7354" s="177"/>
      <c r="H7354" s="177"/>
    </row>
    <row r="7355" spans="1:8" x14ac:dyDescent="0.25">
      <c r="A7355" s="793"/>
      <c r="E7355" s="176"/>
      <c r="F7355" s="176"/>
      <c r="G7355" s="177"/>
      <c r="H7355" s="177"/>
    </row>
    <row r="7356" spans="1:8" x14ac:dyDescent="0.25">
      <c r="A7356" s="793"/>
      <c r="E7356" s="176"/>
      <c r="F7356" s="176"/>
      <c r="G7356" s="177"/>
      <c r="H7356" s="177"/>
    </row>
    <row r="7357" spans="1:8" x14ac:dyDescent="0.25">
      <c r="A7357" s="793"/>
      <c r="E7357" s="176"/>
      <c r="F7357" s="176"/>
      <c r="G7357" s="177"/>
      <c r="H7357" s="177"/>
    </row>
    <row r="7358" spans="1:8" x14ac:dyDescent="0.25">
      <c r="A7358" s="793"/>
      <c r="E7358" s="176"/>
      <c r="F7358" s="176"/>
      <c r="G7358" s="177"/>
      <c r="H7358" s="177"/>
    </row>
    <row r="7359" spans="1:8" x14ac:dyDescent="0.25">
      <c r="A7359" s="793"/>
      <c r="E7359" s="176"/>
      <c r="F7359" s="176"/>
      <c r="G7359" s="177"/>
      <c r="H7359" s="177"/>
    </row>
    <row r="7360" spans="1:8" x14ac:dyDescent="0.25">
      <c r="A7360" s="793"/>
      <c r="E7360" s="176"/>
      <c r="F7360" s="176"/>
      <c r="G7360" s="177"/>
      <c r="H7360" s="177"/>
    </row>
    <row r="7361" spans="1:8" x14ac:dyDescent="0.25">
      <c r="A7361" s="793"/>
      <c r="E7361" s="176"/>
      <c r="F7361" s="176"/>
      <c r="G7361" s="177"/>
      <c r="H7361" s="177"/>
    </row>
    <row r="7362" spans="1:8" x14ac:dyDescent="0.25">
      <c r="A7362" s="793"/>
      <c r="E7362" s="176"/>
      <c r="F7362" s="176"/>
      <c r="G7362" s="177"/>
      <c r="H7362" s="177"/>
    </row>
    <row r="7363" spans="1:8" x14ac:dyDescent="0.25">
      <c r="A7363" s="793"/>
      <c r="E7363" s="176"/>
      <c r="F7363" s="176"/>
      <c r="G7363" s="177"/>
      <c r="H7363" s="177"/>
    </row>
    <row r="7364" spans="1:8" x14ac:dyDescent="0.25">
      <c r="A7364" s="793"/>
      <c r="E7364" s="176"/>
      <c r="F7364" s="176"/>
      <c r="G7364" s="177"/>
      <c r="H7364" s="177"/>
    </row>
    <row r="7365" spans="1:8" x14ac:dyDescent="0.25">
      <c r="A7365" s="793"/>
      <c r="E7365" s="176"/>
      <c r="F7365" s="176"/>
      <c r="G7365" s="177"/>
      <c r="H7365" s="177"/>
    </row>
    <row r="7366" spans="1:8" x14ac:dyDescent="0.25">
      <c r="A7366" s="793"/>
      <c r="E7366" s="176"/>
      <c r="F7366" s="176"/>
      <c r="G7366" s="177"/>
      <c r="H7366" s="177"/>
    </row>
    <row r="7367" spans="1:8" x14ac:dyDescent="0.25">
      <c r="A7367" s="793"/>
      <c r="E7367" s="176"/>
      <c r="F7367" s="176"/>
      <c r="G7367" s="177"/>
      <c r="H7367" s="177"/>
    </row>
    <row r="7368" spans="1:8" x14ac:dyDescent="0.25">
      <c r="A7368" s="793"/>
      <c r="E7368" s="176"/>
      <c r="F7368" s="176"/>
      <c r="G7368" s="177"/>
      <c r="H7368" s="177"/>
    </row>
    <row r="7369" spans="1:8" x14ac:dyDescent="0.25">
      <c r="A7369" s="793"/>
      <c r="E7369" s="176"/>
      <c r="F7369" s="176"/>
      <c r="G7369" s="177"/>
      <c r="H7369" s="177"/>
    </row>
    <row r="7370" spans="1:8" x14ac:dyDescent="0.25">
      <c r="A7370" s="793"/>
      <c r="E7370" s="176"/>
      <c r="F7370" s="176"/>
      <c r="G7370" s="177"/>
      <c r="H7370" s="177"/>
    </row>
    <row r="7371" spans="1:8" x14ac:dyDescent="0.25">
      <c r="A7371" s="793"/>
      <c r="E7371" s="176"/>
      <c r="F7371" s="176"/>
      <c r="G7371" s="177"/>
      <c r="H7371" s="177"/>
    </row>
    <row r="7372" spans="1:8" x14ac:dyDescent="0.25">
      <c r="A7372" s="793"/>
      <c r="E7372" s="176"/>
      <c r="F7372" s="176"/>
      <c r="G7372" s="177"/>
      <c r="H7372" s="177"/>
    </row>
    <row r="7373" spans="1:8" x14ac:dyDescent="0.25">
      <c r="A7373" s="793"/>
      <c r="E7373" s="176"/>
      <c r="F7373" s="176"/>
      <c r="G7373" s="177"/>
      <c r="H7373" s="177"/>
    </row>
    <row r="7374" spans="1:8" x14ac:dyDescent="0.25">
      <c r="A7374" s="793"/>
      <c r="E7374" s="176"/>
      <c r="F7374" s="176"/>
      <c r="G7374" s="177"/>
      <c r="H7374" s="177"/>
    </row>
    <row r="7375" spans="1:8" x14ac:dyDescent="0.25">
      <c r="A7375" s="793"/>
      <c r="E7375" s="176"/>
      <c r="F7375" s="176"/>
      <c r="G7375" s="177"/>
      <c r="H7375" s="177"/>
    </row>
    <row r="7376" spans="1:8" x14ac:dyDescent="0.25">
      <c r="A7376" s="793"/>
      <c r="E7376" s="176"/>
      <c r="F7376" s="176"/>
      <c r="G7376" s="177"/>
      <c r="H7376" s="177"/>
    </row>
    <row r="7377" spans="1:8" x14ac:dyDescent="0.25">
      <c r="A7377" s="793"/>
      <c r="E7377" s="176"/>
      <c r="F7377" s="176"/>
      <c r="G7377" s="177"/>
      <c r="H7377" s="177"/>
    </row>
    <row r="7378" spans="1:8" x14ac:dyDescent="0.25">
      <c r="A7378" s="793"/>
      <c r="E7378" s="176"/>
      <c r="F7378" s="176"/>
      <c r="G7378" s="177"/>
      <c r="H7378" s="177"/>
    </row>
    <row r="7379" spans="1:8" x14ac:dyDescent="0.25">
      <c r="A7379" s="793"/>
      <c r="E7379" s="176"/>
      <c r="F7379" s="176"/>
      <c r="G7379" s="177"/>
      <c r="H7379" s="177"/>
    </row>
    <row r="7380" spans="1:8" x14ac:dyDescent="0.25">
      <c r="A7380" s="793"/>
      <c r="E7380" s="176"/>
      <c r="F7380" s="176"/>
      <c r="G7380" s="177"/>
      <c r="H7380" s="177"/>
    </row>
    <row r="7381" spans="1:8" x14ac:dyDescent="0.25">
      <c r="A7381" s="793"/>
      <c r="E7381" s="176"/>
      <c r="F7381" s="176"/>
      <c r="G7381" s="177"/>
      <c r="H7381" s="177"/>
    </row>
    <row r="7382" spans="1:8" x14ac:dyDescent="0.25">
      <c r="A7382" s="793"/>
      <c r="E7382" s="176"/>
      <c r="F7382" s="176"/>
      <c r="G7382" s="177"/>
      <c r="H7382" s="177"/>
    </row>
    <row r="7383" spans="1:8" x14ac:dyDescent="0.25">
      <c r="A7383" s="793"/>
      <c r="E7383" s="176"/>
      <c r="F7383" s="176"/>
      <c r="G7383" s="177"/>
      <c r="H7383" s="177"/>
    </row>
    <row r="7384" spans="1:8" x14ac:dyDescent="0.25">
      <c r="A7384" s="793"/>
      <c r="E7384" s="176"/>
      <c r="F7384" s="176"/>
      <c r="G7384" s="177"/>
      <c r="H7384" s="177"/>
    </row>
    <row r="7385" spans="1:8" x14ac:dyDescent="0.25">
      <c r="A7385" s="793"/>
      <c r="E7385" s="176"/>
      <c r="F7385" s="176"/>
      <c r="G7385" s="177"/>
      <c r="H7385" s="177"/>
    </row>
    <row r="7386" spans="1:8" x14ac:dyDescent="0.25">
      <c r="A7386" s="793"/>
      <c r="E7386" s="176"/>
      <c r="F7386" s="176"/>
      <c r="G7386" s="177"/>
      <c r="H7386" s="177"/>
    </row>
    <row r="7387" spans="1:8" x14ac:dyDescent="0.25">
      <c r="A7387" s="793"/>
      <c r="E7387" s="176"/>
      <c r="F7387" s="176"/>
      <c r="G7387" s="177"/>
      <c r="H7387" s="177"/>
    </row>
    <row r="7388" spans="1:8" x14ac:dyDescent="0.25">
      <c r="A7388" s="793"/>
      <c r="E7388" s="176"/>
      <c r="F7388" s="176"/>
      <c r="G7388" s="177"/>
      <c r="H7388" s="177"/>
    </row>
    <row r="7389" spans="1:8" x14ac:dyDescent="0.25">
      <c r="A7389" s="793"/>
      <c r="E7389" s="176"/>
      <c r="F7389" s="176"/>
      <c r="G7389" s="177"/>
      <c r="H7389" s="177"/>
    </row>
    <row r="7390" spans="1:8" x14ac:dyDescent="0.25">
      <c r="A7390" s="793"/>
      <c r="E7390" s="176"/>
      <c r="F7390" s="176"/>
      <c r="G7390" s="177"/>
      <c r="H7390" s="177"/>
    </row>
    <row r="7391" spans="1:8" x14ac:dyDescent="0.25">
      <c r="A7391" s="793"/>
      <c r="E7391" s="176"/>
      <c r="F7391" s="176"/>
      <c r="G7391" s="177"/>
      <c r="H7391" s="177"/>
    </row>
    <row r="7392" spans="1:8" x14ac:dyDescent="0.25">
      <c r="A7392" s="793"/>
      <c r="E7392" s="176"/>
      <c r="F7392" s="176"/>
      <c r="G7392" s="177"/>
      <c r="H7392" s="177"/>
    </row>
    <row r="7393" spans="1:8" x14ac:dyDescent="0.25">
      <c r="A7393" s="793"/>
      <c r="E7393" s="176"/>
      <c r="F7393" s="176"/>
      <c r="G7393" s="177"/>
      <c r="H7393" s="177"/>
    </row>
    <row r="7394" spans="1:8" x14ac:dyDescent="0.25">
      <c r="A7394" s="793"/>
      <c r="E7394" s="176"/>
      <c r="F7394" s="176"/>
      <c r="G7394" s="177"/>
      <c r="H7394" s="177"/>
    </row>
    <row r="7395" spans="1:8" x14ac:dyDescent="0.25">
      <c r="A7395" s="793"/>
      <c r="E7395" s="176"/>
      <c r="F7395" s="176"/>
      <c r="G7395" s="177"/>
      <c r="H7395" s="177"/>
    </row>
    <row r="7396" spans="1:8" x14ac:dyDescent="0.25">
      <c r="A7396" s="793"/>
      <c r="E7396" s="176"/>
      <c r="F7396" s="176"/>
      <c r="G7396" s="177"/>
      <c r="H7396" s="177"/>
    </row>
    <row r="7397" spans="1:8" x14ac:dyDescent="0.25">
      <c r="A7397" s="793"/>
      <c r="E7397" s="176"/>
      <c r="F7397" s="176"/>
      <c r="G7397" s="177"/>
      <c r="H7397" s="177"/>
    </row>
    <row r="7398" spans="1:8" x14ac:dyDescent="0.25">
      <c r="A7398" s="793"/>
      <c r="E7398" s="176"/>
      <c r="F7398" s="176"/>
      <c r="G7398" s="177"/>
      <c r="H7398" s="177"/>
    </row>
    <row r="7399" spans="1:8" x14ac:dyDescent="0.25">
      <c r="A7399" s="793"/>
      <c r="E7399" s="176"/>
      <c r="F7399" s="176"/>
      <c r="G7399" s="177"/>
      <c r="H7399" s="177"/>
    </row>
    <row r="7400" spans="1:8" x14ac:dyDescent="0.25">
      <c r="A7400" s="793"/>
      <c r="E7400" s="176"/>
      <c r="F7400" s="176"/>
      <c r="G7400" s="177"/>
      <c r="H7400" s="177"/>
    </row>
    <row r="7401" spans="1:8" x14ac:dyDescent="0.25">
      <c r="A7401" s="793"/>
      <c r="E7401" s="176"/>
      <c r="F7401" s="176"/>
      <c r="G7401" s="177"/>
      <c r="H7401" s="177"/>
    </row>
    <row r="7402" spans="1:8" x14ac:dyDescent="0.25">
      <c r="A7402" s="793"/>
      <c r="E7402" s="176"/>
      <c r="F7402" s="176"/>
      <c r="G7402" s="177"/>
      <c r="H7402" s="177"/>
    </row>
    <row r="7403" spans="1:8" x14ac:dyDescent="0.25">
      <c r="A7403" s="793"/>
      <c r="E7403" s="176"/>
      <c r="F7403" s="176"/>
      <c r="G7403" s="177"/>
      <c r="H7403" s="177"/>
    </row>
    <row r="7404" spans="1:8" x14ac:dyDescent="0.25">
      <c r="A7404" s="793"/>
      <c r="E7404" s="176"/>
      <c r="F7404" s="176"/>
      <c r="G7404" s="177"/>
      <c r="H7404" s="177"/>
    </row>
    <row r="7405" spans="1:8" x14ac:dyDescent="0.25">
      <c r="A7405" s="793"/>
      <c r="E7405" s="176"/>
      <c r="F7405" s="176"/>
      <c r="G7405" s="177"/>
      <c r="H7405" s="177"/>
    </row>
    <row r="7406" spans="1:8" x14ac:dyDescent="0.25">
      <c r="A7406" s="793"/>
      <c r="E7406" s="176"/>
      <c r="F7406" s="176"/>
      <c r="G7406" s="177"/>
      <c r="H7406" s="177"/>
    </row>
    <row r="7407" spans="1:8" x14ac:dyDescent="0.25">
      <c r="A7407" s="793"/>
      <c r="E7407" s="176"/>
      <c r="F7407" s="176"/>
      <c r="G7407" s="177"/>
      <c r="H7407" s="177"/>
    </row>
    <row r="7408" spans="1:8" x14ac:dyDescent="0.25">
      <c r="A7408" s="793"/>
      <c r="E7408" s="176"/>
      <c r="F7408" s="176"/>
      <c r="G7408" s="177"/>
      <c r="H7408" s="177"/>
    </row>
    <row r="7409" spans="1:8" x14ac:dyDescent="0.25">
      <c r="A7409" s="793"/>
      <c r="E7409" s="176"/>
      <c r="F7409" s="176"/>
      <c r="G7409" s="177"/>
      <c r="H7409" s="177"/>
    </row>
    <row r="7410" spans="1:8" x14ac:dyDescent="0.25">
      <c r="A7410" s="793"/>
      <c r="E7410" s="176"/>
      <c r="F7410" s="176"/>
      <c r="G7410" s="177"/>
      <c r="H7410" s="177"/>
    </row>
    <row r="7411" spans="1:8" x14ac:dyDescent="0.25">
      <c r="A7411" s="793"/>
      <c r="E7411" s="176"/>
      <c r="F7411" s="176"/>
      <c r="G7411" s="177"/>
      <c r="H7411" s="177"/>
    </row>
    <row r="7412" spans="1:8" x14ac:dyDescent="0.25">
      <c r="A7412" s="793"/>
      <c r="E7412" s="176"/>
      <c r="F7412" s="176"/>
      <c r="G7412" s="177"/>
      <c r="H7412" s="177"/>
    </row>
    <row r="7413" spans="1:8" x14ac:dyDescent="0.25">
      <c r="A7413" s="793"/>
      <c r="E7413" s="176"/>
      <c r="F7413" s="176"/>
      <c r="G7413" s="177"/>
      <c r="H7413" s="177"/>
    </row>
    <row r="7414" spans="1:8" x14ac:dyDescent="0.25">
      <c r="A7414" s="793"/>
      <c r="E7414" s="176"/>
      <c r="F7414" s="176"/>
      <c r="G7414" s="177"/>
      <c r="H7414" s="177"/>
    </row>
    <row r="7415" spans="1:8" x14ac:dyDescent="0.25">
      <c r="A7415" s="793"/>
      <c r="E7415" s="176"/>
      <c r="F7415" s="176"/>
      <c r="G7415" s="177"/>
      <c r="H7415" s="177"/>
    </row>
    <row r="7416" spans="1:8" x14ac:dyDescent="0.25">
      <c r="A7416" s="793"/>
      <c r="E7416" s="176"/>
      <c r="F7416" s="176"/>
      <c r="G7416" s="177"/>
      <c r="H7416" s="177"/>
    </row>
    <row r="7417" spans="1:8" x14ac:dyDescent="0.25">
      <c r="A7417" s="793"/>
      <c r="E7417" s="176"/>
      <c r="F7417" s="176"/>
      <c r="G7417" s="177"/>
      <c r="H7417" s="177"/>
    </row>
    <row r="7418" spans="1:8" x14ac:dyDescent="0.25">
      <c r="A7418" s="793"/>
      <c r="E7418" s="176"/>
      <c r="F7418" s="176"/>
      <c r="G7418" s="177"/>
      <c r="H7418" s="177"/>
    </row>
    <row r="7419" spans="1:8" x14ac:dyDescent="0.25">
      <c r="A7419" s="793"/>
      <c r="E7419" s="176"/>
      <c r="F7419" s="176"/>
      <c r="G7419" s="177"/>
      <c r="H7419" s="177"/>
    </row>
    <row r="7420" spans="1:8" x14ac:dyDescent="0.25">
      <c r="A7420" s="793"/>
      <c r="E7420" s="176"/>
      <c r="F7420" s="176"/>
      <c r="G7420" s="177"/>
      <c r="H7420" s="177"/>
    </row>
    <row r="7421" spans="1:8" x14ac:dyDescent="0.25">
      <c r="A7421" s="793"/>
      <c r="E7421" s="176"/>
      <c r="F7421" s="176"/>
      <c r="G7421" s="177"/>
      <c r="H7421" s="177"/>
    </row>
    <row r="7422" spans="1:8" x14ac:dyDescent="0.25">
      <c r="A7422" s="793"/>
      <c r="E7422" s="176"/>
      <c r="F7422" s="176"/>
      <c r="G7422" s="177"/>
      <c r="H7422" s="177"/>
    </row>
    <row r="7423" spans="1:8" x14ac:dyDescent="0.25">
      <c r="A7423" s="793"/>
      <c r="E7423" s="176"/>
      <c r="F7423" s="176"/>
      <c r="G7423" s="177"/>
      <c r="H7423" s="177"/>
    </row>
    <row r="7424" spans="1:8" x14ac:dyDescent="0.25">
      <c r="A7424" s="793"/>
      <c r="E7424" s="176"/>
      <c r="F7424" s="176"/>
      <c r="G7424" s="177"/>
      <c r="H7424" s="177"/>
    </row>
    <row r="7425" spans="1:8" x14ac:dyDescent="0.25">
      <c r="A7425" s="793"/>
      <c r="E7425" s="176"/>
      <c r="F7425" s="176"/>
      <c r="G7425" s="177"/>
      <c r="H7425" s="177"/>
    </row>
    <row r="7426" spans="1:8" x14ac:dyDescent="0.25">
      <c r="A7426" s="793"/>
      <c r="E7426" s="176"/>
      <c r="F7426" s="176"/>
      <c r="G7426" s="177"/>
      <c r="H7426" s="177"/>
    </row>
    <row r="7427" spans="1:8" x14ac:dyDescent="0.25">
      <c r="A7427" s="793"/>
      <c r="E7427" s="176"/>
      <c r="F7427" s="176"/>
      <c r="G7427" s="177"/>
      <c r="H7427" s="177"/>
    </row>
    <row r="7428" spans="1:8" x14ac:dyDescent="0.25">
      <c r="A7428" s="793"/>
      <c r="E7428" s="176"/>
      <c r="F7428" s="176"/>
      <c r="G7428" s="177"/>
      <c r="H7428" s="177"/>
    </row>
    <row r="7429" spans="1:8" x14ac:dyDescent="0.25">
      <c r="A7429" s="793"/>
      <c r="E7429" s="176"/>
      <c r="F7429" s="176"/>
      <c r="G7429" s="177"/>
      <c r="H7429" s="177"/>
    </row>
    <row r="7430" spans="1:8" x14ac:dyDescent="0.25">
      <c r="A7430" s="793"/>
      <c r="E7430" s="176"/>
      <c r="F7430" s="176"/>
      <c r="G7430" s="177"/>
      <c r="H7430" s="177"/>
    </row>
    <row r="7431" spans="1:8" x14ac:dyDescent="0.25">
      <c r="A7431" s="793"/>
      <c r="E7431" s="176"/>
      <c r="F7431" s="176"/>
      <c r="G7431" s="177"/>
      <c r="H7431" s="177"/>
    </row>
    <row r="7432" spans="1:8" x14ac:dyDescent="0.25">
      <c r="A7432" s="793"/>
      <c r="E7432" s="176"/>
      <c r="F7432" s="176"/>
      <c r="G7432" s="177"/>
      <c r="H7432" s="177"/>
    </row>
    <row r="7433" spans="1:8" x14ac:dyDescent="0.25">
      <c r="A7433" s="793"/>
      <c r="E7433" s="176"/>
      <c r="F7433" s="176"/>
      <c r="G7433" s="177"/>
      <c r="H7433" s="177"/>
    </row>
    <row r="7434" spans="1:8" x14ac:dyDescent="0.25">
      <c r="A7434" s="793"/>
      <c r="E7434" s="176"/>
      <c r="F7434" s="176"/>
      <c r="G7434" s="177"/>
      <c r="H7434" s="177"/>
    </row>
    <row r="7435" spans="1:8" x14ac:dyDescent="0.25">
      <c r="A7435" s="793"/>
      <c r="E7435" s="176"/>
      <c r="F7435" s="176"/>
      <c r="G7435" s="177"/>
      <c r="H7435" s="177"/>
    </row>
    <row r="7436" spans="1:8" x14ac:dyDescent="0.25">
      <c r="A7436" s="793"/>
      <c r="E7436" s="176"/>
      <c r="F7436" s="176"/>
      <c r="G7436" s="177"/>
      <c r="H7436" s="177"/>
    </row>
    <row r="7437" spans="1:8" x14ac:dyDescent="0.25">
      <c r="A7437" s="793"/>
      <c r="E7437" s="176"/>
      <c r="F7437" s="176"/>
      <c r="G7437" s="177"/>
      <c r="H7437" s="177"/>
    </row>
    <row r="7438" spans="1:8" x14ac:dyDescent="0.25">
      <c r="A7438" s="793"/>
      <c r="E7438" s="176"/>
      <c r="F7438" s="176"/>
      <c r="G7438" s="177"/>
      <c r="H7438" s="177"/>
    </row>
    <row r="7439" spans="1:8" x14ac:dyDescent="0.25">
      <c r="A7439" s="793"/>
      <c r="E7439" s="176"/>
      <c r="F7439" s="176"/>
      <c r="G7439" s="177"/>
      <c r="H7439" s="177"/>
    </row>
    <row r="7440" spans="1:8" x14ac:dyDescent="0.25">
      <c r="A7440" s="793"/>
      <c r="E7440" s="176"/>
      <c r="F7440" s="176"/>
      <c r="G7440" s="177"/>
      <c r="H7440" s="177"/>
    </row>
    <row r="7441" spans="1:8" x14ac:dyDescent="0.25">
      <c r="A7441" s="793"/>
      <c r="E7441" s="176"/>
      <c r="F7441" s="176"/>
      <c r="G7441" s="177"/>
      <c r="H7441" s="177"/>
    </row>
    <row r="7442" spans="1:8" x14ac:dyDescent="0.25">
      <c r="A7442" s="793"/>
      <c r="E7442" s="176"/>
      <c r="F7442" s="176"/>
      <c r="G7442" s="177"/>
      <c r="H7442" s="177"/>
    </row>
    <row r="7443" spans="1:8" x14ac:dyDescent="0.25">
      <c r="A7443" s="793"/>
      <c r="E7443" s="176"/>
      <c r="F7443" s="176"/>
      <c r="G7443" s="177"/>
      <c r="H7443" s="177"/>
    </row>
    <row r="7444" spans="1:8" x14ac:dyDescent="0.25">
      <c r="A7444" s="793"/>
      <c r="E7444" s="176"/>
      <c r="F7444" s="176"/>
      <c r="G7444" s="177"/>
      <c r="H7444" s="177"/>
    </row>
    <row r="7445" spans="1:8" x14ac:dyDescent="0.25">
      <c r="A7445" s="793"/>
      <c r="E7445" s="176"/>
      <c r="F7445" s="176"/>
      <c r="G7445" s="177"/>
      <c r="H7445" s="177"/>
    </row>
    <row r="7446" spans="1:8" x14ac:dyDescent="0.25">
      <c r="A7446" s="793"/>
      <c r="E7446" s="176"/>
      <c r="F7446" s="176"/>
      <c r="G7446" s="177"/>
      <c r="H7446" s="177"/>
    </row>
    <row r="7447" spans="1:8" x14ac:dyDescent="0.25">
      <c r="A7447" s="793"/>
      <c r="E7447" s="176"/>
      <c r="F7447" s="176"/>
      <c r="G7447" s="177"/>
      <c r="H7447" s="177"/>
    </row>
    <row r="7448" spans="1:8" x14ac:dyDescent="0.25">
      <c r="A7448" s="793"/>
      <c r="E7448" s="176"/>
      <c r="F7448" s="176"/>
      <c r="G7448" s="177"/>
      <c r="H7448" s="177"/>
    </row>
    <row r="7449" spans="1:8" x14ac:dyDescent="0.25">
      <c r="A7449" s="793"/>
      <c r="E7449" s="176"/>
      <c r="F7449" s="176"/>
      <c r="G7449" s="177"/>
      <c r="H7449" s="177"/>
    </row>
    <row r="7450" spans="1:8" x14ac:dyDescent="0.25">
      <c r="A7450" s="793"/>
      <c r="E7450" s="176"/>
      <c r="F7450" s="176"/>
      <c r="G7450" s="177"/>
      <c r="H7450" s="177"/>
    </row>
    <row r="7451" spans="1:8" x14ac:dyDescent="0.25">
      <c r="A7451" s="793"/>
      <c r="E7451" s="176"/>
      <c r="F7451" s="176"/>
      <c r="G7451" s="177"/>
      <c r="H7451" s="177"/>
    </row>
    <row r="7452" spans="1:8" x14ac:dyDescent="0.25">
      <c r="A7452" s="793"/>
      <c r="E7452" s="176"/>
      <c r="F7452" s="176"/>
      <c r="G7452" s="177"/>
      <c r="H7452" s="177"/>
    </row>
    <row r="7453" spans="1:8" x14ac:dyDescent="0.25">
      <c r="A7453" s="793"/>
      <c r="E7453" s="176"/>
      <c r="F7453" s="176"/>
      <c r="G7453" s="177"/>
      <c r="H7453" s="177"/>
    </row>
    <row r="7454" spans="1:8" x14ac:dyDescent="0.25">
      <c r="A7454" s="793"/>
      <c r="E7454" s="176"/>
      <c r="F7454" s="176"/>
      <c r="G7454" s="177"/>
      <c r="H7454" s="177"/>
    </row>
    <row r="7455" spans="1:8" x14ac:dyDescent="0.25">
      <c r="A7455" s="793"/>
      <c r="E7455" s="176"/>
      <c r="F7455" s="176"/>
      <c r="G7455" s="177"/>
      <c r="H7455" s="177"/>
    </row>
    <row r="7456" spans="1:8" x14ac:dyDescent="0.25">
      <c r="A7456" s="793"/>
      <c r="E7456" s="176"/>
      <c r="F7456" s="176"/>
      <c r="G7456" s="177"/>
      <c r="H7456" s="177"/>
    </row>
    <row r="7457" spans="1:8" x14ac:dyDescent="0.25">
      <c r="A7457" s="793"/>
      <c r="E7457" s="176"/>
      <c r="F7457" s="176"/>
      <c r="G7457" s="177"/>
      <c r="H7457" s="177"/>
    </row>
    <row r="7458" spans="1:8" x14ac:dyDescent="0.25">
      <c r="A7458" s="793"/>
      <c r="E7458" s="176"/>
      <c r="F7458" s="176"/>
      <c r="G7458" s="177"/>
      <c r="H7458" s="177"/>
    </row>
    <row r="7459" spans="1:8" x14ac:dyDescent="0.25">
      <c r="A7459" s="793"/>
      <c r="E7459" s="176"/>
      <c r="F7459" s="176"/>
      <c r="G7459" s="177"/>
      <c r="H7459" s="177"/>
    </row>
    <row r="7460" spans="1:8" x14ac:dyDescent="0.25">
      <c r="A7460" s="793"/>
      <c r="E7460" s="176"/>
      <c r="F7460" s="176"/>
      <c r="G7460" s="177"/>
      <c r="H7460" s="177"/>
    </row>
    <row r="7461" spans="1:8" x14ac:dyDescent="0.25">
      <c r="A7461" s="793"/>
      <c r="E7461" s="176"/>
      <c r="F7461" s="176"/>
      <c r="G7461" s="177"/>
      <c r="H7461" s="177"/>
    </row>
    <row r="7462" spans="1:8" x14ac:dyDescent="0.25">
      <c r="A7462" s="793"/>
      <c r="E7462" s="176"/>
      <c r="F7462" s="176"/>
      <c r="G7462" s="177"/>
      <c r="H7462" s="177"/>
    </row>
    <row r="7463" spans="1:8" x14ac:dyDescent="0.25">
      <c r="A7463" s="793"/>
      <c r="E7463" s="176"/>
      <c r="F7463" s="176"/>
      <c r="G7463" s="177"/>
      <c r="H7463" s="177"/>
    </row>
    <row r="7464" spans="1:8" x14ac:dyDescent="0.25">
      <c r="A7464" s="793"/>
      <c r="E7464" s="176"/>
      <c r="F7464" s="176"/>
      <c r="G7464" s="177"/>
      <c r="H7464" s="177"/>
    </row>
    <row r="7465" spans="1:8" x14ac:dyDescent="0.25">
      <c r="A7465" s="793"/>
      <c r="E7465" s="176"/>
      <c r="F7465" s="176"/>
      <c r="G7465" s="177"/>
      <c r="H7465" s="177"/>
    </row>
    <row r="7466" spans="1:8" x14ac:dyDescent="0.25">
      <c r="A7466" s="793"/>
      <c r="E7466" s="176"/>
      <c r="F7466" s="176"/>
      <c r="G7466" s="177"/>
      <c r="H7466" s="177"/>
    </row>
    <row r="7467" spans="1:8" x14ac:dyDescent="0.25">
      <c r="A7467" s="793"/>
      <c r="E7467" s="176"/>
      <c r="F7467" s="176"/>
      <c r="G7467" s="177"/>
      <c r="H7467" s="177"/>
    </row>
    <row r="7468" spans="1:8" x14ac:dyDescent="0.25">
      <c r="A7468" s="793"/>
      <c r="E7468" s="176"/>
      <c r="F7468" s="176"/>
      <c r="G7468" s="177"/>
      <c r="H7468" s="177"/>
    </row>
    <row r="7469" spans="1:8" x14ac:dyDescent="0.25">
      <c r="A7469" s="793"/>
      <c r="E7469" s="176"/>
      <c r="F7469" s="176"/>
      <c r="G7469" s="177"/>
      <c r="H7469" s="177"/>
    </row>
    <row r="7470" spans="1:8" x14ac:dyDescent="0.25">
      <c r="A7470" s="793"/>
      <c r="E7470" s="176"/>
      <c r="F7470" s="176"/>
      <c r="G7470" s="177"/>
      <c r="H7470" s="177"/>
    </row>
    <row r="7471" spans="1:8" x14ac:dyDescent="0.25">
      <c r="A7471" s="793"/>
      <c r="E7471" s="176"/>
      <c r="F7471" s="176"/>
      <c r="G7471" s="177"/>
      <c r="H7471" s="177"/>
    </row>
    <row r="7472" spans="1:8" x14ac:dyDescent="0.25">
      <c r="A7472" s="793"/>
      <c r="E7472" s="176"/>
      <c r="F7472" s="176"/>
      <c r="G7472" s="177"/>
      <c r="H7472" s="177"/>
    </row>
    <row r="7473" spans="1:8" x14ac:dyDescent="0.25">
      <c r="A7473" s="793"/>
      <c r="E7473" s="176"/>
      <c r="F7473" s="176"/>
      <c r="G7473" s="177"/>
      <c r="H7473" s="177"/>
    </row>
    <row r="7474" spans="1:8" x14ac:dyDescent="0.25">
      <c r="A7474" s="793"/>
      <c r="E7474" s="176"/>
      <c r="F7474" s="176"/>
      <c r="G7474" s="177"/>
      <c r="H7474" s="177"/>
    </row>
    <row r="7475" spans="1:8" x14ac:dyDescent="0.25">
      <c r="A7475" s="793"/>
      <c r="E7475" s="176"/>
      <c r="F7475" s="176"/>
      <c r="G7475" s="177"/>
      <c r="H7475" s="177"/>
    </row>
    <row r="7476" spans="1:8" x14ac:dyDescent="0.25">
      <c r="A7476" s="793"/>
      <c r="E7476" s="176"/>
      <c r="F7476" s="176"/>
      <c r="G7476" s="177"/>
      <c r="H7476" s="177"/>
    </row>
    <row r="7477" spans="1:8" x14ac:dyDescent="0.25">
      <c r="A7477" s="793"/>
      <c r="E7477" s="176"/>
      <c r="F7477" s="176"/>
      <c r="G7477" s="177"/>
      <c r="H7477" s="177"/>
    </row>
    <row r="7478" spans="1:8" x14ac:dyDescent="0.25">
      <c r="A7478" s="793"/>
      <c r="E7478" s="176"/>
      <c r="F7478" s="176"/>
      <c r="G7478" s="177"/>
      <c r="H7478" s="177"/>
    </row>
    <row r="7479" spans="1:8" x14ac:dyDescent="0.25">
      <c r="A7479" s="793"/>
      <c r="E7479" s="176"/>
      <c r="F7479" s="176"/>
      <c r="G7479" s="177"/>
      <c r="H7479" s="177"/>
    </row>
    <row r="7480" spans="1:8" x14ac:dyDescent="0.25">
      <c r="A7480" s="793"/>
      <c r="E7480" s="176"/>
      <c r="F7480" s="176"/>
      <c r="G7480" s="177"/>
      <c r="H7480" s="177"/>
    </row>
    <row r="7481" spans="1:8" x14ac:dyDescent="0.25">
      <c r="A7481" s="793"/>
      <c r="E7481" s="176"/>
      <c r="F7481" s="176"/>
      <c r="G7481" s="177"/>
      <c r="H7481" s="177"/>
    </row>
    <row r="7482" spans="1:8" x14ac:dyDescent="0.25">
      <c r="A7482" s="793"/>
      <c r="E7482" s="176"/>
      <c r="F7482" s="176"/>
      <c r="G7482" s="177"/>
      <c r="H7482" s="177"/>
    </row>
    <row r="7483" spans="1:8" x14ac:dyDescent="0.25">
      <c r="A7483" s="793"/>
      <c r="E7483" s="176"/>
      <c r="F7483" s="176"/>
      <c r="G7483" s="177"/>
      <c r="H7483" s="177"/>
    </row>
    <row r="7484" spans="1:8" x14ac:dyDescent="0.25">
      <c r="A7484" s="793"/>
      <c r="E7484" s="176"/>
      <c r="F7484" s="176"/>
      <c r="G7484" s="177"/>
      <c r="H7484" s="177"/>
    </row>
    <row r="7485" spans="1:8" x14ac:dyDescent="0.25">
      <c r="A7485" s="793"/>
      <c r="E7485" s="176"/>
      <c r="F7485" s="176"/>
      <c r="G7485" s="177"/>
      <c r="H7485" s="177"/>
    </row>
    <row r="7486" spans="1:8" x14ac:dyDescent="0.25">
      <c r="A7486" s="793"/>
      <c r="E7486" s="176"/>
      <c r="F7486" s="176"/>
      <c r="G7486" s="177"/>
      <c r="H7486" s="177"/>
    </row>
    <row r="7487" spans="1:8" x14ac:dyDescent="0.25">
      <c r="A7487" s="793"/>
      <c r="E7487" s="176"/>
      <c r="F7487" s="176"/>
      <c r="G7487" s="177"/>
      <c r="H7487" s="177"/>
    </row>
    <row r="7488" spans="1:8" x14ac:dyDescent="0.25">
      <c r="A7488" s="793"/>
      <c r="E7488" s="176"/>
      <c r="F7488" s="176"/>
      <c r="G7488" s="177"/>
      <c r="H7488" s="177"/>
    </row>
    <row r="7489" spans="1:8" x14ac:dyDescent="0.25">
      <c r="A7489" s="793"/>
      <c r="E7489" s="176"/>
      <c r="F7489" s="176"/>
      <c r="G7489" s="177"/>
      <c r="H7489" s="177"/>
    </row>
    <row r="7490" spans="1:8" x14ac:dyDescent="0.25">
      <c r="A7490" s="793"/>
      <c r="E7490" s="176"/>
      <c r="F7490" s="176"/>
      <c r="G7490" s="177"/>
      <c r="H7490" s="177"/>
    </row>
    <row r="7491" spans="1:8" x14ac:dyDescent="0.25">
      <c r="A7491" s="793"/>
      <c r="E7491" s="176"/>
      <c r="F7491" s="176"/>
      <c r="G7491" s="177"/>
      <c r="H7491" s="177"/>
    </row>
    <row r="7492" spans="1:8" x14ac:dyDescent="0.25">
      <c r="A7492" s="793"/>
      <c r="E7492" s="176"/>
      <c r="F7492" s="176"/>
      <c r="G7492" s="177"/>
      <c r="H7492" s="177"/>
    </row>
    <row r="7493" spans="1:8" x14ac:dyDescent="0.25">
      <c r="A7493" s="793"/>
      <c r="E7493" s="176"/>
      <c r="F7493" s="176"/>
      <c r="G7493" s="177"/>
      <c r="H7493" s="177"/>
    </row>
    <row r="7494" spans="1:8" x14ac:dyDescent="0.25">
      <c r="A7494" s="793"/>
      <c r="E7494" s="176"/>
      <c r="F7494" s="176"/>
      <c r="G7494" s="177"/>
      <c r="H7494" s="177"/>
    </row>
    <row r="7495" spans="1:8" x14ac:dyDescent="0.25">
      <c r="A7495" s="793"/>
      <c r="E7495" s="176"/>
      <c r="F7495" s="176"/>
      <c r="G7495" s="177"/>
      <c r="H7495" s="177"/>
    </row>
    <row r="7496" spans="1:8" x14ac:dyDescent="0.25">
      <c r="A7496" s="793"/>
      <c r="E7496" s="176"/>
      <c r="F7496" s="176"/>
      <c r="G7496" s="177"/>
      <c r="H7496" s="177"/>
    </row>
    <row r="7497" spans="1:8" x14ac:dyDescent="0.25">
      <c r="A7497" s="793"/>
      <c r="E7497" s="176"/>
      <c r="F7497" s="176"/>
      <c r="G7497" s="177"/>
      <c r="H7497" s="177"/>
    </row>
    <row r="7498" spans="1:8" x14ac:dyDescent="0.25">
      <c r="A7498" s="793"/>
      <c r="E7498" s="176"/>
      <c r="F7498" s="176"/>
      <c r="G7498" s="177"/>
      <c r="H7498" s="177"/>
    </row>
    <row r="7499" spans="1:8" x14ac:dyDescent="0.25">
      <c r="A7499" s="793"/>
      <c r="E7499" s="176"/>
      <c r="F7499" s="176"/>
      <c r="G7499" s="177"/>
      <c r="H7499" s="177"/>
    </row>
    <row r="7500" spans="1:8" x14ac:dyDescent="0.25">
      <c r="A7500" s="793"/>
      <c r="E7500" s="176"/>
      <c r="F7500" s="176"/>
      <c r="G7500" s="177"/>
      <c r="H7500" s="177"/>
    </row>
    <row r="7501" spans="1:8" x14ac:dyDescent="0.25">
      <c r="A7501" s="793"/>
      <c r="E7501" s="176"/>
      <c r="F7501" s="176"/>
      <c r="G7501" s="177"/>
      <c r="H7501" s="177"/>
    </row>
    <row r="7502" spans="1:8" x14ac:dyDescent="0.25">
      <c r="A7502" s="793"/>
      <c r="E7502" s="176"/>
      <c r="F7502" s="176"/>
      <c r="G7502" s="177"/>
      <c r="H7502" s="177"/>
    </row>
    <row r="7503" spans="1:8" x14ac:dyDescent="0.25">
      <c r="A7503" s="793"/>
      <c r="E7503" s="176"/>
      <c r="F7503" s="176"/>
      <c r="G7503" s="177"/>
      <c r="H7503" s="177"/>
    </row>
    <row r="7504" spans="1:8" x14ac:dyDescent="0.25">
      <c r="A7504" s="793"/>
      <c r="E7504" s="176"/>
      <c r="F7504" s="176"/>
      <c r="G7504" s="177"/>
      <c r="H7504" s="177"/>
    </row>
    <row r="7505" spans="1:8" x14ac:dyDescent="0.25">
      <c r="A7505" s="793"/>
      <c r="E7505" s="176"/>
      <c r="F7505" s="176"/>
      <c r="G7505" s="177"/>
      <c r="H7505" s="177"/>
    </row>
    <row r="7506" spans="1:8" x14ac:dyDescent="0.25">
      <c r="A7506" s="793"/>
      <c r="E7506" s="176"/>
      <c r="F7506" s="176"/>
      <c r="G7506" s="177"/>
      <c r="H7506" s="177"/>
    </row>
    <row r="7507" spans="1:8" x14ac:dyDescent="0.25">
      <c r="A7507" s="793"/>
      <c r="E7507" s="176"/>
      <c r="F7507" s="176"/>
      <c r="G7507" s="177"/>
      <c r="H7507" s="177"/>
    </row>
    <row r="7508" spans="1:8" x14ac:dyDescent="0.25">
      <c r="A7508" s="793"/>
      <c r="E7508" s="176"/>
      <c r="F7508" s="176"/>
      <c r="G7508" s="177"/>
      <c r="H7508" s="177"/>
    </row>
    <row r="7509" spans="1:8" x14ac:dyDescent="0.25">
      <c r="A7509" s="793"/>
      <c r="E7509" s="176"/>
      <c r="F7509" s="176"/>
      <c r="G7509" s="177"/>
      <c r="H7509" s="177"/>
    </row>
    <row r="7510" spans="1:8" x14ac:dyDescent="0.25">
      <c r="A7510" s="793"/>
      <c r="E7510" s="176"/>
      <c r="F7510" s="176"/>
      <c r="G7510" s="177"/>
      <c r="H7510" s="177"/>
    </row>
    <row r="7511" spans="1:8" x14ac:dyDescent="0.25">
      <c r="A7511" s="793"/>
      <c r="E7511" s="176"/>
      <c r="F7511" s="176"/>
      <c r="G7511" s="177"/>
      <c r="H7511" s="177"/>
    </row>
    <row r="7512" spans="1:8" x14ac:dyDescent="0.25">
      <c r="A7512" s="793"/>
      <c r="E7512" s="176"/>
      <c r="F7512" s="176"/>
      <c r="G7512" s="177"/>
      <c r="H7512" s="177"/>
    </row>
    <row r="7513" spans="1:8" x14ac:dyDescent="0.25">
      <c r="A7513" s="793"/>
      <c r="E7513" s="176"/>
      <c r="F7513" s="176"/>
      <c r="G7513" s="177"/>
      <c r="H7513" s="177"/>
    </row>
    <row r="7514" spans="1:8" x14ac:dyDescent="0.25">
      <c r="A7514" s="793"/>
      <c r="E7514" s="176"/>
      <c r="F7514" s="176"/>
      <c r="G7514" s="177"/>
      <c r="H7514" s="177"/>
    </row>
    <row r="7515" spans="1:8" x14ac:dyDescent="0.25">
      <c r="A7515" s="793"/>
      <c r="E7515" s="176"/>
      <c r="F7515" s="176"/>
      <c r="G7515" s="177"/>
      <c r="H7515" s="177"/>
    </row>
    <row r="7516" spans="1:8" x14ac:dyDescent="0.25">
      <c r="A7516" s="793"/>
      <c r="E7516" s="176"/>
      <c r="F7516" s="176"/>
      <c r="G7516" s="177"/>
      <c r="H7516" s="177"/>
    </row>
    <row r="7517" spans="1:8" x14ac:dyDescent="0.25">
      <c r="A7517" s="793"/>
      <c r="E7517" s="176"/>
      <c r="F7517" s="176"/>
      <c r="G7517" s="177"/>
      <c r="H7517" s="177"/>
    </row>
    <row r="7518" spans="1:8" x14ac:dyDescent="0.25">
      <c r="A7518" s="793"/>
      <c r="E7518" s="176"/>
      <c r="F7518" s="176"/>
      <c r="G7518" s="177"/>
      <c r="H7518" s="177"/>
    </row>
    <row r="7519" spans="1:8" x14ac:dyDescent="0.25">
      <c r="A7519" s="793"/>
      <c r="E7519" s="176"/>
      <c r="F7519" s="176"/>
      <c r="G7519" s="177"/>
      <c r="H7519" s="177"/>
    </row>
    <row r="7520" spans="1:8" x14ac:dyDescent="0.25">
      <c r="A7520" s="793"/>
      <c r="E7520" s="176"/>
      <c r="F7520" s="176"/>
      <c r="G7520" s="177"/>
      <c r="H7520" s="177"/>
    </row>
    <row r="7521" spans="1:8" x14ac:dyDescent="0.25">
      <c r="A7521" s="793"/>
      <c r="E7521" s="176"/>
      <c r="F7521" s="176"/>
      <c r="G7521" s="177"/>
      <c r="H7521" s="177"/>
    </row>
    <row r="7522" spans="1:8" x14ac:dyDescent="0.25">
      <c r="A7522" s="793"/>
      <c r="E7522" s="176"/>
      <c r="F7522" s="176"/>
      <c r="G7522" s="177"/>
      <c r="H7522" s="177"/>
    </row>
    <row r="7523" spans="1:8" x14ac:dyDescent="0.25">
      <c r="A7523" s="793"/>
      <c r="E7523" s="176"/>
      <c r="F7523" s="176"/>
      <c r="G7523" s="177"/>
      <c r="H7523" s="177"/>
    </row>
    <row r="7524" spans="1:8" x14ac:dyDescent="0.25">
      <c r="A7524" s="793"/>
      <c r="E7524" s="176"/>
      <c r="F7524" s="176"/>
      <c r="G7524" s="177"/>
      <c r="H7524" s="177"/>
    </row>
    <row r="7525" spans="1:8" x14ac:dyDescent="0.25">
      <c r="A7525" s="793"/>
      <c r="E7525" s="176"/>
      <c r="F7525" s="176"/>
      <c r="G7525" s="177"/>
      <c r="H7525" s="177"/>
    </row>
    <row r="7526" spans="1:8" x14ac:dyDescent="0.25">
      <c r="A7526" s="793"/>
      <c r="E7526" s="176"/>
      <c r="F7526" s="176"/>
      <c r="G7526" s="177"/>
      <c r="H7526" s="177"/>
    </row>
    <row r="7527" spans="1:8" x14ac:dyDescent="0.25">
      <c r="A7527" s="793"/>
      <c r="E7527" s="176"/>
      <c r="F7527" s="176"/>
      <c r="G7527" s="177"/>
      <c r="H7527" s="177"/>
    </row>
    <row r="7528" spans="1:8" x14ac:dyDescent="0.25">
      <c r="A7528" s="793"/>
      <c r="E7528" s="176"/>
      <c r="F7528" s="176"/>
      <c r="G7528" s="177"/>
      <c r="H7528" s="177"/>
    </row>
    <row r="7529" spans="1:8" x14ac:dyDescent="0.25">
      <c r="A7529" s="793"/>
      <c r="E7529" s="176"/>
      <c r="F7529" s="176"/>
      <c r="G7529" s="177"/>
      <c r="H7529" s="177"/>
    </row>
    <row r="7530" spans="1:8" x14ac:dyDescent="0.25">
      <c r="A7530" s="793"/>
      <c r="E7530" s="176"/>
      <c r="F7530" s="176"/>
      <c r="G7530" s="177"/>
      <c r="H7530" s="177"/>
    </row>
    <row r="7531" spans="1:8" x14ac:dyDescent="0.25">
      <c r="A7531" s="793"/>
      <c r="E7531" s="176"/>
      <c r="F7531" s="176"/>
      <c r="G7531" s="177"/>
      <c r="H7531" s="177"/>
    </row>
    <row r="7532" spans="1:8" x14ac:dyDescent="0.25">
      <c r="A7532" s="793"/>
      <c r="E7532" s="176"/>
      <c r="F7532" s="176"/>
      <c r="G7532" s="177"/>
      <c r="H7532" s="177"/>
    </row>
    <row r="7533" spans="1:8" x14ac:dyDescent="0.25">
      <c r="A7533" s="793"/>
      <c r="E7533" s="176"/>
      <c r="F7533" s="176"/>
      <c r="G7533" s="177"/>
      <c r="H7533" s="177"/>
    </row>
    <row r="7534" spans="1:8" x14ac:dyDescent="0.25">
      <c r="A7534" s="793"/>
      <c r="E7534" s="176"/>
      <c r="F7534" s="176"/>
      <c r="G7534" s="177"/>
      <c r="H7534" s="177"/>
    </row>
    <row r="7535" spans="1:8" x14ac:dyDescent="0.25">
      <c r="A7535" s="793"/>
      <c r="E7535" s="176"/>
      <c r="F7535" s="176"/>
      <c r="G7535" s="177"/>
      <c r="H7535" s="177"/>
    </row>
    <row r="7536" spans="1:8" x14ac:dyDescent="0.25">
      <c r="A7536" s="793"/>
      <c r="E7536" s="176"/>
      <c r="F7536" s="176"/>
      <c r="G7536" s="177"/>
      <c r="H7536" s="177"/>
    </row>
    <row r="7537" spans="1:8" x14ac:dyDescent="0.25">
      <c r="A7537" s="793"/>
      <c r="E7537" s="176"/>
      <c r="F7537" s="176"/>
      <c r="G7537" s="177"/>
      <c r="H7537" s="177"/>
    </row>
    <row r="7538" spans="1:8" x14ac:dyDescent="0.25">
      <c r="A7538" s="793"/>
      <c r="E7538" s="176"/>
      <c r="F7538" s="176"/>
      <c r="G7538" s="177"/>
      <c r="H7538" s="177"/>
    </row>
    <row r="7539" spans="1:8" x14ac:dyDescent="0.25">
      <c r="A7539" s="793"/>
      <c r="E7539" s="176"/>
      <c r="F7539" s="176"/>
      <c r="G7539" s="177"/>
      <c r="H7539" s="177"/>
    </row>
    <row r="7540" spans="1:8" x14ac:dyDescent="0.25">
      <c r="A7540" s="793"/>
      <c r="E7540" s="176"/>
      <c r="F7540" s="176"/>
      <c r="G7540" s="177"/>
      <c r="H7540" s="177"/>
    </row>
    <row r="7541" spans="1:8" x14ac:dyDescent="0.25">
      <c r="A7541" s="793"/>
      <c r="E7541" s="176"/>
      <c r="F7541" s="176"/>
      <c r="G7541" s="177"/>
      <c r="H7541" s="177"/>
    </row>
    <row r="7542" spans="1:8" x14ac:dyDescent="0.25">
      <c r="A7542" s="793"/>
      <c r="E7542" s="176"/>
      <c r="F7542" s="176"/>
      <c r="G7542" s="177"/>
      <c r="H7542" s="177"/>
    </row>
    <row r="7543" spans="1:8" x14ac:dyDescent="0.25">
      <c r="A7543" s="793"/>
      <c r="E7543" s="176"/>
      <c r="F7543" s="176"/>
      <c r="G7543" s="177"/>
      <c r="H7543" s="177"/>
    </row>
    <row r="7544" spans="1:8" x14ac:dyDescent="0.25">
      <c r="A7544" s="793"/>
      <c r="E7544" s="176"/>
      <c r="F7544" s="176"/>
      <c r="G7544" s="177"/>
      <c r="H7544" s="177"/>
    </row>
    <row r="7545" spans="1:8" x14ac:dyDescent="0.25">
      <c r="A7545" s="793"/>
      <c r="E7545" s="176"/>
      <c r="F7545" s="176"/>
      <c r="G7545" s="177"/>
      <c r="H7545" s="177"/>
    </row>
    <row r="7546" spans="1:8" x14ac:dyDescent="0.25">
      <c r="A7546" s="793"/>
      <c r="E7546" s="176"/>
      <c r="F7546" s="176"/>
      <c r="G7546" s="177"/>
      <c r="H7546" s="177"/>
    </row>
    <row r="7547" spans="1:8" x14ac:dyDescent="0.25">
      <c r="A7547" s="793"/>
      <c r="E7547" s="176"/>
      <c r="F7547" s="176"/>
      <c r="G7547" s="177"/>
      <c r="H7547" s="177"/>
    </row>
    <row r="7548" spans="1:8" x14ac:dyDescent="0.25">
      <c r="A7548" s="793"/>
      <c r="E7548" s="176"/>
      <c r="F7548" s="176"/>
      <c r="G7548" s="177"/>
      <c r="H7548" s="177"/>
    </row>
    <row r="7549" spans="1:8" x14ac:dyDescent="0.25">
      <c r="A7549" s="793"/>
      <c r="E7549" s="176"/>
      <c r="F7549" s="176"/>
      <c r="G7549" s="177"/>
      <c r="H7549" s="177"/>
    </row>
    <row r="7550" spans="1:8" x14ac:dyDescent="0.25">
      <c r="A7550" s="793"/>
      <c r="E7550" s="176"/>
      <c r="F7550" s="176"/>
      <c r="G7550" s="177"/>
      <c r="H7550" s="177"/>
    </row>
    <row r="7551" spans="1:8" x14ac:dyDescent="0.25">
      <c r="A7551" s="793"/>
      <c r="E7551" s="176"/>
      <c r="F7551" s="176"/>
      <c r="G7551" s="177"/>
      <c r="H7551" s="177"/>
    </row>
    <row r="7552" spans="1:8" x14ac:dyDescent="0.25">
      <c r="A7552" s="793"/>
      <c r="E7552" s="176"/>
      <c r="F7552" s="176"/>
      <c r="G7552" s="177"/>
      <c r="H7552" s="177"/>
    </row>
    <row r="7553" spans="1:8" x14ac:dyDescent="0.25">
      <c r="A7553" s="793"/>
      <c r="E7553" s="176"/>
      <c r="F7553" s="176"/>
      <c r="G7553" s="177"/>
      <c r="H7553" s="177"/>
    </row>
    <row r="7554" spans="1:8" x14ac:dyDescent="0.25">
      <c r="A7554" s="793"/>
      <c r="E7554" s="176"/>
      <c r="F7554" s="176"/>
      <c r="G7554" s="177"/>
      <c r="H7554" s="177"/>
    </row>
    <row r="7555" spans="1:8" x14ac:dyDescent="0.25">
      <c r="A7555" s="793"/>
      <c r="E7555" s="176"/>
      <c r="F7555" s="176"/>
      <c r="G7555" s="177"/>
      <c r="H7555" s="177"/>
    </row>
    <row r="7556" spans="1:8" x14ac:dyDescent="0.25">
      <c r="A7556" s="793"/>
      <c r="E7556" s="176"/>
      <c r="F7556" s="176"/>
      <c r="G7556" s="177"/>
      <c r="H7556" s="177"/>
    </row>
    <row r="7557" spans="1:8" x14ac:dyDescent="0.25">
      <c r="A7557" s="793"/>
      <c r="E7557" s="176"/>
      <c r="F7557" s="176"/>
      <c r="G7557" s="177"/>
      <c r="H7557" s="177"/>
    </row>
    <row r="7558" spans="1:8" x14ac:dyDescent="0.25">
      <c r="A7558" s="793"/>
      <c r="E7558" s="176"/>
      <c r="F7558" s="176"/>
      <c r="G7558" s="177"/>
      <c r="H7558" s="177"/>
    </row>
    <row r="7559" spans="1:8" x14ac:dyDescent="0.25">
      <c r="A7559" s="793"/>
      <c r="E7559" s="176"/>
      <c r="F7559" s="176"/>
      <c r="G7559" s="177"/>
      <c r="H7559" s="177"/>
    </row>
    <row r="7560" spans="1:8" x14ac:dyDescent="0.25">
      <c r="A7560" s="793"/>
      <c r="E7560" s="176"/>
      <c r="F7560" s="176"/>
      <c r="G7560" s="177"/>
      <c r="H7560" s="177"/>
    </row>
    <row r="7561" spans="1:8" x14ac:dyDescent="0.25">
      <c r="A7561" s="793"/>
      <c r="E7561" s="176"/>
      <c r="F7561" s="176"/>
      <c r="G7561" s="177"/>
      <c r="H7561" s="177"/>
    </row>
    <row r="7562" spans="1:8" x14ac:dyDescent="0.25">
      <c r="A7562" s="793"/>
      <c r="E7562" s="176"/>
      <c r="F7562" s="176"/>
      <c r="G7562" s="177"/>
      <c r="H7562" s="177"/>
    </row>
    <row r="7563" spans="1:8" x14ac:dyDescent="0.25">
      <c r="A7563" s="793"/>
      <c r="E7563" s="176"/>
      <c r="F7563" s="176"/>
      <c r="G7563" s="177"/>
      <c r="H7563" s="177"/>
    </row>
    <row r="7564" spans="1:8" x14ac:dyDescent="0.25">
      <c r="A7564" s="793"/>
      <c r="E7564" s="176"/>
      <c r="F7564" s="176"/>
      <c r="G7564" s="177"/>
      <c r="H7564" s="177"/>
    </row>
    <row r="7565" spans="1:8" x14ac:dyDescent="0.25">
      <c r="A7565" s="793"/>
      <c r="E7565" s="176"/>
      <c r="F7565" s="176"/>
      <c r="G7565" s="177"/>
      <c r="H7565" s="177"/>
    </row>
    <row r="7566" spans="1:8" x14ac:dyDescent="0.25">
      <c r="A7566" s="793"/>
      <c r="E7566" s="176"/>
      <c r="F7566" s="176"/>
      <c r="G7566" s="177"/>
      <c r="H7566" s="177"/>
    </row>
    <row r="7567" spans="1:8" x14ac:dyDescent="0.25">
      <c r="A7567" s="793"/>
      <c r="E7567" s="176"/>
      <c r="F7567" s="176"/>
      <c r="G7567" s="177"/>
      <c r="H7567" s="177"/>
    </row>
    <row r="7568" spans="1:8" x14ac:dyDescent="0.25">
      <c r="A7568" s="793"/>
      <c r="E7568" s="176"/>
      <c r="F7568" s="176"/>
      <c r="G7568" s="177"/>
      <c r="H7568" s="177"/>
    </row>
    <row r="7569" spans="1:8" x14ac:dyDescent="0.25">
      <c r="A7569" s="793"/>
      <c r="E7569" s="176"/>
      <c r="F7569" s="176"/>
      <c r="G7569" s="177"/>
      <c r="H7569" s="177"/>
    </row>
    <row r="7570" spans="1:8" x14ac:dyDescent="0.25">
      <c r="A7570" s="793"/>
      <c r="E7570" s="176"/>
      <c r="F7570" s="176"/>
      <c r="G7570" s="177"/>
      <c r="H7570" s="177"/>
    </row>
    <row r="7571" spans="1:8" x14ac:dyDescent="0.25">
      <c r="A7571" s="793"/>
      <c r="E7571" s="176"/>
      <c r="F7571" s="176"/>
      <c r="G7571" s="177"/>
      <c r="H7571" s="177"/>
    </row>
    <row r="7572" spans="1:8" x14ac:dyDescent="0.25">
      <c r="A7572" s="793"/>
      <c r="E7572" s="176"/>
      <c r="F7572" s="176"/>
      <c r="G7572" s="177"/>
      <c r="H7572" s="177"/>
    </row>
    <row r="7573" spans="1:8" x14ac:dyDescent="0.25">
      <c r="A7573" s="793"/>
      <c r="E7573" s="176"/>
      <c r="F7573" s="176"/>
      <c r="G7573" s="177"/>
      <c r="H7573" s="177"/>
    </row>
    <row r="7574" spans="1:8" x14ac:dyDescent="0.25">
      <c r="A7574" s="793"/>
      <c r="E7574" s="176"/>
      <c r="F7574" s="176"/>
      <c r="G7574" s="177"/>
      <c r="H7574" s="177"/>
    </row>
    <row r="7575" spans="1:8" x14ac:dyDescent="0.25">
      <c r="A7575" s="793"/>
      <c r="E7575" s="176"/>
      <c r="F7575" s="176"/>
      <c r="G7575" s="177"/>
      <c r="H7575" s="177"/>
    </row>
    <row r="7576" spans="1:8" x14ac:dyDescent="0.25">
      <c r="A7576" s="793"/>
      <c r="E7576" s="176"/>
      <c r="F7576" s="176"/>
      <c r="G7576" s="177"/>
      <c r="H7576" s="177"/>
    </row>
    <row r="7577" spans="1:8" x14ac:dyDescent="0.25">
      <c r="A7577" s="793"/>
      <c r="E7577" s="176"/>
      <c r="F7577" s="176"/>
      <c r="G7577" s="177"/>
      <c r="H7577" s="177"/>
    </row>
    <row r="7578" spans="1:8" x14ac:dyDescent="0.25">
      <c r="A7578" s="793"/>
      <c r="E7578" s="176"/>
      <c r="F7578" s="176"/>
      <c r="G7578" s="177"/>
      <c r="H7578" s="177"/>
    </row>
    <row r="7579" spans="1:8" x14ac:dyDescent="0.25">
      <c r="A7579" s="793"/>
      <c r="E7579" s="176"/>
      <c r="F7579" s="176"/>
      <c r="G7579" s="177"/>
      <c r="H7579" s="177"/>
    </row>
    <row r="7580" spans="1:8" x14ac:dyDescent="0.25">
      <c r="A7580" s="793"/>
      <c r="E7580" s="176"/>
      <c r="F7580" s="176"/>
      <c r="G7580" s="177"/>
      <c r="H7580" s="177"/>
    </row>
    <row r="7581" spans="1:8" x14ac:dyDescent="0.25">
      <c r="A7581" s="793"/>
      <c r="E7581" s="176"/>
      <c r="F7581" s="176"/>
      <c r="G7581" s="177"/>
      <c r="H7581" s="177"/>
    </row>
    <row r="7582" spans="1:8" x14ac:dyDescent="0.25">
      <c r="A7582" s="793"/>
      <c r="E7582" s="176"/>
      <c r="F7582" s="176"/>
      <c r="G7582" s="177"/>
      <c r="H7582" s="177"/>
    </row>
    <row r="7583" spans="1:8" x14ac:dyDescent="0.25">
      <c r="A7583" s="793"/>
      <c r="E7583" s="176"/>
      <c r="F7583" s="176"/>
      <c r="G7583" s="177"/>
      <c r="H7583" s="177"/>
    </row>
    <row r="7584" spans="1:8" x14ac:dyDescent="0.25">
      <c r="A7584" s="793"/>
      <c r="E7584" s="176"/>
      <c r="F7584" s="176"/>
      <c r="G7584" s="177"/>
      <c r="H7584" s="177"/>
    </row>
    <row r="7585" spans="1:8" x14ac:dyDescent="0.25">
      <c r="A7585" s="793"/>
      <c r="E7585" s="176"/>
      <c r="F7585" s="176"/>
      <c r="G7585" s="177"/>
      <c r="H7585" s="177"/>
    </row>
    <row r="7586" spans="1:8" x14ac:dyDescent="0.25">
      <c r="A7586" s="793"/>
      <c r="E7586" s="176"/>
      <c r="F7586" s="176"/>
      <c r="G7586" s="177"/>
      <c r="H7586" s="177"/>
    </row>
    <row r="7587" spans="1:8" x14ac:dyDescent="0.25">
      <c r="A7587" s="793"/>
      <c r="E7587" s="176"/>
      <c r="F7587" s="176"/>
      <c r="G7587" s="177"/>
      <c r="H7587" s="177"/>
    </row>
    <row r="7588" spans="1:8" x14ac:dyDescent="0.25">
      <c r="A7588" s="793"/>
      <c r="E7588" s="176"/>
      <c r="F7588" s="176"/>
      <c r="G7588" s="177"/>
      <c r="H7588" s="177"/>
    </row>
    <row r="7589" spans="1:8" x14ac:dyDescent="0.25">
      <c r="A7589" s="793"/>
      <c r="E7589" s="176"/>
      <c r="F7589" s="176"/>
      <c r="G7589" s="177"/>
      <c r="H7589" s="177"/>
    </row>
    <row r="7590" spans="1:8" x14ac:dyDescent="0.25">
      <c r="A7590" s="793"/>
      <c r="E7590" s="176"/>
      <c r="F7590" s="176"/>
      <c r="G7590" s="177"/>
      <c r="H7590" s="177"/>
    </row>
    <row r="7591" spans="1:8" x14ac:dyDescent="0.25">
      <c r="A7591" s="793"/>
      <c r="E7591" s="176"/>
      <c r="F7591" s="176"/>
      <c r="G7591" s="177"/>
      <c r="H7591" s="177"/>
    </row>
    <row r="7592" spans="1:8" x14ac:dyDescent="0.25">
      <c r="A7592" s="793"/>
      <c r="E7592" s="176"/>
      <c r="F7592" s="176"/>
      <c r="G7592" s="177"/>
      <c r="H7592" s="177"/>
    </row>
    <row r="7593" spans="1:8" x14ac:dyDescent="0.25">
      <c r="A7593" s="793"/>
      <c r="E7593" s="176"/>
      <c r="F7593" s="176"/>
      <c r="G7593" s="177"/>
      <c r="H7593" s="177"/>
    </row>
    <row r="7594" spans="1:8" x14ac:dyDescent="0.25">
      <c r="A7594" s="793"/>
      <c r="E7594" s="176"/>
      <c r="F7594" s="176"/>
      <c r="G7594" s="177"/>
      <c r="H7594" s="177"/>
    </row>
    <row r="7595" spans="1:8" x14ac:dyDescent="0.25">
      <c r="A7595" s="793"/>
      <c r="E7595" s="176"/>
      <c r="F7595" s="176"/>
      <c r="G7595" s="177"/>
      <c r="H7595" s="177"/>
    </row>
    <row r="7596" spans="1:8" x14ac:dyDescent="0.25">
      <c r="A7596" s="793"/>
      <c r="E7596" s="176"/>
      <c r="F7596" s="176"/>
      <c r="G7596" s="177"/>
      <c r="H7596" s="177"/>
    </row>
    <row r="7597" spans="1:8" x14ac:dyDescent="0.25">
      <c r="A7597" s="793"/>
      <c r="E7597" s="176"/>
      <c r="F7597" s="176"/>
      <c r="G7597" s="177"/>
      <c r="H7597" s="177"/>
    </row>
    <row r="7598" spans="1:8" x14ac:dyDescent="0.25">
      <c r="A7598" s="793"/>
      <c r="E7598" s="176"/>
      <c r="F7598" s="176"/>
      <c r="G7598" s="177"/>
      <c r="H7598" s="177"/>
    </row>
    <row r="7599" spans="1:8" x14ac:dyDescent="0.25">
      <c r="A7599" s="793"/>
      <c r="E7599" s="176"/>
      <c r="F7599" s="176"/>
      <c r="G7599" s="177"/>
      <c r="H7599" s="177"/>
    </row>
    <row r="7600" spans="1:8" x14ac:dyDescent="0.25">
      <c r="A7600" s="793"/>
      <c r="E7600" s="176"/>
      <c r="F7600" s="176"/>
      <c r="G7600" s="177"/>
      <c r="H7600" s="177"/>
    </row>
    <row r="7601" spans="1:8" x14ac:dyDescent="0.25">
      <c r="A7601" s="793"/>
      <c r="E7601" s="176"/>
      <c r="F7601" s="176"/>
      <c r="G7601" s="177"/>
      <c r="H7601" s="177"/>
    </row>
    <row r="7602" spans="1:8" x14ac:dyDescent="0.25">
      <c r="A7602" s="793"/>
      <c r="E7602" s="176"/>
      <c r="F7602" s="176"/>
      <c r="G7602" s="177"/>
      <c r="H7602" s="177"/>
    </row>
    <row r="7603" spans="1:8" x14ac:dyDescent="0.25">
      <c r="A7603" s="793"/>
      <c r="E7603" s="176"/>
      <c r="F7603" s="176"/>
      <c r="G7603" s="177"/>
      <c r="H7603" s="177"/>
    </row>
    <row r="7604" spans="1:8" x14ac:dyDescent="0.25">
      <c r="A7604" s="793"/>
      <c r="E7604" s="176"/>
      <c r="F7604" s="176"/>
      <c r="G7604" s="177"/>
      <c r="H7604" s="177"/>
    </row>
    <row r="7605" spans="1:8" x14ac:dyDescent="0.25">
      <c r="A7605" s="793"/>
      <c r="E7605" s="176"/>
      <c r="F7605" s="176"/>
      <c r="G7605" s="177"/>
      <c r="H7605" s="177"/>
    </row>
    <row r="7606" spans="1:8" x14ac:dyDescent="0.25">
      <c r="A7606" s="793"/>
      <c r="E7606" s="176"/>
      <c r="F7606" s="176"/>
      <c r="G7606" s="177"/>
      <c r="H7606" s="177"/>
    </row>
    <row r="7607" spans="1:8" x14ac:dyDescent="0.25">
      <c r="A7607" s="793"/>
      <c r="E7607" s="176"/>
      <c r="F7607" s="176"/>
      <c r="G7607" s="177"/>
      <c r="H7607" s="177"/>
    </row>
    <row r="7608" spans="1:8" x14ac:dyDescent="0.25">
      <c r="A7608" s="793"/>
      <c r="E7608" s="176"/>
      <c r="F7608" s="176"/>
      <c r="G7608" s="177"/>
      <c r="H7608" s="177"/>
    </row>
    <row r="7609" spans="1:8" x14ac:dyDescent="0.25">
      <c r="A7609" s="793"/>
      <c r="E7609" s="176"/>
      <c r="F7609" s="176"/>
      <c r="G7609" s="177"/>
      <c r="H7609" s="177"/>
    </row>
    <row r="7610" spans="1:8" x14ac:dyDescent="0.25">
      <c r="A7610" s="793"/>
      <c r="E7610" s="176"/>
      <c r="F7610" s="176"/>
      <c r="G7610" s="177"/>
      <c r="H7610" s="177"/>
    </row>
    <row r="7611" spans="1:8" x14ac:dyDescent="0.25">
      <c r="A7611" s="793"/>
      <c r="E7611" s="176"/>
      <c r="F7611" s="176"/>
      <c r="G7611" s="177"/>
      <c r="H7611" s="177"/>
    </row>
    <row r="7612" spans="1:8" x14ac:dyDescent="0.25">
      <c r="A7612" s="793"/>
      <c r="E7612" s="176"/>
      <c r="F7612" s="176"/>
      <c r="G7612" s="177"/>
      <c r="H7612" s="177"/>
    </row>
    <row r="7613" spans="1:8" x14ac:dyDescent="0.25">
      <c r="A7613" s="793"/>
      <c r="E7613" s="176"/>
      <c r="F7613" s="176"/>
      <c r="G7613" s="177"/>
      <c r="H7613" s="177"/>
    </row>
    <row r="7614" spans="1:8" x14ac:dyDescent="0.25">
      <c r="A7614" s="793"/>
      <c r="E7614" s="176"/>
      <c r="F7614" s="176"/>
      <c r="G7614" s="177"/>
      <c r="H7614" s="177"/>
    </row>
    <row r="7615" spans="1:8" x14ac:dyDescent="0.25">
      <c r="A7615" s="793"/>
      <c r="E7615" s="176"/>
      <c r="F7615" s="176"/>
      <c r="G7615" s="177"/>
      <c r="H7615" s="177"/>
    </row>
    <row r="7616" spans="1:8" x14ac:dyDescent="0.25">
      <c r="A7616" s="793"/>
      <c r="E7616" s="176"/>
      <c r="F7616" s="176"/>
      <c r="G7616" s="177"/>
      <c r="H7616" s="177"/>
    </row>
    <row r="7617" spans="1:8" x14ac:dyDescent="0.25">
      <c r="A7617" s="793"/>
      <c r="E7617" s="176"/>
      <c r="F7617" s="176"/>
      <c r="G7617" s="177"/>
      <c r="H7617" s="177"/>
    </row>
    <row r="7618" spans="1:8" x14ac:dyDescent="0.25">
      <c r="A7618" s="793"/>
      <c r="E7618" s="176"/>
      <c r="F7618" s="176"/>
      <c r="G7618" s="177"/>
      <c r="H7618" s="177"/>
    </row>
    <row r="7619" spans="1:8" x14ac:dyDescent="0.25">
      <c r="A7619" s="793"/>
      <c r="E7619" s="176"/>
      <c r="F7619" s="176"/>
      <c r="G7619" s="177"/>
      <c r="H7619" s="177"/>
    </row>
    <row r="7620" spans="1:8" x14ac:dyDescent="0.25">
      <c r="A7620" s="793"/>
      <c r="E7620" s="176"/>
      <c r="F7620" s="176"/>
      <c r="G7620" s="177"/>
      <c r="H7620" s="177"/>
    </row>
    <row r="7621" spans="1:8" x14ac:dyDescent="0.25">
      <c r="A7621" s="793"/>
      <c r="E7621" s="176"/>
      <c r="F7621" s="176"/>
      <c r="G7621" s="177"/>
      <c r="H7621" s="177"/>
    </row>
    <row r="7622" spans="1:8" x14ac:dyDescent="0.25">
      <c r="A7622" s="793"/>
      <c r="E7622" s="176"/>
      <c r="F7622" s="176"/>
      <c r="G7622" s="177"/>
      <c r="H7622" s="177"/>
    </row>
    <row r="7623" spans="1:8" x14ac:dyDescent="0.25">
      <c r="A7623" s="793"/>
      <c r="E7623" s="176"/>
      <c r="F7623" s="176"/>
      <c r="G7623" s="177"/>
      <c r="H7623" s="177"/>
    </row>
    <row r="7624" spans="1:8" x14ac:dyDescent="0.25">
      <c r="A7624" s="793"/>
      <c r="E7624" s="176"/>
      <c r="F7624" s="176"/>
      <c r="G7624" s="177"/>
      <c r="H7624" s="177"/>
    </row>
    <row r="7625" spans="1:8" x14ac:dyDescent="0.25">
      <c r="A7625" s="793"/>
      <c r="E7625" s="176"/>
      <c r="F7625" s="176"/>
      <c r="G7625" s="177"/>
      <c r="H7625" s="177"/>
    </row>
    <row r="7626" spans="1:8" x14ac:dyDescent="0.25">
      <c r="A7626" s="793"/>
      <c r="E7626" s="176"/>
      <c r="F7626" s="176"/>
      <c r="G7626" s="177"/>
      <c r="H7626" s="177"/>
    </row>
    <row r="7627" spans="1:8" x14ac:dyDescent="0.25">
      <c r="A7627" s="793"/>
      <c r="E7627" s="176"/>
      <c r="F7627" s="176"/>
      <c r="G7627" s="177"/>
      <c r="H7627" s="177"/>
    </row>
    <row r="7628" spans="1:8" x14ac:dyDescent="0.25">
      <c r="A7628" s="793"/>
      <c r="E7628" s="176"/>
      <c r="F7628" s="176"/>
      <c r="G7628" s="177"/>
      <c r="H7628" s="177"/>
    </row>
    <row r="7629" spans="1:8" x14ac:dyDescent="0.25">
      <c r="A7629" s="793"/>
      <c r="E7629" s="176"/>
      <c r="F7629" s="176"/>
      <c r="G7629" s="177"/>
      <c r="H7629" s="177"/>
    </row>
    <row r="7630" spans="1:8" x14ac:dyDescent="0.25">
      <c r="A7630" s="793"/>
      <c r="E7630" s="176"/>
      <c r="F7630" s="176"/>
      <c r="G7630" s="177"/>
      <c r="H7630" s="177"/>
    </row>
    <row r="7631" spans="1:8" x14ac:dyDescent="0.25">
      <c r="A7631" s="793"/>
      <c r="E7631" s="176"/>
      <c r="F7631" s="176"/>
      <c r="G7631" s="177"/>
      <c r="H7631" s="177"/>
    </row>
    <row r="7632" spans="1:8" x14ac:dyDescent="0.25">
      <c r="A7632" s="793"/>
      <c r="E7632" s="176"/>
      <c r="F7632" s="176"/>
      <c r="G7632" s="177"/>
      <c r="H7632" s="177"/>
    </row>
    <row r="7633" spans="1:8" x14ac:dyDescent="0.25">
      <c r="A7633" s="793"/>
      <c r="E7633" s="176"/>
      <c r="F7633" s="176"/>
      <c r="G7633" s="177"/>
      <c r="H7633" s="177"/>
    </row>
    <row r="7634" spans="1:8" x14ac:dyDescent="0.25">
      <c r="A7634" s="793"/>
      <c r="E7634" s="176"/>
      <c r="F7634" s="176"/>
      <c r="G7634" s="177"/>
      <c r="H7634" s="177"/>
    </row>
    <row r="7635" spans="1:8" x14ac:dyDescent="0.25">
      <c r="A7635" s="793"/>
      <c r="E7635" s="176"/>
      <c r="F7635" s="176"/>
      <c r="G7635" s="177"/>
      <c r="H7635" s="177"/>
    </row>
    <row r="7636" spans="1:8" x14ac:dyDescent="0.25">
      <c r="A7636" s="793"/>
      <c r="E7636" s="176"/>
      <c r="F7636" s="176"/>
      <c r="G7636" s="177"/>
      <c r="H7636" s="177"/>
    </row>
    <row r="7637" spans="1:8" x14ac:dyDescent="0.25">
      <c r="A7637" s="793"/>
      <c r="E7637" s="176"/>
      <c r="F7637" s="176"/>
      <c r="G7637" s="177"/>
      <c r="H7637" s="177"/>
    </row>
    <row r="7638" spans="1:8" x14ac:dyDescent="0.25">
      <c r="A7638" s="793"/>
      <c r="E7638" s="176"/>
      <c r="F7638" s="176"/>
      <c r="G7638" s="177"/>
      <c r="H7638" s="177"/>
    </row>
    <row r="7639" spans="1:8" x14ac:dyDescent="0.25">
      <c r="A7639" s="793"/>
      <c r="E7639" s="176"/>
      <c r="F7639" s="176"/>
      <c r="G7639" s="177"/>
      <c r="H7639" s="177"/>
    </row>
    <row r="7640" spans="1:8" x14ac:dyDescent="0.25">
      <c r="A7640" s="793"/>
      <c r="E7640" s="176"/>
      <c r="F7640" s="176"/>
      <c r="G7640" s="177"/>
      <c r="H7640" s="177"/>
    </row>
    <row r="7641" spans="1:8" x14ac:dyDescent="0.25">
      <c r="A7641" s="793"/>
      <c r="E7641" s="176"/>
      <c r="F7641" s="176"/>
      <c r="G7641" s="177"/>
      <c r="H7641" s="177"/>
    </row>
    <row r="7642" spans="1:8" x14ac:dyDescent="0.25">
      <c r="A7642" s="793"/>
      <c r="E7642" s="176"/>
      <c r="F7642" s="176"/>
      <c r="G7642" s="177"/>
      <c r="H7642" s="177"/>
    </row>
    <row r="7643" spans="1:8" x14ac:dyDescent="0.25">
      <c r="A7643" s="793"/>
      <c r="E7643" s="176"/>
      <c r="F7643" s="176"/>
      <c r="G7643" s="177"/>
      <c r="H7643" s="177"/>
    </row>
    <row r="7644" spans="1:8" x14ac:dyDescent="0.25">
      <c r="A7644" s="793"/>
      <c r="E7644" s="176"/>
      <c r="F7644" s="176"/>
      <c r="G7644" s="177"/>
      <c r="H7644" s="177"/>
    </row>
    <row r="7645" spans="1:8" x14ac:dyDescent="0.25">
      <c r="A7645" s="793"/>
      <c r="E7645" s="176"/>
      <c r="F7645" s="176"/>
      <c r="G7645" s="177"/>
      <c r="H7645" s="177"/>
    </row>
    <row r="7646" spans="1:8" x14ac:dyDescent="0.25">
      <c r="A7646" s="793"/>
      <c r="E7646" s="176"/>
      <c r="F7646" s="176"/>
      <c r="G7646" s="177"/>
      <c r="H7646" s="177"/>
    </row>
    <row r="7647" spans="1:8" x14ac:dyDescent="0.25">
      <c r="A7647" s="793"/>
      <c r="E7647" s="176"/>
      <c r="F7647" s="176"/>
      <c r="G7647" s="177"/>
      <c r="H7647" s="177"/>
    </row>
    <row r="7648" spans="1:8" x14ac:dyDescent="0.25">
      <c r="A7648" s="793"/>
      <c r="E7648" s="176"/>
      <c r="F7648" s="176"/>
      <c r="G7648" s="177"/>
      <c r="H7648" s="177"/>
    </row>
    <row r="7649" spans="1:8" x14ac:dyDescent="0.25">
      <c r="A7649" s="793"/>
      <c r="E7649" s="176"/>
      <c r="F7649" s="176"/>
      <c r="G7649" s="177"/>
      <c r="H7649" s="177"/>
    </row>
    <row r="7650" spans="1:8" x14ac:dyDescent="0.25">
      <c r="A7650" s="793"/>
      <c r="E7650" s="176"/>
      <c r="F7650" s="176"/>
      <c r="G7650" s="177"/>
      <c r="H7650" s="177"/>
    </row>
    <row r="7651" spans="1:8" x14ac:dyDescent="0.25">
      <c r="A7651" s="793"/>
      <c r="E7651" s="176"/>
      <c r="F7651" s="176"/>
      <c r="G7651" s="177"/>
      <c r="H7651" s="177"/>
    </row>
    <row r="7652" spans="1:8" x14ac:dyDescent="0.25">
      <c r="A7652" s="793"/>
      <c r="E7652" s="176"/>
      <c r="F7652" s="176"/>
      <c r="G7652" s="177"/>
      <c r="H7652" s="177"/>
    </row>
    <row r="7653" spans="1:8" x14ac:dyDescent="0.25">
      <c r="A7653" s="793"/>
      <c r="E7653" s="176"/>
      <c r="F7653" s="176"/>
      <c r="G7653" s="177"/>
      <c r="H7653" s="177"/>
    </row>
    <row r="7654" spans="1:8" x14ac:dyDescent="0.25">
      <c r="A7654" s="793"/>
      <c r="E7654" s="176"/>
      <c r="F7654" s="176"/>
      <c r="G7654" s="177"/>
      <c r="H7654" s="177"/>
    </row>
    <row r="7655" spans="1:8" x14ac:dyDescent="0.25">
      <c r="A7655" s="793"/>
      <c r="E7655" s="176"/>
      <c r="F7655" s="176"/>
      <c r="G7655" s="177"/>
      <c r="H7655" s="177"/>
    </row>
    <row r="7656" spans="1:8" x14ac:dyDescent="0.25">
      <c r="A7656" s="793"/>
      <c r="E7656" s="176"/>
      <c r="F7656" s="176"/>
      <c r="G7656" s="177"/>
      <c r="H7656" s="177"/>
    </row>
    <row r="7657" spans="1:8" x14ac:dyDescent="0.25">
      <c r="A7657" s="793"/>
      <c r="E7657" s="176"/>
      <c r="F7657" s="176"/>
      <c r="G7657" s="177"/>
      <c r="H7657" s="177"/>
    </row>
    <row r="7658" spans="1:8" x14ac:dyDescent="0.25">
      <c r="A7658" s="793"/>
      <c r="E7658" s="176"/>
      <c r="F7658" s="176"/>
      <c r="G7658" s="177"/>
      <c r="H7658" s="177"/>
    </row>
    <row r="7659" spans="1:8" x14ac:dyDescent="0.25">
      <c r="A7659" s="793"/>
      <c r="E7659" s="176"/>
      <c r="F7659" s="176"/>
      <c r="G7659" s="177"/>
      <c r="H7659" s="177"/>
    </row>
    <row r="7660" spans="1:8" x14ac:dyDescent="0.25">
      <c r="A7660" s="793"/>
      <c r="E7660" s="176"/>
      <c r="F7660" s="176"/>
      <c r="G7660" s="177"/>
      <c r="H7660" s="177"/>
    </row>
    <row r="7661" spans="1:8" x14ac:dyDescent="0.25">
      <c r="A7661" s="793"/>
      <c r="E7661" s="176"/>
      <c r="F7661" s="176"/>
      <c r="G7661" s="177"/>
      <c r="H7661" s="177"/>
    </row>
    <row r="7662" spans="1:8" x14ac:dyDescent="0.25">
      <c r="A7662" s="793"/>
      <c r="E7662" s="176"/>
      <c r="F7662" s="176"/>
      <c r="G7662" s="177"/>
      <c r="H7662" s="177"/>
    </row>
    <row r="7663" spans="1:8" x14ac:dyDescent="0.25">
      <c r="A7663" s="793"/>
      <c r="E7663" s="176"/>
      <c r="F7663" s="176"/>
      <c r="G7663" s="177"/>
      <c r="H7663" s="177"/>
    </row>
    <row r="7664" spans="1:8" x14ac:dyDescent="0.25">
      <c r="A7664" s="793"/>
      <c r="E7664" s="176"/>
      <c r="F7664" s="176"/>
      <c r="G7664" s="177"/>
      <c r="H7664" s="177"/>
    </row>
    <row r="7665" spans="1:8" x14ac:dyDescent="0.25">
      <c r="A7665" s="793"/>
      <c r="E7665" s="176"/>
      <c r="F7665" s="176"/>
      <c r="G7665" s="177"/>
      <c r="H7665" s="177"/>
    </row>
    <row r="7666" spans="1:8" x14ac:dyDescent="0.25">
      <c r="A7666" s="793"/>
      <c r="E7666" s="176"/>
      <c r="F7666" s="176"/>
      <c r="G7666" s="177"/>
      <c r="H7666" s="177"/>
    </row>
    <row r="7667" spans="1:8" x14ac:dyDescent="0.25">
      <c r="A7667" s="793"/>
      <c r="E7667" s="176"/>
      <c r="F7667" s="176"/>
      <c r="G7667" s="177"/>
      <c r="H7667" s="177"/>
    </row>
    <row r="7668" spans="1:8" x14ac:dyDescent="0.25">
      <c r="A7668" s="793"/>
      <c r="E7668" s="176"/>
      <c r="F7668" s="176"/>
      <c r="G7668" s="177"/>
      <c r="H7668" s="177"/>
    </row>
    <row r="7669" spans="1:8" x14ac:dyDescent="0.25">
      <c r="A7669" s="793"/>
      <c r="E7669" s="176"/>
      <c r="F7669" s="176"/>
      <c r="G7669" s="177"/>
      <c r="H7669" s="177"/>
    </row>
    <row r="7670" spans="1:8" x14ac:dyDescent="0.25">
      <c r="A7670" s="793"/>
      <c r="E7670" s="176"/>
      <c r="F7670" s="176"/>
      <c r="G7670" s="177"/>
      <c r="H7670" s="177"/>
    </row>
    <row r="7671" spans="1:8" x14ac:dyDescent="0.25">
      <c r="A7671" s="793"/>
      <c r="E7671" s="176"/>
      <c r="F7671" s="176"/>
      <c r="G7671" s="177"/>
      <c r="H7671" s="177"/>
    </row>
    <row r="7672" spans="1:8" x14ac:dyDescent="0.25">
      <c r="A7672" s="793"/>
      <c r="E7672" s="176"/>
      <c r="F7672" s="176"/>
      <c r="G7672" s="177"/>
      <c r="H7672" s="177"/>
    </row>
    <row r="7673" spans="1:8" x14ac:dyDescent="0.25">
      <c r="A7673" s="793"/>
      <c r="E7673" s="176"/>
      <c r="F7673" s="176"/>
      <c r="G7673" s="177"/>
      <c r="H7673" s="177"/>
    </row>
    <row r="7674" spans="1:8" x14ac:dyDescent="0.25">
      <c r="A7674" s="793"/>
      <c r="E7674" s="176"/>
      <c r="F7674" s="176"/>
      <c r="G7674" s="177"/>
      <c r="H7674" s="177"/>
    </row>
    <row r="7675" spans="1:8" x14ac:dyDescent="0.25">
      <c r="A7675" s="793"/>
      <c r="E7675" s="176"/>
      <c r="F7675" s="176"/>
      <c r="G7675" s="177"/>
      <c r="H7675" s="177"/>
    </row>
    <row r="7676" spans="1:8" x14ac:dyDescent="0.25">
      <c r="A7676" s="793"/>
      <c r="E7676" s="176"/>
      <c r="F7676" s="176"/>
      <c r="G7676" s="177"/>
      <c r="H7676" s="177"/>
    </row>
    <row r="7677" spans="1:8" x14ac:dyDescent="0.25">
      <c r="A7677" s="793"/>
      <c r="E7677" s="176"/>
      <c r="F7677" s="176"/>
      <c r="G7677" s="177"/>
      <c r="H7677" s="177"/>
    </row>
    <row r="7678" spans="1:8" x14ac:dyDescent="0.25">
      <c r="A7678" s="793"/>
      <c r="E7678" s="176"/>
      <c r="F7678" s="176"/>
      <c r="G7678" s="177"/>
      <c r="H7678" s="177"/>
    </row>
    <row r="7679" spans="1:8" x14ac:dyDescent="0.25">
      <c r="A7679" s="793"/>
      <c r="E7679" s="176"/>
      <c r="F7679" s="176"/>
      <c r="G7679" s="177"/>
      <c r="H7679" s="177"/>
    </row>
    <row r="7680" spans="1:8" x14ac:dyDescent="0.25">
      <c r="A7680" s="793"/>
      <c r="E7680" s="176"/>
      <c r="F7680" s="176"/>
      <c r="G7680" s="177"/>
      <c r="H7680" s="177"/>
    </row>
    <row r="7681" spans="1:8" x14ac:dyDescent="0.25">
      <c r="A7681" s="793"/>
      <c r="E7681" s="176"/>
      <c r="F7681" s="176"/>
      <c r="G7681" s="177"/>
      <c r="H7681" s="177"/>
    </row>
    <row r="7682" spans="1:8" x14ac:dyDescent="0.25">
      <c r="A7682" s="793"/>
      <c r="E7682" s="176"/>
      <c r="F7682" s="176"/>
      <c r="G7682" s="177"/>
      <c r="H7682" s="177"/>
    </row>
    <row r="7683" spans="1:8" x14ac:dyDescent="0.25">
      <c r="A7683" s="793"/>
      <c r="E7683" s="176"/>
      <c r="F7683" s="176"/>
      <c r="G7683" s="177"/>
      <c r="H7683" s="177"/>
    </row>
    <row r="7684" spans="1:8" x14ac:dyDescent="0.25">
      <c r="A7684" s="793"/>
      <c r="E7684" s="176"/>
      <c r="F7684" s="176"/>
      <c r="G7684" s="177"/>
      <c r="H7684" s="177"/>
    </row>
    <row r="7685" spans="1:8" x14ac:dyDescent="0.25">
      <c r="A7685" s="793"/>
      <c r="E7685" s="176"/>
      <c r="F7685" s="176"/>
      <c r="G7685" s="177"/>
      <c r="H7685" s="177"/>
    </row>
    <row r="7686" spans="1:8" x14ac:dyDescent="0.25">
      <c r="A7686" s="793"/>
      <c r="E7686" s="176"/>
      <c r="F7686" s="176"/>
      <c r="G7686" s="177"/>
      <c r="H7686" s="177"/>
    </row>
    <row r="7687" spans="1:8" x14ac:dyDescent="0.25">
      <c r="A7687" s="793"/>
      <c r="E7687" s="176"/>
      <c r="F7687" s="176"/>
      <c r="G7687" s="177"/>
      <c r="H7687" s="177"/>
    </row>
    <row r="7688" spans="1:8" x14ac:dyDescent="0.25">
      <c r="A7688" s="793"/>
      <c r="E7688" s="176"/>
      <c r="F7688" s="176"/>
      <c r="G7688" s="177"/>
      <c r="H7688" s="177"/>
    </row>
    <row r="7689" spans="1:8" x14ac:dyDescent="0.25">
      <c r="A7689" s="793"/>
      <c r="E7689" s="176"/>
      <c r="F7689" s="176"/>
      <c r="G7689" s="177"/>
      <c r="H7689" s="177"/>
    </row>
    <row r="7690" spans="1:8" x14ac:dyDescent="0.25">
      <c r="A7690" s="793"/>
      <c r="E7690" s="176"/>
      <c r="F7690" s="176"/>
      <c r="G7690" s="177"/>
      <c r="H7690" s="177"/>
    </row>
    <row r="7691" spans="1:8" x14ac:dyDescent="0.25">
      <c r="A7691" s="793"/>
      <c r="E7691" s="176"/>
      <c r="F7691" s="176"/>
      <c r="G7691" s="177"/>
      <c r="H7691" s="177"/>
    </row>
    <row r="7692" spans="1:8" x14ac:dyDescent="0.25">
      <c r="A7692" s="793"/>
      <c r="E7692" s="176"/>
      <c r="F7692" s="176"/>
      <c r="G7692" s="177"/>
      <c r="H7692" s="177"/>
    </row>
    <row r="7693" spans="1:8" x14ac:dyDescent="0.25">
      <c r="A7693" s="793"/>
      <c r="E7693" s="176"/>
      <c r="F7693" s="176"/>
      <c r="G7693" s="177"/>
      <c r="H7693" s="177"/>
    </row>
    <row r="7694" spans="1:8" x14ac:dyDescent="0.25">
      <c r="A7694" s="793"/>
      <c r="E7694" s="176"/>
      <c r="F7694" s="176"/>
      <c r="G7694" s="177"/>
      <c r="H7694" s="177"/>
    </row>
    <row r="7695" spans="1:8" x14ac:dyDescent="0.25">
      <c r="A7695" s="793"/>
      <c r="E7695" s="176"/>
      <c r="F7695" s="176"/>
      <c r="G7695" s="177"/>
      <c r="H7695" s="177"/>
    </row>
    <row r="7696" spans="1:8" x14ac:dyDescent="0.25">
      <c r="A7696" s="793"/>
      <c r="E7696" s="176"/>
      <c r="F7696" s="176"/>
      <c r="G7696" s="177"/>
      <c r="H7696" s="177"/>
    </row>
    <row r="7697" spans="1:8" x14ac:dyDescent="0.25">
      <c r="A7697" s="793"/>
      <c r="E7697" s="176"/>
      <c r="F7697" s="176"/>
      <c r="G7697" s="177"/>
      <c r="H7697" s="177"/>
    </row>
    <row r="7698" spans="1:8" x14ac:dyDescent="0.25">
      <c r="A7698" s="793"/>
      <c r="E7698" s="176"/>
      <c r="F7698" s="176"/>
      <c r="G7698" s="177"/>
      <c r="H7698" s="177"/>
    </row>
    <row r="7699" spans="1:8" x14ac:dyDescent="0.25">
      <c r="A7699" s="793"/>
      <c r="E7699" s="176"/>
      <c r="F7699" s="176"/>
      <c r="G7699" s="177"/>
      <c r="H7699" s="177"/>
    </row>
    <row r="7700" spans="1:8" x14ac:dyDescent="0.25">
      <c r="A7700" s="793"/>
      <c r="E7700" s="176"/>
      <c r="F7700" s="176"/>
      <c r="G7700" s="177"/>
      <c r="H7700" s="177"/>
    </row>
    <row r="7701" spans="1:8" x14ac:dyDescent="0.25">
      <c r="A7701" s="793"/>
      <c r="E7701" s="176"/>
      <c r="F7701" s="176"/>
      <c r="G7701" s="177"/>
      <c r="H7701" s="177"/>
    </row>
    <row r="7702" spans="1:8" x14ac:dyDescent="0.25">
      <c r="A7702" s="793"/>
      <c r="E7702" s="176"/>
      <c r="F7702" s="176"/>
      <c r="G7702" s="177"/>
      <c r="H7702" s="177"/>
    </row>
    <row r="7703" spans="1:8" x14ac:dyDescent="0.25">
      <c r="A7703" s="793"/>
      <c r="E7703" s="176"/>
      <c r="F7703" s="176"/>
      <c r="G7703" s="177"/>
      <c r="H7703" s="177"/>
    </row>
    <row r="7704" spans="1:8" x14ac:dyDescent="0.25">
      <c r="A7704" s="793"/>
      <c r="E7704" s="176"/>
      <c r="F7704" s="176"/>
      <c r="G7704" s="177"/>
      <c r="H7704" s="177"/>
    </row>
    <row r="7705" spans="1:8" x14ac:dyDescent="0.25">
      <c r="A7705" s="793"/>
      <c r="E7705" s="176"/>
      <c r="F7705" s="176"/>
      <c r="G7705" s="177"/>
      <c r="H7705" s="177"/>
    </row>
    <row r="7706" spans="1:8" x14ac:dyDescent="0.25">
      <c r="A7706" s="793"/>
      <c r="E7706" s="176"/>
      <c r="F7706" s="176"/>
      <c r="G7706" s="177"/>
      <c r="H7706" s="177"/>
    </row>
    <row r="7707" spans="1:8" x14ac:dyDescent="0.25">
      <c r="A7707" s="793"/>
      <c r="E7707" s="176"/>
      <c r="F7707" s="176"/>
      <c r="G7707" s="177"/>
      <c r="H7707" s="177"/>
    </row>
    <row r="7708" spans="1:8" x14ac:dyDescent="0.25">
      <c r="A7708" s="793"/>
      <c r="E7708" s="176"/>
      <c r="F7708" s="176"/>
      <c r="G7708" s="177"/>
      <c r="H7708" s="177"/>
    </row>
    <row r="7709" spans="1:8" x14ac:dyDescent="0.25">
      <c r="A7709" s="793"/>
      <c r="E7709" s="176"/>
      <c r="F7709" s="176"/>
      <c r="G7709" s="177"/>
      <c r="H7709" s="177"/>
    </row>
    <row r="7710" spans="1:8" x14ac:dyDescent="0.25">
      <c r="A7710" s="793"/>
      <c r="E7710" s="176"/>
      <c r="F7710" s="176"/>
      <c r="G7710" s="177"/>
      <c r="H7710" s="177"/>
    </row>
    <row r="7711" spans="1:8" x14ac:dyDescent="0.25">
      <c r="A7711" s="793"/>
      <c r="E7711" s="176"/>
      <c r="F7711" s="176"/>
      <c r="G7711" s="177"/>
      <c r="H7711" s="177"/>
    </row>
    <row r="7712" spans="1:8" x14ac:dyDescent="0.25">
      <c r="A7712" s="793"/>
      <c r="E7712" s="176"/>
      <c r="F7712" s="176"/>
      <c r="G7712" s="177"/>
      <c r="H7712" s="177"/>
    </row>
    <row r="7713" spans="1:8" x14ac:dyDescent="0.25">
      <c r="A7713" s="793"/>
      <c r="E7713" s="176"/>
      <c r="F7713" s="176"/>
      <c r="G7713" s="177"/>
      <c r="H7713" s="177"/>
    </row>
    <row r="7714" spans="1:8" x14ac:dyDescent="0.25">
      <c r="A7714" s="793"/>
      <c r="E7714" s="176"/>
      <c r="F7714" s="176"/>
      <c r="G7714" s="177"/>
      <c r="H7714" s="177"/>
    </row>
    <row r="7715" spans="1:8" x14ac:dyDescent="0.25">
      <c r="A7715" s="793"/>
      <c r="E7715" s="176"/>
      <c r="F7715" s="176"/>
      <c r="G7715" s="177"/>
      <c r="H7715" s="177"/>
    </row>
    <row r="7716" spans="1:8" x14ac:dyDescent="0.25">
      <c r="A7716" s="793"/>
      <c r="E7716" s="176"/>
      <c r="F7716" s="176"/>
      <c r="G7716" s="177"/>
      <c r="H7716" s="177"/>
    </row>
    <row r="7717" spans="1:8" x14ac:dyDescent="0.25">
      <c r="A7717" s="793"/>
      <c r="E7717" s="176"/>
      <c r="F7717" s="176"/>
      <c r="G7717" s="177"/>
      <c r="H7717" s="177"/>
    </row>
    <row r="7718" spans="1:8" x14ac:dyDescent="0.25">
      <c r="A7718" s="793"/>
      <c r="E7718" s="176"/>
      <c r="F7718" s="176"/>
      <c r="G7718" s="177"/>
      <c r="H7718" s="177"/>
    </row>
    <row r="7719" spans="1:8" x14ac:dyDescent="0.25">
      <c r="A7719" s="793"/>
      <c r="E7719" s="176"/>
      <c r="F7719" s="176"/>
      <c r="G7719" s="177"/>
      <c r="H7719" s="177"/>
    </row>
    <row r="7720" spans="1:8" x14ac:dyDescent="0.25">
      <c r="A7720" s="793"/>
      <c r="E7720" s="176"/>
      <c r="F7720" s="176"/>
      <c r="G7720" s="177"/>
      <c r="H7720" s="177"/>
    </row>
    <row r="7721" spans="1:8" x14ac:dyDescent="0.25">
      <c r="A7721" s="793"/>
      <c r="E7721" s="176"/>
      <c r="F7721" s="176"/>
      <c r="G7721" s="177"/>
      <c r="H7721" s="177"/>
    </row>
    <row r="7722" spans="1:8" x14ac:dyDescent="0.25">
      <c r="A7722" s="793"/>
      <c r="E7722" s="176"/>
      <c r="F7722" s="176"/>
      <c r="G7722" s="177"/>
      <c r="H7722" s="177"/>
    </row>
    <row r="7723" spans="1:8" x14ac:dyDescent="0.25">
      <c r="A7723" s="793"/>
      <c r="E7723" s="176"/>
      <c r="F7723" s="176"/>
      <c r="G7723" s="177"/>
      <c r="H7723" s="177"/>
    </row>
    <row r="7724" spans="1:8" x14ac:dyDescent="0.25">
      <c r="A7724" s="793"/>
      <c r="E7724" s="176"/>
      <c r="F7724" s="176"/>
      <c r="G7724" s="177"/>
      <c r="H7724" s="177"/>
    </row>
    <row r="7725" spans="1:8" x14ac:dyDescent="0.25">
      <c r="A7725" s="793"/>
      <c r="E7725" s="176"/>
      <c r="F7725" s="176"/>
      <c r="G7725" s="177"/>
      <c r="H7725" s="177"/>
    </row>
    <row r="7726" spans="1:8" x14ac:dyDescent="0.25">
      <c r="A7726" s="793"/>
      <c r="E7726" s="176"/>
      <c r="F7726" s="176"/>
      <c r="G7726" s="177"/>
      <c r="H7726" s="177"/>
    </row>
    <row r="7727" spans="1:8" x14ac:dyDescent="0.25">
      <c r="A7727" s="793"/>
      <c r="E7727" s="176"/>
      <c r="F7727" s="176"/>
      <c r="G7727" s="177"/>
      <c r="H7727" s="177"/>
    </row>
    <row r="7728" spans="1:8" x14ac:dyDescent="0.25">
      <c r="A7728" s="793"/>
      <c r="E7728" s="176"/>
      <c r="F7728" s="176"/>
      <c r="G7728" s="177"/>
      <c r="H7728" s="177"/>
    </row>
    <row r="7729" spans="1:8" x14ac:dyDescent="0.25">
      <c r="A7729" s="793"/>
      <c r="E7729" s="176"/>
      <c r="F7729" s="176"/>
      <c r="G7729" s="177"/>
      <c r="H7729" s="177"/>
    </row>
    <row r="7730" spans="1:8" x14ac:dyDescent="0.25">
      <c r="A7730" s="793"/>
      <c r="E7730" s="176"/>
      <c r="F7730" s="176"/>
      <c r="G7730" s="177"/>
      <c r="H7730" s="177"/>
    </row>
    <row r="7731" spans="1:8" x14ac:dyDescent="0.25">
      <c r="A7731" s="793"/>
      <c r="E7731" s="176"/>
      <c r="F7731" s="176"/>
      <c r="G7731" s="177"/>
      <c r="H7731" s="177"/>
    </row>
    <row r="7732" spans="1:8" x14ac:dyDescent="0.25">
      <c r="A7732" s="793"/>
      <c r="E7732" s="176"/>
      <c r="F7732" s="176"/>
      <c r="G7732" s="177"/>
      <c r="H7732" s="177"/>
    </row>
    <row r="7733" spans="1:8" x14ac:dyDescent="0.25">
      <c r="A7733" s="793"/>
      <c r="E7733" s="176"/>
      <c r="F7733" s="176"/>
      <c r="G7733" s="177"/>
      <c r="H7733" s="177"/>
    </row>
    <row r="7734" spans="1:8" x14ac:dyDescent="0.25">
      <c r="A7734" s="793"/>
      <c r="E7734" s="176"/>
      <c r="F7734" s="176"/>
      <c r="G7734" s="177"/>
      <c r="H7734" s="177"/>
    </row>
    <row r="7735" spans="1:8" x14ac:dyDescent="0.25">
      <c r="A7735" s="793"/>
      <c r="E7735" s="176"/>
      <c r="F7735" s="176"/>
      <c r="G7735" s="177"/>
      <c r="H7735" s="177"/>
    </row>
    <row r="7736" spans="1:8" x14ac:dyDescent="0.25">
      <c r="A7736" s="793"/>
      <c r="E7736" s="176"/>
      <c r="F7736" s="176"/>
      <c r="G7736" s="177"/>
      <c r="H7736" s="177"/>
    </row>
    <row r="7737" spans="1:8" x14ac:dyDescent="0.25">
      <c r="A7737" s="793"/>
      <c r="E7737" s="176"/>
      <c r="F7737" s="176"/>
      <c r="G7737" s="177"/>
      <c r="H7737" s="177"/>
    </row>
    <row r="7738" spans="1:8" x14ac:dyDescent="0.25">
      <c r="A7738" s="793"/>
      <c r="E7738" s="176"/>
      <c r="F7738" s="176"/>
      <c r="G7738" s="177"/>
      <c r="H7738" s="177"/>
    </row>
    <row r="7739" spans="1:8" x14ac:dyDescent="0.25">
      <c r="A7739" s="793"/>
      <c r="E7739" s="176"/>
      <c r="F7739" s="176"/>
      <c r="G7739" s="177"/>
      <c r="H7739" s="177"/>
    </row>
    <row r="7740" spans="1:8" x14ac:dyDescent="0.25">
      <c r="A7740" s="793"/>
      <c r="E7740" s="176"/>
      <c r="F7740" s="176"/>
      <c r="G7740" s="177"/>
      <c r="H7740" s="177"/>
    </row>
    <row r="7741" spans="1:8" x14ac:dyDescent="0.25">
      <c r="A7741" s="793"/>
      <c r="E7741" s="176"/>
      <c r="F7741" s="176"/>
      <c r="G7741" s="177"/>
      <c r="H7741" s="177"/>
    </row>
    <row r="7742" spans="1:8" x14ac:dyDescent="0.25">
      <c r="A7742" s="793"/>
      <c r="E7742" s="176"/>
      <c r="F7742" s="176"/>
      <c r="G7742" s="177"/>
      <c r="H7742" s="177"/>
    </row>
    <row r="7743" spans="1:8" x14ac:dyDescent="0.25">
      <c r="A7743" s="793"/>
      <c r="E7743" s="176"/>
      <c r="F7743" s="176"/>
      <c r="G7743" s="177"/>
      <c r="H7743" s="177"/>
    </row>
    <row r="7744" spans="1:8" x14ac:dyDescent="0.25">
      <c r="A7744" s="793"/>
      <c r="E7744" s="176"/>
      <c r="F7744" s="176"/>
      <c r="G7744" s="177"/>
      <c r="H7744" s="177"/>
    </row>
    <row r="7745" spans="1:8" x14ac:dyDescent="0.25">
      <c r="A7745" s="793"/>
      <c r="E7745" s="176"/>
      <c r="F7745" s="176"/>
      <c r="G7745" s="177"/>
      <c r="H7745" s="177"/>
    </row>
    <row r="7746" spans="1:8" x14ac:dyDescent="0.25">
      <c r="A7746" s="793"/>
      <c r="E7746" s="176"/>
      <c r="F7746" s="176"/>
      <c r="G7746" s="177"/>
      <c r="H7746" s="177"/>
    </row>
    <row r="7747" spans="1:8" x14ac:dyDescent="0.25">
      <c r="A7747" s="793"/>
      <c r="E7747" s="176"/>
      <c r="F7747" s="176"/>
      <c r="G7747" s="177"/>
      <c r="H7747" s="177"/>
    </row>
    <row r="7748" spans="1:8" x14ac:dyDescent="0.25">
      <c r="A7748" s="793"/>
      <c r="E7748" s="176"/>
      <c r="F7748" s="176"/>
      <c r="G7748" s="177"/>
      <c r="H7748" s="177"/>
    </row>
    <row r="7749" spans="1:8" x14ac:dyDescent="0.25">
      <c r="A7749" s="793"/>
      <c r="E7749" s="176"/>
      <c r="F7749" s="176"/>
      <c r="G7749" s="177"/>
      <c r="H7749" s="177"/>
    </row>
    <row r="7750" spans="1:8" x14ac:dyDescent="0.25">
      <c r="A7750" s="793"/>
      <c r="E7750" s="176"/>
      <c r="F7750" s="176"/>
      <c r="G7750" s="177"/>
      <c r="H7750" s="177"/>
    </row>
    <row r="7751" spans="1:8" x14ac:dyDescent="0.25">
      <c r="A7751" s="793"/>
      <c r="E7751" s="176"/>
      <c r="F7751" s="176"/>
      <c r="G7751" s="177"/>
      <c r="H7751" s="177"/>
    </row>
    <row r="7752" spans="1:8" x14ac:dyDescent="0.25">
      <c r="A7752" s="793"/>
      <c r="E7752" s="176"/>
      <c r="F7752" s="176"/>
      <c r="G7752" s="177"/>
      <c r="H7752" s="177"/>
    </row>
    <row r="7753" spans="1:8" x14ac:dyDescent="0.25">
      <c r="A7753" s="793"/>
      <c r="E7753" s="176"/>
      <c r="F7753" s="176"/>
      <c r="G7753" s="177"/>
      <c r="H7753" s="177"/>
    </row>
    <row r="7754" spans="1:8" x14ac:dyDescent="0.25">
      <c r="A7754" s="793"/>
      <c r="E7754" s="176"/>
      <c r="F7754" s="176"/>
      <c r="G7754" s="177"/>
      <c r="H7754" s="177"/>
    </row>
    <row r="7755" spans="1:8" x14ac:dyDescent="0.25">
      <c r="A7755" s="793"/>
      <c r="E7755" s="176"/>
      <c r="F7755" s="176"/>
      <c r="G7755" s="177"/>
      <c r="H7755" s="177"/>
    </row>
    <row r="7756" spans="1:8" x14ac:dyDescent="0.25">
      <c r="A7756" s="793"/>
      <c r="E7756" s="176"/>
      <c r="F7756" s="176"/>
      <c r="G7756" s="177"/>
      <c r="H7756" s="177"/>
    </row>
    <row r="7757" spans="1:8" x14ac:dyDescent="0.25">
      <c r="A7757" s="793"/>
      <c r="E7757" s="176"/>
      <c r="F7757" s="176"/>
      <c r="G7757" s="177"/>
      <c r="H7757" s="177"/>
    </row>
    <row r="7758" spans="1:8" x14ac:dyDescent="0.25">
      <c r="A7758" s="793"/>
      <c r="E7758" s="176"/>
      <c r="F7758" s="176"/>
      <c r="G7758" s="177"/>
      <c r="H7758" s="177"/>
    </row>
    <row r="7759" spans="1:8" x14ac:dyDescent="0.25">
      <c r="A7759" s="793"/>
      <c r="E7759" s="176"/>
      <c r="F7759" s="176"/>
      <c r="G7759" s="177"/>
      <c r="H7759" s="177"/>
    </row>
    <row r="7760" spans="1:8" x14ac:dyDescent="0.25">
      <c r="A7760" s="793"/>
      <c r="E7760" s="176"/>
      <c r="F7760" s="176"/>
      <c r="G7760" s="177"/>
      <c r="H7760" s="177"/>
    </row>
    <row r="7761" spans="1:8" x14ac:dyDescent="0.25">
      <c r="A7761" s="793"/>
      <c r="E7761" s="176"/>
      <c r="F7761" s="176"/>
      <c r="G7761" s="177"/>
      <c r="H7761" s="177"/>
    </row>
    <row r="7762" spans="1:8" x14ac:dyDescent="0.25">
      <c r="A7762" s="793"/>
      <c r="E7762" s="176"/>
      <c r="F7762" s="176"/>
      <c r="G7762" s="177"/>
      <c r="H7762" s="177"/>
    </row>
    <row r="7763" spans="1:8" x14ac:dyDescent="0.25">
      <c r="A7763" s="793"/>
      <c r="E7763" s="176"/>
      <c r="F7763" s="176"/>
      <c r="G7763" s="177"/>
      <c r="H7763" s="177"/>
    </row>
    <row r="7764" spans="1:8" x14ac:dyDescent="0.25">
      <c r="A7764" s="793"/>
      <c r="E7764" s="176"/>
      <c r="F7764" s="176"/>
      <c r="G7764" s="177"/>
      <c r="H7764" s="177"/>
    </row>
    <row r="7765" spans="1:8" x14ac:dyDescent="0.25">
      <c r="A7765" s="793"/>
      <c r="E7765" s="176"/>
      <c r="F7765" s="176"/>
      <c r="G7765" s="177"/>
      <c r="H7765" s="177"/>
    </row>
    <row r="7766" spans="1:8" x14ac:dyDescent="0.25">
      <c r="A7766" s="793"/>
      <c r="E7766" s="176"/>
      <c r="F7766" s="176"/>
      <c r="G7766" s="177"/>
      <c r="H7766" s="177"/>
    </row>
    <row r="7767" spans="1:8" x14ac:dyDescent="0.25">
      <c r="A7767" s="793"/>
      <c r="E7767" s="176"/>
      <c r="F7767" s="176"/>
      <c r="G7767" s="177"/>
      <c r="H7767" s="177"/>
    </row>
    <row r="7768" spans="1:8" x14ac:dyDescent="0.25">
      <c r="A7768" s="793"/>
      <c r="E7768" s="176"/>
      <c r="F7768" s="176"/>
      <c r="G7768" s="177"/>
      <c r="H7768" s="177"/>
    </row>
    <row r="7769" spans="1:8" x14ac:dyDescent="0.25">
      <c r="A7769" s="793"/>
      <c r="E7769" s="176"/>
      <c r="F7769" s="176"/>
      <c r="G7769" s="177"/>
      <c r="H7769" s="177"/>
    </row>
    <row r="7770" spans="1:8" x14ac:dyDescent="0.25">
      <c r="A7770" s="793"/>
      <c r="E7770" s="176"/>
      <c r="F7770" s="176"/>
      <c r="G7770" s="177"/>
      <c r="H7770" s="177"/>
    </row>
    <row r="7771" spans="1:8" x14ac:dyDescent="0.25">
      <c r="A7771" s="793"/>
      <c r="E7771" s="176"/>
      <c r="F7771" s="176"/>
      <c r="G7771" s="177"/>
      <c r="H7771" s="177"/>
    </row>
    <row r="7772" spans="1:8" x14ac:dyDescent="0.25">
      <c r="A7772" s="793"/>
      <c r="E7772" s="176"/>
      <c r="F7772" s="176"/>
      <c r="G7772" s="177"/>
      <c r="H7772" s="177"/>
    </row>
    <row r="7773" spans="1:8" x14ac:dyDescent="0.25">
      <c r="A7773" s="793"/>
      <c r="E7773" s="176"/>
      <c r="F7773" s="176"/>
      <c r="G7773" s="177"/>
      <c r="H7773" s="177"/>
    </row>
    <row r="7774" spans="1:8" x14ac:dyDescent="0.25">
      <c r="A7774" s="793"/>
      <c r="E7774" s="176"/>
      <c r="F7774" s="176"/>
      <c r="G7774" s="177"/>
      <c r="H7774" s="177"/>
    </row>
    <row r="7775" spans="1:8" x14ac:dyDescent="0.25">
      <c r="A7775" s="793"/>
      <c r="E7775" s="176"/>
      <c r="F7775" s="176"/>
      <c r="G7775" s="177"/>
      <c r="H7775" s="177"/>
    </row>
    <row r="7776" spans="1:8" x14ac:dyDescent="0.25">
      <c r="A7776" s="793"/>
      <c r="E7776" s="176"/>
      <c r="F7776" s="176"/>
      <c r="G7776" s="177"/>
      <c r="H7776" s="177"/>
    </row>
    <row r="7777" spans="1:8" x14ac:dyDescent="0.25">
      <c r="A7777" s="793"/>
      <c r="E7777" s="176"/>
      <c r="F7777" s="176"/>
      <c r="G7777" s="177"/>
      <c r="H7777" s="177"/>
    </row>
    <row r="7778" spans="1:8" x14ac:dyDescent="0.25">
      <c r="A7778" s="793"/>
      <c r="E7778" s="176"/>
      <c r="F7778" s="176"/>
      <c r="G7778" s="177"/>
      <c r="H7778" s="177"/>
    </row>
    <row r="7779" spans="1:8" x14ac:dyDescent="0.25">
      <c r="A7779" s="793"/>
      <c r="E7779" s="176"/>
      <c r="F7779" s="176"/>
      <c r="G7779" s="177"/>
      <c r="H7779" s="177"/>
    </row>
    <row r="7780" spans="1:8" x14ac:dyDescent="0.25">
      <c r="A7780" s="793"/>
      <c r="E7780" s="176"/>
      <c r="F7780" s="176"/>
      <c r="G7780" s="177"/>
      <c r="H7780" s="177"/>
    </row>
    <row r="7781" spans="1:8" x14ac:dyDescent="0.25">
      <c r="A7781" s="793"/>
      <c r="E7781" s="176"/>
      <c r="F7781" s="176"/>
      <c r="G7781" s="177"/>
      <c r="H7781" s="177"/>
    </row>
    <row r="7782" spans="1:8" x14ac:dyDescent="0.25">
      <c r="A7782" s="793"/>
      <c r="E7782" s="176"/>
      <c r="F7782" s="176"/>
      <c r="G7782" s="177"/>
      <c r="H7782" s="177"/>
    </row>
    <row r="7783" spans="1:8" x14ac:dyDescent="0.25">
      <c r="A7783" s="793"/>
      <c r="E7783" s="176"/>
      <c r="F7783" s="176"/>
      <c r="G7783" s="177"/>
      <c r="H7783" s="177"/>
    </row>
    <row r="7784" spans="1:8" x14ac:dyDescent="0.25">
      <c r="A7784" s="793"/>
      <c r="E7784" s="176"/>
      <c r="F7784" s="176"/>
      <c r="G7784" s="177"/>
      <c r="H7784" s="177"/>
    </row>
    <row r="7785" spans="1:8" x14ac:dyDescent="0.25">
      <c r="A7785" s="793"/>
      <c r="E7785" s="176"/>
      <c r="F7785" s="176"/>
      <c r="G7785" s="177"/>
      <c r="H7785" s="177"/>
    </row>
    <row r="7786" spans="1:8" x14ac:dyDescent="0.25">
      <c r="A7786" s="793"/>
      <c r="E7786" s="176"/>
      <c r="F7786" s="176"/>
      <c r="G7786" s="177"/>
      <c r="H7786" s="177"/>
    </row>
    <row r="7787" spans="1:8" x14ac:dyDescent="0.25">
      <c r="A7787" s="793"/>
      <c r="E7787" s="176"/>
      <c r="F7787" s="176"/>
      <c r="G7787" s="177"/>
      <c r="H7787" s="177"/>
    </row>
    <row r="7788" spans="1:8" x14ac:dyDescent="0.25">
      <c r="A7788" s="793"/>
      <c r="E7788" s="176"/>
      <c r="F7788" s="176"/>
      <c r="G7788" s="177"/>
      <c r="H7788" s="177"/>
    </row>
    <row r="7789" spans="1:8" x14ac:dyDescent="0.25">
      <c r="A7789" s="793"/>
      <c r="E7789" s="176"/>
      <c r="F7789" s="176"/>
      <c r="G7789" s="177"/>
      <c r="H7789" s="177"/>
    </row>
    <row r="7790" spans="1:8" x14ac:dyDescent="0.25">
      <c r="A7790" s="793"/>
      <c r="E7790" s="176"/>
      <c r="F7790" s="176"/>
      <c r="G7790" s="177"/>
      <c r="H7790" s="177"/>
    </row>
    <row r="7791" spans="1:8" x14ac:dyDescent="0.25">
      <c r="A7791" s="793"/>
      <c r="E7791" s="176"/>
      <c r="F7791" s="176"/>
      <c r="G7791" s="177"/>
      <c r="H7791" s="177"/>
    </row>
    <row r="7792" spans="1:8" x14ac:dyDescent="0.25">
      <c r="A7792" s="793"/>
      <c r="E7792" s="176"/>
      <c r="F7792" s="176"/>
      <c r="G7792" s="177"/>
      <c r="H7792" s="177"/>
    </row>
    <row r="7793" spans="1:8" x14ac:dyDescent="0.25">
      <c r="A7793" s="793"/>
      <c r="E7793" s="176"/>
      <c r="F7793" s="176"/>
      <c r="G7793" s="177"/>
      <c r="H7793" s="177"/>
    </row>
    <row r="7794" spans="1:8" x14ac:dyDescent="0.25">
      <c r="A7794" s="793"/>
      <c r="E7794" s="176"/>
      <c r="F7794" s="176"/>
      <c r="G7794" s="177"/>
      <c r="H7794" s="177"/>
    </row>
    <row r="7795" spans="1:8" x14ac:dyDescent="0.25">
      <c r="A7795" s="793"/>
      <c r="E7795" s="176"/>
      <c r="F7795" s="176"/>
      <c r="G7795" s="177"/>
      <c r="H7795" s="177"/>
    </row>
    <row r="7796" spans="1:8" x14ac:dyDescent="0.25">
      <c r="A7796" s="793"/>
      <c r="E7796" s="176"/>
      <c r="F7796" s="176"/>
      <c r="G7796" s="177"/>
      <c r="H7796" s="177"/>
    </row>
    <row r="7797" spans="1:8" x14ac:dyDescent="0.25">
      <c r="A7797" s="793"/>
      <c r="E7797" s="176"/>
      <c r="F7797" s="176"/>
      <c r="G7797" s="177"/>
      <c r="H7797" s="177"/>
    </row>
    <row r="7798" spans="1:8" x14ac:dyDescent="0.25">
      <c r="A7798" s="793"/>
      <c r="E7798" s="176"/>
      <c r="F7798" s="176"/>
      <c r="G7798" s="177"/>
      <c r="H7798" s="177"/>
    </row>
    <row r="7799" spans="1:8" x14ac:dyDescent="0.25">
      <c r="A7799" s="793"/>
      <c r="E7799" s="176"/>
      <c r="F7799" s="176"/>
      <c r="G7799" s="177"/>
      <c r="H7799" s="177"/>
    </row>
    <row r="7800" spans="1:8" x14ac:dyDescent="0.25">
      <c r="A7800" s="793"/>
      <c r="E7800" s="176"/>
      <c r="F7800" s="176"/>
      <c r="G7800" s="177"/>
      <c r="H7800" s="177"/>
    </row>
    <row r="7801" spans="1:8" x14ac:dyDescent="0.25">
      <c r="A7801" s="793"/>
      <c r="E7801" s="176"/>
      <c r="F7801" s="176"/>
      <c r="G7801" s="177"/>
      <c r="H7801" s="177"/>
    </row>
    <row r="7802" spans="1:8" x14ac:dyDescent="0.25">
      <c r="A7802" s="793"/>
      <c r="E7802" s="176"/>
      <c r="F7802" s="176"/>
      <c r="G7802" s="177"/>
      <c r="H7802" s="177"/>
    </row>
    <row r="7803" spans="1:8" x14ac:dyDescent="0.25">
      <c r="A7803" s="793"/>
      <c r="E7803" s="176"/>
      <c r="F7803" s="176"/>
      <c r="G7803" s="177"/>
      <c r="H7803" s="177"/>
    </row>
    <row r="7804" spans="1:8" x14ac:dyDescent="0.25">
      <c r="A7804" s="793"/>
      <c r="E7804" s="176"/>
      <c r="F7804" s="176"/>
      <c r="G7804" s="177"/>
      <c r="H7804" s="177"/>
    </row>
    <row r="7805" spans="1:8" x14ac:dyDescent="0.25">
      <c r="A7805" s="793"/>
      <c r="E7805" s="176"/>
      <c r="F7805" s="176"/>
      <c r="G7805" s="177"/>
      <c r="H7805" s="177"/>
    </row>
    <row r="7806" spans="1:8" x14ac:dyDescent="0.25">
      <c r="A7806" s="793"/>
      <c r="E7806" s="176"/>
      <c r="F7806" s="176"/>
      <c r="G7806" s="177"/>
      <c r="H7806" s="177"/>
    </row>
    <row r="7807" spans="1:8" x14ac:dyDescent="0.25">
      <c r="A7807" s="793"/>
      <c r="E7807" s="176"/>
      <c r="F7807" s="176"/>
      <c r="G7807" s="177"/>
      <c r="H7807" s="177"/>
    </row>
    <row r="7808" spans="1:8" x14ac:dyDescent="0.25">
      <c r="A7808" s="793"/>
      <c r="E7808" s="176"/>
      <c r="F7808" s="176"/>
      <c r="G7808" s="177"/>
      <c r="H7808" s="177"/>
    </row>
    <row r="7809" spans="1:8" x14ac:dyDescent="0.25">
      <c r="A7809" s="793"/>
      <c r="E7809" s="176"/>
      <c r="F7809" s="176"/>
      <c r="G7809" s="177"/>
      <c r="H7809" s="177"/>
    </row>
    <row r="7810" spans="1:8" x14ac:dyDescent="0.25">
      <c r="A7810" s="793"/>
      <c r="E7810" s="176"/>
      <c r="F7810" s="176"/>
      <c r="G7810" s="177"/>
      <c r="H7810" s="177"/>
    </row>
    <row r="7811" spans="1:8" x14ac:dyDescent="0.25">
      <c r="A7811" s="793"/>
      <c r="E7811" s="176"/>
      <c r="F7811" s="176"/>
      <c r="G7811" s="177"/>
      <c r="H7811" s="177"/>
    </row>
    <row r="7812" spans="1:8" x14ac:dyDescent="0.25">
      <c r="A7812" s="793"/>
      <c r="E7812" s="176"/>
      <c r="F7812" s="176"/>
      <c r="G7812" s="177"/>
      <c r="H7812" s="177"/>
    </row>
    <row r="7813" spans="1:8" x14ac:dyDescent="0.25">
      <c r="A7813" s="793"/>
      <c r="E7813" s="176"/>
      <c r="F7813" s="176"/>
      <c r="G7813" s="177"/>
      <c r="H7813" s="177"/>
    </row>
    <row r="7814" spans="1:8" x14ac:dyDescent="0.25">
      <c r="A7814" s="793"/>
      <c r="E7814" s="176"/>
      <c r="F7814" s="176"/>
      <c r="G7814" s="177"/>
      <c r="H7814" s="177"/>
    </row>
    <row r="7815" spans="1:8" x14ac:dyDescent="0.25">
      <c r="A7815" s="793"/>
      <c r="E7815" s="176"/>
      <c r="F7815" s="176"/>
      <c r="G7815" s="177"/>
      <c r="H7815" s="177"/>
    </row>
    <row r="7816" spans="1:8" x14ac:dyDescent="0.25">
      <c r="A7816" s="793"/>
      <c r="E7816" s="176"/>
      <c r="F7816" s="176"/>
      <c r="G7816" s="177"/>
      <c r="H7816" s="177"/>
    </row>
    <row r="7817" spans="1:8" x14ac:dyDescent="0.25">
      <c r="A7817" s="793"/>
      <c r="E7817" s="176"/>
      <c r="F7817" s="176"/>
      <c r="G7817" s="177"/>
      <c r="H7817" s="177"/>
    </row>
    <row r="7818" spans="1:8" x14ac:dyDescent="0.25">
      <c r="A7818" s="793"/>
      <c r="E7818" s="176"/>
      <c r="F7818" s="176"/>
      <c r="G7818" s="177"/>
      <c r="H7818" s="177"/>
    </row>
    <row r="7819" spans="1:8" x14ac:dyDescent="0.25">
      <c r="A7819" s="793"/>
      <c r="E7819" s="176"/>
      <c r="F7819" s="176"/>
      <c r="G7819" s="177"/>
      <c r="H7819" s="177"/>
    </row>
    <row r="7820" spans="1:8" x14ac:dyDescent="0.25">
      <c r="A7820" s="793"/>
      <c r="E7820" s="176"/>
      <c r="F7820" s="176"/>
      <c r="G7820" s="177"/>
      <c r="H7820" s="177"/>
    </row>
    <row r="7821" spans="1:8" x14ac:dyDescent="0.25">
      <c r="A7821" s="793"/>
      <c r="E7821" s="176"/>
      <c r="F7821" s="176"/>
      <c r="G7821" s="177"/>
      <c r="H7821" s="177"/>
    </row>
    <row r="7822" spans="1:8" x14ac:dyDescent="0.25">
      <c r="A7822" s="793"/>
      <c r="E7822" s="176"/>
      <c r="F7822" s="176"/>
      <c r="G7822" s="177"/>
      <c r="H7822" s="177"/>
    </row>
    <row r="7823" spans="1:8" x14ac:dyDescent="0.25">
      <c r="A7823" s="793"/>
      <c r="E7823" s="176"/>
      <c r="F7823" s="176"/>
      <c r="G7823" s="177"/>
      <c r="H7823" s="177"/>
    </row>
    <row r="7824" spans="1:8" x14ac:dyDescent="0.25">
      <c r="A7824" s="793"/>
      <c r="E7824" s="176"/>
      <c r="F7824" s="176"/>
      <c r="G7824" s="177"/>
      <c r="H7824" s="177"/>
    </row>
    <row r="7825" spans="1:8" x14ac:dyDescent="0.25">
      <c r="A7825" s="793"/>
      <c r="E7825" s="176"/>
      <c r="F7825" s="176"/>
      <c r="G7825" s="177"/>
      <c r="H7825" s="177"/>
    </row>
    <row r="7826" spans="1:8" x14ac:dyDescent="0.25">
      <c r="A7826" s="793"/>
      <c r="E7826" s="176"/>
      <c r="F7826" s="176"/>
      <c r="G7826" s="177"/>
      <c r="H7826" s="177"/>
    </row>
    <row r="7827" spans="1:8" x14ac:dyDescent="0.25">
      <c r="A7827" s="793"/>
      <c r="E7827" s="176"/>
      <c r="F7827" s="176"/>
      <c r="G7827" s="177"/>
      <c r="H7827" s="177"/>
    </row>
    <row r="7828" spans="1:8" x14ac:dyDescent="0.25">
      <c r="A7828" s="793"/>
      <c r="E7828" s="176"/>
      <c r="F7828" s="176"/>
      <c r="G7828" s="177"/>
      <c r="H7828" s="177"/>
    </row>
    <row r="7829" spans="1:8" x14ac:dyDescent="0.25">
      <c r="A7829" s="793"/>
      <c r="E7829" s="176"/>
      <c r="F7829" s="176"/>
      <c r="G7829" s="177"/>
      <c r="H7829" s="177"/>
    </row>
    <row r="7830" spans="1:8" x14ac:dyDescent="0.25">
      <c r="A7830" s="793"/>
      <c r="E7830" s="176"/>
      <c r="F7830" s="176"/>
      <c r="G7830" s="177"/>
      <c r="H7830" s="177"/>
    </row>
    <row r="7831" spans="1:8" x14ac:dyDescent="0.25">
      <c r="A7831" s="793"/>
      <c r="E7831" s="176"/>
      <c r="F7831" s="176"/>
      <c r="G7831" s="177"/>
      <c r="H7831" s="177"/>
    </row>
    <row r="7832" spans="1:8" x14ac:dyDescent="0.25">
      <c r="A7832" s="793"/>
      <c r="E7832" s="176"/>
      <c r="F7832" s="176"/>
      <c r="G7832" s="177"/>
      <c r="H7832" s="177"/>
    </row>
    <row r="7833" spans="1:8" x14ac:dyDescent="0.25">
      <c r="A7833" s="793"/>
      <c r="E7833" s="176"/>
      <c r="F7833" s="176"/>
      <c r="G7833" s="177"/>
      <c r="H7833" s="177"/>
    </row>
    <row r="7834" spans="1:8" x14ac:dyDescent="0.25">
      <c r="A7834" s="793"/>
      <c r="E7834" s="176"/>
      <c r="F7834" s="176"/>
      <c r="G7834" s="177"/>
      <c r="H7834" s="177"/>
    </row>
    <row r="7835" spans="1:8" x14ac:dyDescent="0.25">
      <c r="A7835" s="793"/>
      <c r="E7835" s="176"/>
      <c r="F7835" s="176"/>
      <c r="G7835" s="177"/>
      <c r="H7835" s="177"/>
    </row>
    <row r="7836" spans="1:8" x14ac:dyDescent="0.25">
      <c r="A7836" s="793"/>
      <c r="E7836" s="176"/>
      <c r="F7836" s="176"/>
      <c r="G7836" s="177"/>
      <c r="H7836" s="177"/>
    </row>
    <row r="7837" spans="1:8" x14ac:dyDescent="0.25">
      <c r="A7837" s="793"/>
      <c r="E7837" s="176"/>
      <c r="F7837" s="176"/>
      <c r="G7837" s="177"/>
      <c r="H7837" s="177"/>
    </row>
    <row r="7838" spans="1:8" x14ac:dyDescent="0.25">
      <c r="A7838" s="793"/>
      <c r="E7838" s="176"/>
      <c r="F7838" s="176"/>
      <c r="G7838" s="177"/>
      <c r="H7838" s="177"/>
    </row>
    <row r="7839" spans="1:8" x14ac:dyDescent="0.25">
      <c r="A7839" s="793"/>
      <c r="E7839" s="176"/>
      <c r="F7839" s="176"/>
      <c r="G7839" s="177"/>
      <c r="H7839" s="177"/>
    </row>
    <row r="7840" spans="1:8" x14ac:dyDescent="0.25">
      <c r="A7840" s="793"/>
      <c r="E7840" s="176"/>
      <c r="F7840" s="176"/>
      <c r="G7840" s="177"/>
      <c r="H7840" s="177"/>
    </row>
    <row r="7841" spans="1:8" x14ac:dyDescent="0.25">
      <c r="A7841" s="793"/>
      <c r="E7841" s="176"/>
      <c r="F7841" s="176"/>
      <c r="G7841" s="177"/>
      <c r="H7841" s="177"/>
    </row>
    <row r="7842" spans="1:8" x14ac:dyDescent="0.25">
      <c r="A7842" s="793"/>
      <c r="E7842" s="176"/>
      <c r="F7842" s="176"/>
      <c r="G7842" s="177"/>
      <c r="H7842" s="177"/>
    </row>
    <row r="7843" spans="1:8" x14ac:dyDescent="0.25">
      <c r="A7843" s="793"/>
      <c r="E7843" s="176"/>
      <c r="F7843" s="176"/>
      <c r="G7843" s="177"/>
      <c r="H7843" s="177"/>
    </row>
    <row r="7844" spans="1:8" x14ac:dyDescent="0.25">
      <c r="A7844" s="793"/>
      <c r="E7844" s="176"/>
      <c r="F7844" s="176"/>
      <c r="G7844" s="177"/>
      <c r="H7844" s="177"/>
    </row>
    <row r="7845" spans="1:8" x14ac:dyDescent="0.25">
      <c r="A7845" s="793"/>
      <c r="E7845" s="176"/>
      <c r="F7845" s="176"/>
      <c r="G7845" s="177"/>
      <c r="H7845" s="177"/>
    </row>
    <row r="7846" spans="1:8" x14ac:dyDescent="0.25">
      <c r="A7846" s="793"/>
      <c r="E7846" s="176"/>
      <c r="F7846" s="176"/>
      <c r="G7846" s="177"/>
      <c r="H7846" s="177"/>
    </row>
    <row r="7847" spans="1:8" x14ac:dyDescent="0.25">
      <c r="A7847" s="793"/>
      <c r="E7847" s="176"/>
      <c r="F7847" s="176"/>
      <c r="G7847" s="177"/>
      <c r="H7847" s="177"/>
    </row>
    <row r="7848" spans="1:8" x14ac:dyDescent="0.25">
      <c r="A7848" s="793"/>
      <c r="E7848" s="176"/>
      <c r="F7848" s="176"/>
      <c r="G7848" s="177"/>
      <c r="H7848" s="177"/>
    </row>
    <row r="7849" spans="1:8" x14ac:dyDescent="0.25">
      <c r="A7849" s="793"/>
      <c r="E7849" s="176"/>
      <c r="F7849" s="176"/>
      <c r="G7849" s="177"/>
      <c r="H7849" s="177"/>
    </row>
    <row r="7850" spans="1:8" x14ac:dyDescent="0.25">
      <c r="A7850" s="793"/>
      <c r="E7850" s="176"/>
      <c r="F7850" s="176"/>
      <c r="G7850" s="177"/>
      <c r="H7850" s="177"/>
    </row>
    <row r="7851" spans="1:8" x14ac:dyDescent="0.25">
      <c r="A7851" s="793"/>
      <c r="E7851" s="176"/>
      <c r="F7851" s="176"/>
      <c r="G7851" s="177"/>
      <c r="H7851" s="177"/>
    </row>
    <row r="7852" spans="1:8" x14ac:dyDescent="0.25">
      <c r="A7852" s="793"/>
      <c r="E7852" s="176"/>
      <c r="F7852" s="176"/>
      <c r="G7852" s="177"/>
      <c r="H7852" s="177"/>
    </row>
    <row r="7853" spans="1:8" x14ac:dyDescent="0.25">
      <c r="A7853" s="793"/>
      <c r="E7853" s="176"/>
      <c r="F7853" s="176"/>
      <c r="G7853" s="177"/>
      <c r="H7853" s="177"/>
    </row>
    <row r="7854" spans="1:8" x14ac:dyDescent="0.25">
      <c r="A7854" s="793"/>
      <c r="E7854" s="176"/>
      <c r="F7854" s="176"/>
      <c r="G7854" s="177"/>
      <c r="H7854" s="177"/>
    </row>
    <row r="7855" spans="1:8" x14ac:dyDescent="0.25">
      <c r="A7855" s="793"/>
      <c r="E7855" s="176"/>
      <c r="F7855" s="176"/>
      <c r="G7855" s="177"/>
      <c r="H7855" s="177"/>
    </row>
    <row r="7856" spans="1:8" x14ac:dyDescent="0.25">
      <c r="A7856" s="793"/>
      <c r="E7856" s="176"/>
      <c r="F7856" s="176"/>
      <c r="G7856" s="177"/>
      <c r="H7856" s="177"/>
    </row>
    <row r="7857" spans="1:8" x14ac:dyDescent="0.25">
      <c r="A7857" s="793"/>
      <c r="E7857" s="176"/>
      <c r="F7857" s="176"/>
      <c r="G7857" s="177"/>
      <c r="H7857" s="177"/>
    </row>
    <row r="7858" spans="1:8" x14ac:dyDescent="0.25">
      <c r="A7858" s="793"/>
      <c r="E7858" s="176"/>
      <c r="F7858" s="176"/>
      <c r="G7858" s="177"/>
      <c r="H7858" s="177"/>
    </row>
    <row r="7859" spans="1:8" x14ac:dyDescent="0.25">
      <c r="A7859" s="793"/>
      <c r="E7859" s="176"/>
      <c r="F7859" s="176"/>
      <c r="G7859" s="177"/>
      <c r="H7859" s="177"/>
    </row>
    <row r="7860" spans="1:8" x14ac:dyDescent="0.25">
      <c r="A7860" s="793"/>
      <c r="E7860" s="176"/>
      <c r="F7860" s="176"/>
      <c r="G7860" s="177"/>
      <c r="H7860" s="177"/>
    </row>
    <row r="7861" spans="1:8" x14ac:dyDescent="0.25">
      <c r="A7861" s="793"/>
      <c r="E7861" s="176"/>
      <c r="F7861" s="176"/>
      <c r="G7861" s="177"/>
      <c r="H7861" s="177"/>
    </row>
    <row r="7862" spans="1:8" x14ac:dyDescent="0.25">
      <c r="A7862" s="793"/>
      <c r="E7862" s="176"/>
      <c r="F7862" s="176"/>
      <c r="G7862" s="177"/>
      <c r="H7862" s="177"/>
    </row>
    <row r="7863" spans="1:8" x14ac:dyDescent="0.25">
      <c r="A7863" s="793"/>
      <c r="E7863" s="176"/>
      <c r="F7863" s="176"/>
      <c r="G7863" s="177"/>
      <c r="H7863" s="177"/>
    </row>
    <row r="7864" spans="1:8" x14ac:dyDescent="0.25">
      <c r="A7864" s="793"/>
      <c r="E7864" s="176"/>
      <c r="F7864" s="176"/>
      <c r="G7864" s="177"/>
      <c r="H7864" s="177"/>
    </row>
    <row r="7865" spans="1:8" x14ac:dyDescent="0.25">
      <c r="A7865" s="793"/>
      <c r="E7865" s="176"/>
      <c r="F7865" s="176"/>
      <c r="G7865" s="177"/>
      <c r="H7865" s="177"/>
    </row>
    <row r="7866" spans="1:8" x14ac:dyDescent="0.25">
      <c r="A7866" s="793"/>
      <c r="E7866" s="176"/>
      <c r="F7866" s="176"/>
      <c r="G7866" s="177"/>
      <c r="H7866" s="177"/>
    </row>
    <row r="7867" spans="1:8" x14ac:dyDescent="0.25">
      <c r="A7867" s="793"/>
      <c r="E7867" s="176"/>
      <c r="F7867" s="176"/>
      <c r="G7867" s="177"/>
      <c r="H7867" s="177"/>
    </row>
    <row r="7868" spans="1:8" x14ac:dyDescent="0.25">
      <c r="A7868" s="793"/>
      <c r="E7868" s="176"/>
      <c r="F7868" s="176"/>
      <c r="G7868" s="177"/>
      <c r="H7868" s="177"/>
    </row>
    <row r="7869" spans="1:8" x14ac:dyDescent="0.25">
      <c r="A7869" s="793"/>
      <c r="E7869" s="176"/>
      <c r="F7869" s="176"/>
      <c r="G7869" s="177"/>
      <c r="H7869" s="177"/>
    </row>
    <row r="7870" spans="1:8" x14ac:dyDescent="0.25">
      <c r="A7870" s="793"/>
      <c r="E7870" s="176"/>
      <c r="F7870" s="176"/>
      <c r="G7870" s="177"/>
      <c r="H7870" s="177"/>
    </row>
    <row r="7871" spans="1:8" x14ac:dyDescent="0.25">
      <c r="A7871" s="793"/>
      <c r="E7871" s="176"/>
      <c r="F7871" s="176"/>
      <c r="G7871" s="177"/>
      <c r="H7871" s="177"/>
    </row>
    <row r="7872" spans="1:8" x14ac:dyDescent="0.25">
      <c r="A7872" s="793"/>
      <c r="E7872" s="176"/>
      <c r="F7872" s="176"/>
      <c r="G7872" s="177"/>
      <c r="H7872" s="177"/>
    </row>
    <row r="7873" spans="1:8" x14ac:dyDescent="0.25">
      <c r="A7873" s="793"/>
      <c r="E7873" s="176"/>
      <c r="F7873" s="176"/>
      <c r="G7873" s="177"/>
      <c r="H7873" s="177"/>
    </row>
    <row r="7874" spans="1:8" x14ac:dyDescent="0.25">
      <c r="A7874" s="793"/>
      <c r="E7874" s="176"/>
      <c r="F7874" s="176"/>
      <c r="G7874" s="177"/>
      <c r="H7874" s="177"/>
    </row>
    <row r="7875" spans="1:8" x14ac:dyDescent="0.25">
      <c r="A7875" s="793"/>
      <c r="E7875" s="176"/>
      <c r="F7875" s="176"/>
      <c r="G7875" s="177"/>
      <c r="H7875" s="177"/>
    </row>
    <row r="7876" spans="1:8" x14ac:dyDescent="0.25">
      <c r="A7876" s="793"/>
      <c r="E7876" s="176"/>
      <c r="F7876" s="176"/>
      <c r="G7876" s="177"/>
      <c r="H7876" s="177"/>
    </row>
    <row r="7877" spans="1:8" x14ac:dyDescent="0.25">
      <c r="A7877" s="793"/>
      <c r="E7877" s="176"/>
      <c r="F7877" s="176"/>
      <c r="G7877" s="177"/>
      <c r="H7877" s="177"/>
    </row>
    <row r="7878" spans="1:8" x14ac:dyDescent="0.25">
      <c r="A7878" s="793"/>
      <c r="E7878" s="176"/>
      <c r="F7878" s="176"/>
      <c r="G7878" s="177"/>
      <c r="H7878" s="177"/>
    </row>
    <row r="7879" spans="1:8" x14ac:dyDescent="0.25">
      <c r="A7879" s="793"/>
      <c r="E7879" s="176"/>
      <c r="F7879" s="176"/>
      <c r="G7879" s="177"/>
      <c r="H7879" s="177"/>
    </row>
    <row r="7880" spans="1:8" x14ac:dyDescent="0.25">
      <c r="A7880" s="793"/>
      <c r="E7880" s="176"/>
      <c r="F7880" s="176"/>
      <c r="G7880" s="177"/>
      <c r="H7880" s="177"/>
    </row>
    <row r="7881" spans="1:8" x14ac:dyDescent="0.25">
      <c r="A7881" s="793"/>
      <c r="E7881" s="176"/>
      <c r="F7881" s="176"/>
      <c r="G7881" s="177"/>
      <c r="H7881" s="177"/>
    </row>
    <row r="7882" spans="1:8" x14ac:dyDescent="0.25">
      <c r="A7882" s="793"/>
      <c r="E7882" s="176"/>
      <c r="F7882" s="176"/>
      <c r="G7882" s="177"/>
      <c r="H7882" s="177"/>
    </row>
    <row r="7883" spans="1:8" x14ac:dyDescent="0.25">
      <c r="A7883" s="793"/>
      <c r="E7883" s="176"/>
      <c r="F7883" s="176"/>
      <c r="G7883" s="177"/>
      <c r="H7883" s="177"/>
    </row>
    <row r="7884" spans="1:8" x14ac:dyDescent="0.25">
      <c r="A7884" s="793"/>
      <c r="E7884" s="176"/>
      <c r="F7884" s="176"/>
      <c r="G7884" s="177"/>
      <c r="H7884" s="177"/>
    </row>
    <row r="7885" spans="1:8" x14ac:dyDescent="0.25">
      <c r="A7885" s="793"/>
      <c r="E7885" s="176"/>
      <c r="F7885" s="176"/>
      <c r="G7885" s="177"/>
      <c r="H7885" s="177"/>
    </row>
    <row r="7886" spans="1:8" x14ac:dyDescent="0.25">
      <c r="A7886" s="793"/>
      <c r="E7886" s="176"/>
      <c r="F7886" s="176"/>
      <c r="G7886" s="177"/>
      <c r="H7886" s="177"/>
    </row>
    <row r="7887" spans="1:8" x14ac:dyDescent="0.25">
      <c r="A7887" s="793"/>
      <c r="E7887" s="176"/>
      <c r="F7887" s="176"/>
      <c r="G7887" s="177"/>
      <c r="H7887" s="177"/>
    </row>
    <row r="7888" spans="1:8" x14ac:dyDescent="0.25">
      <c r="A7888" s="793"/>
      <c r="E7888" s="176"/>
      <c r="F7888" s="176"/>
      <c r="G7888" s="177"/>
      <c r="H7888" s="177"/>
    </row>
    <row r="7889" spans="1:8" x14ac:dyDescent="0.25">
      <c r="A7889" s="793"/>
      <c r="E7889" s="176"/>
      <c r="F7889" s="176"/>
      <c r="G7889" s="177"/>
      <c r="H7889" s="177"/>
    </row>
    <row r="7890" spans="1:8" x14ac:dyDescent="0.25">
      <c r="A7890" s="793"/>
      <c r="E7890" s="176"/>
      <c r="F7890" s="176"/>
      <c r="G7890" s="177"/>
      <c r="H7890" s="177"/>
    </row>
    <row r="7891" spans="1:8" x14ac:dyDescent="0.25">
      <c r="A7891" s="793"/>
      <c r="E7891" s="176"/>
      <c r="F7891" s="176"/>
      <c r="G7891" s="177"/>
      <c r="H7891" s="177"/>
    </row>
    <row r="7892" spans="1:8" x14ac:dyDescent="0.25">
      <c r="A7892" s="793"/>
      <c r="E7892" s="176"/>
      <c r="F7892" s="176"/>
      <c r="G7892" s="177"/>
      <c r="H7892" s="177"/>
    </row>
    <row r="7893" spans="1:8" x14ac:dyDescent="0.25">
      <c r="A7893" s="793"/>
      <c r="E7893" s="176"/>
      <c r="F7893" s="176"/>
      <c r="G7893" s="177"/>
      <c r="H7893" s="177"/>
    </row>
    <row r="7894" spans="1:8" x14ac:dyDescent="0.25">
      <c r="A7894" s="793"/>
      <c r="E7894" s="176"/>
      <c r="F7894" s="176"/>
      <c r="G7894" s="177"/>
      <c r="H7894" s="177"/>
    </row>
    <row r="7895" spans="1:8" x14ac:dyDescent="0.25">
      <c r="A7895" s="793"/>
      <c r="E7895" s="176"/>
      <c r="F7895" s="176"/>
      <c r="G7895" s="177"/>
      <c r="H7895" s="177"/>
    </row>
    <row r="7896" spans="1:8" x14ac:dyDescent="0.25">
      <c r="A7896" s="793"/>
      <c r="E7896" s="176"/>
      <c r="F7896" s="176"/>
      <c r="G7896" s="177"/>
      <c r="H7896" s="177"/>
    </row>
    <row r="7897" spans="1:8" x14ac:dyDescent="0.25">
      <c r="A7897" s="793"/>
      <c r="E7897" s="176"/>
      <c r="F7897" s="176"/>
      <c r="G7897" s="177"/>
      <c r="H7897" s="177"/>
    </row>
    <row r="7898" spans="1:8" x14ac:dyDescent="0.25">
      <c r="A7898" s="793"/>
      <c r="E7898" s="176"/>
      <c r="F7898" s="176"/>
      <c r="G7898" s="177"/>
      <c r="H7898" s="177"/>
    </row>
    <row r="7899" spans="1:8" x14ac:dyDescent="0.25">
      <c r="A7899" s="793"/>
      <c r="E7899" s="176"/>
      <c r="F7899" s="176"/>
      <c r="G7899" s="177"/>
      <c r="H7899" s="177"/>
    </row>
    <row r="7900" spans="1:8" x14ac:dyDescent="0.25">
      <c r="A7900" s="793"/>
      <c r="E7900" s="176"/>
      <c r="F7900" s="176"/>
      <c r="G7900" s="177"/>
      <c r="H7900" s="177"/>
    </row>
    <row r="7901" spans="1:8" x14ac:dyDescent="0.25">
      <c r="A7901" s="793"/>
      <c r="E7901" s="176"/>
      <c r="F7901" s="176"/>
      <c r="G7901" s="177"/>
      <c r="H7901" s="177"/>
    </row>
    <row r="7902" spans="1:8" x14ac:dyDescent="0.25">
      <c r="A7902" s="793"/>
      <c r="E7902" s="176"/>
      <c r="F7902" s="176"/>
      <c r="G7902" s="177"/>
      <c r="H7902" s="177"/>
    </row>
    <row r="7903" spans="1:8" x14ac:dyDescent="0.25">
      <c r="A7903" s="793"/>
      <c r="E7903" s="176"/>
      <c r="F7903" s="176"/>
      <c r="G7903" s="177"/>
      <c r="H7903" s="177"/>
    </row>
    <row r="7904" spans="1:8" x14ac:dyDescent="0.25">
      <c r="A7904" s="793"/>
      <c r="E7904" s="176"/>
      <c r="F7904" s="176"/>
      <c r="G7904" s="177"/>
      <c r="H7904" s="177"/>
    </row>
    <row r="7905" spans="1:8" x14ac:dyDescent="0.25">
      <c r="A7905" s="793"/>
      <c r="E7905" s="176"/>
      <c r="F7905" s="176"/>
      <c r="G7905" s="177"/>
      <c r="H7905" s="177"/>
    </row>
    <row r="7906" spans="1:8" x14ac:dyDescent="0.25">
      <c r="A7906" s="793"/>
      <c r="E7906" s="176"/>
      <c r="F7906" s="176"/>
      <c r="G7906" s="177"/>
      <c r="H7906" s="177"/>
    </row>
    <row r="7907" spans="1:8" x14ac:dyDescent="0.25">
      <c r="A7907" s="793"/>
      <c r="E7907" s="176"/>
      <c r="F7907" s="176"/>
      <c r="G7907" s="177"/>
      <c r="H7907" s="177"/>
    </row>
    <row r="7908" spans="1:8" x14ac:dyDescent="0.25">
      <c r="A7908" s="793"/>
      <c r="E7908" s="176"/>
      <c r="F7908" s="176"/>
      <c r="G7908" s="177"/>
      <c r="H7908" s="177"/>
    </row>
    <row r="7909" spans="1:8" x14ac:dyDescent="0.25">
      <c r="A7909" s="793"/>
      <c r="E7909" s="176"/>
      <c r="F7909" s="176"/>
      <c r="G7909" s="177"/>
      <c r="H7909" s="177"/>
    </row>
    <row r="7910" spans="1:8" x14ac:dyDescent="0.25">
      <c r="A7910" s="793"/>
      <c r="E7910" s="176"/>
      <c r="F7910" s="176"/>
      <c r="G7910" s="177"/>
      <c r="H7910" s="177"/>
    </row>
    <row r="7911" spans="1:8" x14ac:dyDescent="0.25">
      <c r="A7911" s="793"/>
      <c r="E7911" s="176"/>
      <c r="F7911" s="176"/>
      <c r="G7911" s="177"/>
      <c r="H7911" s="177"/>
    </row>
    <row r="7912" spans="1:8" x14ac:dyDescent="0.25">
      <c r="A7912" s="793"/>
      <c r="E7912" s="176"/>
      <c r="F7912" s="176"/>
      <c r="G7912" s="177"/>
      <c r="H7912" s="177"/>
    </row>
    <row r="7913" spans="1:8" x14ac:dyDescent="0.25">
      <c r="A7913" s="793"/>
      <c r="E7913" s="176"/>
      <c r="F7913" s="176"/>
      <c r="G7913" s="177"/>
      <c r="H7913" s="177"/>
    </row>
    <row r="7914" spans="1:8" x14ac:dyDescent="0.25">
      <c r="A7914" s="793"/>
      <c r="E7914" s="176"/>
      <c r="F7914" s="176"/>
      <c r="G7914" s="177"/>
      <c r="H7914" s="177"/>
    </row>
    <row r="7915" spans="1:8" x14ac:dyDescent="0.25">
      <c r="A7915" s="793"/>
      <c r="E7915" s="176"/>
      <c r="F7915" s="176"/>
      <c r="G7915" s="177"/>
      <c r="H7915" s="177"/>
    </row>
    <row r="7916" spans="1:8" x14ac:dyDescent="0.25">
      <c r="A7916" s="793"/>
      <c r="E7916" s="176"/>
      <c r="F7916" s="176"/>
      <c r="G7916" s="177"/>
      <c r="H7916" s="177"/>
    </row>
    <row r="7917" spans="1:8" x14ac:dyDescent="0.25">
      <c r="A7917" s="793"/>
      <c r="E7917" s="176"/>
      <c r="F7917" s="176"/>
      <c r="G7917" s="177"/>
      <c r="H7917" s="177"/>
    </row>
    <row r="7918" spans="1:8" x14ac:dyDescent="0.25">
      <c r="A7918" s="793"/>
      <c r="E7918" s="176"/>
      <c r="F7918" s="176"/>
      <c r="G7918" s="177"/>
      <c r="H7918" s="177"/>
    </row>
    <row r="7919" spans="1:8" x14ac:dyDescent="0.25">
      <c r="A7919" s="793"/>
      <c r="E7919" s="176"/>
      <c r="F7919" s="176"/>
      <c r="G7919" s="177"/>
      <c r="H7919" s="177"/>
    </row>
    <row r="7920" spans="1:8" x14ac:dyDescent="0.25">
      <c r="A7920" s="793"/>
      <c r="E7920" s="176"/>
      <c r="F7920" s="176"/>
      <c r="G7920" s="177"/>
      <c r="H7920" s="177"/>
    </row>
    <row r="7921" spans="1:8" x14ac:dyDescent="0.25">
      <c r="A7921" s="793"/>
      <c r="E7921" s="176"/>
      <c r="F7921" s="176"/>
      <c r="G7921" s="177"/>
      <c r="H7921" s="177"/>
    </row>
    <row r="7922" spans="1:8" x14ac:dyDescent="0.25">
      <c r="A7922" s="793"/>
      <c r="E7922" s="176"/>
      <c r="F7922" s="176"/>
      <c r="G7922" s="177"/>
      <c r="H7922" s="177"/>
    </row>
    <row r="7923" spans="1:8" x14ac:dyDescent="0.25">
      <c r="A7923" s="793"/>
      <c r="E7923" s="176"/>
      <c r="F7923" s="176"/>
      <c r="G7923" s="177"/>
      <c r="H7923" s="177"/>
    </row>
    <row r="7924" spans="1:8" x14ac:dyDescent="0.25">
      <c r="A7924" s="793"/>
      <c r="E7924" s="176"/>
      <c r="F7924" s="176"/>
      <c r="G7924" s="177"/>
      <c r="H7924" s="177"/>
    </row>
    <row r="7925" spans="1:8" x14ac:dyDescent="0.25">
      <c r="A7925" s="793"/>
      <c r="E7925" s="176"/>
      <c r="F7925" s="176"/>
      <c r="G7925" s="177"/>
      <c r="H7925" s="177"/>
    </row>
    <row r="7926" spans="1:8" x14ac:dyDescent="0.25">
      <c r="A7926" s="793"/>
      <c r="E7926" s="176"/>
      <c r="F7926" s="176"/>
      <c r="G7926" s="177"/>
      <c r="H7926" s="177"/>
    </row>
    <row r="7927" spans="1:8" x14ac:dyDescent="0.25">
      <c r="A7927" s="793"/>
      <c r="E7927" s="176"/>
      <c r="F7927" s="176"/>
      <c r="G7927" s="177"/>
      <c r="H7927" s="177"/>
    </row>
    <row r="7928" spans="1:8" x14ac:dyDescent="0.25">
      <c r="A7928" s="793"/>
      <c r="E7928" s="176"/>
      <c r="F7928" s="176"/>
      <c r="G7928" s="177"/>
      <c r="H7928" s="177"/>
    </row>
    <row r="7929" spans="1:8" x14ac:dyDescent="0.25">
      <c r="A7929" s="793"/>
      <c r="E7929" s="176"/>
      <c r="F7929" s="176"/>
      <c r="G7929" s="177"/>
      <c r="H7929" s="177"/>
    </row>
    <row r="7930" spans="1:8" x14ac:dyDescent="0.25">
      <c r="A7930" s="793"/>
      <c r="E7930" s="176"/>
      <c r="F7930" s="176"/>
      <c r="G7930" s="177"/>
      <c r="H7930" s="177"/>
    </row>
    <row r="7931" spans="1:8" x14ac:dyDescent="0.25">
      <c r="A7931" s="793"/>
      <c r="E7931" s="176"/>
      <c r="F7931" s="176"/>
      <c r="G7931" s="177"/>
      <c r="H7931" s="177"/>
    </row>
    <row r="7932" spans="1:8" x14ac:dyDescent="0.25">
      <c r="A7932" s="793"/>
      <c r="E7932" s="176"/>
      <c r="F7932" s="176"/>
      <c r="G7932" s="177"/>
      <c r="H7932" s="177"/>
    </row>
    <row r="7933" spans="1:8" x14ac:dyDescent="0.25">
      <c r="A7933" s="793"/>
      <c r="E7933" s="176"/>
      <c r="F7933" s="176"/>
      <c r="G7933" s="177"/>
      <c r="H7933" s="177"/>
    </row>
    <row r="7934" spans="1:8" x14ac:dyDescent="0.25">
      <c r="A7934" s="793"/>
      <c r="E7934" s="176"/>
      <c r="F7934" s="176"/>
      <c r="G7934" s="177"/>
      <c r="H7934" s="177"/>
    </row>
    <row r="7935" spans="1:8" x14ac:dyDescent="0.25">
      <c r="A7935" s="793"/>
      <c r="E7935" s="176"/>
      <c r="F7935" s="176"/>
      <c r="G7935" s="177"/>
      <c r="H7935" s="177"/>
    </row>
    <row r="7936" spans="1:8" x14ac:dyDescent="0.25">
      <c r="A7936" s="793"/>
      <c r="E7936" s="176"/>
      <c r="F7936" s="176"/>
      <c r="G7936" s="177"/>
      <c r="H7936" s="177"/>
    </row>
    <row r="7937" spans="1:8" x14ac:dyDescent="0.25">
      <c r="A7937" s="793"/>
      <c r="E7937" s="176"/>
      <c r="F7937" s="176"/>
      <c r="G7937" s="177"/>
      <c r="H7937" s="177"/>
    </row>
    <row r="7938" spans="1:8" x14ac:dyDescent="0.25">
      <c r="A7938" s="793"/>
      <c r="E7938" s="176"/>
      <c r="F7938" s="176"/>
      <c r="G7938" s="177"/>
      <c r="H7938" s="177"/>
    </row>
    <row r="7939" spans="1:8" x14ac:dyDescent="0.25">
      <c r="A7939" s="793"/>
      <c r="E7939" s="176"/>
      <c r="F7939" s="176"/>
      <c r="G7939" s="177"/>
      <c r="H7939" s="177"/>
    </row>
    <row r="7940" spans="1:8" x14ac:dyDescent="0.25">
      <c r="A7940" s="793"/>
      <c r="E7940" s="176"/>
      <c r="F7940" s="176"/>
      <c r="G7940" s="177"/>
      <c r="H7940" s="177"/>
    </row>
    <row r="7941" spans="1:8" x14ac:dyDescent="0.25">
      <c r="A7941" s="793"/>
      <c r="E7941" s="176"/>
      <c r="F7941" s="176"/>
      <c r="G7941" s="177"/>
      <c r="H7941" s="177"/>
    </row>
    <row r="7942" spans="1:8" x14ac:dyDescent="0.25">
      <c r="A7942" s="793"/>
      <c r="E7942" s="176"/>
      <c r="F7942" s="176"/>
      <c r="G7942" s="177"/>
      <c r="H7942" s="177"/>
    </row>
    <row r="7943" spans="1:8" x14ac:dyDescent="0.25">
      <c r="A7943" s="793"/>
      <c r="E7943" s="176"/>
      <c r="F7943" s="176"/>
      <c r="G7943" s="177"/>
      <c r="H7943" s="177"/>
    </row>
    <row r="7944" spans="1:8" x14ac:dyDescent="0.25">
      <c r="A7944" s="793"/>
      <c r="E7944" s="176"/>
      <c r="F7944" s="176"/>
      <c r="G7944" s="177"/>
      <c r="H7944" s="177"/>
    </row>
    <row r="7945" spans="1:8" x14ac:dyDescent="0.25">
      <c r="A7945" s="793"/>
      <c r="E7945" s="176"/>
      <c r="F7945" s="176"/>
      <c r="G7945" s="177"/>
      <c r="H7945" s="177"/>
    </row>
    <row r="7946" spans="1:8" x14ac:dyDescent="0.25">
      <c r="A7946" s="793"/>
      <c r="E7946" s="176"/>
      <c r="F7946" s="176"/>
      <c r="G7946" s="177"/>
      <c r="H7946" s="177"/>
    </row>
    <row r="7947" spans="1:8" x14ac:dyDescent="0.25">
      <c r="A7947" s="793"/>
      <c r="E7947" s="176"/>
      <c r="F7947" s="176"/>
      <c r="G7947" s="177"/>
      <c r="H7947" s="177"/>
    </row>
    <row r="7948" spans="1:8" x14ac:dyDescent="0.25">
      <c r="A7948" s="793"/>
      <c r="E7948" s="176"/>
      <c r="F7948" s="176"/>
      <c r="G7948" s="177"/>
      <c r="H7948" s="177"/>
    </row>
    <row r="7949" spans="1:8" x14ac:dyDescent="0.25">
      <c r="A7949" s="793"/>
      <c r="E7949" s="176"/>
      <c r="F7949" s="176"/>
      <c r="G7949" s="177"/>
      <c r="H7949" s="177"/>
    </row>
    <row r="7950" spans="1:8" x14ac:dyDescent="0.25">
      <c r="A7950" s="793"/>
      <c r="E7950" s="176"/>
      <c r="F7950" s="176"/>
      <c r="G7950" s="177"/>
      <c r="H7950" s="177"/>
    </row>
    <row r="7951" spans="1:8" x14ac:dyDescent="0.25">
      <c r="A7951" s="793"/>
      <c r="E7951" s="176"/>
      <c r="F7951" s="176"/>
      <c r="G7951" s="177"/>
      <c r="H7951" s="177"/>
    </row>
    <row r="7952" spans="1:8" x14ac:dyDescent="0.25">
      <c r="A7952" s="793"/>
      <c r="E7952" s="176"/>
      <c r="F7952" s="176"/>
      <c r="G7952" s="177"/>
      <c r="H7952" s="177"/>
    </row>
    <row r="7953" spans="1:8" x14ac:dyDescent="0.25">
      <c r="A7953" s="793"/>
      <c r="E7953" s="176"/>
      <c r="F7953" s="176"/>
      <c r="G7953" s="177"/>
      <c r="H7953" s="177"/>
    </row>
    <row r="7954" spans="1:8" x14ac:dyDescent="0.25">
      <c r="A7954" s="793"/>
      <c r="E7954" s="176"/>
      <c r="F7954" s="176"/>
      <c r="G7954" s="177"/>
      <c r="H7954" s="177"/>
    </row>
    <row r="7955" spans="1:8" x14ac:dyDescent="0.25">
      <c r="A7955" s="793"/>
      <c r="E7955" s="176"/>
      <c r="F7955" s="176"/>
      <c r="G7955" s="177"/>
      <c r="H7955" s="177"/>
    </row>
    <row r="7956" spans="1:8" x14ac:dyDescent="0.25">
      <c r="A7956" s="793"/>
      <c r="E7956" s="176"/>
      <c r="F7956" s="176"/>
      <c r="G7956" s="177"/>
      <c r="H7956" s="177"/>
    </row>
    <row r="7957" spans="1:8" x14ac:dyDescent="0.25">
      <c r="A7957" s="793"/>
      <c r="E7957" s="176"/>
      <c r="F7957" s="176"/>
      <c r="G7957" s="177"/>
      <c r="H7957" s="177"/>
    </row>
    <row r="7958" spans="1:8" x14ac:dyDescent="0.25">
      <c r="A7958" s="793"/>
      <c r="E7958" s="176"/>
      <c r="F7958" s="176"/>
      <c r="G7958" s="177"/>
      <c r="H7958" s="177"/>
    </row>
    <row r="7959" spans="1:8" x14ac:dyDescent="0.25">
      <c r="A7959" s="793"/>
      <c r="E7959" s="176"/>
      <c r="F7959" s="176"/>
      <c r="G7959" s="177"/>
      <c r="H7959" s="177"/>
    </row>
    <row r="7960" spans="1:8" x14ac:dyDescent="0.25">
      <c r="A7960" s="793"/>
      <c r="E7960" s="176"/>
      <c r="F7960" s="176"/>
      <c r="G7960" s="177"/>
      <c r="H7960" s="177"/>
    </row>
    <row r="7961" spans="1:8" x14ac:dyDescent="0.25">
      <c r="A7961" s="793"/>
      <c r="E7961" s="176"/>
      <c r="F7961" s="176"/>
      <c r="G7961" s="177"/>
      <c r="H7961" s="177"/>
    </row>
    <row r="7962" spans="1:8" x14ac:dyDescent="0.25">
      <c r="A7962" s="793"/>
      <c r="E7962" s="176"/>
      <c r="F7962" s="176"/>
      <c r="G7962" s="177"/>
      <c r="H7962" s="177"/>
    </row>
    <row r="7963" spans="1:8" x14ac:dyDescent="0.25">
      <c r="A7963" s="793"/>
      <c r="E7963" s="176"/>
      <c r="F7963" s="176"/>
      <c r="G7963" s="177"/>
      <c r="H7963" s="177"/>
    </row>
    <row r="7964" spans="1:8" x14ac:dyDescent="0.25">
      <c r="A7964" s="793"/>
      <c r="E7964" s="176"/>
      <c r="F7964" s="176"/>
      <c r="G7964" s="177"/>
      <c r="H7964" s="177"/>
    </row>
    <row r="7965" spans="1:8" x14ac:dyDescent="0.25">
      <c r="A7965" s="793"/>
      <c r="E7965" s="176"/>
      <c r="F7965" s="176"/>
      <c r="G7965" s="177"/>
      <c r="H7965" s="177"/>
    </row>
    <row r="7966" spans="1:8" x14ac:dyDescent="0.25">
      <c r="A7966" s="793"/>
      <c r="E7966" s="176"/>
      <c r="F7966" s="176"/>
      <c r="G7966" s="177"/>
      <c r="H7966" s="177"/>
    </row>
    <row r="7967" spans="1:8" x14ac:dyDescent="0.25">
      <c r="A7967" s="793"/>
      <c r="E7967" s="176"/>
      <c r="F7967" s="176"/>
      <c r="G7967" s="177"/>
      <c r="H7967" s="177"/>
    </row>
    <row r="7968" spans="1:8" x14ac:dyDescent="0.25">
      <c r="A7968" s="793"/>
      <c r="E7968" s="176"/>
      <c r="F7968" s="176"/>
      <c r="G7968" s="177"/>
      <c r="H7968" s="177"/>
    </row>
    <row r="7969" spans="1:8" x14ac:dyDescent="0.25">
      <c r="A7969" s="793"/>
      <c r="E7969" s="176"/>
      <c r="F7969" s="176"/>
      <c r="G7969" s="177"/>
      <c r="H7969" s="177"/>
    </row>
    <row r="7970" spans="1:8" x14ac:dyDescent="0.25">
      <c r="A7970" s="793"/>
      <c r="E7970" s="176"/>
      <c r="F7970" s="176"/>
      <c r="G7970" s="177"/>
      <c r="H7970" s="177"/>
    </row>
    <row r="7971" spans="1:8" x14ac:dyDescent="0.25">
      <c r="A7971" s="793"/>
      <c r="E7971" s="176"/>
      <c r="F7971" s="176"/>
      <c r="G7971" s="177"/>
      <c r="H7971" s="177"/>
    </row>
    <row r="7972" spans="1:8" x14ac:dyDescent="0.25">
      <c r="A7972" s="793"/>
      <c r="E7972" s="176"/>
      <c r="F7972" s="176"/>
      <c r="G7972" s="177"/>
      <c r="H7972" s="177"/>
    </row>
    <row r="7973" spans="1:8" x14ac:dyDescent="0.25">
      <c r="A7973" s="793"/>
      <c r="E7973" s="176"/>
      <c r="F7973" s="176"/>
      <c r="G7973" s="177"/>
      <c r="H7973" s="177"/>
    </row>
    <row r="7974" spans="1:8" x14ac:dyDescent="0.25">
      <c r="A7974" s="793"/>
      <c r="E7974" s="176"/>
      <c r="F7974" s="176"/>
      <c r="G7974" s="177"/>
      <c r="H7974" s="177"/>
    </row>
    <row r="7975" spans="1:8" x14ac:dyDescent="0.25">
      <c r="A7975" s="793"/>
      <c r="E7975" s="176"/>
      <c r="F7975" s="176"/>
      <c r="G7975" s="177"/>
      <c r="H7975" s="177"/>
    </row>
    <row r="7976" spans="1:8" x14ac:dyDescent="0.25">
      <c r="A7976" s="793"/>
      <c r="E7976" s="176"/>
      <c r="F7976" s="176"/>
      <c r="G7976" s="177"/>
      <c r="H7976" s="177"/>
    </row>
    <row r="7977" spans="1:8" x14ac:dyDescent="0.25">
      <c r="A7977" s="793"/>
      <c r="E7977" s="176"/>
      <c r="F7977" s="176"/>
      <c r="G7977" s="177"/>
      <c r="H7977" s="177"/>
    </row>
    <row r="7978" spans="1:8" x14ac:dyDescent="0.25">
      <c r="A7978" s="793"/>
      <c r="E7978" s="176"/>
      <c r="F7978" s="176"/>
      <c r="G7978" s="177"/>
      <c r="H7978" s="177"/>
    </row>
    <row r="7979" spans="1:8" x14ac:dyDescent="0.25">
      <c r="A7979" s="793"/>
      <c r="E7979" s="176"/>
      <c r="F7979" s="176"/>
      <c r="G7979" s="177"/>
      <c r="H7979" s="177"/>
    </row>
    <row r="7980" spans="1:8" x14ac:dyDescent="0.25">
      <c r="A7980" s="793"/>
      <c r="E7980" s="176"/>
      <c r="F7980" s="176"/>
      <c r="G7980" s="177"/>
      <c r="H7980" s="177"/>
    </row>
    <row r="7981" spans="1:8" x14ac:dyDescent="0.25">
      <c r="A7981" s="793"/>
      <c r="E7981" s="176"/>
      <c r="F7981" s="176"/>
      <c r="G7981" s="177"/>
      <c r="H7981" s="177"/>
    </row>
    <row r="7982" spans="1:8" x14ac:dyDescent="0.25">
      <c r="A7982" s="793"/>
      <c r="E7982" s="176"/>
      <c r="F7982" s="176"/>
      <c r="G7982" s="177"/>
      <c r="H7982" s="177"/>
    </row>
    <row r="7983" spans="1:8" x14ac:dyDescent="0.25">
      <c r="A7983" s="793"/>
      <c r="E7983" s="176"/>
      <c r="F7983" s="176"/>
      <c r="G7983" s="177"/>
      <c r="H7983" s="177"/>
    </row>
    <row r="7984" spans="1:8" x14ac:dyDescent="0.25">
      <c r="A7984" s="793"/>
      <c r="E7984" s="176"/>
      <c r="F7984" s="176"/>
      <c r="G7984" s="177"/>
      <c r="H7984" s="177"/>
    </row>
    <row r="7985" spans="1:8" x14ac:dyDescent="0.25">
      <c r="A7985" s="793"/>
      <c r="E7985" s="176"/>
      <c r="F7985" s="176"/>
      <c r="G7985" s="177"/>
      <c r="H7985" s="177"/>
    </row>
    <row r="7986" spans="1:8" x14ac:dyDescent="0.25">
      <c r="A7986" s="793"/>
      <c r="E7986" s="176"/>
      <c r="F7986" s="176"/>
      <c r="G7986" s="177"/>
      <c r="H7986" s="177"/>
    </row>
    <row r="7987" spans="1:8" x14ac:dyDescent="0.25">
      <c r="A7987" s="793"/>
      <c r="E7987" s="176"/>
      <c r="F7987" s="176"/>
      <c r="G7987" s="177"/>
      <c r="H7987" s="177"/>
    </row>
    <row r="7988" spans="1:8" x14ac:dyDescent="0.25">
      <c r="A7988" s="793"/>
      <c r="E7988" s="176"/>
      <c r="F7988" s="176"/>
      <c r="G7988" s="177"/>
      <c r="H7988" s="177"/>
    </row>
    <row r="7989" spans="1:8" x14ac:dyDescent="0.25">
      <c r="A7989" s="793"/>
      <c r="E7989" s="176"/>
      <c r="F7989" s="176"/>
      <c r="G7989" s="177"/>
      <c r="H7989" s="177"/>
    </row>
    <row r="7990" spans="1:8" x14ac:dyDescent="0.25">
      <c r="A7990" s="793"/>
      <c r="E7990" s="176"/>
      <c r="F7990" s="176"/>
      <c r="G7990" s="177"/>
      <c r="H7990" s="177"/>
    </row>
    <row r="7991" spans="1:8" x14ac:dyDescent="0.25">
      <c r="A7991" s="793"/>
      <c r="E7991" s="176"/>
      <c r="F7991" s="176"/>
      <c r="G7991" s="177"/>
      <c r="H7991" s="177"/>
    </row>
    <row r="7992" spans="1:8" x14ac:dyDescent="0.25">
      <c r="A7992" s="793"/>
      <c r="E7992" s="176"/>
      <c r="F7992" s="176"/>
      <c r="G7992" s="177"/>
      <c r="H7992" s="177"/>
    </row>
    <row r="7993" spans="1:8" x14ac:dyDescent="0.25">
      <c r="A7993" s="793"/>
      <c r="E7993" s="176"/>
      <c r="F7993" s="176"/>
      <c r="G7993" s="177"/>
      <c r="H7993" s="177"/>
    </row>
    <row r="7994" spans="1:8" x14ac:dyDescent="0.25">
      <c r="A7994" s="793"/>
      <c r="E7994" s="176"/>
      <c r="F7994" s="176"/>
      <c r="G7994" s="177"/>
      <c r="H7994" s="177"/>
    </row>
    <row r="7995" spans="1:8" x14ac:dyDescent="0.25">
      <c r="A7995" s="793"/>
      <c r="E7995" s="176"/>
      <c r="F7995" s="176"/>
      <c r="G7995" s="177"/>
      <c r="H7995" s="177"/>
    </row>
    <row r="7996" spans="1:8" x14ac:dyDescent="0.25">
      <c r="A7996" s="793"/>
      <c r="E7996" s="176"/>
      <c r="F7996" s="176"/>
      <c r="G7996" s="177"/>
      <c r="H7996" s="177"/>
    </row>
    <row r="7997" spans="1:8" x14ac:dyDescent="0.25">
      <c r="A7997" s="793"/>
      <c r="E7997" s="176"/>
      <c r="F7997" s="176"/>
      <c r="G7997" s="177"/>
      <c r="H7997" s="177"/>
    </row>
    <row r="7998" spans="1:8" x14ac:dyDescent="0.25">
      <c r="A7998" s="793"/>
      <c r="E7998" s="176"/>
      <c r="F7998" s="176"/>
      <c r="G7998" s="177"/>
      <c r="H7998" s="177"/>
    </row>
    <row r="7999" spans="1:8" x14ac:dyDescent="0.25">
      <c r="A7999" s="793"/>
      <c r="E7999" s="176"/>
      <c r="F7999" s="176"/>
      <c r="G7999" s="177"/>
      <c r="H7999" s="177"/>
    </row>
    <row r="8000" spans="1:8" x14ac:dyDescent="0.25">
      <c r="A8000" s="793"/>
      <c r="E8000" s="176"/>
      <c r="F8000" s="176"/>
      <c r="G8000" s="177"/>
      <c r="H8000" s="177"/>
    </row>
    <row r="8001" spans="1:8" x14ac:dyDescent="0.25">
      <c r="A8001" s="793"/>
      <c r="E8001" s="176"/>
      <c r="F8001" s="176"/>
      <c r="G8001" s="177"/>
      <c r="H8001" s="177"/>
    </row>
    <row r="8002" spans="1:8" x14ac:dyDescent="0.25">
      <c r="A8002" s="793"/>
      <c r="E8002" s="176"/>
      <c r="F8002" s="176"/>
      <c r="G8002" s="177"/>
      <c r="H8002" s="177"/>
    </row>
    <row r="8003" spans="1:8" x14ac:dyDescent="0.25">
      <c r="A8003" s="793"/>
      <c r="E8003" s="176"/>
      <c r="F8003" s="176"/>
      <c r="G8003" s="177"/>
      <c r="H8003" s="177"/>
    </row>
    <row r="8004" spans="1:8" x14ac:dyDescent="0.25">
      <c r="A8004" s="793"/>
      <c r="E8004" s="176"/>
      <c r="F8004" s="176"/>
      <c r="G8004" s="177"/>
      <c r="H8004" s="177"/>
    </row>
    <row r="8005" spans="1:8" x14ac:dyDescent="0.25">
      <c r="A8005" s="793"/>
      <c r="E8005" s="176"/>
      <c r="F8005" s="176"/>
      <c r="G8005" s="177"/>
      <c r="H8005" s="177"/>
    </row>
    <row r="8006" spans="1:8" x14ac:dyDescent="0.25">
      <c r="A8006" s="793"/>
      <c r="E8006" s="176"/>
      <c r="F8006" s="176"/>
      <c r="G8006" s="177"/>
      <c r="H8006" s="177"/>
    </row>
    <row r="8007" spans="1:8" x14ac:dyDescent="0.25">
      <c r="A8007" s="793"/>
      <c r="E8007" s="176"/>
      <c r="F8007" s="176"/>
      <c r="G8007" s="177"/>
      <c r="H8007" s="177"/>
    </row>
    <row r="8008" spans="1:8" x14ac:dyDescent="0.25">
      <c r="A8008" s="793"/>
      <c r="E8008" s="176"/>
      <c r="F8008" s="176"/>
      <c r="G8008" s="177"/>
      <c r="H8008" s="177"/>
    </row>
    <row r="8009" spans="1:8" x14ac:dyDescent="0.25">
      <c r="A8009" s="793"/>
      <c r="E8009" s="176"/>
      <c r="F8009" s="176"/>
      <c r="G8009" s="177"/>
      <c r="H8009" s="177"/>
    </row>
    <row r="8010" spans="1:8" x14ac:dyDescent="0.25">
      <c r="A8010" s="793"/>
      <c r="E8010" s="176"/>
      <c r="F8010" s="176"/>
      <c r="G8010" s="177"/>
      <c r="H8010" s="177"/>
    </row>
    <row r="8011" spans="1:8" x14ac:dyDescent="0.25">
      <c r="A8011" s="793"/>
      <c r="E8011" s="176"/>
      <c r="F8011" s="176"/>
      <c r="G8011" s="177"/>
      <c r="H8011" s="177"/>
    </row>
    <row r="8012" spans="1:8" x14ac:dyDescent="0.25">
      <c r="A8012" s="793"/>
      <c r="E8012" s="176"/>
      <c r="F8012" s="176"/>
      <c r="G8012" s="177"/>
      <c r="H8012" s="177"/>
    </row>
    <row r="8013" spans="1:8" x14ac:dyDescent="0.25">
      <c r="A8013" s="793"/>
      <c r="E8013" s="176"/>
      <c r="F8013" s="176"/>
      <c r="G8013" s="177"/>
      <c r="H8013" s="177"/>
    </row>
    <row r="8014" spans="1:8" x14ac:dyDescent="0.25">
      <c r="A8014" s="793"/>
      <c r="E8014" s="176"/>
      <c r="F8014" s="176"/>
      <c r="G8014" s="177"/>
      <c r="H8014" s="177"/>
    </row>
    <row r="8015" spans="1:8" x14ac:dyDescent="0.25">
      <c r="A8015" s="793"/>
      <c r="E8015" s="176"/>
      <c r="F8015" s="176"/>
      <c r="G8015" s="177"/>
      <c r="H8015" s="177"/>
    </row>
    <row r="8016" spans="1:8" x14ac:dyDescent="0.25">
      <c r="A8016" s="793"/>
      <c r="E8016" s="176"/>
      <c r="F8016" s="176"/>
      <c r="G8016" s="177"/>
      <c r="H8016" s="177"/>
    </row>
    <row r="8017" spans="1:8" x14ac:dyDescent="0.25">
      <c r="A8017" s="793"/>
      <c r="E8017" s="176"/>
      <c r="F8017" s="176"/>
      <c r="G8017" s="177"/>
      <c r="H8017" s="177"/>
    </row>
    <row r="8018" spans="1:8" x14ac:dyDescent="0.25">
      <c r="A8018" s="793"/>
      <c r="E8018" s="176"/>
      <c r="F8018" s="176"/>
      <c r="G8018" s="177"/>
      <c r="H8018" s="177"/>
    </row>
    <row r="8019" spans="1:8" x14ac:dyDescent="0.25">
      <c r="A8019" s="793"/>
      <c r="E8019" s="176"/>
      <c r="F8019" s="176"/>
      <c r="G8019" s="177"/>
      <c r="H8019" s="177"/>
    </row>
    <row r="8020" spans="1:8" x14ac:dyDescent="0.25">
      <c r="A8020" s="793"/>
      <c r="E8020" s="176"/>
      <c r="F8020" s="176"/>
      <c r="G8020" s="177"/>
      <c r="H8020" s="177"/>
    </row>
    <row r="8021" spans="1:8" x14ac:dyDescent="0.25">
      <c r="A8021" s="793"/>
      <c r="E8021" s="176"/>
      <c r="F8021" s="176"/>
      <c r="G8021" s="177"/>
      <c r="H8021" s="177"/>
    </row>
    <row r="8022" spans="1:8" x14ac:dyDescent="0.25">
      <c r="A8022" s="793"/>
      <c r="E8022" s="176"/>
      <c r="F8022" s="176"/>
      <c r="G8022" s="177"/>
      <c r="H8022" s="177"/>
    </row>
    <row r="8023" spans="1:8" x14ac:dyDescent="0.25">
      <c r="A8023" s="793"/>
      <c r="E8023" s="176"/>
      <c r="F8023" s="176"/>
      <c r="G8023" s="177"/>
      <c r="H8023" s="177"/>
    </row>
    <row r="8024" spans="1:8" x14ac:dyDescent="0.25">
      <c r="A8024" s="793"/>
      <c r="E8024" s="176"/>
      <c r="F8024" s="176"/>
      <c r="G8024" s="177"/>
      <c r="H8024" s="177"/>
    </row>
    <row r="8025" spans="1:8" x14ac:dyDescent="0.25">
      <c r="A8025" s="793"/>
      <c r="E8025" s="176"/>
      <c r="F8025" s="176"/>
      <c r="G8025" s="177"/>
      <c r="H8025" s="177"/>
    </row>
    <row r="8026" spans="1:8" x14ac:dyDescent="0.25">
      <c r="A8026" s="793"/>
      <c r="E8026" s="176"/>
      <c r="F8026" s="176"/>
      <c r="G8026" s="177"/>
      <c r="H8026" s="177"/>
    </row>
    <row r="8027" spans="1:8" x14ac:dyDescent="0.25">
      <c r="A8027" s="793"/>
      <c r="E8027" s="176"/>
      <c r="F8027" s="176"/>
      <c r="G8027" s="177"/>
      <c r="H8027" s="177"/>
    </row>
    <row r="8028" spans="1:8" x14ac:dyDescent="0.25">
      <c r="A8028" s="793"/>
      <c r="E8028" s="176"/>
      <c r="F8028" s="176"/>
      <c r="G8028" s="177"/>
      <c r="H8028" s="177"/>
    </row>
    <row r="8029" spans="1:8" x14ac:dyDescent="0.25">
      <c r="A8029" s="793"/>
      <c r="E8029" s="176"/>
      <c r="F8029" s="176"/>
      <c r="G8029" s="177"/>
      <c r="H8029" s="177"/>
    </row>
    <row r="8030" spans="1:8" x14ac:dyDescent="0.25">
      <c r="A8030" s="793"/>
      <c r="E8030" s="176"/>
      <c r="F8030" s="176"/>
      <c r="G8030" s="177"/>
      <c r="H8030" s="177"/>
    </row>
    <row r="8031" spans="1:8" x14ac:dyDescent="0.25">
      <c r="A8031" s="793"/>
      <c r="E8031" s="176"/>
      <c r="F8031" s="176"/>
      <c r="G8031" s="177"/>
      <c r="H8031" s="177"/>
    </row>
    <row r="8032" spans="1:8" x14ac:dyDescent="0.25">
      <c r="A8032" s="793"/>
      <c r="E8032" s="176"/>
      <c r="F8032" s="176"/>
      <c r="G8032" s="177"/>
      <c r="H8032" s="177"/>
    </row>
    <row r="8033" spans="1:8" x14ac:dyDescent="0.25">
      <c r="A8033" s="793"/>
      <c r="E8033" s="176"/>
      <c r="F8033" s="176"/>
      <c r="G8033" s="177"/>
      <c r="H8033" s="177"/>
    </row>
    <row r="8034" spans="1:8" x14ac:dyDescent="0.25">
      <c r="A8034" s="793"/>
      <c r="E8034" s="176"/>
      <c r="F8034" s="176"/>
      <c r="G8034" s="177"/>
      <c r="H8034" s="177"/>
    </row>
    <row r="8035" spans="1:8" x14ac:dyDescent="0.25">
      <c r="A8035" s="793"/>
      <c r="E8035" s="176"/>
      <c r="F8035" s="176"/>
      <c r="G8035" s="177"/>
      <c r="H8035" s="177"/>
    </row>
    <row r="8036" spans="1:8" x14ac:dyDescent="0.25">
      <c r="A8036" s="793"/>
      <c r="E8036" s="176"/>
      <c r="F8036" s="176"/>
      <c r="G8036" s="177"/>
      <c r="H8036" s="177"/>
    </row>
    <row r="8037" spans="1:8" x14ac:dyDescent="0.25">
      <c r="A8037" s="793"/>
      <c r="E8037" s="176"/>
      <c r="F8037" s="176"/>
      <c r="G8037" s="177"/>
      <c r="H8037" s="177"/>
    </row>
    <row r="8038" spans="1:8" x14ac:dyDescent="0.25">
      <c r="A8038" s="793"/>
      <c r="E8038" s="176"/>
      <c r="F8038" s="176"/>
      <c r="G8038" s="177"/>
      <c r="H8038" s="177"/>
    </row>
    <row r="8039" spans="1:8" x14ac:dyDescent="0.25">
      <c r="A8039" s="793"/>
      <c r="E8039" s="176"/>
      <c r="F8039" s="176"/>
      <c r="G8039" s="177"/>
      <c r="H8039" s="177"/>
    </row>
    <row r="8040" spans="1:8" x14ac:dyDescent="0.25">
      <c r="A8040" s="793"/>
      <c r="E8040" s="176"/>
      <c r="F8040" s="176"/>
      <c r="G8040" s="177"/>
      <c r="H8040" s="177"/>
    </row>
    <row r="8041" spans="1:8" x14ac:dyDescent="0.25">
      <c r="A8041" s="793"/>
      <c r="E8041" s="176"/>
      <c r="F8041" s="176"/>
      <c r="G8041" s="177"/>
      <c r="H8041" s="177"/>
    </row>
    <row r="8042" spans="1:8" x14ac:dyDescent="0.25">
      <c r="A8042" s="793"/>
      <c r="E8042" s="176"/>
      <c r="F8042" s="176"/>
      <c r="G8042" s="177"/>
      <c r="H8042" s="177"/>
    </row>
    <row r="8043" spans="1:8" x14ac:dyDescent="0.25">
      <c r="A8043" s="793"/>
      <c r="E8043" s="176"/>
      <c r="F8043" s="176"/>
      <c r="G8043" s="177"/>
      <c r="H8043" s="177"/>
    </row>
    <row r="8044" spans="1:8" x14ac:dyDescent="0.25">
      <c r="A8044" s="793"/>
      <c r="E8044" s="176"/>
      <c r="F8044" s="176"/>
      <c r="G8044" s="177"/>
      <c r="H8044" s="177"/>
    </row>
    <row r="8045" spans="1:8" x14ac:dyDescent="0.25">
      <c r="A8045" s="793"/>
      <c r="E8045" s="176"/>
      <c r="F8045" s="176"/>
      <c r="G8045" s="177"/>
      <c r="H8045" s="177"/>
    </row>
    <row r="8046" spans="1:8" x14ac:dyDescent="0.25">
      <c r="A8046" s="793"/>
      <c r="E8046" s="176"/>
      <c r="F8046" s="176"/>
      <c r="G8046" s="177"/>
      <c r="H8046" s="177"/>
    </row>
    <row r="8047" spans="1:8" x14ac:dyDescent="0.25">
      <c r="A8047" s="793"/>
      <c r="E8047" s="176"/>
      <c r="F8047" s="176"/>
      <c r="G8047" s="177"/>
      <c r="H8047" s="177"/>
    </row>
    <row r="8048" spans="1:8" x14ac:dyDescent="0.25">
      <c r="A8048" s="793"/>
      <c r="E8048" s="176"/>
      <c r="F8048" s="176"/>
      <c r="G8048" s="177"/>
      <c r="H8048" s="177"/>
    </row>
    <row r="8049" spans="1:8" x14ac:dyDescent="0.25">
      <c r="A8049" s="793"/>
      <c r="E8049" s="176"/>
      <c r="F8049" s="176"/>
      <c r="G8049" s="177"/>
      <c r="H8049" s="177"/>
    </row>
    <row r="8050" spans="1:8" x14ac:dyDescent="0.25">
      <c r="A8050" s="793"/>
      <c r="E8050" s="176"/>
      <c r="F8050" s="176"/>
      <c r="G8050" s="177"/>
      <c r="H8050" s="177"/>
    </row>
    <row r="8051" spans="1:8" x14ac:dyDescent="0.25">
      <c r="A8051" s="793"/>
      <c r="E8051" s="176"/>
      <c r="F8051" s="176"/>
      <c r="G8051" s="177"/>
      <c r="H8051" s="177"/>
    </row>
    <row r="8052" spans="1:8" x14ac:dyDescent="0.25">
      <c r="A8052" s="793"/>
      <c r="E8052" s="176"/>
      <c r="F8052" s="176"/>
      <c r="G8052" s="177"/>
      <c r="H8052" s="177"/>
    </row>
    <row r="8053" spans="1:8" x14ac:dyDescent="0.25">
      <c r="A8053" s="793"/>
      <c r="E8053" s="176"/>
      <c r="F8053" s="176"/>
      <c r="G8053" s="177"/>
      <c r="H8053" s="177"/>
    </row>
    <row r="8054" spans="1:8" x14ac:dyDescent="0.25">
      <c r="A8054" s="793"/>
      <c r="E8054" s="176"/>
      <c r="F8054" s="176"/>
      <c r="G8054" s="177"/>
      <c r="H8054" s="177"/>
    </row>
    <row r="8055" spans="1:8" x14ac:dyDescent="0.25">
      <c r="A8055" s="793"/>
      <c r="E8055" s="176"/>
      <c r="F8055" s="176"/>
      <c r="G8055" s="177"/>
      <c r="H8055" s="177"/>
    </row>
    <row r="8056" spans="1:8" x14ac:dyDescent="0.25">
      <c r="A8056" s="793"/>
      <c r="E8056" s="176"/>
      <c r="F8056" s="176"/>
      <c r="G8056" s="177"/>
      <c r="H8056" s="177"/>
    </row>
    <row r="8057" spans="1:8" x14ac:dyDescent="0.25">
      <c r="A8057" s="793"/>
      <c r="E8057" s="176"/>
      <c r="F8057" s="176"/>
      <c r="G8057" s="177"/>
      <c r="H8057" s="177"/>
    </row>
    <row r="8058" spans="1:8" x14ac:dyDescent="0.25">
      <c r="A8058" s="793"/>
      <c r="E8058" s="176"/>
      <c r="F8058" s="176"/>
      <c r="G8058" s="177"/>
      <c r="H8058" s="177"/>
    </row>
    <row r="8059" spans="1:8" x14ac:dyDescent="0.25">
      <c r="A8059" s="793"/>
      <c r="E8059" s="176"/>
      <c r="F8059" s="176"/>
      <c r="G8059" s="177"/>
      <c r="H8059" s="177"/>
    </row>
    <row r="8060" spans="1:8" x14ac:dyDescent="0.25">
      <c r="A8060" s="793"/>
      <c r="E8060" s="176"/>
      <c r="F8060" s="176"/>
      <c r="G8060" s="177"/>
      <c r="H8060" s="177"/>
    </row>
    <row r="8061" spans="1:8" x14ac:dyDescent="0.25">
      <c r="A8061" s="793"/>
      <c r="E8061" s="176"/>
      <c r="F8061" s="176"/>
      <c r="G8061" s="177"/>
      <c r="H8061" s="177"/>
    </row>
    <row r="8062" spans="1:8" x14ac:dyDescent="0.25">
      <c r="A8062" s="793"/>
      <c r="E8062" s="176"/>
      <c r="F8062" s="176"/>
      <c r="G8062" s="177"/>
      <c r="H8062" s="177"/>
    </row>
    <row r="8063" spans="1:8" x14ac:dyDescent="0.25">
      <c r="A8063" s="793"/>
      <c r="E8063" s="176"/>
      <c r="F8063" s="176"/>
      <c r="G8063" s="177"/>
      <c r="H8063" s="177"/>
    </row>
    <row r="8064" spans="1:8" x14ac:dyDescent="0.25">
      <c r="A8064" s="793"/>
      <c r="E8064" s="176"/>
      <c r="F8064" s="176"/>
      <c r="G8064" s="177"/>
      <c r="H8064" s="177"/>
    </row>
    <row r="8065" spans="1:8" x14ac:dyDescent="0.25">
      <c r="A8065" s="793"/>
      <c r="E8065" s="176"/>
      <c r="F8065" s="176"/>
      <c r="G8065" s="177"/>
      <c r="H8065" s="177"/>
    </row>
    <row r="8066" spans="1:8" x14ac:dyDescent="0.25">
      <c r="A8066" s="793"/>
      <c r="E8066" s="176"/>
      <c r="F8066" s="176"/>
      <c r="G8066" s="177"/>
      <c r="H8066" s="177"/>
    </row>
    <row r="8067" spans="1:8" x14ac:dyDescent="0.25">
      <c r="A8067" s="793"/>
      <c r="E8067" s="176"/>
      <c r="F8067" s="176"/>
      <c r="G8067" s="177"/>
      <c r="H8067" s="177"/>
    </row>
    <row r="8068" spans="1:8" x14ac:dyDescent="0.25">
      <c r="A8068" s="793"/>
      <c r="E8068" s="176"/>
      <c r="F8068" s="176"/>
      <c r="G8068" s="177"/>
      <c r="H8068" s="177"/>
    </row>
    <row r="8069" spans="1:8" x14ac:dyDescent="0.25">
      <c r="A8069" s="793"/>
      <c r="E8069" s="176"/>
      <c r="F8069" s="176"/>
      <c r="G8069" s="177"/>
      <c r="H8069" s="177"/>
    </row>
    <row r="8070" spans="1:8" x14ac:dyDescent="0.25">
      <c r="A8070" s="793"/>
      <c r="E8070" s="176"/>
      <c r="F8070" s="176"/>
      <c r="G8070" s="177"/>
      <c r="H8070" s="177"/>
    </row>
    <row r="8071" spans="1:8" x14ac:dyDescent="0.25">
      <c r="A8071" s="793"/>
      <c r="E8071" s="176"/>
      <c r="F8071" s="176"/>
      <c r="G8071" s="177"/>
      <c r="H8071" s="177"/>
    </row>
    <row r="8072" spans="1:8" x14ac:dyDescent="0.25">
      <c r="A8072" s="793"/>
      <c r="E8072" s="176"/>
      <c r="F8072" s="176"/>
      <c r="G8072" s="177"/>
      <c r="H8072" s="177"/>
    </row>
    <row r="8073" spans="1:8" x14ac:dyDescent="0.25">
      <c r="A8073" s="793"/>
      <c r="E8073" s="176"/>
      <c r="F8073" s="176"/>
      <c r="G8073" s="177"/>
      <c r="H8073" s="177"/>
    </row>
    <row r="8074" spans="1:8" x14ac:dyDescent="0.25">
      <c r="A8074" s="793"/>
      <c r="E8074" s="176"/>
      <c r="F8074" s="176"/>
      <c r="G8074" s="177"/>
      <c r="H8074" s="177"/>
    </row>
    <row r="8075" spans="1:8" x14ac:dyDescent="0.25">
      <c r="A8075" s="793"/>
      <c r="E8075" s="176"/>
      <c r="F8075" s="176"/>
      <c r="G8075" s="177"/>
      <c r="H8075" s="177"/>
    </row>
    <row r="8076" spans="1:8" x14ac:dyDescent="0.25">
      <c r="A8076" s="793"/>
      <c r="E8076" s="176"/>
      <c r="F8076" s="176"/>
      <c r="G8076" s="177"/>
      <c r="H8076" s="177"/>
    </row>
    <row r="8077" spans="1:8" x14ac:dyDescent="0.25">
      <c r="A8077" s="793"/>
      <c r="E8077" s="176"/>
      <c r="F8077" s="176"/>
      <c r="G8077" s="177"/>
      <c r="H8077" s="177"/>
    </row>
    <row r="8078" spans="1:8" x14ac:dyDescent="0.25">
      <c r="A8078" s="793"/>
      <c r="E8078" s="176"/>
      <c r="F8078" s="176"/>
      <c r="G8078" s="177"/>
      <c r="H8078" s="177"/>
    </row>
    <row r="8079" spans="1:8" x14ac:dyDescent="0.25">
      <c r="A8079" s="793"/>
      <c r="E8079" s="176"/>
      <c r="F8079" s="176"/>
      <c r="G8079" s="177"/>
      <c r="H8079" s="177"/>
    </row>
    <row r="8080" spans="1:8" x14ac:dyDescent="0.25">
      <c r="A8080" s="793"/>
      <c r="E8080" s="176"/>
      <c r="F8080" s="176"/>
      <c r="G8080" s="177"/>
      <c r="H8080" s="177"/>
    </row>
    <row r="8081" spans="1:8" x14ac:dyDescent="0.25">
      <c r="A8081" s="793"/>
      <c r="E8081" s="176"/>
      <c r="F8081" s="176"/>
      <c r="G8081" s="177"/>
      <c r="H8081" s="177"/>
    </row>
    <row r="8082" spans="1:8" x14ac:dyDescent="0.25">
      <c r="A8082" s="793"/>
      <c r="E8082" s="176"/>
      <c r="F8082" s="176"/>
      <c r="G8082" s="177"/>
      <c r="H8082" s="177"/>
    </row>
    <row r="8083" spans="1:8" x14ac:dyDescent="0.25">
      <c r="A8083" s="793"/>
      <c r="E8083" s="176"/>
      <c r="F8083" s="176"/>
      <c r="G8083" s="177"/>
      <c r="H8083" s="177"/>
    </row>
    <row r="8084" spans="1:8" x14ac:dyDescent="0.25">
      <c r="A8084" s="793"/>
      <c r="E8084" s="176"/>
      <c r="F8084" s="176"/>
      <c r="G8084" s="177"/>
      <c r="H8084" s="177"/>
    </row>
    <row r="8085" spans="1:8" x14ac:dyDescent="0.25">
      <c r="A8085" s="793"/>
      <c r="E8085" s="176"/>
      <c r="F8085" s="176"/>
      <c r="G8085" s="177"/>
      <c r="H8085" s="177"/>
    </row>
    <row r="8086" spans="1:8" x14ac:dyDescent="0.25">
      <c r="A8086" s="793"/>
      <c r="E8086" s="176"/>
      <c r="F8086" s="176"/>
      <c r="G8086" s="177"/>
      <c r="H8086" s="177"/>
    </row>
    <row r="8087" spans="1:8" x14ac:dyDescent="0.25">
      <c r="A8087" s="793"/>
      <c r="E8087" s="176"/>
      <c r="F8087" s="176"/>
      <c r="G8087" s="177"/>
      <c r="H8087" s="177"/>
    </row>
    <row r="8088" spans="1:8" x14ac:dyDescent="0.25">
      <c r="A8088" s="793"/>
      <c r="E8088" s="176"/>
      <c r="F8088" s="176"/>
      <c r="G8088" s="177"/>
      <c r="H8088" s="177"/>
    </row>
    <row r="8089" spans="1:8" x14ac:dyDescent="0.25">
      <c r="A8089" s="793"/>
      <c r="E8089" s="176"/>
      <c r="F8089" s="176"/>
      <c r="G8089" s="177"/>
      <c r="H8089" s="177"/>
    </row>
    <row r="8090" spans="1:8" x14ac:dyDescent="0.25">
      <c r="A8090" s="793"/>
      <c r="E8090" s="176"/>
      <c r="F8090" s="176"/>
      <c r="G8090" s="177"/>
      <c r="H8090" s="177"/>
    </row>
    <row r="8091" spans="1:8" x14ac:dyDescent="0.25">
      <c r="A8091" s="793"/>
      <c r="E8091" s="176"/>
      <c r="F8091" s="176"/>
      <c r="G8091" s="177"/>
      <c r="H8091" s="177"/>
    </row>
    <row r="8092" spans="1:8" x14ac:dyDescent="0.25">
      <c r="A8092" s="793"/>
      <c r="E8092" s="176"/>
      <c r="F8092" s="176"/>
      <c r="G8092" s="177"/>
      <c r="H8092" s="177"/>
    </row>
    <row r="8093" spans="1:8" x14ac:dyDescent="0.25">
      <c r="A8093" s="793"/>
      <c r="E8093" s="176"/>
      <c r="F8093" s="176"/>
      <c r="G8093" s="177"/>
      <c r="H8093" s="177"/>
    </row>
    <row r="8094" spans="1:8" x14ac:dyDescent="0.25">
      <c r="A8094" s="793"/>
      <c r="E8094" s="176"/>
      <c r="F8094" s="176"/>
      <c r="G8094" s="177"/>
      <c r="H8094" s="177"/>
    </row>
    <row r="8095" spans="1:8" x14ac:dyDescent="0.25">
      <c r="A8095" s="793"/>
      <c r="E8095" s="176"/>
      <c r="F8095" s="176"/>
      <c r="G8095" s="177"/>
      <c r="H8095" s="177"/>
    </row>
    <row r="8096" spans="1:8" x14ac:dyDescent="0.25">
      <c r="A8096" s="793"/>
      <c r="E8096" s="176"/>
      <c r="F8096" s="176"/>
      <c r="G8096" s="177"/>
      <c r="H8096" s="177"/>
    </row>
    <row r="8097" spans="1:8" x14ac:dyDescent="0.25">
      <c r="A8097" s="793"/>
      <c r="E8097" s="176"/>
      <c r="F8097" s="176"/>
      <c r="G8097" s="177"/>
      <c r="H8097" s="177"/>
    </row>
    <row r="8098" spans="1:8" x14ac:dyDescent="0.25">
      <c r="A8098" s="793"/>
      <c r="E8098" s="176"/>
      <c r="F8098" s="176"/>
      <c r="G8098" s="177"/>
      <c r="H8098" s="177"/>
    </row>
    <row r="8099" spans="1:8" x14ac:dyDescent="0.25">
      <c r="A8099" s="793"/>
      <c r="E8099" s="176"/>
      <c r="F8099" s="176"/>
      <c r="G8099" s="177"/>
      <c r="H8099" s="177"/>
    </row>
    <row r="8100" spans="1:8" x14ac:dyDescent="0.25">
      <c r="A8100" s="793"/>
      <c r="E8100" s="176"/>
      <c r="F8100" s="176"/>
      <c r="G8100" s="177"/>
      <c r="H8100" s="177"/>
    </row>
    <row r="8101" spans="1:8" x14ac:dyDescent="0.25">
      <c r="A8101" s="793"/>
      <c r="E8101" s="176"/>
      <c r="F8101" s="176"/>
      <c r="G8101" s="177"/>
      <c r="H8101" s="177"/>
    </row>
    <row r="8102" spans="1:8" x14ac:dyDescent="0.25">
      <c r="A8102" s="793"/>
      <c r="E8102" s="176"/>
      <c r="F8102" s="176"/>
      <c r="G8102" s="177"/>
      <c r="H8102" s="177"/>
    </row>
    <row r="8103" spans="1:8" x14ac:dyDescent="0.25">
      <c r="A8103" s="793"/>
      <c r="E8103" s="176"/>
      <c r="F8103" s="176"/>
      <c r="G8103" s="177"/>
      <c r="H8103" s="177"/>
    </row>
    <row r="8104" spans="1:8" x14ac:dyDescent="0.25">
      <c r="A8104" s="793"/>
      <c r="E8104" s="176"/>
      <c r="F8104" s="176"/>
      <c r="G8104" s="177"/>
      <c r="H8104" s="177"/>
    </row>
    <row r="8105" spans="1:8" x14ac:dyDescent="0.25">
      <c r="A8105" s="793"/>
      <c r="E8105" s="176"/>
      <c r="F8105" s="176"/>
      <c r="G8105" s="177"/>
      <c r="H8105" s="177"/>
    </row>
    <row r="8106" spans="1:8" x14ac:dyDescent="0.25">
      <c r="A8106" s="793"/>
      <c r="E8106" s="176"/>
      <c r="F8106" s="176"/>
      <c r="G8106" s="177"/>
      <c r="H8106" s="177"/>
    </row>
    <row r="8107" spans="1:8" x14ac:dyDescent="0.25">
      <c r="A8107" s="793"/>
      <c r="E8107" s="176"/>
      <c r="F8107" s="176"/>
      <c r="G8107" s="177"/>
      <c r="H8107" s="177"/>
    </row>
    <row r="8108" spans="1:8" x14ac:dyDescent="0.25">
      <c r="A8108" s="793"/>
      <c r="E8108" s="176"/>
      <c r="F8108" s="176"/>
      <c r="G8108" s="177"/>
      <c r="H8108" s="177"/>
    </row>
    <row r="8109" spans="1:8" x14ac:dyDescent="0.25">
      <c r="A8109" s="793"/>
      <c r="E8109" s="176"/>
      <c r="F8109" s="176"/>
      <c r="G8109" s="177"/>
      <c r="H8109" s="177"/>
    </row>
    <row r="8110" spans="1:8" x14ac:dyDescent="0.25">
      <c r="A8110" s="793"/>
      <c r="E8110" s="176"/>
      <c r="F8110" s="176"/>
      <c r="G8110" s="177"/>
      <c r="H8110" s="177"/>
    </row>
    <row r="8111" spans="1:8" x14ac:dyDescent="0.25">
      <c r="A8111" s="793"/>
      <c r="E8111" s="176"/>
      <c r="F8111" s="176"/>
      <c r="G8111" s="177"/>
      <c r="H8111" s="177"/>
    </row>
    <row r="8112" spans="1:8" x14ac:dyDescent="0.25">
      <c r="A8112" s="793"/>
      <c r="E8112" s="176"/>
      <c r="F8112" s="176"/>
      <c r="G8112" s="177"/>
      <c r="H8112" s="177"/>
    </row>
    <row r="8113" spans="1:8" x14ac:dyDescent="0.25">
      <c r="A8113" s="793"/>
      <c r="E8113" s="176"/>
      <c r="F8113" s="176"/>
      <c r="G8113" s="177"/>
      <c r="H8113" s="177"/>
    </row>
    <row r="8114" spans="1:8" x14ac:dyDescent="0.25">
      <c r="A8114" s="793"/>
      <c r="E8114" s="176"/>
      <c r="F8114" s="176"/>
      <c r="G8114" s="177"/>
      <c r="H8114" s="177"/>
    </row>
    <row r="8115" spans="1:8" x14ac:dyDescent="0.25">
      <c r="A8115" s="793"/>
      <c r="E8115" s="176"/>
      <c r="F8115" s="176"/>
      <c r="G8115" s="177"/>
      <c r="H8115" s="177"/>
    </row>
    <row r="8116" spans="1:8" x14ac:dyDescent="0.25">
      <c r="A8116" s="793"/>
      <c r="E8116" s="176"/>
      <c r="F8116" s="176"/>
      <c r="G8116" s="177"/>
      <c r="H8116" s="177"/>
    </row>
    <row r="8117" spans="1:8" x14ac:dyDescent="0.25">
      <c r="A8117" s="793"/>
      <c r="E8117" s="176"/>
      <c r="F8117" s="176"/>
      <c r="G8117" s="177"/>
      <c r="H8117" s="177"/>
    </row>
    <row r="8118" spans="1:8" x14ac:dyDescent="0.25">
      <c r="A8118" s="793"/>
      <c r="E8118" s="176"/>
      <c r="F8118" s="176"/>
      <c r="G8118" s="177"/>
      <c r="H8118" s="177"/>
    </row>
    <row r="8119" spans="1:8" x14ac:dyDescent="0.25">
      <c r="A8119" s="793"/>
      <c r="E8119" s="176"/>
      <c r="F8119" s="176"/>
      <c r="G8119" s="177"/>
      <c r="H8119" s="177"/>
    </row>
    <row r="8120" spans="1:8" x14ac:dyDescent="0.25">
      <c r="A8120" s="793"/>
      <c r="E8120" s="176"/>
      <c r="F8120" s="176"/>
      <c r="G8120" s="177"/>
      <c r="H8120" s="177"/>
    </row>
    <row r="8121" spans="1:8" x14ac:dyDescent="0.25">
      <c r="A8121" s="793"/>
      <c r="E8121" s="176"/>
      <c r="F8121" s="176"/>
      <c r="G8121" s="177"/>
      <c r="H8121" s="177"/>
    </row>
    <row r="8122" spans="1:8" x14ac:dyDescent="0.25">
      <c r="A8122" s="793"/>
      <c r="E8122" s="176"/>
      <c r="F8122" s="176"/>
      <c r="G8122" s="177"/>
      <c r="H8122" s="177"/>
    </row>
    <row r="8123" spans="1:8" x14ac:dyDescent="0.25">
      <c r="A8123" s="793"/>
      <c r="E8123" s="176"/>
      <c r="F8123" s="176"/>
      <c r="G8123" s="177"/>
      <c r="H8123" s="177"/>
    </row>
    <row r="8124" spans="1:8" x14ac:dyDescent="0.25">
      <c r="A8124" s="793"/>
      <c r="E8124" s="176"/>
      <c r="F8124" s="176"/>
      <c r="G8124" s="177"/>
      <c r="H8124" s="177"/>
    </row>
    <row r="8125" spans="1:8" x14ac:dyDescent="0.25">
      <c r="A8125" s="793"/>
      <c r="E8125" s="176"/>
      <c r="F8125" s="176"/>
      <c r="G8125" s="177"/>
      <c r="H8125" s="177"/>
    </row>
    <row r="8126" spans="1:8" x14ac:dyDescent="0.25">
      <c r="A8126" s="793"/>
      <c r="E8126" s="176"/>
      <c r="F8126" s="176"/>
      <c r="G8126" s="177"/>
      <c r="H8126" s="177"/>
    </row>
    <row r="8127" spans="1:8" x14ac:dyDescent="0.25">
      <c r="A8127" s="793"/>
      <c r="E8127" s="176"/>
      <c r="F8127" s="176"/>
      <c r="G8127" s="177"/>
      <c r="H8127" s="177"/>
    </row>
    <row r="8128" spans="1:8" x14ac:dyDescent="0.25">
      <c r="A8128" s="793"/>
      <c r="E8128" s="176"/>
      <c r="F8128" s="176"/>
      <c r="G8128" s="177"/>
      <c r="H8128" s="177"/>
    </row>
    <row r="8129" spans="1:8" x14ac:dyDescent="0.25">
      <c r="A8129" s="793"/>
      <c r="E8129" s="176"/>
      <c r="F8129" s="176"/>
      <c r="G8129" s="177"/>
      <c r="H8129" s="177"/>
    </row>
    <row r="8130" spans="1:8" x14ac:dyDescent="0.25">
      <c r="A8130" s="793"/>
      <c r="E8130" s="176"/>
      <c r="F8130" s="176"/>
      <c r="G8130" s="177"/>
      <c r="H8130" s="177"/>
    </row>
    <row r="8131" spans="1:8" x14ac:dyDescent="0.25">
      <c r="A8131" s="793"/>
      <c r="E8131" s="176"/>
      <c r="F8131" s="176"/>
      <c r="G8131" s="177"/>
      <c r="H8131" s="177"/>
    </row>
    <row r="8132" spans="1:8" x14ac:dyDescent="0.25">
      <c r="A8132" s="793"/>
      <c r="E8132" s="176"/>
      <c r="F8132" s="176"/>
      <c r="G8132" s="177"/>
      <c r="H8132" s="177"/>
    </row>
    <row r="8133" spans="1:8" x14ac:dyDescent="0.25">
      <c r="A8133" s="793"/>
      <c r="E8133" s="176"/>
      <c r="F8133" s="176"/>
      <c r="G8133" s="177"/>
      <c r="H8133" s="177"/>
    </row>
    <row r="8134" spans="1:8" x14ac:dyDescent="0.25">
      <c r="A8134" s="793"/>
      <c r="E8134" s="176"/>
      <c r="F8134" s="176"/>
      <c r="G8134" s="177"/>
      <c r="H8134" s="177"/>
    </row>
    <row r="8135" spans="1:8" x14ac:dyDescent="0.25">
      <c r="A8135" s="793"/>
      <c r="E8135" s="176"/>
      <c r="F8135" s="176"/>
      <c r="G8135" s="177"/>
      <c r="H8135" s="177"/>
    </row>
    <row r="8136" spans="1:8" x14ac:dyDescent="0.25">
      <c r="A8136" s="793"/>
      <c r="E8136" s="176"/>
      <c r="F8136" s="176"/>
      <c r="G8136" s="177"/>
      <c r="H8136" s="177"/>
    </row>
    <row r="8137" spans="1:8" x14ac:dyDescent="0.25">
      <c r="A8137" s="793"/>
      <c r="E8137" s="176"/>
      <c r="F8137" s="176"/>
      <c r="G8137" s="177"/>
      <c r="H8137" s="177"/>
    </row>
    <row r="8138" spans="1:8" x14ac:dyDescent="0.25">
      <c r="A8138" s="793"/>
      <c r="E8138" s="176"/>
      <c r="F8138" s="176"/>
      <c r="G8138" s="177"/>
      <c r="H8138" s="177"/>
    </row>
    <row r="8139" spans="1:8" x14ac:dyDescent="0.25">
      <c r="A8139" s="793"/>
      <c r="E8139" s="176"/>
      <c r="F8139" s="176"/>
      <c r="G8139" s="177"/>
      <c r="H8139" s="177"/>
    </row>
    <row r="8140" spans="1:8" x14ac:dyDescent="0.25">
      <c r="A8140" s="793"/>
      <c r="E8140" s="176"/>
      <c r="F8140" s="176"/>
      <c r="G8140" s="177"/>
      <c r="H8140" s="177"/>
    </row>
    <row r="8141" spans="1:8" x14ac:dyDescent="0.25">
      <c r="A8141" s="793"/>
      <c r="E8141" s="176"/>
      <c r="F8141" s="176"/>
      <c r="G8141" s="177"/>
      <c r="H8141" s="177"/>
    </row>
    <row r="8142" spans="1:8" x14ac:dyDescent="0.25">
      <c r="A8142" s="793"/>
      <c r="E8142" s="176"/>
      <c r="F8142" s="176"/>
      <c r="G8142" s="177"/>
      <c r="H8142" s="177"/>
    </row>
    <row r="8143" spans="1:8" x14ac:dyDescent="0.25">
      <c r="A8143" s="793"/>
      <c r="E8143" s="176"/>
      <c r="F8143" s="176"/>
      <c r="G8143" s="177"/>
      <c r="H8143" s="177"/>
    </row>
    <row r="8144" spans="1:8" x14ac:dyDescent="0.25">
      <c r="A8144" s="793"/>
      <c r="E8144" s="176"/>
      <c r="F8144" s="176"/>
      <c r="G8144" s="177"/>
      <c r="H8144" s="177"/>
    </row>
    <row r="8145" spans="1:8" x14ac:dyDescent="0.25">
      <c r="A8145" s="793"/>
      <c r="E8145" s="176"/>
      <c r="F8145" s="176"/>
      <c r="G8145" s="177"/>
      <c r="H8145" s="177"/>
    </row>
    <row r="8146" spans="1:8" x14ac:dyDescent="0.25">
      <c r="A8146" s="793"/>
      <c r="E8146" s="176"/>
      <c r="F8146" s="176"/>
      <c r="G8146" s="177"/>
      <c r="H8146" s="177"/>
    </row>
    <row r="8147" spans="1:8" x14ac:dyDescent="0.25">
      <c r="A8147" s="793"/>
      <c r="E8147" s="176"/>
      <c r="F8147" s="176"/>
      <c r="G8147" s="177"/>
      <c r="H8147" s="177"/>
    </row>
    <row r="8148" spans="1:8" x14ac:dyDescent="0.25">
      <c r="A8148" s="793"/>
      <c r="E8148" s="176"/>
      <c r="F8148" s="176"/>
      <c r="G8148" s="177"/>
      <c r="H8148" s="177"/>
    </row>
    <row r="8149" spans="1:8" x14ac:dyDescent="0.25">
      <c r="A8149" s="793"/>
      <c r="E8149" s="176"/>
      <c r="F8149" s="176"/>
      <c r="G8149" s="177"/>
      <c r="H8149" s="177"/>
    </row>
    <row r="8150" spans="1:8" x14ac:dyDescent="0.25">
      <c r="A8150" s="793"/>
      <c r="E8150" s="176"/>
      <c r="F8150" s="176"/>
      <c r="G8150" s="177"/>
      <c r="H8150" s="177"/>
    </row>
    <row r="8151" spans="1:8" x14ac:dyDescent="0.25">
      <c r="A8151" s="793"/>
      <c r="E8151" s="176"/>
      <c r="F8151" s="176"/>
      <c r="G8151" s="177"/>
      <c r="H8151" s="177"/>
    </row>
    <row r="8152" spans="1:8" x14ac:dyDescent="0.25">
      <c r="A8152" s="793"/>
      <c r="E8152" s="176"/>
      <c r="F8152" s="176"/>
      <c r="G8152" s="177"/>
      <c r="H8152" s="177"/>
    </row>
    <row r="8153" spans="1:8" x14ac:dyDescent="0.25">
      <c r="A8153" s="793"/>
      <c r="E8153" s="176"/>
      <c r="F8153" s="176"/>
      <c r="G8153" s="177"/>
      <c r="H8153" s="177"/>
    </row>
    <row r="8154" spans="1:8" x14ac:dyDescent="0.25">
      <c r="A8154" s="793"/>
      <c r="E8154" s="176"/>
      <c r="F8154" s="176"/>
      <c r="G8154" s="177"/>
      <c r="H8154" s="177"/>
    </row>
    <row r="8155" spans="1:8" x14ac:dyDescent="0.25">
      <c r="A8155" s="793"/>
      <c r="E8155" s="176"/>
      <c r="F8155" s="176"/>
      <c r="G8155" s="177"/>
      <c r="H8155" s="177"/>
    </row>
    <row r="8156" spans="1:8" x14ac:dyDescent="0.25">
      <c r="A8156" s="793"/>
      <c r="E8156" s="176"/>
      <c r="F8156" s="176"/>
      <c r="G8156" s="177"/>
      <c r="H8156" s="177"/>
    </row>
    <row r="8157" spans="1:8" x14ac:dyDescent="0.25">
      <c r="A8157" s="793"/>
      <c r="E8157" s="176"/>
      <c r="F8157" s="176"/>
      <c r="G8157" s="177"/>
      <c r="H8157" s="177"/>
    </row>
    <row r="8158" spans="1:8" x14ac:dyDescent="0.25">
      <c r="A8158" s="793"/>
      <c r="E8158" s="176"/>
      <c r="F8158" s="176"/>
      <c r="G8158" s="177"/>
      <c r="H8158" s="177"/>
    </row>
    <row r="8159" spans="1:8" x14ac:dyDescent="0.25">
      <c r="A8159" s="793"/>
      <c r="E8159" s="176"/>
      <c r="F8159" s="176"/>
      <c r="G8159" s="177"/>
      <c r="H8159" s="177"/>
    </row>
    <row r="8160" spans="1:8" x14ac:dyDescent="0.25">
      <c r="A8160" s="793"/>
      <c r="E8160" s="176"/>
      <c r="F8160" s="176"/>
      <c r="G8160" s="177"/>
      <c r="H8160" s="177"/>
    </row>
    <row r="8161" spans="1:8" x14ac:dyDescent="0.25">
      <c r="A8161" s="793"/>
      <c r="E8161" s="176"/>
      <c r="F8161" s="176"/>
      <c r="G8161" s="177"/>
      <c r="H8161" s="177"/>
    </row>
    <row r="8162" spans="1:8" x14ac:dyDescent="0.25">
      <c r="A8162" s="793"/>
      <c r="E8162" s="176"/>
      <c r="F8162" s="176"/>
      <c r="G8162" s="177"/>
      <c r="H8162" s="177"/>
    </row>
    <row r="8163" spans="1:8" x14ac:dyDescent="0.25">
      <c r="A8163" s="793"/>
      <c r="E8163" s="176"/>
      <c r="F8163" s="176"/>
      <c r="G8163" s="177"/>
      <c r="H8163" s="177"/>
    </row>
    <row r="8164" spans="1:8" x14ac:dyDescent="0.25">
      <c r="A8164" s="793"/>
      <c r="E8164" s="176"/>
      <c r="F8164" s="176"/>
      <c r="G8164" s="177"/>
      <c r="H8164" s="177"/>
    </row>
    <row r="8165" spans="1:8" x14ac:dyDescent="0.25">
      <c r="A8165" s="793"/>
      <c r="E8165" s="176"/>
      <c r="F8165" s="176"/>
      <c r="G8165" s="177"/>
      <c r="H8165" s="177"/>
    </row>
    <row r="8166" spans="1:8" x14ac:dyDescent="0.25">
      <c r="A8166" s="793"/>
      <c r="E8166" s="176"/>
      <c r="F8166" s="176"/>
      <c r="G8166" s="177"/>
      <c r="H8166" s="177"/>
    </row>
    <row r="8167" spans="1:8" x14ac:dyDescent="0.25">
      <c r="A8167" s="793"/>
      <c r="E8167" s="176"/>
      <c r="F8167" s="176"/>
      <c r="G8167" s="177"/>
      <c r="H8167" s="177"/>
    </row>
    <row r="8168" spans="1:8" x14ac:dyDescent="0.25">
      <c r="A8168" s="793"/>
      <c r="E8168" s="176"/>
      <c r="F8168" s="176"/>
      <c r="G8168" s="177"/>
      <c r="H8168" s="177"/>
    </row>
    <row r="8169" spans="1:8" x14ac:dyDescent="0.25">
      <c r="A8169" s="793"/>
      <c r="E8169" s="176"/>
      <c r="F8169" s="176"/>
      <c r="G8169" s="177"/>
      <c r="H8169" s="177"/>
    </row>
    <row r="8170" spans="1:8" x14ac:dyDescent="0.25">
      <c r="A8170" s="793"/>
      <c r="E8170" s="176"/>
      <c r="F8170" s="176"/>
      <c r="G8170" s="177"/>
      <c r="H8170" s="177"/>
    </row>
    <row r="8171" spans="1:8" x14ac:dyDescent="0.25">
      <c r="A8171" s="793"/>
      <c r="E8171" s="176"/>
      <c r="F8171" s="176"/>
      <c r="G8171" s="177"/>
      <c r="H8171" s="177"/>
    </row>
    <row r="8172" spans="1:8" x14ac:dyDescent="0.25">
      <c r="A8172" s="793"/>
      <c r="E8172" s="176"/>
      <c r="F8172" s="176"/>
      <c r="G8172" s="177"/>
      <c r="H8172" s="177"/>
    </row>
    <row r="8173" spans="1:8" x14ac:dyDescent="0.25">
      <c r="A8173" s="793"/>
      <c r="E8173" s="176"/>
      <c r="F8173" s="176"/>
      <c r="G8173" s="177"/>
      <c r="H8173" s="177"/>
    </row>
    <row r="8174" spans="1:8" x14ac:dyDescent="0.25">
      <c r="A8174" s="793"/>
      <c r="E8174" s="176"/>
      <c r="F8174" s="176"/>
      <c r="G8174" s="177"/>
      <c r="H8174" s="177"/>
    </row>
    <row r="8175" spans="1:8" x14ac:dyDescent="0.25">
      <c r="A8175" s="793"/>
      <c r="E8175" s="176"/>
      <c r="F8175" s="176"/>
      <c r="G8175" s="177"/>
      <c r="H8175" s="177"/>
    </row>
    <row r="8176" spans="1:8" x14ac:dyDescent="0.25">
      <c r="A8176" s="793"/>
      <c r="E8176" s="176"/>
      <c r="F8176" s="176"/>
      <c r="G8176" s="177"/>
      <c r="H8176" s="177"/>
    </row>
    <row r="8177" spans="1:8" x14ac:dyDescent="0.25">
      <c r="A8177" s="793"/>
      <c r="E8177" s="176"/>
      <c r="F8177" s="176"/>
      <c r="G8177" s="177"/>
      <c r="H8177" s="177"/>
    </row>
    <row r="8178" spans="1:8" x14ac:dyDescent="0.25">
      <c r="A8178" s="793"/>
      <c r="E8178" s="176"/>
      <c r="F8178" s="176"/>
      <c r="G8178" s="177"/>
      <c r="H8178" s="177"/>
    </row>
    <row r="8179" spans="1:8" x14ac:dyDescent="0.25">
      <c r="A8179" s="793"/>
      <c r="E8179" s="176"/>
      <c r="F8179" s="176"/>
      <c r="G8179" s="177"/>
      <c r="H8179" s="177"/>
    </row>
    <row r="8180" spans="1:8" x14ac:dyDescent="0.25">
      <c r="A8180" s="793"/>
      <c r="E8180" s="176"/>
      <c r="F8180" s="176"/>
      <c r="G8180" s="177"/>
      <c r="H8180" s="177"/>
    </row>
    <row r="8181" spans="1:8" x14ac:dyDescent="0.25">
      <c r="A8181" s="793"/>
      <c r="E8181" s="176"/>
      <c r="F8181" s="176"/>
      <c r="G8181" s="177"/>
      <c r="H8181" s="177"/>
    </row>
    <row r="8182" spans="1:8" x14ac:dyDescent="0.25">
      <c r="A8182" s="793"/>
      <c r="E8182" s="176"/>
      <c r="F8182" s="176"/>
      <c r="G8182" s="177"/>
      <c r="H8182" s="177"/>
    </row>
    <row r="8183" spans="1:8" x14ac:dyDescent="0.25">
      <c r="A8183" s="793"/>
      <c r="E8183" s="176"/>
      <c r="F8183" s="176"/>
      <c r="G8183" s="177"/>
      <c r="H8183" s="177"/>
    </row>
    <row r="8184" spans="1:8" x14ac:dyDescent="0.25">
      <c r="A8184" s="793"/>
      <c r="E8184" s="176"/>
      <c r="F8184" s="176"/>
      <c r="G8184" s="177"/>
      <c r="H8184" s="177"/>
    </row>
    <row r="8185" spans="1:8" x14ac:dyDescent="0.25">
      <c r="A8185" s="793"/>
      <c r="E8185" s="176"/>
      <c r="F8185" s="176"/>
      <c r="G8185" s="177"/>
      <c r="H8185" s="177"/>
    </row>
    <row r="8186" spans="1:8" x14ac:dyDescent="0.25">
      <c r="A8186" s="793"/>
      <c r="E8186" s="176"/>
      <c r="F8186" s="176"/>
      <c r="G8186" s="177"/>
      <c r="H8186" s="177"/>
    </row>
    <row r="8187" spans="1:8" x14ac:dyDescent="0.25">
      <c r="A8187" s="793"/>
      <c r="E8187" s="176"/>
      <c r="F8187" s="176"/>
      <c r="G8187" s="177"/>
      <c r="H8187" s="177"/>
    </row>
    <row r="8188" spans="1:8" x14ac:dyDescent="0.25">
      <c r="A8188" s="793"/>
      <c r="E8188" s="176"/>
      <c r="F8188" s="176"/>
      <c r="G8188" s="177"/>
      <c r="H8188" s="177"/>
    </row>
    <row r="8189" spans="1:8" x14ac:dyDescent="0.25">
      <c r="A8189" s="793"/>
      <c r="E8189" s="176"/>
      <c r="F8189" s="176"/>
      <c r="G8189" s="177"/>
      <c r="H8189" s="177"/>
    </row>
    <row r="8190" spans="1:8" x14ac:dyDescent="0.25">
      <c r="A8190" s="793"/>
      <c r="E8190" s="176"/>
      <c r="F8190" s="176"/>
      <c r="G8190" s="177"/>
      <c r="H8190" s="177"/>
    </row>
    <row r="8191" spans="1:8" x14ac:dyDescent="0.25">
      <c r="A8191" s="793"/>
      <c r="E8191" s="176"/>
      <c r="F8191" s="176"/>
      <c r="G8191" s="177"/>
      <c r="H8191" s="177"/>
    </row>
    <row r="8192" spans="1:8" x14ac:dyDescent="0.25">
      <c r="A8192" s="793"/>
      <c r="E8192" s="176"/>
      <c r="F8192" s="176"/>
      <c r="G8192" s="177"/>
      <c r="H8192" s="177"/>
    </row>
    <row r="8193" spans="1:8" x14ac:dyDescent="0.25">
      <c r="A8193" s="793"/>
      <c r="E8193" s="176"/>
      <c r="F8193" s="176"/>
      <c r="G8193" s="177"/>
      <c r="H8193" s="177"/>
    </row>
    <row r="8194" spans="1:8" x14ac:dyDescent="0.25">
      <c r="A8194" s="793"/>
      <c r="E8194" s="176"/>
      <c r="F8194" s="176"/>
      <c r="G8194" s="177"/>
      <c r="H8194" s="177"/>
    </row>
    <row r="8195" spans="1:8" x14ac:dyDescent="0.25">
      <c r="A8195" s="793"/>
      <c r="E8195" s="176"/>
      <c r="F8195" s="176"/>
      <c r="G8195" s="177"/>
      <c r="H8195" s="177"/>
    </row>
    <row r="8196" spans="1:8" x14ac:dyDescent="0.25">
      <c r="A8196" s="793"/>
      <c r="E8196" s="176"/>
      <c r="F8196" s="176"/>
      <c r="G8196" s="177"/>
      <c r="H8196" s="177"/>
    </row>
    <row r="8197" spans="1:8" x14ac:dyDescent="0.25">
      <c r="A8197" s="793"/>
      <c r="E8197" s="176"/>
      <c r="F8197" s="176"/>
      <c r="G8197" s="177"/>
      <c r="H8197" s="177"/>
    </row>
    <row r="8198" spans="1:8" x14ac:dyDescent="0.25">
      <c r="A8198" s="793"/>
      <c r="E8198" s="176"/>
      <c r="F8198" s="176"/>
      <c r="G8198" s="177"/>
      <c r="H8198" s="177"/>
    </row>
    <row r="8199" spans="1:8" x14ac:dyDescent="0.25">
      <c r="A8199" s="793"/>
      <c r="E8199" s="176"/>
      <c r="F8199" s="176"/>
      <c r="G8199" s="177"/>
      <c r="H8199" s="177"/>
    </row>
    <row r="8200" spans="1:8" x14ac:dyDescent="0.25">
      <c r="A8200" s="793"/>
      <c r="E8200" s="176"/>
      <c r="F8200" s="176"/>
      <c r="G8200" s="177"/>
      <c r="H8200" s="177"/>
    </row>
    <row r="8201" spans="1:8" x14ac:dyDescent="0.25">
      <c r="A8201" s="793"/>
      <c r="E8201" s="176"/>
      <c r="F8201" s="176"/>
      <c r="G8201" s="177"/>
      <c r="H8201" s="177"/>
    </row>
    <row r="8202" spans="1:8" x14ac:dyDescent="0.25">
      <c r="A8202" s="793"/>
      <c r="E8202" s="176"/>
      <c r="F8202" s="176"/>
      <c r="G8202" s="177"/>
      <c r="H8202" s="177"/>
    </row>
    <row r="8203" spans="1:8" x14ac:dyDescent="0.25">
      <c r="A8203" s="793"/>
      <c r="E8203" s="176"/>
      <c r="F8203" s="176"/>
      <c r="G8203" s="177"/>
      <c r="H8203" s="177"/>
    </row>
    <row r="8204" spans="1:8" x14ac:dyDescent="0.25">
      <c r="A8204" s="793"/>
      <c r="E8204" s="176"/>
      <c r="F8204" s="176"/>
      <c r="G8204" s="177"/>
      <c r="H8204" s="177"/>
    </row>
    <row r="8205" spans="1:8" x14ac:dyDescent="0.25">
      <c r="A8205" s="793"/>
      <c r="E8205" s="176"/>
      <c r="F8205" s="176"/>
      <c r="G8205" s="177"/>
      <c r="H8205" s="177"/>
    </row>
    <row r="8206" spans="1:8" x14ac:dyDescent="0.25">
      <c r="A8206" s="793"/>
      <c r="E8206" s="176"/>
      <c r="F8206" s="176"/>
      <c r="G8206" s="177"/>
      <c r="H8206" s="177"/>
    </row>
    <row r="8207" spans="1:8" x14ac:dyDescent="0.25">
      <c r="A8207" s="793"/>
      <c r="E8207" s="176"/>
      <c r="F8207" s="176"/>
      <c r="G8207" s="177"/>
      <c r="H8207" s="177"/>
    </row>
    <row r="8208" spans="1:8" x14ac:dyDescent="0.25">
      <c r="A8208" s="793"/>
      <c r="E8208" s="176"/>
      <c r="F8208" s="176"/>
      <c r="G8208" s="177"/>
      <c r="H8208" s="177"/>
    </row>
    <row r="8209" spans="1:8" x14ac:dyDescent="0.25">
      <c r="A8209" s="793"/>
      <c r="E8209" s="176"/>
      <c r="F8209" s="176"/>
      <c r="G8209" s="177"/>
      <c r="H8209" s="177"/>
    </row>
    <row r="8210" spans="1:8" x14ac:dyDescent="0.25">
      <c r="A8210" s="793"/>
      <c r="E8210" s="176"/>
      <c r="F8210" s="176"/>
      <c r="G8210" s="177"/>
      <c r="H8210" s="177"/>
    </row>
    <row r="8211" spans="1:8" x14ac:dyDescent="0.25">
      <c r="A8211" s="793"/>
      <c r="E8211" s="176"/>
      <c r="F8211" s="176"/>
      <c r="G8211" s="177"/>
      <c r="H8211" s="177"/>
    </row>
    <row r="8212" spans="1:8" x14ac:dyDescent="0.25">
      <c r="A8212" s="793"/>
      <c r="E8212" s="176"/>
      <c r="F8212" s="176"/>
      <c r="G8212" s="177"/>
      <c r="H8212" s="177"/>
    </row>
    <row r="8213" spans="1:8" x14ac:dyDescent="0.25">
      <c r="A8213" s="793"/>
      <c r="E8213" s="176"/>
      <c r="F8213" s="176"/>
      <c r="G8213" s="177"/>
      <c r="H8213" s="177"/>
    </row>
    <row r="8214" spans="1:8" x14ac:dyDescent="0.25">
      <c r="A8214" s="793"/>
      <c r="E8214" s="176"/>
      <c r="F8214" s="176"/>
      <c r="G8214" s="177"/>
      <c r="H8214" s="177"/>
    </row>
    <row r="8215" spans="1:8" x14ac:dyDescent="0.25">
      <c r="A8215" s="793"/>
      <c r="E8215" s="176"/>
      <c r="F8215" s="176"/>
      <c r="G8215" s="177"/>
      <c r="H8215" s="177"/>
    </row>
    <row r="8216" spans="1:8" x14ac:dyDescent="0.25">
      <c r="A8216" s="793"/>
      <c r="E8216" s="176"/>
      <c r="F8216" s="176"/>
      <c r="G8216" s="177"/>
      <c r="H8216" s="177"/>
    </row>
    <row r="8217" spans="1:8" x14ac:dyDescent="0.25">
      <c r="A8217" s="793"/>
      <c r="E8217" s="176"/>
      <c r="F8217" s="176"/>
      <c r="G8217" s="177"/>
      <c r="H8217" s="177"/>
    </row>
    <row r="8218" spans="1:8" x14ac:dyDescent="0.25">
      <c r="A8218" s="793"/>
      <c r="E8218" s="176"/>
      <c r="F8218" s="176"/>
      <c r="G8218" s="177"/>
      <c r="H8218" s="177"/>
    </row>
    <row r="8219" spans="1:8" x14ac:dyDescent="0.25">
      <c r="A8219" s="793"/>
      <c r="E8219" s="176"/>
      <c r="F8219" s="176"/>
      <c r="G8219" s="177"/>
      <c r="H8219" s="177"/>
    </row>
    <row r="8220" spans="1:8" x14ac:dyDescent="0.25">
      <c r="A8220" s="793"/>
      <c r="E8220" s="176"/>
      <c r="F8220" s="176"/>
      <c r="G8220" s="177"/>
      <c r="H8220" s="177"/>
    </row>
    <row r="8221" spans="1:8" x14ac:dyDescent="0.25">
      <c r="A8221" s="793"/>
      <c r="E8221" s="176"/>
      <c r="F8221" s="176"/>
      <c r="G8221" s="177"/>
      <c r="H8221" s="177"/>
    </row>
    <row r="8222" spans="1:8" x14ac:dyDescent="0.25">
      <c r="A8222" s="793"/>
      <c r="E8222" s="176"/>
      <c r="F8222" s="176"/>
      <c r="G8222" s="177"/>
      <c r="H8222" s="177"/>
    </row>
    <row r="8223" spans="1:8" x14ac:dyDescent="0.25">
      <c r="A8223" s="793"/>
      <c r="E8223" s="176"/>
      <c r="F8223" s="176"/>
      <c r="G8223" s="177"/>
      <c r="H8223" s="177"/>
    </row>
    <row r="8224" spans="1:8" x14ac:dyDescent="0.25">
      <c r="A8224" s="793"/>
      <c r="E8224" s="176"/>
      <c r="F8224" s="176"/>
      <c r="G8224" s="177"/>
      <c r="H8224" s="177"/>
    </row>
    <row r="8225" spans="1:8" x14ac:dyDescent="0.25">
      <c r="A8225" s="793"/>
      <c r="E8225" s="176"/>
      <c r="F8225" s="176"/>
      <c r="G8225" s="177"/>
      <c r="H8225" s="177"/>
    </row>
    <row r="8226" spans="1:8" x14ac:dyDescent="0.25">
      <c r="A8226" s="793"/>
      <c r="E8226" s="176"/>
      <c r="F8226" s="176"/>
      <c r="G8226" s="177"/>
      <c r="H8226" s="177"/>
    </row>
    <row r="8227" spans="1:8" x14ac:dyDescent="0.25">
      <c r="A8227" s="793"/>
      <c r="E8227" s="176"/>
      <c r="F8227" s="176"/>
      <c r="G8227" s="177"/>
      <c r="H8227" s="177"/>
    </row>
    <row r="8228" spans="1:8" x14ac:dyDescent="0.25">
      <c r="A8228" s="793"/>
      <c r="E8228" s="176"/>
      <c r="F8228" s="176"/>
      <c r="G8228" s="177"/>
      <c r="H8228" s="177"/>
    </row>
    <row r="8229" spans="1:8" x14ac:dyDescent="0.25">
      <c r="A8229" s="793"/>
      <c r="E8229" s="176"/>
      <c r="F8229" s="176"/>
      <c r="G8229" s="177"/>
      <c r="H8229" s="177"/>
    </row>
    <row r="8230" spans="1:8" x14ac:dyDescent="0.25">
      <c r="A8230" s="793"/>
      <c r="E8230" s="176"/>
      <c r="F8230" s="176"/>
      <c r="G8230" s="177"/>
      <c r="H8230" s="177"/>
    </row>
    <row r="8231" spans="1:8" x14ac:dyDescent="0.25">
      <c r="A8231" s="793"/>
      <c r="E8231" s="176"/>
      <c r="F8231" s="176"/>
      <c r="G8231" s="177"/>
      <c r="H8231" s="177"/>
    </row>
    <row r="8232" spans="1:8" x14ac:dyDescent="0.25">
      <c r="A8232" s="793"/>
      <c r="E8232" s="176"/>
      <c r="F8232" s="176"/>
      <c r="G8232" s="177"/>
      <c r="H8232" s="177"/>
    </row>
    <row r="8233" spans="1:8" x14ac:dyDescent="0.25">
      <c r="A8233" s="793"/>
      <c r="E8233" s="176"/>
      <c r="F8233" s="176"/>
      <c r="G8233" s="177"/>
      <c r="H8233" s="177"/>
    </row>
    <row r="8234" spans="1:8" x14ac:dyDescent="0.25">
      <c r="A8234" s="793"/>
      <c r="E8234" s="176"/>
      <c r="F8234" s="176"/>
      <c r="G8234" s="177"/>
      <c r="H8234" s="177"/>
    </row>
    <row r="8235" spans="1:8" x14ac:dyDescent="0.25">
      <c r="A8235" s="793"/>
      <c r="E8235" s="176"/>
      <c r="F8235" s="176"/>
      <c r="G8235" s="177"/>
      <c r="H8235" s="177"/>
    </row>
    <row r="8236" spans="1:8" x14ac:dyDescent="0.25">
      <c r="A8236" s="793"/>
      <c r="E8236" s="176"/>
      <c r="F8236" s="176"/>
      <c r="G8236" s="177"/>
      <c r="H8236" s="177"/>
    </row>
    <row r="8237" spans="1:8" x14ac:dyDescent="0.25">
      <c r="A8237" s="793"/>
      <c r="E8237" s="176"/>
      <c r="F8237" s="176"/>
      <c r="G8237" s="177"/>
      <c r="H8237" s="177"/>
    </row>
    <row r="8238" spans="1:8" x14ac:dyDescent="0.25">
      <c r="A8238" s="793"/>
      <c r="E8238" s="176"/>
      <c r="F8238" s="176"/>
      <c r="G8238" s="177"/>
      <c r="H8238" s="177"/>
    </row>
    <row r="8239" spans="1:8" x14ac:dyDescent="0.25">
      <c r="A8239" s="793"/>
      <c r="E8239" s="176"/>
      <c r="F8239" s="176"/>
      <c r="G8239" s="177"/>
      <c r="H8239" s="177"/>
    </row>
    <row r="8240" spans="1:8" x14ac:dyDescent="0.25">
      <c r="A8240" s="793"/>
      <c r="E8240" s="176"/>
      <c r="F8240" s="176"/>
      <c r="G8240" s="177"/>
      <c r="H8240" s="177"/>
    </row>
    <row r="8241" spans="1:8" x14ac:dyDescent="0.25">
      <c r="A8241" s="793"/>
      <c r="E8241" s="176"/>
      <c r="F8241" s="176"/>
      <c r="G8241" s="177"/>
      <c r="H8241" s="177"/>
    </row>
    <row r="8242" spans="1:8" x14ac:dyDescent="0.25">
      <c r="A8242" s="793"/>
      <c r="E8242" s="176"/>
      <c r="F8242" s="176"/>
      <c r="G8242" s="177"/>
      <c r="H8242" s="177"/>
    </row>
    <row r="8243" spans="1:8" x14ac:dyDescent="0.25">
      <c r="A8243" s="793"/>
      <c r="E8243" s="176"/>
      <c r="F8243" s="176"/>
      <c r="G8243" s="177"/>
      <c r="H8243" s="177"/>
    </row>
    <row r="8244" spans="1:8" x14ac:dyDescent="0.25">
      <c r="A8244" s="793"/>
      <c r="E8244" s="176"/>
      <c r="F8244" s="176"/>
      <c r="G8244" s="177"/>
      <c r="H8244" s="177"/>
    </row>
    <row r="8245" spans="1:8" x14ac:dyDescent="0.25">
      <c r="A8245" s="793"/>
      <c r="E8245" s="176"/>
      <c r="F8245" s="176"/>
      <c r="G8245" s="177"/>
      <c r="H8245" s="177"/>
    </row>
    <row r="8246" spans="1:8" x14ac:dyDescent="0.25">
      <c r="A8246" s="793"/>
      <c r="E8246" s="176"/>
      <c r="F8246" s="176"/>
      <c r="G8246" s="177"/>
      <c r="H8246" s="177"/>
    </row>
    <row r="8247" spans="1:8" x14ac:dyDescent="0.25">
      <c r="A8247" s="793"/>
      <c r="E8247" s="176"/>
      <c r="F8247" s="176"/>
      <c r="G8247" s="177"/>
      <c r="H8247" s="177"/>
    </row>
    <row r="8248" spans="1:8" x14ac:dyDescent="0.25">
      <c r="A8248" s="793"/>
      <c r="E8248" s="176"/>
      <c r="F8248" s="176"/>
      <c r="G8248" s="177"/>
      <c r="H8248" s="177"/>
    </row>
    <row r="8249" spans="1:8" x14ac:dyDescent="0.25">
      <c r="A8249" s="793"/>
      <c r="E8249" s="176"/>
      <c r="F8249" s="176"/>
      <c r="G8249" s="177"/>
      <c r="H8249" s="177"/>
    </row>
    <row r="8250" spans="1:8" x14ac:dyDescent="0.25">
      <c r="A8250" s="793"/>
      <c r="E8250" s="176"/>
      <c r="F8250" s="176"/>
      <c r="G8250" s="177"/>
      <c r="H8250" s="177"/>
    </row>
    <row r="8251" spans="1:8" x14ac:dyDescent="0.25">
      <c r="A8251" s="793"/>
      <c r="E8251" s="176"/>
      <c r="F8251" s="176"/>
      <c r="G8251" s="177"/>
      <c r="H8251" s="177"/>
    </row>
    <row r="8252" spans="1:8" x14ac:dyDescent="0.25">
      <c r="A8252" s="793"/>
      <c r="E8252" s="176"/>
      <c r="F8252" s="176"/>
      <c r="G8252" s="177"/>
      <c r="H8252" s="177"/>
    </row>
    <row r="8253" spans="1:8" x14ac:dyDescent="0.25">
      <c r="A8253" s="793"/>
      <c r="E8253" s="176"/>
      <c r="F8253" s="176"/>
      <c r="G8253" s="177"/>
      <c r="H8253" s="177"/>
    </row>
    <row r="8254" spans="1:8" x14ac:dyDescent="0.25">
      <c r="A8254" s="793"/>
      <c r="E8254" s="176"/>
      <c r="F8254" s="176"/>
      <c r="G8254" s="177"/>
      <c r="H8254" s="177"/>
    </row>
    <row r="8255" spans="1:8" x14ac:dyDescent="0.25">
      <c r="A8255" s="793"/>
      <c r="E8255" s="176"/>
      <c r="F8255" s="176"/>
      <c r="G8255" s="177"/>
      <c r="H8255" s="177"/>
    </row>
    <row r="8256" spans="1:8" x14ac:dyDescent="0.25">
      <c r="A8256" s="793"/>
      <c r="E8256" s="176"/>
      <c r="F8256" s="176"/>
      <c r="G8256" s="177"/>
      <c r="H8256" s="177"/>
    </row>
    <row r="8257" spans="1:8" x14ac:dyDescent="0.25">
      <c r="A8257" s="793"/>
      <c r="E8257" s="176"/>
      <c r="F8257" s="176"/>
      <c r="G8257" s="177"/>
      <c r="H8257" s="177"/>
    </row>
    <row r="8258" spans="1:8" x14ac:dyDescent="0.25">
      <c r="A8258" s="793"/>
      <c r="E8258" s="176"/>
      <c r="F8258" s="176"/>
      <c r="G8258" s="177"/>
      <c r="H8258" s="177"/>
    </row>
    <row r="8259" spans="1:8" x14ac:dyDescent="0.25">
      <c r="A8259" s="793"/>
      <c r="E8259" s="176"/>
      <c r="F8259" s="176"/>
      <c r="G8259" s="177"/>
      <c r="H8259" s="177"/>
    </row>
    <row r="8260" spans="1:8" x14ac:dyDescent="0.25">
      <c r="A8260" s="793"/>
      <c r="E8260" s="176"/>
      <c r="F8260" s="176"/>
      <c r="G8260" s="177"/>
      <c r="H8260" s="177"/>
    </row>
    <row r="8261" spans="1:8" x14ac:dyDescent="0.25">
      <c r="A8261" s="793"/>
      <c r="E8261" s="176"/>
      <c r="F8261" s="176"/>
      <c r="G8261" s="177"/>
      <c r="H8261" s="177"/>
    </row>
    <row r="8262" spans="1:8" x14ac:dyDescent="0.25">
      <c r="A8262" s="793"/>
      <c r="E8262" s="176"/>
      <c r="F8262" s="176"/>
      <c r="G8262" s="177"/>
      <c r="H8262" s="177"/>
    </row>
    <row r="8263" spans="1:8" x14ac:dyDescent="0.25">
      <c r="A8263" s="793"/>
      <c r="E8263" s="176"/>
      <c r="F8263" s="176"/>
      <c r="G8263" s="177"/>
      <c r="H8263" s="177"/>
    </row>
    <row r="8264" spans="1:8" x14ac:dyDescent="0.25">
      <c r="A8264" s="793"/>
      <c r="E8264" s="176"/>
      <c r="F8264" s="176"/>
      <c r="G8264" s="177"/>
      <c r="H8264" s="177"/>
    </row>
    <row r="8265" spans="1:8" x14ac:dyDescent="0.25">
      <c r="A8265" s="793"/>
      <c r="E8265" s="176"/>
      <c r="F8265" s="176"/>
      <c r="G8265" s="177"/>
      <c r="H8265" s="177"/>
    </row>
    <row r="8266" spans="1:8" x14ac:dyDescent="0.25">
      <c r="A8266" s="793"/>
      <c r="E8266" s="176"/>
      <c r="F8266" s="176"/>
      <c r="G8266" s="177"/>
      <c r="H8266" s="177"/>
    </row>
    <row r="8267" spans="1:8" x14ac:dyDescent="0.25">
      <c r="A8267" s="793"/>
      <c r="E8267" s="176"/>
      <c r="F8267" s="176"/>
      <c r="G8267" s="177"/>
      <c r="H8267" s="177"/>
    </row>
    <row r="8268" spans="1:8" x14ac:dyDescent="0.25">
      <c r="A8268" s="793"/>
      <c r="E8268" s="176"/>
      <c r="F8268" s="176"/>
      <c r="G8268" s="177"/>
      <c r="H8268" s="177"/>
    </row>
    <row r="8269" spans="1:8" x14ac:dyDescent="0.25">
      <c r="A8269" s="793"/>
      <c r="E8269" s="176"/>
      <c r="F8269" s="176"/>
      <c r="G8269" s="177"/>
      <c r="H8269" s="177"/>
    </row>
    <row r="8270" spans="1:8" x14ac:dyDescent="0.25">
      <c r="A8270" s="793"/>
      <c r="E8270" s="176"/>
      <c r="F8270" s="176"/>
      <c r="G8270" s="177"/>
      <c r="H8270" s="177"/>
    </row>
    <row r="8271" spans="1:8" x14ac:dyDescent="0.25">
      <c r="A8271" s="793"/>
      <c r="E8271" s="176"/>
      <c r="F8271" s="176"/>
      <c r="G8271" s="177"/>
      <c r="H8271" s="177"/>
    </row>
    <row r="8272" spans="1:8" x14ac:dyDescent="0.25">
      <c r="A8272" s="793"/>
      <c r="E8272" s="176"/>
      <c r="F8272" s="176"/>
      <c r="G8272" s="177"/>
      <c r="H8272" s="177"/>
    </row>
    <row r="8273" spans="1:8" x14ac:dyDescent="0.25">
      <c r="A8273" s="793"/>
      <c r="E8273" s="176"/>
      <c r="F8273" s="176"/>
      <c r="G8273" s="177"/>
      <c r="H8273" s="177"/>
    </row>
    <row r="8274" spans="1:8" x14ac:dyDescent="0.25">
      <c r="A8274" s="793"/>
      <c r="E8274" s="176"/>
      <c r="F8274" s="176"/>
      <c r="G8274" s="177"/>
      <c r="H8274" s="177"/>
    </row>
    <row r="8275" spans="1:8" x14ac:dyDescent="0.25">
      <c r="A8275" s="793"/>
      <c r="E8275" s="176"/>
      <c r="F8275" s="176"/>
      <c r="G8275" s="177"/>
      <c r="H8275" s="177"/>
    </row>
    <row r="8276" spans="1:8" x14ac:dyDescent="0.25">
      <c r="A8276" s="793"/>
      <c r="E8276" s="176"/>
      <c r="F8276" s="176"/>
      <c r="G8276" s="177"/>
      <c r="H8276" s="177"/>
    </row>
    <row r="8277" spans="1:8" x14ac:dyDescent="0.25">
      <c r="A8277" s="793"/>
      <c r="E8277" s="176"/>
      <c r="F8277" s="176"/>
      <c r="G8277" s="177"/>
      <c r="H8277" s="177"/>
    </row>
    <row r="8278" spans="1:8" x14ac:dyDescent="0.25">
      <c r="A8278" s="793"/>
      <c r="E8278" s="176"/>
      <c r="F8278" s="176"/>
      <c r="G8278" s="177"/>
      <c r="H8278" s="177"/>
    </row>
    <row r="8279" spans="1:8" x14ac:dyDescent="0.25">
      <c r="A8279" s="793"/>
      <c r="E8279" s="176"/>
      <c r="F8279" s="176"/>
      <c r="G8279" s="177"/>
      <c r="H8279" s="177"/>
    </row>
    <row r="8280" spans="1:8" x14ac:dyDescent="0.25">
      <c r="A8280" s="793"/>
      <c r="E8280" s="176"/>
      <c r="F8280" s="176"/>
      <c r="G8280" s="177"/>
      <c r="H8280" s="177"/>
    </row>
    <row r="8281" spans="1:8" x14ac:dyDescent="0.25">
      <c r="A8281" s="793"/>
      <c r="E8281" s="176"/>
      <c r="F8281" s="176"/>
      <c r="G8281" s="177"/>
      <c r="H8281" s="177"/>
    </row>
    <row r="8282" spans="1:8" x14ac:dyDescent="0.25">
      <c r="A8282" s="793"/>
      <c r="E8282" s="176"/>
      <c r="F8282" s="176"/>
      <c r="G8282" s="177"/>
      <c r="H8282" s="177"/>
    </row>
    <row r="8283" spans="1:8" x14ac:dyDescent="0.25">
      <c r="A8283" s="793"/>
      <c r="E8283" s="176"/>
      <c r="F8283" s="176"/>
      <c r="G8283" s="177"/>
      <c r="H8283" s="177"/>
    </row>
    <row r="8284" spans="1:8" x14ac:dyDescent="0.25">
      <c r="A8284" s="793"/>
      <c r="E8284" s="176"/>
      <c r="F8284" s="176"/>
      <c r="G8284" s="177"/>
      <c r="H8284" s="177"/>
    </row>
    <row r="8285" spans="1:8" x14ac:dyDescent="0.25">
      <c r="A8285" s="793"/>
      <c r="E8285" s="176"/>
      <c r="F8285" s="176"/>
      <c r="G8285" s="177"/>
      <c r="H8285" s="177"/>
    </row>
    <row r="8286" spans="1:8" x14ac:dyDescent="0.25">
      <c r="A8286" s="793"/>
      <c r="E8286" s="176"/>
      <c r="F8286" s="176"/>
      <c r="G8286" s="177"/>
      <c r="H8286" s="177"/>
    </row>
    <row r="8287" spans="1:8" x14ac:dyDescent="0.25">
      <c r="A8287" s="793"/>
      <c r="E8287" s="176"/>
      <c r="F8287" s="176"/>
      <c r="G8287" s="177"/>
      <c r="H8287" s="177"/>
    </row>
    <row r="8288" spans="1:8" x14ac:dyDescent="0.25">
      <c r="A8288" s="793"/>
      <c r="E8288" s="176"/>
      <c r="F8288" s="176"/>
      <c r="G8288" s="177"/>
      <c r="H8288" s="177"/>
    </row>
    <row r="8289" spans="1:8" x14ac:dyDescent="0.25">
      <c r="A8289" s="793"/>
      <c r="E8289" s="176"/>
      <c r="F8289" s="176"/>
      <c r="G8289" s="177"/>
      <c r="H8289" s="177"/>
    </row>
    <row r="8290" spans="1:8" x14ac:dyDescent="0.25">
      <c r="A8290" s="793"/>
      <c r="E8290" s="176"/>
      <c r="F8290" s="176"/>
      <c r="G8290" s="177"/>
      <c r="H8290" s="177"/>
    </row>
    <row r="8291" spans="1:8" x14ac:dyDescent="0.25">
      <c r="A8291" s="793"/>
      <c r="E8291" s="176"/>
      <c r="F8291" s="176"/>
      <c r="G8291" s="177"/>
      <c r="H8291" s="177"/>
    </row>
    <row r="8292" spans="1:8" x14ac:dyDescent="0.25">
      <c r="A8292" s="793"/>
      <c r="E8292" s="176"/>
      <c r="F8292" s="176"/>
      <c r="G8292" s="177"/>
      <c r="H8292" s="177"/>
    </row>
    <row r="8293" spans="1:8" x14ac:dyDescent="0.25">
      <c r="A8293" s="793"/>
      <c r="E8293" s="176"/>
      <c r="F8293" s="176"/>
      <c r="G8293" s="177"/>
      <c r="H8293" s="177"/>
    </row>
    <row r="8294" spans="1:8" x14ac:dyDescent="0.25">
      <c r="A8294" s="793"/>
      <c r="E8294" s="176"/>
      <c r="F8294" s="176"/>
      <c r="G8294" s="177"/>
      <c r="H8294" s="177"/>
    </row>
    <row r="8295" spans="1:8" x14ac:dyDescent="0.25">
      <c r="A8295" s="793"/>
      <c r="E8295" s="176"/>
      <c r="F8295" s="176"/>
      <c r="G8295" s="177"/>
      <c r="H8295" s="177"/>
    </row>
    <row r="8296" spans="1:8" x14ac:dyDescent="0.25">
      <c r="A8296" s="793"/>
      <c r="E8296" s="176"/>
      <c r="F8296" s="176"/>
      <c r="G8296" s="177"/>
      <c r="H8296" s="177"/>
    </row>
    <row r="8297" spans="1:8" x14ac:dyDescent="0.25">
      <c r="A8297" s="793"/>
      <c r="E8297" s="176"/>
      <c r="F8297" s="176"/>
      <c r="G8297" s="177"/>
      <c r="H8297" s="177"/>
    </row>
    <row r="8298" spans="1:8" x14ac:dyDescent="0.25">
      <c r="A8298" s="793"/>
      <c r="E8298" s="176"/>
      <c r="F8298" s="176"/>
      <c r="G8298" s="177"/>
      <c r="H8298" s="177"/>
    </row>
    <row r="8299" spans="1:8" x14ac:dyDescent="0.25">
      <c r="A8299" s="793"/>
      <c r="E8299" s="176"/>
      <c r="F8299" s="176"/>
      <c r="G8299" s="177"/>
      <c r="H8299" s="177"/>
    </row>
    <row r="8300" spans="1:8" x14ac:dyDescent="0.25">
      <c r="A8300" s="793"/>
      <c r="E8300" s="176"/>
      <c r="F8300" s="176"/>
      <c r="G8300" s="177"/>
      <c r="H8300" s="177"/>
    </row>
    <row r="8301" spans="1:8" x14ac:dyDescent="0.25">
      <c r="A8301" s="793"/>
      <c r="E8301" s="176"/>
      <c r="F8301" s="176"/>
      <c r="G8301" s="177"/>
      <c r="H8301" s="177"/>
    </row>
    <row r="8302" spans="1:8" x14ac:dyDescent="0.25">
      <c r="A8302" s="793"/>
      <c r="E8302" s="176"/>
      <c r="F8302" s="176"/>
      <c r="G8302" s="177"/>
      <c r="H8302" s="177"/>
    </row>
    <row r="8303" spans="1:8" x14ac:dyDescent="0.25">
      <c r="A8303" s="793"/>
      <c r="E8303" s="176"/>
      <c r="F8303" s="176"/>
      <c r="G8303" s="177"/>
      <c r="H8303" s="177"/>
    </row>
    <row r="8304" spans="1:8" x14ac:dyDescent="0.25">
      <c r="A8304" s="793"/>
      <c r="E8304" s="176"/>
      <c r="F8304" s="176"/>
      <c r="G8304" s="177"/>
      <c r="H8304" s="177"/>
    </row>
    <row r="8305" spans="1:8" x14ac:dyDescent="0.25">
      <c r="A8305" s="793"/>
      <c r="E8305" s="176"/>
      <c r="F8305" s="176"/>
      <c r="G8305" s="177"/>
      <c r="H8305" s="177"/>
    </row>
    <row r="8306" spans="1:8" x14ac:dyDescent="0.25">
      <c r="A8306" s="793"/>
      <c r="E8306" s="176"/>
      <c r="F8306" s="176"/>
      <c r="G8306" s="177"/>
      <c r="H8306" s="177"/>
    </row>
    <row r="8307" spans="1:8" x14ac:dyDescent="0.25">
      <c r="A8307" s="793"/>
      <c r="E8307" s="176"/>
      <c r="F8307" s="176"/>
      <c r="G8307" s="177"/>
      <c r="H8307" s="177"/>
    </row>
    <row r="8308" spans="1:8" x14ac:dyDescent="0.25">
      <c r="A8308" s="793"/>
      <c r="E8308" s="176"/>
      <c r="F8308" s="176"/>
      <c r="G8308" s="177"/>
      <c r="H8308" s="177"/>
    </row>
    <row r="8309" spans="1:8" x14ac:dyDescent="0.25">
      <c r="A8309" s="793"/>
      <c r="E8309" s="176"/>
      <c r="F8309" s="176"/>
      <c r="G8309" s="177"/>
      <c r="H8309" s="177"/>
    </row>
    <row r="8310" spans="1:8" x14ac:dyDescent="0.25">
      <c r="A8310" s="793"/>
      <c r="E8310" s="176"/>
      <c r="F8310" s="176"/>
      <c r="G8310" s="177"/>
      <c r="H8310" s="177"/>
    </row>
    <row r="8311" spans="1:8" x14ac:dyDescent="0.25">
      <c r="A8311" s="793"/>
      <c r="E8311" s="176"/>
      <c r="F8311" s="176"/>
      <c r="G8311" s="177"/>
      <c r="H8311" s="177"/>
    </row>
    <row r="8312" spans="1:8" x14ac:dyDescent="0.25">
      <c r="A8312" s="793"/>
      <c r="E8312" s="176"/>
      <c r="F8312" s="176"/>
      <c r="G8312" s="177"/>
      <c r="H8312" s="177"/>
    </row>
    <row r="8313" spans="1:8" x14ac:dyDescent="0.25">
      <c r="A8313" s="793"/>
      <c r="E8313" s="176"/>
      <c r="F8313" s="176"/>
      <c r="G8313" s="177"/>
      <c r="H8313" s="177"/>
    </row>
    <row r="8314" spans="1:8" x14ac:dyDescent="0.25">
      <c r="A8314" s="793"/>
      <c r="E8314" s="176"/>
      <c r="F8314" s="176"/>
      <c r="G8314" s="177"/>
      <c r="H8314" s="177"/>
    </row>
    <row r="8315" spans="1:8" x14ac:dyDescent="0.25">
      <c r="A8315" s="793"/>
      <c r="E8315" s="176"/>
      <c r="F8315" s="176"/>
      <c r="G8315" s="177"/>
      <c r="H8315" s="177"/>
    </row>
    <row r="8316" spans="1:8" x14ac:dyDescent="0.25">
      <c r="A8316" s="793"/>
      <c r="E8316" s="176"/>
      <c r="F8316" s="176"/>
      <c r="G8316" s="177"/>
      <c r="H8316" s="177"/>
    </row>
    <row r="8317" spans="1:8" x14ac:dyDescent="0.25">
      <c r="A8317" s="793"/>
      <c r="E8317" s="176"/>
      <c r="F8317" s="176"/>
      <c r="G8317" s="177"/>
      <c r="H8317" s="177"/>
    </row>
    <row r="8318" spans="1:8" x14ac:dyDescent="0.25">
      <c r="A8318" s="793"/>
      <c r="E8318" s="176"/>
      <c r="F8318" s="176"/>
      <c r="G8318" s="177"/>
      <c r="H8318" s="177"/>
    </row>
    <row r="8319" spans="1:8" x14ac:dyDescent="0.25">
      <c r="A8319" s="793"/>
      <c r="E8319" s="176"/>
      <c r="F8319" s="176"/>
      <c r="G8319" s="177"/>
      <c r="H8319" s="177"/>
    </row>
    <row r="8320" spans="1:8" x14ac:dyDescent="0.25">
      <c r="A8320" s="793"/>
      <c r="E8320" s="176"/>
      <c r="F8320" s="176"/>
      <c r="G8320" s="177"/>
      <c r="H8320" s="177"/>
    </row>
    <row r="8321" spans="1:8" x14ac:dyDescent="0.25">
      <c r="A8321" s="793"/>
      <c r="E8321" s="176"/>
      <c r="F8321" s="176"/>
      <c r="G8321" s="177"/>
      <c r="H8321" s="177"/>
    </row>
    <row r="8322" spans="1:8" x14ac:dyDescent="0.25">
      <c r="A8322" s="793"/>
      <c r="E8322" s="176"/>
      <c r="F8322" s="176"/>
      <c r="G8322" s="177"/>
      <c r="H8322" s="177"/>
    </row>
    <row r="8323" spans="1:8" x14ac:dyDescent="0.25">
      <c r="A8323" s="793"/>
      <c r="E8323" s="176"/>
      <c r="F8323" s="176"/>
      <c r="G8323" s="177"/>
      <c r="H8323" s="177"/>
    </row>
    <row r="8324" spans="1:8" x14ac:dyDescent="0.25">
      <c r="A8324" s="793"/>
      <c r="E8324" s="176"/>
      <c r="F8324" s="176"/>
      <c r="G8324" s="177"/>
      <c r="H8324" s="177"/>
    </row>
    <row r="8325" spans="1:8" x14ac:dyDescent="0.25">
      <c r="A8325" s="793"/>
      <c r="E8325" s="176"/>
      <c r="F8325" s="176"/>
      <c r="G8325" s="177"/>
      <c r="H8325" s="177"/>
    </row>
    <row r="8326" spans="1:8" x14ac:dyDescent="0.25">
      <c r="A8326" s="793"/>
      <c r="E8326" s="176"/>
      <c r="F8326" s="176"/>
      <c r="G8326" s="177"/>
      <c r="H8326" s="177"/>
    </row>
    <row r="8327" spans="1:8" x14ac:dyDescent="0.25">
      <c r="A8327" s="793"/>
      <c r="E8327" s="176"/>
      <c r="F8327" s="176"/>
      <c r="G8327" s="177"/>
      <c r="H8327" s="177"/>
    </row>
    <row r="8328" spans="1:8" x14ac:dyDescent="0.25">
      <c r="A8328" s="793"/>
      <c r="E8328" s="176"/>
      <c r="F8328" s="176"/>
      <c r="G8328" s="177"/>
      <c r="H8328" s="177"/>
    </row>
    <row r="8329" spans="1:8" x14ac:dyDescent="0.25">
      <c r="A8329" s="793"/>
      <c r="E8329" s="176"/>
      <c r="F8329" s="176"/>
      <c r="G8329" s="177"/>
      <c r="H8329" s="177"/>
    </row>
    <row r="8330" spans="1:8" x14ac:dyDescent="0.25">
      <c r="A8330" s="793"/>
      <c r="E8330" s="176"/>
      <c r="F8330" s="176"/>
      <c r="G8330" s="177"/>
      <c r="H8330" s="177"/>
    </row>
    <row r="8331" spans="1:8" x14ac:dyDescent="0.25">
      <c r="A8331" s="793"/>
      <c r="E8331" s="176"/>
      <c r="F8331" s="176"/>
      <c r="G8331" s="177"/>
      <c r="H8331" s="177"/>
    </row>
    <row r="8332" spans="1:8" x14ac:dyDescent="0.25">
      <c r="A8332" s="793"/>
      <c r="E8332" s="176"/>
      <c r="F8332" s="176"/>
      <c r="G8332" s="177"/>
      <c r="H8332" s="177"/>
    </row>
    <row r="8333" spans="1:8" x14ac:dyDescent="0.25">
      <c r="A8333" s="793"/>
      <c r="E8333" s="176"/>
      <c r="F8333" s="176"/>
      <c r="G8333" s="177"/>
      <c r="H8333" s="177"/>
    </row>
    <row r="8334" spans="1:8" x14ac:dyDescent="0.25">
      <c r="A8334" s="793"/>
      <c r="E8334" s="176"/>
      <c r="F8334" s="176"/>
      <c r="G8334" s="177"/>
      <c r="H8334" s="177"/>
    </row>
    <row r="8335" spans="1:8" x14ac:dyDescent="0.25">
      <c r="A8335" s="793"/>
      <c r="E8335" s="176"/>
      <c r="F8335" s="176"/>
      <c r="G8335" s="177"/>
      <c r="H8335" s="177"/>
    </row>
    <row r="8336" spans="1:8" x14ac:dyDescent="0.25">
      <c r="A8336" s="793"/>
      <c r="E8336" s="176"/>
      <c r="F8336" s="176"/>
      <c r="G8336" s="177"/>
      <c r="H8336" s="177"/>
    </row>
    <row r="8337" spans="1:8" x14ac:dyDescent="0.25">
      <c r="A8337" s="793"/>
      <c r="E8337" s="176"/>
      <c r="F8337" s="176"/>
      <c r="G8337" s="177"/>
      <c r="H8337" s="177"/>
    </row>
    <row r="8338" spans="1:8" x14ac:dyDescent="0.25">
      <c r="A8338" s="793"/>
      <c r="E8338" s="176"/>
      <c r="F8338" s="176"/>
      <c r="G8338" s="177"/>
      <c r="H8338" s="177"/>
    </row>
    <row r="8339" spans="1:8" x14ac:dyDescent="0.25">
      <c r="A8339" s="793"/>
      <c r="E8339" s="176"/>
      <c r="F8339" s="176"/>
      <c r="G8339" s="177"/>
      <c r="H8339" s="177"/>
    </row>
    <row r="8340" spans="1:8" x14ac:dyDescent="0.25">
      <c r="A8340" s="793"/>
      <c r="E8340" s="176"/>
      <c r="F8340" s="176"/>
      <c r="G8340" s="177"/>
      <c r="H8340" s="177"/>
    </row>
    <row r="8341" spans="1:8" x14ac:dyDescent="0.25">
      <c r="A8341" s="793"/>
      <c r="E8341" s="176"/>
      <c r="F8341" s="176"/>
      <c r="G8341" s="177"/>
      <c r="H8341" s="177"/>
    </row>
    <row r="8342" spans="1:8" x14ac:dyDescent="0.25">
      <c r="A8342" s="793"/>
      <c r="E8342" s="176"/>
      <c r="F8342" s="176"/>
      <c r="G8342" s="177"/>
      <c r="H8342" s="177"/>
    </row>
    <row r="8343" spans="1:8" x14ac:dyDescent="0.25">
      <c r="A8343" s="793"/>
      <c r="E8343" s="176"/>
      <c r="F8343" s="176"/>
      <c r="G8343" s="177"/>
      <c r="H8343" s="177"/>
    </row>
    <row r="8344" spans="1:8" x14ac:dyDescent="0.25">
      <c r="A8344" s="793"/>
      <c r="E8344" s="176"/>
      <c r="F8344" s="176"/>
      <c r="G8344" s="177"/>
      <c r="H8344" s="177"/>
    </row>
    <row r="8345" spans="1:8" x14ac:dyDescent="0.25">
      <c r="A8345" s="793"/>
      <c r="E8345" s="176"/>
      <c r="F8345" s="176"/>
      <c r="G8345" s="177"/>
      <c r="H8345" s="177"/>
    </row>
    <row r="8346" spans="1:8" x14ac:dyDescent="0.25">
      <c r="A8346" s="793"/>
      <c r="E8346" s="176"/>
      <c r="F8346" s="176"/>
      <c r="G8346" s="177"/>
      <c r="H8346" s="177"/>
    </row>
    <row r="8347" spans="1:8" x14ac:dyDescent="0.25">
      <c r="A8347" s="793"/>
      <c r="E8347" s="176"/>
      <c r="F8347" s="176"/>
      <c r="G8347" s="177"/>
      <c r="H8347" s="177"/>
    </row>
    <row r="8348" spans="1:8" x14ac:dyDescent="0.25">
      <c r="A8348" s="793"/>
      <c r="E8348" s="176"/>
      <c r="F8348" s="176"/>
      <c r="G8348" s="177"/>
      <c r="H8348" s="177"/>
    </row>
    <row r="8349" spans="1:8" x14ac:dyDescent="0.25">
      <c r="A8349" s="793"/>
      <c r="E8349" s="176"/>
      <c r="F8349" s="176"/>
      <c r="G8349" s="177"/>
      <c r="H8349" s="177"/>
    </row>
    <row r="8350" spans="1:8" x14ac:dyDescent="0.25">
      <c r="A8350" s="793"/>
      <c r="E8350" s="176"/>
      <c r="F8350" s="176"/>
      <c r="G8350" s="177"/>
      <c r="H8350" s="177"/>
    </row>
    <row r="8351" spans="1:8" x14ac:dyDescent="0.25">
      <c r="A8351" s="793"/>
      <c r="E8351" s="176"/>
      <c r="F8351" s="176"/>
      <c r="G8351" s="177"/>
      <c r="H8351" s="177"/>
    </row>
    <row r="8352" spans="1:8" x14ac:dyDescent="0.25">
      <c r="A8352" s="793"/>
      <c r="E8352" s="176"/>
      <c r="F8352" s="176"/>
      <c r="G8352" s="177"/>
      <c r="H8352" s="177"/>
    </row>
    <row r="8353" spans="1:8" x14ac:dyDescent="0.25">
      <c r="A8353" s="793"/>
      <c r="E8353" s="176"/>
      <c r="F8353" s="176"/>
      <c r="G8353" s="177"/>
      <c r="H8353" s="177"/>
    </row>
    <row r="8354" spans="1:8" x14ac:dyDescent="0.25">
      <c r="A8354" s="793"/>
      <c r="E8354" s="176"/>
      <c r="F8354" s="176"/>
      <c r="G8354" s="177"/>
      <c r="H8354" s="177"/>
    </row>
    <row r="8355" spans="1:8" x14ac:dyDescent="0.25">
      <c r="A8355" s="793"/>
      <c r="E8355" s="176"/>
      <c r="F8355" s="176"/>
      <c r="G8355" s="177"/>
      <c r="H8355" s="177"/>
    </row>
    <row r="8356" spans="1:8" x14ac:dyDescent="0.25">
      <c r="A8356" s="793"/>
      <c r="E8356" s="176"/>
      <c r="F8356" s="176"/>
      <c r="G8356" s="177"/>
      <c r="H8356" s="177"/>
    </row>
    <row r="8357" spans="1:8" x14ac:dyDescent="0.25">
      <c r="A8357" s="793"/>
      <c r="E8357" s="176"/>
      <c r="F8357" s="176"/>
      <c r="G8357" s="177"/>
      <c r="H8357" s="177"/>
    </row>
    <row r="8358" spans="1:8" x14ac:dyDescent="0.25">
      <c r="A8358" s="793"/>
      <c r="E8358" s="176"/>
      <c r="F8358" s="176"/>
      <c r="G8358" s="177"/>
      <c r="H8358" s="177"/>
    </row>
    <row r="8359" spans="1:8" x14ac:dyDescent="0.25">
      <c r="A8359" s="793"/>
      <c r="E8359" s="176"/>
      <c r="F8359" s="176"/>
      <c r="G8359" s="177"/>
      <c r="H8359" s="177"/>
    </row>
    <row r="8360" spans="1:8" x14ac:dyDescent="0.25">
      <c r="A8360" s="793"/>
      <c r="E8360" s="176"/>
      <c r="F8360" s="176"/>
      <c r="G8360" s="177"/>
      <c r="H8360" s="177"/>
    </row>
    <row r="8361" spans="1:8" x14ac:dyDescent="0.25">
      <c r="A8361" s="793"/>
      <c r="E8361" s="176"/>
      <c r="F8361" s="176"/>
      <c r="G8361" s="177"/>
      <c r="H8361" s="177"/>
    </row>
    <row r="8362" spans="1:8" x14ac:dyDescent="0.25">
      <c r="A8362" s="793"/>
      <c r="E8362" s="176"/>
      <c r="F8362" s="176"/>
      <c r="G8362" s="177"/>
      <c r="H8362" s="177"/>
    </row>
    <row r="8363" spans="1:8" x14ac:dyDescent="0.25">
      <c r="A8363" s="793"/>
      <c r="E8363" s="176"/>
      <c r="F8363" s="176"/>
      <c r="G8363" s="177"/>
      <c r="H8363" s="177"/>
    </row>
    <row r="8364" spans="1:8" x14ac:dyDescent="0.25">
      <c r="A8364" s="793"/>
      <c r="E8364" s="176"/>
      <c r="F8364" s="176"/>
      <c r="G8364" s="177"/>
      <c r="H8364" s="177"/>
    </row>
    <row r="8365" spans="1:8" x14ac:dyDescent="0.25">
      <c r="A8365" s="793"/>
      <c r="E8365" s="176"/>
      <c r="F8365" s="176"/>
      <c r="G8365" s="177"/>
      <c r="H8365" s="177"/>
    </row>
    <row r="8366" spans="1:8" x14ac:dyDescent="0.25">
      <c r="A8366" s="793"/>
      <c r="E8366" s="176"/>
      <c r="F8366" s="176"/>
      <c r="G8366" s="177"/>
      <c r="H8366" s="177"/>
    </row>
    <row r="8367" spans="1:8" x14ac:dyDescent="0.25">
      <c r="A8367" s="793"/>
      <c r="E8367" s="176"/>
      <c r="F8367" s="176"/>
      <c r="G8367" s="177"/>
      <c r="H8367" s="177"/>
    </row>
    <row r="8368" spans="1:8" x14ac:dyDescent="0.25">
      <c r="A8368" s="793"/>
      <c r="E8368" s="176"/>
      <c r="F8368" s="176"/>
      <c r="G8368" s="177"/>
      <c r="H8368" s="177"/>
    </row>
    <row r="8369" spans="1:8" x14ac:dyDescent="0.25">
      <c r="A8369" s="793"/>
      <c r="E8369" s="176"/>
      <c r="F8369" s="176"/>
      <c r="G8369" s="177"/>
      <c r="H8369" s="177"/>
    </row>
    <row r="8370" spans="1:8" x14ac:dyDescent="0.25">
      <c r="A8370" s="793"/>
      <c r="E8370" s="176"/>
      <c r="F8370" s="176"/>
      <c r="G8370" s="177"/>
      <c r="H8370" s="177"/>
    </row>
    <row r="8371" spans="1:8" x14ac:dyDescent="0.25">
      <c r="A8371" s="793"/>
      <c r="E8371" s="176"/>
      <c r="F8371" s="176"/>
      <c r="G8371" s="177"/>
      <c r="H8371" s="177"/>
    </row>
    <row r="8372" spans="1:8" x14ac:dyDescent="0.25">
      <c r="A8372" s="793"/>
      <c r="E8372" s="176"/>
      <c r="F8372" s="176"/>
      <c r="G8372" s="177"/>
      <c r="H8372" s="177"/>
    </row>
    <row r="8373" spans="1:8" x14ac:dyDescent="0.25">
      <c r="A8373" s="793"/>
      <c r="E8373" s="176"/>
      <c r="F8373" s="176"/>
      <c r="G8373" s="177"/>
      <c r="H8373" s="177"/>
    </row>
    <row r="8374" spans="1:8" x14ac:dyDescent="0.25">
      <c r="A8374" s="793"/>
      <c r="E8374" s="176"/>
      <c r="F8374" s="176"/>
      <c r="G8374" s="177"/>
      <c r="H8374" s="177"/>
    </row>
    <row r="8375" spans="1:8" x14ac:dyDescent="0.25">
      <c r="A8375" s="793"/>
      <c r="E8375" s="176"/>
      <c r="F8375" s="176"/>
      <c r="G8375" s="177"/>
      <c r="H8375" s="177"/>
    </row>
    <row r="8376" spans="1:8" x14ac:dyDescent="0.25">
      <c r="A8376" s="793"/>
      <c r="E8376" s="176"/>
      <c r="F8376" s="176"/>
      <c r="G8376" s="177"/>
      <c r="H8376" s="177"/>
    </row>
    <row r="8377" spans="1:8" x14ac:dyDescent="0.25">
      <c r="A8377" s="793"/>
      <c r="E8377" s="176"/>
      <c r="F8377" s="176"/>
      <c r="G8377" s="177"/>
      <c r="H8377" s="177"/>
    </row>
    <row r="8378" spans="1:8" x14ac:dyDescent="0.25">
      <c r="A8378" s="793"/>
      <c r="E8378" s="176"/>
      <c r="F8378" s="176"/>
      <c r="G8378" s="177"/>
      <c r="H8378" s="177"/>
    </row>
    <row r="8379" spans="1:8" x14ac:dyDescent="0.25">
      <c r="A8379" s="793"/>
      <c r="E8379" s="176"/>
      <c r="F8379" s="176"/>
      <c r="G8379" s="177"/>
      <c r="H8379" s="177"/>
    </row>
    <row r="8380" spans="1:8" x14ac:dyDescent="0.25">
      <c r="A8380" s="793"/>
      <c r="E8380" s="176"/>
      <c r="F8380" s="176"/>
      <c r="G8380" s="177"/>
      <c r="H8380" s="177"/>
    </row>
    <row r="8381" spans="1:8" x14ac:dyDescent="0.25">
      <c r="A8381" s="793"/>
      <c r="E8381" s="176"/>
      <c r="F8381" s="176"/>
      <c r="G8381" s="177"/>
      <c r="H8381" s="177"/>
    </row>
    <row r="8382" spans="1:8" x14ac:dyDescent="0.25">
      <c r="A8382" s="793"/>
      <c r="E8382" s="176"/>
      <c r="F8382" s="176"/>
      <c r="G8382" s="177"/>
      <c r="H8382" s="177"/>
    </row>
    <row r="8383" spans="1:8" x14ac:dyDescent="0.25">
      <c r="A8383" s="793"/>
      <c r="E8383" s="176"/>
      <c r="F8383" s="176"/>
      <c r="G8383" s="177"/>
      <c r="H8383" s="177"/>
    </row>
    <row r="8384" spans="1:8" x14ac:dyDescent="0.25">
      <c r="A8384" s="793"/>
      <c r="E8384" s="176"/>
      <c r="F8384" s="176"/>
      <c r="G8384" s="177"/>
      <c r="H8384" s="177"/>
    </row>
    <row r="8385" spans="1:8" x14ac:dyDescent="0.25">
      <c r="A8385" s="793"/>
      <c r="E8385" s="176"/>
      <c r="F8385" s="176"/>
      <c r="G8385" s="177"/>
      <c r="H8385" s="177"/>
    </row>
    <row r="8386" spans="1:8" x14ac:dyDescent="0.25">
      <c r="A8386" s="793"/>
      <c r="E8386" s="176"/>
      <c r="F8386" s="176"/>
      <c r="G8386" s="177"/>
      <c r="H8386" s="177"/>
    </row>
    <row r="8387" spans="1:8" x14ac:dyDescent="0.25">
      <c r="A8387" s="793"/>
      <c r="E8387" s="176"/>
      <c r="F8387" s="176"/>
      <c r="G8387" s="177"/>
      <c r="H8387" s="177"/>
    </row>
    <row r="8388" spans="1:8" x14ac:dyDescent="0.25">
      <c r="A8388" s="793"/>
      <c r="E8388" s="176"/>
      <c r="F8388" s="176"/>
      <c r="G8388" s="177"/>
      <c r="H8388" s="177"/>
    </row>
    <row r="8389" spans="1:8" x14ac:dyDescent="0.25">
      <c r="A8389" s="793"/>
      <c r="E8389" s="176"/>
      <c r="F8389" s="176"/>
      <c r="G8389" s="177"/>
      <c r="H8389" s="177"/>
    </row>
    <row r="8390" spans="1:8" x14ac:dyDescent="0.25">
      <c r="A8390" s="793"/>
      <c r="E8390" s="176"/>
      <c r="F8390" s="176"/>
      <c r="G8390" s="177"/>
      <c r="H8390" s="177"/>
    </row>
    <row r="8391" spans="1:8" x14ac:dyDescent="0.25">
      <c r="A8391" s="793"/>
      <c r="E8391" s="176"/>
      <c r="F8391" s="176"/>
      <c r="G8391" s="177"/>
      <c r="H8391" s="177"/>
    </row>
    <row r="8392" spans="1:8" x14ac:dyDescent="0.25">
      <c r="A8392" s="793"/>
      <c r="E8392" s="176"/>
      <c r="F8392" s="176"/>
      <c r="G8392" s="177"/>
      <c r="H8392" s="177"/>
    </row>
    <row r="8393" spans="1:8" x14ac:dyDescent="0.25">
      <c r="A8393" s="793"/>
      <c r="E8393" s="176"/>
      <c r="F8393" s="176"/>
      <c r="G8393" s="177"/>
      <c r="H8393" s="177"/>
    </row>
    <row r="8394" spans="1:8" x14ac:dyDescent="0.25">
      <c r="A8394" s="793"/>
      <c r="E8394" s="176"/>
      <c r="F8394" s="176"/>
      <c r="G8394" s="177"/>
      <c r="H8394" s="177"/>
    </row>
    <row r="8395" spans="1:8" x14ac:dyDescent="0.25">
      <c r="A8395" s="793"/>
      <c r="E8395" s="176"/>
      <c r="F8395" s="176"/>
      <c r="G8395" s="177"/>
      <c r="H8395" s="177"/>
    </row>
    <row r="8396" spans="1:8" x14ac:dyDescent="0.25">
      <c r="A8396" s="793"/>
      <c r="E8396" s="176"/>
      <c r="F8396" s="176"/>
      <c r="G8396" s="177"/>
      <c r="H8396" s="177"/>
    </row>
    <row r="8397" spans="1:8" x14ac:dyDescent="0.25">
      <c r="A8397" s="793"/>
      <c r="E8397" s="176"/>
      <c r="F8397" s="176"/>
      <c r="G8397" s="177"/>
      <c r="H8397" s="177"/>
    </row>
    <row r="8398" spans="1:8" x14ac:dyDescent="0.25">
      <c r="A8398" s="793"/>
      <c r="E8398" s="176"/>
      <c r="F8398" s="176"/>
      <c r="G8398" s="177"/>
      <c r="H8398" s="177"/>
    </row>
    <row r="8399" spans="1:8" x14ac:dyDescent="0.25">
      <c r="A8399" s="793"/>
      <c r="E8399" s="176"/>
      <c r="F8399" s="176"/>
      <c r="G8399" s="177"/>
      <c r="H8399" s="177"/>
    </row>
    <row r="8400" spans="1:8" x14ac:dyDescent="0.25">
      <c r="A8400" s="793"/>
      <c r="E8400" s="176"/>
      <c r="F8400" s="176"/>
      <c r="G8400" s="177"/>
      <c r="H8400" s="177"/>
    </row>
    <row r="8401" spans="1:8" x14ac:dyDescent="0.25">
      <c r="A8401" s="793"/>
      <c r="E8401" s="176"/>
      <c r="F8401" s="176"/>
      <c r="G8401" s="177"/>
      <c r="H8401" s="177"/>
    </row>
    <row r="8402" spans="1:8" x14ac:dyDescent="0.25">
      <c r="A8402" s="793"/>
      <c r="E8402" s="176"/>
      <c r="F8402" s="176"/>
      <c r="G8402" s="177"/>
      <c r="H8402" s="177"/>
    </row>
    <row r="8403" spans="1:8" x14ac:dyDescent="0.25">
      <c r="A8403" s="793"/>
      <c r="E8403" s="176"/>
      <c r="F8403" s="176"/>
      <c r="G8403" s="177"/>
      <c r="H8403" s="177"/>
    </row>
    <row r="8404" spans="1:8" x14ac:dyDescent="0.25">
      <c r="A8404" s="793"/>
      <c r="E8404" s="176"/>
      <c r="F8404" s="176"/>
      <c r="G8404" s="177"/>
      <c r="H8404" s="177"/>
    </row>
    <row r="8405" spans="1:8" x14ac:dyDescent="0.25">
      <c r="A8405" s="793"/>
      <c r="E8405" s="176"/>
      <c r="F8405" s="176"/>
      <c r="G8405" s="177"/>
      <c r="H8405" s="177"/>
    </row>
    <row r="8406" spans="1:8" x14ac:dyDescent="0.25">
      <c r="A8406" s="793"/>
      <c r="E8406" s="176"/>
      <c r="F8406" s="176"/>
      <c r="G8406" s="177"/>
      <c r="H8406" s="177"/>
    </row>
    <row r="8407" spans="1:8" x14ac:dyDescent="0.25">
      <c r="A8407" s="793"/>
      <c r="E8407" s="176"/>
      <c r="F8407" s="176"/>
      <c r="G8407" s="177"/>
      <c r="H8407" s="177"/>
    </row>
    <row r="8408" spans="1:8" x14ac:dyDescent="0.25">
      <c r="A8408" s="793"/>
      <c r="E8408" s="176"/>
      <c r="F8408" s="176"/>
      <c r="G8408" s="177"/>
      <c r="H8408" s="177"/>
    </row>
    <row r="8409" spans="1:8" x14ac:dyDescent="0.25">
      <c r="A8409" s="793"/>
      <c r="E8409" s="176"/>
      <c r="F8409" s="176"/>
      <c r="G8409" s="177"/>
      <c r="H8409" s="177"/>
    </row>
    <row r="8410" spans="1:8" x14ac:dyDescent="0.25">
      <c r="A8410" s="793"/>
      <c r="E8410" s="176"/>
      <c r="F8410" s="176"/>
      <c r="G8410" s="177"/>
      <c r="H8410" s="177"/>
    </row>
    <row r="8411" spans="1:8" x14ac:dyDescent="0.25">
      <c r="A8411" s="793"/>
      <c r="E8411" s="176"/>
      <c r="F8411" s="176"/>
      <c r="G8411" s="177"/>
      <c r="H8411" s="177"/>
    </row>
    <row r="8412" spans="1:8" x14ac:dyDescent="0.25">
      <c r="A8412" s="793"/>
      <c r="E8412" s="176"/>
      <c r="F8412" s="176"/>
      <c r="G8412" s="177"/>
      <c r="H8412" s="177"/>
    </row>
    <row r="8413" spans="1:8" x14ac:dyDescent="0.25">
      <c r="A8413" s="793"/>
      <c r="E8413" s="176"/>
      <c r="F8413" s="176"/>
      <c r="G8413" s="177"/>
      <c r="H8413" s="177"/>
    </row>
    <row r="8414" spans="1:8" x14ac:dyDescent="0.25">
      <c r="A8414" s="793"/>
      <c r="E8414" s="176"/>
      <c r="F8414" s="176"/>
      <c r="G8414" s="177"/>
      <c r="H8414" s="177"/>
    </row>
    <row r="8415" spans="1:8" x14ac:dyDescent="0.25">
      <c r="A8415" s="793"/>
      <c r="E8415" s="176"/>
      <c r="F8415" s="176"/>
      <c r="G8415" s="177"/>
      <c r="H8415" s="177"/>
    </row>
    <row r="8416" spans="1:8" x14ac:dyDescent="0.25">
      <c r="A8416" s="793"/>
      <c r="E8416" s="176"/>
      <c r="F8416" s="176"/>
      <c r="G8416" s="177"/>
      <c r="H8416" s="177"/>
    </row>
    <row r="8417" spans="1:8" x14ac:dyDescent="0.25">
      <c r="A8417" s="793"/>
      <c r="E8417" s="176"/>
      <c r="F8417" s="176"/>
      <c r="G8417" s="177"/>
      <c r="H8417" s="177"/>
    </row>
    <row r="8418" spans="1:8" x14ac:dyDescent="0.25">
      <c r="A8418" s="793"/>
      <c r="E8418" s="176"/>
      <c r="F8418" s="176"/>
      <c r="G8418" s="177"/>
      <c r="H8418" s="177"/>
    </row>
    <row r="8419" spans="1:8" x14ac:dyDescent="0.25">
      <c r="A8419" s="793"/>
      <c r="E8419" s="176"/>
      <c r="F8419" s="176"/>
      <c r="G8419" s="177"/>
      <c r="H8419" s="177"/>
    </row>
    <row r="8420" spans="1:8" x14ac:dyDescent="0.25">
      <c r="A8420" s="793"/>
      <c r="E8420" s="176"/>
      <c r="F8420" s="176"/>
      <c r="G8420" s="177"/>
      <c r="H8420" s="177"/>
    </row>
    <row r="8421" spans="1:8" x14ac:dyDescent="0.25">
      <c r="A8421" s="793"/>
      <c r="E8421" s="176"/>
      <c r="F8421" s="176"/>
      <c r="G8421" s="177"/>
      <c r="H8421" s="177"/>
    </row>
    <row r="8422" spans="1:8" x14ac:dyDescent="0.25">
      <c r="A8422" s="793"/>
      <c r="E8422" s="176"/>
      <c r="F8422" s="176"/>
      <c r="G8422" s="177"/>
      <c r="H8422" s="177"/>
    </row>
    <row r="8423" spans="1:8" x14ac:dyDescent="0.25">
      <c r="A8423" s="793"/>
      <c r="E8423" s="176"/>
      <c r="F8423" s="176"/>
      <c r="G8423" s="177"/>
      <c r="H8423" s="177"/>
    </row>
    <row r="8424" spans="1:8" x14ac:dyDescent="0.25">
      <c r="A8424" s="793"/>
      <c r="E8424" s="176"/>
      <c r="F8424" s="176"/>
      <c r="G8424" s="177"/>
      <c r="H8424" s="177"/>
    </row>
    <row r="8425" spans="1:8" x14ac:dyDescent="0.25">
      <c r="A8425" s="793"/>
      <c r="E8425" s="176"/>
      <c r="F8425" s="176"/>
      <c r="G8425" s="177"/>
      <c r="H8425" s="177"/>
    </row>
    <row r="8426" spans="1:8" x14ac:dyDescent="0.25">
      <c r="A8426" s="793"/>
      <c r="E8426" s="176"/>
      <c r="F8426" s="176"/>
      <c r="G8426" s="177"/>
      <c r="H8426" s="177"/>
    </row>
    <row r="8427" spans="1:8" x14ac:dyDescent="0.25">
      <c r="A8427" s="793"/>
      <c r="E8427" s="176"/>
      <c r="F8427" s="176"/>
      <c r="G8427" s="177"/>
      <c r="H8427" s="177"/>
    </row>
    <row r="8428" spans="1:8" x14ac:dyDescent="0.25">
      <c r="A8428" s="793"/>
      <c r="E8428" s="176"/>
      <c r="F8428" s="176"/>
      <c r="G8428" s="177"/>
      <c r="H8428" s="177"/>
    </row>
    <row r="8429" spans="1:8" x14ac:dyDescent="0.25">
      <c r="A8429" s="793"/>
      <c r="E8429" s="176"/>
      <c r="F8429" s="176"/>
      <c r="G8429" s="177"/>
      <c r="H8429" s="177"/>
    </row>
    <row r="8430" spans="1:8" x14ac:dyDescent="0.25">
      <c r="A8430" s="793"/>
      <c r="E8430" s="176"/>
      <c r="F8430" s="176"/>
      <c r="G8430" s="177"/>
      <c r="H8430" s="177"/>
    </row>
    <row r="8431" spans="1:8" x14ac:dyDescent="0.25">
      <c r="A8431" s="793"/>
      <c r="E8431" s="176"/>
      <c r="F8431" s="176"/>
      <c r="G8431" s="177"/>
      <c r="H8431" s="177"/>
    </row>
    <row r="8432" spans="1:8" x14ac:dyDescent="0.25">
      <c r="A8432" s="793"/>
      <c r="E8432" s="176"/>
      <c r="F8432" s="176"/>
      <c r="G8432" s="177"/>
      <c r="H8432" s="177"/>
    </row>
    <row r="8433" spans="1:8" x14ac:dyDescent="0.25">
      <c r="A8433" s="793"/>
      <c r="E8433" s="176"/>
      <c r="F8433" s="176"/>
      <c r="G8433" s="177"/>
      <c r="H8433" s="177"/>
    </row>
    <row r="8434" spans="1:8" x14ac:dyDescent="0.25">
      <c r="A8434" s="793"/>
      <c r="E8434" s="176"/>
      <c r="F8434" s="176"/>
      <c r="G8434" s="177"/>
      <c r="H8434" s="177"/>
    </row>
    <row r="8435" spans="1:8" x14ac:dyDescent="0.25">
      <c r="A8435" s="793"/>
      <c r="E8435" s="176"/>
      <c r="F8435" s="176"/>
      <c r="G8435" s="177"/>
      <c r="H8435" s="177"/>
    </row>
    <row r="8436" spans="1:8" x14ac:dyDescent="0.25">
      <c r="A8436" s="793"/>
      <c r="E8436" s="176"/>
      <c r="F8436" s="176"/>
      <c r="G8436" s="177"/>
      <c r="H8436" s="177"/>
    </row>
    <row r="8437" spans="1:8" x14ac:dyDescent="0.25">
      <c r="A8437" s="793"/>
      <c r="E8437" s="176"/>
      <c r="F8437" s="176"/>
      <c r="G8437" s="177"/>
      <c r="H8437" s="177"/>
    </row>
    <row r="8438" spans="1:8" x14ac:dyDescent="0.25">
      <c r="A8438" s="793"/>
      <c r="E8438" s="176"/>
      <c r="F8438" s="176"/>
      <c r="G8438" s="177"/>
      <c r="H8438" s="177"/>
    </row>
    <row r="8439" spans="1:8" x14ac:dyDescent="0.25">
      <c r="A8439" s="793"/>
      <c r="E8439" s="176"/>
      <c r="F8439" s="176"/>
      <c r="G8439" s="177"/>
      <c r="H8439" s="177"/>
    </row>
    <row r="8440" spans="1:8" x14ac:dyDescent="0.25">
      <c r="A8440" s="793"/>
      <c r="E8440" s="176"/>
      <c r="F8440" s="176"/>
      <c r="G8440" s="177"/>
      <c r="H8440" s="177"/>
    </row>
    <row r="8441" spans="1:8" x14ac:dyDescent="0.25">
      <c r="A8441" s="793"/>
      <c r="E8441" s="176"/>
      <c r="F8441" s="176"/>
      <c r="G8441" s="177"/>
      <c r="H8441" s="177"/>
    </row>
    <row r="8442" spans="1:8" x14ac:dyDescent="0.25">
      <c r="A8442" s="793"/>
      <c r="E8442" s="176"/>
      <c r="F8442" s="176"/>
      <c r="G8442" s="177"/>
      <c r="H8442" s="177"/>
    </row>
    <row r="8443" spans="1:8" x14ac:dyDescent="0.25">
      <c r="A8443" s="793"/>
      <c r="E8443" s="176"/>
      <c r="F8443" s="176"/>
      <c r="G8443" s="177"/>
      <c r="H8443" s="177"/>
    </row>
    <row r="8444" spans="1:8" x14ac:dyDescent="0.25">
      <c r="A8444" s="793"/>
      <c r="E8444" s="176"/>
      <c r="F8444" s="176"/>
      <c r="G8444" s="177"/>
      <c r="H8444" s="177"/>
    </row>
    <row r="8445" spans="1:8" x14ac:dyDescent="0.25">
      <c r="A8445" s="793"/>
      <c r="E8445" s="176"/>
      <c r="F8445" s="176"/>
      <c r="G8445" s="177"/>
      <c r="H8445" s="177"/>
    </row>
    <row r="8446" spans="1:8" x14ac:dyDescent="0.25">
      <c r="A8446" s="793"/>
      <c r="E8446" s="176"/>
      <c r="F8446" s="176"/>
      <c r="G8446" s="177"/>
      <c r="H8446" s="177"/>
    </row>
    <row r="8447" spans="1:8" x14ac:dyDescent="0.25">
      <c r="A8447" s="793"/>
      <c r="E8447" s="176"/>
      <c r="F8447" s="176"/>
      <c r="G8447" s="177"/>
      <c r="H8447" s="177"/>
    </row>
    <row r="8448" spans="1:8" x14ac:dyDescent="0.25">
      <c r="A8448" s="793"/>
      <c r="E8448" s="176"/>
      <c r="F8448" s="176"/>
      <c r="G8448" s="177"/>
      <c r="H8448" s="177"/>
    </row>
    <row r="8449" spans="1:8" x14ac:dyDescent="0.25">
      <c r="A8449" s="793"/>
      <c r="E8449" s="176"/>
      <c r="F8449" s="176"/>
      <c r="G8449" s="177"/>
      <c r="H8449" s="177"/>
    </row>
    <row r="8450" spans="1:8" x14ac:dyDescent="0.25">
      <c r="A8450" s="793"/>
      <c r="E8450" s="176"/>
      <c r="F8450" s="176"/>
      <c r="G8450" s="177"/>
      <c r="H8450" s="177"/>
    </row>
    <row r="8451" spans="1:8" x14ac:dyDescent="0.25">
      <c r="A8451" s="793"/>
      <c r="E8451" s="176"/>
      <c r="F8451" s="176"/>
      <c r="G8451" s="177"/>
      <c r="H8451" s="177"/>
    </row>
    <row r="8452" spans="1:8" x14ac:dyDescent="0.25">
      <c r="A8452" s="793"/>
      <c r="E8452" s="176"/>
      <c r="F8452" s="176"/>
      <c r="G8452" s="177"/>
      <c r="H8452" s="177"/>
    </row>
    <row r="8453" spans="1:8" x14ac:dyDescent="0.25">
      <c r="A8453" s="793"/>
      <c r="E8453" s="176"/>
      <c r="F8453" s="176"/>
      <c r="G8453" s="177"/>
      <c r="H8453" s="177"/>
    </row>
    <row r="8454" spans="1:8" x14ac:dyDescent="0.25">
      <c r="A8454" s="793"/>
      <c r="E8454" s="176"/>
      <c r="F8454" s="176"/>
      <c r="G8454" s="177"/>
      <c r="H8454" s="177"/>
    </row>
    <row r="8455" spans="1:8" x14ac:dyDescent="0.25">
      <c r="A8455" s="793"/>
      <c r="E8455" s="176"/>
      <c r="F8455" s="176"/>
      <c r="G8455" s="177"/>
      <c r="H8455" s="177"/>
    </row>
    <row r="8456" spans="1:8" x14ac:dyDescent="0.25">
      <c r="A8456" s="793"/>
      <c r="E8456" s="176"/>
      <c r="F8456" s="176"/>
      <c r="G8456" s="177"/>
      <c r="H8456" s="177"/>
    </row>
    <row r="8457" spans="1:8" x14ac:dyDescent="0.25">
      <c r="A8457" s="793"/>
      <c r="E8457" s="176"/>
      <c r="F8457" s="176"/>
      <c r="G8457" s="177"/>
      <c r="H8457" s="177"/>
    </row>
    <row r="8458" spans="1:8" x14ac:dyDescent="0.25">
      <c r="A8458" s="793"/>
      <c r="E8458" s="176"/>
      <c r="F8458" s="176"/>
      <c r="G8458" s="177"/>
      <c r="H8458" s="177"/>
    </row>
    <row r="8459" spans="1:8" x14ac:dyDescent="0.25">
      <c r="A8459" s="793"/>
      <c r="E8459" s="176"/>
      <c r="F8459" s="176"/>
      <c r="G8459" s="177"/>
      <c r="H8459" s="177"/>
    </row>
    <row r="8460" spans="1:8" x14ac:dyDescent="0.25">
      <c r="A8460" s="793"/>
      <c r="E8460" s="176"/>
      <c r="F8460" s="176"/>
      <c r="G8460" s="177"/>
      <c r="H8460" s="177"/>
    </row>
    <row r="8461" spans="1:8" x14ac:dyDescent="0.25">
      <c r="A8461" s="793"/>
      <c r="E8461" s="176"/>
      <c r="F8461" s="176"/>
      <c r="G8461" s="177"/>
      <c r="H8461" s="177"/>
    </row>
    <row r="8462" spans="1:8" x14ac:dyDescent="0.25">
      <c r="A8462" s="793"/>
      <c r="E8462" s="176"/>
      <c r="F8462" s="176"/>
      <c r="G8462" s="177"/>
      <c r="H8462" s="177"/>
    </row>
    <row r="8463" spans="1:8" x14ac:dyDescent="0.25">
      <c r="A8463" s="793"/>
      <c r="E8463" s="176"/>
      <c r="F8463" s="176"/>
      <c r="G8463" s="177"/>
      <c r="H8463" s="177"/>
    </row>
    <row r="8464" spans="1:8" x14ac:dyDescent="0.25">
      <c r="A8464" s="793"/>
      <c r="E8464" s="176"/>
      <c r="F8464" s="176"/>
      <c r="G8464" s="177"/>
      <c r="H8464" s="177"/>
    </row>
    <row r="8465" spans="1:8" x14ac:dyDescent="0.25">
      <c r="A8465" s="793"/>
      <c r="E8465" s="176"/>
      <c r="F8465" s="176"/>
      <c r="G8465" s="177"/>
      <c r="H8465" s="177"/>
    </row>
    <row r="8466" spans="1:8" x14ac:dyDescent="0.25">
      <c r="A8466" s="793"/>
      <c r="E8466" s="176"/>
      <c r="F8466" s="176"/>
      <c r="G8466" s="177"/>
      <c r="H8466" s="177"/>
    </row>
    <row r="8467" spans="1:8" x14ac:dyDescent="0.25">
      <c r="A8467" s="793"/>
      <c r="E8467" s="176"/>
      <c r="F8467" s="176"/>
      <c r="G8467" s="177"/>
      <c r="H8467" s="177"/>
    </row>
    <row r="8468" spans="1:8" x14ac:dyDescent="0.25">
      <c r="A8468" s="793"/>
      <c r="E8468" s="176"/>
      <c r="F8468" s="176"/>
      <c r="G8468" s="177"/>
      <c r="H8468" s="177"/>
    </row>
    <row r="8469" spans="1:8" x14ac:dyDescent="0.25">
      <c r="A8469" s="793"/>
      <c r="E8469" s="176"/>
      <c r="F8469" s="176"/>
      <c r="G8469" s="177"/>
      <c r="H8469" s="177"/>
    </row>
    <row r="8470" spans="1:8" x14ac:dyDescent="0.25">
      <c r="A8470" s="793"/>
      <c r="E8470" s="176"/>
      <c r="F8470" s="176"/>
      <c r="G8470" s="177"/>
      <c r="H8470" s="177"/>
    </row>
    <row r="8471" spans="1:8" x14ac:dyDescent="0.25">
      <c r="A8471" s="793"/>
      <c r="E8471" s="176"/>
      <c r="F8471" s="176"/>
      <c r="G8471" s="177"/>
      <c r="H8471" s="177"/>
    </row>
    <row r="8472" spans="1:8" x14ac:dyDescent="0.25">
      <c r="A8472" s="793"/>
      <c r="E8472" s="176"/>
      <c r="F8472" s="176"/>
      <c r="G8472" s="177"/>
      <c r="H8472" s="177"/>
    </row>
    <row r="8473" spans="1:8" x14ac:dyDescent="0.25">
      <c r="A8473" s="793"/>
      <c r="E8473" s="176"/>
      <c r="F8473" s="176"/>
      <c r="G8473" s="177"/>
      <c r="H8473" s="177"/>
    </row>
    <row r="8474" spans="1:8" x14ac:dyDescent="0.25">
      <c r="A8474" s="793"/>
      <c r="E8474" s="176"/>
      <c r="F8474" s="176"/>
      <c r="G8474" s="177"/>
      <c r="H8474" s="177"/>
    </row>
    <row r="8475" spans="1:8" x14ac:dyDescent="0.25">
      <c r="A8475" s="793"/>
      <c r="E8475" s="176"/>
      <c r="F8475" s="176"/>
      <c r="G8475" s="177"/>
      <c r="H8475" s="177"/>
    </row>
    <row r="8476" spans="1:8" x14ac:dyDescent="0.25">
      <c r="A8476" s="793"/>
      <c r="E8476" s="176"/>
      <c r="F8476" s="176"/>
      <c r="G8476" s="177"/>
      <c r="H8476" s="177"/>
    </row>
    <row r="8477" spans="1:8" x14ac:dyDescent="0.25">
      <c r="A8477" s="793"/>
      <c r="E8477" s="176"/>
      <c r="F8477" s="176"/>
      <c r="G8477" s="177"/>
      <c r="H8477" s="177"/>
    </row>
    <row r="8478" spans="1:8" x14ac:dyDescent="0.25">
      <c r="A8478" s="793"/>
      <c r="E8478" s="176"/>
      <c r="F8478" s="176"/>
      <c r="G8478" s="177"/>
      <c r="H8478" s="177"/>
    </row>
    <row r="8479" spans="1:8" x14ac:dyDescent="0.25">
      <c r="A8479" s="793"/>
      <c r="E8479" s="176"/>
      <c r="F8479" s="176"/>
      <c r="G8479" s="177"/>
      <c r="H8479" s="177"/>
    </row>
    <row r="8480" spans="1:8" x14ac:dyDescent="0.25">
      <c r="A8480" s="793"/>
      <c r="E8480" s="176"/>
      <c r="F8480" s="176"/>
      <c r="G8480" s="177"/>
      <c r="H8480" s="177"/>
    </row>
    <row r="8481" spans="1:8" x14ac:dyDescent="0.25">
      <c r="A8481" s="793"/>
      <c r="E8481" s="176"/>
      <c r="F8481" s="176"/>
      <c r="G8481" s="177"/>
      <c r="H8481" s="177"/>
    </row>
    <row r="8482" spans="1:8" x14ac:dyDescent="0.25">
      <c r="A8482" s="793"/>
      <c r="E8482" s="176"/>
      <c r="F8482" s="176"/>
      <c r="G8482" s="177"/>
      <c r="H8482" s="177"/>
    </row>
    <row r="8483" spans="1:8" x14ac:dyDescent="0.25">
      <c r="A8483" s="793"/>
      <c r="E8483" s="176"/>
      <c r="F8483" s="176"/>
      <c r="G8483" s="177"/>
      <c r="H8483" s="177"/>
    </row>
    <row r="8484" spans="1:8" x14ac:dyDescent="0.25">
      <c r="A8484" s="793"/>
      <c r="E8484" s="176"/>
      <c r="F8484" s="176"/>
      <c r="G8484" s="177"/>
      <c r="H8484" s="177"/>
    </row>
    <row r="8485" spans="1:8" x14ac:dyDescent="0.25">
      <c r="A8485" s="793"/>
      <c r="E8485" s="176"/>
      <c r="F8485" s="176"/>
      <c r="G8485" s="177"/>
      <c r="H8485" s="177"/>
    </row>
    <row r="8486" spans="1:8" x14ac:dyDescent="0.25">
      <c r="A8486" s="793"/>
      <c r="E8486" s="176"/>
      <c r="F8486" s="176"/>
      <c r="G8486" s="177"/>
      <c r="H8486" s="177"/>
    </row>
    <row r="8487" spans="1:8" x14ac:dyDescent="0.25">
      <c r="A8487" s="793"/>
      <c r="E8487" s="176"/>
      <c r="F8487" s="176"/>
      <c r="G8487" s="177"/>
      <c r="H8487" s="177"/>
    </row>
    <row r="8488" spans="1:8" x14ac:dyDescent="0.25">
      <c r="A8488" s="793"/>
      <c r="E8488" s="176"/>
      <c r="F8488" s="176"/>
      <c r="G8488" s="177"/>
      <c r="H8488" s="177"/>
    </row>
    <row r="8489" spans="1:8" x14ac:dyDescent="0.25">
      <c r="A8489" s="793"/>
      <c r="E8489" s="176"/>
      <c r="F8489" s="176"/>
      <c r="G8489" s="177"/>
      <c r="H8489" s="177"/>
    </row>
    <row r="8490" spans="1:8" x14ac:dyDescent="0.25">
      <c r="A8490" s="793"/>
      <c r="E8490" s="176"/>
      <c r="F8490" s="176"/>
      <c r="G8490" s="177"/>
      <c r="H8490" s="177"/>
    </row>
    <row r="8491" spans="1:8" x14ac:dyDescent="0.25">
      <c r="A8491" s="793"/>
      <c r="E8491" s="176"/>
      <c r="F8491" s="176"/>
      <c r="G8491" s="177"/>
      <c r="H8491" s="177"/>
    </row>
    <row r="8492" spans="1:8" x14ac:dyDescent="0.25">
      <c r="A8492" s="793"/>
      <c r="E8492" s="176"/>
      <c r="F8492" s="176"/>
      <c r="G8492" s="177"/>
      <c r="H8492" s="177"/>
    </row>
    <row r="8493" spans="1:8" x14ac:dyDescent="0.25">
      <c r="A8493" s="793"/>
      <c r="E8493" s="176"/>
      <c r="F8493" s="176"/>
      <c r="G8493" s="177"/>
      <c r="H8493" s="177"/>
    </row>
    <row r="8494" spans="1:8" x14ac:dyDescent="0.25">
      <c r="A8494" s="793"/>
      <c r="E8494" s="176"/>
      <c r="F8494" s="176"/>
      <c r="G8494" s="177"/>
      <c r="H8494" s="177"/>
    </row>
    <row r="8495" spans="1:8" x14ac:dyDescent="0.25">
      <c r="A8495" s="793"/>
      <c r="E8495" s="176"/>
      <c r="F8495" s="176"/>
      <c r="G8495" s="177"/>
      <c r="H8495" s="177"/>
    </row>
    <row r="8496" spans="1:8" x14ac:dyDescent="0.25">
      <c r="A8496" s="793"/>
      <c r="E8496" s="176"/>
      <c r="F8496" s="176"/>
      <c r="G8496" s="177"/>
      <c r="H8496" s="177"/>
    </row>
    <row r="8497" spans="1:8" x14ac:dyDescent="0.25">
      <c r="A8497" s="793"/>
      <c r="E8497" s="176"/>
      <c r="F8497" s="176"/>
      <c r="G8497" s="177"/>
      <c r="H8497" s="177"/>
    </row>
    <row r="8498" spans="1:8" x14ac:dyDescent="0.25">
      <c r="A8498" s="793"/>
      <c r="E8498" s="176"/>
      <c r="F8498" s="176"/>
      <c r="G8498" s="177"/>
      <c r="H8498" s="177"/>
    </row>
    <row r="8499" spans="1:8" x14ac:dyDescent="0.25">
      <c r="A8499" s="793"/>
      <c r="E8499" s="176"/>
      <c r="F8499" s="176"/>
      <c r="G8499" s="177"/>
      <c r="H8499" s="177"/>
    </row>
    <row r="8500" spans="1:8" x14ac:dyDescent="0.25">
      <c r="A8500" s="793"/>
      <c r="E8500" s="176"/>
      <c r="F8500" s="176"/>
      <c r="G8500" s="177"/>
      <c r="H8500" s="177"/>
    </row>
    <row r="8501" spans="1:8" x14ac:dyDescent="0.25">
      <c r="A8501" s="793"/>
      <c r="E8501" s="176"/>
      <c r="F8501" s="176"/>
      <c r="G8501" s="177"/>
      <c r="H8501" s="177"/>
    </row>
    <row r="8502" spans="1:8" x14ac:dyDescent="0.25">
      <c r="A8502" s="793"/>
      <c r="E8502" s="176"/>
      <c r="F8502" s="176"/>
      <c r="G8502" s="177"/>
      <c r="H8502" s="177"/>
    </row>
    <row r="8503" spans="1:8" x14ac:dyDescent="0.25">
      <c r="A8503" s="793"/>
      <c r="E8503" s="176"/>
      <c r="F8503" s="176"/>
      <c r="G8503" s="177"/>
      <c r="H8503" s="177"/>
    </row>
    <row r="8504" spans="1:8" x14ac:dyDescent="0.25">
      <c r="A8504" s="793"/>
      <c r="E8504" s="176"/>
      <c r="F8504" s="176"/>
      <c r="G8504" s="177"/>
      <c r="H8504" s="177"/>
    </row>
    <row r="8505" spans="1:8" x14ac:dyDescent="0.25">
      <c r="A8505" s="793"/>
      <c r="E8505" s="176"/>
      <c r="F8505" s="176"/>
      <c r="G8505" s="177"/>
      <c r="H8505" s="177"/>
    </row>
    <row r="8506" spans="1:8" x14ac:dyDescent="0.25">
      <c r="A8506" s="793"/>
      <c r="E8506" s="176"/>
      <c r="F8506" s="176"/>
      <c r="G8506" s="177"/>
      <c r="H8506" s="177"/>
    </row>
    <row r="8507" spans="1:8" x14ac:dyDescent="0.25">
      <c r="A8507" s="793"/>
      <c r="E8507" s="176"/>
      <c r="F8507" s="176"/>
      <c r="G8507" s="177"/>
      <c r="H8507" s="177"/>
    </row>
    <row r="8508" spans="1:8" x14ac:dyDescent="0.25">
      <c r="A8508" s="793"/>
      <c r="E8508" s="176"/>
      <c r="F8508" s="176"/>
      <c r="G8508" s="177"/>
      <c r="H8508" s="177"/>
    </row>
    <row r="8509" spans="1:8" x14ac:dyDescent="0.25">
      <c r="A8509" s="793"/>
      <c r="E8509" s="176"/>
      <c r="F8509" s="176"/>
      <c r="G8509" s="177"/>
      <c r="H8509" s="177"/>
    </row>
    <row r="8510" spans="1:8" x14ac:dyDescent="0.25">
      <c r="A8510" s="793"/>
      <c r="E8510" s="176"/>
      <c r="F8510" s="176"/>
      <c r="G8510" s="177"/>
      <c r="H8510" s="177"/>
    </row>
    <row r="8511" spans="1:8" x14ac:dyDescent="0.25">
      <c r="A8511" s="793"/>
      <c r="E8511" s="176"/>
      <c r="F8511" s="176"/>
      <c r="G8511" s="177"/>
      <c r="H8511" s="177"/>
    </row>
    <row r="8512" spans="1:8" x14ac:dyDescent="0.25">
      <c r="A8512" s="793"/>
      <c r="E8512" s="176"/>
      <c r="F8512" s="176"/>
      <c r="G8512" s="177"/>
      <c r="H8512" s="177"/>
    </row>
    <row r="8513" spans="1:8" x14ac:dyDescent="0.25">
      <c r="A8513" s="793"/>
      <c r="E8513" s="176"/>
      <c r="F8513" s="176"/>
      <c r="G8513" s="177"/>
      <c r="H8513" s="177"/>
    </row>
    <row r="8514" spans="1:8" x14ac:dyDescent="0.25">
      <c r="A8514" s="793"/>
      <c r="E8514" s="176"/>
      <c r="F8514" s="176"/>
      <c r="G8514" s="177"/>
      <c r="H8514" s="177"/>
    </row>
    <row r="8515" spans="1:8" x14ac:dyDescent="0.25">
      <c r="A8515" s="793"/>
      <c r="E8515" s="176"/>
      <c r="F8515" s="176"/>
      <c r="G8515" s="177"/>
      <c r="H8515" s="177"/>
    </row>
    <row r="8516" spans="1:8" x14ac:dyDescent="0.25">
      <c r="A8516" s="793"/>
      <c r="E8516" s="176"/>
      <c r="F8516" s="176"/>
      <c r="G8516" s="177"/>
      <c r="H8516" s="177"/>
    </row>
    <row r="8517" spans="1:8" x14ac:dyDescent="0.25">
      <c r="A8517" s="793"/>
      <c r="E8517" s="176"/>
      <c r="F8517" s="176"/>
      <c r="G8517" s="177"/>
      <c r="H8517" s="177"/>
    </row>
    <row r="8518" spans="1:8" x14ac:dyDescent="0.25">
      <c r="A8518" s="793"/>
      <c r="E8518" s="176"/>
      <c r="F8518" s="176"/>
      <c r="G8518" s="177"/>
      <c r="H8518" s="177"/>
    </row>
    <row r="8519" spans="1:8" x14ac:dyDescent="0.25">
      <c r="A8519" s="793"/>
      <c r="E8519" s="176"/>
      <c r="F8519" s="176"/>
      <c r="G8519" s="177"/>
      <c r="H8519" s="177"/>
    </row>
    <row r="8520" spans="1:8" x14ac:dyDescent="0.25">
      <c r="A8520" s="793"/>
      <c r="E8520" s="176"/>
      <c r="F8520" s="176"/>
      <c r="G8520" s="177"/>
      <c r="H8520" s="177"/>
    </row>
    <row r="8521" spans="1:8" x14ac:dyDescent="0.25">
      <c r="A8521" s="793"/>
      <c r="E8521" s="176"/>
      <c r="F8521" s="176"/>
      <c r="G8521" s="177"/>
      <c r="H8521" s="177"/>
    </row>
    <row r="8522" spans="1:8" x14ac:dyDescent="0.25">
      <c r="A8522" s="793"/>
      <c r="E8522" s="176"/>
      <c r="F8522" s="176"/>
      <c r="G8522" s="177"/>
      <c r="H8522" s="177"/>
    </row>
    <row r="8523" spans="1:8" x14ac:dyDescent="0.25">
      <c r="A8523" s="793"/>
      <c r="E8523" s="176"/>
      <c r="F8523" s="176"/>
      <c r="G8523" s="177"/>
      <c r="H8523" s="177"/>
    </row>
    <row r="8524" spans="1:8" x14ac:dyDescent="0.25">
      <c r="A8524" s="793"/>
      <c r="E8524" s="176"/>
      <c r="F8524" s="176"/>
      <c r="G8524" s="177"/>
      <c r="H8524" s="177"/>
    </row>
    <row r="8525" spans="1:8" x14ac:dyDescent="0.25">
      <c r="A8525" s="793"/>
      <c r="E8525" s="176"/>
      <c r="F8525" s="176"/>
      <c r="G8525" s="177"/>
      <c r="H8525" s="177"/>
    </row>
    <row r="8526" spans="1:8" x14ac:dyDescent="0.25">
      <c r="A8526" s="793"/>
      <c r="E8526" s="176"/>
      <c r="F8526" s="176"/>
      <c r="G8526" s="177"/>
      <c r="H8526" s="177"/>
    </row>
    <row r="8527" spans="1:8" x14ac:dyDescent="0.25">
      <c r="A8527" s="793"/>
      <c r="E8527" s="176"/>
      <c r="F8527" s="176"/>
      <c r="G8527" s="177"/>
      <c r="H8527" s="177"/>
    </row>
    <row r="8528" spans="1:8" x14ac:dyDescent="0.25">
      <c r="A8528" s="793"/>
      <c r="E8528" s="176"/>
      <c r="F8528" s="176"/>
      <c r="G8528" s="177"/>
      <c r="H8528" s="177"/>
    </row>
    <row r="8529" spans="1:8" x14ac:dyDescent="0.25">
      <c r="A8529" s="793"/>
      <c r="E8529" s="176"/>
      <c r="F8529" s="176"/>
      <c r="G8529" s="177"/>
      <c r="H8529" s="177"/>
    </row>
    <row r="8530" spans="1:8" x14ac:dyDescent="0.25">
      <c r="A8530" s="793"/>
      <c r="E8530" s="176"/>
      <c r="F8530" s="176"/>
      <c r="G8530" s="177"/>
      <c r="H8530" s="177"/>
    </row>
    <row r="8531" spans="1:8" x14ac:dyDescent="0.25">
      <c r="A8531" s="793"/>
      <c r="E8531" s="176"/>
      <c r="F8531" s="176"/>
      <c r="G8531" s="177"/>
      <c r="H8531" s="177"/>
    </row>
    <row r="8532" spans="1:8" x14ac:dyDescent="0.25">
      <c r="A8532" s="793"/>
      <c r="E8532" s="176"/>
      <c r="F8532" s="176"/>
      <c r="G8532" s="177"/>
      <c r="H8532" s="177"/>
    </row>
    <row r="8533" spans="1:8" x14ac:dyDescent="0.25">
      <c r="A8533" s="793"/>
      <c r="E8533" s="176"/>
      <c r="F8533" s="176"/>
      <c r="G8533" s="177"/>
      <c r="H8533" s="177"/>
    </row>
    <row r="8534" spans="1:8" x14ac:dyDescent="0.25">
      <c r="A8534" s="793"/>
      <c r="E8534" s="176"/>
      <c r="F8534" s="176"/>
      <c r="G8534" s="177"/>
      <c r="H8534" s="177"/>
    </row>
    <row r="8535" spans="1:8" x14ac:dyDescent="0.25">
      <c r="A8535" s="793"/>
      <c r="E8535" s="176"/>
      <c r="F8535" s="176"/>
      <c r="G8535" s="177"/>
      <c r="H8535" s="177"/>
    </row>
    <row r="8536" spans="1:8" x14ac:dyDescent="0.25">
      <c r="A8536" s="793"/>
      <c r="E8536" s="176"/>
      <c r="F8536" s="176"/>
      <c r="G8536" s="177"/>
      <c r="H8536" s="177"/>
    </row>
    <row r="8537" spans="1:8" x14ac:dyDescent="0.25">
      <c r="A8537" s="793"/>
      <c r="E8537" s="176"/>
      <c r="F8537" s="176"/>
      <c r="G8537" s="177"/>
      <c r="H8537" s="177"/>
    </row>
    <row r="8538" spans="1:8" x14ac:dyDescent="0.25">
      <c r="A8538" s="793"/>
      <c r="E8538" s="176"/>
      <c r="F8538" s="176"/>
      <c r="G8538" s="177"/>
      <c r="H8538" s="177"/>
    </row>
    <row r="8539" spans="1:8" x14ac:dyDescent="0.25">
      <c r="A8539" s="793"/>
      <c r="E8539" s="176"/>
      <c r="F8539" s="176"/>
      <c r="G8539" s="177"/>
      <c r="H8539" s="177"/>
    </row>
    <row r="8540" spans="1:8" x14ac:dyDescent="0.25">
      <c r="A8540" s="793"/>
      <c r="E8540" s="176"/>
      <c r="F8540" s="176"/>
      <c r="G8540" s="177"/>
      <c r="H8540" s="177"/>
    </row>
    <row r="8541" spans="1:8" x14ac:dyDescent="0.25">
      <c r="A8541" s="793"/>
      <c r="E8541" s="176"/>
      <c r="F8541" s="176"/>
      <c r="G8541" s="177"/>
      <c r="H8541" s="177"/>
    </row>
    <row r="8542" spans="1:8" x14ac:dyDescent="0.25">
      <c r="A8542" s="793"/>
      <c r="E8542" s="176"/>
      <c r="F8542" s="176"/>
      <c r="G8542" s="177"/>
      <c r="H8542" s="177"/>
    </row>
    <row r="8543" spans="1:8" x14ac:dyDescent="0.25">
      <c r="A8543" s="793"/>
      <c r="E8543" s="176"/>
      <c r="F8543" s="176"/>
      <c r="G8543" s="177"/>
      <c r="H8543" s="177"/>
    </row>
    <row r="8544" spans="1:8" x14ac:dyDescent="0.25">
      <c r="A8544" s="793"/>
      <c r="E8544" s="176"/>
      <c r="F8544" s="176"/>
      <c r="G8544" s="177"/>
      <c r="H8544" s="177"/>
    </row>
    <row r="8545" spans="1:8" x14ac:dyDescent="0.25">
      <c r="A8545" s="793"/>
      <c r="E8545" s="176"/>
      <c r="F8545" s="176"/>
      <c r="G8545" s="177"/>
      <c r="H8545" s="177"/>
    </row>
    <row r="8546" spans="1:8" x14ac:dyDescent="0.25">
      <c r="A8546" s="793"/>
      <c r="E8546" s="176"/>
      <c r="F8546" s="176"/>
      <c r="G8546" s="177"/>
      <c r="H8546" s="177"/>
    </row>
    <row r="8547" spans="1:8" x14ac:dyDescent="0.25">
      <c r="A8547" s="793"/>
      <c r="E8547" s="176"/>
      <c r="F8547" s="176"/>
      <c r="G8547" s="177"/>
      <c r="H8547" s="177"/>
    </row>
    <row r="8548" spans="1:8" x14ac:dyDescent="0.25">
      <c r="A8548" s="793"/>
      <c r="E8548" s="176"/>
      <c r="F8548" s="176"/>
      <c r="G8548" s="177"/>
      <c r="H8548" s="177"/>
    </row>
    <row r="8549" spans="1:8" x14ac:dyDescent="0.25">
      <c r="A8549" s="793"/>
      <c r="E8549" s="176"/>
      <c r="F8549" s="176"/>
      <c r="G8549" s="177"/>
      <c r="H8549" s="177"/>
    </row>
    <row r="8550" spans="1:8" x14ac:dyDescent="0.25">
      <c r="A8550" s="793"/>
      <c r="E8550" s="176"/>
      <c r="F8550" s="176"/>
      <c r="G8550" s="177"/>
      <c r="H8550" s="177"/>
    </row>
    <row r="8551" spans="1:8" x14ac:dyDescent="0.25">
      <c r="A8551" s="793"/>
      <c r="E8551" s="176"/>
      <c r="F8551" s="176"/>
      <c r="G8551" s="177"/>
      <c r="H8551" s="177"/>
    </row>
    <row r="8552" spans="1:8" x14ac:dyDescent="0.25">
      <c r="A8552" s="793"/>
      <c r="E8552" s="176"/>
      <c r="F8552" s="176"/>
      <c r="G8552" s="177"/>
      <c r="H8552" s="177"/>
    </row>
    <row r="8553" spans="1:8" x14ac:dyDescent="0.25">
      <c r="A8553" s="793"/>
      <c r="E8553" s="176"/>
      <c r="F8553" s="176"/>
      <c r="G8553" s="177"/>
      <c r="H8553" s="177"/>
    </row>
    <row r="8554" spans="1:8" x14ac:dyDescent="0.25">
      <c r="A8554" s="793"/>
      <c r="E8554" s="176"/>
      <c r="F8554" s="176"/>
      <c r="G8554" s="177"/>
      <c r="H8554" s="177"/>
    </row>
    <row r="8555" spans="1:8" x14ac:dyDescent="0.25">
      <c r="A8555" s="793"/>
      <c r="E8555" s="176"/>
      <c r="F8555" s="176"/>
      <c r="G8555" s="177"/>
      <c r="H8555" s="177"/>
    </row>
    <row r="8556" spans="1:8" x14ac:dyDescent="0.25">
      <c r="A8556" s="793"/>
      <c r="E8556" s="176"/>
      <c r="F8556" s="176"/>
      <c r="G8556" s="177"/>
      <c r="H8556" s="177"/>
    </row>
    <row r="8557" spans="1:8" x14ac:dyDescent="0.25">
      <c r="A8557" s="793"/>
      <c r="E8557" s="176"/>
      <c r="F8557" s="176"/>
      <c r="G8557" s="177"/>
      <c r="H8557" s="177"/>
    </row>
    <row r="8558" spans="1:8" x14ac:dyDescent="0.25">
      <c r="A8558" s="793"/>
      <c r="E8558" s="176"/>
      <c r="F8558" s="176"/>
      <c r="G8558" s="177"/>
      <c r="H8558" s="177"/>
    </row>
    <row r="8559" spans="1:8" x14ac:dyDescent="0.25">
      <c r="A8559" s="793"/>
      <c r="E8559" s="176"/>
      <c r="F8559" s="176"/>
      <c r="G8559" s="177"/>
      <c r="H8559" s="177"/>
    </row>
    <row r="8560" spans="1:8" x14ac:dyDescent="0.25">
      <c r="A8560" s="793"/>
      <c r="E8560" s="176"/>
      <c r="F8560" s="176"/>
      <c r="G8560" s="177"/>
      <c r="H8560" s="177"/>
    </row>
    <row r="8561" spans="1:8" x14ac:dyDescent="0.25">
      <c r="A8561" s="793"/>
      <c r="E8561" s="176"/>
      <c r="F8561" s="176"/>
      <c r="G8561" s="177"/>
      <c r="H8561" s="177"/>
    </row>
    <row r="8562" spans="1:8" x14ac:dyDescent="0.25">
      <c r="A8562" s="793"/>
      <c r="E8562" s="176"/>
      <c r="F8562" s="176"/>
      <c r="G8562" s="177"/>
      <c r="H8562" s="177"/>
    </row>
    <row r="8563" spans="1:8" x14ac:dyDescent="0.25">
      <c r="A8563" s="793"/>
      <c r="E8563" s="176"/>
      <c r="F8563" s="176"/>
      <c r="G8563" s="177"/>
      <c r="H8563" s="177"/>
    </row>
    <row r="8564" spans="1:8" x14ac:dyDescent="0.25">
      <c r="A8564" s="793"/>
      <c r="E8564" s="176"/>
      <c r="F8564" s="176"/>
      <c r="G8564" s="177"/>
      <c r="H8564" s="177"/>
    </row>
    <row r="8565" spans="1:8" x14ac:dyDescent="0.25">
      <c r="A8565" s="793"/>
      <c r="E8565" s="176"/>
      <c r="F8565" s="176"/>
      <c r="G8565" s="177"/>
      <c r="H8565" s="177"/>
    </row>
    <row r="8566" spans="1:8" x14ac:dyDescent="0.25">
      <c r="A8566" s="793"/>
      <c r="E8566" s="176"/>
      <c r="F8566" s="176"/>
      <c r="G8566" s="177"/>
      <c r="H8566" s="177"/>
    </row>
    <row r="8567" spans="1:8" x14ac:dyDescent="0.25">
      <c r="A8567" s="793"/>
      <c r="E8567" s="176"/>
      <c r="F8567" s="176"/>
      <c r="G8567" s="177"/>
      <c r="H8567" s="177"/>
    </row>
    <row r="8568" spans="1:8" x14ac:dyDescent="0.25">
      <c r="A8568" s="793"/>
      <c r="E8568" s="176"/>
      <c r="F8568" s="176"/>
      <c r="G8568" s="177"/>
      <c r="H8568" s="177"/>
    </row>
    <row r="8569" spans="1:8" x14ac:dyDescent="0.25">
      <c r="A8569" s="793"/>
      <c r="E8569" s="176"/>
      <c r="F8569" s="176"/>
      <c r="G8569" s="177"/>
      <c r="H8569" s="177"/>
    </row>
    <row r="8570" spans="1:8" x14ac:dyDescent="0.25">
      <c r="A8570" s="793"/>
      <c r="E8570" s="176"/>
      <c r="F8570" s="176"/>
      <c r="G8570" s="177"/>
      <c r="H8570" s="177"/>
    </row>
    <row r="8571" spans="1:8" x14ac:dyDescent="0.25">
      <c r="A8571" s="793"/>
      <c r="E8571" s="176"/>
      <c r="F8571" s="176"/>
      <c r="G8571" s="177"/>
      <c r="H8571" s="177"/>
    </row>
    <row r="8572" spans="1:8" x14ac:dyDescent="0.25">
      <c r="A8572" s="793"/>
      <c r="E8572" s="176"/>
      <c r="F8572" s="176"/>
      <c r="G8572" s="177"/>
      <c r="H8572" s="177"/>
    </row>
    <row r="8573" spans="1:8" x14ac:dyDescent="0.25">
      <c r="A8573" s="793"/>
      <c r="E8573" s="176"/>
      <c r="F8573" s="176"/>
      <c r="G8573" s="177"/>
      <c r="H8573" s="177"/>
    </row>
    <row r="8574" spans="1:8" x14ac:dyDescent="0.25">
      <c r="A8574" s="793"/>
      <c r="E8574" s="176"/>
      <c r="F8574" s="176"/>
      <c r="G8574" s="177"/>
      <c r="H8574" s="177"/>
    </row>
    <row r="8575" spans="1:8" x14ac:dyDescent="0.25">
      <c r="A8575" s="793"/>
      <c r="E8575" s="176"/>
      <c r="F8575" s="176"/>
      <c r="G8575" s="177"/>
      <c r="H8575" s="177"/>
    </row>
    <row r="8576" spans="1:8" x14ac:dyDescent="0.25">
      <c r="A8576" s="793"/>
      <c r="E8576" s="176"/>
      <c r="F8576" s="176"/>
      <c r="G8576" s="177"/>
      <c r="H8576" s="177"/>
    </row>
    <row r="8577" spans="1:8" x14ac:dyDescent="0.25">
      <c r="A8577" s="793"/>
      <c r="E8577" s="176"/>
      <c r="F8577" s="176"/>
      <c r="G8577" s="177"/>
      <c r="H8577" s="177"/>
    </row>
    <row r="8578" spans="1:8" x14ac:dyDescent="0.25">
      <c r="A8578" s="793"/>
      <c r="E8578" s="176"/>
      <c r="F8578" s="176"/>
      <c r="G8578" s="177"/>
      <c r="H8578" s="177"/>
    </row>
    <row r="8579" spans="1:8" x14ac:dyDescent="0.25">
      <c r="A8579" s="793"/>
      <c r="E8579" s="176"/>
      <c r="F8579" s="176"/>
      <c r="G8579" s="177"/>
      <c r="H8579" s="177"/>
    </row>
    <row r="8580" spans="1:8" x14ac:dyDescent="0.25">
      <c r="A8580" s="793"/>
      <c r="E8580" s="176"/>
      <c r="F8580" s="176"/>
      <c r="G8580" s="177"/>
      <c r="H8580" s="177"/>
    </row>
    <row r="8581" spans="1:8" x14ac:dyDescent="0.25">
      <c r="A8581" s="793"/>
      <c r="E8581" s="176"/>
      <c r="F8581" s="176"/>
      <c r="G8581" s="177"/>
      <c r="H8581" s="177"/>
    </row>
    <row r="8582" spans="1:8" x14ac:dyDescent="0.25">
      <c r="A8582" s="793"/>
      <c r="E8582" s="176"/>
      <c r="F8582" s="176"/>
      <c r="G8582" s="177"/>
      <c r="H8582" s="177"/>
    </row>
    <row r="8583" spans="1:8" x14ac:dyDescent="0.25">
      <c r="A8583" s="793"/>
      <c r="E8583" s="176"/>
      <c r="F8583" s="176"/>
      <c r="G8583" s="177"/>
      <c r="H8583" s="177"/>
    </row>
    <row r="8584" spans="1:8" x14ac:dyDescent="0.25">
      <c r="A8584" s="793"/>
      <c r="E8584" s="176"/>
      <c r="F8584" s="176"/>
      <c r="G8584" s="177"/>
      <c r="H8584" s="177"/>
    </row>
    <row r="8585" spans="1:8" x14ac:dyDescent="0.25">
      <c r="A8585" s="793"/>
      <c r="E8585" s="176"/>
      <c r="F8585" s="176"/>
      <c r="G8585" s="177"/>
      <c r="H8585" s="177"/>
    </row>
    <row r="8586" spans="1:8" x14ac:dyDescent="0.25">
      <c r="A8586" s="793"/>
      <c r="E8586" s="176"/>
      <c r="F8586" s="176"/>
      <c r="G8586" s="177"/>
      <c r="H8586" s="177"/>
    </row>
    <row r="8587" spans="1:8" x14ac:dyDescent="0.25">
      <c r="A8587" s="793"/>
      <c r="E8587" s="176"/>
      <c r="F8587" s="176"/>
      <c r="G8587" s="177"/>
      <c r="H8587" s="177"/>
    </row>
    <row r="8588" spans="1:8" x14ac:dyDescent="0.25">
      <c r="A8588" s="793"/>
      <c r="E8588" s="176"/>
      <c r="F8588" s="176"/>
      <c r="G8588" s="177"/>
      <c r="H8588" s="177"/>
    </row>
    <row r="8589" spans="1:8" x14ac:dyDescent="0.25">
      <c r="A8589" s="793"/>
      <c r="E8589" s="176"/>
      <c r="F8589" s="176"/>
      <c r="G8589" s="177"/>
      <c r="H8589" s="177"/>
    </row>
    <row r="8590" spans="1:8" x14ac:dyDescent="0.25">
      <c r="A8590" s="793"/>
      <c r="E8590" s="176"/>
      <c r="F8590" s="176"/>
      <c r="G8590" s="177"/>
      <c r="H8590" s="177"/>
    </row>
    <row r="8591" spans="1:8" x14ac:dyDescent="0.25">
      <c r="A8591" s="793"/>
      <c r="E8591" s="176"/>
      <c r="F8591" s="176"/>
      <c r="G8591" s="177"/>
      <c r="H8591" s="177"/>
    </row>
    <row r="8592" spans="1:8" x14ac:dyDescent="0.25">
      <c r="A8592" s="793"/>
      <c r="E8592" s="176"/>
      <c r="F8592" s="176"/>
      <c r="G8592" s="177"/>
      <c r="H8592" s="177"/>
    </row>
    <row r="8593" spans="1:8" x14ac:dyDescent="0.25">
      <c r="A8593" s="793"/>
      <c r="E8593" s="176"/>
      <c r="F8593" s="176"/>
      <c r="G8593" s="177"/>
      <c r="H8593" s="177"/>
    </row>
    <row r="8594" spans="1:8" x14ac:dyDescent="0.25">
      <c r="A8594" s="793"/>
      <c r="E8594" s="176"/>
      <c r="F8594" s="176"/>
      <c r="G8594" s="177"/>
      <c r="H8594" s="177"/>
    </row>
    <row r="8595" spans="1:8" x14ac:dyDescent="0.25">
      <c r="A8595" s="793"/>
      <c r="E8595" s="176"/>
      <c r="F8595" s="176"/>
      <c r="G8595" s="177"/>
      <c r="H8595" s="177"/>
    </row>
    <row r="8596" spans="1:8" x14ac:dyDescent="0.25">
      <c r="A8596" s="793"/>
      <c r="E8596" s="176"/>
      <c r="F8596" s="176"/>
      <c r="G8596" s="177"/>
      <c r="H8596" s="177"/>
    </row>
    <row r="8597" spans="1:8" x14ac:dyDescent="0.25">
      <c r="A8597" s="793"/>
      <c r="E8597" s="176"/>
      <c r="F8597" s="176"/>
      <c r="G8597" s="177"/>
      <c r="H8597" s="177"/>
    </row>
    <row r="8598" spans="1:8" x14ac:dyDescent="0.25">
      <c r="A8598" s="793"/>
      <c r="E8598" s="176"/>
      <c r="F8598" s="176"/>
      <c r="G8598" s="177"/>
      <c r="H8598" s="177"/>
    </row>
    <row r="8599" spans="1:8" x14ac:dyDescent="0.25">
      <c r="A8599" s="793"/>
      <c r="E8599" s="176"/>
      <c r="F8599" s="176"/>
      <c r="G8599" s="177"/>
      <c r="H8599" s="177"/>
    </row>
    <row r="8600" spans="1:8" x14ac:dyDescent="0.25">
      <c r="A8600" s="793"/>
      <c r="E8600" s="176"/>
      <c r="F8600" s="176"/>
      <c r="G8600" s="177"/>
      <c r="H8600" s="177"/>
    </row>
    <row r="8601" spans="1:8" x14ac:dyDescent="0.25">
      <c r="A8601" s="793"/>
      <c r="E8601" s="176"/>
      <c r="F8601" s="176"/>
      <c r="G8601" s="177"/>
      <c r="H8601" s="177"/>
    </row>
    <row r="8602" spans="1:8" x14ac:dyDescent="0.25">
      <c r="A8602" s="793"/>
      <c r="E8602" s="176"/>
      <c r="F8602" s="176"/>
      <c r="G8602" s="177"/>
      <c r="H8602" s="177"/>
    </row>
    <row r="8603" spans="1:8" x14ac:dyDescent="0.25">
      <c r="A8603" s="793"/>
      <c r="E8603" s="176"/>
      <c r="F8603" s="176"/>
      <c r="G8603" s="177"/>
      <c r="H8603" s="177"/>
    </row>
    <row r="8604" spans="1:8" x14ac:dyDescent="0.25">
      <c r="A8604" s="793"/>
      <c r="E8604" s="176"/>
      <c r="F8604" s="176"/>
      <c r="G8604" s="177"/>
      <c r="H8604" s="177"/>
    </row>
    <row r="8605" spans="1:8" x14ac:dyDescent="0.25">
      <c r="A8605" s="793"/>
      <c r="E8605" s="176"/>
      <c r="F8605" s="176"/>
      <c r="G8605" s="177"/>
      <c r="H8605" s="177"/>
    </row>
    <row r="8606" spans="1:8" x14ac:dyDescent="0.25">
      <c r="A8606" s="793"/>
      <c r="E8606" s="176"/>
      <c r="F8606" s="176"/>
      <c r="G8606" s="177"/>
      <c r="H8606" s="177"/>
    </row>
    <row r="8607" spans="1:8" x14ac:dyDescent="0.25">
      <c r="A8607" s="793"/>
      <c r="E8607" s="176"/>
      <c r="F8607" s="176"/>
      <c r="G8607" s="177"/>
      <c r="H8607" s="177"/>
    </row>
    <row r="8608" spans="1:8" x14ac:dyDescent="0.25">
      <c r="A8608" s="793"/>
      <c r="E8608" s="176"/>
      <c r="F8608" s="176"/>
      <c r="G8608" s="177"/>
      <c r="H8608" s="177"/>
    </row>
    <row r="8609" spans="1:8" x14ac:dyDescent="0.25">
      <c r="A8609" s="793"/>
      <c r="E8609" s="176"/>
      <c r="F8609" s="176"/>
      <c r="G8609" s="177"/>
      <c r="H8609" s="177"/>
    </row>
    <row r="8610" spans="1:8" x14ac:dyDescent="0.25">
      <c r="A8610" s="793"/>
      <c r="E8610" s="176"/>
      <c r="F8610" s="176"/>
      <c r="G8610" s="177"/>
      <c r="H8610" s="177"/>
    </row>
    <row r="8611" spans="1:8" x14ac:dyDescent="0.25">
      <c r="A8611" s="793"/>
      <c r="E8611" s="176"/>
      <c r="F8611" s="176"/>
      <c r="G8611" s="177"/>
      <c r="H8611" s="177"/>
    </row>
    <row r="8612" spans="1:8" x14ac:dyDescent="0.25">
      <c r="A8612" s="793"/>
      <c r="E8612" s="176"/>
      <c r="F8612" s="176"/>
      <c r="G8612" s="177"/>
      <c r="H8612" s="177"/>
    </row>
    <row r="8613" spans="1:8" x14ac:dyDescent="0.25">
      <c r="A8613" s="793"/>
      <c r="E8613" s="176"/>
      <c r="F8613" s="176"/>
      <c r="G8613" s="177"/>
      <c r="H8613" s="177"/>
    </row>
    <row r="8614" spans="1:8" x14ac:dyDescent="0.25">
      <c r="A8614" s="793"/>
      <c r="E8614" s="176"/>
      <c r="F8614" s="176"/>
      <c r="G8614" s="177"/>
      <c r="H8614" s="177"/>
    </row>
    <row r="8615" spans="1:8" x14ac:dyDescent="0.25">
      <c r="A8615" s="793"/>
      <c r="E8615" s="176"/>
      <c r="F8615" s="176"/>
      <c r="G8615" s="177"/>
      <c r="H8615" s="177"/>
    </row>
    <row r="8616" spans="1:8" x14ac:dyDescent="0.25">
      <c r="A8616" s="793"/>
      <c r="E8616" s="176"/>
      <c r="F8616" s="176"/>
      <c r="G8616" s="177"/>
      <c r="H8616" s="177"/>
    </row>
    <row r="8617" spans="1:8" x14ac:dyDescent="0.25">
      <c r="A8617" s="793"/>
      <c r="E8617" s="176"/>
      <c r="F8617" s="176"/>
      <c r="G8617" s="177"/>
      <c r="H8617" s="177"/>
    </row>
    <row r="8618" spans="1:8" x14ac:dyDescent="0.25">
      <c r="A8618" s="793"/>
      <c r="E8618" s="176"/>
      <c r="F8618" s="176"/>
      <c r="G8618" s="177"/>
      <c r="H8618" s="177"/>
    </row>
    <row r="8619" spans="1:8" x14ac:dyDescent="0.25">
      <c r="A8619" s="793"/>
      <c r="E8619" s="176"/>
      <c r="F8619" s="176"/>
      <c r="G8619" s="177"/>
      <c r="H8619" s="177"/>
    </row>
    <row r="8620" spans="1:8" x14ac:dyDescent="0.25">
      <c r="A8620" s="793"/>
      <c r="E8620" s="176"/>
      <c r="F8620" s="176"/>
      <c r="G8620" s="177"/>
      <c r="H8620" s="177"/>
    </row>
    <row r="8621" spans="1:8" x14ac:dyDescent="0.25">
      <c r="A8621" s="793"/>
      <c r="E8621" s="176"/>
      <c r="F8621" s="176"/>
      <c r="G8621" s="177"/>
      <c r="H8621" s="177"/>
    </row>
    <row r="8622" spans="1:8" x14ac:dyDescent="0.25">
      <c r="A8622" s="793"/>
      <c r="E8622" s="176"/>
      <c r="F8622" s="176"/>
      <c r="G8622" s="177"/>
      <c r="H8622" s="177"/>
    </row>
    <row r="8623" spans="1:8" x14ac:dyDescent="0.25">
      <c r="A8623" s="793"/>
      <c r="E8623" s="176"/>
      <c r="F8623" s="176"/>
      <c r="G8623" s="177"/>
      <c r="H8623" s="177"/>
    </row>
    <row r="8624" spans="1:8" x14ac:dyDescent="0.25">
      <c r="A8624" s="793"/>
      <c r="E8624" s="176"/>
      <c r="F8624" s="176"/>
      <c r="G8624" s="177"/>
      <c r="H8624" s="177"/>
    </row>
    <row r="8625" spans="1:8" x14ac:dyDescent="0.25">
      <c r="A8625" s="793"/>
      <c r="E8625" s="176"/>
      <c r="F8625" s="176"/>
      <c r="G8625" s="177"/>
      <c r="H8625" s="177"/>
    </row>
    <row r="8626" spans="1:8" x14ac:dyDescent="0.25">
      <c r="A8626" s="793"/>
      <c r="E8626" s="176"/>
      <c r="F8626" s="176"/>
      <c r="G8626" s="177"/>
      <c r="H8626" s="177"/>
    </row>
    <row r="8627" spans="1:8" x14ac:dyDescent="0.25">
      <c r="A8627" s="793"/>
      <c r="E8627" s="176"/>
      <c r="F8627" s="176"/>
      <c r="G8627" s="177"/>
      <c r="H8627" s="177"/>
    </row>
    <row r="8628" spans="1:8" x14ac:dyDescent="0.25">
      <c r="A8628" s="793"/>
      <c r="E8628" s="176"/>
      <c r="F8628" s="176"/>
      <c r="G8628" s="177"/>
      <c r="H8628" s="177"/>
    </row>
    <row r="8629" spans="1:8" x14ac:dyDescent="0.25">
      <c r="A8629" s="793"/>
      <c r="E8629" s="176"/>
      <c r="F8629" s="176"/>
      <c r="G8629" s="177"/>
      <c r="H8629" s="177"/>
    </row>
    <row r="8630" spans="1:8" x14ac:dyDescent="0.25">
      <c r="A8630" s="793"/>
      <c r="E8630" s="176"/>
      <c r="F8630" s="176"/>
      <c r="G8630" s="177"/>
      <c r="H8630" s="177"/>
    </row>
    <row r="8631" spans="1:8" x14ac:dyDescent="0.25">
      <c r="A8631" s="793"/>
      <c r="E8631" s="176"/>
      <c r="F8631" s="176"/>
      <c r="G8631" s="177"/>
      <c r="H8631" s="177"/>
    </row>
    <row r="8632" spans="1:8" x14ac:dyDescent="0.25">
      <c r="A8632" s="793"/>
      <c r="E8632" s="176"/>
      <c r="F8632" s="176"/>
      <c r="G8632" s="177"/>
      <c r="H8632" s="177"/>
    </row>
    <row r="8633" spans="1:8" x14ac:dyDescent="0.25">
      <c r="A8633" s="793"/>
      <c r="E8633" s="176"/>
      <c r="F8633" s="176"/>
      <c r="G8633" s="177"/>
      <c r="H8633" s="177"/>
    </row>
    <row r="8634" spans="1:8" x14ac:dyDescent="0.25">
      <c r="A8634" s="793"/>
      <c r="E8634" s="176"/>
      <c r="F8634" s="176"/>
      <c r="G8634" s="177"/>
      <c r="H8634" s="177"/>
    </row>
    <row r="8635" spans="1:8" x14ac:dyDescent="0.25">
      <c r="A8635" s="793"/>
      <c r="E8635" s="176"/>
      <c r="F8635" s="176"/>
      <c r="G8635" s="177"/>
      <c r="H8635" s="177"/>
    </row>
    <row r="8636" spans="1:8" x14ac:dyDescent="0.25">
      <c r="A8636" s="793"/>
      <c r="E8636" s="176"/>
      <c r="F8636" s="176"/>
      <c r="G8636" s="177"/>
      <c r="H8636" s="177"/>
    </row>
    <row r="8637" spans="1:8" x14ac:dyDescent="0.25">
      <c r="A8637" s="793"/>
      <c r="E8637" s="176"/>
      <c r="F8637" s="176"/>
      <c r="G8637" s="177"/>
      <c r="H8637" s="177"/>
    </row>
    <row r="8638" spans="1:8" x14ac:dyDescent="0.25">
      <c r="A8638" s="793"/>
      <c r="E8638" s="176"/>
      <c r="F8638" s="176"/>
      <c r="G8638" s="177"/>
      <c r="H8638" s="177"/>
    </row>
    <row r="8639" spans="1:8" x14ac:dyDescent="0.25">
      <c r="A8639" s="793"/>
      <c r="E8639" s="176"/>
      <c r="F8639" s="176"/>
      <c r="G8639" s="177"/>
      <c r="H8639" s="177"/>
    </row>
    <row r="8640" spans="1:8" x14ac:dyDescent="0.25">
      <c r="A8640" s="793"/>
      <c r="E8640" s="176"/>
      <c r="F8640" s="176"/>
      <c r="G8640" s="177"/>
      <c r="H8640" s="177"/>
    </row>
    <row r="8641" spans="1:8" x14ac:dyDescent="0.25">
      <c r="A8641" s="793"/>
      <c r="E8641" s="176"/>
      <c r="F8641" s="176"/>
      <c r="G8641" s="177"/>
      <c r="H8641" s="177"/>
    </row>
    <row r="8642" spans="1:8" x14ac:dyDescent="0.25">
      <c r="A8642" s="793"/>
      <c r="E8642" s="176"/>
      <c r="F8642" s="176"/>
      <c r="G8642" s="177"/>
      <c r="H8642" s="177"/>
    </row>
    <row r="8643" spans="1:8" x14ac:dyDescent="0.25">
      <c r="A8643" s="793"/>
      <c r="E8643" s="176"/>
      <c r="F8643" s="176"/>
      <c r="G8643" s="177"/>
      <c r="H8643" s="177"/>
    </row>
    <row r="8644" spans="1:8" x14ac:dyDescent="0.25">
      <c r="A8644" s="793"/>
      <c r="E8644" s="176"/>
      <c r="F8644" s="176"/>
      <c r="G8644" s="177"/>
      <c r="H8644" s="177"/>
    </row>
    <row r="8645" spans="1:8" x14ac:dyDescent="0.25">
      <c r="A8645" s="793"/>
      <c r="E8645" s="176"/>
      <c r="F8645" s="176"/>
      <c r="G8645" s="177"/>
      <c r="H8645" s="177"/>
    </row>
    <row r="8646" spans="1:8" x14ac:dyDescent="0.25">
      <c r="A8646" s="793"/>
      <c r="E8646" s="176"/>
      <c r="F8646" s="176"/>
      <c r="G8646" s="177"/>
      <c r="H8646" s="177"/>
    </row>
    <row r="8647" spans="1:8" x14ac:dyDescent="0.25">
      <c r="A8647" s="793"/>
      <c r="E8647" s="176"/>
      <c r="F8647" s="176"/>
      <c r="G8647" s="177"/>
      <c r="H8647" s="177"/>
    </row>
    <row r="8648" spans="1:8" x14ac:dyDescent="0.25">
      <c r="A8648" s="793"/>
      <c r="E8648" s="176"/>
      <c r="F8648" s="176"/>
      <c r="G8648" s="177"/>
      <c r="H8648" s="177"/>
    </row>
    <row r="8649" spans="1:8" x14ac:dyDescent="0.25">
      <c r="A8649" s="793"/>
      <c r="E8649" s="176"/>
      <c r="F8649" s="176"/>
      <c r="G8649" s="177"/>
      <c r="H8649" s="177"/>
    </row>
    <row r="8650" spans="1:8" x14ac:dyDescent="0.25">
      <c r="A8650" s="793"/>
      <c r="E8650" s="176"/>
      <c r="F8650" s="176"/>
      <c r="G8650" s="177"/>
      <c r="H8650" s="177"/>
    </row>
    <row r="8651" spans="1:8" x14ac:dyDescent="0.25">
      <c r="A8651" s="793"/>
      <c r="E8651" s="176"/>
      <c r="F8651" s="176"/>
      <c r="G8651" s="177"/>
      <c r="H8651" s="177"/>
    </row>
    <row r="8652" spans="1:8" x14ac:dyDescent="0.25">
      <c r="A8652" s="793"/>
      <c r="E8652" s="176"/>
      <c r="F8652" s="176"/>
      <c r="G8652" s="177"/>
      <c r="H8652" s="177"/>
    </row>
    <row r="8653" spans="1:8" x14ac:dyDescent="0.25">
      <c r="A8653" s="793"/>
      <c r="E8653" s="176"/>
      <c r="F8653" s="176"/>
      <c r="G8653" s="177"/>
      <c r="H8653" s="177"/>
    </row>
    <row r="8654" spans="1:8" x14ac:dyDescent="0.25">
      <c r="A8654" s="793"/>
      <c r="E8654" s="176"/>
      <c r="F8654" s="176"/>
      <c r="G8654" s="177"/>
      <c r="H8654" s="177"/>
    </row>
    <row r="8655" spans="1:8" x14ac:dyDescent="0.25">
      <c r="A8655" s="793"/>
      <c r="E8655" s="176"/>
      <c r="F8655" s="176"/>
      <c r="G8655" s="177"/>
      <c r="H8655" s="177"/>
    </row>
    <row r="8656" spans="1:8" x14ac:dyDescent="0.25">
      <c r="A8656" s="793"/>
      <c r="E8656" s="176"/>
      <c r="F8656" s="176"/>
      <c r="G8656" s="177"/>
      <c r="H8656" s="177"/>
    </row>
    <row r="8657" spans="1:8" x14ac:dyDescent="0.25">
      <c r="A8657" s="793"/>
      <c r="E8657" s="176"/>
      <c r="F8657" s="176"/>
      <c r="G8657" s="177"/>
      <c r="H8657" s="177"/>
    </row>
    <row r="8658" spans="1:8" x14ac:dyDescent="0.25">
      <c r="A8658" s="793"/>
      <c r="E8658" s="176"/>
      <c r="F8658" s="176"/>
      <c r="G8658" s="177"/>
      <c r="H8658" s="177"/>
    </row>
    <row r="8659" spans="1:8" x14ac:dyDescent="0.25">
      <c r="A8659" s="793"/>
      <c r="E8659" s="176"/>
      <c r="F8659" s="176"/>
      <c r="G8659" s="177"/>
      <c r="H8659" s="177"/>
    </row>
    <row r="8660" spans="1:8" x14ac:dyDescent="0.25">
      <c r="A8660" s="793"/>
      <c r="E8660" s="176"/>
      <c r="F8660" s="176"/>
      <c r="G8660" s="177"/>
      <c r="H8660" s="177"/>
    </row>
    <row r="8661" spans="1:8" x14ac:dyDescent="0.25">
      <c r="A8661" s="793"/>
      <c r="E8661" s="176"/>
      <c r="F8661" s="176"/>
      <c r="G8661" s="177"/>
      <c r="H8661" s="177"/>
    </row>
    <row r="8662" spans="1:8" x14ac:dyDescent="0.25">
      <c r="A8662" s="793"/>
      <c r="E8662" s="176"/>
      <c r="F8662" s="176"/>
      <c r="G8662" s="177"/>
      <c r="H8662" s="177"/>
    </row>
    <row r="8663" spans="1:8" x14ac:dyDescent="0.25">
      <c r="A8663" s="793"/>
      <c r="E8663" s="176"/>
      <c r="F8663" s="176"/>
      <c r="G8663" s="177"/>
      <c r="H8663" s="177"/>
    </row>
    <row r="8664" spans="1:8" x14ac:dyDescent="0.25">
      <c r="A8664" s="793"/>
      <c r="E8664" s="176"/>
      <c r="F8664" s="176"/>
      <c r="G8664" s="177"/>
      <c r="H8664" s="177"/>
    </row>
    <row r="8665" spans="1:8" x14ac:dyDescent="0.25">
      <c r="A8665" s="793"/>
      <c r="E8665" s="176"/>
      <c r="F8665" s="176"/>
      <c r="G8665" s="177"/>
      <c r="H8665" s="177"/>
    </row>
    <row r="8666" spans="1:8" x14ac:dyDescent="0.25">
      <c r="A8666" s="793"/>
      <c r="E8666" s="176"/>
      <c r="F8666" s="176"/>
      <c r="G8666" s="177"/>
      <c r="H8666" s="177"/>
    </row>
    <row r="8667" spans="1:8" x14ac:dyDescent="0.25">
      <c r="A8667" s="793"/>
      <c r="E8667" s="176"/>
      <c r="F8667" s="176"/>
      <c r="G8667" s="177"/>
      <c r="H8667" s="177"/>
    </row>
    <row r="8668" spans="1:8" x14ac:dyDescent="0.25">
      <c r="A8668" s="793"/>
      <c r="E8668" s="176"/>
      <c r="F8668" s="176"/>
      <c r="G8668" s="177"/>
      <c r="H8668" s="177"/>
    </row>
    <row r="8669" spans="1:8" x14ac:dyDescent="0.25">
      <c r="A8669" s="793"/>
      <c r="E8669" s="176"/>
      <c r="F8669" s="176"/>
      <c r="G8669" s="177"/>
      <c r="H8669" s="177"/>
    </row>
    <row r="8670" spans="1:8" x14ac:dyDescent="0.25">
      <c r="A8670" s="793"/>
      <c r="E8670" s="176"/>
      <c r="F8670" s="176"/>
      <c r="G8670" s="177"/>
      <c r="H8670" s="177"/>
    </row>
    <row r="8671" spans="1:8" x14ac:dyDescent="0.25">
      <c r="A8671" s="793"/>
      <c r="E8671" s="176"/>
      <c r="F8671" s="176"/>
      <c r="G8671" s="177"/>
      <c r="H8671" s="177"/>
    </row>
    <row r="8672" spans="1:8" x14ac:dyDescent="0.25">
      <c r="A8672" s="793"/>
      <c r="E8672" s="176"/>
      <c r="F8672" s="176"/>
      <c r="G8672" s="177"/>
      <c r="H8672" s="177"/>
    </row>
    <row r="8673" spans="1:8" x14ac:dyDescent="0.25">
      <c r="A8673" s="793"/>
      <c r="E8673" s="176"/>
      <c r="F8673" s="176"/>
      <c r="G8673" s="177"/>
      <c r="H8673" s="177"/>
    </row>
    <row r="8674" spans="1:8" x14ac:dyDescent="0.25">
      <c r="A8674" s="793"/>
      <c r="E8674" s="176"/>
      <c r="F8674" s="176"/>
      <c r="G8674" s="177"/>
      <c r="H8674" s="177"/>
    </row>
    <row r="8675" spans="1:8" x14ac:dyDescent="0.25">
      <c r="A8675" s="793"/>
      <c r="E8675" s="176"/>
      <c r="F8675" s="176"/>
      <c r="G8675" s="177"/>
      <c r="H8675" s="177"/>
    </row>
    <row r="8676" spans="1:8" x14ac:dyDescent="0.25">
      <c r="A8676" s="793"/>
      <c r="E8676" s="176"/>
      <c r="F8676" s="176"/>
      <c r="G8676" s="177"/>
      <c r="H8676" s="177"/>
    </row>
    <row r="8677" spans="1:8" x14ac:dyDescent="0.25">
      <c r="A8677" s="793"/>
      <c r="E8677" s="176"/>
      <c r="F8677" s="176"/>
      <c r="G8677" s="177"/>
      <c r="H8677" s="177"/>
    </row>
    <row r="8678" spans="1:8" x14ac:dyDescent="0.25">
      <c r="A8678" s="793"/>
      <c r="E8678" s="176"/>
      <c r="F8678" s="176"/>
      <c r="G8678" s="177"/>
      <c r="H8678" s="177"/>
    </row>
    <row r="8679" spans="1:8" x14ac:dyDescent="0.25">
      <c r="A8679" s="793"/>
      <c r="E8679" s="176"/>
      <c r="F8679" s="176"/>
      <c r="G8679" s="177"/>
      <c r="H8679" s="177"/>
    </row>
    <row r="8680" spans="1:8" x14ac:dyDescent="0.25">
      <c r="A8680" s="793"/>
      <c r="E8680" s="176"/>
      <c r="F8680" s="176"/>
      <c r="G8680" s="177"/>
      <c r="H8680" s="177"/>
    </row>
    <row r="8681" spans="1:8" x14ac:dyDescent="0.25">
      <c r="A8681" s="793"/>
      <c r="E8681" s="176"/>
      <c r="F8681" s="176"/>
      <c r="G8681" s="177"/>
      <c r="H8681" s="177"/>
    </row>
    <row r="8682" spans="1:8" x14ac:dyDescent="0.25">
      <c r="A8682" s="793"/>
      <c r="E8682" s="176"/>
      <c r="F8682" s="176"/>
      <c r="G8682" s="177"/>
      <c r="H8682" s="177"/>
    </row>
    <row r="8683" spans="1:8" x14ac:dyDescent="0.25">
      <c r="A8683" s="793"/>
      <c r="E8683" s="176"/>
      <c r="F8683" s="176"/>
      <c r="G8683" s="177"/>
      <c r="H8683" s="177"/>
    </row>
    <row r="8684" spans="1:8" x14ac:dyDescent="0.25">
      <c r="A8684" s="793"/>
      <c r="E8684" s="176"/>
      <c r="F8684" s="176"/>
      <c r="G8684" s="177"/>
      <c r="H8684" s="177"/>
    </row>
    <row r="8685" spans="1:8" x14ac:dyDescent="0.25">
      <c r="A8685" s="793"/>
      <c r="E8685" s="176"/>
      <c r="F8685" s="176"/>
      <c r="G8685" s="177"/>
      <c r="H8685" s="177"/>
    </row>
    <row r="8686" spans="1:8" x14ac:dyDescent="0.25">
      <c r="A8686" s="793"/>
      <c r="E8686" s="176"/>
      <c r="F8686" s="176"/>
      <c r="G8686" s="177"/>
      <c r="H8686" s="177"/>
    </row>
    <row r="8687" spans="1:8" x14ac:dyDescent="0.25">
      <c r="A8687" s="793"/>
      <c r="E8687" s="176"/>
      <c r="F8687" s="176"/>
      <c r="G8687" s="177"/>
      <c r="H8687" s="177"/>
    </row>
    <row r="8688" spans="1:8" x14ac:dyDescent="0.25">
      <c r="A8688" s="793"/>
      <c r="E8688" s="176"/>
      <c r="F8688" s="176"/>
      <c r="G8688" s="177"/>
      <c r="H8688" s="177"/>
    </row>
    <row r="8689" spans="1:8" x14ac:dyDescent="0.25">
      <c r="A8689" s="793"/>
      <c r="E8689" s="176"/>
      <c r="F8689" s="176"/>
      <c r="G8689" s="177"/>
      <c r="H8689" s="177"/>
    </row>
    <row r="8690" spans="1:8" x14ac:dyDescent="0.25">
      <c r="A8690" s="793"/>
      <c r="E8690" s="176"/>
      <c r="F8690" s="176"/>
      <c r="G8690" s="177"/>
      <c r="H8690" s="177"/>
    </row>
    <row r="8691" spans="1:8" x14ac:dyDescent="0.25">
      <c r="A8691" s="793"/>
      <c r="E8691" s="176"/>
      <c r="F8691" s="176"/>
      <c r="G8691" s="177"/>
      <c r="H8691" s="177"/>
    </row>
    <row r="8692" spans="1:8" x14ac:dyDescent="0.25">
      <c r="A8692" s="793"/>
      <c r="E8692" s="176"/>
      <c r="F8692" s="176"/>
      <c r="G8692" s="177"/>
      <c r="H8692" s="177"/>
    </row>
    <row r="8693" spans="1:8" x14ac:dyDescent="0.25">
      <c r="A8693" s="793"/>
      <c r="E8693" s="176"/>
      <c r="F8693" s="176"/>
      <c r="G8693" s="177"/>
      <c r="H8693" s="177"/>
    </row>
    <row r="8694" spans="1:8" x14ac:dyDescent="0.25">
      <c r="A8694" s="793"/>
      <c r="E8694" s="176"/>
      <c r="F8694" s="176"/>
      <c r="G8694" s="177"/>
      <c r="H8694" s="177"/>
    </row>
    <row r="8695" spans="1:8" x14ac:dyDescent="0.25">
      <c r="A8695" s="793"/>
      <c r="E8695" s="176"/>
      <c r="F8695" s="176"/>
      <c r="G8695" s="177"/>
      <c r="H8695" s="177"/>
    </row>
    <row r="8696" spans="1:8" x14ac:dyDescent="0.25">
      <c r="A8696" s="793"/>
      <c r="E8696" s="176"/>
      <c r="F8696" s="176"/>
      <c r="G8696" s="177"/>
      <c r="H8696" s="177"/>
    </row>
    <row r="8697" spans="1:8" x14ac:dyDescent="0.25">
      <c r="A8697" s="793"/>
      <c r="E8697" s="176"/>
      <c r="F8697" s="176"/>
      <c r="G8697" s="177"/>
      <c r="H8697" s="177"/>
    </row>
    <row r="8698" spans="1:8" x14ac:dyDescent="0.25">
      <c r="A8698" s="793"/>
      <c r="E8698" s="176"/>
      <c r="F8698" s="176"/>
      <c r="G8698" s="177"/>
      <c r="H8698" s="177"/>
    </row>
    <row r="8699" spans="1:8" x14ac:dyDescent="0.25">
      <c r="A8699" s="793"/>
      <c r="E8699" s="176"/>
      <c r="F8699" s="176"/>
      <c r="G8699" s="177"/>
      <c r="H8699" s="177"/>
    </row>
    <row r="8700" spans="1:8" x14ac:dyDescent="0.25">
      <c r="A8700" s="793"/>
      <c r="E8700" s="176"/>
      <c r="F8700" s="176"/>
      <c r="G8700" s="177"/>
      <c r="H8700" s="177"/>
    </row>
    <row r="8701" spans="1:8" x14ac:dyDescent="0.25">
      <c r="A8701" s="793"/>
      <c r="E8701" s="176"/>
      <c r="F8701" s="176"/>
      <c r="G8701" s="177"/>
      <c r="H8701" s="177"/>
    </row>
    <row r="8702" spans="1:8" x14ac:dyDescent="0.25">
      <c r="A8702" s="793"/>
      <c r="E8702" s="176"/>
      <c r="F8702" s="176"/>
      <c r="G8702" s="177"/>
      <c r="H8702" s="177"/>
    </row>
    <row r="8703" spans="1:8" x14ac:dyDescent="0.25">
      <c r="A8703" s="793"/>
      <c r="E8703" s="176"/>
      <c r="F8703" s="176"/>
      <c r="G8703" s="177"/>
      <c r="H8703" s="177"/>
    </row>
    <row r="8704" spans="1:8" x14ac:dyDescent="0.25">
      <c r="A8704" s="793"/>
      <c r="E8704" s="176"/>
      <c r="F8704" s="176"/>
      <c r="G8704" s="177"/>
      <c r="H8704" s="177"/>
    </row>
    <row r="8705" spans="1:8" x14ac:dyDescent="0.25">
      <c r="A8705" s="793"/>
      <c r="E8705" s="176"/>
      <c r="F8705" s="176"/>
      <c r="G8705" s="177"/>
      <c r="H8705" s="177"/>
    </row>
    <row r="8706" spans="1:8" x14ac:dyDescent="0.25">
      <c r="A8706" s="793"/>
      <c r="E8706" s="176"/>
      <c r="F8706" s="176"/>
      <c r="G8706" s="177"/>
      <c r="H8706" s="177"/>
    </row>
    <row r="8707" spans="1:8" x14ac:dyDescent="0.25">
      <c r="A8707" s="793"/>
      <c r="E8707" s="176"/>
      <c r="F8707" s="176"/>
      <c r="G8707" s="177"/>
      <c r="H8707" s="177"/>
    </row>
    <row r="8708" spans="1:8" x14ac:dyDescent="0.25">
      <c r="A8708" s="793"/>
      <c r="E8708" s="176"/>
      <c r="F8708" s="176"/>
      <c r="G8708" s="177"/>
      <c r="H8708" s="177"/>
    </row>
    <row r="8709" spans="1:8" x14ac:dyDescent="0.25">
      <c r="A8709" s="793"/>
      <c r="E8709" s="176"/>
      <c r="F8709" s="176"/>
      <c r="G8709" s="177"/>
      <c r="H8709" s="177"/>
    </row>
    <row r="8710" spans="1:8" x14ac:dyDescent="0.25">
      <c r="A8710" s="793"/>
      <c r="E8710" s="176"/>
      <c r="F8710" s="176"/>
      <c r="G8710" s="177"/>
      <c r="H8710" s="177"/>
    </row>
    <row r="8711" spans="1:8" x14ac:dyDescent="0.25">
      <c r="A8711" s="793"/>
      <c r="E8711" s="176"/>
      <c r="F8711" s="176"/>
      <c r="G8711" s="177"/>
      <c r="H8711" s="177"/>
    </row>
    <row r="8712" spans="1:8" x14ac:dyDescent="0.25">
      <c r="A8712" s="793"/>
      <c r="E8712" s="176"/>
      <c r="F8712" s="176"/>
      <c r="G8712" s="177"/>
      <c r="H8712" s="177"/>
    </row>
    <row r="8713" spans="1:8" x14ac:dyDescent="0.25">
      <c r="A8713" s="793"/>
      <c r="E8713" s="176"/>
      <c r="F8713" s="176"/>
      <c r="G8713" s="177"/>
      <c r="H8713" s="177"/>
    </row>
    <row r="8714" spans="1:8" x14ac:dyDescent="0.25">
      <c r="A8714" s="793"/>
      <c r="E8714" s="176"/>
      <c r="F8714" s="176"/>
      <c r="G8714" s="177"/>
      <c r="H8714" s="177"/>
    </row>
    <row r="8715" spans="1:8" x14ac:dyDescent="0.25">
      <c r="A8715" s="793"/>
      <c r="E8715" s="176"/>
      <c r="F8715" s="176"/>
      <c r="G8715" s="177"/>
      <c r="H8715" s="177"/>
    </row>
    <row r="8716" spans="1:8" x14ac:dyDescent="0.25">
      <c r="A8716" s="793"/>
      <c r="E8716" s="176"/>
      <c r="F8716" s="176"/>
      <c r="G8716" s="177"/>
      <c r="H8716" s="177"/>
    </row>
    <row r="8717" spans="1:8" x14ac:dyDescent="0.25">
      <c r="A8717" s="793"/>
      <c r="E8717" s="176"/>
      <c r="F8717" s="176"/>
      <c r="G8717" s="177"/>
      <c r="H8717" s="177"/>
    </row>
    <row r="8718" spans="1:8" x14ac:dyDescent="0.25">
      <c r="A8718" s="793"/>
      <c r="E8718" s="176"/>
      <c r="F8718" s="176"/>
      <c r="G8718" s="177"/>
      <c r="H8718" s="177"/>
    </row>
    <row r="8719" spans="1:8" x14ac:dyDescent="0.25">
      <c r="A8719" s="793"/>
      <c r="E8719" s="176"/>
      <c r="F8719" s="176"/>
      <c r="G8719" s="177"/>
      <c r="H8719" s="177"/>
    </row>
    <row r="8720" spans="1:8" x14ac:dyDescent="0.25">
      <c r="A8720" s="793"/>
      <c r="E8720" s="176"/>
      <c r="F8720" s="176"/>
      <c r="G8720" s="177"/>
      <c r="H8720" s="177"/>
    </row>
    <row r="8721" spans="1:8" x14ac:dyDescent="0.25">
      <c r="A8721" s="793"/>
      <c r="E8721" s="176"/>
      <c r="F8721" s="176"/>
      <c r="G8721" s="177"/>
      <c r="H8721" s="177"/>
    </row>
    <row r="8722" spans="1:8" x14ac:dyDescent="0.25">
      <c r="A8722" s="793"/>
      <c r="E8722" s="176"/>
      <c r="F8722" s="176"/>
      <c r="G8722" s="177"/>
      <c r="H8722" s="177"/>
    </row>
    <row r="8723" spans="1:8" x14ac:dyDescent="0.25">
      <c r="A8723" s="793"/>
      <c r="E8723" s="176"/>
      <c r="F8723" s="176"/>
      <c r="G8723" s="177"/>
      <c r="H8723" s="177"/>
    </row>
    <row r="8724" spans="1:8" x14ac:dyDescent="0.25">
      <c r="A8724" s="793"/>
      <c r="E8724" s="176"/>
      <c r="F8724" s="176"/>
      <c r="G8724" s="177"/>
      <c r="H8724" s="177"/>
    </row>
    <row r="8725" spans="1:8" x14ac:dyDescent="0.25">
      <c r="A8725" s="793"/>
      <c r="E8725" s="176"/>
      <c r="F8725" s="176"/>
      <c r="G8725" s="177"/>
      <c r="H8725" s="177"/>
    </row>
    <row r="8726" spans="1:8" x14ac:dyDescent="0.25">
      <c r="A8726" s="793"/>
      <c r="E8726" s="176"/>
      <c r="F8726" s="176"/>
      <c r="G8726" s="177"/>
      <c r="H8726" s="177"/>
    </row>
    <row r="8727" spans="1:8" x14ac:dyDescent="0.25">
      <c r="A8727" s="793"/>
      <c r="E8727" s="176"/>
      <c r="F8727" s="176"/>
      <c r="G8727" s="177"/>
      <c r="H8727" s="177"/>
    </row>
    <row r="8728" spans="1:8" x14ac:dyDescent="0.25">
      <c r="A8728" s="793"/>
      <c r="E8728" s="176"/>
      <c r="F8728" s="176"/>
      <c r="G8728" s="177"/>
      <c r="H8728" s="177"/>
    </row>
    <row r="8729" spans="1:8" x14ac:dyDescent="0.25">
      <c r="A8729" s="793"/>
      <c r="E8729" s="176"/>
      <c r="F8729" s="176"/>
      <c r="G8729" s="177"/>
      <c r="H8729" s="177"/>
    </row>
    <row r="8730" spans="1:8" x14ac:dyDescent="0.25">
      <c r="A8730" s="793"/>
      <c r="E8730" s="176"/>
      <c r="F8730" s="176"/>
      <c r="G8730" s="177"/>
      <c r="H8730" s="177"/>
    </row>
    <row r="8731" spans="1:8" x14ac:dyDescent="0.25">
      <c r="A8731" s="793"/>
      <c r="E8731" s="176"/>
      <c r="F8731" s="176"/>
      <c r="G8731" s="177"/>
      <c r="H8731" s="177"/>
    </row>
    <row r="8732" spans="1:8" x14ac:dyDescent="0.25">
      <c r="A8732" s="793"/>
      <c r="E8732" s="176"/>
      <c r="F8732" s="176"/>
      <c r="G8732" s="177"/>
      <c r="H8732" s="177"/>
    </row>
    <row r="8733" spans="1:8" x14ac:dyDescent="0.25">
      <c r="A8733" s="793"/>
      <c r="E8733" s="176"/>
      <c r="F8733" s="176"/>
      <c r="G8733" s="177"/>
      <c r="H8733" s="177"/>
    </row>
    <row r="8734" spans="1:8" x14ac:dyDescent="0.25">
      <c r="A8734" s="793"/>
      <c r="E8734" s="176"/>
      <c r="F8734" s="176"/>
      <c r="G8734" s="177"/>
      <c r="H8734" s="177"/>
    </row>
    <row r="8735" spans="1:8" x14ac:dyDescent="0.25">
      <c r="A8735" s="793"/>
      <c r="E8735" s="176"/>
      <c r="F8735" s="176"/>
      <c r="G8735" s="177"/>
      <c r="H8735" s="177"/>
    </row>
    <row r="8736" spans="1:8" x14ac:dyDescent="0.25">
      <c r="A8736" s="793"/>
      <c r="E8736" s="176"/>
      <c r="F8736" s="176"/>
      <c r="G8736" s="177"/>
      <c r="H8736" s="177"/>
    </row>
    <row r="8737" spans="1:8" x14ac:dyDescent="0.25">
      <c r="A8737" s="793"/>
      <c r="E8737" s="176"/>
      <c r="F8737" s="176"/>
      <c r="G8737" s="177"/>
      <c r="H8737" s="177"/>
    </row>
    <row r="8738" spans="1:8" x14ac:dyDescent="0.25">
      <c r="A8738" s="793"/>
      <c r="E8738" s="176"/>
      <c r="F8738" s="176"/>
      <c r="G8738" s="177"/>
      <c r="H8738" s="177"/>
    </row>
    <row r="8739" spans="1:8" x14ac:dyDescent="0.25">
      <c r="A8739" s="793"/>
      <c r="E8739" s="176"/>
      <c r="F8739" s="176"/>
      <c r="G8739" s="177"/>
      <c r="H8739" s="177"/>
    </row>
    <row r="8740" spans="1:8" x14ac:dyDescent="0.25">
      <c r="A8740" s="793"/>
      <c r="E8740" s="176"/>
      <c r="F8740" s="176"/>
      <c r="G8740" s="177"/>
      <c r="H8740" s="177"/>
    </row>
    <row r="8741" spans="1:8" x14ac:dyDescent="0.25">
      <c r="A8741" s="793"/>
      <c r="E8741" s="176"/>
      <c r="F8741" s="176"/>
      <c r="G8741" s="177"/>
      <c r="H8741" s="177"/>
    </row>
    <row r="8742" spans="1:8" x14ac:dyDescent="0.25">
      <c r="A8742" s="793"/>
      <c r="E8742" s="176"/>
      <c r="F8742" s="176"/>
      <c r="G8742" s="177"/>
      <c r="H8742" s="177"/>
    </row>
    <row r="8743" spans="1:8" x14ac:dyDescent="0.25">
      <c r="A8743" s="793"/>
      <c r="E8743" s="176"/>
      <c r="F8743" s="176"/>
      <c r="G8743" s="177"/>
      <c r="H8743" s="177"/>
    </row>
    <row r="8744" spans="1:8" x14ac:dyDescent="0.25">
      <c r="A8744" s="793"/>
      <c r="E8744" s="176"/>
      <c r="F8744" s="176"/>
      <c r="G8744" s="177"/>
      <c r="H8744" s="177"/>
    </row>
    <row r="8745" spans="1:8" x14ac:dyDescent="0.25">
      <c r="A8745" s="793"/>
      <c r="E8745" s="176"/>
      <c r="F8745" s="176"/>
      <c r="G8745" s="177"/>
      <c r="H8745" s="177"/>
    </row>
    <row r="8746" spans="1:8" x14ac:dyDescent="0.25">
      <c r="A8746" s="793"/>
      <c r="E8746" s="176"/>
      <c r="F8746" s="176"/>
      <c r="G8746" s="177"/>
      <c r="H8746" s="177"/>
    </row>
    <row r="8747" spans="1:8" x14ac:dyDescent="0.25">
      <c r="A8747" s="793"/>
      <c r="E8747" s="176"/>
      <c r="F8747" s="176"/>
      <c r="G8747" s="177"/>
      <c r="H8747" s="177"/>
    </row>
    <row r="8748" spans="1:8" x14ac:dyDescent="0.25">
      <c r="A8748" s="793"/>
      <c r="E8748" s="176"/>
      <c r="F8748" s="176"/>
      <c r="G8748" s="177"/>
      <c r="H8748" s="177"/>
    </row>
    <row r="8749" spans="1:8" x14ac:dyDescent="0.25">
      <c r="A8749" s="793"/>
      <c r="E8749" s="176"/>
      <c r="F8749" s="176"/>
      <c r="G8749" s="177"/>
      <c r="H8749" s="177"/>
    </row>
    <row r="8750" spans="1:8" x14ac:dyDescent="0.25">
      <c r="A8750" s="793"/>
      <c r="E8750" s="176"/>
      <c r="F8750" s="176"/>
      <c r="G8750" s="177"/>
      <c r="H8750" s="177"/>
    </row>
    <row r="8751" spans="1:8" x14ac:dyDescent="0.25">
      <c r="A8751" s="793"/>
      <c r="E8751" s="176"/>
      <c r="F8751" s="176"/>
      <c r="G8751" s="177"/>
      <c r="H8751" s="177"/>
    </row>
    <row r="8752" spans="1:8" x14ac:dyDescent="0.25">
      <c r="A8752" s="793"/>
      <c r="E8752" s="176"/>
      <c r="F8752" s="176"/>
      <c r="G8752" s="177"/>
      <c r="H8752" s="177"/>
    </row>
    <row r="8753" spans="1:8" x14ac:dyDescent="0.25">
      <c r="A8753" s="793"/>
      <c r="E8753" s="176"/>
      <c r="F8753" s="176"/>
      <c r="G8753" s="177"/>
      <c r="H8753" s="177"/>
    </row>
    <row r="8754" spans="1:8" x14ac:dyDescent="0.25">
      <c r="A8754" s="793"/>
      <c r="E8754" s="176"/>
      <c r="F8754" s="176"/>
      <c r="G8754" s="177"/>
      <c r="H8754" s="177"/>
    </row>
    <row r="8755" spans="1:8" x14ac:dyDescent="0.25">
      <c r="A8755" s="793"/>
      <c r="E8755" s="176"/>
      <c r="F8755" s="176"/>
      <c r="G8755" s="177"/>
      <c r="H8755" s="177"/>
    </row>
    <row r="8756" spans="1:8" x14ac:dyDescent="0.25">
      <c r="A8756" s="793"/>
      <c r="E8756" s="176"/>
      <c r="F8756" s="176"/>
      <c r="G8756" s="177"/>
      <c r="H8756" s="177"/>
    </row>
    <row r="8757" spans="1:8" x14ac:dyDescent="0.25">
      <c r="A8757" s="793"/>
      <c r="E8757" s="176"/>
      <c r="F8757" s="176"/>
      <c r="G8757" s="177"/>
      <c r="H8757" s="177"/>
    </row>
    <row r="8758" spans="1:8" x14ac:dyDescent="0.25">
      <c r="A8758" s="793"/>
      <c r="E8758" s="176"/>
      <c r="F8758" s="176"/>
      <c r="G8758" s="177"/>
      <c r="H8758" s="177"/>
    </row>
    <row r="8759" spans="1:8" x14ac:dyDescent="0.25">
      <c r="A8759" s="793"/>
      <c r="E8759" s="176"/>
      <c r="F8759" s="176"/>
      <c r="G8759" s="177"/>
      <c r="H8759" s="177"/>
    </row>
    <row r="8760" spans="1:8" x14ac:dyDescent="0.25">
      <c r="A8760" s="793"/>
      <c r="E8760" s="176"/>
      <c r="F8760" s="176"/>
      <c r="G8760" s="177"/>
      <c r="H8760" s="177"/>
    </row>
    <row r="8761" spans="1:8" x14ac:dyDescent="0.25">
      <c r="A8761" s="793"/>
      <c r="E8761" s="176"/>
      <c r="F8761" s="176"/>
      <c r="G8761" s="177"/>
      <c r="H8761" s="177"/>
    </row>
    <row r="8762" spans="1:8" x14ac:dyDescent="0.25">
      <c r="A8762" s="793"/>
      <c r="E8762" s="176"/>
      <c r="F8762" s="176"/>
      <c r="G8762" s="177"/>
      <c r="H8762" s="177"/>
    </row>
    <row r="8763" spans="1:8" x14ac:dyDescent="0.25">
      <c r="A8763" s="793"/>
      <c r="E8763" s="176"/>
      <c r="F8763" s="176"/>
      <c r="G8763" s="177"/>
      <c r="H8763" s="177"/>
    </row>
    <row r="8764" spans="1:8" x14ac:dyDescent="0.25">
      <c r="A8764" s="793"/>
      <c r="E8764" s="176"/>
      <c r="F8764" s="176"/>
      <c r="G8764" s="177"/>
      <c r="H8764" s="177"/>
    </row>
    <row r="8765" spans="1:8" x14ac:dyDescent="0.25">
      <c r="A8765" s="793"/>
      <c r="E8765" s="176"/>
      <c r="F8765" s="176"/>
      <c r="G8765" s="177"/>
      <c r="H8765" s="177"/>
    </row>
    <row r="8766" spans="1:8" x14ac:dyDescent="0.25">
      <c r="A8766" s="793"/>
      <c r="E8766" s="176"/>
      <c r="F8766" s="176"/>
      <c r="G8766" s="177"/>
      <c r="H8766" s="177"/>
    </row>
    <row r="8767" spans="1:8" x14ac:dyDescent="0.25">
      <c r="A8767" s="793"/>
      <c r="E8767" s="176"/>
      <c r="F8767" s="176"/>
      <c r="G8767" s="177"/>
      <c r="H8767" s="177"/>
    </row>
    <row r="8768" spans="1:8" x14ac:dyDescent="0.25">
      <c r="A8768" s="793"/>
      <c r="E8768" s="176"/>
      <c r="F8768" s="176"/>
      <c r="G8768" s="177"/>
      <c r="H8768" s="177"/>
    </row>
    <row r="8769" spans="1:8" x14ac:dyDescent="0.25">
      <c r="A8769" s="793"/>
      <c r="E8769" s="176"/>
      <c r="F8769" s="176"/>
      <c r="G8769" s="177"/>
      <c r="H8769" s="177"/>
    </row>
    <row r="8770" spans="1:8" x14ac:dyDescent="0.25">
      <c r="A8770" s="793"/>
      <c r="E8770" s="176"/>
      <c r="F8770" s="176"/>
      <c r="G8770" s="177"/>
      <c r="H8770" s="177"/>
    </row>
    <row r="8771" spans="1:8" x14ac:dyDescent="0.25">
      <c r="A8771" s="793"/>
      <c r="E8771" s="176"/>
      <c r="F8771" s="176"/>
      <c r="G8771" s="177"/>
      <c r="H8771" s="177"/>
    </row>
    <row r="8772" spans="1:8" x14ac:dyDescent="0.25">
      <c r="A8772" s="793"/>
      <c r="E8772" s="176"/>
      <c r="F8772" s="176"/>
      <c r="G8772" s="177"/>
      <c r="H8772" s="177"/>
    </row>
    <row r="8773" spans="1:8" x14ac:dyDescent="0.25">
      <c r="A8773" s="793"/>
      <c r="E8773" s="176"/>
      <c r="F8773" s="176"/>
      <c r="G8773" s="177"/>
      <c r="H8773" s="177"/>
    </row>
    <row r="8774" spans="1:8" x14ac:dyDescent="0.25">
      <c r="A8774" s="793"/>
      <c r="E8774" s="176"/>
      <c r="F8774" s="176"/>
      <c r="G8774" s="177"/>
      <c r="H8774" s="177"/>
    </row>
    <row r="8775" spans="1:8" x14ac:dyDescent="0.25">
      <c r="A8775" s="793"/>
      <c r="E8775" s="176"/>
      <c r="F8775" s="176"/>
      <c r="G8775" s="177"/>
      <c r="H8775" s="177"/>
    </row>
    <row r="8776" spans="1:8" x14ac:dyDescent="0.25">
      <c r="A8776" s="793"/>
      <c r="E8776" s="176"/>
      <c r="F8776" s="176"/>
      <c r="G8776" s="177"/>
      <c r="H8776" s="177"/>
    </row>
    <row r="8777" spans="1:8" x14ac:dyDescent="0.25">
      <c r="A8777" s="793"/>
      <c r="E8777" s="176"/>
      <c r="F8777" s="176"/>
      <c r="G8777" s="177"/>
      <c r="H8777" s="177"/>
    </row>
    <row r="8778" spans="1:8" x14ac:dyDescent="0.25">
      <c r="A8778" s="793"/>
      <c r="E8778" s="176"/>
      <c r="F8778" s="176"/>
      <c r="G8778" s="177"/>
      <c r="H8778" s="177"/>
    </row>
    <row r="8779" spans="1:8" x14ac:dyDescent="0.25">
      <c r="A8779" s="793"/>
      <c r="E8779" s="176"/>
      <c r="F8779" s="176"/>
      <c r="G8779" s="177"/>
      <c r="H8779" s="177"/>
    </row>
    <row r="8780" spans="1:8" x14ac:dyDescent="0.25">
      <c r="A8780" s="793"/>
      <c r="E8780" s="176"/>
      <c r="F8780" s="176"/>
      <c r="G8780" s="177"/>
      <c r="H8780" s="177"/>
    </row>
    <row r="8781" spans="1:8" x14ac:dyDescent="0.25">
      <c r="A8781" s="793"/>
      <c r="E8781" s="176"/>
      <c r="F8781" s="176"/>
      <c r="G8781" s="177"/>
      <c r="H8781" s="177"/>
    </row>
    <row r="8782" spans="1:8" x14ac:dyDescent="0.25">
      <c r="A8782" s="793"/>
      <c r="E8782" s="176"/>
      <c r="F8782" s="176"/>
      <c r="G8782" s="177"/>
      <c r="H8782" s="177"/>
    </row>
    <row r="8783" spans="1:8" x14ac:dyDescent="0.25">
      <c r="A8783" s="793"/>
      <c r="E8783" s="176"/>
      <c r="F8783" s="176"/>
      <c r="G8783" s="177"/>
      <c r="H8783" s="177"/>
    </row>
    <row r="8784" spans="1:8" x14ac:dyDescent="0.25">
      <c r="A8784" s="793"/>
      <c r="E8784" s="176"/>
      <c r="F8784" s="176"/>
      <c r="G8784" s="177"/>
      <c r="H8784" s="177"/>
    </row>
    <row r="8785" spans="1:8" x14ac:dyDescent="0.25">
      <c r="A8785" s="793"/>
      <c r="E8785" s="176"/>
      <c r="F8785" s="176"/>
      <c r="G8785" s="177"/>
      <c r="H8785" s="177"/>
    </row>
    <row r="8786" spans="1:8" x14ac:dyDescent="0.25">
      <c r="A8786" s="793"/>
      <c r="E8786" s="176"/>
      <c r="F8786" s="176"/>
      <c r="G8786" s="177"/>
      <c r="H8786" s="177"/>
    </row>
    <row r="8787" spans="1:8" x14ac:dyDescent="0.25">
      <c r="A8787" s="793"/>
      <c r="E8787" s="176"/>
      <c r="F8787" s="176"/>
      <c r="G8787" s="177"/>
      <c r="H8787" s="177"/>
    </row>
    <row r="8788" spans="1:8" x14ac:dyDescent="0.25">
      <c r="A8788" s="793"/>
      <c r="E8788" s="176"/>
      <c r="F8788" s="176"/>
      <c r="G8788" s="177"/>
      <c r="H8788" s="177"/>
    </row>
    <row r="8789" spans="1:8" x14ac:dyDescent="0.25">
      <c r="A8789" s="793"/>
      <c r="E8789" s="176"/>
      <c r="F8789" s="176"/>
      <c r="G8789" s="177"/>
      <c r="H8789" s="177"/>
    </row>
    <row r="8790" spans="1:8" x14ac:dyDescent="0.25">
      <c r="A8790" s="793"/>
      <c r="E8790" s="176"/>
      <c r="F8790" s="176"/>
      <c r="G8790" s="177"/>
      <c r="H8790" s="177"/>
    </row>
    <row r="8791" spans="1:8" x14ac:dyDescent="0.25">
      <c r="A8791" s="793"/>
      <c r="E8791" s="176"/>
      <c r="F8791" s="176"/>
      <c r="G8791" s="177"/>
      <c r="H8791" s="177"/>
    </row>
    <row r="8792" spans="1:8" x14ac:dyDescent="0.25">
      <c r="A8792" s="793"/>
      <c r="E8792" s="176"/>
      <c r="F8792" s="176"/>
      <c r="G8792" s="177"/>
      <c r="H8792" s="177"/>
    </row>
    <row r="8793" spans="1:8" x14ac:dyDescent="0.25">
      <c r="A8793" s="793"/>
      <c r="E8793" s="176"/>
      <c r="F8793" s="176"/>
      <c r="G8793" s="177"/>
      <c r="H8793" s="177"/>
    </row>
    <row r="8794" spans="1:8" x14ac:dyDescent="0.25">
      <c r="A8794" s="793"/>
      <c r="E8794" s="176"/>
      <c r="F8794" s="176"/>
      <c r="G8794" s="177"/>
      <c r="H8794" s="177"/>
    </row>
    <row r="8795" spans="1:8" x14ac:dyDescent="0.25">
      <c r="A8795" s="793"/>
      <c r="E8795" s="176"/>
      <c r="F8795" s="176"/>
      <c r="G8795" s="177"/>
      <c r="H8795" s="177"/>
    </row>
    <row r="8796" spans="1:8" x14ac:dyDescent="0.25">
      <c r="A8796" s="793"/>
      <c r="E8796" s="176"/>
      <c r="F8796" s="176"/>
      <c r="G8796" s="177"/>
      <c r="H8796" s="177"/>
    </row>
    <row r="8797" spans="1:8" x14ac:dyDescent="0.25">
      <c r="A8797" s="793"/>
      <c r="E8797" s="176"/>
      <c r="F8797" s="176"/>
      <c r="G8797" s="177"/>
      <c r="H8797" s="177"/>
    </row>
    <row r="8798" spans="1:8" x14ac:dyDescent="0.25">
      <c r="A8798" s="793"/>
      <c r="E8798" s="176"/>
      <c r="F8798" s="176"/>
      <c r="G8798" s="177"/>
      <c r="H8798" s="177"/>
    </row>
    <row r="8799" spans="1:8" x14ac:dyDescent="0.25">
      <c r="A8799" s="793"/>
      <c r="E8799" s="176"/>
      <c r="F8799" s="176"/>
      <c r="G8799" s="177"/>
      <c r="H8799" s="177"/>
    </row>
    <row r="8800" spans="1:8" x14ac:dyDescent="0.25">
      <c r="A8800" s="793"/>
      <c r="E8800" s="176"/>
      <c r="F8800" s="176"/>
      <c r="G8800" s="177"/>
      <c r="H8800" s="177"/>
    </row>
    <row r="8801" spans="1:8" x14ac:dyDescent="0.25">
      <c r="A8801" s="793"/>
      <c r="E8801" s="176"/>
      <c r="F8801" s="176"/>
      <c r="G8801" s="177"/>
      <c r="H8801" s="177"/>
    </row>
    <row r="8802" spans="1:8" x14ac:dyDescent="0.25">
      <c r="A8802" s="793"/>
      <c r="E8802" s="176"/>
      <c r="F8802" s="176"/>
      <c r="G8802" s="177"/>
      <c r="H8802" s="177"/>
    </row>
    <row r="8803" spans="1:8" x14ac:dyDescent="0.25">
      <c r="A8803" s="793"/>
      <c r="E8803" s="176"/>
      <c r="F8803" s="176"/>
      <c r="G8803" s="177"/>
      <c r="H8803" s="177"/>
    </row>
    <row r="8804" spans="1:8" x14ac:dyDescent="0.25">
      <c r="A8804" s="793"/>
      <c r="E8804" s="176"/>
      <c r="F8804" s="176"/>
      <c r="G8804" s="177"/>
      <c r="H8804" s="177"/>
    </row>
    <row r="8805" spans="1:8" x14ac:dyDescent="0.25">
      <c r="A8805" s="793"/>
      <c r="E8805" s="176"/>
      <c r="F8805" s="176"/>
      <c r="G8805" s="177"/>
      <c r="H8805" s="177"/>
    </row>
    <row r="8806" spans="1:8" x14ac:dyDescent="0.25">
      <c r="A8806" s="793"/>
      <c r="E8806" s="176"/>
      <c r="F8806" s="176"/>
      <c r="G8806" s="177"/>
      <c r="H8806" s="177"/>
    </row>
    <row r="8807" spans="1:8" x14ac:dyDescent="0.25">
      <c r="A8807" s="793"/>
      <c r="E8807" s="176"/>
      <c r="F8807" s="176"/>
      <c r="G8807" s="177"/>
      <c r="H8807" s="177"/>
    </row>
    <row r="8808" spans="1:8" x14ac:dyDescent="0.25">
      <c r="A8808" s="793"/>
      <c r="E8808" s="176"/>
      <c r="F8808" s="176"/>
      <c r="G8808" s="177"/>
      <c r="H8808" s="177"/>
    </row>
    <row r="8809" spans="1:8" x14ac:dyDescent="0.25">
      <c r="A8809" s="793"/>
      <c r="E8809" s="176"/>
      <c r="F8809" s="176"/>
      <c r="G8809" s="177"/>
      <c r="H8809" s="177"/>
    </row>
    <row r="8810" spans="1:8" x14ac:dyDescent="0.25">
      <c r="A8810" s="793"/>
      <c r="E8810" s="176"/>
      <c r="F8810" s="176"/>
      <c r="G8810" s="177"/>
      <c r="H8810" s="177"/>
    </row>
    <row r="8811" spans="1:8" x14ac:dyDescent="0.25">
      <c r="A8811" s="793"/>
      <c r="E8811" s="176"/>
      <c r="F8811" s="176"/>
      <c r="G8811" s="177"/>
      <c r="H8811" s="177"/>
    </row>
    <row r="8812" spans="1:8" x14ac:dyDescent="0.25">
      <c r="A8812" s="793"/>
      <c r="E8812" s="176"/>
      <c r="F8812" s="176"/>
      <c r="G8812" s="177"/>
      <c r="H8812" s="177"/>
    </row>
    <row r="8813" spans="1:8" x14ac:dyDescent="0.25">
      <c r="A8813" s="793"/>
      <c r="E8813" s="176"/>
      <c r="F8813" s="176"/>
      <c r="G8813" s="177"/>
      <c r="H8813" s="177"/>
    </row>
    <row r="8814" spans="1:8" x14ac:dyDescent="0.25">
      <c r="A8814" s="793"/>
      <c r="E8814" s="176"/>
      <c r="F8814" s="176"/>
      <c r="G8814" s="177"/>
      <c r="H8814" s="177"/>
    </row>
    <row r="8815" spans="1:8" x14ac:dyDescent="0.25">
      <c r="A8815" s="793"/>
      <c r="E8815" s="176"/>
      <c r="F8815" s="176"/>
      <c r="G8815" s="177"/>
      <c r="H8815" s="177"/>
    </row>
    <row r="8816" spans="1:8" x14ac:dyDescent="0.25">
      <c r="A8816" s="793"/>
      <c r="E8816" s="176"/>
      <c r="F8816" s="176"/>
      <c r="G8816" s="177"/>
      <c r="H8816" s="177"/>
    </row>
    <row r="8817" spans="1:8" x14ac:dyDescent="0.25">
      <c r="A8817" s="793"/>
      <c r="E8817" s="176"/>
      <c r="F8817" s="176"/>
      <c r="G8817" s="177"/>
      <c r="H8817" s="177"/>
    </row>
    <row r="8818" spans="1:8" x14ac:dyDescent="0.25">
      <c r="A8818" s="793"/>
      <c r="E8818" s="176"/>
      <c r="F8818" s="176"/>
      <c r="G8818" s="177"/>
      <c r="H8818" s="177"/>
    </row>
    <row r="8819" spans="1:8" x14ac:dyDescent="0.25">
      <c r="A8819" s="793"/>
      <c r="E8819" s="176"/>
      <c r="F8819" s="176"/>
      <c r="G8819" s="177"/>
      <c r="H8819" s="177"/>
    </row>
    <row r="8820" spans="1:8" x14ac:dyDescent="0.25">
      <c r="A8820" s="793"/>
      <c r="E8820" s="176"/>
      <c r="F8820" s="176"/>
      <c r="G8820" s="177"/>
      <c r="H8820" s="177"/>
    </row>
    <row r="8821" spans="1:8" x14ac:dyDescent="0.25">
      <c r="A8821" s="793"/>
      <c r="E8821" s="176"/>
      <c r="F8821" s="176"/>
      <c r="G8821" s="177"/>
      <c r="H8821" s="177"/>
    </row>
    <row r="8822" spans="1:8" x14ac:dyDescent="0.25">
      <c r="A8822" s="793"/>
      <c r="E8822" s="176"/>
      <c r="F8822" s="176"/>
      <c r="G8822" s="177"/>
      <c r="H8822" s="177"/>
    </row>
    <row r="8823" spans="1:8" x14ac:dyDescent="0.25">
      <c r="A8823" s="793"/>
      <c r="E8823" s="176"/>
      <c r="F8823" s="176"/>
      <c r="G8823" s="177"/>
      <c r="H8823" s="177"/>
    </row>
    <row r="8824" spans="1:8" x14ac:dyDescent="0.25">
      <c r="A8824" s="793"/>
      <c r="E8824" s="176"/>
      <c r="F8824" s="176"/>
      <c r="G8824" s="177"/>
      <c r="H8824" s="177"/>
    </row>
    <row r="8825" spans="1:8" x14ac:dyDescent="0.25">
      <c r="A8825" s="793"/>
      <c r="E8825" s="176"/>
      <c r="F8825" s="176"/>
      <c r="G8825" s="177"/>
      <c r="H8825" s="177"/>
    </row>
    <row r="8826" spans="1:8" x14ac:dyDescent="0.25">
      <c r="A8826" s="793"/>
      <c r="E8826" s="176"/>
      <c r="F8826" s="176"/>
      <c r="G8826" s="177"/>
      <c r="H8826" s="177"/>
    </row>
    <row r="8827" spans="1:8" x14ac:dyDescent="0.25">
      <c r="A8827" s="793"/>
      <c r="E8827" s="176"/>
      <c r="F8827" s="176"/>
      <c r="G8827" s="177"/>
      <c r="H8827" s="177"/>
    </row>
    <row r="8828" spans="1:8" x14ac:dyDescent="0.25">
      <c r="A8828" s="793"/>
      <c r="E8828" s="176"/>
      <c r="F8828" s="176"/>
      <c r="G8828" s="177"/>
      <c r="H8828" s="177"/>
    </row>
    <row r="8829" spans="1:8" x14ac:dyDescent="0.25">
      <c r="A8829" s="793"/>
      <c r="E8829" s="176"/>
      <c r="F8829" s="176"/>
      <c r="G8829" s="177"/>
      <c r="H8829" s="177"/>
    </row>
    <row r="8830" spans="1:8" x14ac:dyDescent="0.25">
      <c r="A8830" s="793"/>
      <c r="E8830" s="176"/>
      <c r="F8830" s="176"/>
      <c r="G8830" s="177"/>
      <c r="H8830" s="177"/>
    </row>
    <row r="8831" spans="1:8" x14ac:dyDescent="0.25">
      <c r="A8831" s="793"/>
      <c r="E8831" s="176"/>
      <c r="F8831" s="176"/>
      <c r="G8831" s="177"/>
      <c r="H8831" s="177"/>
    </row>
    <row r="8832" spans="1:8" x14ac:dyDescent="0.25">
      <c r="A8832" s="793"/>
      <c r="E8832" s="176"/>
      <c r="F8832" s="176"/>
      <c r="G8832" s="177"/>
      <c r="H8832" s="177"/>
    </row>
    <row r="8833" spans="1:8" x14ac:dyDescent="0.25">
      <c r="A8833" s="793"/>
      <c r="E8833" s="176"/>
      <c r="F8833" s="176"/>
      <c r="G8833" s="177"/>
      <c r="H8833" s="177"/>
    </row>
    <row r="8834" spans="1:8" x14ac:dyDescent="0.25">
      <c r="A8834" s="793"/>
      <c r="E8834" s="176"/>
      <c r="F8834" s="176"/>
      <c r="G8834" s="177"/>
      <c r="H8834" s="177"/>
    </row>
    <row r="8835" spans="1:8" x14ac:dyDescent="0.25">
      <c r="A8835" s="793"/>
      <c r="E8835" s="176"/>
      <c r="F8835" s="176"/>
      <c r="G8835" s="177"/>
      <c r="H8835" s="177"/>
    </row>
    <row r="8836" spans="1:8" x14ac:dyDescent="0.25">
      <c r="A8836" s="793"/>
      <c r="E8836" s="176"/>
      <c r="F8836" s="176"/>
      <c r="G8836" s="177"/>
      <c r="H8836" s="177"/>
    </row>
    <row r="8837" spans="1:8" x14ac:dyDescent="0.25">
      <c r="A8837" s="793"/>
      <c r="E8837" s="176"/>
      <c r="F8837" s="176"/>
      <c r="G8837" s="177"/>
      <c r="H8837" s="177"/>
    </row>
    <row r="8838" spans="1:8" x14ac:dyDescent="0.25">
      <c r="A8838" s="793"/>
      <c r="E8838" s="176"/>
      <c r="F8838" s="176"/>
      <c r="G8838" s="177"/>
      <c r="H8838" s="177"/>
    </row>
    <row r="8839" spans="1:8" x14ac:dyDescent="0.25">
      <c r="A8839" s="793"/>
      <c r="E8839" s="176"/>
      <c r="F8839" s="176"/>
      <c r="G8839" s="177"/>
      <c r="H8839" s="177"/>
    </row>
    <row r="8840" spans="1:8" x14ac:dyDescent="0.25">
      <c r="A8840" s="793"/>
      <c r="E8840" s="176"/>
      <c r="F8840" s="176"/>
      <c r="G8840" s="177"/>
      <c r="H8840" s="177"/>
    </row>
    <row r="8841" spans="1:8" x14ac:dyDescent="0.25">
      <c r="A8841" s="793"/>
      <c r="E8841" s="176"/>
      <c r="F8841" s="176"/>
      <c r="G8841" s="177"/>
      <c r="H8841" s="177"/>
    </row>
    <row r="8842" spans="1:8" x14ac:dyDescent="0.25">
      <c r="A8842" s="793"/>
      <c r="E8842" s="176"/>
      <c r="F8842" s="176"/>
      <c r="G8842" s="177"/>
      <c r="H8842" s="177"/>
    </row>
    <row r="8843" spans="1:8" x14ac:dyDescent="0.25">
      <c r="A8843" s="793"/>
      <c r="E8843" s="176"/>
      <c r="F8843" s="176"/>
      <c r="G8843" s="177"/>
      <c r="H8843" s="177"/>
    </row>
    <row r="8844" spans="1:8" x14ac:dyDescent="0.25">
      <c r="A8844" s="793"/>
      <c r="E8844" s="176"/>
      <c r="F8844" s="176"/>
      <c r="G8844" s="177"/>
      <c r="H8844" s="177"/>
    </row>
    <row r="8845" spans="1:8" x14ac:dyDescent="0.25">
      <c r="A8845" s="793"/>
      <c r="E8845" s="176"/>
      <c r="F8845" s="176"/>
      <c r="G8845" s="177"/>
      <c r="H8845" s="177"/>
    </row>
    <row r="8846" spans="1:8" x14ac:dyDescent="0.25">
      <c r="A8846" s="793"/>
      <c r="E8846" s="176"/>
      <c r="F8846" s="176"/>
      <c r="G8846" s="177"/>
      <c r="H8846" s="177"/>
    </row>
    <row r="8847" spans="1:8" x14ac:dyDescent="0.25">
      <c r="A8847" s="793"/>
      <c r="E8847" s="176"/>
      <c r="F8847" s="176"/>
      <c r="G8847" s="177"/>
      <c r="H8847" s="177"/>
    </row>
    <row r="8848" spans="1:8" x14ac:dyDescent="0.25">
      <c r="A8848" s="793"/>
      <c r="E8848" s="176"/>
      <c r="F8848" s="176"/>
      <c r="G8848" s="177"/>
      <c r="H8848" s="177"/>
    </row>
    <row r="8849" spans="1:8" x14ac:dyDescent="0.25">
      <c r="A8849" s="793"/>
      <c r="E8849" s="176"/>
      <c r="F8849" s="176"/>
      <c r="G8849" s="177"/>
      <c r="H8849" s="177"/>
    </row>
    <row r="8850" spans="1:8" x14ac:dyDescent="0.25">
      <c r="A8850" s="793"/>
      <c r="E8850" s="176"/>
      <c r="F8850" s="176"/>
      <c r="G8850" s="177"/>
      <c r="H8850" s="177"/>
    </row>
    <row r="8851" spans="1:8" x14ac:dyDescent="0.25">
      <c r="A8851" s="793"/>
      <c r="E8851" s="176"/>
      <c r="F8851" s="176"/>
      <c r="G8851" s="177"/>
      <c r="H8851" s="177"/>
    </row>
    <row r="8852" spans="1:8" x14ac:dyDescent="0.25">
      <c r="A8852" s="793"/>
      <c r="E8852" s="176"/>
      <c r="F8852" s="176"/>
      <c r="G8852" s="177"/>
      <c r="H8852" s="177"/>
    </row>
    <row r="8853" spans="1:8" x14ac:dyDescent="0.25">
      <c r="A8853" s="793"/>
      <c r="E8853" s="176"/>
      <c r="F8853" s="176"/>
      <c r="G8853" s="177"/>
      <c r="H8853" s="177"/>
    </row>
    <row r="8854" spans="1:8" x14ac:dyDescent="0.25">
      <c r="A8854" s="793"/>
      <c r="E8854" s="176"/>
      <c r="F8854" s="176"/>
      <c r="G8854" s="177"/>
      <c r="H8854" s="177"/>
    </row>
    <row r="8855" spans="1:8" x14ac:dyDescent="0.25">
      <c r="A8855" s="793"/>
      <c r="E8855" s="176"/>
      <c r="F8855" s="176"/>
      <c r="G8855" s="177"/>
      <c r="H8855" s="177"/>
    </row>
    <row r="8856" spans="1:8" x14ac:dyDescent="0.25">
      <c r="A8856" s="793"/>
      <c r="E8856" s="176"/>
      <c r="F8856" s="176"/>
      <c r="G8856" s="177"/>
      <c r="H8856" s="177"/>
    </row>
    <row r="8857" spans="1:8" x14ac:dyDescent="0.25">
      <c r="A8857" s="793"/>
      <c r="E8857" s="176"/>
      <c r="F8857" s="176"/>
      <c r="G8857" s="177"/>
      <c r="H8857" s="177"/>
    </row>
    <row r="8858" spans="1:8" x14ac:dyDescent="0.25">
      <c r="A8858" s="793"/>
      <c r="E8858" s="176"/>
      <c r="F8858" s="176"/>
      <c r="G8858" s="177"/>
      <c r="H8858" s="177"/>
    </row>
    <row r="8859" spans="1:8" x14ac:dyDescent="0.25">
      <c r="A8859" s="793"/>
      <c r="E8859" s="176"/>
      <c r="F8859" s="176"/>
      <c r="G8859" s="177"/>
      <c r="H8859" s="177"/>
    </row>
    <row r="8860" spans="1:8" x14ac:dyDescent="0.25">
      <c r="A8860" s="793"/>
      <c r="E8860" s="176"/>
      <c r="F8860" s="176"/>
      <c r="G8860" s="177"/>
      <c r="H8860" s="177"/>
    </row>
    <row r="8861" spans="1:8" x14ac:dyDescent="0.25">
      <c r="A8861" s="793"/>
      <c r="E8861" s="176"/>
      <c r="F8861" s="176"/>
      <c r="G8861" s="177"/>
      <c r="H8861" s="177"/>
    </row>
    <row r="8862" spans="1:8" x14ac:dyDescent="0.25">
      <c r="A8862" s="793"/>
      <c r="E8862" s="176"/>
      <c r="F8862" s="176"/>
      <c r="G8862" s="177"/>
      <c r="H8862" s="177"/>
    </row>
    <row r="8863" spans="1:8" x14ac:dyDescent="0.25">
      <c r="A8863" s="793"/>
      <c r="E8863" s="176"/>
      <c r="F8863" s="176"/>
      <c r="G8863" s="177"/>
      <c r="H8863" s="177"/>
    </row>
    <row r="8864" spans="1:8" x14ac:dyDescent="0.25">
      <c r="A8864" s="793"/>
      <c r="E8864" s="176"/>
      <c r="F8864" s="176"/>
      <c r="G8864" s="177"/>
      <c r="H8864" s="177"/>
    </row>
    <row r="8865" spans="1:8" x14ac:dyDescent="0.25">
      <c r="A8865" s="793"/>
      <c r="E8865" s="176"/>
      <c r="F8865" s="176"/>
      <c r="G8865" s="177"/>
      <c r="H8865" s="177"/>
    </row>
    <row r="8866" spans="1:8" x14ac:dyDescent="0.25">
      <c r="A8866" s="793"/>
      <c r="E8866" s="176"/>
      <c r="F8866" s="176"/>
      <c r="G8866" s="177"/>
      <c r="H8866" s="177"/>
    </row>
    <row r="8867" spans="1:8" x14ac:dyDescent="0.25">
      <c r="A8867" s="793"/>
      <c r="E8867" s="176"/>
      <c r="F8867" s="176"/>
      <c r="G8867" s="177"/>
      <c r="H8867" s="177"/>
    </row>
    <row r="8868" spans="1:8" x14ac:dyDescent="0.25">
      <c r="A8868" s="793"/>
      <c r="E8868" s="176"/>
      <c r="F8868" s="176"/>
      <c r="G8868" s="177"/>
      <c r="H8868" s="177"/>
    </row>
    <row r="8869" spans="1:8" x14ac:dyDescent="0.25">
      <c r="A8869" s="793"/>
      <c r="E8869" s="176"/>
      <c r="F8869" s="176"/>
      <c r="G8869" s="177"/>
      <c r="H8869" s="177"/>
    </row>
    <row r="8870" spans="1:8" x14ac:dyDescent="0.25">
      <c r="A8870" s="793"/>
      <c r="E8870" s="176"/>
      <c r="F8870" s="176"/>
      <c r="G8870" s="177"/>
      <c r="H8870" s="177"/>
    </row>
    <row r="8871" spans="1:8" x14ac:dyDescent="0.25">
      <c r="A8871" s="793"/>
      <c r="E8871" s="176"/>
      <c r="F8871" s="176"/>
      <c r="G8871" s="177"/>
      <c r="H8871" s="177"/>
    </row>
    <row r="8872" spans="1:8" x14ac:dyDescent="0.25">
      <c r="A8872" s="793"/>
      <c r="E8872" s="176"/>
      <c r="F8872" s="176"/>
      <c r="G8872" s="177"/>
      <c r="H8872" s="177"/>
    </row>
    <row r="8873" spans="1:8" x14ac:dyDescent="0.25">
      <c r="A8873" s="793"/>
      <c r="E8873" s="176"/>
      <c r="F8873" s="176"/>
      <c r="G8873" s="177"/>
      <c r="H8873" s="177"/>
    </row>
    <row r="8874" spans="1:8" x14ac:dyDescent="0.25">
      <c r="A8874" s="793"/>
      <c r="E8874" s="176"/>
      <c r="F8874" s="176"/>
      <c r="G8874" s="177"/>
      <c r="H8874" s="177"/>
    </row>
    <row r="8875" spans="1:8" x14ac:dyDescent="0.25">
      <c r="A8875" s="793"/>
      <c r="E8875" s="176"/>
      <c r="F8875" s="176"/>
      <c r="G8875" s="177"/>
      <c r="H8875" s="177"/>
    </row>
    <row r="8876" spans="1:8" x14ac:dyDescent="0.25">
      <c r="A8876" s="793"/>
      <c r="E8876" s="176"/>
      <c r="F8876" s="176"/>
      <c r="G8876" s="177"/>
      <c r="H8876" s="177"/>
    </row>
    <row r="8877" spans="1:8" x14ac:dyDescent="0.25">
      <c r="A8877" s="793"/>
      <c r="E8877" s="176"/>
      <c r="F8877" s="176"/>
      <c r="G8877" s="177"/>
      <c r="H8877" s="177"/>
    </row>
    <row r="8878" spans="1:8" x14ac:dyDescent="0.25">
      <c r="A8878" s="793"/>
      <c r="E8878" s="176"/>
      <c r="F8878" s="176"/>
      <c r="G8878" s="177"/>
      <c r="H8878" s="177"/>
    </row>
    <row r="8879" spans="1:8" x14ac:dyDescent="0.25">
      <c r="A8879" s="793"/>
      <c r="E8879" s="176"/>
      <c r="F8879" s="176"/>
      <c r="G8879" s="177"/>
      <c r="H8879" s="177"/>
    </row>
    <row r="8880" spans="1:8" x14ac:dyDescent="0.25">
      <c r="A8880" s="793"/>
      <c r="E8880" s="176"/>
      <c r="F8880" s="176"/>
      <c r="G8880" s="177"/>
      <c r="H8880" s="177"/>
    </row>
    <row r="8881" spans="1:8" x14ac:dyDescent="0.25">
      <c r="A8881" s="793"/>
      <c r="E8881" s="176"/>
      <c r="F8881" s="176"/>
      <c r="G8881" s="177"/>
      <c r="H8881" s="177"/>
    </row>
    <row r="8882" spans="1:8" x14ac:dyDescent="0.25">
      <c r="A8882" s="793"/>
      <c r="E8882" s="176"/>
      <c r="F8882" s="176"/>
      <c r="G8882" s="177"/>
      <c r="H8882" s="177"/>
    </row>
    <row r="8883" spans="1:8" x14ac:dyDescent="0.25">
      <c r="A8883" s="793"/>
      <c r="E8883" s="176"/>
      <c r="F8883" s="176"/>
      <c r="G8883" s="177"/>
      <c r="H8883" s="177"/>
    </row>
    <row r="8884" spans="1:8" x14ac:dyDescent="0.25">
      <c r="A8884" s="793"/>
      <c r="E8884" s="176"/>
      <c r="F8884" s="176"/>
      <c r="G8884" s="177"/>
      <c r="H8884" s="177"/>
    </row>
    <row r="8885" spans="1:8" x14ac:dyDescent="0.25">
      <c r="A8885" s="793"/>
      <c r="E8885" s="176"/>
      <c r="F8885" s="176"/>
      <c r="G8885" s="177"/>
      <c r="H8885" s="177"/>
    </row>
    <row r="8886" spans="1:8" x14ac:dyDescent="0.25">
      <c r="A8886" s="793"/>
      <c r="E8886" s="176"/>
      <c r="F8886" s="176"/>
      <c r="G8886" s="177"/>
      <c r="H8886" s="177"/>
    </row>
    <row r="8887" spans="1:8" x14ac:dyDescent="0.25">
      <c r="A8887" s="793"/>
      <c r="E8887" s="176"/>
      <c r="F8887" s="176"/>
      <c r="G8887" s="177"/>
      <c r="H8887" s="177"/>
    </row>
    <row r="8888" spans="1:8" x14ac:dyDescent="0.25">
      <c r="A8888" s="793"/>
      <c r="E8888" s="176"/>
      <c r="F8888" s="176"/>
      <c r="G8888" s="177"/>
      <c r="H8888" s="177"/>
    </row>
    <row r="8889" spans="1:8" x14ac:dyDescent="0.25">
      <c r="A8889" s="793"/>
      <c r="E8889" s="176"/>
      <c r="F8889" s="176"/>
      <c r="G8889" s="177"/>
      <c r="H8889" s="177"/>
    </row>
    <row r="8890" spans="1:8" x14ac:dyDescent="0.25">
      <c r="A8890" s="793"/>
      <c r="E8890" s="176"/>
      <c r="F8890" s="176"/>
      <c r="G8890" s="177"/>
      <c r="H8890" s="177"/>
    </row>
    <row r="8891" spans="1:8" x14ac:dyDescent="0.25">
      <c r="A8891" s="793"/>
      <c r="E8891" s="176"/>
      <c r="F8891" s="176"/>
      <c r="G8891" s="177"/>
      <c r="H8891" s="177"/>
    </row>
    <row r="8892" spans="1:8" x14ac:dyDescent="0.25">
      <c r="A8892" s="793"/>
      <c r="E8892" s="176"/>
      <c r="F8892" s="176"/>
      <c r="G8892" s="177"/>
      <c r="H8892" s="177"/>
    </row>
    <row r="8893" spans="1:8" x14ac:dyDescent="0.25">
      <c r="A8893" s="793"/>
      <c r="E8893" s="176"/>
      <c r="F8893" s="176"/>
      <c r="G8893" s="177"/>
      <c r="H8893" s="177"/>
    </row>
    <row r="8894" spans="1:8" x14ac:dyDescent="0.25">
      <c r="A8894" s="793"/>
      <c r="E8894" s="176"/>
      <c r="F8894" s="176"/>
      <c r="G8894" s="177"/>
      <c r="H8894" s="177"/>
    </row>
    <row r="8895" spans="1:8" x14ac:dyDescent="0.25">
      <c r="A8895" s="793"/>
      <c r="E8895" s="176"/>
      <c r="F8895" s="176"/>
      <c r="G8895" s="177"/>
      <c r="H8895" s="177"/>
    </row>
    <row r="8896" spans="1:8" x14ac:dyDescent="0.25">
      <c r="A8896" s="793"/>
      <c r="E8896" s="176"/>
      <c r="F8896" s="176"/>
      <c r="G8896" s="177"/>
      <c r="H8896" s="177"/>
    </row>
    <row r="8897" spans="1:8" x14ac:dyDescent="0.25">
      <c r="A8897" s="793"/>
      <c r="E8897" s="176"/>
      <c r="F8897" s="176"/>
      <c r="G8897" s="177"/>
      <c r="H8897" s="177"/>
    </row>
    <row r="8898" spans="1:8" x14ac:dyDescent="0.25">
      <c r="A8898" s="793"/>
      <c r="E8898" s="176"/>
      <c r="F8898" s="176"/>
      <c r="G8898" s="177"/>
      <c r="H8898" s="177"/>
    </row>
    <row r="8899" spans="1:8" x14ac:dyDescent="0.25">
      <c r="A8899" s="793"/>
      <c r="E8899" s="176"/>
      <c r="F8899" s="176"/>
      <c r="G8899" s="177"/>
      <c r="H8899" s="177"/>
    </row>
    <row r="8900" spans="1:8" x14ac:dyDescent="0.25">
      <c r="A8900" s="793"/>
      <c r="E8900" s="176"/>
      <c r="F8900" s="176"/>
      <c r="G8900" s="177"/>
      <c r="H8900" s="177"/>
    </row>
    <row r="8901" spans="1:8" x14ac:dyDescent="0.25">
      <c r="A8901" s="793"/>
      <c r="E8901" s="176"/>
      <c r="F8901" s="176"/>
      <c r="G8901" s="177"/>
      <c r="H8901" s="177"/>
    </row>
    <row r="8902" spans="1:8" x14ac:dyDescent="0.25">
      <c r="A8902" s="793"/>
      <c r="E8902" s="176"/>
      <c r="F8902" s="176"/>
      <c r="G8902" s="177"/>
      <c r="H8902" s="177"/>
    </row>
    <row r="8903" spans="1:8" x14ac:dyDescent="0.25">
      <c r="A8903" s="793"/>
      <c r="E8903" s="176"/>
      <c r="F8903" s="176"/>
      <c r="G8903" s="177"/>
      <c r="H8903" s="177"/>
    </row>
    <row r="8904" spans="1:8" x14ac:dyDescent="0.25">
      <c r="A8904" s="793"/>
      <c r="E8904" s="176"/>
      <c r="F8904" s="176"/>
      <c r="G8904" s="177"/>
      <c r="H8904" s="177"/>
    </row>
    <row r="8905" spans="1:8" x14ac:dyDescent="0.25">
      <c r="A8905" s="793"/>
      <c r="E8905" s="176"/>
      <c r="F8905" s="176"/>
      <c r="G8905" s="177"/>
      <c r="H8905" s="177"/>
    </row>
    <row r="8906" spans="1:8" x14ac:dyDescent="0.25">
      <c r="A8906" s="793"/>
      <c r="E8906" s="176"/>
      <c r="F8906" s="176"/>
      <c r="G8906" s="177"/>
      <c r="H8906" s="177"/>
    </row>
    <row r="8907" spans="1:8" x14ac:dyDescent="0.25">
      <c r="A8907" s="793"/>
      <c r="E8907" s="176"/>
      <c r="F8907" s="176"/>
      <c r="G8907" s="177"/>
      <c r="H8907" s="177"/>
    </row>
    <row r="8908" spans="1:8" x14ac:dyDescent="0.25">
      <c r="A8908" s="793"/>
      <c r="E8908" s="176"/>
      <c r="F8908" s="176"/>
      <c r="G8908" s="177"/>
      <c r="H8908" s="177"/>
    </row>
    <row r="8909" spans="1:8" x14ac:dyDescent="0.25">
      <c r="A8909" s="793"/>
      <c r="E8909" s="176"/>
      <c r="F8909" s="176"/>
      <c r="G8909" s="177"/>
      <c r="H8909" s="177"/>
    </row>
    <row r="8910" spans="1:8" x14ac:dyDescent="0.25">
      <c r="A8910" s="793"/>
      <c r="E8910" s="176"/>
      <c r="F8910" s="176"/>
      <c r="G8910" s="177"/>
      <c r="H8910" s="177"/>
    </row>
    <row r="8911" spans="1:8" x14ac:dyDescent="0.25">
      <c r="A8911" s="793"/>
      <c r="E8911" s="176"/>
      <c r="F8911" s="176"/>
      <c r="G8911" s="177"/>
      <c r="H8911" s="177"/>
    </row>
    <row r="8912" spans="1:8" x14ac:dyDescent="0.25">
      <c r="A8912" s="793"/>
      <c r="E8912" s="176"/>
      <c r="F8912" s="176"/>
      <c r="G8912" s="177"/>
      <c r="H8912" s="177"/>
    </row>
    <row r="8913" spans="1:8" x14ac:dyDescent="0.25">
      <c r="A8913" s="793"/>
      <c r="E8913" s="176"/>
      <c r="F8913" s="176"/>
      <c r="G8913" s="177"/>
      <c r="H8913" s="177"/>
    </row>
    <row r="8914" spans="1:8" x14ac:dyDescent="0.25">
      <c r="A8914" s="793"/>
      <c r="E8914" s="176"/>
      <c r="F8914" s="176"/>
      <c r="G8914" s="177"/>
      <c r="H8914" s="177"/>
    </row>
    <row r="8915" spans="1:8" x14ac:dyDescent="0.25">
      <c r="A8915" s="793"/>
      <c r="E8915" s="176"/>
      <c r="F8915" s="176"/>
      <c r="G8915" s="177"/>
      <c r="H8915" s="177"/>
    </row>
    <row r="8916" spans="1:8" x14ac:dyDescent="0.25">
      <c r="A8916" s="793"/>
      <c r="E8916" s="176"/>
      <c r="F8916" s="176"/>
      <c r="G8916" s="177"/>
      <c r="H8916" s="177"/>
    </row>
    <row r="8917" spans="1:8" x14ac:dyDescent="0.25">
      <c r="A8917" s="793"/>
      <c r="E8917" s="176"/>
      <c r="F8917" s="176"/>
      <c r="G8917" s="177"/>
      <c r="H8917" s="177"/>
    </row>
    <row r="8918" spans="1:8" x14ac:dyDescent="0.25">
      <c r="A8918" s="793"/>
      <c r="E8918" s="176"/>
      <c r="F8918" s="176"/>
      <c r="G8918" s="177"/>
      <c r="H8918" s="177"/>
    </row>
    <row r="8919" spans="1:8" x14ac:dyDescent="0.25">
      <c r="A8919" s="793"/>
      <c r="E8919" s="176"/>
      <c r="F8919" s="176"/>
      <c r="G8919" s="177"/>
      <c r="H8919" s="177"/>
    </row>
    <row r="8920" spans="1:8" x14ac:dyDescent="0.25">
      <c r="A8920" s="793"/>
      <c r="E8920" s="176"/>
      <c r="F8920" s="176"/>
      <c r="G8920" s="177"/>
      <c r="H8920" s="177"/>
    </row>
    <row r="8921" spans="1:8" x14ac:dyDescent="0.25">
      <c r="A8921" s="793"/>
      <c r="E8921" s="176"/>
      <c r="F8921" s="176"/>
      <c r="G8921" s="177"/>
      <c r="H8921" s="177"/>
    </row>
    <row r="8922" spans="1:8" x14ac:dyDescent="0.25">
      <c r="A8922" s="793"/>
      <c r="E8922" s="176"/>
      <c r="F8922" s="176"/>
      <c r="G8922" s="177"/>
      <c r="H8922" s="177"/>
    </row>
    <row r="8923" spans="1:8" x14ac:dyDescent="0.25">
      <c r="A8923" s="793"/>
      <c r="E8923" s="176"/>
      <c r="F8923" s="176"/>
      <c r="G8923" s="177"/>
      <c r="H8923" s="177"/>
    </row>
    <row r="8924" spans="1:8" x14ac:dyDescent="0.25">
      <c r="A8924" s="793"/>
      <c r="E8924" s="176"/>
      <c r="F8924" s="176"/>
      <c r="G8924" s="177"/>
      <c r="H8924" s="177"/>
    </row>
    <row r="8925" spans="1:8" x14ac:dyDescent="0.25">
      <c r="A8925" s="793"/>
      <c r="E8925" s="176"/>
      <c r="F8925" s="176"/>
      <c r="G8925" s="177"/>
      <c r="H8925" s="177"/>
    </row>
    <row r="8926" spans="1:8" x14ac:dyDescent="0.25">
      <c r="A8926" s="793"/>
      <c r="E8926" s="176"/>
      <c r="F8926" s="176"/>
      <c r="G8926" s="177"/>
      <c r="H8926" s="177"/>
    </row>
    <row r="8927" spans="1:8" x14ac:dyDescent="0.25">
      <c r="A8927" s="793"/>
      <c r="E8927" s="176"/>
      <c r="F8927" s="176"/>
      <c r="G8927" s="177"/>
      <c r="H8927" s="177"/>
    </row>
    <row r="8928" spans="1:8" x14ac:dyDescent="0.25">
      <c r="A8928" s="793"/>
      <c r="E8928" s="176"/>
      <c r="F8928" s="176"/>
      <c r="G8928" s="177"/>
      <c r="H8928" s="177"/>
    </row>
    <row r="8929" spans="1:8" x14ac:dyDescent="0.25">
      <c r="A8929" s="793"/>
      <c r="E8929" s="176"/>
      <c r="F8929" s="176"/>
      <c r="G8929" s="177"/>
      <c r="H8929" s="177"/>
    </row>
    <row r="8930" spans="1:8" x14ac:dyDescent="0.25">
      <c r="A8930" s="793"/>
      <c r="E8930" s="176"/>
      <c r="F8930" s="176"/>
      <c r="G8930" s="177"/>
      <c r="H8930" s="177"/>
    </row>
    <row r="8931" spans="1:8" x14ac:dyDescent="0.25">
      <c r="A8931" s="793"/>
      <c r="E8931" s="176"/>
      <c r="F8931" s="176"/>
      <c r="G8931" s="177"/>
      <c r="H8931" s="177"/>
    </row>
    <row r="8932" spans="1:8" x14ac:dyDescent="0.25">
      <c r="A8932" s="793"/>
      <c r="E8932" s="176"/>
      <c r="F8932" s="176"/>
      <c r="G8932" s="177"/>
      <c r="H8932" s="177"/>
    </row>
    <row r="8933" spans="1:8" x14ac:dyDescent="0.25">
      <c r="A8933" s="793"/>
      <c r="E8933" s="176"/>
      <c r="F8933" s="176"/>
      <c r="G8933" s="177"/>
      <c r="H8933" s="177"/>
    </row>
    <row r="8934" spans="1:8" x14ac:dyDescent="0.25">
      <c r="A8934" s="793"/>
      <c r="E8934" s="176"/>
      <c r="F8934" s="176"/>
      <c r="G8934" s="177"/>
      <c r="H8934" s="177"/>
    </row>
    <row r="8935" spans="1:8" x14ac:dyDescent="0.25">
      <c r="A8935" s="793"/>
      <c r="E8935" s="176"/>
      <c r="F8935" s="176"/>
      <c r="G8935" s="177"/>
      <c r="H8935" s="177"/>
    </row>
    <row r="8936" spans="1:8" x14ac:dyDescent="0.25">
      <c r="A8936" s="793"/>
      <c r="E8936" s="176"/>
      <c r="F8936" s="176"/>
      <c r="G8936" s="177"/>
      <c r="H8936" s="177"/>
    </row>
    <row r="8937" spans="1:8" x14ac:dyDescent="0.25">
      <c r="A8937" s="793"/>
      <c r="E8937" s="176"/>
      <c r="F8937" s="176"/>
      <c r="G8937" s="177"/>
      <c r="H8937" s="177"/>
    </row>
    <row r="8938" spans="1:8" x14ac:dyDescent="0.25">
      <c r="A8938" s="793"/>
      <c r="E8938" s="176"/>
      <c r="F8938" s="176"/>
      <c r="G8938" s="177"/>
      <c r="H8938" s="177"/>
    </row>
    <row r="8939" spans="1:8" x14ac:dyDescent="0.25">
      <c r="A8939" s="793"/>
      <c r="E8939" s="176"/>
      <c r="F8939" s="176"/>
      <c r="G8939" s="177"/>
      <c r="H8939" s="177"/>
    </row>
    <row r="8940" spans="1:8" x14ac:dyDescent="0.25">
      <c r="A8940" s="793"/>
      <c r="E8940" s="176"/>
      <c r="F8940" s="176"/>
      <c r="G8940" s="177"/>
      <c r="H8940" s="177"/>
    </row>
    <row r="8941" spans="1:8" x14ac:dyDescent="0.25">
      <c r="A8941" s="793"/>
      <c r="E8941" s="176"/>
      <c r="F8941" s="176"/>
      <c r="G8941" s="177"/>
      <c r="H8941" s="177"/>
    </row>
    <row r="8942" spans="1:8" x14ac:dyDescent="0.25">
      <c r="A8942" s="793"/>
      <c r="E8942" s="176"/>
      <c r="F8942" s="176"/>
      <c r="G8942" s="177"/>
      <c r="H8942" s="177"/>
    </row>
    <row r="8943" spans="1:8" x14ac:dyDescent="0.25">
      <c r="A8943" s="793"/>
      <c r="E8943" s="176"/>
      <c r="F8943" s="176"/>
      <c r="G8943" s="177"/>
      <c r="H8943" s="177"/>
    </row>
    <row r="8944" spans="1:8" x14ac:dyDescent="0.25">
      <c r="A8944" s="793"/>
      <c r="E8944" s="176"/>
      <c r="F8944" s="176"/>
      <c r="G8944" s="177"/>
      <c r="H8944" s="177"/>
    </row>
    <row r="8945" spans="1:8" x14ac:dyDescent="0.25">
      <c r="A8945" s="793"/>
      <c r="E8945" s="176"/>
      <c r="F8945" s="176"/>
      <c r="G8945" s="177"/>
      <c r="H8945" s="177"/>
    </row>
    <row r="8946" spans="1:8" x14ac:dyDescent="0.25">
      <c r="A8946" s="793"/>
      <c r="E8946" s="176"/>
      <c r="F8946" s="176"/>
      <c r="G8946" s="177"/>
      <c r="H8946" s="177"/>
    </row>
    <row r="8947" spans="1:8" x14ac:dyDescent="0.25">
      <c r="A8947" s="793"/>
      <c r="E8947" s="176"/>
      <c r="F8947" s="176"/>
      <c r="G8947" s="177"/>
      <c r="H8947" s="177"/>
    </row>
    <row r="8948" spans="1:8" x14ac:dyDescent="0.25">
      <c r="A8948" s="793"/>
      <c r="E8948" s="176"/>
      <c r="F8948" s="176"/>
      <c r="G8948" s="177"/>
      <c r="H8948" s="177"/>
    </row>
    <row r="8949" spans="1:8" x14ac:dyDescent="0.25">
      <c r="A8949" s="793"/>
      <c r="E8949" s="176"/>
      <c r="F8949" s="176"/>
      <c r="G8949" s="177"/>
      <c r="H8949" s="177"/>
    </row>
    <row r="8950" spans="1:8" x14ac:dyDescent="0.25">
      <c r="A8950" s="793"/>
      <c r="E8950" s="176"/>
      <c r="F8950" s="176"/>
      <c r="G8950" s="177"/>
      <c r="H8950" s="177"/>
    </row>
    <row r="8951" spans="1:8" x14ac:dyDescent="0.25">
      <c r="A8951" s="793"/>
      <c r="E8951" s="176"/>
      <c r="F8951" s="176"/>
      <c r="G8951" s="177"/>
      <c r="H8951" s="177"/>
    </row>
    <row r="8952" spans="1:8" x14ac:dyDescent="0.25">
      <c r="A8952" s="793"/>
      <c r="E8952" s="176"/>
      <c r="F8952" s="176"/>
      <c r="G8952" s="177"/>
      <c r="H8952" s="177"/>
    </row>
    <row r="8953" spans="1:8" x14ac:dyDescent="0.25">
      <c r="A8953" s="793"/>
      <c r="E8953" s="176"/>
      <c r="F8953" s="176"/>
      <c r="G8953" s="177"/>
      <c r="H8953" s="177"/>
    </row>
    <row r="8954" spans="1:8" x14ac:dyDescent="0.25">
      <c r="A8954" s="793"/>
      <c r="E8954" s="176"/>
      <c r="F8954" s="176"/>
      <c r="G8954" s="177"/>
      <c r="H8954" s="177"/>
    </row>
    <row r="8955" spans="1:8" x14ac:dyDescent="0.25">
      <c r="A8955" s="793"/>
      <c r="E8955" s="176"/>
      <c r="F8955" s="176"/>
      <c r="G8955" s="177"/>
      <c r="H8955" s="177"/>
    </row>
    <row r="8956" spans="1:8" x14ac:dyDescent="0.25">
      <c r="A8956" s="793"/>
      <c r="E8956" s="176"/>
      <c r="F8956" s="176"/>
      <c r="G8956" s="177"/>
      <c r="H8956" s="177"/>
    </row>
    <row r="8957" spans="1:8" x14ac:dyDescent="0.25">
      <c r="A8957" s="793"/>
      <c r="E8957" s="176"/>
      <c r="F8957" s="176"/>
      <c r="G8957" s="177"/>
      <c r="H8957" s="177"/>
    </row>
    <row r="8958" spans="1:8" x14ac:dyDescent="0.25">
      <c r="A8958" s="793"/>
      <c r="E8958" s="176"/>
      <c r="F8958" s="176"/>
      <c r="G8958" s="177"/>
      <c r="H8958" s="177"/>
    </row>
    <row r="8959" spans="1:8" x14ac:dyDescent="0.25">
      <c r="A8959" s="793"/>
      <c r="E8959" s="176"/>
      <c r="F8959" s="176"/>
      <c r="G8959" s="177"/>
      <c r="H8959" s="177"/>
    </row>
    <row r="8960" spans="1:8" x14ac:dyDescent="0.25">
      <c r="A8960" s="793"/>
      <c r="E8960" s="176"/>
      <c r="F8960" s="176"/>
      <c r="G8960" s="177"/>
      <c r="H8960" s="177"/>
    </row>
    <row r="8961" spans="1:8" x14ac:dyDescent="0.25">
      <c r="A8961" s="793"/>
      <c r="E8961" s="176"/>
      <c r="F8961" s="176"/>
      <c r="G8961" s="177"/>
      <c r="H8961" s="177"/>
    </row>
    <row r="8962" spans="1:8" x14ac:dyDescent="0.25">
      <c r="A8962" s="793"/>
      <c r="E8962" s="176"/>
      <c r="F8962" s="176"/>
      <c r="G8962" s="177"/>
      <c r="H8962" s="177"/>
    </row>
    <row r="8963" spans="1:8" x14ac:dyDescent="0.25">
      <c r="A8963" s="793"/>
      <c r="E8963" s="176"/>
      <c r="F8963" s="176"/>
      <c r="G8963" s="177"/>
      <c r="H8963" s="177"/>
    </row>
    <row r="8964" spans="1:8" x14ac:dyDescent="0.25">
      <c r="A8964" s="793"/>
      <c r="E8964" s="176"/>
      <c r="F8964" s="176"/>
      <c r="G8964" s="177"/>
      <c r="H8964" s="177"/>
    </row>
    <row r="8965" spans="1:8" x14ac:dyDescent="0.25">
      <c r="A8965" s="793"/>
      <c r="E8965" s="176"/>
      <c r="F8965" s="176"/>
      <c r="G8965" s="177"/>
      <c r="H8965" s="177"/>
    </row>
    <row r="8966" spans="1:8" x14ac:dyDescent="0.25">
      <c r="A8966" s="793"/>
      <c r="E8966" s="176"/>
      <c r="F8966" s="176"/>
      <c r="G8966" s="177"/>
      <c r="H8966" s="177"/>
    </row>
    <row r="8967" spans="1:8" x14ac:dyDescent="0.25">
      <c r="A8967" s="793"/>
      <c r="E8967" s="176"/>
      <c r="F8967" s="176"/>
      <c r="G8967" s="177"/>
      <c r="H8967" s="177"/>
    </row>
    <row r="8968" spans="1:8" x14ac:dyDescent="0.25">
      <c r="A8968" s="793"/>
      <c r="E8968" s="176"/>
      <c r="F8968" s="176"/>
      <c r="G8968" s="177"/>
      <c r="H8968" s="177"/>
    </row>
    <row r="8969" spans="1:8" x14ac:dyDescent="0.25">
      <c r="A8969" s="793"/>
      <c r="E8969" s="176"/>
      <c r="F8969" s="176"/>
      <c r="G8969" s="177"/>
      <c r="H8969" s="177"/>
    </row>
    <row r="8970" spans="1:8" x14ac:dyDescent="0.25">
      <c r="A8970" s="793"/>
      <c r="E8970" s="176"/>
      <c r="F8970" s="176"/>
      <c r="G8970" s="177"/>
      <c r="H8970" s="177"/>
    </row>
    <row r="8971" spans="1:8" x14ac:dyDescent="0.25">
      <c r="A8971" s="793"/>
      <c r="E8971" s="176"/>
      <c r="F8971" s="176"/>
      <c r="G8971" s="177"/>
      <c r="H8971" s="177"/>
    </row>
    <row r="8972" spans="1:8" x14ac:dyDescent="0.25">
      <c r="A8972" s="793"/>
      <c r="E8972" s="176"/>
      <c r="F8972" s="176"/>
      <c r="G8972" s="177"/>
      <c r="H8972" s="177"/>
    </row>
    <row r="8973" spans="1:8" x14ac:dyDescent="0.25">
      <c r="A8973" s="793"/>
      <c r="E8973" s="176"/>
      <c r="F8973" s="176"/>
      <c r="G8973" s="177"/>
      <c r="H8973" s="177"/>
    </row>
    <row r="8974" spans="1:8" x14ac:dyDescent="0.25">
      <c r="A8974" s="793"/>
      <c r="E8974" s="176"/>
      <c r="F8974" s="176"/>
      <c r="G8974" s="177"/>
      <c r="H8974" s="177"/>
    </row>
    <row r="8975" spans="1:8" x14ac:dyDescent="0.25">
      <c r="A8975" s="793"/>
      <c r="E8975" s="176"/>
      <c r="F8975" s="176"/>
      <c r="G8975" s="177"/>
      <c r="H8975" s="177"/>
    </row>
    <row r="8976" spans="1:8" x14ac:dyDescent="0.25">
      <c r="A8976" s="793"/>
      <c r="E8976" s="176"/>
      <c r="F8976" s="176"/>
      <c r="G8976" s="177"/>
      <c r="H8976" s="177"/>
    </row>
    <row r="8977" spans="1:8" x14ac:dyDescent="0.25">
      <c r="A8977" s="793"/>
      <c r="E8977" s="176"/>
      <c r="F8977" s="176"/>
      <c r="G8977" s="177"/>
      <c r="H8977" s="177"/>
    </row>
    <row r="8978" spans="1:8" x14ac:dyDescent="0.25">
      <c r="A8978" s="793"/>
      <c r="E8978" s="176"/>
      <c r="F8978" s="176"/>
      <c r="G8978" s="177"/>
      <c r="H8978" s="177"/>
    </row>
    <row r="8979" spans="1:8" x14ac:dyDescent="0.25">
      <c r="A8979" s="793"/>
      <c r="E8979" s="176"/>
      <c r="F8979" s="176"/>
      <c r="G8979" s="177"/>
      <c r="H8979" s="177"/>
    </row>
    <row r="8980" spans="1:8" x14ac:dyDescent="0.25">
      <c r="A8980" s="793"/>
      <c r="E8980" s="176"/>
      <c r="F8980" s="176"/>
      <c r="G8980" s="177"/>
      <c r="H8980" s="177"/>
    </row>
    <row r="8981" spans="1:8" x14ac:dyDescent="0.25">
      <c r="A8981" s="793"/>
      <c r="E8981" s="176"/>
      <c r="F8981" s="176"/>
      <c r="G8981" s="177"/>
      <c r="H8981" s="177"/>
    </row>
    <row r="8982" spans="1:8" x14ac:dyDescent="0.25">
      <c r="A8982" s="793"/>
      <c r="E8982" s="176"/>
      <c r="F8982" s="176"/>
      <c r="G8982" s="177"/>
      <c r="H8982" s="177"/>
    </row>
    <row r="8983" spans="1:8" x14ac:dyDescent="0.25">
      <c r="A8983" s="793"/>
      <c r="E8983" s="176"/>
      <c r="F8983" s="176"/>
      <c r="G8983" s="177"/>
      <c r="H8983" s="177"/>
    </row>
    <row r="8984" spans="1:8" x14ac:dyDescent="0.25">
      <c r="A8984" s="793"/>
      <c r="E8984" s="176"/>
      <c r="F8984" s="176"/>
      <c r="G8984" s="177"/>
      <c r="H8984" s="177"/>
    </row>
    <row r="8985" spans="1:8" x14ac:dyDescent="0.25">
      <c r="A8985" s="793"/>
      <c r="E8985" s="176"/>
      <c r="F8985" s="176"/>
      <c r="G8985" s="177"/>
      <c r="H8985" s="177"/>
    </row>
    <row r="8986" spans="1:8" x14ac:dyDescent="0.25">
      <c r="A8986" s="793"/>
      <c r="E8986" s="176"/>
      <c r="F8986" s="176"/>
      <c r="G8986" s="177"/>
      <c r="H8986" s="177"/>
    </row>
    <row r="8987" spans="1:8" x14ac:dyDescent="0.25">
      <c r="A8987" s="793"/>
      <c r="E8987" s="176"/>
      <c r="F8987" s="176"/>
      <c r="G8987" s="177"/>
      <c r="H8987" s="177"/>
    </row>
    <row r="8988" spans="1:8" x14ac:dyDescent="0.25">
      <c r="A8988" s="793"/>
      <c r="E8988" s="176"/>
      <c r="F8988" s="176"/>
      <c r="G8988" s="177"/>
      <c r="H8988" s="177"/>
    </row>
    <row r="8989" spans="1:8" x14ac:dyDescent="0.25">
      <c r="A8989" s="793"/>
      <c r="E8989" s="176"/>
      <c r="F8989" s="176"/>
      <c r="G8989" s="177"/>
      <c r="H8989" s="177"/>
    </row>
    <row r="8990" spans="1:8" x14ac:dyDescent="0.25">
      <c r="A8990" s="793"/>
      <c r="E8990" s="176"/>
      <c r="F8990" s="176"/>
      <c r="G8990" s="177"/>
      <c r="H8990" s="177"/>
    </row>
    <row r="8991" spans="1:8" x14ac:dyDescent="0.25">
      <c r="A8991" s="793"/>
      <c r="E8991" s="176"/>
      <c r="F8991" s="176"/>
      <c r="G8991" s="177"/>
      <c r="H8991" s="177"/>
    </row>
    <row r="8992" spans="1:8" x14ac:dyDescent="0.25">
      <c r="A8992" s="793"/>
      <c r="E8992" s="176"/>
      <c r="F8992" s="176"/>
      <c r="G8992" s="177"/>
      <c r="H8992" s="177"/>
    </row>
    <row r="8993" spans="1:8" x14ac:dyDescent="0.25">
      <c r="A8993" s="793"/>
      <c r="E8993" s="176"/>
      <c r="F8993" s="176"/>
      <c r="G8993" s="177"/>
      <c r="H8993" s="177"/>
    </row>
    <row r="8994" spans="1:8" x14ac:dyDescent="0.25">
      <c r="A8994" s="793"/>
      <c r="E8994" s="176"/>
      <c r="F8994" s="176"/>
      <c r="G8994" s="177"/>
      <c r="H8994" s="177"/>
    </row>
    <row r="8995" spans="1:8" x14ac:dyDescent="0.25">
      <c r="A8995" s="793"/>
      <c r="E8995" s="176"/>
      <c r="F8995" s="176"/>
      <c r="G8995" s="177"/>
      <c r="H8995" s="177"/>
    </row>
    <row r="8996" spans="1:8" x14ac:dyDescent="0.25">
      <c r="A8996" s="793"/>
      <c r="E8996" s="176"/>
      <c r="F8996" s="176"/>
      <c r="G8996" s="177"/>
      <c r="H8996" s="177"/>
    </row>
    <row r="8997" spans="1:8" x14ac:dyDescent="0.25">
      <c r="A8997" s="793"/>
      <c r="E8997" s="176"/>
      <c r="F8997" s="176"/>
      <c r="G8997" s="177"/>
      <c r="H8997" s="177"/>
    </row>
    <row r="8998" spans="1:8" x14ac:dyDescent="0.25">
      <c r="A8998" s="793"/>
      <c r="E8998" s="176"/>
      <c r="F8998" s="176"/>
      <c r="G8998" s="177"/>
      <c r="H8998" s="177"/>
    </row>
    <row r="8999" spans="1:8" x14ac:dyDescent="0.25">
      <c r="A8999" s="793"/>
      <c r="E8999" s="176"/>
      <c r="F8999" s="176"/>
      <c r="G8999" s="177"/>
      <c r="H8999" s="177"/>
    </row>
    <row r="9000" spans="1:8" x14ac:dyDescent="0.25">
      <c r="A9000" s="793"/>
      <c r="E9000" s="176"/>
      <c r="F9000" s="176"/>
      <c r="G9000" s="177"/>
      <c r="H9000" s="177"/>
    </row>
    <row r="9001" spans="1:8" x14ac:dyDescent="0.25">
      <c r="A9001" s="793"/>
      <c r="E9001" s="176"/>
      <c r="F9001" s="176"/>
      <c r="G9001" s="177"/>
      <c r="H9001" s="177"/>
    </row>
    <row r="9002" spans="1:8" x14ac:dyDescent="0.25">
      <c r="A9002" s="793"/>
      <c r="E9002" s="176"/>
      <c r="F9002" s="176"/>
      <c r="G9002" s="177"/>
      <c r="H9002" s="177"/>
    </row>
    <row r="9003" spans="1:8" x14ac:dyDescent="0.25">
      <c r="A9003" s="793"/>
      <c r="E9003" s="176"/>
      <c r="F9003" s="176"/>
      <c r="G9003" s="177"/>
      <c r="H9003" s="177"/>
    </row>
    <row r="9004" spans="1:8" x14ac:dyDescent="0.25">
      <c r="A9004" s="793"/>
      <c r="E9004" s="176"/>
      <c r="F9004" s="176"/>
      <c r="G9004" s="177"/>
      <c r="H9004" s="177"/>
    </row>
    <row r="9005" spans="1:8" x14ac:dyDescent="0.25">
      <c r="A9005" s="793"/>
      <c r="E9005" s="176"/>
      <c r="F9005" s="176"/>
      <c r="G9005" s="177"/>
      <c r="H9005" s="177"/>
    </row>
    <row r="9006" spans="1:8" x14ac:dyDescent="0.25">
      <c r="A9006" s="793"/>
      <c r="E9006" s="176"/>
      <c r="F9006" s="176"/>
      <c r="G9006" s="177"/>
      <c r="H9006" s="177"/>
    </row>
    <row r="9007" spans="1:8" x14ac:dyDescent="0.25">
      <c r="A9007" s="793"/>
      <c r="E9007" s="176"/>
      <c r="F9007" s="176"/>
      <c r="G9007" s="177"/>
      <c r="H9007" s="177"/>
    </row>
    <row r="9008" spans="1:8" x14ac:dyDescent="0.25">
      <c r="A9008" s="793"/>
      <c r="E9008" s="176"/>
      <c r="F9008" s="176"/>
      <c r="G9008" s="177"/>
      <c r="H9008" s="177"/>
    </row>
    <row r="9009" spans="1:8" x14ac:dyDescent="0.25">
      <c r="A9009" s="793"/>
      <c r="E9009" s="176"/>
      <c r="F9009" s="176"/>
      <c r="G9009" s="177"/>
      <c r="H9009" s="177"/>
    </row>
    <row r="9010" spans="1:8" x14ac:dyDescent="0.25">
      <c r="A9010" s="793"/>
      <c r="E9010" s="176"/>
      <c r="F9010" s="176"/>
      <c r="G9010" s="177"/>
      <c r="H9010" s="177"/>
    </row>
    <row r="9011" spans="1:8" x14ac:dyDescent="0.25">
      <c r="A9011" s="793"/>
      <c r="E9011" s="176"/>
      <c r="F9011" s="176"/>
      <c r="G9011" s="177"/>
      <c r="H9011" s="177"/>
    </row>
    <row r="9012" spans="1:8" x14ac:dyDescent="0.25">
      <c r="A9012" s="793"/>
      <c r="E9012" s="176"/>
      <c r="F9012" s="176"/>
      <c r="G9012" s="177"/>
      <c r="H9012" s="177"/>
    </row>
    <row r="9013" spans="1:8" x14ac:dyDescent="0.25">
      <c r="A9013" s="793"/>
      <c r="E9013" s="176"/>
      <c r="F9013" s="176"/>
      <c r="G9013" s="177"/>
      <c r="H9013" s="177"/>
    </row>
    <row r="9014" spans="1:8" x14ac:dyDescent="0.25">
      <c r="A9014" s="793"/>
      <c r="E9014" s="176"/>
      <c r="F9014" s="176"/>
      <c r="G9014" s="177"/>
      <c r="H9014" s="177"/>
    </row>
    <row r="9015" spans="1:8" x14ac:dyDescent="0.25">
      <c r="A9015" s="793"/>
      <c r="E9015" s="176"/>
      <c r="F9015" s="176"/>
      <c r="G9015" s="177"/>
      <c r="H9015" s="177"/>
    </row>
    <row r="9016" spans="1:8" x14ac:dyDescent="0.25">
      <c r="A9016" s="793"/>
      <c r="E9016" s="176"/>
      <c r="F9016" s="176"/>
      <c r="G9016" s="177"/>
      <c r="H9016" s="177"/>
    </row>
    <row r="9017" spans="1:8" x14ac:dyDescent="0.25">
      <c r="A9017" s="793"/>
      <c r="E9017" s="176"/>
      <c r="F9017" s="176"/>
      <c r="G9017" s="177"/>
      <c r="H9017" s="177"/>
    </row>
    <row r="9018" spans="1:8" x14ac:dyDescent="0.25">
      <c r="A9018" s="793"/>
      <c r="E9018" s="176"/>
      <c r="F9018" s="176"/>
      <c r="G9018" s="177"/>
      <c r="H9018" s="177"/>
    </row>
    <row r="9019" spans="1:8" x14ac:dyDescent="0.25">
      <c r="A9019" s="793"/>
      <c r="E9019" s="176"/>
      <c r="F9019" s="176"/>
      <c r="G9019" s="177"/>
      <c r="H9019" s="177"/>
    </row>
    <row r="9020" spans="1:8" x14ac:dyDescent="0.25">
      <c r="A9020" s="793"/>
      <c r="E9020" s="176"/>
      <c r="F9020" s="176"/>
      <c r="G9020" s="177"/>
      <c r="H9020" s="177"/>
    </row>
    <row r="9021" spans="1:8" x14ac:dyDescent="0.25">
      <c r="A9021" s="793"/>
      <c r="E9021" s="176"/>
      <c r="F9021" s="176"/>
      <c r="G9021" s="177"/>
      <c r="H9021" s="177"/>
    </row>
    <row r="9022" spans="1:8" x14ac:dyDescent="0.25">
      <c r="A9022" s="793"/>
      <c r="E9022" s="176"/>
      <c r="F9022" s="176"/>
      <c r="G9022" s="177"/>
      <c r="H9022" s="177"/>
    </row>
    <row r="9023" spans="1:8" x14ac:dyDescent="0.25">
      <c r="A9023" s="793"/>
      <c r="E9023" s="176"/>
      <c r="F9023" s="176"/>
      <c r="G9023" s="177"/>
      <c r="H9023" s="177"/>
    </row>
    <row r="9024" spans="1:8" x14ac:dyDescent="0.25">
      <c r="A9024" s="793"/>
      <c r="E9024" s="176"/>
      <c r="F9024" s="176"/>
      <c r="G9024" s="177"/>
      <c r="H9024" s="177"/>
    </row>
    <row r="9025" spans="1:8" x14ac:dyDescent="0.25">
      <c r="A9025" s="793"/>
      <c r="E9025" s="176"/>
      <c r="F9025" s="176"/>
      <c r="G9025" s="177"/>
      <c r="H9025" s="177"/>
    </row>
    <row r="9026" spans="1:8" x14ac:dyDescent="0.25">
      <c r="A9026" s="793"/>
      <c r="E9026" s="176"/>
      <c r="F9026" s="176"/>
      <c r="G9026" s="177"/>
      <c r="H9026" s="177"/>
    </row>
    <row r="9027" spans="1:8" x14ac:dyDescent="0.25">
      <c r="A9027" s="793"/>
      <c r="E9027" s="176"/>
      <c r="F9027" s="176"/>
      <c r="G9027" s="177"/>
      <c r="H9027" s="177"/>
    </row>
    <row r="9028" spans="1:8" x14ac:dyDescent="0.25">
      <c r="A9028" s="793"/>
      <c r="E9028" s="176"/>
      <c r="F9028" s="176"/>
      <c r="G9028" s="177"/>
      <c r="H9028" s="177"/>
    </row>
    <row r="9029" spans="1:8" x14ac:dyDescent="0.25">
      <c r="A9029" s="793"/>
      <c r="E9029" s="176"/>
      <c r="F9029" s="176"/>
      <c r="G9029" s="177"/>
      <c r="H9029" s="177"/>
    </row>
    <row r="9030" spans="1:8" x14ac:dyDescent="0.25">
      <c r="A9030" s="793"/>
      <c r="E9030" s="176"/>
      <c r="F9030" s="176"/>
      <c r="G9030" s="177"/>
      <c r="H9030" s="177"/>
    </row>
    <row r="9031" spans="1:8" x14ac:dyDescent="0.25">
      <c r="A9031" s="793"/>
      <c r="E9031" s="176"/>
      <c r="F9031" s="176"/>
      <c r="G9031" s="177"/>
      <c r="H9031" s="177"/>
    </row>
    <row r="9032" spans="1:8" x14ac:dyDescent="0.25">
      <c r="A9032" s="793"/>
      <c r="E9032" s="176"/>
      <c r="F9032" s="176"/>
      <c r="G9032" s="177"/>
      <c r="H9032" s="177"/>
    </row>
    <row r="9033" spans="1:8" x14ac:dyDescent="0.25">
      <c r="A9033" s="793"/>
      <c r="E9033" s="176"/>
      <c r="F9033" s="176"/>
      <c r="G9033" s="177"/>
      <c r="H9033" s="177"/>
    </row>
    <row r="9034" spans="1:8" x14ac:dyDescent="0.25">
      <c r="A9034" s="793"/>
      <c r="E9034" s="176"/>
      <c r="F9034" s="176"/>
      <c r="G9034" s="177"/>
      <c r="H9034" s="177"/>
    </row>
    <row r="9035" spans="1:8" x14ac:dyDescent="0.25">
      <c r="A9035" s="793"/>
      <c r="E9035" s="176"/>
      <c r="F9035" s="176"/>
      <c r="G9035" s="177"/>
      <c r="H9035" s="177"/>
    </row>
    <row r="9036" spans="1:8" x14ac:dyDescent="0.25">
      <c r="A9036" s="793"/>
      <c r="E9036" s="176"/>
      <c r="F9036" s="176"/>
      <c r="G9036" s="177"/>
      <c r="H9036" s="177"/>
    </row>
    <row r="9037" spans="1:8" x14ac:dyDescent="0.25">
      <c r="A9037" s="793"/>
      <c r="E9037" s="176"/>
      <c r="F9037" s="176"/>
      <c r="G9037" s="177"/>
      <c r="H9037" s="177"/>
    </row>
    <row r="9038" spans="1:8" x14ac:dyDescent="0.25">
      <c r="A9038" s="793"/>
      <c r="E9038" s="176"/>
      <c r="F9038" s="176"/>
      <c r="G9038" s="177"/>
      <c r="H9038" s="177"/>
    </row>
    <row r="9039" spans="1:8" x14ac:dyDescent="0.25">
      <c r="A9039" s="793"/>
      <c r="E9039" s="176"/>
      <c r="F9039" s="176"/>
      <c r="G9039" s="177"/>
      <c r="H9039" s="177"/>
    </row>
    <row r="9040" spans="1:8" x14ac:dyDescent="0.25">
      <c r="A9040" s="793"/>
      <c r="E9040" s="176"/>
      <c r="F9040" s="176"/>
      <c r="G9040" s="177"/>
      <c r="H9040" s="177"/>
    </row>
    <row r="9041" spans="1:8" x14ac:dyDescent="0.25">
      <c r="A9041" s="793"/>
      <c r="E9041" s="176"/>
      <c r="F9041" s="176"/>
      <c r="G9041" s="177"/>
      <c r="H9041" s="177"/>
    </row>
    <row r="9042" spans="1:8" x14ac:dyDescent="0.25">
      <c r="A9042" s="793"/>
      <c r="E9042" s="176"/>
      <c r="F9042" s="176"/>
      <c r="G9042" s="177"/>
      <c r="H9042" s="177"/>
    </row>
    <row r="9043" spans="1:8" x14ac:dyDescent="0.25">
      <c r="A9043" s="793"/>
      <c r="E9043" s="176"/>
      <c r="F9043" s="176"/>
      <c r="G9043" s="177"/>
      <c r="H9043" s="177"/>
    </row>
    <row r="9044" spans="1:8" x14ac:dyDescent="0.25">
      <c r="A9044" s="793"/>
      <c r="E9044" s="176"/>
      <c r="F9044" s="176"/>
      <c r="G9044" s="177"/>
      <c r="H9044" s="177"/>
    </row>
    <row r="9045" spans="1:8" x14ac:dyDescent="0.25">
      <c r="A9045" s="793"/>
      <c r="E9045" s="176"/>
      <c r="F9045" s="176"/>
      <c r="G9045" s="177"/>
      <c r="H9045" s="177"/>
    </row>
    <row r="9046" spans="1:8" x14ac:dyDescent="0.25">
      <c r="A9046" s="793"/>
      <c r="E9046" s="176"/>
      <c r="F9046" s="176"/>
      <c r="G9046" s="177"/>
      <c r="H9046" s="177"/>
    </row>
    <row r="9047" spans="1:8" x14ac:dyDescent="0.25">
      <c r="A9047" s="793"/>
      <c r="E9047" s="176"/>
      <c r="F9047" s="176"/>
      <c r="G9047" s="177"/>
      <c r="H9047" s="177"/>
    </row>
    <row r="9048" spans="1:8" x14ac:dyDescent="0.25">
      <c r="A9048" s="793"/>
      <c r="E9048" s="176"/>
      <c r="F9048" s="176"/>
      <c r="G9048" s="177"/>
      <c r="H9048" s="177"/>
    </row>
    <row r="9049" spans="1:8" x14ac:dyDescent="0.25">
      <c r="A9049" s="793"/>
      <c r="E9049" s="176"/>
      <c r="F9049" s="176"/>
      <c r="G9049" s="177"/>
      <c r="H9049" s="177"/>
    </row>
    <row r="9050" spans="1:8" x14ac:dyDescent="0.25">
      <c r="A9050" s="793"/>
      <c r="E9050" s="176"/>
      <c r="F9050" s="176"/>
      <c r="G9050" s="177"/>
      <c r="H9050" s="177"/>
    </row>
    <row r="9051" spans="1:8" x14ac:dyDescent="0.25">
      <c r="A9051" s="793"/>
      <c r="E9051" s="176"/>
      <c r="F9051" s="176"/>
      <c r="G9051" s="177"/>
      <c r="H9051" s="177"/>
    </row>
    <row r="9052" spans="1:8" x14ac:dyDescent="0.25">
      <c r="A9052" s="793"/>
      <c r="E9052" s="176"/>
      <c r="F9052" s="176"/>
      <c r="G9052" s="177"/>
      <c r="H9052" s="177"/>
    </row>
    <row r="9053" spans="1:8" x14ac:dyDescent="0.25">
      <c r="A9053" s="793"/>
      <c r="E9053" s="176"/>
      <c r="F9053" s="176"/>
      <c r="G9053" s="177"/>
      <c r="H9053" s="177"/>
    </row>
    <row r="9054" spans="1:8" x14ac:dyDescent="0.25">
      <c r="A9054" s="793"/>
      <c r="E9054" s="176"/>
      <c r="F9054" s="176"/>
      <c r="G9054" s="177"/>
      <c r="H9054" s="177"/>
    </row>
    <row r="9055" spans="1:8" x14ac:dyDescent="0.25">
      <c r="A9055" s="793"/>
      <c r="E9055" s="176"/>
      <c r="F9055" s="176"/>
      <c r="G9055" s="177"/>
      <c r="H9055" s="177"/>
    </row>
    <row r="9056" spans="1:8" x14ac:dyDescent="0.25">
      <c r="A9056" s="793"/>
      <c r="E9056" s="176"/>
      <c r="F9056" s="176"/>
      <c r="G9056" s="177"/>
      <c r="H9056" s="177"/>
    </row>
    <row r="9057" spans="1:8" x14ac:dyDescent="0.25">
      <c r="A9057" s="793"/>
      <c r="E9057" s="176"/>
      <c r="F9057" s="176"/>
      <c r="G9057" s="177"/>
      <c r="H9057" s="177"/>
    </row>
    <row r="9058" spans="1:8" x14ac:dyDescent="0.25">
      <c r="A9058" s="793"/>
      <c r="E9058" s="176"/>
      <c r="F9058" s="176"/>
      <c r="G9058" s="177"/>
      <c r="H9058" s="177"/>
    </row>
    <row r="9059" spans="1:8" x14ac:dyDescent="0.25">
      <c r="A9059" s="793"/>
      <c r="E9059" s="176"/>
      <c r="F9059" s="176"/>
      <c r="G9059" s="177"/>
      <c r="H9059" s="177"/>
    </row>
    <row r="9060" spans="1:8" x14ac:dyDescent="0.25">
      <c r="A9060" s="793"/>
      <c r="E9060" s="176"/>
      <c r="F9060" s="176"/>
      <c r="G9060" s="177"/>
      <c r="H9060" s="177"/>
    </row>
    <row r="9061" spans="1:8" x14ac:dyDescent="0.25">
      <c r="A9061" s="793"/>
      <c r="E9061" s="176"/>
      <c r="F9061" s="176"/>
      <c r="G9061" s="177"/>
      <c r="H9061" s="177"/>
    </row>
    <row r="9062" spans="1:8" x14ac:dyDescent="0.25">
      <c r="A9062" s="793"/>
      <c r="E9062" s="176"/>
      <c r="F9062" s="176"/>
      <c r="G9062" s="177"/>
      <c r="H9062" s="177"/>
    </row>
    <row r="9063" spans="1:8" x14ac:dyDescent="0.25">
      <c r="A9063" s="793"/>
      <c r="E9063" s="176"/>
      <c r="F9063" s="176"/>
      <c r="G9063" s="177"/>
      <c r="H9063" s="177"/>
    </row>
    <row r="9064" spans="1:8" x14ac:dyDescent="0.25">
      <c r="A9064" s="793"/>
      <c r="E9064" s="176"/>
      <c r="F9064" s="176"/>
      <c r="G9064" s="177"/>
      <c r="H9064" s="177"/>
    </row>
    <row r="9065" spans="1:8" x14ac:dyDescent="0.25">
      <c r="A9065" s="793"/>
      <c r="E9065" s="176"/>
      <c r="F9065" s="176"/>
      <c r="G9065" s="177"/>
      <c r="H9065" s="177"/>
    </row>
    <row r="9066" spans="1:8" x14ac:dyDescent="0.25">
      <c r="A9066" s="793"/>
      <c r="E9066" s="176"/>
      <c r="F9066" s="176"/>
      <c r="G9066" s="177"/>
      <c r="H9066" s="177"/>
    </row>
    <row r="9067" spans="1:8" x14ac:dyDescent="0.25">
      <c r="A9067" s="793"/>
      <c r="E9067" s="176"/>
      <c r="F9067" s="176"/>
      <c r="G9067" s="177"/>
      <c r="H9067" s="177"/>
    </row>
    <row r="9068" spans="1:8" x14ac:dyDescent="0.25">
      <c r="A9068" s="793"/>
      <c r="E9068" s="176"/>
      <c r="F9068" s="176"/>
      <c r="G9068" s="177"/>
      <c r="H9068" s="177"/>
    </row>
    <row r="9069" spans="1:8" x14ac:dyDescent="0.25">
      <c r="A9069" s="793"/>
      <c r="E9069" s="176"/>
      <c r="F9069" s="176"/>
      <c r="G9069" s="177"/>
      <c r="H9069" s="177"/>
    </row>
    <row r="9070" spans="1:8" x14ac:dyDescent="0.25">
      <c r="A9070" s="793"/>
      <c r="E9070" s="176"/>
      <c r="F9070" s="176"/>
      <c r="G9070" s="177"/>
      <c r="H9070" s="177"/>
    </row>
    <row r="9071" spans="1:8" x14ac:dyDescent="0.25">
      <c r="A9071" s="793"/>
      <c r="E9071" s="176"/>
      <c r="F9071" s="176"/>
      <c r="G9071" s="177"/>
      <c r="H9071" s="177"/>
    </row>
    <row r="9072" spans="1:8" x14ac:dyDescent="0.25">
      <c r="A9072" s="793"/>
      <c r="E9072" s="176"/>
      <c r="F9072" s="176"/>
      <c r="G9072" s="177"/>
      <c r="H9072" s="177"/>
    </row>
    <row r="9073" spans="1:8" x14ac:dyDescent="0.25">
      <c r="A9073" s="793"/>
      <c r="E9073" s="176"/>
      <c r="F9073" s="176"/>
      <c r="G9073" s="177"/>
      <c r="H9073" s="177"/>
    </row>
    <row r="9074" spans="1:8" x14ac:dyDescent="0.25">
      <c r="A9074" s="793"/>
      <c r="E9074" s="176"/>
      <c r="F9074" s="176"/>
      <c r="G9074" s="177"/>
      <c r="H9074" s="177"/>
    </row>
    <row r="9075" spans="1:8" x14ac:dyDescent="0.25">
      <c r="A9075" s="793"/>
      <c r="E9075" s="176"/>
      <c r="F9075" s="176"/>
      <c r="G9075" s="177"/>
      <c r="H9075" s="177"/>
    </row>
    <row r="9076" spans="1:8" x14ac:dyDescent="0.25">
      <c r="A9076" s="793"/>
      <c r="E9076" s="176"/>
      <c r="F9076" s="176"/>
      <c r="G9076" s="177"/>
      <c r="H9076" s="177"/>
    </row>
    <row r="9077" spans="1:8" x14ac:dyDescent="0.25">
      <c r="A9077" s="793"/>
      <c r="E9077" s="176"/>
      <c r="F9077" s="176"/>
      <c r="G9077" s="177"/>
      <c r="H9077" s="177"/>
    </row>
    <row r="9078" spans="1:8" x14ac:dyDescent="0.25">
      <c r="A9078" s="793"/>
      <c r="E9078" s="176"/>
      <c r="F9078" s="176"/>
      <c r="G9078" s="177"/>
      <c r="H9078" s="177"/>
    </row>
    <row r="9079" spans="1:8" x14ac:dyDescent="0.25">
      <c r="A9079" s="793"/>
      <c r="E9079" s="176"/>
      <c r="F9079" s="176"/>
      <c r="G9079" s="177"/>
      <c r="H9079" s="177"/>
    </row>
    <row r="9080" spans="1:8" x14ac:dyDescent="0.25">
      <c r="A9080" s="793"/>
      <c r="E9080" s="176"/>
      <c r="F9080" s="176"/>
      <c r="G9080" s="177"/>
      <c r="H9080" s="177"/>
    </row>
    <row r="9081" spans="1:8" x14ac:dyDescent="0.25">
      <c r="A9081" s="793"/>
      <c r="E9081" s="176"/>
      <c r="F9081" s="176"/>
      <c r="G9081" s="177"/>
      <c r="H9081" s="177"/>
    </row>
    <row r="9082" spans="1:8" x14ac:dyDescent="0.25">
      <c r="A9082" s="793"/>
      <c r="E9082" s="176"/>
      <c r="F9082" s="176"/>
      <c r="G9082" s="177"/>
      <c r="H9082" s="177"/>
    </row>
    <row r="9083" spans="1:8" x14ac:dyDescent="0.25">
      <c r="A9083" s="793"/>
      <c r="E9083" s="176"/>
      <c r="F9083" s="176"/>
      <c r="G9083" s="177"/>
      <c r="H9083" s="177"/>
    </row>
    <row r="9084" spans="1:8" x14ac:dyDescent="0.25">
      <c r="A9084" s="793"/>
      <c r="E9084" s="176"/>
      <c r="F9084" s="176"/>
      <c r="G9084" s="177"/>
      <c r="H9084" s="177"/>
    </row>
    <row r="9085" spans="1:8" x14ac:dyDescent="0.25">
      <c r="A9085" s="793"/>
      <c r="E9085" s="176"/>
      <c r="F9085" s="176"/>
      <c r="G9085" s="177"/>
      <c r="H9085" s="177"/>
    </row>
    <row r="9086" spans="1:8" x14ac:dyDescent="0.25">
      <c r="A9086" s="793"/>
      <c r="E9086" s="176"/>
      <c r="F9086" s="176"/>
      <c r="G9086" s="177"/>
      <c r="H9086" s="177"/>
    </row>
    <row r="9087" spans="1:8" x14ac:dyDescent="0.25">
      <c r="A9087" s="793"/>
      <c r="E9087" s="176"/>
      <c r="F9087" s="176"/>
      <c r="G9087" s="177"/>
      <c r="H9087" s="177"/>
    </row>
    <row r="9088" spans="1:8" x14ac:dyDescent="0.25">
      <c r="A9088" s="793"/>
      <c r="E9088" s="176"/>
      <c r="F9088" s="176"/>
      <c r="G9088" s="177"/>
      <c r="H9088" s="177"/>
    </row>
    <row r="9089" spans="1:8" x14ac:dyDescent="0.25">
      <c r="A9089" s="793"/>
      <c r="E9089" s="176"/>
      <c r="F9089" s="176"/>
      <c r="G9089" s="177"/>
      <c r="H9089" s="177"/>
    </row>
    <row r="9090" spans="1:8" x14ac:dyDescent="0.25">
      <c r="A9090" s="793"/>
      <c r="E9090" s="176"/>
      <c r="F9090" s="176"/>
      <c r="G9090" s="177"/>
      <c r="H9090" s="177"/>
    </row>
    <row r="9091" spans="1:8" x14ac:dyDescent="0.25">
      <c r="A9091" s="793"/>
      <c r="E9091" s="176"/>
      <c r="F9091" s="176"/>
      <c r="G9091" s="177"/>
      <c r="H9091" s="177"/>
    </row>
    <row r="9092" spans="1:8" x14ac:dyDescent="0.25">
      <c r="A9092" s="793"/>
      <c r="E9092" s="176"/>
      <c r="F9092" s="176"/>
      <c r="G9092" s="177"/>
      <c r="H9092" s="177"/>
    </row>
    <row r="9093" spans="1:8" x14ac:dyDescent="0.25">
      <c r="A9093" s="793"/>
      <c r="E9093" s="176"/>
      <c r="F9093" s="176"/>
      <c r="G9093" s="177"/>
      <c r="H9093" s="177"/>
    </row>
    <row r="9094" spans="1:8" x14ac:dyDescent="0.25">
      <c r="A9094" s="793"/>
      <c r="E9094" s="176"/>
      <c r="F9094" s="176"/>
      <c r="G9094" s="177"/>
      <c r="H9094" s="177"/>
    </row>
    <row r="9095" spans="1:8" x14ac:dyDescent="0.25">
      <c r="A9095" s="793"/>
      <c r="E9095" s="176"/>
      <c r="F9095" s="176"/>
      <c r="G9095" s="177"/>
      <c r="H9095" s="177"/>
    </row>
    <row r="9096" spans="1:8" x14ac:dyDescent="0.25">
      <c r="A9096" s="793"/>
      <c r="E9096" s="176"/>
      <c r="F9096" s="176"/>
      <c r="G9096" s="177"/>
      <c r="H9096" s="177"/>
    </row>
    <row r="9097" spans="1:8" x14ac:dyDescent="0.25">
      <c r="A9097" s="793"/>
      <c r="E9097" s="176"/>
      <c r="F9097" s="176"/>
      <c r="G9097" s="177"/>
      <c r="H9097" s="177"/>
    </row>
    <row r="9098" spans="1:8" x14ac:dyDescent="0.25">
      <c r="A9098" s="793"/>
      <c r="E9098" s="176"/>
      <c r="F9098" s="176"/>
      <c r="G9098" s="177"/>
      <c r="H9098" s="177"/>
    </row>
    <row r="9099" spans="1:8" x14ac:dyDescent="0.25">
      <c r="A9099" s="793"/>
      <c r="E9099" s="176"/>
      <c r="F9099" s="176"/>
      <c r="G9099" s="177"/>
      <c r="H9099" s="177"/>
    </row>
    <row r="9100" spans="1:8" x14ac:dyDescent="0.25">
      <c r="A9100" s="793"/>
      <c r="E9100" s="176"/>
      <c r="F9100" s="176"/>
      <c r="G9100" s="177"/>
      <c r="H9100" s="177"/>
    </row>
    <row r="9101" spans="1:8" x14ac:dyDescent="0.25">
      <c r="A9101" s="793"/>
      <c r="E9101" s="176"/>
      <c r="F9101" s="176"/>
      <c r="G9101" s="177"/>
      <c r="H9101" s="177"/>
    </row>
    <row r="9102" spans="1:8" x14ac:dyDescent="0.25">
      <c r="A9102" s="793"/>
      <c r="E9102" s="176"/>
      <c r="F9102" s="176"/>
      <c r="G9102" s="177"/>
      <c r="H9102" s="177"/>
    </row>
    <row r="9103" spans="1:8" x14ac:dyDescent="0.25">
      <c r="A9103" s="793"/>
      <c r="E9103" s="176"/>
      <c r="F9103" s="176"/>
      <c r="G9103" s="177"/>
      <c r="H9103" s="177"/>
    </row>
    <row r="9104" spans="1:8" x14ac:dyDescent="0.25">
      <c r="A9104" s="793"/>
      <c r="E9104" s="176"/>
      <c r="F9104" s="176"/>
      <c r="G9104" s="177"/>
      <c r="H9104" s="177"/>
    </row>
    <row r="9105" spans="1:8" x14ac:dyDescent="0.25">
      <c r="A9105" s="793"/>
      <c r="E9105" s="176"/>
      <c r="F9105" s="176"/>
      <c r="G9105" s="177"/>
      <c r="H9105" s="177"/>
    </row>
    <row r="9106" spans="1:8" x14ac:dyDescent="0.25">
      <c r="A9106" s="793"/>
      <c r="E9106" s="176"/>
      <c r="F9106" s="176"/>
      <c r="G9106" s="177"/>
      <c r="H9106" s="177"/>
    </row>
    <row r="9107" spans="1:8" x14ac:dyDescent="0.25">
      <c r="A9107" s="793"/>
      <c r="E9107" s="176"/>
      <c r="F9107" s="176"/>
      <c r="G9107" s="177"/>
      <c r="H9107" s="177"/>
    </row>
    <row r="9108" spans="1:8" x14ac:dyDescent="0.25">
      <c r="A9108" s="793"/>
      <c r="E9108" s="176"/>
      <c r="F9108" s="176"/>
      <c r="G9108" s="177"/>
      <c r="H9108" s="177"/>
    </row>
    <row r="9109" spans="1:8" x14ac:dyDescent="0.25">
      <c r="A9109" s="793"/>
      <c r="E9109" s="176"/>
      <c r="F9109" s="176"/>
      <c r="G9109" s="177"/>
      <c r="H9109" s="177"/>
    </row>
    <row r="9110" spans="1:8" x14ac:dyDescent="0.25">
      <c r="A9110" s="793"/>
      <c r="E9110" s="176"/>
      <c r="F9110" s="176"/>
      <c r="G9110" s="177"/>
      <c r="H9110" s="177"/>
    </row>
    <row r="9111" spans="1:8" x14ac:dyDescent="0.25">
      <c r="A9111" s="793"/>
      <c r="E9111" s="176"/>
      <c r="F9111" s="176"/>
      <c r="G9111" s="177"/>
      <c r="H9111" s="177"/>
    </row>
    <row r="9112" spans="1:8" x14ac:dyDescent="0.25">
      <c r="A9112" s="793"/>
      <c r="E9112" s="176"/>
      <c r="F9112" s="176"/>
      <c r="G9112" s="177"/>
      <c r="H9112" s="177"/>
    </row>
    <row r="9113" spans="1:8" x14ac:dyDescent="0.25">
      <c r="A9113" s="793"/>
      <c r="E9113" s="176"/>
      <c r="F9113" s="176"/>
      <c r="G9113" s="177"/>
      <c r="H9113" s="177"/>
    </row>
    <row r="9114" spans="1:8" x14ac:dyDescent="0.25">
      <c r="A9114" s="793"/>
      <c r="E9114" s="176"/>
      <c r="F9114" s="176"/>
      <c r="G9114" s="177"/>
      <c r="H9114" s="177"/>
    </row>
    <row r="9115" spans="1:8" x14ac:dyDescent="0.25">
      <c r="A9115" s="793"/>
      <c r="E9115" s="176"/>
      <c r="F9115" s="176"/>
      <c r="G9115" s="177"/>
      <c r="H9115" s="177"/>
    </row>
    <row r="9116" spans="1:8" x14ac:dyDescent="0.25">
      <c r="A9116" s="793"/>
      <c r="E9116" s="176"/>
      <c r="F9116" s="176"/>
      <c r="G9116" s="177"/>
      <c r="H9116" s="177"/>
    </row>
    <row r="9117" spans="1:8" x14ac:dyDescent="0.25">
      <c r="A9117" s="793"/>
      <c r="E9117" s="176"/>
      <c r="F9117" s="176"/>
      <c r="G9117" s="177"/>
      <c r="H9117" s="177"/>
    </row>
    <row r="9118" spans="1:8" x14ac:dyDescent="0.25">
      <c r="A9118" s="793"/>
      <c r="E9118" s="176"/>
      <c r="F9118" s="176"/>
      <c r="G9118" s="177"/>
      <c r="H9118" s="177"/>
    </row>
    <row r="9119" spans="1:8" x14ac:dyDescent="0.25">
      <c r="A9119" s="793"/>
      <c r="E9119" s="176"/>
      <c r="F9119" s="176"/>
      <c r="G9119" s="177"/>
      <c r="H9119" s="177"/>
    </row>
    <row r="9120" spans="1:8" x14ac:dyDescent="0.25">
      <c r="A9120" s="793"/>
      <c r="E9120" s="176"/>
      <c r="F9120" s="176"/>
      <c r="G9120" s="177"/>
      <c r="H9120" s="177"/>
    </row>
    <row r="9121" spans="1:8" x14ac:dyDescent="0.25">
      <c r="A9121" s="793"/>
      <c r="E9121" s="176"/>
      <c r="F9121" s="176"/>
      <c r="G9121" s="177"/>
      <c r="H9121" s="177"/>
    </row>
    <row r="9122" spans="1:8" x14ac:dyDescent="0.25">
      <c r="A9122" s="793"/>
      <c r="E9122" s="176"/>
      <c r="F9122" s="176"/>
      <c r="G9122" s="177"/>
      <c r="H9122" s="177"/>
    </row>
    <row r="9123" spans="1:8" x14ac:dyDescent="0.25">
      <c r="A9123" s="793"/>
      <c r="E9123" s="176"/>
      <c r="F9123" s="176"/>
      <c r="G9123" s="177"/>
      <c r="H9123" s="177"/>
    </row>
    <row r="9124" spans="1:8" x14ac:dyDescent="0.25">
      <c r="A9124" s="793"/>
      <c r="E9124" s="176"/>
      <c r="F9124" s="176"/>
      <c r="G9124" s="177"/>
      <c r="H9124" s="177"/>
    </row>
    <row r="9125" spans="1:8" x14ac:dyDescent="0.25">
      <c r="A9125" s="793"/>
      <c r="E9125" s="176"/>
      <c r="F9125" s="176"/>
      <c r="G9125" s="177"/>
      <c r="H9125" s="177"/>
    </row>
    <row r="9126" spans="1:8" x14ac:dyDescent="0.25">
      <c r="A9126" s="793"/>
      <c r="E9126" s="176"/>
      <c r="F9126" s="176"/>
      <c r="G9126" s="177"/>
      <c r="H9126" s="177"/>
    </row>
    <row r="9127" spans="1:8" x14ac:dyDescent="0.25">
      <c r="A9127" s="793"/>
      <c r="E9127" s="176"/>
      <c r="F9127" s="176"/>
      <c r="G9127" s="177"/>
      <c r="H9127" s="177"/>
    </row>
    <row r="9128" spans="1:8" x14ac:dyDescent="0.25">
      <c r="A9128" s="793"/>
      <c r="E9128" s="176"/>
      <c r="F9128" s="176"/>
      <c r="G9128" s="177"/>
      <c r="H9128" s="177"/>
    </row>
    <row r="9129" spans="1:8" x14ac:dyDescent="0.25">
      <c r="A9129" s="793"/>
      <c r="E9129" s="176"/>
      <c r="F9129" s="176"/>
      <c r="G9129" s="177"/>
      <c r="H9129" s="177"/>
    </row>
    <row r="9130" spans="1:8" x14ac:dyDescent="0.25">
      <c r="A9130" s="793"/>
      <c r="E9130" s="176"/>
      <c r="F9130" s="176"/>
      <c r="G9130" s="177"/>
      <c r="H9130" s="177"/>
    </row>
    <row r="9131" spans="1:8" x14ac:dyDescent="0.25">
      <c r="A9131" s="793"/>
      <c r="E9131" s="176"/>
      <c r="F9131" s="176"/>
      <c r="G9131" s="177"/>
      <c r="H9131" s="177"/>
    </row>
    <row r="9132" spans="1:8" x14ac:dyDescent="0.25">
      <c r="A9132" s="793"/>
      <c r="E9132" s="176"/>
      <c r="F9132" s="176"/>
      <c r="G9132" s="177"/>
      <c r="H9132" s="177"/>
    </row>
    <row r="9133" spans="1:8" x14ac:dyDescent="0.25">
      <c r="A9133" s="793"/>
      <c r="E9133" s="176"/>
      <c r="F9133" s="176"/>
      <c r="G9133" s="177"/>
      <c r="H9133" s="177"/>
    </row>
    <row r="9134" spans="1:8" x14ac:dyDescent="0.25">
      <c r="A9134" s="793"/>
      <c r="E9134" s="176"/>
      <c r="F9134" s="176"/>
      <c r="G9134" s="177"/>
      <c r="H9134" s="177"/>
    </row>
    <row r="9135" spans="1:8" x14ac:dyDescent="0.25">
      <c r="A9135" s="793"/>
      <c r="E9135" s="176"/>
      <c r="F9135" s="176"/>
      <c r="G9135" s="177"/>
      <c r="H9135" s="177"/>
    </row>
    <row r="9136" spans="1:8" x14ac:dyDescent="0.25">
      <c r="A9136" s="793"/>
      <c r="E9136" s="176"/>
      <c r="F9136" s="176"/>
      <c r="G9136" s="177"/>
      <c r="H9136" s="177"/>
    </row>
    <row r="9137" spans="1:8" x14ac:dyDescent="0.25">
      <c r="A9137" s="793"/>
      <c r="E9137" s="176"/>
      <c r="F9137" s="176"/>
      <c r="G9137" s="177"/>
      <c r="H9137" s="177"/>
    </row>
    <row r="9138" spans="1:8" x14ac:dyDescent="0.25">
      <c r="A9138" s="793"/>
      <c r="E9138" s="176"/>
      <c r="F9138" s="176"/>
      <c r="G9138" s="177"/>
      <c r="H9138" s="177"/>
    </row>
    <row r="9139" spans="1:8" x14ac:dyDescent="0.25">
      <c r="A9139" s="793"/>
      <c r="E9139" s="176"/>
      <c r="F9139" s="176"/>
      <c r="G9139" s="177"/>
      <c r="H9139" s="177"/>
    </row>
    <row r="9140" spans="1:8" x14ac:dyDescent="0.25">
      <c r="A9140" s="793"/>
      <c r="E9140" s="176"/>
      <c r="F9140" s="176"/>
      <c r="G9140" s="177"/>
      <c r="H9140" s="177"/>
    </row>
    <row r="9141" spans="1:8" x14ac:dyDescent="0.25">
      <c r="A9141" s="793"/>
      <c r="E9141" s="176"/>
      <c r="F9141" s="176"/>
      <c r="G9141" s="177"/>
      <c r="H9141" s="177"/>
    </row>
    <row r="9142" spans="1:8" x14ac:dyDescent="0.25">
      <c r="A9142" s="793"/>
      <c r="E9142" s="176"/>
      <c r="F9142" s="176"/>
      <c r="G9142" s="177"/>
      <c r="H9142" s="177"/>
    </row>
    <row r="9143" spans="1:8" x14ac:dyDescent="0.25">
      <c r="A9143" s="793"/>
      <c r="E9143" s="176"/>
      <c r="F9143" s="176"/>
      <c r="G9143" s="177"/>
      <c r="H9143" s="177"/>
    </row>
    <row r="9144" spans="1:8" x14ac:dyDescent="0.25">
      <c r="A9144" s="793"/>
      <c r="E9144" s="176"/>
      <c r="F9144" s="176"/>
      <c r="G9144" s="177"/>
      <c r="H9144" s="177"/>
    </row>
    <row r="9145" spans="1:8" x14ac:dyDescent="0.25">
      <c r="A9145" s="793"/>
      <c r="E9145" s="176"/>
      <c r="F9145" s="176"/>
      <c r="G9145" s="177"/>
      <c r="H9145" s="177"/>
    </row>
    <row r="9146" spans="1:8" x14ac:dyDescent="0.25">
      <c r="A9146" s="793"/>
      <c r="E9146" s="176"/>
      <c r="F9146" s="176"/>
      <c r="G9146" s="177"/>
      <c r="H9146" s="177"/>
    </row>
    <row r="9147" spans="1:8" x14ac:dyDescent="0.25">
      <c r="A9147" s="793"/>
      <c r="E9147" s="176"/>
      <c r="F9147" s="176"/>
      <c r="G9147" s="177"/>
      <c r="H9147" s="177"/>
    </row>
    <row r="9148" spans="1:8" x14ac:dyDescent="0.25">
      <c r="A9148" s="793"/>
      <c r="E9148" s="176"/>
      <c r="F9148" s="176"/>
      <c r="G9148" s="177"/>
      <c r="H9148" s="177"/>
    </row>
    <row r="9149" spans="1:8" x14ac:dyDescent="0.25">
      <c r="A9149" s="793"/>
      <c r="E9149" s="176"/>
      <c r="F9149" s="176"/>
      <c r="G9149" s="177"/>
      <c r="H9149" s="177"/>
    </row>
    <row r="9150" spans="1:8" x14ac:dyDescent="0.25">
      <c r="A9150" s="793"/>
      <c r="E9150" s="176"/>
      <c r="F9150" s="176"/>
      <c r="G9150" s="177"/>
      <c r="H9150" s="177"/>
    </row>
    <row r="9151" spans="1:8" x14ac:dyDescent="0.25">
      <c r="A9151" s="793"/>
      <c r="E9151" s="176"/>
      <c r="F9151" s="176"/>
      <c r="G9151" s="177"/>
      <c r="H9151" s="177"/>
    </row>
    <row r="9152" spans="1:8" x14ac:dyDescent="0.25">
      <c r="A9152" s="793"/>
      <c r="E9152" s="176"/>
      <c r="F9152" s="176"/>
      <c r="G9152" s="177"/>
      <c r="H9152" s="177"/>
    </row>
    <row r="9153" spans="1:8" x14ac:dyDescent="0.25">
      <c r="A9153" s="793"/>
      <c r="E9153" s="176"/>
      <c r="F9153" s="176"/>
      <c r="G9153" s="177"/>
      <c r="H9153" s="177"/>
    </row>
    <row r="9154" spans="1:8" x14ac:dyDescent="0.25">
      <c r="A9154" s="793"/>
      <c r="E9154" s="176"/>
      <c r="F9154" s="176"/>
      <c r="G9154" s="177"/>
      <c r="H9154" s="177"/>
    </row>
    <row r="9155" spans="1:8" x14ac:dyDescent="0.25">
      <c r="A9155" s="793"/>
      <c r="E9155" s="176"/>
      <c r="F9155" s="176"/>
      <c r="G9155" s="177"/>
      <c r="H9155" s="177"/>
    </row>
    <row r="9156" spans="1:8" x14ac:dyDescent="0.25">
      <c r="A9156" s="793"/>
      <c r="E9156" s="176"/>
      <c r="F9156" s="176"/>
      <c r="G9156" s="177"/>
      <c r="H9156" s="177"/>
    </row>
    <row r="9157" spans="1:8" x14ac:dyDescent="0.25">
      <c r="A9157" s="793"/>
      <c r="E9157" s="176"/>
      <c r="F9157" s="176"/>
      <c r="G9157" s="177"/>
      <c r="H9157" s="177"/>
    </row>
    <row r="9158" spans="1:8" x14ac:dyDescent="0.25">
      <c r="A9158" s="793"/>
      <c r="E9158" s="176"/>
      <c r="F9158" s="176"/>
      <c r="G9158" s="177"/>
      <c r="H9158" s="177"/>
    </row>
    <row r="9159" spans="1:8" x14ac:dyDescent="0.25">
      <c r="A9159" s="793"/>
      <c r="E9159" s="176"/>
      <c r="F9159" s="176"/>
      <c r="G9159" s="177"/>
      <c r="H9159" s="177"/>
    </row>
    <row r="9160" spans="1:8" x14ac:dyDescent="0.25">
      <c r="A9160" s="793"/>
      <c r="E9160" s="176"/>
      <c r="F9160" s="176"/>
      <c r="G9160" s="177"/>
      <c r="H9160" s="177"/>
    </row>
    <row r="9161" spans="1:8" x14ac:dyDescent="0.25">
      <c r="A9161" s="793"/>
      <c r="E9161" s="176"/>
      <c r="F9161" s="176"/>
      <c r="G9161" s="177"/>
      <c r="H9161" s="177"/>
    </row>
    <row r="9162" spans="1:8" x14ac:dyDescent="0.25">
      <c r="A9162" s="793"/>
      <c r="E9162" s="176"/>
      <c r="F9162" s="176"/>
      <c r="G9162" s="177"/>
      <c r="H9162" s="177"/>
    </row>
    <row r="9163" spans="1:8" x14ac:dyDescent="0.25">
      <c r="A9163" s="793"/>
      <c r="E9163" s="176"/>
      <c r="F9163" s="176"/>
      <c r="G9163" s="177"/>
      <c r="H9163" s="177"/>
    </row>
    <row r="9164" spans="1:8" x14ac:dyDescent="0.25">
      <c r="A9164" s="793"/>
      <c r="E9164" s="176"/>
      <c r="F9164" s="176"/>
      <c r="G9164" s="177"/>
      <c r="H9164" s="177"/>
    </row>
    <row r="9165" spans="1:8" x14ac:dyDescent="0.25">
      <c r="A9165" s="793"/>
      <c r="E9165" s="176"/>
      <c r="F9165" s="176"/>
      <c r="G9165" s="177"/>
      <c r="H9165" s="177"/>
    </row>
    <row r="9166" spans="1:8" x14ac:dyDescent="0.25">
      <c r="A9166" s="793"/>
      <c r="E9166" s="176"/>
      <c r="F9166" s="176"/>
      <c r="G9166" s="177"/>
      <c r="H9166" s="177"/>
    </row>
    <row r="9167" spans="1:8" x14ac:dyDescent="0.25">
      <c r="A9167" s="793"/>
      <c r="E9167" s="176"/>
      <c r="F9167" s="176"/>
      <c r="G9167" s="177"/>
      <c r="H9167" s="177"/>
    </row>
    <row r="9168" spans="1:8" x14ac:dyDescent="0.25">
      <c r="A9168" s="793"/>
      <c r="E9168" s="176"/>
      <c r="F9168" s="176"/>
      <c r="G9168" s="177"/>
      <c r="H9168" s="177"/>
    </row>
    <row r="9169" spans="1:8" x14ac:dyDescent="0.25">
      <c r="A9169" s="793"/>
      <c r="E9169" s="176"/>
      <c r="F9169" s="176"/>
      <c r="G9169" s="177"/>
      <c r="H9169" s="177"/>
    </row>
    <row r="9170" spans="1:8" x14ac:dyDescent="0.25">
      <c r="A9170" s="793"/>
      <c r="E9170" s="176"/>
      <c r="F9170" s="176"/>
      <c r="G9170" s="177"/>
      <c r="H9170" s="177"/>
    </row>
    <row r="9171" spans="1:8" x14ac:dyDescent="0.25">
      <c r="A9171" s="793"/>
      <c r="E9171" s="176"/>
      <c r="F9171" s="176"/>
      <c r="G9171" s="177"/>
      <c r="H9171" s="177"/>
    </row>
    <row r="9172" spans="1:8" x14ac:dyDescent="0.25">
      <c r="A9172" s="793"/>
      <c r="E9172" s="176"/>
      <c r="F9172" s="176"/>
      <c r="G9172" s="177"/>
      <c r="H9172" s="177"/>
    </row>
    <row r="9173" spans="1:8" x14ac:dyDescent="0.25">
      <c r="A9173" s="793"/>
      <c r="E9173" s="176"/>
      <c r="F9173" s="176"/>
      <c r="G9173" s="177"/>
      <c r="H9173" s="177"/>
    </row>
    <row r="9174" spans="1:8" x14ac:dyDescent="0.25">
      <c r="A9174" s="793"/>
      <c r="E9174" s="176"/>
      <c r="F9174" s="176"/>
      <c r="G9174" s="177"/>
      <c r="H9174" s="177"/>
    </row>
    <row r="9175" spans="1:8" x14ac:dyDescent="0.25">
      <c r="A9175" s="793"/>
      <c r="E9175" s="176"/>
      <c r="F9175" s="176"/>
      <c r="G9175" s="177"/>
      <c r="H9175" s="177"/>
    </row>
    <row r="9176" spans="1:8" x14ac:dyDescent="0.25">
      <c r="A9176" s="793"/>
      <c r="E9176" s="176"/>
      <c r="F9176" s="176"/>
      <c r="G9176" s="177"/>
      <c r="H9176" s="177"/>
    </row>
    <row r="9177" spans="1:8" x14ac:dyDescent="0.25">
      <c r="A9177" s="793"/>
      <c r="E9177" s="176"/>
      <c r="F9177" s="176"/>
      <c r="G9177" s="177"/>
      <c r="H9177" s="177"/>
    </row>
    <row r="9178" spans="1:8" x14ac:dyDescent="0.25">
      <c r="A9178" s="793"/>
      <c r="E9178" s="176"/>
      <c r="F9178" s="176"/>
      <c r="G9178" s="177"/>
      <c r="H9178" s="177"/>
    </row>
    <row r="9179" spans="1:8" x14ac:dyDescent="0.25">
      <c r="A9179" s="793"/>
      <c r="E9179" s="176"/>
      <c r="F9179" s="176"/>
      <c r="G9179" s="177"/>
      <c r="H9179" s="177"/>
    </row>
    <row r="9180" spans="1:8" x14ac:dyDescent="0.25">
      <c r="A9180" s="793"/>
      <c r="E9180" s="176"/>
      <c r="F9180" s="176"/>
      <c r="G9180" s="177"/>
      <c r="H9180" s="177"/>
    </row>
    <row r="9181" spans="1:8" x14ac:dyDescent="0.25">
      <c r="A9181" s="793"/>
      <c r="E9181" s="176"/>
      <c r="F9181" s="176"/>
      <c r="G9181" s="177"/>
      <c r="H9181" s="177"/>
    </row>
    <row r="9182" spans="1:8" x14ac:dyDescent="0.25">
      <c r="A9182" s="793"/>
      <c r="E9182" s="176"/>
      <c r="F9182" s="176"/>
      <c r="G9182" s="177"/>
      <c r="H9182" s="177"/>
    </row>
    <row r="9183" spans="1:8" x14ac:dyDescent="0.25">
      <c r="A9183" s="793"/>
      <c r="E9183" s="176"/>
      <c r="F9183" s="176"/>
      <c r="G9183" s="177"/>
      <c r="H9183" s="177"/>
    </row>
    <row r="9184" spans="1:8" x14ac:dyDescent="0.25">
      <c r="A9184" s="793"/>
      <c r="E9184" s="176"/>
      <c r="F9184" s="176"/>
      <c r="G9184" s="177"/>
      <c r="H9184" s="177"/>
    </row>
    <row r="9185" spans="1:8" x14ac:dyDescent="0.25">
      <c r="A9185" s="793"/>
      <c r="E9185" s="176"/>
      <c r="F9185" s="176"/>
      <c r="G9185" s="177"/>
      <c r="H9185" s="177"/>
    </row>
    <row r="9186" spans="1:8" x14ac:dyDescent="0.25">
      <c r="A9186" s="793"/>
      <c r="E9186" s="176"/>
      <c r="F9186" s="176"/>
      <c r="G9186" s="177"/>
      <c r="H9186" s="177"/>
    </row>
    <row r="9187" spans="1:8" x14ac:dyDescent="0.25">
      <c r="A9187" s="793"/>
      <c r="E9187" s="176"/>
      <c r="F9187" s="176"/>
      <c r="G9187" s="177"/>
      <c r="H9187" s="177"/>
    </row>
    <row r="9188" spans="1:8" x14ac:dyDescent="0.25">
      <c r="A9188" s="793"/>
      <c r="E9188" s="176"/>
      <c r="F9188" s="176"/>
      <c r="G9188" s="177"/>
      <c r="H9188" s="177"/>
    </row>
    <row r="9189" spans="1:8" x14ac:dyDescent="0.25">
      <c r="A9189" s="793"/>
      <c r="E9189" s="176"/>
      <c r="F9189" s="176"/>
      <c r="G9189" s="177"/>
      <c r="H9189" s="177"/>
    </row>
    <row r="9190" spans="1:8" x14ac:dyDescent="0.25">
      <c r="A9190" s="793"/>
      <c r="E9190" s="176"/>
      <c r="F9190" s="176"/>
      <c r="G9190" s="177"/>
      <c r="H9190" s="177"/>
    </row>
    <row r="9191" spans="1:8" x14ac:dyDescent="0.25">
      <c r="A9191" s="793"/>
      <c r="E9191" s="176"/>
      <c r="F9191" s="176"/>
      <c r="G9191" s="177"/>
      <c r="H9191" s="177"/>
    </row>
    <row r="9192" spans="1:8" x14ac:dyDescent="0.25">
      <c r="A9192" s="793"/>
      <c r="E9192" s="176"/>
      <c r="F9192" s="176"/>
      <c r="G9192" s="177"/>
      <c r="H9192" s="177"/>
    </row>
    <row r="9193" spans="1:8" x14ac:dyDescent="0.25">
      <c r="A9193" s="793"/>
      <c r="E9193" s="176"/>
      <c r="F9193" s="176"/>
      <c r="G9193" s="177"/>
      <c r="H9193" s="177"/>
    </row>
    <row r="9194" spans="1:8" x14ac:dyDescent="0.25">
      <c r="A9194" s="793"/>
      <c r="E9194" s="176"/>
      <c r="F9194" s="176"/>
      <c r="G9194" s="177"/>
      <c r="H9194" s="177"/>
    </row>
    <row r="9195" spans="1:8" x14ac:dyDescent="0.25">
      <c r="A9195" s="793"/>
      <c r="E9195" s="176"/>
      <c r="F9195" s="176"/>
      <c r="G9195" s="177"/>
      <c r="H9195" s="177"/>
    </row>
    <row r="9196" spans="1:8" x14ac:dyDescent="0.25">
      <c r="A9196" s="793"/>
      <c r="E9196" s="176"/>
      <c r="F9196" s="176"/>
      <c r="G9196" s="177"/>
      <c r="H9196" s="177"/>
    </row>
    <row r="9197" spans="1:8" x14ac:dyDescent="0.25">
      <c r="A9197" s="793"/>
      <c r="E9197" s="176"/>
      <c r="F9197" s="176"/>
      <c r="G9197" s="177"/>
      <c r="H9197" s="177"/>
    </row>
    <row r="9198" spans="1:8" x14ac:dyDescent="0.25">
      <c r="A9198" s="793"/>
      <c r="E9198" s="176"/>
      <c r="F9198" s="176"/>
      <c r="G9198" s="177"/>
      <c r="H9198" s="177"/>
    </row>
    <row r="9199" spans="1:8" x14ac:dyDescent="0.25">
      <c r="A9199" s="793"/>
      <c r="E9199" s="176"/>
      <c r="F9199" s="176"/>
      <c r="G9199" s="177"/>
      <c r="H9199" s="177"/>
    </row>
    <row r="9200" spans="1:8" x14ac:dyDescent="0.25">
      <c r="A9200" s="793"/>
      <c r="E9200" s="176"/>
      <c r="F9200" s="176"/>
      <c r="G9200" s="177"/>
      <c r="H9200" s="177"/>
    </row>
    <row r="9201" spans="1:8" x14ac:dyDescent="0.25">
      <c r="A9201" s="793"/>
      <c r="E9201" s="176"/>
      <c r="F9201" s="176"/>
      <c r="G9201" s="177"/>
      <c r="H9201" s="177"/>
    </row>
    <row r="9202" spans="1:8" x14ac:dyDescent="0.25">
      <c r="A9202" s="793"/>
      <c r="E9202" s="176"/>
      <c r="F9202" s="176"/>
      <c r="G9202" s="177"/>
      <c r="H9202" s="177"/>
    </row>
    <row r="9203" spans="1:8" x14ac:dyDescent="0.25">
      <c r="A9203" s="793"/>
      <c r="E9203" s="176"/>
      <c r="F9203" s="176"/>
      <c r="G9203" s="177"/>
      <c r="H9203" s="177"/>
    </row>
    <row r="9204" spans="1:8" x14ac:dyDescent="0.25">
      <c r="A9204" s="793"/>
      <c r="E9204" s="176"/>
      <c r="F9204" s="176"/>
      <c r="G9204" s="177"/>
      <c r="H9204" s="177"/>
    </row>
    <row r="9205" spans="1:8" x14ac:dyDescent="0.25">
      <c r="A9205" s="793"/>
      <c r="E9205" s="176"/>
      <c r="F9205" s="176"/>
      <c r="G9205" s="177"/>
      <c r="H9205" s="177"/>
    </row>
    <row r="9206" spans="1:8" x14ac:dyDescent="0.25">
      <c r="A9206" s="793"/>
      <c r="E9206" s="176"/>
      <c r="F9206" s="176"/>
      <c r="G9206" s="177"/>
      <c r="H9206" s="177"/>
    </row>
    <row r="9207" spans="1:8" x14ac:dyDescent="0.25">
      <c r="A9207" s="793"/>
      <c r="E9207" s="176"/>
      <c r="F9207" s="176"/>
      <c r="G9207" s="177"/>
      <c r="H9207" s="177"/>
    </row>
    <row r="9208" spans="1:8" x14ac:dyDescent="0.25">
      <c r="A9208" s="793"/>
      <c r="E9208" s="176"/>
      <c r="F9208" s="176"/>
      <c r="G9208" s="177"/>
      <c r="H9208" s="177"/>
    </row>
    <row r="9209" spans="1:8" x14ac:dyDescent="0.25">
      <c r="A9209" s="793"/>
      <c r="E9209" s="176"/>
      <c r="F9209" s="176"/>
      <c r="G9209" s="177"/>
      <c r="H9209" s="177"/>
    </row>
    <row r="9210" spans="1:8" x14ac:dyDescent="0.25">
      <c r="A9210" s="793"/>
      <c r="E9210" s="176"/>
      <c r="F9210" s="176"/>
      <c r="G9210" s="177"/>
      <c r="H9210" s="177"/>
    </row>
    <row r="9211" spans="1:8" x14ac:dyDescent="0.25">
      <c r="A9211" s="793"/>
      <c r="E9211" s="176"/>
      <c r="F9211" s="176"/>
      <c r="G9211" s="177"/>
      <c r="H9211" s="177"/>
    </row>
    <row r="9212" spans="1:8" x14ac:dyDescent="0.25">
      <c r="A9212" s="793"/>
      <c r="E9212" s="176"/>
      <c r="F9212" s="176"/>
      <c r="G9212" s="177"/>
      <c r="H9212" s="177"/>
    </row>
    <row r="9213" spans="1:8" x14ac:dyDescent="0.25">
      <c r="A9213" s="793"/>
      <c r="E9213" s="176"/>
      <c r="F9213" s="176"/>
      <c r="G9213" s="177"/>
      <c r="H9213" s="177"/>
    </row>
    <row r="9214" spans="1:8" x14ac:dyDescent="0.25">
      <c r="A9214" s="793"/>
      <c r="E9214" s="176"/>
      <c r="F9214" s="176"/>
      <c r="G9214" s="177"/>
      <c r="H9214" s="177"/>
    </row>
    <row r="9215" spans="1:8" x14ac:dyDescent="0.25">
      <c r="A9215" s="793"/>
      <c r="E9215" s="176"/>
      <c r="F9215" s="176"/>
      <c r="G9215" s="177"/>
      <c r="H9215" s="177"/>
    </row>
    <row r="9216" spans="1:8" x14ac:dyDescent="0.25">
      <c r="A9216" s="793"/>
      <c r="E9216" s="176"/>
      <c r="F9216" s="176"/>
      <c r="G9216" s="177"/>
      <c r="H9216" s="177"/>
    </row>
    <row r="9217" spans="1:8" x14ac:dyDescent="0.25">
      <c r="A9217" s="793"/>
      <c r="E9217" s="176"/>
      <c r="F9217" s="176"/>
      <c r="G9217" s="177"/>
      <c r="H9217" s="177"/>
    </row>
    <row r="9218" spans="1:8" x14ac:dyDescent="0.25">
      <c r="A9218" s="793"/>
      <c r="E9218" s="176"/>
      <c r="F9218" s="176"/>
      <c r="G9218" s="177"/>
      <c r="H9218" s="177"/>
    </row>
    <row r="9219" spans="1:8" x14ac:dyDescent="0.25">
      <c r="A9219" s="793"/>
      <c r="E9219" s="176"/>
      <c r="F9219" s="176"/>
      <c r="G9219" s="177"/>
      <c r="H9219" s="177"/>
    </row>
    <row r="9220" spans="1:8" x14ac:dyDescent="0.25">
      <c r="A9220" s="793"/>
      <c r="E9220" s="176"/>
      <c r="F9220" s="176"/>
      <c r="G9220" s="177"/>
      <c r="H9220" s="177"/>
    </row>
    <row r="9221" spans="1:8" x14ac:dyDescent="0.25">
      <c r="A9221" s="793"/>
      <c r="E9221" s="176"/>
      <c r="F9221" s="176"/>
      <c r="G9221" s="177"/>
      <c r="H9221" s="177"/>
    </row>
    <row r="9222" spans="1:8" x14ac:dyDescent="0.25">
      <c r="A9222" s="793"/>
      <c r="E9222" s="176"/>
      <c r="F9222" s="176"/>
      <c r="G9222" s="177"/>
      <c r="H9222" s="177"/>
    </row>
    <row r="9223" spans="1:8" x14ac:dyDescent="0.25">
      <c r="A9223" s="793"/>
      <c r="E9223" s="176"/>
      <c r="F9223" s="176"/>
      <c r="G9223" s="177"/>
      <c r="H9223" s="177"/>
    </row>
    <row r="9224" spans="1:8" x14ac:dyDescent="0.25">
      <c r="A9224" s="793"/>
      <c r="E9224" s="176"/>
      <c r="F9224" s="176"/>
      <c r="G9224" s="177"/>
      <c r="H9224" s="177"/>
    </row>
    <row r="9225" spans="1:8" x14ac:dyDescent="0.25">
      <c r="A9225" s="793"/>
      <c r="E9225" s="176"/>
      <c r="F9225" s="176"/>
      <c r="G9225" s="177"/>
      <c r="H9225" s="177"/>
    </row>
    <row r="9226" spans="1:8" x14ac:dyDescent="0.25">
      <c r="A9226" s="793"/>
      <c r="E9226" s="176"/>
      <c r="F9226" s="176"/>
      <c r="G9226" s="177"/>
      <c r="H9226" s="177"/>
    </row>
    <row r="9227" spans="1:8" x14ac:dyDescent="0.25">
      <c r="A9227" s="793"/>
      <c r="E9227" s="176"/>
      <c r="F9227" s="176"/>
      <c r="G9227" s="177"/>
      <c r="H9227" s="177"/>
    </row>
    <row r="9228" spans="1:8" x14ac:dyDescent="0.25">
      <c r="A9228" s="793"/>
      <c r="E9228" s="176"/>
      <c r="F9228" s="176"/>
      <c r="G9228" s="177"/>
      <c r="H9228" s="177"/>
    </row>
    <row r="9229" spans="1:8" x14ac:dyDescent="0.25">
      <c r="A9229" s="793"/>
      <c r="E9229" s="176"/>
      <c r="F9229" s="176"/>
      <c r="G9229" s="177"/>
      <c r="H9229" s="177"/>
    </row>
    <row r="9230" spans="1:8" x14ac:dyDescent="0.25">
      <c r="A9230" s="793"/>
      <c r="E9230" s="176"/>
      <c r="F9230" s="176"/>
      <c r="G9230" s="177"/>
      <c r="H9230" s="177"/>
    </row>
    <row r="9231" spans="1:8" x14ac:dyDescent="0.25">
      <c r="A9231" s="793"/>
      <c r="E9231" s="176"/>
      <c r="F9231" s="176"/>
      <c r="G9231" s="177"/>
      <c r="H9231" s="177"/>
    </row>
    <row r="9232" spans="1:8" x14ac:dyDescent="0.25">
      <c r="A9232" s="793"/>
      <c r="E9232" s="176"/>
      <c r="F9232" s="176"/>
      <c r="G9232" s="177"/>
      <c r="H9232" s="177"/>
    </row>
    <row r="9233" spans="1:8" x14ac:dyDescent="0.25">
      <c r="A9233" s="793"/>
      <c r="E9233" s="176"/>
      <c r="F9233" s="176"/>
      <c r="G9233" s="177"/>
      <c r="H9233" s="177"/>
    </row>
    <row r="9234" spans="1:8" x14ac:dyDescent="0.25">
      <c r="A9234" s="793"/>
      <c r="E9234" s="176"/>
      <c r="F9234" s="176"/>
      <c r="G9234" s="177"/>
      <c r="H9234" s="177"/>
    </row>
    <row r="9235" spans="1:8" x14ac:dyDescent="0.25">
      <c r="A9235" s="793"/>
      <c r="E9235" s="176"/>
      <c r="F9235" s="176"/>
      <c r="G9235" s="177"/>
      <c r="H9235" s="177"/>
    </row>
    <row r="9236" spans="1:8" x14ac:dyDescent="0.25">
      <c r="A9236" s="793"/>
      <c r="E9236" s="176"/>
      <c r="F9236" s="176"/>
      <c r="G9236" s="177"/>
      <c r="H9236" s="177"/>
    </row>
    <row r="9237" spans="1:8" x14ac:dyDescent="0.25">
      <c r="A9237" s="793"/>
      <c r="E9237" s="176"/>
      <c r="F9237" s="176"/>
      <c r="G9237" s="177"/>
      <c r="H9237" s="177"/>
    </row>
    <row r="9238" spans="1:8" x14ac:dyDescent="0.25">
      <c r="A9238" s="793"/>
      <c r="E9238" s="176"/>
      <c r="F9238" s="176"/>
      <c r="G9238" s="177"/>
      <c r="H9238" s="177"/>
    </row>
    <row r="9239" spans="1:8" x14ac:dyDescent="0.25">
      <c r="A9239" s="793"/>
      <c r="E9239" s="176"/>
      <c r="F9239" s="176"/>
      <c r="G9239" s="177"/>
      <c r="H9239" s="177"/>
    </row>
    <row r="9240" spans="1:8" x14ac:dyDescent="0.25">
      <c r="A9240" s="793"/>
      <c r="E9240" s="176"/>
      <c r="F9240" s="176"/>
      <c r="G9240" s="177"/>
      <c r="H9240" s="177"/>
    </row>
    <row r="9241" spans="1:8" x14ac:dyDescent="0.25">
      <c r="A9241" s="793"/>
      <c r="E9241" s="176"/>
      <c r="F9241" s="176"/>
      <c r="G9241" s="177"/>
      <c r="H9241" s="177"/>
    </row>
    <row r="9242" spans="1:8" x14ac:dyDescent="0.25">
      <c r="A9242" s="793"/>
      <c r="E9242" s="176"/>
      <c r="F9242" s="176"/>
      <c r="G9242" s="177"/>
      <c r="H9242" s="177"/>
    </row>
    <row r="9243" spans="1:8" x14ac:dyDescent="0.25">
      <c r="A9243" s="793"/>
      <c r="E9243" s="176"/>
      <c r="F9243" s="176"/>
      <c r="G9243" s="177"/>
      <c r="H9243" s="177"/>
    </row>
    <row r="9244" spans="1:8" x14ac:dyDescent="0.25">
      <c r="A9244" s="793"/>
      <c r="E9244" s="176"/>
      <c r="F9244" s="176"/>
      <c r="G9244" s="177"/>
      <c r="H9244" s="177"/>
    </row>
    <row r="9245" spans="1:8" x14ac:dyDescent="0.25">
      <c r="A9245" s="793"/>
      <c r="E9245" s="176"/>
      <c r="F9245" s="176"/>
      <c r="G9245" s="177"/>
      <c r="H9245" s="177"/>
    </row>
    <row r="9246" spans="1:8" x14ac:dyDescent="0.25">
      <c r="A9246" s="793"/>
      <c r="E9246" s="176"/>
      <c r="F9246" s="176"/>
      <c r="G9246" s="177"/>
      <c r="H9246" s="177"/>
    </row>
    <row r="9247" spans="1:8" x14ac:dyDescent="0.25">
      <c r="A9247" s="793"/>
      <c r="E9247" s="176"/>
      <c r="F9247" s="176"/>
      <c r="G9247" s="177"/>
      <c r="H9247" s="177"/>
    </row>
    <row r="9248" spans="1:8" x14ac:dyDescent="0.25">
      <c r="A9248" s="793"/>
      <c r="E9248" s="176"/>
      <c r="F9248" s="176"/>
      <c r="G9248" s="177"/>
      <c r="H9248" s="177"/>
    </row>
    <row r="9249" spans="1:8" x14ac:dyDescent="0.25">
      <c r="A9249" s="793"/>
      <c r="E9249" s="176"/>
      <c r="F9249" s="176"/>
      <c r="G9249" s="177"/>
      <c r="H9249" s="177"/>
    </row>
    <row r="9250" spans="1:8" x14ac:dyDescent="0.25">
      <c r="A9250" s="793"/>
      <c r="E9250" s="176"/>
      <c r="F9250" s="176"/>
      <c r="G9250" s="177"/>
      <c r="H9250" s="177"/>
    </row>
    <row r="9251" spans="1:8" x14ac:dyDescent="0.25">
      <c r="A9251" s="793"/>
      <c r="E9251" s="176"/>
      <c r="F9251" s="176"/>
      <c r="G9251" s="177"/>
      <c r="H9251" s="177"/>
    </row>
    <row r="9252" spans="1:8" x14ac:dyDescent="0.25">
      <c r="A9252" s="793"/>
      <c r="E9252" s="176"/>
      <c r="F9252" s="176"/>
      <c r="G9252" s="177"/>
      <c r="H9252" s="177"/>
    </row>
    <row r="9253" spans="1:8" x14ac:dyDescent="0.25">
      <c r="A9253" s="793"/>
      <c r="E9253" s="176"/>
      <c r="F9253" s="176"/>
      <c r="G9253" s="177"/>
      <c r="H9253" s="177"/>
    </row>
    <row r="9254" spans="1:8" x14ac:dyDescent="0.25">
      <c r="A9254" s="793"/>
      <c r="E9254" s="176"/>
      <c r="F9254" s="176"/>
      <c r="G9254" s="177"/>
      <c r="H9254" s="177"/>
    </row>
    <row r="9255" spans="1:8" x14ac:dyDescent="0.25">
      <c r="A9255" s="793"/>
      <c r="E9255" s="176"/>
      <c r="F9255" s="176"/>
      <c r="G9255" s="177"/>
      <c r="H9255" s="177"/>
    </row>
    <row r="9256" spans="1:8" x14ac:dyDescent="0.25">
      <c r="A9256" s="793"/>
      <c r="E9256" s="176"/>
      <c r="F9256" s="176"/>
      <c r="G9256" s="177"/>
      <c r="H9256" s="177"/>
    </row>
    <row r="9257" spans="1:8" x14ac:dyDescent="0.25">
      <c r="A9257" s="793"/>
      <c r="E9257" s="176"/>
      <c r="F9257" s="176"/>
      <c r="G9257" s="177"/>
      <c r="H9257" s="177"/>
    </row>
    <row r="9258" spans="1:8" x14ac:dyDescent="0.25">
      <c r="A9258" s="793"/>
      <c r="E9258" s="176"/>
      <c r="F9258" s="176"/>
      <c r="G9258" s="177"/>
      <c r="H9258" s="177"/>
    </row>
    <row r="9259" spans="1:8" x14ac:dyDescent="0.25">
      <c r="A9259" s="793"/>
      <c r="E9259" s="176"/>
      <c r="F9259" s="176"/>
      <c r="G9259" s="177"/>
      <c r="H9259" s="177"/>
    </row>
    <row r="9260" spans="1:8" x14ac:dyDescent="0.25">
      <c r="A9260" s="793"/>
      <c r="E9260" s="176"/>
      <c r="F9260" s="176"/>
      <c r="G9260" s="177"/>
      <c r="H9260" s="177"/>
    </row>
    <row r="9261" spans="1:8" x14ac:dyDescent="0.25">
      <c r="A9261" s="793"/>
      <c r="E9261" s="176"/>
      <c r="F9261" s="176"/>
      <c r="G9261" s="177"/>
      <c r="H9261" s="177"/>
    </row>
    <row r="9262" spans="1:8" x14ac:dyDescent="0.25">
      <c r="A9262" s="793"/>
      <c r="E9262" s="176"/>
      <c r="F9262" s="176"/>
      <c r="G9262" s="177"/>
      <c r="H9262" s="177"/>
    </row>
    <row r="9263" spans="1:8" x14ac:dyDescent="0.25">
      <c r="A9263" s="793"/>
      <c r="E9263" s="176"/>
      <c r="F9263" s="176"/>
      <c r="G9263" s="177"/>
      <c r="H9263" s="177"/>
    </row>
    <row r="9264" spans="1:8" x14ac:dyDescent="0.25">
      <c r="A9264" s="793"/>
      <c r="E9264" s="176"/>
      <c r="F9264" s="176"/>
      <c r="G9264" s="177"/>
      <c r="H9264" s="177"/>
    </row>
    <row r="9265" spans="1:8" x14ac:dyDescent="0.25">
      <c r="A9265" s="793"/>
      <c r="E9265" s="176"/>
      <c r="F9265" s="176"/>
      <c r="G9265" s="177"/>
      <c r="H9265" s="177"/>
    </row>
    <row r="9266" spans="1:8" x14ac:dyDescent="0.25">
      <c r="A9266" s="793"/>
      <c r="E9266" s="176"/>
      <c r="F9266" s="176"/>
      <c r="G9266" s="177"/>
      <c r="H9266" s="177"/>
    </row>
    <row r="9267" spans="1:8" x14ac:dyDescent="0.25">
      <c r="A9267" s="793"/>
      <c r="E9267" s="176"/>
      <c r="F9267" s="176"/>
      <c r="G9267" s="177"/>
      <c r="H9267" s="177"/>
    </row>
    <row r="9268" spans="1:8" x14ac:dyDescent="0.25">
      <c r="A9268" s="793"/>
      <c r="E9268" s="176"/>
      <c r="F9268" s="176"/>
      <c r="G9268" s="177"/>
      <c r="H9268" s="177"/>
    </row>
    <row r="9269" spans="1:8" x14ac:dyDescent="0.25">
      <c r="A9269" s="793"/>
      <c r="E9269" s="176"/>
      <c r="F9269" s="176"/>
      <c r="G9269" s="177"/>
      <c r="H9269" s="177"/>
    </row>
    <row r="9270" spans="1:8" x14ac:dyDescent="0.25">
      <c r="A9270" s="793"/>
      <c r="E9270" s="176"/>
      <c r="F9270" s="176"/>
      <c r="G9270" s="177"/>
      <c r="H9270" s="177"/>
    </row>
    <row r="9271" spans="1:8" x14ac:dyDescent="0.25">
      <c r="A9271" s="793"/>
      <c r="E9271" s="176"/>
      <c r="F9271" s="176"/>
      <c r="G9271" s="177"/>
      <c r="H9271" s="177"/>
    </row>
    <row r="9272" spans="1:8" x14ac:dyDescent="0.25">
      <c r="A9272" s="793"/>
      <c r="E9272" s="176"/>
      <c r="F9272" s="176"/>
      <c r="G9272" s="177"/>
      <c r="H9272" s="177"/>
    </row>
    <row r="9273" spans="1:8" x14ac:dyDescent="0.25">
      <c r="A9273" s="793"/>
      <c r="E9273" s="176"/>
      <c r="F9273" s="176"/>
      <c r="G9273" s="177"/>
      <c r="H9273" s="177"/>
    </row>
    <row r="9274" spans="1:8" x14ac:dyDescent="0.25">
      <c r="A9274" s="793"/>
      <c r="E9274" s="176"/>
      <c r="F9274" s="176"/>
      <c r="G9274" s="177"/>
      <c r="H9274" s="177"/>
    </row>
    <row r="9275" spans="1:8" x14ac:dyDescent="0.25">
      <c r="A9275" s="793"/>
      <c r="E9275" s="176"/>
      <c r="F9275" s="176"/>
      <c r="G9275" s="177"/>
      <c r="H9275" s="177"/>
    </row>
    <row r="9276" spans="1:8" x14ac:dyDescent="0.25">
      <c r="A9276" s="793"/>
      <c r="E9276" s="176"/>
      <c r="F9276" s="176"/>
      <c r="G9276" s="177"/>
      <c r="H9276" s="177"/>
    </row>
    <row r="9277" spans="1:8" x14ac:dyDescent="0.25">
      <c r="A9277" s="793"/>
      <c r="E9277" s="176"/>
      <c r="F9277" s="176"/>
      <c r="G9277" s="177"/>
      <c r="H9277" s="177"/>
    </row>
    <row r="9278" spans="1:8" x14ac:dyDescent="0.25">
      <c r="A9278" s="793"/>
      <c r="E9278" s="176"/>
      <c r="F9278" s="176"/>
      <c r="G9278" s="177"/>
      <c r="H9278" s="177"/>
    </row>
    <row r="9279" spans="1:8" x14ac:dyDescent="0.25">
      <c r="A9279" s="793"/>
      <c r="E9279" s="176"/>
      <c r="F9279" s="176"/>
      <c r="G9279" s="177"/>
      <c r="H9279" s="177"/>
    </row>
    <row r="9280" spans="1:8" x14ac:dyDescent="0.25">
      <c r="A9280" s="793"/>
      <c r="E9280" s="176"/>
      <c r="F9280" s="176"/>
      <c r="G9280" s="177"/>
      <c r="H9280" s="177"/>
    </row>
    <row r="9281" spans="1:8" x14ac:dyDescent="0.25">
      <c r="A9281" s="793"/>
      <c r="E9281" s="176"/>
      <c r="F9281" s="176"/>
      <c r="G9281" s="177"/>
      <c r="H9281" s="177"/>
    </row>
    <row r="9282" spans="1:8" x14ac:dyDescent="0.25">
      <c r="A9282" s="793"/>
      <c r="E9282" s="176"/>
      <c r="F9282" s="176"/>
      <c r="G9282" s="177"/>
      <c r="H9282" s="177"/>
    </row>
    <row r="9283" spans="1:8" x14ac:dyDescent="0.25">
      <c r="A9283" s="793"/>
      <c r="E9283" s="176"/>
      <c r="F9283" s="176"/>
      <c r="G9283" s="177"/>
      <c r="H9283" s="177"/>
    </row>
    <row r="9284" spans="1:8" x14ac:dyDescent="0.25">
      <c r="A9284" s="793"/>
      <c r="E9284" s="176"/>
      <c r="F9284" s="176"/>
      <c r="G9284" s="177"/>
      <c r="H9284" s="177"/>
    </row>
    <row r="9285" spans="1:8" x14ac:dyDescent="0.25">
      <c r="A9285" s="793"/>
      <c r="E9285" s="176"/>
      <c r="F9285" s="176"/>
      <c r="G9285" s="177"/>
      <c r="H9285" s="177"/>
    </row>
    <row r="9286" spans="1:8" x14ac:dyDescent="0.25">
      <c r="A9286" s="793"/>
      <c r="E9286" s="176"/>
      <c r="F9286" s="176"/>
      <c r="G9286" s="177"/>
      <c r="H9286" s="177"/>
    </row>
    <row r="9287" spans="1:8" x14ac:dyDescent="0.25">
      <c r="A9287" s="793"/>
      <c r="E9287" s="176"/>
      <c r="F9287" s="176"/>
      <c r="G9287" s="177"/>
      <c r="H9287" s="177"/>
    </row>
    <row r="9288" spans="1:8" x14ac:dyDescent="0.25">
      <c r="A9288" s="793"/>
      <c r="E9288" s="176"/>
      <c r="F9288" s="176"/>
      <c r="G9288" s="177"/>
      <c r="H9288" s="177"/>
    </row>
    <row r="9289" spans="1:8" x14ac:dyDescent="0.25">
      <c r="A9289" s="793"/>
      <c r="E9289" s="176"/>
      <c r="F9289" s="176"/>
      <c r="G9289" s="177"/>
      <c r="H9289" s="177"/>
    </row>
    <row r="9290" spans="1:8" x14ac:dyDescent="0.25">
      <c r="A9290" s="793"/>
      <c r="E9290" s="176"/>
      <c r="F9290" s="176"/>
      <c r="G9290" s="177"/>
      <c r="H9290" s="177"/>
    </row>
    <row r="9291" spans="1:8" x14ac:dyDescent="0.25">
      <c r="A9291" s="793"/>
      <c r="E9291" s="176"/>
      <c r="F9291" s="176"/>
      <c r="G9291" s="177"/>
      <c r="H9291" s="177"/>
    </row>
    <row r="9292" spans="1:8" x14ac:dyDescent="0.25">
      <c r="A9292" s="793"/>
      <c r="E9292" s="176"/>
      <c r="F9292" s="176"/>
      <c r="G9292" s="177"/>
      <c r="H9292" s="177"/>
    </row>
    <row r="9293" spans="1:8" x14ac:dyDescent="0.25">
      <c r="A9293" s="793"/>
      <c r="E9293" s="176"/>
      <c r="F9293" s="176"/>
      <c r="G9293" s="177"/>
      <c r="H9293" s="177"/>
    </row>
    <row r="9294" spans="1:8" x14ac:dyDescent="0.25">
      <c r="A9294" s="793"/>
      <c r="E9294" s="176"/>
      <c r="F9294" s="176"/>
      <c r="G9294" s="177"/>
      <c r="H9294" s="177"/>
    </row>
    <row r="9295" spans="1:8" x14ac:dyDescent="0.25">
      <c r="A9295" s="793"/>
      <c r="E9295" s="176"/>
      <c r="F9295" s="176"/>
      <c r="G9295" s="177"/>
      <c r="H9295" s="177"/>
    </row>
    <row r="9296" spans="1:8" x14ac:dyDescent="0.25">
      <c r="A9296" s="793"/>
      <c r="E9296" s="176"/>
      <c r="F9296" s="176"/>
      <c r="G9296" s="177"/>
      <c r="H9296" s="177"/>
    </row>
    <row r="9297" spans="1:8" x14ac:dyDescent="0.25">
      <c r="A9297" s="793"/>
      <c r="E9297" s="176"/>
      <c r="F9297" s="176"/>
      <c r="G9297" s="177"/>
      <c r="H9297" s="177"/>
    </row>
    <row r="9298" spans="1:8" x14ac:dyDescent="0.25">
      <c r="A9298" s="793"/>
      <c r="E9298" s="176"/>
      <c r="F9298" s="176"/>
      <c r="G9298" s="177"/>
      <c r="H9298" s="177"/>
    </row>
    <row r="9299" spans="1:8" x14ac:dyDescent="0.25">
      <c r="A9299" s="793"/>
      <c r="E9299" s="176"/>
      <c r="F9299" s="176"/>
      <c r="G9299" s="177"/>
      <c r="H9299" s="177"/>
    </row>
    <row r="9300" spans="1:8" x14ac:dyDescent="0.25">
      <c r="A9300" s="793"/>
      <c r="E9300" s="176"/>
      <c r="F9300" s="176"/>
      <c r="G9300" s="177"/>
      <c r="H9300" s="177"/>
    </row>
    <row r="9301" spans="1:8" x14ac:dyDescent="0.25">
      <c r="A9301" s="793"/>
      <c r="E9301" s="176"/>
      <c r="F9301" s="176"/>
      <c r="G9301" s="177"/>
      <c r="H9301" s="177"/>
    </row>
    <row r="9302" spans="1:8" x14ac:dyDescent="0.25">
      <c r="A9302" s="793"/>
      <c r="E9302" s="176"/>
      <c r="F9302" s="176"/>
      <c r="G9302" s="177"/>
      <c r="H9302" s="177"/>
    </row>
    <row r="9303" spans="1:8" x14ac:dyDescent="0.25">
      <c r="A9303" s="793"/>
      <c r="E9303" s="176"/>
      <c r="F9303" s="176"/>
      <c r="G9303" s="177"/>
      <c r="H9303" s="177"/>
    </row>
    <row r="9304" spans="1:8" x14ac:dyDescent="0.25">
      <c r="A9304" s="793"/>
      <c r="E9304" s="176"/>
      <c r="F9304" s="176"/>
      <c r="G9304" s="177"/>
      <c r="H9304" s="177"/>
    </row>
    <row r="9305" spans="1:8" x14ac:dyDescent="0.25">
      <c r="A9305" s="793"/>
      <c r="E9305" s="176"/>
      <c r="F9305" s="176"/>
      <c r="G9305" s="177"/>
      <c r="H9305" s="177"/>
    </row>
    <row r="9306" spans="1:8" x14ac:dyDescent="0.25">
      <c r="A9306" s="793"/>
      <c r="E9306" s="176"/>
      <c r="F9306" s="176"/>
      <c r="G9306" s="177"/>
      <c r="H9306" s="177"/>
    </row>
    <row r="9307" spans="1:8" x14ac:dyDescent="0.25">
      <c r="A9307" s="793"/>
      <c r="E9307" s="176"/>
      <c r="F9307" s="176"/>
      <c r="G9307" s="177"/>
      <c r="H9307" s="177"/>
    </row>
    <row r="9308" spans="1:8" x14ac:dyDescent="0.25">
      <c r="A9308" s="793"/>
      <c r="E9308" s="176"/>
      <c r="F9308" s="176"/>
      <c r="G9308" s="177"/>
      <c r="H9308" s="177"/>
    </row>
    <row r="9309" spans="1:8" x14ac:dyDescent="0.25">
      <c r="A9309" s="793"/>
      <c r="E9309" s="176"/>
      <c r="F9309" s="176"/>
      <c r="G9309" s="177"/>
      <c r="H9309" s="177"/>
    </row>
    <row r="9310" spans="1:8" x14ac:dyDescent="0.25">
      <c r="A9310" s="793"/>
      <c r="E9310" s="176"/>
      <c r="F9310" s="176"/>
      <c r="G9310" s="177"/>
      <c r="H9310" s="177"/>
    </row>
    <row r="9311" spans="1:8" x14ac:dyDescent="0.25">
      <c r="A9311" s="793"/>
      <c r="E9311" s="176"/>
      <c r="F9311" s="176"/>
      <c r="G9311" s="177"/>
      <c r="H9311" s="177"/>
    </row>
    <row r="9312" spans="1:8" x14ac:dyDescent="0.25">
      <c r="A9312" s="793"/>
      <c r="E9312" s="176"/>
      <c r="F9312" s="176"/>
      <c r="G9312" s="177"/>
      <c r="H9312" s="177"/>
    </row>
    <row r="9313" spans="1:8" x14ac:dyDescent="0.25">
      <c r="A9313" s="793"/>
      <c r="E9313" s="176"/>
      <c r="F9313" s="176"/>
      <c r="G9313" s="177"/>
      <c r="H9313" s="177"/>
    </row>
    <row r="9314" spans="1:8" x14ac:dyDescent="0.25">
      <c r="A9314" s="793"/>
      <c r="E9314" s="176"/>
      <c r="F9314" s="176"/>
      <c r="G9314" s="177"/>
      <c r="H9314" s="177"/>
    </row>
    <row r="9315" spans="1:8" x14ac:dyDescent="0.25">
      <c r="A9315" s="793"/>
      <c r="E9315" s="176"/>
      <c r="F9315" s="176"/>
      <c r="G9315" s="177"/>
      <c r="H9315" s="177"/>
    </row>
    <row r="9316" spans="1:8" x14ac:dyDescent="0.25">
      <c r="A9316" s="793"/>
      <c r="E9316" s="176"/>
      <c r="F9316" s="176"/>
      <c r="G9316" s="177"/>
      <c r="H9316" s="177"/>
    </row>
    <row r="9317" spans="1:8" x14ac:dyDescent="0.25">
      <c r="A9317" s="793"/>
      <c r="E9317" s="176"/>
      <c r="F9317" s="176"/>
      <c r="G9317" s="177"/>
      <c r="H9317" s="177"/>
    </row>
    <row r="9318" spans="1:8" x14ac:dyDescent="0.25">
      <c r="A9318" s="793"/>
      <c r="E9318" s="176"/>
      <c r="F9318" s="176"/>
      <c r="G9318" s="177"/>
      <c r="H9318" s="177"/>
    </row>
    <row r="9319" spans="1:8" x14ac:dyDescent="0.25">
      <c r="A9319" s="793"/>
      <c r="E9319" s="176"/>
      <c r="F9319" s="176"/>
      <c r="G9319" s="177"/>
      <c r="H9319" s="177"/>
    </row>
    <row r="9320" spans="1:8" x14ac:dyDescent="0.25">
      <c r="A9320" s="793"/>
      <c r="E9320" s="176"/>
      <c r="F9320" s="176"/>
      <c r="G9320" s="177"/>
      <c r="H9320" s="177"/>
    </row>
    <row r="9321" spans="1:8" x14ac:dyDescent="0.25">
      <c r="A9321" s="793"/>
      <c r="E9321" s="176"/>
      <c r="F9321" s="176"/>
      <c r="G9321" s="177"/>
      <c r="H9321" s="177"/>
    </row>
    <row r="9322" spans="1:8" x14ac:dyDescent="0.25">
      <c r="A9322" s="793"/>
      <c r="E9322" s="176"/>
      <c r="F9322" s="176"/>
      <c r="G9322" s="177"/>
      <c r="H9322" s="177"/>
    </row>
    <row r="9323" spans="1:8" x14ac:dyDescent="0.25">
      <c r="A9323" s="793"/>
      <c r="E9323" s="176"/>
      <c r="F9323" s="176"/>
      <c r="G9323" s="177"/>
      <c r="H9323" s="177"/>
    </row>
    <row r="9324" spans="1:8" x14ac:dyDescent="0.25">
      <c r="A9324" s="793"/>
      <c r="E9324" s="176"/>
      <c r="F9324" s="176"/>
      <c r="G9324" s="177"/>
      <c r="H9324" s="177"/>
    </row>
    <row r="9325" spans="1:8" x14ac:dyDescent="0.25">
      <c r="A9325" s="793"/>
      <c r="E9325" s="176"/>
      <c r="F9325" s="176"/>
      <c r="G9325" s="177"/>
      <c r="H9325" s="177"/>
    </row>
    <row r="9326" spans="1:8" x14ac:dyDescent="0.25">
      <c r="A9326" s="793"/>
      <c r="E9326" s="176"/>
      <c r="F9326" s="176"/>
      <c r="G9326" s="177"/>
      <c r="H9326" s="177"/>
    </row>
    <row r="9327" spans="1:8" x14ac:dyDescent="0.25">
      <c r="A9327" s="793"/>
      <c r="E9327" s="176"/>
      <c r="F9327" s="176"/>
      <c r="G9327" s="177"/>
      <c r="H9327" s="177"/>
    </row>
    <row r="9328" spans="1:8" x14ac:dyDescent="0.25">
      <c r="A9328" s="793"/>
      <c r="E9328" s="176"/>
      <c r="F9328" s="176"/>
      <c r="G9328" s="177"/>
      <c r="H9328" s="177"/>
    </row>
    <row r="9329" spans="1:8" x14ac:dyDescent="0.25">
      <c r="A9329" s="793"/>
      <c r="E9329" s="176"/>
      <c r="F9329" s="176"/>
      <c r="G9329" s="177"/>
      <c r="H9329" s="177"/>
    </row>
    <row r="9330" spans="1:8" x14ac:dyDescent="0.25">
      <c r="A9330" s="793"/>
      <c r="E9330" s="176"/>
      <c r="F9330" s="176"/>
      <c r="G9330" s="177"/>
      <c r="H9330" s="177"/>
    </row>
    <row r="9331" spans="1:8" x14ac:dyDescent="0.25">
      <c r="A9331" s="793"/>
      <c r="E9331" s="176"/>
      <c r="F9331" s="176"/>
      <c r="G9331" s="177"/>
      <c r="H9331" s="177"/>
    </row>
    <row r="9332" spans="1:8" x14ac:dyDescent="0.25">
      <c r="A9332" s="793"/>
      <c r="E9332" s="176"/>
      <c r="F9332" s="176"/>
      <c r="G9332" s="177"/>
      <c r="H9332" s="177"/>
    </row>
    <row r="9333" spans="1:8" x14ac:dyDescent="0.25">
      <c r="A9333" s="793"/>
      <c r="E9333" s="176"/>
      <c r="F9333" s="176"/>
      <c r="G9333" s="177"/>
      <c r="H9333" s="177"/>
    </row>
    <row r="9334" spans="1:8" x14ac:dyDescent="0.25">
      <c r="A9334" s="793"/>
      <c r="E9334" s="176"/>
      <c r="F9334" s="176"/>
      <c r="G9334" s="177"/>
      <c r="H9334" s="177"/>
    </row>
    <row r="9335" spans="1:8" x14ac:dyDescent="0.25">
      <c r="A9335" s="793"/>
      <c r="E9335" s="176"/>
      <c r="F9335" s="176"/>
      <c r="G9335" s="177"/>
      <c r="H9335" s="177"/>
    </row>
    <row r="9336" spans="1:8" x14ac:dyDescent="0.25">
      <c r="A9336" s="793"/>
      <c r="E9336" s="176"/>
      <c r="F9336" s="176"/>
      <c r="G9336" s="177"/>
      <c r="H9336" s="177"/>
    </row>
    <row r="9337" spans="1:8" x14ac:dyDescent="0.25">
      <c r="A9337" s="793"/>
      <c r="E9337" s="176"/>
      <c r="F9337" s="176"/>
      <c r="G9337" s="177"/>
      <c r="H9337" s="177"/>
    </row>
    <row r="9338" spans="1:8" x14ac:dyDescent="0.25">
      <c r="A9338" s="793"/>
      <c r="E9338" s="176"/>
      <c r="F9338" s="176"/>
      <c r="G9338" s="177"/>
      <c r="H9338" s="177"/>
    </row>
    <row r="9339" spans="1:8" x14ac:dyDescent="0.25">
      <c r="A9339" s="793"/>
      <c r="E9339" s="176"/>
      <c r="F9339" s="176"/>
      <c r="G9339" s="177"/>
      <c r="H9339" s="177"/>
    </row>
    <row r="9340" spans="1:8" x14ac:dyDescent="0.25">
      <c r="A9340" s="793"/>
      <c r="E9340" s="176"/>
      <c r="F9340" s="176"/>
      <c r="G9340" s="177"/>
      <c r="H9340" s="177"/>
    </row>
    <row r="9341" spans="1:8" x14ac:dyDescent="0.25">
      <c r="A9341" s="793"/>
      <c r="E9341" s="176"/>
      <c r="F9341" s="176"/>
      <c r="G9341" s="177"/>
      <c r="H9341" s="177"/>
    </row>
    <row r="9342" spans="1:8" x14ac:dyDescent="0.25">
      <c r="A9342" s="793"/>
      <c r="E9342" s="176"/>
      <c r="F9342" s="176"/>
      <c r="G9342" s="177"/>
      <c r="H9342" s="177"/>
    </row>
    <row r="9343" spans="1:8" x14ac:dyDescent="0.25">
      <c r="A9343" s="793"/>
      <c r="E9343" s="176"/>
      <c r="F9343" s="176"/>
      <c r="G9343" s="177"/>
      <c r="H9343" s="177"/>
    </row>
    <row r="9344" spans="1:8" x14ac:dyDescent="0.25">
      <c r="A9344" s="793"/>
      <c r="E9344" s="176"/>
      <c r="F9344" s="176"/>
      <c r="G9344" s="177"/>
      <c r="H9344" s="177"/>
    </row>
    <row r="9345" spans="1:8" x14ac:dyDescent="0.25">
      <c r="A9345" s="793"/>
      <c r="E9345" s="176"/>
      <c r="F9345" s="176"/>
      <c r="G9345" s="177"/>
      <c r="H9345" s="177"/>
    </row>
    <row r="9346" spans="1:8" x14ac:dyDescent="0.25">
      <c r="A9346" s="793"/>
      <c r="E9346" s="176"/>
      <c r="F9346" s="176"/>
      <c r="G9346" s="177"/>
      <c r="H9346" s="177"/>
    </row>
    <row r="9347" spans="1:8" x14ac:dyDescent="0.25">
      <c r="A9347" s="793"/>
      <c r="E9347" s="176"/>
      <c r="F9347" s="176"/>
      <c r="G9347" s="177"/>
      <c r="H9347" s="177"/>
    </row>
    <row r="9348" spans="1:8" x14ac:dyDescent="0.25">
      <c r="A9348" s="793"/>
      <c r="E9348" s="176"/>
      <c r="F9348" s="176"/>
      <c r="G9348" s="177"/>
      <c r="H9348" s="177"/>
    </row>
    <row r="9349" spans="1:8" x14ac:dyDescent="0.25">
      <c r="A9349" s="793"/>
      <c r="E9349" s="176"/>
      <c r="F9349" s="176"/>
      <c r="G9349" s="177"/>
      <c r="H9349" s="177"/>
    </row>
    <row r="9350" spans="1:8" x14ac:dyDescent="0.25">
      <c r="A9350" s="793"/>
      <c r="E9350" s="176"/>
      <c r="F9350" s="176"/>
      <c r="G9350" s="177"/>
      <c r="H9350" s="177"/>
    </row>
    <row r="9351" spans="1:8" x14ac:dyDescent="0.25">
      <c r="A9351" s="793"/>
      <c r="E9351" s="176"/>
      <c r="F9351" s="176"/>
      <c r="G9351" s="177"/>
      <c r="H9351" s="177"/>
    </row>
    <row r="9352" spans="1:8" x14ac:dyDescent="0.25">
      <c r="A9352" s="793"/>
      <c r="E9352" s="176"/>
      <c r="F9352" s="176"/>
      <c r="G9352" s="177"/>
      <c r="H9352" s="177"/>
    </row>
    <row r="9353" spans="1:8" x14ac:dyDescent="0.25">
      <c r="A9353" s="793"/>
      <c r="E9353" s="176"/>
      <c r="F9353" s="176"/>
      <c r="G9353" s="177"/>
      <c r="H9353" s="177"/>
    </row>
    <row r="9354" spans="1:8" x14ac:dyDescent="0.25">
      <c r="A9354" s="793"/>
      <c r="E9354" s="176"/>
      <c r="F9354" s="176"/>
      <c r="G9354" s="177"/>
      <c r="H9354" s="177"/>
    </row>
    <row r="9355" spans="1:8" x14ac:dyDescent="0.25">
      <c r="A9355" s="793"/>
      <c r="E9355" s="176"/>
      <c r="F9355" s="176"/>
      <c r="G9355" s="177"/>
      <c r="H9355" s="177"/>
    </row>
    <row r="9356" spans="1:8" x14ac:dyDescent="0.25">
      <c r="A9356" s="793"/>
      <c r="E9356" s="176"/>
      <c r="F9356" s="176"/>
      <c r="G9356" s="177"/>
      <c r="H9356" s="177"/>
    </row>
    <row r="9357" spans="1:8" x14ac:dyDescent="0.25">
      <c r="A9357" s="793"/>
      <c r="E9357" s="176"/>
      <c r="F9357" s="176"/>
      <c r="G9357" s="177"/>
      <c r="H9357" s="177"/>
    </row>
    <row r="9358" spans="1:8" x14ac:dyDescent="0.25">
      <c r="A9358" s="793"/>
      <c r="E9358" s="176"/>
      <c r="F9358" s="176"/>
      <c r="G9358" s="177"/>
      <c r="H9358" s="177"/>
    </row>
    <row r="9359" spans="1:8" x14ac:dyDescent="0.25">
      <c r="A9359" s="793"/>
      <c r="E9359" s="176"/>
      <c r="F9359" s="176"/>
      <c r="G9359" s="177"/>
      <c r="H9359" s="177"/>
    </row>
    <row r="9360" spans="1:8" x14ac:dyDescent="0.25">
      <c r="A9360" s="793"/>
      <c r="E9360" s="176"/>
      <c r="F9360" s="176"/>
      <c r="G9360" s="177"/>
      <c r="H9360" s="177"/>
    </row>
    <row r="9361" spans="1:8" x14ac:dyDescent="0.25">
      <c r="A9361" s="793"/>
      <c r="E9361" s="176"/>
      <c r="F9361" s="176"/>
      <c r="G9361" s="177"/>
      <c r="H9361" s="177"/>
    </row>
    <row r="9362" spans="1:8" x14ac:dyDescent="0.25">
      <c r="A9362" s="793"/>
      <c r="E9362" s="176"/>
      <c r="F9362" s="176"/>
      <c r="G9362" s="177"/>
      <c r="H9362" s="177"/>
    </row>
    <row r="9363" spans="1:8" x14ac:dyDescent="0.25">
      <c r="A9363" s="793"/>
      <c r="E9363" s="176"/>
      <c r="F9363" s="176"/>
      <c r="G9363" s="177"/>
      <c r="H9363" s="177"/>
    </row>
    <row r="9364" spans="1:8" x14ac:dyDescent="0.25">
      <c r="A9364" s="793"/>
      <c r="E9364" s="176"/>
      <c r="F9364" s="176"/>
      <c r="G9364" s="177"/>
      <c r="H9364" s="177"/>
    </row>
    <row r="9365" spans="1:8" x14ac:dyDescent="0.25">
      <c r="A9365" s="793"/>
      <c r="E9365" s="176"/>
      <c r="F9365" s="176"/>
      <c r="G9365" s="177"/>
      <c r="H9365" s="177"/>
    </row>
    <row r="9366" spans="1:8" x14ac:dyDescent="0.25">
      <c r="A9366" s="793"/>
      <c r="E9366" s="176"/>
      <c r="F9366" s="176"/>
      <c r="G9366" s="177"/>
      <c r="H9366" s="177"/>
    </row>
    <row r="9367" spans="1:8" x14ac:dyDescent="0.25">
      <c r="A9367" s="793"/>
      <c r="E9367" s="176"/>
      <c r="F9367" s="176"/>
      <c r="G9367" s="177"/>
      <c r="H9367" s="177"/>
    </row>
    <row r="9368" spans="1:8" x14ac:dyDescent="0.25">
      <c r="A9368" s="793"/>
      <c r="E9368" s="176"/>
      <c r="F9368" s="176"/>
      <c r="G9368" s="177"/>
      <c r="H9368" s="177"/>
    </row>
    <row r="9369" spans="1:8" x14ac:dyDescent="0.25">
      <c r="A9369" s="793"/>
      <c r="E9369" s="176"/>
      <c r="F9369" s="176"/>
      <c r="G9369" s="177"/>
      <c r="H9369" s="177"/>
    </row>
    <row r="9370" spans="1:8" x14ac:dyDescent="0.25">
      <c r="A9370" s="793"/>
      <c r="E9370" s="176"/>
      <c r="F9370" s="176"/>
      <c r="G9370" s="177"/>
      <c r="H9370" s="177"/>
    </row>
    <row r="9371" spans="1:8" x14ac:dyDescent="0.25">
      <c r="A9371" s="793"/>
      <c r="E9371" s="176"/>
      <c r="F9371" s="176"/>
      <c r="G9371" s="177"/>
      <c r="H9371" s="177"/>
    </row>
    <row r="9372" spans="1:8" x14ac:dyDescent="0.25">
      <c r="A9372" s="793"/>
      <c r="E9372" s="176"/>
      <c r="F9372" s="176"/>
      <c r="G9372" s="177"/>
      <c r="H9372" s="177"/>
    </row>
    <row r="9373" spans="1:8" x14ac:dyDescent="0.25">
      <c r="A9373" s="793"/>
      <c r="E9373" s="176"/>
      <c r="F9373" s="176"/>
      <c r="G9373" s="177"/>
      <c r="H9373" s="177"/>
    </row>
    <row r="9374" spans="1:8" x14ac:dyDescent="0.25">
      <c r="A9374" s="793"/>
      <c r="E9374" s="176"/>
      <c r="F9374" s="176"/>
      <c r="G9374" s="177"/>
      <c r="H9374" s="177"/>
    </row>
    <row r="9375" spans="1:8" x14ac:dyDescent="0.25">
      <c r="A9375" s="793"/>
      <c r="E9375" s="176"/>
      <c r="F9375" s="176"/>
      <c r="G9375" s="177"/>
      <c r="H9375" s="177"/>
    </row>
    <row r="9376" spans="1:8" x14ac:dyDescent="0.25">
      <c r="A9376" s="793"/>
      <c r="E9376" s="176"/>
      <c r="F9376" s="176"/>
      <c r="G9376" s="177"/>
      <c r="H9376" s="177"/>
    </row>
    <row r="9377" spans="1:8" x14ac:dyDescent="0.25">
      <c r="A9377" s="793"/>
      <c r="E9377" s="176"/>
      <c r="F9377" s="176"/>
      <c r="G9377" s="177"/>
      <c r="H9377" s="177"/>
    </row>
    <row r="9378" spans="1:8" x14ac:dyDescent="0.25">
      <c r="A9378" s="793"/>
      <c r="E9378" s="176"/>
      <c r="F9378" s="176"/>
      <c r="G9378" s="177"/>
      <c r="H9378" s="177"/>
    </row>
    <row r="9379" spans="1:8" x14ac:dyDescent="0.25">
      <c r="A9379" s="793"/>
      <c r="E9379" s="176"/>
      <c r="F9379" s="176"/>
      <c r="G9379" s="177"/>
      <c r="H9379" s="177"/>
    </row>
    <row r="9380" spans="1:8" x14ac:dyDescent="0.25">
      <c r="A9380" s="793"/>
      <c r="E9380" s="176"/>
      <c r="F9380" s="176"/>
      <c r="G9380" s="177"/>
      <c r="H9380" s="177"/>
    </row>
    <row r="9381" spans="1:8" x14ac:dyDescent="0.25">
      <c r="A9381" s="793"/>
      <c r="E9381" s="176"/>
      <c r="F9381" s="176"/>
      <c r="G9381" s="177"/>
      <c r="H9381" s="177"/>
    </row>
    <row r="9382" spans="1:8" x14ac:dyDescent="0.25">
      <c r="A9382" s="793"/>
      <c r="E9382" s="176"/>
      <c r="F9382" s="176"/>
      <c r="G9382" s="177"/>
      <c r="H9382" s="177"/>
    </row>
    <row r="9383" spans="1:8" x14ac:dyDescent="0.25">
      <c r="A9383" s="793"/>
      <c r="E9383" s="176"/>
      <c r="F9383" s="176"/>
      <c r="G9383" s="177"/>
      <c r="H9383" s="177"/>
    </row>
    <row r="9384" spans="1:8" x14ac:dyDescent="0.25">
      <c r="A9384" s="793"/>
      <c r="E9384" s="176"/>
      <c r="F9384" s="176"/>
      <c r="G9384" s="177"/>
      <c r="H9384" s="177"/>
    </row>
    <row r="9385" spans="1:8" x14ac:dyDescent="0.25">
      <c r="A9385" s="793"/>
      <c r="E9385" s="176"/>
      <c r="F9385" s="176"/>
      <c r="G9385" s="177"/>
      <c r="H9385" s="177"/>
    </row>
    <row r="9386" spans="1:8" x14ac:dyDescent="0.25">
      <c r="A9386" s="793"/>
      <c r="E9386" s="176"/>
      <c r="F9386" s="176"/>
      <c r="G9386" s="177"/>
      <c r="H9386" s="177"/>
    </row>
    <row r="9387" spans="1:8" x14ac:dyDescent="0.25">
      <c r="A9387" s="793"/>
      <c r="E9387" s="176"/>
      <c r="F9387" s="176"/>
      <c r="G9387" s="177"/>
      <c r="H9387" s="177"/>
    </row>
    <row r="9388" spans="1:8" x14ac:dyDescent="0.25">
      <c r="A9388" s="793"/>
      <c r="E9388" s="176"/>
      <c r="F9388" s="176"/>
      <c r="G9388" s="177"/>
      <c r="H9388" s="177"/>
    </row>
    <row r="9389" spans="1:8" x14ac:dyDescent="0.25">
      <c r="A9389" s="793"/>
      <c r="E9389" s="176"/>
      <c r="F9389" s="176"/>
      <c r="G9389" s="177"/>
      <c r="H9389" s="177"/>
    </row>
    <row r="9390" spans="1:8" x14ac:dyDescent="0.25">
      <c r="A9390" s="793"/>
      <c r="E9390" s="176"/>
      <c r="F9390" s="176"/>
      <c r="G9390" s="177"/>
      <c r="H9390" s="177"/>
    </row>
    <row r="9391" spans="1:8" x14ac:dyDescent="0.25">
      <c r="A9391" s="793"/>
      <c r="E9391" s="176"/>
      <c r="F9391" s="176"/>
      <c r="G9391" s="177"/>
      <c r="H9391" s="177"/>
    </row>
    <row r="9392" spans="1:8" x14ac:dyDescent="0.25">
      <c r="A9392" s="793"/>
      <c r="E9392" s="176"/>
      <c r="F9392" s="176"/>
      <c r="G9392" s="177"/>
      <c r="H9392" s="177"/>
    </row>
    <row r="9393" spans="1:8" x14ac:dyDescent="0.25">
      <c r="A9393" s="793"/>
      <c r="E9393" s="176"/>
      <c r="F9393" s="176"/>
      <c r="G9393" s="177"/>
      <c r="H9393" s="177"/>
    </row>
    <row r="9394" spans="1:8" x14ac:dyDescent="0.25">
      <c r="A9394" s="793"/>
      <c r="E9394" s="176"/>
      <c r="F9394" s="176"/>
      <c r="G9394" s="177"/>
      <c r="H9394" s="177"/>
    </row>
    <row r="9395" spans="1:8" x14ac:dyDescent="0.25">
      <c r="A9395" s="793"/>
      <c r="E9395" s="176"/>
      <c r="F9395" s="176"/>
      <c r="G9395" s="177"/>
      <c r="H9395" s="177"/>
    </row>
    <row r="9396" spans="1:8" x14ac:dyDescent="0.25">
      <c r="A9396" s="793"/>
      <c r="E9396" s="176"/>
      <c r="F9396" s="176"/>
      <c r="G9396" s="177"/>
      <c r="H9396" s="177"/>
    </row>
    <row r="9397" spans="1:8" x14ac:dyDescent="0.25">
      <c r="A9397" s="793"/>
      <c r="E9397" s="176"/>
      <c r="F9397" s="176"/>
      <c r="G9397" s="177"/>
      <c r="H9397" s="177"/>
    </row>
    <row r="9398" spans="1:8" x14ac:dyDescent="0.25">
      <c r="A9398" s="793"/>
      <c r="E9398" s="176"/>
      <c r="F9398" s="176"/>
      <c r="G9398" s="177"/>
      <c r="H9398" s="177"/>
    </row>
    <row r="9399" spans="1:8" x14ac:dyDescent="0.25">
      <c r="A9399" s="793"/>
      <c r="E9399" s="176"/>
      <c r="F9399" s="176"/>
      <c r="G9399" s="177"/>
      <c r="H9399" s="177"/>
    </row>
    <row r="9400" spans="1:8" x14ac:dyDescent="0.25">
      <c r="A9400" s="793"/>
      <c r="E9400" s="176"/>
      <c r="F9400" s="176"/>
      <c r="G9400" s="177"/>
      <c r="H9400" s="177"/>
    </row>
    <row r="9401" spans="1:8" x14ac:dyDescent="0.25">
      <c r="A9401" s="793"/>
      <c r="E9401" s="176"/>
      <c r="F9401" s="176"/>
      <c r="G9401" s="177"/>
      <c r="H9401" s="177"/>
    </row>
    <row r="9402" spans="1:8" x14ac:dyDescent="0.25">
      <c r="A9402" s="793"/>
      <c r="E9402" s="176"/>
      <c r="F9402" s="176"/>
      <c r="G9402" s="177"/>
      <c r="H9402" s="177"/>
    </row>
    <row r="9403" spans="1:8" x14ac:dyDescent="0.25">
      <c r="A9403" s="793"/>
      <c r="E9403" s="176"/>
      <c r="F9403" s="176"/>
      <c r="G9403" s="177"/>
      <c r="H9403" s="177"/>
    </row>
    <row r="9404" spans="1:8" x14ac:dyDescent="0.25">
      <c r="A9404" s="793"/>
      <c r="E9404" s="176"/>
      <c r="F9404" s="176"/>
      <c r="G9404" s="177"/>
      <c r="H9404" s="177"/>
    </row>
    <row r="9405" spans="1:8" x14ac:dyDescent="0.25">
      <c r="A9405" s="793"/>
      <c r="E9405" s="176"/>
      <c r="F9405" s="176"/>
      <c r="G9405" s="177"/>
      <c r="H9405" s="177"/>
    </row>
    <row r="9406" spans="1:8" x14ac:dyDescent="0.25">
      <c r="A9406" s="793"/>
      <c r="E9406" s="176"/>
      <c r="F9406" s="176"/>
      <c r="G9406" s="177"/>
      <c r="H9406" s="177"/>
    </row>
    <row r="9407" spans="1:8" x14ac:dyDescent="0.25">
      <c r="A9407" s="793"/>
      <c r="E9407" s="176"/>
      <c r="F9407" s="176"/>
      <c r="G9407" s="177"/>
      <c r="H9407" s="177"/>
    </row>
    <row r="9408" spans="1:8" x14ac:dyDescent="0.25">
      <c r="A9408" s="793"/>
      <c r="E9408" s="176"/>
      <c r="F9408" s="176"/>
      <c r="G9408" s="177"/>
      <c r="H9408" s="177"/>
    </row>
    <row r="9409" spans="1:8" x14ac:dyDescent="0.25">
      <c r="A9409" s="793"/>
      <c r="E9409" s="176"/>
      <c r="F9409" s="176"/>
      <c r="G9409" s="177"/>
      <c r="H9409" s="177"/>
    </row>
    <row r="9410" spans="1:8" x14ac:dyDescent="0.25">
      <c r="A9410" s="793"/>
      <c r="E9410" s="176"/>
      <c r="F9410" s="176"/>
      <c r="G9410" s="177"/>
      <c r="H9410" s="177"/>
    </row>
    <row r="9411" spans="1:8" x14ac:dyDescent="0.25">
      <c r="A9411" s="793"/>
      <c r="E9411" s="176"/>
      <c r="F9411" s="176"/>
      <c r="G9411" s="177"/>
      <c r="H9411" s="177"/>
    </row>
    <row r="9412" spans="1:8" x14ac:dyDescent="0.25">
      <c r="A9412" s="793"/>
      <c r="E9412" s="176"/>
      <c r="F9412" s="176"/>
      <c r="G9412" s="177"/>
      <c r="H9412" s="177"/>
    </row>
    <row r="9413" spans="1:8" x14ac:dyDescent="0.25">
      <c r="A9413" s="793"/>
      <c r="E9413" s="176"/>
      <c r="F9413" s="176"/>
      <c r="G9413" s="177"/>
      <c r="H9413" s="177"/>
    </row>
    <row r="9414" spans="1:8" x14ac:dyDescent="0.25">
      <c r="A9414" s="793"/>
      <c r="E9414" s="176"/>
      <c r="F9414" s="176"/>
      <c r="G9414" s="177"/>
      <c r="H9414" s="177"/>
    </row>
    <row r="9415" spans="1:8" x14ac:dyDescent="0.25">
      <c r="A9415" s="793"/>
      <c r="E9415" s="176"/>
      <c r="F9415" s="176"/>
      <c r="G9415" s="177"/>
      <c r="H9415" s="177"/>
    </row>
    <row r="9416" spans="1:8" x14ac:dyDescent="0.25">
      <c r="A9416" s="793"/>
      <c r="E9416" s="176"/>
      <c r="F9416" s="176"/>
      <c r="G9416" s="177"/>
      <c r="H9416" s="177"/>
    </row>
    <row r="9417" spans="1:8" x14ac:dyDescent="0.25">
      <c r="A9417" s="793"/>
      <c r="E9417" s="176"/>
      <c r="F9417" s="176"/>
      <c r="G9417" s="177"/>
      <c r="H9417" s="177"/>
    </row>
    <row r="9418" spans="1:8" x14ac:dyDescent="0.25">
      <c r="A9418" s="793"/>
      <c r="E9418" s="176"/>
      <c r="F9418" s="176"/>
      <c r="G9418" s="177"/>
      <c r="H9418" s="177"/>
    </row>
    <row r="9419" spans="1:8" x14ac:dyDescent="0.25">
      <c r="A9419" s="793"/>
      <c r="E9419" s="176"/>
      <c r="F9419" s="176"/>
      <c r="G9419" s="177"/>
      <c r="H9419" s="177"/>
    </row>
    <row r="9420" spans="1:8" x14ac:dyDescent="0.25">
      <c r="A9420" s="793"/>
      <c r="E9420" s="176"/>
      <c r="F9420" s="176"/>
      <c r="G9420" s="177"/>
      <c r="H9420" s="177"/>
    </row>
    <row r="9421" spans="1:8" x14ac:dyDescent="0.25">
      <c r="A9421" s="793"/>
      <c r="E9421" s="176"/>
      <c r="F9421" s="176"/>
      <c r="G9421" s="177"/>
      <c r="H9421" s="177"/>
    </row>
    <row r="9422" spans="1:8" x14ac:dyDescent="0.25">
      <c r="A9422" s="793"/>
      <c r="E9422" s="176"/>
      <c r="F9422" s="176"/>
      <c r="G9422" s="177"/>
      <c r="H9422" s="177"/>
    </row>
    <row r="9423" spans="1:8" x14ac:dyDescent="0.25">
      <c r="A9423" s="793"/>
      <c r="E9423" s="176"/>
      <c r="F9423" s="176"/>
      <c r="G9423" s="177"/>
      <c r="H9423" s="177"/>
    </row>
    <row r="9424" spans="1:8" x14ac:dyDescent="0.25">
      <c r="A9424" s="793"/>
      <c r="E9424" s="176"/>
      <c r="F9424" s="176"/>
      <c r="G9424" s="177"/>
      <c r="H9424" s="177"/>
    </row>
    <row r="9425" spans="1:8" x14ac:dyDescent="0.25">
      <c r="A9425" s="793"/>
      <c r="E9425" s="176"/>
      <c r="F9425" s="176"/>
      <c r="G9425" s="177"/>
      <c r="H9425" s="177"/>
    </row>
    <row r="9426" spans="1:8" x14ac:dyDescent="0.25">
      <c r="A9426" s="793"/>
      <c r="E9426" s="176"/>
      <c r="F9426" s="176"/>
      <c r="G9426" s="177"/>
      <c r="H9426" s="177"/>
    </row>
    <row r="9427" spans="1:8" x14ac:dyDescent="0.25">
      <c r="A9427" s="793"/>
      <c r="E9427" s="176"/>
      <c r="F9427" s="176"/>
      <c r="G9427" s="177"/>
      <c r="H9427" s="177"/>
    </row>
    <row r="9428" spans="1:8" x14ac:dyDescent="0.25">
      <c r="A9428" s="793"/>
      <c r="E9428" s="176"/>
      <c r="F9428" s="176"/>
      <c r="G9428" s="177"/>
      <c r="H9428" s="177"/>
    </row>
    <row r="9429" spans="1:8" x14ac:dyDescent="0.25">
      <c r="A9429" s="793"/>
      <c r="E9429" s="176"/>
      <c r="F9429" s="176"/>
      <c r="G9429" s="177"/>
      <c r="H9429" s="177"/>
    </row>
    <row r="9430" spans="1:8" x14ac:dyDescent="0.25">
      <c r="A9430" s="793"/>
      <c r="E9430" s="176"/>
      <c r="F9430" s="176"/>
      <c r="G9430" s="177"/>
      <c r="H9430" s="177"/>
    </row>
    <row r="9431" spans="1:8" x14ac:dyDescent="0.25">
      <c r="A9431" s="793"/>
      <c r="E9431" s="176"/>
      <c r="F9431" s="176"/>
      <c r="G9431" s="177"/>
      <c r="H9431" s="177"/>
    </row>
    <row r="9432" spans="1:8" x14ac:dyDescent="0.25">
      <c r="A9432" s="793"/>
      <c r="E9432" s="176"/>
      <c r="F9432" s="176"/>
      <c r="G9432" s="177"/>
      <c r="H9432" s="177"/>
    </row>
    <row r="9433" spans="1:8" x14ac:dyDescent="0.25">
      <c r="A9433" s="793"/>
      <c r="E9433" s="176"/>
      <c r="F9433" s="176"/>
      <c r="G9433" s="177"/>
      <c r="H9433" s="177"/>
    </row>
    <row r="9434" spans="1:8" x14ac:dyDescent="0.25">
      <c r="A9434" s="793"/>
      <c r="E9434" s="176"/>
      <c r="F9434" s="176"/>
      <c r="G9434" s="177"/>
      <c r="H9434" s="177"/>
    </row>
    <row r="9435" spans="1:8" x14ac:dyDescent="0.25">
      <c r="A9435" s="793"/>
      <c r="E9435" s="176"/>
      <c r="F9435" s="176"/>
      <c r="G9435" s="177"/>
      <c r="H9435" s="177"/>
    </row>
    <row r="9436" spans="1:8" x14ac:dyDescent="0.25">
      <c r="A9436" s="793"/>
      <c r="E9436" s="176"/>
      <c r="F9436" s="176"/>
      <c r="G9436" s="177"/>
      <c r="H9436" s="177"/>
    </row>
    <row r="9437" spans="1:8" x14ac:dyDescent="0.25">
      <c r="A9437" s="793"/>
      <c r="E9437" s="176"/>
      <c r="F9437" s="176"/>
      <c r="G9437" s="177"/>
      <c r="H9437" s="177"/>
    </row>
    <row r="9438" spans="1:8" x14ac:dyDescent="0.25">
      <c r="A9438" s="793"/>
      <c r="E9438" s="176"/>
      <c r="F9438" s="176"/>
      <c r="G9438" s="177"/>
      <c r="H9438" s="177"/>
    </row>
    <row r="9439" spans="1:8" x14ac:dyDescent="0.25">
      <c r="A9439" s="793"/>
      <c r="E9439" s="176"/>
      <c r="F9439" s="176"/>
      <c r="G9439" s="177"/>
      <c r="H9439" s="177"/>
    </row>
    <row r="9440" spans="1:8" x14ac:dyDescent="0.25">
      <c r="A9440" s="793"/>
      <c r="E9440" s="176"/>
      <c r="F9440" s="176"/>
      <c r="G9440" s="177"/>
      <c r="H9440" s="177"/>
    </row>
    <row r="9441" spans="1:8" x14ac:dyDescent="0.25">
      <c r="A9441" s="793"/>
      <c r="E9441" s="176"/>
      <c r="F9441" s="176"/>
      <c r="G9441" s="177"/>
      <c r="H9441" s="177"/>
    </row>
    <row r="9442" spans="1:8" x14ac:dyDescent="0.25">
      <c r="A9442" s="793"/>
      <c r="E9442" s="176"/>
      <c r="F9442" s="176"/>
      <c r="G9442" s="177"/>
      <c r="H9442" s="177"/>
    </row>
    <row r="9443" spans="1:8" x14ac:dyDescent="0.25">
      <c r="A9443" s="793"/>
      <c r="E9443" s="176"/>
      <c r="F9443" s="176"/>
      <c r="G9443" s="177"/>
      <c r="H9443" s="177"/>
    </row>
    <row r="9444" spans="1:8" x14ac:dyDescent="0.25">
      <c r="A9444" s="793"/>
      <c r="E9444" s="176"/>
      <c r="F9444" s="176"/>
      <c r="G9444" s="177"/>
      <c r="H9444" s="177"/>
    </row>
    <row r="9445" spans="1:8" x14ac:dyDescent="0.25">
      <c r="A9445" s="793"/>
      <c r="E9445" s="176"/>
      <c r="F9445" s="176"/>
      <c r="G9445" s="177"/>
      <c r="H9445" s="177"/>
    </row>
    <row r="9446" spans="1:8" x14ac:dyDescent="0.25">
      <c r="A9446" s="793"/>
      <c r="E9446" s="176"/>
      <c r="F9446" s="176"/>
      <c r="G9446" s="177"/>
      <c r="H9446" s="177"/>
    </row>
    <row r="9447" spans="1:8" x14ac:dyDescent="0.25">
      <c r="A9447" s="793"/>
      <c r="E9447" s="176"/>
      <c r="F9447" s="176"/>
      <c r="G9447" s="177"/>
      <c r="H9447" s="177"/>
    </row>
    <row r="9448" spans="1:8" x14ac:dyDescent="0.25">
      <c r="A9448" s="793"/>
      <c r="E9448" s="176"/>
      <c r="F9448" s="176"/>
      <c r="G9448" s="177"/>
      <c r="H9448" s="177"/>
    </row>
    <row r="9449" spans="1:8" x14ac:dyDescent="0.25">
      <c r="A9449" s="793"/>
      <c r="E9449" s="176"/>
      <c r="F9449" s="176"/>
      <c r="G9449" s="177"/>
      <c r="H9449" s="177"/>
    </row>
    <row r="9450" spans="1:8" x14ac:dyDescent="0.25">
      <c r="A9450" s="793"/>
      <c r="E9450" s="176"/>
      <c r="F9450" s="176"/>
      <c r="G9450" s="177"/>
      <c r="H9450" s="177"/>
    </row>
    <row r="9451" spans="1:8" x14ac:dyDescent="0.25">
      <c r="A9451" s="793"/>
      <c r="E9451" s="176"/>
      <c r="F9451" s="176"/>
      <c r="G9451" s="177"/>
      <c r="H9451" s="177"/>
    </row>
    <row r="9452" spans="1:8" x14ac:dyDescent="0.25">
      <c r="A9452" s="793"/>
      <c r="E9452" s="176"/>
      <c r="F9452" s="176"/>
      <c r="G9452" s="177"/>
      <c r="H9452" s="177"/>
    </row>
    <row r="9453" spans="1:8" x14ac:dyDescent="0.25">
      <c r="A9453" s="793"/>
      <c r="E9453" s="176"/>
      <c r="F9453" s="176"/>
      <c r="G9453" s="177"/>
      <c r="H9453" s="177"/>
    </row>
    <row r="9454" spans="1:8" x14ac:dyDescent="0.25">
      <c r="A9454" s="793"/>
      <c r="E9454" s="176"/>
      <c r="F9454" s="176"/>
      <c r="G9454" s="177"/>
      <c r="H9454" s="177"/>
    </row>
    <row r="9455" spans="1:8" x14ac:dyDescent="0.25">
      <c r="A9455" s="793"/>
      <c r="E9455" s="176"/>
      <c r="F9455" s="176"/>
      <c r="G9455" s="177"/>
      <c r="H9455" s="177"/>
    </row>
    <row r="9456" spans="1:8" x14ac:dyDescent="0.25">
      <c r="A9456" s="793"/>
      <c r="E9456" s="176"/>
      <c r="F9456" s="176"/>
      <c r="G9456" s="177"/>
      <c r="H9456" s="177"/>
    </row>
    <row r="9457" spans="1:8" x14ac:dyDescent="0.25">
      <c r="A9457" s="793"/>
      <c r="E9457" s="176"/>
      <c r="F9457" s="176"/>
      <c r="G9457" s="177"/>
      <c r="H9457" s="177"/>
    </row>
    <row r="9458" spans="1:8" x14ac:dyDescent="0.25">
      <c r="A9458" s="793"/>
      <c r="E9458" s="176"/>
      <c r="F9458" s="176"/>
      <c r="G9458" s="177"/>
      <c r="H9458" s="177"/>
    </row>
    <row r="9459" spans="1:8" x14ac:dyDescent="0.25">
      <c r="A9459" s="793"/>
      <c r="E9459" s="176"/>
      <c r="F9459" s="176"/>
      <c r="G9459" s="177"/>
      <c r="H9459" s="177"/>
    </row>
    <row r="9460" spans="1:8" x14ac:dyDescent="0.25">
      <c r="A9460" s="793"/>
      <c r="E9460" s="176"/>
      <c r="F9460" s="176"/>
      <c r="G9460" s="177"/>
      <c r="H9460" s="177"/>
    </row>
    <row r="9461" spans="1:8" x14ac:dyDescent="0.25">
      <c r="A9461" s="793"/>
      <c r="E9461" s="176"/>
      <c r="F9461" s="176"/>
      <c r="G9461" s="177"/>
      <c r="H9461" s="177"/>
    </row>
    <row r="9462" spans="1:8" x14ac:dyDescent="0.25">
      <c r="A9462" s="793"/>
      <c r="E9462" s="176"/>
      <c r="F9462" s="176"/>
      <c r="G9462" s="177"/>
      <c r="H9462" s="177"/>
    </row>
    <row r="9463" spans="1:8" x14ac:dyDescent="0.25">
      <c r="A9463" s="793"/>
      <c r="E9463" s="176"/>
      <c r="F9463" s="176"/>
      <c r="G9463" s="177"/>
      <c r="H9463" s="177"/>
    </row>
    <row r="9464" spans="1:8" x14ac:dyDescent="0.25">
      <c r="A9464" s="793"/>
      <c r="E9464" s="176"/>
      <c r="F9464" s="176"/>
      <c r="G9464" s="177"/>
      <c r="H9464" s="177"/>
    </row>
    <row r="9465" spans="1:8" x14ac:dyDescent="0.25">
      <c r="A9465" s="793"/>
      <c r="E9465" s="176"/>
      <c r="F9465" s="176"/>
      <c r="G9465" s="177"/>
      <c r="H9465" s="177"/>
    </row>
    <row r="9466" spans="1:8" x14ac:dyDescent="0.25">
      <c r="A9466" s="793"/>
      <c r="E9466" s="176"/>
      <c r="F9466" s="176"/>
      <c r="G9466" s="177"/>
      <c r="H9466" s="177"/>
    </row>
    <row r="9467" spans="1:8" x14ac:dyDescent="0.25">
      <c r="A9467" s="793"/>
      <c r="E9467" s="176"/>
      <c r="F9467" s="176"/>
      <c r="G9467" s="177"/>
      <c r="H9467" s="177"/>
    </row>
    <row r="9468" spans="1:8" x14ac:dyDescent="0.25">
      <c r="A9468" s="793"/>
      <c r="E9468" s="176"/>
      <c r="F9468" s="176"/>
      <c r="G9468" s="177"/>
      <c r="H9468" s="177"/>
    </row>
    <row r="9469" spans="1:8" x14ac:dyDescent="0.25">
      <c r="A9469" s="793"/>
      <c r="E9469" s="176"/>
      <c r="F9469" s="176"/>
      <c r="G9469" s="177"/>
      <c r="H9469" s="177"/>
    </row>
    <row r="9470" spans="1:8" x14ac:dyDescent="0.25">
      <c r="A9470" s="793"/>
      <c r="E9470" s="176"/>
      <c r="F9470" s="176"/>
      <c r="G9470" s="177"/>
      <c r="H9470" s="177"/>
    </row>
    <row r="9471" spans="1:8" x14ac:dyDescent="0.25">
      <c r="A9471" s="793"/>
      <c r="E9471" s="176"/>
      <c r="F9471" s="176"/>
      <c r="G9471" s="177"/>
      <c r="H9471" s="177"/>
    </row>
    <row r="9472" spans="1:8" x14ac:dyDescent="0.25">
      <c r="A9472" s="793"/>
      <c r="E9472" s="176"/>
      <c r="F9472" s="176"/>
      <c r="G9472" s="177"/>
      <c r="H9472" s="177"/>
    </row>
    <row r="9473" spans="1:8" x14ac:dyDescent="0.25">
      <c r="A9473" s="793"/>
      <c r="E9473" s="176"/>
      <c r="F9473" s="176"/>
      <c r="G9473" s="177"/>
      <c r="H9473" s="177"/>
    </row>
    <row r="9474" spans="1:8" x14ac:dyDescent="0.25">
      <c r="A9474" s="793"/>
      <c r="E9474" s="176"/>
      <c r="F9474" s="176"/>
      <c r="G9474" s="177"/>
      <c r="H9474" s="177"/>
    </row>
    <row r="9475" spans="1:8" x14ac:dyDescent="0.25">
      <c r="A9475" s="793"/>
      <c r="E9475" s="176"/>
      <c r="F9475" s="176"/>
      <c r="G9475" s="177"/>
      <c r="H9475" s="177"/>
    </row>
    <row r="9476" spans="1:8" x14ac:dyDescent="0.25">
      <c r="A9476" s="793"/>
      <c r="E9476" s="176"/>
      <c r="F9476" s="176"/>
      <c r="G9476" s="177"/>
      <c r="H9476" s="177"/>
    </row>
    <row r="9477" spans="1:8" x14ac:dyDescent="0.25">
      <c r="A9477" s="793"/>
      <c r="E9477" s="176"/>
      <c r="F9477" s="176"/>
      <c r="G9477" s="177"/>
      <c r="H9477" s="177"/>
    </row>
    <row r="9478" spans="1:8" x14ac:dyDescent="0.25">
      <c r="A9478" s="793"/>
      <c r="E9478" s="176"/>
      <c r="F9478" s="176"/>
      <c r="G9478" s="177"/>
      <c r="H9478" s="177"/>
    </row>
    <row r="9479" spans="1:8" x14ac:dyDescent="0.25">
      <c r="A9479" s="793"/>
      <c r="E9479" s="176"/>
      <c r="F9479" s="176"/>
      <c r="G9479" s="177"/>
      <c r="H9479" s="177"/>
    </row>
    <row r="9480" spans="1:8" x14ac:dyDescent="0.25">
      <c r="A9480" s="793"/>
      <c r="E9480" s="176"/>
      <c r="F9480" s="176"/>
      <c r="G9480" s="177"/>
      <c r="H9480" s="177"/>
    </row>
    <row r="9481" spans="1:8" x14ac:dyDescent="0.25">
      <c r="A9481" s="793"/>
      <c r="E9481" s="176"/>
      <c r="F9481" s="176"/>
      <c r="G9481" s="177"/>
      <c r="H9481" s="177"/>
    </row>
    <row r="9482" spans="1:8" x14ac:dyDescent="0.25">
      <c r="A9482" s="793"/>
      <c r="E9482" s="176"/>
      <c r="F9482" s="176"/>
      <c r="G9482" s="177"/>
      <c r="H9482" s="177"/>
    </row>
    <row r="9483" spans="1:8" x14ac:dyDescent="0.25">
      <c r="A9483" s="793"/>
      <c r="E9483" s="176"/>
      <c r="F9483" s="176"/>
      <c r="G9483" s="177"/>
      <c r="H9483" s="177"/>
    </row>
    <row r="9484" spans="1:8" x14ac:dyDescent="0.25">
      <c r="A9484" s="793"/>
      <c r="E9484" s="176"/>
      <c r="F9484" s="176"/>
      <c r="G9484" s="177"/>
      <c r="H9484" s="177"/>
    </row>
    <row r="9485" spans="1:8" x14ac:dyDescent="0.25">
      <c r="A9485" s="793"/>
      <c r="E9485" s="176"/>
      <c r="F9485" s="176"/>
      <c r="G9485" s="177"/>
      <c r="H9485" s="177"/>
    </row>
    <row r="9486" spans="1:8" x14ac:dyDescent="0.25">
      <c r="A9486" s="793"/>
      <c r="E9486" s="176"/>
      <c r="F9486" s="176"/>
      <c r="G9486" s="177"/>
      <c r="H9486" s="177"/>
    </row>
    <row r="9487" spans="1:8" x14ac:dyDescent="0.25">
      <c r="A9487" s="793"/>
      <c r="E9487" s="176"/>
      <c r="F9487" s="176"/>
      <c r="G9487" s="177"/>
      <c r="H9487" s="177"/>
    </row>
    <row r="9488" spans="1:8" x14ac:dyDescent="0.25">
      <c r="A9488" s="793"/>
      <c r="E9488" s="176"/>
      <c r="F9488" s="176"/>
      <c r="G9488" s="177"/>
      <c r="H9488" s="177"/>
    </row>
    <row r="9489" spans="1:8" x14ac:dyDescent="0.25">
      <c r="A9489" s="793"/>
      <c r="E9489" s="176"/>
      <c r="F9489" s="176"/>
      <c r="G9489" s="177"/>
      <c r="H9489" s="177"/>
    </row>
    <row r="9490" spans="1:8" x14ac:dyDescent="0.25">
      <c r="A9490" s="793"/>
      <c r="E9490" s="176"/>
      <c r="F9490" s="176"/>
      <c r="G9490" s="177"/>
      <c r="H9490" s="177"/>
    </row>
    <row r="9491" spans="1:8" x14ac:dyDescent="0.25">
      <c r="A9491" s="793"/>
      <c r="E9491" s="176"/>
      <c r="F9491" s="176"/>
      <c r="G9491" s="177"/>
      <c r="H9491" s="177"/>
    </row>
    <row r="9492" spans="1:8" x14ac:dyDescent="0.25">
      <c r="A9492" s="793"/>
      <c r="E9492" s="176"/>
      <c r="F9492" s="176"/>
      <c r="G9492" s="177"/>
      <c r="H9492" s="177"/>
    </row>
    <row r="9493" spans="1:8" x14ac:dyDescent="0.25">
      <c r="A9493" s="793"/>
      <c r="E9493" s="176"/>
      <c r="F9493" s="176"/>
      <c r="G9493" s="177"/>
      <c r="H9493" s="177"/>
    </row>
    <row r="9494" spans="1:8" x14ac:dyDescent="0.25">
      <c r="A9494" s="793"/>
      <c r="E9494" s="176"/>
      <c r="F9494" s="176"/>
      <c r="G9494" s="177"/>
      <c r="H9494" s="177"/>
    </row>
    <row r="9495" spans="1:8" x14ac:dyDescent="0.25">
      <c r="A9495" s="793"/>
      <c r="E9495" s="176"/>
      <c r="F9495" s="176"/>
      <c r="G9495" s="177"/>
      <c r="H9495" s="177"/>
    </row>
    <row r="9496" spans="1:8" x14ac:dyDescent="0.25">
      <c r="A9496" s="793"/>
      <c r="E9496" s="176"/>
      <c r="F9496" s="176"/>
      <c r="G9496" s="177"/>
      <c r="H9496" s="177"/>
    </row>
    <row r="9497" spans="1:8" x14ac:dyDescent="0.25">
      <c r="A9497" s="793"/>
      <c r="E9497" s="176"/>
      <c r="F9497" s="176"/>
      <c r="G9497" s="177"/>
      <c r="H9497" s="177"/>
    </row>
    <row r="9498" spans="1:8" x14ac:dyDescent="0.25">
      <c r="A9498" s="793"/>
      <c r="E9498" s="176"/>
      <c r="F9498" s="176"/>
      <c r="G9498" s="177"/>
      <c r="H9498" s="177"/>
    </row>
    <row r="9499" spans="1:8" x14ac:dyDescent="0.25">
      <c r="A9499" s="793"/>
      <c r="E9499" s="176"/>
      <c r="F9499" s="176"/>
      <c r="G9499" s="177"/>
      <c r="H9499" s="177"/>
    </row>
    <row r="9500" spans="1:8" x14ac:dyDescent="0.25">
      <c r="A9500" s="793"/>
      <c r="E9500" s="176"/>
      <c r="F9500" s="176"/>
      <c r="G9500" s="177"/>
      <c r="H9500" s="177"/>
    </row>
    <row r="9501" spans="1:8" x14ac:dyDescent="0.25">
      <c r="A9501" s="793"/>
      <c r="E9501" s="176"/>
      <c r="F9501" s="176"/>
      <c r="G9501" s="177"/>
      <c r="H9501" s="177"/>
    </row>
    <row r="9502" spans="1:8" x14ac:dyDescent="0.25">
      <c r="A9502" s="793"/>
      <c r="E9502" s="176"/>
      <c r="F9502" s="176"/>
      <c r="G9502" s="177"/>
      <c r="H9502" s="177"/>
    </row>
    <row r="9503" spans="1:8" x14ac:dyDescent="0.25">
      <c r="A9503" s="793"/>
      <c r="E9503" s="176"/>
      <c r="F9503" s="176"/>
      <c r="G9503" s="177"/>
      <c r="H9503" s="177"/>
    </row>
    <row r="9504" spans="1:8" x14ac:dyDescent="0.25">
      <c r="A9504" s="793"/>
      <c r="E9504" s="176"/>
      <c r="F9504" s="176"/>
      <c r="G9504" s="177"/>
      <c r="H9504" s="177"/>
    </row>
    <row r="9505" spans="1:8" x14ac:dyDescent="0.25">
      <c r="A9505" s="793"/>
      <c r="E9505" s="176"/>
      <c r="F9505" s="176"/>
      <c r="G9505" s="177"/>
      <c r="H9505" s="177"/>
    </row>
    <row r="9506" spans="1:8" x14ac:dyDescent="0.25">
      <c r="A9506" s="793"/>
      <c r="E9506" s="176"/>
      <c r="F9506" s="176"/>
      <c r="G9506" s="177"/>
      <c r="H9506" s="177"/>
    </row>
    <row r="9507" spans="1:8" x14ac:dyDescent="0.25">
      <c r="A9507" s="793"/>
      <c r="E9507" s="176"/>
      <c r="F9507" s="176"/>
      <c r="G9507" s="177"/>
      <c r="H9507" s="177"/>
    </row>
    <row r="9508" spans="1:8" x14ac:dyDescent="0.25">
      <c r="A9508" s="793"/>
      <c r="E9508" s="176"/>
      <c r="F9508" s="176"/>
      <c r="G9508" s="177"/>
      <c r="H9508" s="177"/>
    </row>
    <row r="9509" spans="1:8" x14ac:dyDescent="0.25">
      <c r="A9509" s="793"/>
      <c r="E9509" s="176"/>
      <c r="F9509" s="176"/>
      <c r="G9509" s="177"/>
      <c r="H9509" s="177"/>
    </row>
    <row r="9510" spans="1:8" x14ac:dyDescent="0.25">
      <c r="A9510" s="793"/>
      <c r="E9510" s="176"/>
      <c r="F9510" s="176"/>
      <c r="G9510" s="177"/>
      <c r="H9510" s="177"/>
    </row>
    <row r="9511" spans="1:8" x14ac:dyDescent="0.25">
      <c r="A9511" s="793"/>
      <c r="E9511" s="176"/>
      <c r="F9511" s="176"/>
      <c r="G9511" s="177"/>
      <c r="H9511" s="177"/>
    </row>
    <row r="9512" spans="1:8" x14ac:dyDescent="0.25">
      <c r="A9512" s="793"/>
      <c r="E9512" s="176"/>
      <c r="F9512" s="176"/>
      <c r="G9512" s="177"/>
      <c r="H9512" s="177"/>
    </row>
    <row r="9513" spans="1:8" x14ac:dyDescent="0.25">
      <c r="A9513" s="793"/>
      <c r="E9513" s="176"/>
      <c r="F9513" s="176"/>
      <c r="G9513" s="177"/>
      <c r="H9513" s="177"/>
    </row>
    <row r="9514" spans="1:8" x14ac:dyDescent="0.25">
      <c r="A9514" s="793"/>
      <c r="E9514" s="176"/>
      <c r="F9514" s="176"/>
      <c r="G9514" s="177"/>
      <c r="H9514" s="177"/>
    </row>
    <row r="9515" spans="1:8" x14ac:dyDescent="0.25">
      <c r="A9515" s="793"/>
      <c r="E9515" s="176"/>
      <c r="F9515" s="176"/>
      <c r="G9515" s="177"/>
      <c r="H9515" s="177"/>
    </row>
    <row r="9516" spans="1:8" x14ac:dyDescent="0.25">
      <c r="A9516" s="793"/>
      <c r="E9516" s="176"/>
      <c r="F9516" s="176"/>
      <c r="G9516" s="177"/>
      <c r="H9516" s="177"/>
    </row>
    <row r="9517" spans="1:8" x14ac:dyDescent="0.25">
      <c r="A9517" s="793"/>
      <c r="E9517" s="176"/>
      <c r="F9517" s="176"/>
      <c r="G9517" s="177"/>
      <c r="H9517" s="177"/>
    </row>
    <row r="9518" spans="1:8" x14ac:dyDescent="0.25">
      <c r="A9518" s="793"/>
      <c r="E9518" s="176"/>
      <c r="F9518" s="176"/>
      <c r="G9518" s="177"/>
      <c r="H9518" s="177"/>
    </row>
    <row r="9519" spans="1:8" x14ac:dyDescent="0.25">
      <c r="A9519" s="793"/>
      <c r="E9519" s="176"/>
      <c r="F9519" s="176"/>
      <c r="G9519" s="177"/>
      <c r="H9519" s="177"/>
    </row>
    <row r="9520" spans="1:8" x14ac:dyDescent="0.25">
      <c r="A9520" s="793"/>
      <c r="E9520" s="176"/>
      <c r="F9520" s="176"/>
      <c r="G9520" s="177"/>
      <c r="H9520" s="177"/>
    </row>
    <row r="9521" spans="1:8" x14ac:dyDescent="0.25">
      <c r="A9521" s="793"/>
      <c r="E9521" s="176"/>
      <c r="F9521" s="176"/>
      <c r="G9521" s="177"/>
      <c r="H9521" s="177"/>
    </row>
    <row r="9522" spans="1:8" x14ac:dyDescent="0.25">
      <c r="A9522" s="793"/>
      <c r="E9522" s="176"/>
      <c r="F9522" s="176"/>
      <c r="G9522" s="177"/>
      <c r="H9522" s="177"/>
    </row>
    <row r="9523" spans="1:8" x14ac:dyDescent="0.25">
      <c r="A9523" s="793"/>
      <c r="E9523" s="176"/>
      <c r="F9523" s="176"/>
      <c r="G9523" s="177"/>
      <c r="H9523" s="177"/>
    </row>
    <row r="9524" spans="1:8" x14ac:dyDescent="0.25">
      <c r="A9524" s="793"/>
      <c r="E9524" s="176"/>
      <c r="F9524" s="176"/>
      <c r="G9524" s="177"/>
      <c r="H9524" s="177"/>
    </row>
    <row r="9525" spans="1:8" x14ac:dyDescent="0.25">
      <c r="A9525" s="793"/>
      <c r="E9525" s="176"/>
      <c r="F9525" s="176"/>
      <c r="G9525" s="177"/>
      <c r="H9525" s="177"/>
    </row>
    <row r="9526" spans="1:8" x14ac:dyDescent="0.25">
      <c r="A9526" s="793"/>
      <c r="E9526" s="176"/>
      <c r="F9526" s="176"/>
      <c r="G9526" s="177"/>
      <c r="H9526" s="177"/>
    </row>
    <row r="9527" spans="1:8" x14ac:dyDescent="0.25">
      <c r="A9527" s="793"/>
      <c r="E9527" s="176"/>
      <c r="F9527" s="176"/>
      <c r="G9527" s="177"/>
      <c r="H9527" s="177"/>
    </row>
    <row r="9528" spans="1:8" x14ac:dyDescent="0.25">
      <c r="A9528" s="793"/>
      <c r="E9528" s="176"/>
      <c r="F9528" s="176"/>
      <c r="G9528" s="177"/>
      <c r="H9528" s="177"/>
    </row>
    <row r="9529" spans="1:8" x14ac:dyDescent="0.25">
      <c r="A9529" s="793"/>
      <c r="E9529" s="176"/>
      <c r="F9529" s="176"/>
      <c r="G9529" s="177"/>
      <c r="H9529" s="177"/>
    </row>
    <row r="9530" spans="1:8" x14ac:dyDescent="0.25">
      <c r="A9530" s="793"/>
      <c r="E9530" s="176"/>
      <c r="F9530" s="176"/>
      <c r="G9530" s="177"/>
      <c r="H9530" s="177"/>
    </row>
    <row r="9531" spans="1:8" x14ac:dyDescent="0.25">
      <c r="A9531" s="793"/>
      <c r="E9531" s="176"/>
      <c r="F9531" s="176"/>
      <c r="G9531" s="177"/>
      <c r="H9531" s="177"/>
    </row>
    <row r="9532" spans="1:8" x14ac:dyDescent="0.25">
      <c r="A9532" s="793"/>
      <c r="E9532" s="176"/>
      <c r="F9532" s="176"/>
      <c r="G9532" s="177"/>
      <c r="H9532" s="177"/>
    </row>
    <row r="9533" spans="1:8" x14ac:dyDescent="0.25">
      <c r="A9533" s="793"/>
      <c r="E9533" s="176"/>
      <c r="F9533" s="176"/>
      <c r="G9533" s="177"/>
      <c r="H9533" s="177"/>
    </row>
    <row r="9534" spans="1:8" x14ac:dyDescent="0.25">
      <c r="A9534" s="793"/>
      <c r="E9534" s="176"/>
      <c r="F9534" s="176"/>
      <c r="G9534" s="177"/>
      <c r="H9534" s="177"/>
    </row>
    <row r="9535" spans="1:8" x14ac:dyDescent="0.25">
      <c r="A9535" s="793"/>
      <c r="E9535" s="176"/>
      <c r="F9535" s="176"/>
      <c r="G9535" s="177"/>
      <c r="H9535" s="177"/>
    </row>
    <row r="9536" spans="1:8" x14ac:dyDescent="0.25">
      <c r="A9536" s="793"/>
      <c r="E9536" s="176"/>
      <c r="F9536" s="176"/>
      <c r="G9536" s="177"/>
      <c r="H9536" s="177"/>
    </row>
    <row r="9537" spans="1:8" x14ac:dyDescent="0.25">
      <c r="A9537" s="793"/>
      <c r="E9537" s="176"/>
      <c r="F9537" s="176"/>
      <c r="G9537" s="177"/>
      <c r="H9537" s="177"/>
    </row>
    <row r="9538" spans="1:8" x14ac:dyDescent="0.25">
      <c r="A9538" s="793"/>
      <c r="E9538" s="176"/>
      <c r="F9538" s="176"/>
      <c r="G9538" s="177"/>
      <c r="H9538" s="177"/>
    </row>
    <row r="9539" spans="1:8" x14ac:dyDescent="0.25">
      <c r="A9539" s="793"/>
      <c r="E9539" s="176"/>
      <c r="F9539" s="176"/>
      <c r="G9539" s="177"/>
      <c r="H9539" s="177"/>
    </row>
    <row r="9540" spans="1:8" x14ac:dyDescent="0.25">
      <c r="A9540" s="793"/>
      <c r="E9540" s="176"/>
      <c r="F9540" s="176"/>
      <c r="G9540" s="177"/>
      <c r="H9540" s="177"/>
    </row>
    <row r="9541" spans="1:8" x14ac:dyDescent="0.25">
      <c r="A9541" s="793"/>
      <c r="E9541" s="176"/>
      <c r="F9541" s="176"/>
      <c r="G9541" s="177"/>
      <c r="H9541" s="177"/>
    </row>
    <row r="9542" spans="1:8" x14ac:dyDescent="0.25">
      <c r="A9542" s="793"/>
      <c r="E9542" s="176"/>
      <c r="F9542" s="176"/>
      <c r="G9542" s="177"/>
      <c r="H9542" s="177"/>
    </row>
    <row r="9543" spans="1:8" x14ac:dyDescent="0.25">
      <c r="A9543" s="793"/>
      <c r="E9543" s="176"/>
      <c r="F9543" s="176"/>
      <c r="G9543" s="177"/>
      <c r="H9543" s="177"/>
    </row>
    <row r="9544" spans="1:8" x14ac:dyDescent="0.25">
      <c r="A9544" s="793"/>
      <c r="E9544" s="176"/>
      <c r="F9544" s="176"/>
      <c r="G9544" s="177"/>
      <c r="H9544" s="177"/>
    </row>
    <row r="9545" spans="1:8" x14ac:dyDescent="0.25">
      <c r="A9545" s="793"/>
      <c r="E9545" s="176"/>
      <c r="F9545" s="176"/>
      <c r="G9545" s="177"/>
      <c r="H9545" s="177"/>
    </row>
    <row r="9546" spans="1:8" x14ac:dyDescent="0.25">
      <c r="A9546" s="793"/>
      <c r="E9546" s="176"/>
      <c r="F9546" s="176"/>
      <c r="G9546" s="177"/>
      <c r="H9546" s="177"/>
    </row>
    <row r="9547" spans="1:8" x14ac:dyDescent="0.25">
      <c r="A9547" s="793"/>
      <c r="E9547" s="176"/>
      <c r="F9547" s="176"/>
      <c r="G9547" s="177"/>
      <c r="H9547" s="177"/>
    </row>
    <row r="9548" spans="1:8" x14ac:dyDescent="0.25">
      <c r="A9548" s="793"/>
      <c r="E9548" s="176"/>
      <c r="F9548" s="176"/>
      <c r="G9548" s="177"/>
      <c r="H9548" s="177"/>
    </row>
    <row r="9549" spans="1:8" x14ac:dyDescent="0.25">
      <c r="A9549" s="793"/>
      <c r="E9549" s="176"/>
      <c r="F9549" s="176"/>
      <c r="G9549" s="177"/>
      <c r="H9549" s="177"/>
    </row>
    <row r="9550" spans="1:8" x14ac:dyDescent="0.25">
      <c r="A9550" s="793"/>
      <c r="E9550" s="176"/>
      <c r="F9550" s="176"/>
      <c r="G9550" s="177"/>
      <c r="H9550" s="177"/>
    </row>
    <row r="9551" spans="1:8" x14ac:dyDescent="0.25">
      <c r="A9551" s="793"/>
      <c r="E9551" s="176"/>
      <c r="F9551" s="176"/>
      <c r="G9551" s="177"/>
      <c r="H9551" s="177"/>
    </row>
    <row r="9552" spans="1:8" x14ac:dyDescent="0.25">
      <c r="A9552" s="793"/>
      <c r="E9552" s="176"/>
      <c r="F9552" s="176"/>
      <c r="G9552" s="177"/>
      <c r="H9552" s="177"/>
    </row>
    <row r="9553" spans="1:8" x14ac:dyDescent="0.25">
      <c r="A9553" s="793"/>
      <c r="E9553" s="176"/>
      <c r="F9553" s="176"/>
      <c r="G9553" s="177"/>
      <c r="H9553" s="177"/>
    </row>
    <row r="9554" spans="1:8" x14ac:dyDescent="0.25">
      <c r="A9554" s="793"/>
      <c r="E9554" s="176"/>
      <c r="F9554" s="176"/>
      <c r="G9554" s="177"/>
      <c r="H9554" s="177"/>
    </row>
    <row r="9555" spans="1:8" x14ac:dyDescent="0.25">
      <c r="A9555" s="793"/>
      <c r="E9555" s="176"/>
      <c r="F9555" s="176"/>
      <c r="G9555" s="177"/>
      <c r="H9555" s="177"/>
    </row>
    <row r="9556" spans="1:8" x14ac:dyDescent="0.25">
      <c r="A9556" s="793"/>
      <c r="E9556" s="176"/>
      <c r="F9556" s="176"/>
      <c r="G9556" s="177"/>
      <c r="H9556" s="177"/>
    </row>
    <row r="9557" spans="1:8" x14ac:dyDescent="0.25">
      <c r="A9557" s="793"/>
      <c r="E9557" s="176"/>
      <c r="F9557" s="176"/>
      <c r="G9557" s="177"/>
      <c r="H9557" s="177"/>
    </row>
    <row r="9558" spans="1:8" x14ac:dyDescent="0.25">
      <c r="A9558" s="793"/>
      <c r="E9558" s="176"/>
      <c r="F9558" s="176"/>
      <c r="G9558" s="177"/>
      <c r="H9558" s="177"/>
    </row>
    <row r="9559" spans="1:8" x14ac:dyDescent="0.25">
      <c r="A9559" s="793"/>
      <c r="E9559" s="176"/>
      <c r="F9559" s="176"/>
      <c r="G9559" s="177"/>
      <c r="H9559" s="177"/>
    </row>
    <row r="9560" spans="1:8" x14ac:dyDescent="0.25">
      <c r="A9560" s="793"/>
      <c r="E9560" s="176"/>
      <c r="F9560" s="176"/>
      <c r="G9560" s="177"/>
      <c r="H9560" s="177"/>
    </row>
    <row r="9561" spans="1:8" x14ac:dyDescent="0.25">
      <c r="A9561" s="793"/>
      <c r="E9561" s="176"/>
      <c r="F9561" s="176"/>
      <c r="G9561" s="177"/>
      <c r="H9561" s="177"/>
    </row>
    <row r="9562" spans="1:8" x14ac:dyDescent="0.25">
      <c r="A9562" s="793"/>
      <c r="E9562" s="176"/>
      <c r="F9562" s="176"/>
      <c r="G9562" s="177"/>
      <c r="H9562" s="177"/>
    </row>
    <row r="9563" spans="1:8" x14ac:dyDescent="0.25">
      <c r="A9563" s="793"/>
      <c r="E9563" s="176"/>
      <c r="F9563" s="176"/>
      <c r="G9563" s="177"/>
      <c r="H9563" s="177"/>
    </row>
    <row r="9564" spans="1:8" x14ac:dyDescent="0.25">
      <c r="A9564" s="793"/>
      <c r="E9564" s="176"/>
      <c r="F9564" s="176"/>
      <c r="G9564" s="177"/>
      <c r="H9564" s="177"/>
    </row>
    <row r="9565" spans="1:8" x14ac:dyDescent="0.25">
      <c r="A9565" s="793"/>
      <c r="E9565" s="176"/>
      <c r="F9565" s="176"/>
      <c r="G9565" s="177"/>
      <c r="H9565" s="177"/>
    </row>
    <row r="9566" spans="1:8" x14ac:dyDescent="0.25">
      <c r="A9566" s="793"/>
      <c r="E9566" s="176"/>
      <c r="F9566" s="176"/>
      <c r="G9566" s="177"/>
      <c r="H9566" s="177"/>
    </row>
    <row r="9567" spans="1:8" x14ac:dyDescent="0.25">
      <c r="A9567" s="793"/>
      <c r="E9567" s="176"/>
      <c r="F9567" s="176"/>
      <c r="G9567" s="177"/>
      <c r="H9567" s="177"/>
    </row>
    <row r="9568" spans="1:8" x14ac:dyDescent="0.25">
      <c r="A9568" s="793"/>
      <c r="E9568" s="176"/>
      <c r="F9568" s="176"/>
      <c r="G9568" s="177"/>
      <c r="H9568" s="177"/>
    </row>
    <row r="9569" spans="1:8" x14ac:dyDescent="0.25">
      <c r="A9569" s="793"/>
      <c r="E9569" s="176"/>
      <c r="F9569" s="176"/>
      <c r="G9569" s="177"/>
      <c r="H9569" s="177"/>
    </row>
    <row r="9570" spans="1:8" x14ac:dyDescent="0.25">
      <c r="A9570" s="793"/>
      <c r="E9570" s="176"/>
      <c r="F9570" s="176"/>
      <c r="G9570" s="177"/>
      <c r="H9570" s="177"/>
    </row>
    <row r="9571" spans="1:8" x14ac:dyDescent="0.25">
      <c r="A9571" s="793"/>
      <c r="E9571" s="176"/>
      <c r="F9571" s="176"/>
      <c r="G9571" s="177"/>
      <c r="H9571" s="177"/>
    </row>
    <row r="9572" spans="1:8" x14ac:dyDescent="0.25">
      <c r="A9572" s="793"/>
      <c r="E9572" s="176"/>
      <c r="F9572" s="176"/>
      <c r="G9572" s="177"/>
      <c r="H9572" s="177"/>
    </row>
    <row r="9573" spans="1:8" x14ac:dyDescent="0.25">
      <c r="A9573" s="793"/>
      <c r="E9573" s="176"/>
      <c r="F9573" s="176"/>
      <c r="G9573" s="177"/>
      <c r="H9573" s="177"/>
    </row>
    <row r="9574" spans="1:8" x14ac:dyDescent="0.25">
      <c r="A9574" s="793"/>
      <c r="E9574" s="176"/>
      <c r="F9574" s="176"/>
      <c r="G9574" s="177"/>
      <c r="H9574" s="177"/>
    </row>
    <row r="9575" spans="1:8" x14ac:dyDescent="0.25">
      <c r="A9575" s="793"/>
      <c r="E9575" s="176"/>
      <c r="F9575" s="176"/>
      <c r="G9575" s="177"/>
      <c r="H9575" s="177"/>
    </row>
    <row r="9576" spans="1:8" x14ac:dyDescent="0.25">
      <c r="A9576" s="793"/>
      <c r="E9576" s="176"/>
      <c r="F9576" s="176"/>
      <c r="G9576" s="177"/>
      <c r="H9576" s="177"/>
    </row>
    <row r="9577" spans="1:8" x14ac:dyDescent="0.25">
      <c r="A9577" s="793"/>
      <c r="E9577" s="176"/>
      <c r="F9577" s="176"/>
      <c r="G9577" s="177"/>
      <c r="H9577" s="177"/>
    </row>
    <row r="9578" spans="1:8" x14ac:dyDescent="0.25">
      <c r="A9578" s="793"/>
      <c r="E9578" s="176"/>
      <c r="F9578" s="176"/>
      <c r="G9578" s="177"/>
      <c r="H9578" s="177"/>
    </row>
    <row r="9579" spans="1:8" x14ac:dyDescent="0.25">
      <c r="A9579" s="793"/>
      <c r="E9579" s="176"/>
      <c r="F9579" s="176"/>
      <c r="G9579" s="177"/>
      <c r="H9579" s="177"/>
    </row>
    <row r="9580" spans="1:8" x14ac:dyDescent="0.25">
      <c r="A9580" s="793"/>
      <c r="E9580" s="176"/>
      <c r="F9580" s="176"/>
      <c r="G9580" s="177"/>
      <c r="H9580" s="177"/>
    </row>
    <row r="9581" spans="1:8" x14ac:dyDescent="0.25">
      <c r="A9581" s="793"/>
      <c r="E9581" s="176"/>
      <c r="F9581" s="176"/>
      <c r="G9581" s="177"/>
      <c r="H9581" s="177"/>
    </row>
    <row r="9582" spans="1:8" x14ac:dyDescent="0.25">
      <c r="A9582" s="793"/>
      <c r="E9582" s="176"/>
      <c r="F9582" s="176"/>
      <c r="G9582" s="177"/>
      <c r="H9582" s="177"/>
    </row>
    <row r="9583" spans="1:8" x14ac:dyDescent="0.25">
      <c r="A9583" s="793"/>
      <c r="E9583" s="176"/>
      <c r="F9583" s="176"/>
      <c r="G9583" s="177"/>
      <c r="H9583" s="177"/>
    </row>
    <row r="9584" spans="1:8" x14ac:dyDescent="0.25">
      <c r="A9584" s="793"/>
      <c r="E9584" s="176"/>
      <c r="F9584" s="176"/>
      <c r="G9584" s="177"/>
      <c r="H9584" s="177"/>
    </row>
    <row r="9585" spans="1:8" x14ac:dyDescent="0.25">
      <c r="A9585" s="793"/>
      <c r="E9585" s="176"/>
      <c r="F9585" s="176"/>
      <c r="G9585" s="177"/>
      <c r="H9585" s="177"/>
    </row>
    <row r="9586" spans="1:8" x14ac:dyDescent="0.25">
      <c r="A9586" s="793"/>
      <c r="E9586" s="176"/>
      <c r="F9586" s="176"/>
      <c r="G9586" s="177"/>
      <c r="H9586" s="177"/>
    </row>
    <row r="9587" spans="1:8" x14ac:dyDescent="0.25">
      <c r="A9587" s="793"/>
      <c r="E9587" s="176"/>
      <c r="F9587" s="176"/>
      <c r="G9587" s="177"/>
      <c r="H9587" s="177"/>
    </row>
    <row r="9588" spans="1:8" x14ac:dyDescent="0.25">
      <c r="A9588" s="793"/>
      <c r="E9588" s="176"/>
      <c r="F9588" s="176"/>
      <c r="G9588" s="177"/>
      <c r="H9588" s="177"/>
    </row>
    <row r="9589" spans="1:8" x14ac:dyDescent="0.25">
      <c r="A9589" s="793"/>
      <c r="E9589" s="176"/>
      <c r="F9589" s="176"/>
      <c r="G9589" s="177"/>
      <c r="H9589" s="177"/>
    </row>
    <row r="9590" spans="1:8" x14ac:dyDescent="0.25">
      <c r="A9590" s="793"/>
      <c r="E9590" s="176"/>
      <c r="F9590" s="176"/>
      <c r="G9590" s="177"/>
      <c r="H9590" s="177"/>
    </row>
    <row r="9591" spans="1:8" x14ac:dyDescent="0.25">
      <c r="A9591" s="793"/>
      <c r="E9591" s="176"/>
      <c r="F9591" s="176"/>
      <c r="G9591" s="177"/>
      <c r="H9591" s="177"/>
    </row>
    <row r="9592" spans="1:8" x14ac:dyDescent="0.25">
      <c r="A9592" s="793"/>
      <c r="E9592" s="176"/>
      <c r="F9592" s="176"/>
      <c r="G9592" s="177"/>
      <c r="H9592" s="177"/>
    </row>
    <row r="9593" spans="1:8" x14ac:dyDescent="0.25">
      <c r="A9593" s="793"/>
      <c r="E9593" s="176"/>
      <c r="F9593" s="176"/>
      <c r="G9593" s="177"/>
      <c r="H9593" s="177"/>
    </row>
    <row r="9594" spans="1:8" x14ac:dyDescent="0.25">
      <c r="A9594" s="793"/>
      <c r="E9594" s="176"/>
      <c r="F9594" s="176"/>
      <c r="G9594" s="177"/>
      <c r="H9594" s="177"/>
    </row>
    <row r="9595" spans="1:8" x14ac:dyDescent="0.25">
      <c r="A9595" s="793"/>
      <c r="E9595" s="176"/>
      <c r="F9595" s="176"/>
      <c r="G9595" s="177"/>
      <c r="H9595" s="177"/>
    </row>
    <row r="9596" spans="1:8" x14ac:dyDescent="0.25">
      <c r="A9596" s="793"/>
      <c r="E9596" s="176"/>
      <c r="F9596" s="176"/>
      <c r="G9596" s="177"/>
      <c r="H9596" s="177"/>
    </row>
    <row r="9597" spans="1:8" x14ac:dyDescent="0.25">
      <c r="A9597" s="793"/>
      <c r="E9597" s="176"/>
      <c r="F9597" s="176"/>
      <c r="G9597" s="177"/>
      <c r="H9597" s="177"/>
    </row>
    <row r="9598" spans="1:8" x14ac:dyDescent="0.25">
      <c r="A9598" s="793"/>
      <c r="E9598" s="176"/>
      <c r="F9598" s="176"/>
      <c r="G9598" s="177"/>
      <c r="H9598" s="177"/>
    </row>
    <row r="9599" spans="1:8" x14ac:dyDescent="0.25">
      <c r="A9599" s="793"/>
      <c r="E9599" s="176"/>
      <c r="F9599" s="176"/>
      <c r="G9599" s="177"/>
      <c r="H9599" s="177"/>
    </row>
    <row r="9600" spans="1:8" x14ac:dyDescent="0.25">
      <c r="A9600" s="793"/>
      <c r="E9600" s="176"/>
      <c r="F9600" s="176"/>
      <c r="G9600" s="177"/>
      <c r="H9600" s="177"/>
    </row>
    <row r="9601" spans="1:8" x14ac:dyDescent="0.25">
      <c r="A9601" s="793"/>
      <c r="E9601" s="176"/>
      <c r="F9601" s="176"/>
      <c r="G9601" s="177"/>
      <c r="H9601" s="177"/>
    </row>
    <row r="9602" spans="1:8" x14ac:dyDescent="0.25">
      <c r="A9602" s="793"/>
      <c r="E9602" s="176"/>
      <c r="F9602" s="176"/>
      <c r="G9602" s="177"/>
      <c r="H9602" s="177"/>
    </row>
    <row r="9603" spans="1:8" x14ac:dyDescent="0.25">
      <c r="A9603" s="793"/>
      <c r="E9603" s="176"/>
      <c r="F9603" s="176"/>
      <c r="G9603" s="177"/>
      <c r="H9603" s="177"/>
    </row>
    <row r="9604" spans="1:8" x14ac:dyDescent="0.25">
      <c r="A9604" s="793"/>
      <c r="E9604" s="176"/>
      <c r="F9604" s="176"/>
      <c r="G9604" s="177"/>
      <c r="H9604" s="177"/>
    </row>
    <row r="9605" spans="1:8" x14ac:dyDescent="0.25">
      <c r="A9605" s="793"/>
      <c r="E9605" s="176"/>
      <c r="F9605" s="176"/>
      <c r="G9605" s="177"/>
      <c r="H9605" s="177"/>
    </row>
    <row r="9606" spans="1:8" x14ac:dyDescent="0.25">
      <c r="A9606" s="793"/>
      <c r="E9606" s="176"/>
      <c r="F9606" s="176"/>
      <c r="G9606" s="177"/>
      <c r="H9606" s="177"/>
    </row>
    <row r="9607" spans="1:8" x14ac:dyDescent="0.25">
      <c r="A9607" s="793"/>
      <c r="E9607" s="176"/>
      <c r="F9607" s="176"/>
      <c r="G9607" s="177"/>
      <c r="H9607" s="177"/>
    </row>
    <row r="9608" spans="1:8" x14ac:dyDescent="0.25">
      <c r="A9608" s="793"/>
      <c r="E9608" s="176"/>
      <c r="F9608" s="176"/>
      <c r="G9608" s="177"/>
      <c r="H9608" s="177"/>
    </row>
    <row r="9609" spans="1:8" x14ac:dyDescent="0.25">
      <c r="A9609" s="793"/>
      <c r="E9609" s="176"/>
      <c r="F9609" s="176"/>
      <c r="G9609" s="177"/>
      <c r="H9609" s="177"/>
    </row>
    <row r="9610" spans="1:8" x14ac:dyDescent="0.25">
      <c r="A9610" s="793"/>
      <c r="E9610" s="176"/>
      <c r="F9610" s="176"/>
      <c r="G9610" s="177"/>
      <c r="H9610" s="177"/>
    </row>
    <row r="9611" spans="1:8" x14ac:dyDescent="0.25">
      <c r="A9611" s="793"/>
      <c r="E9611" s="176"/>
      <c r="F9611" s="176"/>
      <c r="G9611" s="177"/>
      <c r="H9611" s="177"/>
    </row>
    <row r="9612" spans="1:8" x14ac:dyDescent="0.25">
      <c r="A9612" s="793"/>
      <c r="E9612" s="176"/>
      <c r="F9612" s="176"/>
      <c r="G9612" s="177"/>
      <c r="H9612" s="177"/>
    </row>
    <row r="9613" spans="1:8" x14ac:dyDescent="0.25">
      <c r="A9613" s="793"/>
      <c r="E9613" s="176"/>
      <c r="F9613" s="176"/>
      <c r="G9613" s="177"/>
      <c r="H9613" s="177"/>
    </row>
    <row r="9614" spans="1:8" x14ac:dyDescent="0.25">
      <c r="A9614" s="793"/>
      <c r="E9614" s="176"/>
      <c r="F9614" s="176"/>
      <c r="G9614" s="177"/>
      <c r="H9614" s="177"/>
    </row>
    <row r="9615" spans="1:8" x14ac:dyDescent="0.25">
      <c r="A9615" s="793"/>
      <c r="E9615" s="176"/>
      <c r="F9615" s="176"/>
      <c r="G9615" s="177"/>
      <c r="H9615" s="177"/>
    </row>
    <row r="9616" spans="1:8" x14ac:dyDescent="0.25">
      <c r="A9616" s="793"/>
      <c r="E9616" s="176"/>
      <c r="F9616" s="176"/>
      <c r="G9616" s="177"/>
      <c r="H9616" s="177"/>
    </row>
    <row r="9617" spans="1:8" x14ac:dyDescent="0.25">
      <c r="A9617" s="793"/>
      <c r="E9617" s="176"/>
      <c r="F9617" s="176"/>
      <c r="G9617" s="177"/>
      <c r="H9617" s="177"/>
    </row>
    <row r="9618" spans="1:8" x14ac:dyDescent="0.25">
      <c r="A9618" s="793"/>
      <c r="E9618" s="176"/>
      <c r="F9618" s="176"/>
      <c r="G9618" s="177"/>
      <c r="H9618" s="177"/>
    </row>
    <row r="9619" spans="1:8" x14ac:dyDescent="0.25">
      <c r="A9619" s="793"/>
      <c r="E9619" s="176"/>
      <c r="F9619" s="176"/>
      <c r="G9619" s="177"/>
      <c r="H9619" s="177"/>
    </row>
    <row r="9620" spans="1:8" x14ac:dyDescent="0.25">
      <c r="A9620" s="793"/>
      <c r="E9620" s="176"/>
      <c r="F9620" s="176"/>
      <c r="G9620" s="177"/>
      <c r="H9620" s="177"/>
    </row>
    <row r="9621" spans="1:8" x14ac:dyDescent="0.25">
      <c r="A9621" s="793"/>
      <c r="E9621" s="176"/>
      <c r="F9621" s="176"/>
      <c r="G9621" s="177"/>
      <c r="H9621" s="177"/>
    </row>
    <row r="9622" spans="1:8" x14ac:dyDescent="0.25">
      <c r="A9622" s="793"/>
      <c r="E9622" s="176"/>
      <c r="F9622" s="176"/>
      <c r="G9622" s="177"/>
      <c r="H9622" s="177"/>
    </row>
    <row r="9623" spans="1:8" x14ac:dyDescent="0.25">
      <c r="A9623" s="793"/>
      <c r="E9623" s="176"/>
      <c r="F9623" s="176"/>
      <c r="G9623" s="177"/>
      <c r="H9623" s="177"/>
    </row>
    <row r="9624" spans="1:8" x14ac:dyDescent="0.25">
      <c r="A9624" s="793"/>
      <c r="E9624" s="176"/>
      <c r="F9624" s="176"/>
      <c r="G9624" s="177"/>
      <c r="H9624" s="177"/>
    </row>
    <row r="9625" spans="1:8" x14ac:dyDescent="0.25">
      <c r="A9625" s="793"/>
      <c r="E9625" s="176"/>
      <c r="F9625" s="176"/>
      <c r="G9625" s="177"/>
      <c r="H9625" s="177"/>
    </row>
    <row r="9626" spans="1:8" x14ac:dyDescent="0.25">
      <c r="A9626" s="793"/>
      <c r="E9626" s="176"/>
      <c r="F9626" s="176"/>
      <c r="G9626" s="177"/>
      <c r="H9626" s="177"/>
    </row>
    <row r="9627" spans="1:8" x14ac:dyDescent="0.25">
      <c r="A9627" s="793"/>
      <c r="E9627" s="176"/>
      <c r="F9627" s="176"/>
      <c r="G9627" s="177"/>
      <c r="H9627" s="177"/>
    </row>
    <row r="9628" spans="1:8" x14ac:dyDescent="0.25">
      <c r="A9628" s="793"/>
      <c r="E9628" s="176"/>
      <c r="F9628" s="176"/>
      <c r="G9628" s="177"/>
      <c r="H9628" s="177"/>
    </row>
    <row r="9629" spans="1:8" x14ac:dyDescent="0.25">
      <c r="A9629" s="793"/>
      <c r="E9629" s="176"/>
      <c r="F9629" s="176"/>
      <c r="G9629" s="177"/>
      <c r="H9629" s="177"/>
    </row>
    <row r="9630" spans="1:8" x14ac:dyDescent="0.25">
      <c r="A9630" s="793"/>
      <c r="E9630" s="176"/>
      <c r="F9630" s="176"/>
      <c r="G9630" s="177"/>
      <c r="H9630" s="177"/>
    </row>
    <row r="9631" spans="1:8" x14ac:dyDescent="0.25">
      <c r="A9631" s="793"/>
      <c r="E9631" s="176"/>
      <c r="F9631" s="176"/>
      <c r="G9631" s="177"/>
      <c r="H9631" s="177"/>
    </row>
    <row r="9632" spans="1:8" x14ac:dyDescent="0.25">
      <c r="A9632" s="793"/>
      <c r="E9632" s="176"/>
      <c r="F9632" s="176"/>
      <c r="G9632" s="177"/>
      <c r="H9632" s="177"/>
    </row>
    <row r="9633" spans="1:8" x14ac:dyDescent="0.25">
      <c r="A9633" s="793"/>
      <c r="E9633" s="176"/>
      <c r="F9633" s="176"/>
      <c r="G9633" s="177"/>
      <c r="H9633" s="177"/>
    </row>
    <row r="9634" spans="1:8" x14ac:dyDescent="0.25">
      <c r="A9634" s="793"/>
      <c r="E9634" s="176"/>
      <c r="F9634" s="176"/>
      <c r="G9634" s="177"/>
      <c r="H9634" s="177"/>
    </row>
    <row r="9635" spans="1:8" x14ac:dyDescent="0.25">
      <c r="A9635" s="793"/>
      <c r="E9635" s="176"/>
      <c r="F9635" s="176"/>
      <c r="G9635" s="177"/>
      <c r="H9635" s="177"/>
    </row>
    <row r="9636" spans="1:8" x14ac:dyDescent="0.25">
      <c r="A9636" s="793"/>
      <c r="E9636" s="176"/>
      <c r="F9636" s="176"/>
      <c r="G9636" s="177"/>
      <c r="H9636" s="177"/>
    </row>
    <row r="9637" spans="1:8" x14ac:dyDescent="0.25">
      <c r="A9637" s="793"/>
      <c r="E9637" s="176"/>
      <c r="F9637" s="176"/>
      <c r="G9637" s="177"/>
      <c r="H9637" s="177"/>
    </row>
    <row r="9638" spans="1:8" x14ac:dyDescent="0.25">
      <c r="A9638" s="793"/>
      <c r="E9638" s="176"/>
      <c r="F9638" s="176"/>
      <c r="G9638" s="177"/>
      <c r="H9638" s="177"/>
    </row>
    <row r="9639" spans="1:8" x14ac:dyDescent="0.25">
      <c r="A9639" s="793"/>
      <c r="E9639" s="176"/>
      <c r="F9639" s="176"/>
      <c r="G9639" s="177"/>
      <c r="H9639" s="177"/>
    </row>
    <row r="9640" spans="1:8" x14ac:dyDescent="0.25">
      <c r="A9640" s="793"/>
      <c r="E9640" s="176"/>
      <c r="F9640" s="176"/>
      <c r="G9640" s="177"/>
      <c r="H9640" s="177"/>
    </row>
    <row r="9641" spans="1:8" x14ac:dyDescent="0.25">
      <c r="A9641" s="793"/>
      <c r="E9641" s="176"/>
      <c r="F9641" s="176"/>
      <c r="G9641" s="177"/>
      <c r="H9641" s="177"/>
    </row>
    <row r="9642" spans="1:8" x14ac:dyDescent="0.25">
      <c r="A9642" s="793"/>
      <c r="E9642" s="176"/>
      <c r="F9642" s="176"/>
      <c r="G9642" s="177"/>
      <c r="H9642" s="177"/>
    </row>
    <row r="9643" spans="1:8" x14ac:dyDescent="0.25">
      <c r="A9643" s="793"/>
      <c r="E9643" s="176"/>
      <c r="F9643" s="176"/>
      <c r="G9643" s="177"/>
      <c r="H9643" s="177"/>
    </row>
    <row r="9644" spans="1:8" x14ac:dyDescent="0.25">
      <c r="A9644" s="793"/>
      <c r="E9644" s="176"/>
      <c r="F9644" s="176"/>
      <c r="G9644" s="177"/>
      <c r="H9644" s="177"/>
    </row>
    <row r="9645" spans="1:8" x14ac:dyDescent="0.25">
      <c r="A9645" s="793"/>
      <c r="E9645" s="176"/>
      <c r="F9645" s="176"/>
      <c r="G9645" s="177"/>
      <c r="H9645" s="177"/>
    </row>
    <row r="9646" spans="1:8" x14ac:dyDescent="0.25">
      <c r="A9646" s="793"/>
      <c r="E9646" s="176"/>
      <c r="F9646" s="176"/>
      <c r="G9646" s="177"/>
      <c r="H9646" s="177"/>
    </row>
    <row r="9647" spans="1:8" x14ac:dyDescent="0.25">
      <c r="A9647" s="793"/>
      <c r="E9647" s="176"/>
      <c r="F9647" s="176"/>
      <c r="G9647" s="177"/>
      <c r="H9647" s="177"/>
    </row>
    <row r="9648" spans="1:8" x14ac:dyDescent="0.25">
      <c r="A9648" s="793"/>
      <c r="E9648" s="176"/>
      <c r="F9648" s="176"/>
      <c r="G9648" s="177"/>
      <c r="H9648" s="177"/>
    </row>
    <row r="9649" spans="1:8" x14ac:dyDescent="0.25">
      <c r="A9649" s="793"/>
      <c r="E9649" s="176"/>
      <c r="F9649" s="176"/>
      <c r="G9649" s="177"/>
      <c r="H9649" s="177"/>
    </row>
    <row r="9650" spans="1:8" x14ac:dyDescent="0.25">
      <c r="A9650" s="793"/>
      <c r="E9650" s="176"/>
      <c r="F9650" s="176"/>
      <c r="G9650" s="177"/>
      <c r="H9650" s="177"/>
    </row>
    <row r="9651" spans="1:8" x14ac:dyDescent="0.25">
      <c r="A9651" s="793"/>
      <c r="E9651" s="176"/>
      <c r="F9651" s="176"/>
      <c r="G9651" s="177"/>
      <c r="H9651" s="177"/>
    </row>
    <row r="9652" spans="1:8" x14ac:dyDescent="0.25">
      <c r="A9652" s="793"/>
      <c r="E9652" s="176"/>
      <c r="F9652" s="176"/>
      <c r="G9652" s="177"/>
      <c r="H9652" s="177"/>
    </row>
    <row r="9653" spans="1:8" x14ac:dyDescent="0.25">
      <c r="A9653" s="793"/>
      <c r="E9653" s="176"/>
      <c r="F9653" s="176"/>
      <c r="G9653" s="177"/>
      <c r="H9653" s="177"/>
    </row>
    <row r="9654" spans="1:8" x14ac:dyDescent="0.25">
      <c r="A9654" s="793"/>
      <c r="E9654" s="176"/>
      <c r="F9654" s="176"/>
      <c r="G9654" s="177"/>
      <c r="H9654" s="177"/>
    </row>
    <row r="9655" spans="1:8" x14ac:dyDescent="0.25">
      <c r="A9655" s="793"/>
      <c r="E9655" s="176"/>
      <c r="F9655" s="176"/>
      <c r="G9655" s="177"/>
      <c r="H9655" s="177"/>
    </row>
    <row r="9656" spans="1:8" x14ac:dyDescent="0.25">
      <c r="A9656" s="793"/>
      <c r="E9656" s="176"/>
      <c r="F9656" s="176"/>
      <c r="G9656" s="177"/>
      <c r="H9656" s="177"/>
    </row>
    <row r="9657" spans="1:8" x14ac:dyDescent="0.25">
      <c r="A9657" s="793"/>
      <c r="E9657" s="176"/>
      <c r="F9657" s="176"/>
      <c r="G9657" s="177"/>
      <c r="H9657" s="177"/>
    </row>
    <row r="9658" spans="1:8" x14ac:dyDescent="0.25">
      <c r="A9658" s="793"/>
      <c r="E9658" s="176"/>
      <c r="F9658" s="176"/>
      <c r="G9658" s="177"/>
      <c r="H9658" s="177"/>
    </row>
    <row r="9659" spans="1:8" x14ac:dyDescent="0.25">
      <c r="A9659" s="793"/>
      <c r="E9659" s="176"/>
      <c r="F9659" s="176"/>
      <c r="G9659" s="177"/>
      <c r="H9659" s="177"/>
    </row>
    <row r="9660" spans="1:8" x14ac:dyDescent="0.25">
      <c r="A9660" s="793"/>
      <c r="E9660" s="176"/>
      <c r="F9660" s="176"/>
      <c r="G9660" s="177"/>
      <c r="H9660" s="177"/>
    </row>
    <row r="9661" spans="1:8" x14ac:dyDescent="0.25">
      <c r="A9661" s="793"/>
      <c r="E9661" s="176"/>
      <c r="F9661" s="176"/>
      <c r="G9661" s="177"/>
      <c r="H9661" s="177"/>
    </row>
    <row r="9662" spans="1:8" x14ac:dyDescent="0.25">
      <c r="A9662" s="793"/>
      <c r="E9662" s="176"/>
      <c r="F9662" s="176"/>
      <c r="G9662" s="177"/>
      <c r="H9662" s="177"/>
    </row>
    <row r="9663" spans="1:8" x14ac:dyDescent="0.25">
      <c r="A9663" s="793"/>
      <c r="E9663" s="176"/>
      <c r="F9663" s="176"/>
      <c r="G9663" s="177"/>
      <c r="H9663" s="177"/>
    </row>
    <row r="9664" spans="1:8" x14ac:dyDescent="0.25">
      <c r="A9664" s="793"/>
      <c r="E9664" s="176"/>
      <c r="F9664" s="176"/>
      <c r="G9664" s="177"/>
      <c r="H9664" s="177"/>
    </row>
    <row r="9665" spans="1:8" x14ac:dyDescent="0.25">
      <c r="A9665" s="793"/>
      <c r="E9665" s="176"/>
      <c r="F9665" s="176"/>
      <c r="G9665" s="177"/>
      <c r="H9665" s="177"/>
    </row>
    <row r="9666" spans="1:8" x14ac:dyDescent="0.25">
      <c r="A9666" s="793"/>
      <c r="E9666" s="176"/>
      <c r="F9666" s="176"/>
      <c r="G9666" s="177"/>
      <c r="H9666" s="177"/>
    </row>
    <row r="9667" spans="1:8" x14ac:dyDescent="0.25">
      <c r="A9667" s="793"/>
      <c r="E9667" s="176"/>
      <c r="F9667" s="176"/>
      <c r="G9667" s="177"/>
      <c r="H9667" s="177"/>
    </row>
    <row r="9668" spans="1:8" x14ac:dyDescent="0.25">
      <c r="A9668" s="793"/>
      <c r="E9668" s="176"/>
      <c r="F9668" s="176"/>
      <c r="G9668" s="177"/>
      <c r="H9668" s="177"/>
    </row>
    <row r="9669" spans="1:8" x14ac:dyDescent="0.25">
      <c r="A9669" s="793"/>
      <c r="E9669" s="176"/>
      <c r="F9669" s="176"/>
      <c r="G9669" s="177"/>
      <c r="H9669" s="177"/>
    </row>
    <row r="9670" spans="1:8" x14ac:dyDescent="0.25">
      <c r="A9670" s="793"/>
      <c r="E9670" s="176"/>
      <c r="F9670" s="176"/>
      <c r="G9670" s="177"/>
      <c r="H9670" s="177"/>
    </row>
    <row r="9671" spans="1:8" x14ac:dyDescent="0.25">
      <c r="A9671" s="793"/>
      <c r="E9671" s="176"/>
      <c r="F9671" s="176"/>
      <c r="G9671" s="177"/>
      <c r="H9671" s="177"/>
    </row>
    <row r="9672" spans="1:8" x14ac:dyDescent="0.25">
      <c r="A9672" s="793"/>
      <c r="E9672" s="176"/>
      <c r="F9672" s="176"/>
      <c r="G9672" s="177"/>
      <c r="H9672" s="177"/>
    </row>
    <row r="9673" spans="1:8" x14ac:dyDescent="0.25">
      <c r="A9673" s="793"/>
      <c r="E9673" s="176"/>
      <c r="F9673" s="176"/>
      <c r="G9673" s="177"/>
      <c r="H9673" s="177"/>
    </row>
    <row r="9674" spans="1:8" x14ac:dyDescent="0.25">
      <c r="A9674" s="793"/>
      <c r="E9674" s="176"/>
      <c r="F9674" s="176"/>
      <c r="G9674" s="177"/>
      <c r="H9674" s="177"/>
    </row>
    <row r="9675" spans="1:8" x14ac:dyDescent="0.25">
      <c r="A9675" s="793"/>
      <c r="E9675" s="176"/>
      <c r="F9675" s="176"/>
      <c r="G9675" s="177"/>
      <c r="H9675" s="177"/>
    </row>
    <row r="9676" spans="1:8" x14ac:dyDescent="0.25">
      <c r="A9676" s="793"/>
      <c r="E9676" s="176"/>
      <c r="F9676" s="176"/>
      <c r="G9676" s="177"/>
      <c r="H9676" s="177"/>
    </row>
    <row r="9677" spans="1:8" x14ac:dyDescent="0.25">
      <c r="A9677" s="793"/>
      <c r="E9677" s="176"/>
      <c r="F9677" s="176"/>
      <c r="G9677" s="177"/>
      <c r="H9677" s="177"/>
    </row>
    <row r="9678" spans="1:8" x14ac:dyDescent="0.25">
      <c r="A9678" s="793"/>
      <c r="E9678" s="176"/>
      <c r="F9678" s="176"/>
      <c r="G9678" s="177"/>
      <c r="H9678" s="177"/>
    </row>
    <row r="9679" spans="1:8" x14ac:dyDescent="0.25">
      <c r="A9679" s="793"/>
      <c r="E9679" s="176"/>
      <c r="F9679" s="176"/>
      <c r="G9679" s="177"/>
      <c r="H9679" s="177"/>
    </row>
    <row r="9680" spans="1:8" x14ac:dyDescent="0.25">
      <c r="A9680" s="793"/>
      <c r="E9680" s="176"/>
      <c r="F9680" s="176"/>
      <c r="G9680" s="177"/>
      <c r="H9680" s="177"/>
    </row>
    <row r="9681" spans="1:8" x14ac:dyDescent="0.25">
      <c r="A9681" s="793"/>
      <c r="E9681" s="176"/>
      <c r="F9681" s="176"/>
      <c r="G9681" s="177"/>
      <c r="H9681" s="177"/>
    </row>
    <row r="9682" spans="1:8" x14ac:dyDescent="0.25">
      <c r="A9682" s="793"/>
      <c r="E9682" s="176"/>
      <c r="F9682" s="176"/>
      <c r="G9682" s="177"/>
      <c r="H9682" s="177"/>
    </row>
    <row r="9683" spans="1:8" x14ac:dyDescent="0.25">
      <c r="A9683" s="793"/>
      <c r="E9683" s="176"/>
      <c r="F9683" s="176"/>
      <c r="G9683" s="177"/>
      <c r="H9683" s="177"/>
    </row>
    <row r="9684" spans="1:8" x14ac:dyDescent="0.25">
      <c r="A9684" s="793"/>
      <c r="E9684" s="176"/>
      <c r="F9684" s="176"/>
      <c r="G9684" s="177"/>
      <c r="H9684" s="177"/>
    </row>
    <row r="9685" spans="1:8" x14ac:dyDescent="0.25">
      <c r="A9685" s="793"/>
      <c r="E9685" s="176"/>
      <c r="F9685" s="176"/>
      <c r="G9685" s="177"/>
      <c r="H9685" s="177"/>
    </row>
    <row r="9686" spans="1:8" x14ac:dyDescent="0.25">
      <c r="A9686" s="793"/>
      <c r="E9686" s="176"/>
      <c r="F9686" s="176"/>
      <c r="G9686" s="177"/>
      <c r="H9686" s="177"/>
    </row>
    <row r="9687" spans="1:8" x14ac:dyDescent="0.25">
      <c r="A9687" s="793"/>
      <c r="E9687" s="176"/>
      <c r="F9687" s="176"/>
      <c r="G9687" s="177"/>
      <c r="H9687" s="177"/>
    </row>
    <row r="9688" spans="1:8" x14ac:dyDescent="0.25">
      <c r="A9688" s="793"/>
      <c r="E9688" s="176"/>
      <c r="F9688" s="176"/>
      <c r="G9688" s="177"/>
      <c r="H9688" s="177"/>
    </row>
    <row r="9689" spans="1:8" x14ac:dyDescent="0.25">
      <c r="A9689" s="793"/>
      <c r="E9689" s="176"/>
      <c r="F9689" s="176"/>
      <c r="G9689" s="177"/>
      <c r="H9689" s="177"/>
    </row>
    <row r="9690" spans="1:8" x14ac:dyDescent="0.25">
      <c r="A9690" s="793"/>
      <c r="E9690" s="176"/>
      <c r="F9690" s="176"/>
      <c r="G9690" s="177"/>
      <c r="H9690" s="177"/>
    </row>
    <row r="9691" spans="1:8" x14ac:dyDescent="0.25">
      <c r="A9691" s="793"/>
      <c r="E9691" s="176"/>
      <c r="F9691" s="176"/>
      <c r="G9691" s="177"/>
      <c r="H9691" s="177"/>
    </row>
    <row r="9692" spans="1:8" x14ac:dyDescent="0.25">
      <c r="A9692" s="793"/>
      <c r="E9692" s="176"/>
      <c r="F9692" s="176"/>
      <c r="G9692" s="177"/>
      <c r="H9692" s="177"/>
    </row>
    <row r="9693" spans="1:8" x14ac:dyDescent="0.25">
      <c r="A9693" s="793"/>
      <c r="E9693" s="176"/>
      <c r="F9693" s="176"/>
      <c r="G9693" s="177"/>
      <c r="H9693" s="177"/>
    </row>
    <row r="9694" spans="1:8" x14ac:dyDescent="0.25">
      <c r="A9694" s="793"/>
      <c r="E9694" s="176"/>
      <c r="F9694" s="176"/>
      <c r="G9694" s="177"/>
      <c r="H9694" s="177"/>
    </row>
    <row r="9695" spans="1:8" x14ac:dyDescent="0.25">
      <c r="A9695" s="793"/>
      <c r="E9695" s="176"/>
      <c r="F9695" s="176"/>
      <c r="G9695" s="177"/>
      <c r="H9695" s="177"/>
    </row>
    <row r="9696" spans="1:8" x14ac:dyDescent="0.25">
      <c r="A9696" s="793"/>
      <c r="E9696" s="176"/>
      <c r="F9696" s="176"/>
      <c r="G9696" s="177"/>
      <c r="H9696" s="177"/>
    </row>
    <row r="9697" spans="1:8" x14ac:dyDescent="0.25">
      <c r="A9697" s="793"/>
      <c r="E9697" s="176"/>
      <c r="F9697" s="176"/>
      <c r="G9697" s="177"/>
      <c r="H9697" s="177"/>
    </row>
    <row r="9698" spans="1:8" x14ac:dyDescent="0.25">
      <c r="A9698" s="793"/>
      <c r="E9698" s="176"/>
      <c r="F9698" s="176"/>
      <c r="G9698" s="177"/>
      <c r="H9698" s="177"/>
    </row>
    <row r="9699" spans="1:8" x14ac:dyDescent="0.25">
      <c r="A9699" s="793"/>
      <c r="E9699" s="176"/>
      <c r="F9699" s="176"/>
      <c r="G9699" s="177"/>
      <c r="H9699" s="177"/>
    </row>
    <row r="9700" spans="1:8" x14ac:dyDescent="0.25">
      <c r="A9700" s="793"/>
      <c r="E9700" s="176"/>
      <c r="F9700" s="176"/>
      <c r="G9700" s="177"/>
      <c r="H9700" s="177"/>
    </row>
    <row r="9701" spans="1:8" x14ac:dyDescent="0.25">
      <c r="A9701" s="793"/>
      <c r="E9701" s="176"/>
      <c r="F9701" s="176"/>
      <c r="G9701" s="177"/>
      <c r="H9701" s="177"/>
    </row>
    <row r="9702" spans="1:8" x14ac:dyDescent="0.25">
      <c r="A9702" s="793"/>
      <c r="E9702" s="176"/>
      <c r="F9702" s="176"/>
      <c r="G9702" s="177"/>
      <c r="H9702" s="177"/>
    </row>
    <row r="9703" spans="1:8" x14ac:dyDescent="0.25">
      <c r="A9703" s="793"/>
      <c r="E9703" s="176"/>
      <c r="F9703" s="176"/>
      <c r="G9703" s="177"/>
      <c r="H9703" s="177"/>
    </row>
    <row r="9704" spans="1:8" x14ac:dyDescent="0.25">
      <c r="A9704" s="793"/>
      <c r="E9704" s="176"/>
      <c r="F9704" s="176"/>
      <c r="G9704" s="177"/>
      <c r="H9704" s="177"/>
    </row>
    <row r="9705" spans="1:8" x14ac:dyDescent="0.25">
      <c r="A9705" s="793"/>
      <c r="E9705" s="176"/>
      <c r="F9705" s="176"/>
      <c r="G9705" s="177"/>
      <c r="H9705" s="177"/>
    </row>
    <row r="9706" spans="1:8" x14ac:dyDescent="0.25">
      <c r="A9706" s="793"/>
      <c r="E9706" s="176"/>
      <c r="F9706" s="176"/>
      <c r="G9706" s="177"/>
      <c r="H9706" s="177"/>
    </row>
    <row r="9707" spans="1:8" x14ac:dyDescent="0.25">
      <c r="A9707" s="793"/>
      <c r="E9707" s="176"/>
      <c r="F9707" s="176"/>
      <c r="G9707" s="177"/>
      <c r="H9707" s="177"/>
    </row>
    <row r="9708" spans="1:8" x14ac:dyDescent="0.25">
      <c r="A9708" s="793"/>
      <c r="E9708" s="176"/>
      <c r="F9708" s="176"/>
      <c r="G9708" s="177"/>
      <c r="H9708" s="177"/>
    </row>
    <row r="9709" spans="1:8" x14ac:dyDescent="0.25">
      <c r="A9709" s="793"/>
      <c r="E9709" s="176"/>
      <c r="F9709" s="176"/>
      <c r="G9709" s="177"/>
      <c r="H9709" s="177"/>
    </row>
    <row r="9710" spans="1:8" x14ac:dyDescent="0.25">
      <c r="A9710" s="793"/>
      <c r="E9710" s="176"/>
      <c r="F9710" s="176"/>
      <c r="G9710" s="177"/>
      <c r="H9710" s="177"/>
    </row>
    <row r="9711" spans="1:8" x14ac:dyDescent="0.25">
      <c r="A9711" s="793"/>
      <c r="E9711" s="176"/>
      <c r="F9711" s="176"/>
      <c r="G9711" s="177"/>
      <c r="H9711" s="177"/>
    </row>
    <row r="9712" spans="1:8" x14ac:dyDescent="0.25">
      <c r="A9712" s="793"/>
      <c r="E9712" s="176"/>
      <c r="F9712" s="176"/>
      <c r="G9712" s="177"/>
      <c r="H9712" s="177"/>
    </row>
    <row r="9713" spans="1:8" x14ac:dyDescent="0.25">
      <c r="A9713" s="793"/>
      <c r="E9713" s="176"/>
      <c r="F9713" s="176"/>
      <c r="G9713" s="177"/>
      <c r="H9713" s="177"/>
    </row>
    <row r="9714" spans="1:8" x14ac:dyDescent="0.25">
      <c r="A9714" s="793"/>
      <c r="E9714" s="176"/>
      <c r="F9714" s="176"/>
      <c r="G9714" s="177"/>
      <c r="H9714" s="177"/>
    </row>
    <row r="9715" spans="1:8" x14ac:dyDescent="0.25">
      <c r="A9715" s="793"/>
      <c r="E9715" s="176"/>
      <c r="F9715" s="176"/>
      <c r="G9715" s="177"/>
      <c r="H9715" s="177"/>
    </row>
    <row r="9716" spans="1:8" x14ac:dyDescent="0.25">
      <c r="A9716" s="793"/>
      <c r="E9716" s="176"/>
      <c r="F9716" s="176"/>
      <c r="G9716" s="177"/>
      <c r="H9716" s="177"/>
    </row>
    <row r="9717" spans="1:8" x14ac:dyDescent="0.25">
      <c r="A9717" s="793"/>
      <c r="E9717" s="176"/>
      <c r="F9717" s="176"/>
      <c r="G9717" s="177"/>
      <c r="H9717" s="177"/>
    </row>
    <row r="9718" spans="1:8" x14ac:dyDescent="0.25">
      <c r="A9718" s="793"/>
      <c r="E9718" s="176"/>
      <c r="F9718" s="176"/>
      <c r="G9718" s="177"/>
      <c r="H9718" s="177"/>
    </row>
    <row r="9719" spans="1:8" x14ac:dyDescent="0.25">
      <c r="A9719" s="793"/>
      <c r="E9719" s="176"/>
      <c r="F9719" s="176"/>
      <c r="G9719" s="177"/>
      <c r="H9719" s="177"/>
    </row>
    <row r="9720" spans="1:8" x14ac:dyDescent="0.25">
      <c r="A9720" s="793"/>
      <c r="E9720" s="176"/>
      <c r="F9720" s="176"/>
      <c r="G9720" s="177"/>
      <c r="H9720" s="177"/>
    </row>
    <row r="9721" spans="1:8" x14ac:dyDescent="0.25">
      <c r="A9721" s="793"/>
      <c r="E9721" s="176"/>
      <c r="F9721" s="176"/>
      <c r="G9721" s="177"/>
      <c r="H9721" s="177"/>
    </row>
    <row r="9722" spans="1:8" x14ac:dyDescent="0.25">
      <c r="A9722" s="793"/>
      <c r="E9722" s="176"/>
      <c r="F9722" s="176"/>
      <c r="G9722" s="177"/>
      <c r="H9722" s="177"/>
    </row>
    <row r="9723" spans="1:8" x14ac:dyDescent="0.25">
      <c r="A9723" s="793"/>
      <c r="E9723" s="176"/>
      <c r="F9723" s="176"/>
      <c r="G9723" s="177"/>
      <c r="H9723" s="177"/>
    </row>
    <row r="9724" spans="1:8" x14ac:dyDescent="0.25">
      <c r="A9724" s="793"/>
      <c r="E9724" s="176"/>
      <c r="F9724" s="176"/>
      <c r="G9724" s="177"/>
      <c r="H9724" s="177"/>
    </row>
    <row r="9725" spans="1:8" x14ac:dyDescent="0.25">
      <c r="A9725" s="793"/>
      <c r="E9725" s="176"/>
      <c r="F9725" s="176"/>
      <c r="G9725" s="177"/>
      <c r="H9725" s="177"/>
    </row>
    <row r="9726" spans="1:8" x14ac:dyDescent="0.25">
      <c r="A9726" s="793"/>
      <c r="E9726" s="176"/>
      <c r="F9726" s="176"/>
      <c r="G9726" s="177"/>
      <c r="H9726" s="177"/>
    </row>
    <row r="9727" spans="1:8" x14ac:dyDescent="0.25">
      <c r="A9727" s="793"/>
      <c r="E9727" s="176"/>
      <c r="F9727" s="176"/>
      <c r="G9727" s="177"/>
      <c r="H9727" s="177"/>
    </row>
    <row r="9728" spans="1:8" x14ac:dyDescent="0.25">
      <c r="A9728" s="793"/>
      <c r="E9728" s="176"/>
      <c r="F9728" s="176"/>
      <c r="G9728" s="177"/>
      <c r="H9728" s="177"/>
    </row>
    <row r="9729" spans="1:8" x14ac:dyDescent="0.25">
      <c r="A9729" s="793"/>
      <c r="E9729" s="176"/>
      <c r="F9729" s="176"/>
      <c r="G9729" s="177"/>
      <c r="H9729" s="177"/>
    </row>
    <row r="9730" spans="1:8" x14ac:dyDescent="0.25">
      <c r="A9730" s="793"/>
      <c r="E9730" s="176"/>
      <c r="F9730" s="176"/>
      <c r="G9730" s="177"/>
      <c r="H9730" s="177"/>
    </row>
    <row r="9731" spans="1:8" x14ac:dyDescent="0.25">
      <c r="A9731" s="793"/>
      <c r="E9731" s="176"/>
      <c r="F9731" s="176"/>
      <c r="G9731" s="177"/>
      <c r="H9731" s="177"/>
    </row>
    <row r="9732" spans="1:8" x14ac:dyDescent="0.25">
      <c r="A9732" s="793"/>
      <c r="E9732" s="176"/>
      <c r="F9732" s="176"/>
      <c r="G9732" s="177"/>
      <c r="H9732" s="177"/>
    </row>
    <row r="9733" spans="1:8" x14ac:dyDescent="0.25">
      <c r="A9733" s="793"/>
      <c r="E9733" s="176"/>
      <c r="F9733" s="176"/>
      <c r="G9733" s="177"/>
      <c r="H9733" s="177"/>
    </row>
    <row r="9734" spans="1:8" x14ac:dyDescent="0.25">
      <c r="A9734" s="793"/>
      <c r="E9734" s="176"/>
      <c r="F9734" s="176"/>
      <c r="G9734" s="177"/>
      <c r="H9734" s="177"/>
    </row>
    <row r="9735" spans="1:8" x14ac:dyDescent="0.25">
      <c r="A9735" s="793"/>
      <c r="E9735" s="176"/>
      <c r="F9735" s="176"/>
      <c r="G9735" s="177"/>
      <c r="H9735" s="177"/>
    </row>
    <row r="9736" spans="1:8" x14ac:dyDescent="0.25">
      <c r="A9736" s="793"/>
      <c r="E9736" s="176"/>
      <c r="F9736" s="176"/>
      <c r="G9736" s="177"/>
      <c r="H9736" s="177"/>
    </row>
    <row r="9737" spans="1:8" x14ac:dyDescent="0.25">
      <c r="A9737" s="793"/>
      <c r="E9737" s="176"/>
      <c r="F9737" s="176"/>
      <c r="G9737" s="177"/>
      <c r="H9737" s="177"/>
    </row>
    <row r="9738" spans="1:8" x14ac:dyDescent="0.25">
      <c r="A9738" s="793"/>
      <c r="E9738" s="176"/>
      <c r="F9738" s="176"/>
      <c r="G9738" s="177"/>
      <c r="H9738" s="177"/>
    </row>
    <row r="9739" spans="1:8" x14ac:dyDescent="0.25">
      <c r="A9739" s="793"/>
      <c r="E9739" s="176"/>
      <c r="F9739" s="176"/>
      <c r="G9739" s="177"/>
      <c r="H9739" s="177"/>
    </row>
    <row r="9740" spans="1:8" x14ac:dyDescent="0.25">
      <c r="A9740" s="793"/>
      <c r="E9740" s="176"/>
      <c r="F9740" s="176"/>
      <c r="G9740" s="177"/>
      <c r="H9740" s="177"/>
    </row>
    <row r="9741" spans="1:8" x14ac:dyDescent="0.25">
      <c r="A9741" s="793"/>
      <c r="E9741" s="176"/>
      <c r="F9741" s="176"/>
      <c r="G9741" s="177"/>
      <c r="H9741" s="177"/>
    </row>
    <row r="9742" spans="1:8" x14ac:dyDescent="0.25">
      <c r="A9742" s="793"/>
      <c r="E9742" s="176"/>
      <c r="F9742" s="176"/>
      <c r="G9742" s="177"/>
      <c r="H9742" s="177"/>
    </row>
    <row r="9743" spans="1:8" x14ac:dyDescent="0.25">
      <c r="A9743" s="793"/>
      <c r="E9743" s="176"/>
      <c r="F9743" s="176"/>
      <c r="G9743" s="177"/>
      <c r="H9743" s="177"/>
    </row>
    <row r="9744" spans="1:8" x14ac:dyDescent="0.25">
      <c r="A9744" s="793"/>
      <c r="E9744" s="176"/>
      <c r="F9744" s="176"/>
      <c r="G9744" s="177"/>
      <c r="H9744" s="177"/>
    </row>
    <row r="9745" spans="1:8" x14ac:dyDescent="0.25">
      <c r="A9745" s="793"/>
      <c r="E9745" s="176"/>
      <c r="F9745" s="176"/>
      <c r="G9745" s="177"/>
      <c r="H9745" s="177"/>
    </row>
    <row r="9746" spans="1:8" x14ac:dyDescent="0.25">
      <c r="A9746" s="793"/>
      <c r="E9746" s="176"/>
      <c r="F9746" s="176"/>
      <c r="G9746" s="177"/>
      <c r="H9746" s="177"/>
    </row>
    <row r="9747" spans="1:8" x14ac:dyDescent="0.25">
      <c r="A9747" s="793"/>
      <c r="E9747" s="176"/>
      <c r="F9747" s="176"/>
      <c r="G9747" s="177"/>
      <c r="H9747" s="177"/>
    </row>
    <row r="9748" spans="1:8" x14ac:dyDescent="0.25">
      <c r="A9748" s="793"/>
      <c r="E9748" s="176"/>
      <c r="F9748" s="176"/>
      <c r="G9748" s="177"/>
      <c r="H9748" s="177"/>
    </row>
    <row r="9749" spans="1:8" x14ac:dyDescent="0.25">
      <c r="A9749" s="793"/>
      <c r="E9749" s="176"/>
      <c r="F9749" s="176"/>
      <c r="G9749" s="177"/>
      <c r="H9749" s="177"/>
    </row>
    <row r="9750" spans="1:8" x14ac:dyDescent="0.25">
      <c r="A9750" s="793"/>
      <c r="E9750" s="176"/>
      <c r="F9750" s="176"/>
      <c r="G9750" s="177"/>
      <c r="H9750" s="177"/>
    </row>
    <row r="9751" spans="1:8" x14ac:dyDescent="0.25">
      <c r="A9751" s="793"/>
      <c r="E9751" s="176"/>
      <c r="F9751" s="176"/>
      <c r="G9751" s="177"/>
      <c r="H9751" s="177"/>
    </row>
    <row r="9752" spans="1:8" x14ac:dyDescent="0.25">
      <c r="A9752" s="793"/>
      <c r="E9752" s="176"/>
      <c r="F9752" s="176"/>
      <c r="G9752" s="177"/>
      <c r="H9752" s="177"/>
    </row>
    <row r="9753" spans="1:8" x14ac:dyDescent="0.25">
      <c r="A9753" s="793"/>
      <c r="E9753" s="176"/>
      <c r="F9753" s="176"/>
      <c r="G9753" s="177"/>
      <c r="H9753" s="177"/>
    </row>
    <row r="9754" spans="1:8" x14ac:dyDescent="0.25">
      <c r="A9754" s="793"/>
      <c r="E9754" s="176"/>
      <c r="F9754" s="176"/>
      <c r="G9754" s="177"/>
      <c r="H9754" s="177"/>
    </row>
    <row r="9755" spans="1:8" x14ac:dyDescent="0.25">
      <c r="A9755" s="793"/>
      <c r="E9755" s="176"/>
      <c r="F9755" s="176"/>
      <c r="G9755" s="177"/>
      <c r="H9755" s="177"/>
    </row>
    <row r="9756" spans="1:8" x14ac:dyDescent="0.25">
      <c r="A9756" s="793"/>
      <c r="E9756" s="176"/>
      <c r="F9756" s="176"/>
      <c r="G9756" s="177"/>
      <c r="H9756" s="177"/>
    </row>
    <row r="9757" spans="1:8" x14ac:dyDescent="0.25">
      <c r="A9757" s="793"/>
      <c r="E9757" s="176"/>
      <c r="F9757" s="176"/>
      <c r="G9757" s="177"/>
      <c r="H9757" s="177"/>
    </row>
    <row r="9758" spans="1:8" x14ac:dyDescent="0.25">
      <c r="A9758" s="793"/>
      <c r="E9758" s="176"/>
      <c r="F9758" s="176"/>
      <c r="G9758" s="177"/>
      <c r="H9758" s="177"/>
    </row>
    <row r="9759" spans="1:8" x14ac:dyDescent="0.25">
      <c r="A9759" s="793"/>
      <c r="E9759" s="176"/>
      <c r="F9759" s="176"/>
      <c r="G9759" s="177"/>
      <c r="H9759" s="177"/>
    </row>
    <row r="9760" spans="1:8" x14ac:dyDescent="0.25">
      <c r="A9760" s="793"/>
      <c r="E9760" s="176"/>
      <c r="F9760" s="176"/>
      <c r="G9760" s="177"/>
      <c r="H9760" s="177"/>
    </row>
    <row r="9761" spans="1:8" x14ac:dyDescent="0.25">
      <c r="A9761" s="793"/>
      <c r="E9761" s="176"/>
      <c r="F9761" s="176"/>
      <c r="G9761" s="177"/>
      <c r="H9761" s="177"/>
    </row>
    <row r="9762" spans="1:8" x14ac:dyDescent="0.25">
      <c r="A9762" s="793"/>
      <c r="E9762" s="176"/>
      <c r="F9762" s="176"/>
      <c r="G9762" s="177"/>
      <c r="H9762" s="177"/>
    </row>
    <row r="9763" spans="1:8" x14ac:dyDescent="0.25">
      <c r="A9763" s="793"/>
      <c r="E9763" s="176"/>
      <c r="F9763" s="176"/>
      <c r="G9763" s="177"/>
      <c r="H9763" s="177"/>
    </row>
    <row r="9764" spans="1:8" x14ac:dyDescent="0.25">
      <c r="A9764" s="793"/>
      <c r="E9764" s="176"/>
      <c r="F9764" s="176"/>
      <c r="G9764" s="177"/>
      <c r="H9764" s="177"/>
    </row>
    <row r="9765" spans="1:8" x14ac:dyDescent="0.25">
      <c r="A9765" s="793"/>
      <c r="E9765" s="176"/>
      <c r="F9765" s="176"/>
      <c r="G9765" s="177"/>
      <c r="H9765" s="177"/>
    </row>
    <row r="9766" spans="1:8" x14ac:dyDescent="0.25">
      <c r="A9766" s="793"/>
      <c r="E9766" s="176"/>
      <c r="F9766" s="176"/>
      <c r="G9766" s="177"/>
      <c r="H9766" s="177"/>
    </row>
    <row r="9767" spans="1:8" x14ac:dyDescent="0.25">
      <c r="A9767" s="793"/>
      <c r="E9767" s="176"/>
      <c r="F9767" s="176"/>
      <c r="G9767" s="177"/>
      <c r="H9767" s="177"/>
    </row>
    <row r="9768" spans="1:8" x14ac:dyDescent="0.25">
      <c r="A9768" s="793"/>
      <c r="E9768" s="176"/>
      <c r="F9768" s="176"/>
      <c r="G9768" s="177"/>
      <c r="H9768" s="177"/>
    </row>
    <row r="9769" spans="1:8" x14ac:dyDescent="0.25">
      <c r="A9769" s="793"/>
      <c r="E9769" s="176"/>
      <c r="F9769" s="176"/>
      <c r="G9769" s="177"/>
      <c r="H9769" s="177"/>
    </row>
    <row r="9770" spans="1:8" x14ac:dyDescent="0.25">
      <c r="A9770" s="793"/>
      <c r="E9770" s="176"/>
      <c r="F9770" s="176"/>
      <c r="G9770" s="177"/>
      <c r="H9770" s="177"/>
    </row>
    <row r="9771" spans="1:8" x14ac:dyDescent="0.25">
      <c r="A9771" s="793"/>
      <c r="E9771" s="176"/>
      <c r="F9771" s="176"/>
      <c r="G9771" s="177"/>
      <c r="H9771" s="177"/>
    </row>
    <row r="9772" spans="1:8" x14ac:dyDescent="0.25">
      <c r="A9772" s="793"/>
      <c r="E9772" s="176"/>
      <c r="F9772" s="176"/>
      <c r="G9772" s="177"/>
      <c r="H9772" s="177"/>
    </row>
    <row r="9773" spans="1:8" x14ac:dyDescent="0.25">
      <c r="A9773" s="793"/>
      <c r="E9773" s="176"/>
      <c r="F9773" s="176"/>
      <c r="G9773" s="177"/>
      <c r="H9773" s="177"/>
    </row>
    <row r="9774" spans="1:8" x14ac:dyDescent="0.25">
      <c r="A9774" s="793"/>
      <c r="E9774" s="176"/>
      <c r="F9774" s="176"/>
      <c r="G9774" s="177"/>
      <c r="H9774" s="177"/>
    </row>
    <row r="9775" spans="1:8" x14ac:dyDescent="0.25">
      <c r="A9775" s="793"/>
      <c r="E9775" s="176"/>
      <c r="F9775" s="176"/>
      <c r="G9775" s="177"/>
      <c r="H9775" s="177"/>
    </row>
    <row r="9776" spans="1:8" x14ac:dyDescent="0.25">
      <c r="A9776" s="793"/>
      <c r="E9776" s="176"/>
      <c r="F9776" s="176"/>
      <c r="G9776" s="177"/>
      <c r="H9776" s="177"/>
    </row>
    <row r="9777" spans="1:8" x14ac:dyDescent="0.25">
      <c r="A9777" s="793"/>
      <c r="E9777" s="176"/>
      <c r="F9777" s="176"/>
      <c r="G9777" s="177"/>
      <c r="H9777" s="177"/>
    </row>
    <row r="9778" spans="1:8" x14ac:dyDescent="0.25">
      <c r="A9778" s="793"/>
      <c r="E9778" s="176"/>
      <c r="F9778" s="176"/>
      <c r="G9778" s="177"/>
      <c r="H9778" s="177"/>
    </row>
    <row r="9779" spans="1:8" x14ac:dyDescent="0.25">
      <c r="A9779" s="793"/>
      <c r="E9779" s="176"/>
      <c r="F9779" s="176"/>
      <c r="G9779" s="177"/>
      <c r="H9779" s="177"/>
    </row>
    <row r="9780" spans="1:8" x14ac:dyDescent="0.25">
      <c r="A9780" s="793"/>
      <c r="E9780" s="176"/>
      <c r="F9780" s="176"/>
      <c r="G9780" s="177"/>
      <c r="H9780" s="177"/>
    </row>
    <row r="9781" spans="1:8" x14ac:dyDescent="0.25">
      <c r="A9781" s="793"/>
      <c r="E9781" s="176"/>
      <c r="F9781" s="176"/>
      <c r="G9781" s="177"/>
      <c r="H9781" s="177"/>
    </row>
    <row r="9782" spans="1:8" x14ac:dyDescent="0.25">
      <c r="A9782" s="793"/>
      <c r="E9782" s="176"/>
      <c r="F9782" s="176"/>
      <c r="G9782" s="177"/>
      <c r="H9782" s="177"/>
    </row>
    <row r="9783" spans="1:8" x14ac:dyDescent="0.25">
      <c r="A9783" s="793"/>
      <c r="E9783" s="176"/>
      <c r="F9783" s="176"/>
      <c r="G9783" s="177"/>
      <c r="H9783" s="177"/>
    </row>
    <row r="9784" spans="1:8" x14ac:dyDescent="0.25">
      <c r="A9784" s="793"/>
      <c r="E9784" s="176"/>
      <c r="F9784" s="176"/>
      <c r="G9784" s="177"/>
      <c r="H9784" s="177"/>
    </row>
    <row r="9785" spans="1:8" x14ac:dyDescent="0.25">
      <c r="A9785" s="793"/>
      <c r="E9785" s="176"/>
      <c r="F9785" s="176"/>
      <c r="G9785" s="177"/>
      <c r="H9785" s="177"/>
    </row>
    <row r="9786" spans="1:8" x14ac:dyDescent="0.25">
      <c r="A9786" s="793"/>
      <c r="E9786" s="176"/>
      <c r="F9786" s="176"/>
      <c r="G9786" s="177"/>
      <c r="H9786" s="177"/>
    </row>
    <row r="9787" spans="1:8" x14ac:dyDescent="0.25">
      <c r="A9787" s="793"/>
      <c r="E9787" s="176"/>
      <c r="F9787" s="176"/>
      <c r="G9787" s="177"/>
      <c r="H9787" s="177"/>
    </row>
    <row r="9788" spans="1:8" x14ac:dyDescent="0.25">
      <c r="A9788" s="793"/>
      <c r="E9788" s="176"/>
      <c r="F9788" s="176"/>
      <c r="G9788" s="177"/>
      <c r="H9788" s="177"/>
    </row>
    <row r="9789" spans="1:8" x14ac:dyDescent="0.25">
      <c r="A9789" s="793"/>
      <c r="E9789" s="176"/>
      <c r="F9789" s="176"/>
      <c r="G9789" s="177"/>
      <c r="H9789" s="177"/>
    </row>
    <row r="9790" spans="1:8" x14ac:dyDescent="0.25">
      <c r="A9790" s="793"/>
      <c r="E9790" s="176"/>
      <c r="F9790" s="176"/>
      <c r="G9790" s="177"/>
      <c r="H9790" s="177"/>
    </row>
    <row r="9791" spans="1:8" x14ac:dyDescent="0.25">
      <c r="A9791" s="793"/>
      <c r="E9791" s="176"/>
      <c r="F9791" s="176"/>
      <c r="G9791" s="177"/>
      <c r="H9791" s="177"/>
    </row>
    <row r="9792" spans="1:8" x14ac:dyDescent="0.25">
      <c r="A9792" s="793"/>
      <c r="E9792" s="176"/>
      <c r="F9792" s="176"/>
      <c r="G9792" s="177"/>
      <c r="H9792" s="177"/>
    </row>
    <row r="9793" spans="1:8" x14ac:dyDescent="0.25">
      <c r="A9793" s="793"/>
      <c r="E9793" s="176"/>
      <c r="F9793" s="176"/>
      <c r="G9793" s="177"/>
      <c r="H9793" s="177"/>
    </row>
    <row r="9794" spans="1:8" x14ac:dyDescent="0.25">
      <c r="A9794" s="793"/>
      <c r="E9794" s="176"/>
      <c r="F9794" s="176"/>
      <c r="G9794" s="177"/>
      <c r="H9794" s="177"/>
    </row>
    <row r="9795" spans="1:8" x14ac:dyDescent="0.25">
      <c r="A9795" s="793"/>
      <c r="E9795" s="176"/>
      <c r="F9795" s="176"/>
      <c r="G9795" s="177"/>
      <c r="H9795" s="177"/>
    </row>
    <row r="9796" spans="1:8" x14ac:dyDescent="0.25">
      <c r="A9796" s="793"/>
      <c r="E9796" s="176"/>
      <c r="F9796" s="176"/>
      <c r="G9796" s="177"/>
      <c r="H9796" s="177"/>
    </row>
    <row r="9797" spans="1:8" x14ac:dyDescent="0.25">
      <c r="A9797" s="793"/>
      <c r="E9797" s="176"/>
      <c r="F9797" s="176"/>
      <c r="G9797" s="177"/>
      <c r="H9797" s="177"/>
    </row>
    <row r="9798" spans="1:8" x14ac:dyDescent="0.25">
      <c r="A9798" s="793"/>
      <c r="E9798" s="176"/>
      <c r="F9798" s="176"/>
      <c r="G9798" s="177"/>
      <c r="H9798" s="177"/>
    </row>
    <row r="9799" spans="1:8" x14ac:dyDescent="0.25">
      <c r="A9799" s="793"/>
      <c r="E9799" s="176"/>
      <c r="F9799" s="176"/>
      <c r="G9799" s="177"/>
      <c r="H9799" s="177"/>
    </row>
    <row r="9800" spans="1:8" x14ac:dyDescent="0.25">
      <c r="A9800" s="793"/>
      <c r="E9800" s="176"/>
      <c r="F9800" s="176"/>
      <c r="G9800" s="177"/>
      <c r="H9800" s="177"/>
    </row>
    <row r="9801" spans="1:8" x14ac:dyDescent="0.25">
      <c r="A9801" s="793"/>
      <c r="E9801" s="176"/>
      <c r="F9801" s="176"/>
      <c r="G9801" s="177"/>
      <c r="H9801" s="177"/>
    </row>
    <row r="9802" spans="1:8" x14ac:dyDescent="0.25">
      <c r="A9802" s="793"/>
      <c r="E9802" s="176"/>
      <c r="F9802" s="176"/>
      <c r="G9802" s="177"/>
      <c r="H9802" s="177"/>
    </row>
    <row r="9803" spans="1:8" x14ac:dyDescent="0.25">
      <c r="A9803" s="793"/>
      <c r="E9803" s="176"/>
      <c r="F9803" s="176"/>
      <c r="G9803" s="177"/>
      <c r="H9803" s="177"/>
    </row>
    <row r="9804" spans="1:8" x14ac:dyDescent="0.25">
      <c r="A9804" s="793"/>
      <c r="E9804" s="176"/>
      <c r="F9804" s="176"/>
      <c r="G9804" s="177"/>
      <c r="H9804" s="177"/>
    </row>
    <row r="9805" spans="1:8" x14ac:dyDescent="0.25">
      <c r="A9805" s="793"/>
      <c r="E9805" s="176"/>
      <c r="F9805" s="176"/>
      <c r="G9805" s="177"/>
      <c r="H9805" s="177"/>
    </row>
    <row r="9806" spans="1:8" x14ac:dyDescent="0.25">
      <c r="A9806" s="793"/>
      <c r="E9806" s="176"/>
      <c r="F9806" s="176"/>
      <c r="G9806" s="177"/>
      <c r="H9806" s="177"/>
    </row>
    <row r="9807" spans="1:8" x14ac:dyDescent="0.25">
      <c r="A9807" s="793"/>
      <c r="E9807" s="176"/>
      <c r="F9807" s="176"/>
      <c r="G9807" s="177"/>
      <c r="H9807" s="177"/>
    </row>
    <row r="9808" spans="1:8" x14ac:dyDescent="0.25">
      <c r="A9808" s="793"/>
      <c r="E9808" s="176"/>
      <c r="F9808" s="176"/>
      <c r="G9808" s="177"/>
      <c r="H9808" s="177"/>
    </row>
    <row r="9809" spans="1:8" x14ac:dyDescent="0.25">
      <c r="A9809" s="793"/>
      <c r="E9809" s="176"/>
      <c r="F9809" s="176"/>
      <c r="G9809" s="177"/>
      <c r="H9809" s="177"/>
    </row>
    <row r="9810" spans="1:8" x14ac:dyDescent="0.25">
      <c r="A9810" s="793"/>
      <c r="E9810" s="176"/>
      <c r="F9810" s="176"/>
      <c r="G9810" s="177"/>
      <c r="H9810" s="177"/>
    </row>
    <row r="9811" spans="1:8" x14ac:dyDescent="0.25">
      <c r="A9811" s="793"/>
      <c r="E9811" s="176"/>
      <c r="F9811" s="176"/>
      <c r="G9811" s="177"/>
      <c r="H9811" s="177"/>
    </row>
    <row r="9812" spans="1:8" x14ac:dyDescent="0.25">
      <c r="A9812" s="793"/>
      <c r="E9812" s="176"/>
      <c r="F9812" s="176"/>
      <c r="G9812" s="177"/>
      <c r="H9812" s="177"/>
    </row>
    <row r="9813" spans="1:8" x14ac:dyDescent="0.25">
      <c r="A9813" s="793"/>
      <c r="E9813" s="176"/>
      <c r="F9813" s="176"/>
      <c r="G9813" s="177"/>
      <c r="H9813" s="177"/>
    </row>
    <row r="9814" spans="1:8" x14ac:dyDescent="0.25">
      <c r="A9814" s="793"/>
      <c r="E9814" s="176"/>
      <c r="F9814" s="176"/>
      <c r="G9814" s="177"/>
      <c r="H9814" s="177"/>
    </row>
    <row r="9815" spans="1:8" x14ac:dyDescent="0.25">
      <c r="A9815" s="793"/>
      <c r="E9815" s="176"/>
      <c r="F9815" s="176"/>
      <c r="G9815" s="177"/>
      <c r="H9815" s="177"/>
    </row>
    <row r="9816" spans="1:8" x14ac:dyDescent="0.25">
      <c r="A9816" s="793"/>
      <c r="E9816" s="176"/>
      <c r="F9816" s="176"/>
      <c r="G9816" s="177"/>
      <c r="H9816" s="177"/>
    </row>
    <row r="9817" spans="1:8" x14ac:dyDescent="0.25">
      <c r="A9817" s="793"/>
      <c r="E9817" s="176"/>
      <c r="F9817" s="176"/>
      <c r="G9817" s="177"/>
      <c r="H9817" s="177"/>
    </row>
    <row r="9818" spans="1:8" x14ac:dyDescent="0.25">
      <c r="A9818" s="793"/>
      <c r="E9818" s="176"/>
      <c r="F9818" s="176"/>
      <c r="G9818" s="177"/>
      <c r="H9818" s="177"/>
    </row>
    <row r="9819" spans="1:8" x14ac:dyDescent="0.25">
      <c r="A9819" s="793"/>
      <c r="E9819" s="176"/>
      <c r="F9819" s="176"/>
      <c r="G9819" s="177"/>
      <c r="H9819" s="177"/>
    </row>
    <row r="9820" spans="1:8" x14ac:dyDescent="0.25">
      <c r="A9820" s="793"/>
      <c r="E9820" s="176"/>
      <c r="F9820" s="176"/>
      <c r="G9820" s="177"/>
      <c r="H9820" s="177"/>
    </row>
    <row r="9821" spans="1:8" x14ac:dyDescent="0.25">
      <c r="A9821" s="793"/>
      <c r="E9821" s="176"/>
      <c r="F9821" s="176"/>
      <c r="G9821" s="177"/>
      <c r="H9821" s="177"/>
    </row>
    <row r="9822" spans="1:8" x14ac:dyDescent="0.25">
      <c r="A9822" s="793"/>
      <c r="E9822" s="176"/>
      <c r="F9822" s="176"/>
      <c r="G9822" s="177"/>
      <c r="H9822" s="177"/>
    </row>
    <row r="9823" spans="1:8" x14ac:dyDescent="0.25">
      <c r="A9823" s="793"/>
      <c r="E9823" s="176"/>
      <c r="F9823" s="176"/>
      <c r="G9823" s="177"/>
      <c r="H9823" s="177"/>
    </row>
    <row r="9824" spans="1:8" x14ac:dyDescent="0.25">
      <c r="A9824" s="793"/>
      <c r="E9824" s="176"/>
      <c r="F9824" s="176"/>
      <c r="G9824" s="177"/>
      <c r="H9824" s="177"/>
    </row>
    <row r="9825" spans="1:8" x14ac:dyDescent="0.25">
      <c r="A9825" s="793"/>
      <c r="E9825" s="176"/>
      <c r="F9825" s="176"/>
      <c r="G9825" s="177"/>
      <c r="H9825" s="177"/>
    </row>
    <row r="9826" spans="1:8" x14ac:dyDescent="0.25">
      <c r="A9826" s="793"/>
      <c r="E9826" s="176"/>
      <c r="F9826" s="176"/>
      <c r="G9826" s="177"/>
      <c r="H9826" s="177"/>
    </row>
    <row r="9827" spans="1:8" x14ac:dyDescent="0.25">
      <c r="A9827" s="793"/>
      <c r="E9827" s="176"/>
      <c r="F9827" s="176"/>
      <c r="G9827" s="177"/>
      <c r="H9827" s="177"/>
    </row>
    <row r="9828" spans="1:8" x14ac:dyDescent="0.25">
      <c r="A9828" s="793"/>
      <c r="E9828" s="176"/>
      <c r="F9828" s="176"/>
      <c r="G9828" s="177"/>
      <c r="H9828" s="177"/>
    </row>
    <row r="9829" spans="1:8" x14ac:dyDescent="0.25">
      <c r="A9829" s="793"/>
      <c r="E9829" s="176"/>
      <c r="F9829" s="176"/>
      <c r="G9829" s="177"/>
      <c r="H9829" s="177"/>
    </row>
    <row r="9830" spans="1:8" x14ac:dyDescent="0.25">
      <c r="A9830" s="793"/>
      <c r="E9830" s="176"/>
      <c r="F9830" s="176"/>
      <c r="G9830" s="177"/>
      <c r="H9830" s="177"/>
    </row>
    <row r="9831" spans="1:8" x14ac:dyDescent="0.25">
      <c r="A9831" s="793"/>
      <c r="E9831" s="176"/>
      <c r="F9831" s="176"/>
      <c r="G9831" s="177"/>
      <c r="H9831" s="177"/>
    </row>
    <row r="9832" spans="1:8" x14ac:dyDescent="0.25">
      <c r="A9832" s="793"/>
      <c r="E9832" s="176"/>
      <c r="F9832" s="176"/>
      <c r="G9832" s="177"/>
      <c r="H9832" s="177"/>
    </row>
    <row r="9833" spans="1:8" x14ac:dyDescent="0.25">
      <c r="A9833" s="793"/>
      <c r="E9833" s="176"/>
      <c r="F9833" s="176"/>
      <c r="G9833" s="177"/>
      <c r="H9833" s="177"/>
    </row>
    <row r="9834" spans="1:8" x14ac:dyDescent="0.25">
      <c r="A9834" s="793"/>
      <c r="E9834" s="176"/>
      <c r="F9834" s="176"/>
      <c r="G9834" s="177"/>
      <c r="H9834" s="177"/>
    </row>
    <row r="9835" spans="1:8" x14ac:dyDescent="0.25">
      <c r="A9835" s="793"/>
      <c r="E9835" s="176"/>
      <c r="F9835" s="176"/>
      <c r="G9835" s="177"/>
      <c r="H9835" s="177"/>
    </row>
    <row r="9836" spans="1:8" x14ac:dyDescent="0.25">
      <c r="A9836" s="793"/>
      <c r="E9836" s="176"/>
      <c r="F9836" s="176"/>
      <c r="G9836" s="177"/>
      <c r="H9836" s="177"/>
    </row>
    <row r="9837" spans="1:8" x14ac:dyDescent="0.25">
      <c r="A9837" s="793"/>
      <c r="E9837" s="176"/>
      <c r="F9837" s="176"/>
      <c r="G9837" s="177"/>
      <c r="H9837" s="177"/>
    </row>
    <row r="9838" spans="1:8" x14ac:dyDescent="0.25">
      <c r="A9838" s="793"/>
      <c r="E9838" s="176"/>
      <c r="F9838" s="176"/>
      <c r="G9838" s="177"/>
      <c r="H9838" s="177"/>
    </row>
    <row r="9839" spans="1:8" x14ac:dyDescent="0.25">
      <c r="A9839" s="793"/>
      <c r="E9839" s="176"/>
      <c r="F9839" s="176"/>
      <c r="G9839" s="177"/>
      <c r="H9839" s="177"/>
    </row>
    <row r="9840" spans="1:8" x14ac:dyDescent="0.25">
      <c r="A9840" s="793"/>
      <c r="E9840" s="176"/>
      <c r="F9840" s="176"/>
      <c r="G9840" s="177"/>
      <c r="H9840" s="177"/>
    </row>
    <row r="9841" spans="1:8" x14ac:dyDescent="0.25">
      <c r="A9841" s="793"/>
      <c r="E9841" s="176"/>
      <c r="F9841" s="176"/>
      <c r="G9841" s="177"/>
      <c r="H9841" s="177"/>
    </row>
    <row r="9842" spans="1:8" x14ac:dyDescent="0.25">
      <c r="A9842" s="793"/>
      <c r="E9842" s="176"/>
      <c r="F9842" s="176"/>
      <c r="G9842" s="177"/>
      <c r="H9842" s="177"/>
    </row>
    <row r="9843" spans="1:8" x14ac:dyDescent="0.25">
      <c r="A9843" s="793"/>
      <c r="E9843" s="176"/>
      <c r="F9843" s="176"/>
      <c r="G9843" s="177"/>
      <c r="H9843" s="177"/>
    </row>
    <row r="9844" spans="1:8" x14ac:dyDescent="0.25">
      <c r="A9844" s="793"/>
      <c r="E9844" s="176"/>
      <c r="F9844" s="176"/>
      <c r="G9844" s="177"/>
      <c r="H9844" s="177"/>
    </row>
    <row r="9845" spans="1:8" x14ac:dyDescent="0.25">
      <c r="A9845" s="793"/>
      <c r="E9845" s="176"/>
      <c r="F9845" s="176"/>
      <c r="G9845" s="177"/>
      <c r="H9845" s="177"/>
    </row>
    <row r="9846" spans="1:8" x14ac:dyDescent="0.25">
      <c r="A9846" s="793"/>
      <c r="E9846" s="176"/>
      <c r="F9846" s="176"/>
      <c r="G9846" s="177"/>
      <c r="H9846" s="177"/>
    </row>
    <row r="9847" spans="1:8" x14ac:dyDescent="0.25">
      <c r="A9847" s="793"/>
      <c r="E9847" s="176"/>
      <c r="F9847" s="176"/>
      <c r="G9847" s="177"/>
      <c r="H9847" s="177"/>
    </row>
    <row r="9848" spans="1:8" x14ac:dyDescent="0.25">
      <c r="A9848" s="793"/>
      <c r="E9848" s="176"/>
      <c r="F9848" s="176"/>
      <c r="G9848" s="177"/>
      <c r="H9848" s="177"/>
    </row>
    <row r="9849" spans="1:8" x14ac:dyDescent="0.25">
      <c r="A9849" s="793"/>
      <c r="E9849" s="176"/>
      <c r="F9849" s="176"/>
      <c r="G9849" s="177"/>
      <c r="H9849" s="177"/>
    </row>
    <row r="9850" spans="1:8" x14ac:dyDescent="0.25">
      <c r="A9850" s="793"/>
      <c r="E9850" s="176"/>
      <c r="F9850" s="176"/>
      <c r="G9850" s="177"/>
      <c r="H9850" s="177"/>
    </row>
    <row r="9851" spans="1:8" x14ac:dyDescent="0.25">
      <c r="A9851" s="793"/>
      <c r="E9851" s="176"/>
      <c r="F9851" s="176"/>
      <c r="G9851" s="177"/>
      <c r="H9851" s="177"/>
    </row>
    <row r="9852" spans="1:8" x14ac:dyDescent="0.25">
      <c r="A9852" s="793"/>
      <c r="E9852" s="176"/>
      <c r="F9852" s="176"/>
      <c r="G9852" s="177"/>
      <c r="H9852" s="177"/>
    </row>
    <row r="9853" spans="1:8" x14ac:dyDescent="0.25">
      <c r="A9853" s="793"/>
      <c r="E9853" s="176"/>
      <c r="F9853" s="176"/>
      <c r="G9853" s="177"/>
      <c r="H9853" s="177"/>
    </row>
    <row r="9854" spans="1:8" x14ac:dyDescent="0.25">
      <c r="A9854" s="793"/>
      <c r="E9854" s="176"/>
      <c r="F9854" s="176"/>
      <c r="G9854" s="177"/>
      <c r="H9854" s="177"/>
    </row>
    <row r="9855" spans="1:8" x14ac:dyDescent="0.25">
      <c r="A9855" s="793"/>
      <c r="E9855" s="176"/>
      <c r="F9855" s="176"/>
      <c r="G9855" s="177"/>
      <c r="H9855" s="177"/>
    </row>
    <row r="9856" spans="1:8" x14ac:dyDescent="0.25">
      <c r="A9856" s="793"/>
      <c r="E9856" s="176"/>
      <c r="F9856" s="176"/>
      <c r="G9856" s="177"/>
      <c r="H9856" s="177"/>
    </row>
    <row r="9857" spans="1:8" x14ac:dyDescent="0.25">
      <c r="A9857" s="793"/>
      <c r="E9857" s="176"/>
      <c r="F9857" s="176"/>
      <c r="G9857" s="177"/>
      <c r="H9857" s="177"/>
    </row>
    <row r="9858" spans="1:8" x14ac:dyDescent="0.25">
      <c r="A9858" s="793"/>
      <c r="E9858" s="176"/>
      <c r="F9858" s="176"/>
      <c r="G9858" s="177"/>
      <c r="H9858" s="177"/>
    </row>
    <row r="9859" spans="1:8" x14ac:dyDescent="0.25">
      <c r="A9859" s="793"/>
      <c r="E9859" s="176"/>
      <c r="F9859" s="176"/>
      <c r="G9859" s="177"/>
      <c r="H9859" s="177"/>
    </row>
    <row r="9860" spans="1:8" x14ac:dyDescent="0.25">
      <c r="A9860" s="793"/>
      <c r="E9860" s="176"/>
      <c r="F9860" s="176"/>
      <c r="G9860" s="177"/>
      <c r="H9860" s="177"/>
    </row>
    <row r="9861" spans="1:8" x14ac:dyDescent="0.25">
      <c r="A9861" s="793"/>
      <c r="E9861" s="176"/>
      <c r="F9861" s="176"/>
      <c r="G9861" s="177"/>
      <c r="H9861" s="177"/>
    </row>
    <row r="9862" spans="1:8" x14ac:dyDescent="0.25">
      <c r="A9862" s="793"/>
      <c r="E9862" s="176"/>
      <c r="F9862" s="176"/>
      <c r="G9862" s="177"/>
      <c r="H9862" s="177"/>
    </row>
    <row r="9863" spans="1:8" x14ac:dyDescent="0.25">
      <c r="A9863" s="793"/>
      <c r="E9863" s="176"/>
      <c r="F9863" s="176"/>
      <c r="G9863" s="177"/>
      <c r="H9863" s="177"/>
    </row>
    <row r="9864" spans="1:8" x14ac:dyDescent="0.25">
      <c r="A9864" s="793"/>
      <c r="E9864" s="176"/>
      <c r="F9864" s="176"/>
      <c r="G9864" s="177"/>
      <c r="H9864" s="177"/>
    </row>
    <row r="9865" spans="1:8" x14ac:dyDescent="0.25">
      <c r="A9865" s="793"/>
      <c r="E9865" s="176"/>
      <c r="F9865" s="176"/>
      <c r="G9865" s="177"/>
      <c r="H9865" s="177"/>
    </row>
    <row r="9866" spans="1:8" x14ac:dyDescent="0.25">
      <c r="A9866" s="793"/>
      <c r="E9866" s="176"/>
      <c r="F9866" s="176"/>
      <c r="G9866" s="177"/>
      <c r="H9866" s="177"/>
    </row>
    <row r="9867" spans="1:8" x14ac:dyDescent="0.25">
      <c r="A9867" s="793"/>
      <c r="E9867" s="176"/>
      <c r="F9867" s="176"/>
      <c r="G9867" s="177"/>
      <c r="H9867" s="177"/>
    </row>
    <row r="9868" spans="1:8" x14ac:dyDescent="0.25">
      <c r="A9868" s="793"/>
      <c r="E9868" s="176"/>
      <c r="F9868" s="176"/>
      <c r="G9868" s="177"/>
      <c r="H9868" s="177"/>
    </row>
    <row r="9869" spans="1:8" x14ac:dyDescent="0.25">
      <c r="A9869" s="793"/>
      <c r="E9869" s="176"/>
      <c r="F9869" s="176"/>
      <c r="G9869" s="177"/>
      <c r="H9869" s="177"/>
    </row>
    <row r="9870" spans="1:8" x14ac:dyDescent="0.25">
      <c r="A9870" s="793"/>
      <c r="E9870" s="176"/>
      <c r="F9870" s="176"/>
      <c r="G9870" s="177"/>
      <c r="H9870" s="177"/>
    </row>
    <row r="9871" spans="1:8" x14ac:dyDescent="0.25">
      <c r="A9871" s="793"/>
      <c r="E9871" s="176"/>
      <c r="F9871" s="176"/>
      <c r="G9871" s="177"/>
      <c r="H9871" s="177"/>
    </row>
    <row r="9872" spans="1:8" x14ac:dyDescent="0.25">
      <c r="A9872" s="793"/>
      <c r="E9872" s="176"/>
      <c r="F9872" s="176"/>
      <c r="G9872" s="177"/>
      <c r="H9872" s="177"/>
    </row>
    <row r="9873" spans="1:8" x14ac:dyDescent="0.25">
      <c r="A9873" s="793"/>
      <c r="E9873" s="176"/>
      <c r="F9873" s="176"/>
      <c r="G9873" s="177"/>
      <c r="H9873" s="177"/>
    </row>
    <row r="9874" spans="1:8" x14ac:dyDescent="0.25">
      <c r="A9874" s="793"/>
      <c r="E9874" s="176"/>
      <c r="F9874" s="176"/>
      <c r="G9874" s="177"/>
      <c r="H9874" s="177"/>
    </row>
    <row r="9875" spans="1:8" x14ac:dyDescent="0.25">
      <c r="A9875" s="793"/>
      <c r="E9875" s="176"/>
      <c r="F9875" s="176"/>
      <c r="G9875" s="177"/>
      <c r="H9875" s="177"/>
    </row>
    <row r="9876" spans="1:8" x14ac:dyDescent="0.25">
      <c r="A9876" s="793"/>
      <c r="E9876" s="176"/>
      <c r="F9876" s="176"/>
      <c r="G9876" s="177"/>
      <c r="H9876" s="177"/>
    </row>
    <row r="9877" spans="1:8" x14ac:dyDescent="0.25">
      <c r="A9877" s="793"/>
      <c r="E9877" s="176"/>
      <c r="F9877" s="176"/>
      <c r="G9877" s="177"/>
      <c r="H9877" s="177"/>
    </row>
    <row r="9878" spans="1:8" x14ac:dyDescent="0.25">
      <c r="A9878" s="793"/>
      <c r="E9878" s="176"/>
      <c r="F9878" s="176"/>
      <c r="G9878" s="177"/>
      <c r="H9878" s="177"/>
    </row>
    <row r="9879" spans="1:8" x14ac:dyDescent="0.25">
      <c r="A9879" s="793"/>
      <c r="E9879" s="176"/>
      <c r="F9879" s="176"/>
      <c r="G9879" s="177"/>
      <c r="H9879" s="177"/>
    </row>
    <row r="9880" spans="1:8" x14ac:dyDescent="0.25">
      <c r="A9880" s="793"/>
      <c r="E9880" s="176"/>
      <c r="F9880" s="176"/>
      <c r="G9880" s="177"/>
      <c r="H9880" s="177"/>
    </row>
    <row r="9881" spans="1:8" x14ac:dyDescent="0.25">
      <c r="A9881" s="793"/>
      <c r="E9881" s="176"/>
      <c r="F9881" s="176"/>
      <c r="G9881" s="177"/>
      <c r="H9881" s="177"/>
    </row>
    <row r="9882" spans="1:8" x14ac:dyDescent="0.25">
      <c r="A9882" s="793"/>
      <c r="E9882" s="176"/>
      <c r="F9882" s="176"/>
      <c r="G9882" s="177"/>
      <c r="H9882" s="177"/>
    </row>
    <row r="9883" spans="1:8" x14ac:dyDescent="0.25">
      <c r="A9883" s="793"/>
      <c r="E9883" s="176"/>
      <c r="F9883" s="176"/>
      <c r="G9883" s="177"/>
      <c r="H9883" s="177"/>
    </row>
    <row r="9884" spans="1:8" x14ac:dyDescent="0.25">
      <c r="A9884" s="793"/>
      <c r="E9884" s="176"/>
      <c r="F9884" s="176"/>
      <c r="G9884" s="177"/>
      <c r="H9884" s="177"/>
    </row>
    <row r="9885" spans="1:8" x14ac:dyDescent="0.25">
      <c r="A9885" s="793"/>
      <c r="E9885" s="176"/>
      <c r="F9885" s="176"/>
      <c r="G9885" s="177"/>
      <c r="H9885" s="177"/>
    </row>
    <row r="9886" spans="1:8" x14ac:dyDescent="0.25">
      <c r="A9886" s="793"/>
      <c r="E9886" s="176"/>
      <c r="F9886" s="176"/>
      <c r="G9886" s="177"/>
      <c r="H9886" s="177"/>
    </row>
    <row r="9887" spans="1:8" x14ac:dyDescent="0.25">
      <c r="A9887" s="793"/>
      <c r="E9887" s="176"/>
      <c r="F9887" s="176"/>
      <c r="G9887" s="177"/>
      <c r="H9887" s="177"/>
    </row>
    <row r="9888" spans="1:8" x14ac:dyDescent="0.25">
      <c r="A9888" s="793"/>
      <c r="E9888" s="176"/>
      <c r="F9888" s="176"/>
      <c r="G9888" s="177"/>
      <c r="H9888" s="177"/>
    </row>
    <row r="9889" spans="1:8" x14ac:dyDescent="0.25">
      <c r="A9889" s="793"/>
      <c r="E9889" s="176"/>
      <c r="F9889" s="176"/>
      <c r="G9889" s="177"/>
      <c r="H9889" s="177"/>
    </row>
    <row r="9890" spans="1:8" x14ac:dyDescent="0.25">
      <c r="A9890" s="793"/>
      <c r="E9890" s="176"/>
      <c r="F9890" s="176"/>
      <c r="G9890" s="177"/>
      <c r="H9890" s="177"/>
    </row>
    <row r="9891" spans="1:8" x14ac:dyDescent="0.25">
      <c r="A9891" s="793"/>
      <c r="E9891" s="176"/>
      <c r="F9891" s="176"/>
      <c r="G9891" s="177"/>
      <c r="H9891" s="177"/>
    </row>
    <row r="9892" spans="1:8" x14ac:dyDescent="0.25">
      <c r="A9892" s="793"/>
      <c r="E9892" s="176"/>
      <c r="F9892" s="176"/>
      <c r="G9892" s="177"/>
      <c r="H9892" s="177"/>
    </row>
    <row r="9893" spans="1:8" x14ac:dyDescent="0.25">
      <c r="A9893" s="793"/>
      <c r="E9893" s="176"/>
      <c r="F9893" s="176"/>
      <c r="G9893" s="177"/>
      <c r="H9893" s="177"/>
    </row>
    <row r="9894" spans="1:8" x14ac:dyDescent="0.25">
      <c r="A9894" s="793"/>
      <c r="E9894" s="176"/>
      <c r="F9894" s="176"/>
      <c r="G9894" s="177"/>
      <c r="H9894" s="177"/>
    </row>
    <row r="9895" spans="1:8" x14ac:dyDescent="0.25">
      <c r="A9895" s="793"/>
      <c r="E9895" s="176"/>
      <c r="F9895" s="176"/>
      <c r="G9895" s="177"/>
      <c r="H9895" s="177"/>
    </row>
    <row r="9896" spans="1:8" x14ac:dyDescent="0.25">
      <c r="A9896" s="793"/>
      <c r="E9896" s="176"/>
      <c r="F9896" s="176"/>
      <c r="G9896" s="177"/>
      <c r="H9896" s="177"/>
    </row>
    <row r="9897" spans="1:8" x14ac:dyDescent="0.25">
      <c r="A9897" s="793"/>
      <c r="E9897" s="176"/>
      <c r="F9897" s="176"/>
      <c r="G9897" s="177"/>
      <c r="H9897" s="177"/>
    </row>
    <row r="9898" spans="1:8" x14ac:dyDescent="0.25">
      <c r="A9898" s="793"/>
      <c r="E9898" s="176"/>
      <c r="F9898" s="176"/>
      <c r="G9898" s="177"/>
      <c r="H9898" s="177"/>
    </row>
    <row r="9899" spans="1:8" x14ac:dyDescent="0.25">
      <c r="A9899" s="793"/>
      <c r="E9899" s="176"/>
      <c r="F9899" s="176"/>
      <c r="G9899" s="177"/>
      <c r="H9899" s="177"/>
    </row>
    <row r="9900" spans="1:8" x14ac:dyDescent="0.25">
      <c r="A9900" s="793"/>
      <c r="E9900" s="176"/>
      <c r="F9900" s="176"/>
      <c r="G9900" s="177"/>
      <c r="H9900" s="177"/>
    </row>
    <row r="9901" spans="1:8" x14ac:dyDescent="0.25">
      <c r="A9901" s="793"/>
      <c r="E9901" s="176"/>
      <c r="F9901" s="176"/>
      <c r="G9901" s="177"/>
      <c r="H9901" s="177"/>
    </row>
    <row r="9902" spans="1:8" x14ac:dyDescent="0.25">
      <c r="A9902" s="793"/>
      <c r="E9902" s="176"/>
      <c r="F9902" s="176"/>
      <c r="G9902" s="177"/>
      <c r="H9902" s="177"/>
    </row>
    <row r="9903" spans="1:8" x14ac:dyDescent="0.25">
      <c r="A9903" s="793"/>
      <c r="E9903" s="176"/>
      <c r="F9903" s="176"/>
      <c r="G9903" s="177"/>
      <c r="H9903" s="177"/>
    </row>
    <row r="9904" spans="1:8" x14ac:dyDescent="0.25">
      <c r="A9904" s="793"/>
      <c r="E9904" s="176"/>
      <c r="F9904" s="176"/>
      <c r="G9904" s="177"/>
      <c r="H9904" s="177"/>
    </row>
    <row r="9905" spans="1:8" x14ac:dyDescent="0.25">
      <c r="A9905" s="793"/>
      <c r="E9905" s="176"/>
      <c r="F9905" s="176"/>
      <c r="G9905" s="177"/>
      <c r="H9905" s="177"/>
    </row>
    <row r="9906" spans="1:8" x14ac:dyDescent="0.25">
      <c r="A9906" s="793"/>
      <c r="E9906" s="176"/>
      <c r="F9906" s="176"/>
      <c r="G9906" s="177"/>
      <c r="H9906" s="177"/>
    </row>
    <row r="9907" spans="1:8" x14ac:dyDescent="0.25">
      <c r="A9907" s="793"/>
      <c r="E9907" s="176"/>
      <c r="F9907" s="176"/>
      <c r="G9907" s="177"/>
      <c r="H9907" s="177"/>
    </row>
    <row r="9908" spans="1:8" x14ac:dyDescent="0.25">
      <c r="A9908" s="793"/>
      <c r="E9908" s="176"/>
      <c r="F9908" s="176"/>
      <c r="G9908" s="177"/>
      <c r="H9908" s="177"/>
    </row>
    <row r="9909" spans="1:8" x14ac:dyDescent="0.25">
      <c r="A9909" s="793"/>
      <c r="E9909" s="176"/>
      <c r="F9909" s="176"/>
      <c r="G9909" s="177"/>
      <c r="H9909" s="177"/>
    </row>
    <row r="9910" spans="1:8" x14ac:dyDescent="0.25">
      <c r="A9910" s="793"/>
      <c r="E9910" s="176"/>
      <c r="F9910" s="176"/>
      <c r="G9910" s="177"/>
      <c r="H9910" s="177"/>
    </row>
    <row r="9911" spans="1:8" x14ac:dyDescent="0.25">
      <c r="A9911" s="793"/>
      <c r="E9911" s="176"/>
      <c r="F9911" s="176"/>
      <c r="G9911" s="177"/>
      <c r="H9911" s="177"/>
    </row>
    <row r="9912" spans="1:8" x14ac:dyDescent="0.25">
      <c r="A9912" s="793"/>
      <c r="E9912" s="176"/>
      <c r="F9912" s="176"/>
      <c r="G9912" s="177"/>
      <c r="H9912" s="177"/>
    </row>
    <row r="9913" spans="1:8" x14ac:dyDescent="0.25">
      <c r="A9913" s="793"/>
      <c r="E9913" s="176"/>
      <c r="F9913" s="176"/>
      <c r="G9913" s="177"/>
      <c r="H9913" s="177"/>
    </row>
    <row r="9914" spans="1:8" x14ac:dyDescent="0.25">
      <c r="A9914" s="793"/>
      <c r="E9914" s="176"/>
      <c r="F9914" s="176"/>
      <c r="G9914" s="177"/>
      <c r="H9914" s="177"/>
    </row>
    <row r="9915" spans="1:8" x14ac:dyDescent="0.25">
      <c r="A9915" s="793"/>
      <c r="E9915" s="176"/>
      <c r="F9915" s="176"/>
      <c r="G9915" s="177"/>
      <c r="H9915" s="177"/>
    </row>
    <row r="9916" spans="1:8" x14ac:dyDescent="0.25">
      <c r="A9916" s="793"/>
      <c r="E9916" s="176"/>
      <c r="F9916" s="176"/>
      <c r="G9916" s="177"/>
      <c r="H9916" s="177"/>
    </row>
    <row r="9917" spans="1:8" x14ac:dyDescent="0.25">
      <c r="A9917" s="793"/>
      <c r="E9917" s="176"/>
      <c r="F9917" s="176"/>
      <c r="G9917" s="177"/>
      <c r="H9917" s="177"/>
    </row>
    <row r="9918" spans="1:8" x14ac:dyDescent="0.25">
      <c r="A9918" s="793"/>
      <c r="E9918" s="176"/>
      <c r="F9918" s="176"/>
      <c r="G9918" s="177"/>
      <c r="H9918" s="177"/>
    </row>
    <row r="9919" spans="1:8" x14ac:dyDescent="0.25">
      <c r="A9919" s="793"/>
      <c r="E9919" s="176"/>
      <c r="F9919" s="176"/>
      <c r="G9919" s="177"/>
      <c r="H9919" s="177"/>
    </row>
    <row r="9920" spans="1:8" x14ac:dyDescent="0.25">
      <c r="A9920" s="793"/>
      <c r="E9920" s="176"/>
      <c r="F9920" s="176"/>
      <c r="G9920" s="177"/>
      <c r="H9920" s="177"/>
    </row>
    <row r="9921" spans="1:8" x14ac:dyDescent="0.25">
      <c r="A9921" s="793"/>
      <c r="E9921" s="176"/>
      <c r="F9921" s="176"/>
      <c r="G9921" s="177"/>
      <c r="H9921" s="177"/>
    </row>
    <row r="9922" spans="1:8" x14ac:dyDescent="0.25">
      <c r="A9922" s="793"/>
      <c r="E9922" s="176"/>
      <c r="F9922" s="176"/>
      <c r="G9922" s="177"/>
      <c r="H9922" s="177"/>
    </row>
    <row r="9923" spans="1:8" x14ac:dyDescent="0.25">
      <c r="A9923" s="793"/>
      <c r="E9923" s="176"/>
      <c r="F9923" s="176"/>
      <c r="G9923" s="177"/>
      <c r="H9923" s="177"/>
    </row>
    <row r="9924" spans="1:8" x14ac:dyDescent="0.25">
      <c r="A9924" s="793"/>
      <c r="E9924" s="176"/>
      <c r="F9924" s="176"/>
      <c r="G9924" s="177"/>
      <c r="H9924" s="177"/>
    </row>
    <row r="9925" spans="1:8" x14ac:dyDescent="0.25">
      <c r="A9925" s="793"/>
      <c r="E9925" s="176"/>
      <c r="F9925" s="176"/>
      <c r="G9925" s="177"/>
      <c r="H9925" s="177"/>
    </row>
    <row r="9926" spans="1:8" x14ac:dyDescent="0.25">
      <c r="A9926" s="793"/>
      <c r="E9926" s="176"/>
      <c r="F9926" s="176"/>
      <c r="G9926" s="177"/>
      <c r="H9926" s="177"/>
    </row>
    <row r="9927" spans="1:8" x14ac:dyDescent="0.25">
      <c r="A9927" s="793"/>
      <c r="E9927" s="176"/>
      <c r="F9927" s="176"/>
      <c r="G9927" s="177"/>
      <c r="H9927" s="177"/>
    </row>
    <row r="9928" spans="1:8" x14ac:dyDescent="0.25">
      <c r="A9928" s="793"/>
      <c r="E9928" s="176"/>
      <c r="F9928" s="176"/>
      <c r="G9928" s="177"/>
      <c r="H9928" s="177"/>
    </row>
    <row r="9929" spans="1:8" x14ac:dyDescent="0.25">
      <c r="A9929" s="793"/>
      <c r="E9929" s="176"/>
      <c r="F9929" s="176"/>
      <c r="G9929" s="177"/>
      <c r="H9929" s="177"/>
    </row>
    <row r="9930" spans="1:8" x14ac:dyDescent="0.25">
      <c r="A9930" s="793"/>
      <c r="E9930" s="176"/>
      <c r="F9930" s="176"/>
      <c r="G9930" s="177"/>
      <c r="H9930" s="177"/>
    </row>
    <row r="9931" spans="1:8" x14ac:dyDescent="0.25">
      <c r="A9931" s="793"/>
      <c r="E9931" s="176"/>
      <c r="F9931" s="176"/>
      <c r="G9931" s="177"/>
      <c r="H9931" s="177"/>
    </row>
    <row r="9932" spans="1:8" x14ac:dyDescent="0.25">
      <c r="A9932" s="793"/>
      <c r="E9932" s="176"/>
      <c r="F9932" s="176"/>
      <c r="G9932" s="177"/>
      <c r="H9932" s="177"/>
    </row>
    <row r="9933" spans="1:8" x14ac:dyDescent="0.25">
      <c r="A9933" s="793"/>
      <c r="E9933" s="176"/>
      <c r="F9933" s="176"/>
      <c r="G9933" s="177"/>
      <c r="H9933" s="177"/>
    </row>
    <row r="9934" spans="1:8" x14ac:dyDescent="0.25">
      <c r="A9934" s="793"/>
      <c r="E9934" s="176"/>
      <c r="F9934" s="176"/>
      <c r="G9934" s="177"/>
      <c r="H9934" s="177"/>
    </row>
    <row r="9935" spans="1:8" x14ac:dyDescent="0.25">
      <c r="A9935" s="793"/>
      <c r="E9935" s="176"/>
      <c r="F9935" s="176"/>
      <c r="G9935" s="177"/>
      <c r="H9935" s="177"/>
    </row>
    <row r="9936" spans="1:8" x14ac:dyDescent="0.25">
      <c r="A9936" s="793"/>
      <c r="E9936" s="176"/>
      <c r="F9936" s="176"/>
      <c r="G9936" s="177"/>
      <c r="H9936" s="177"/>
    </row>
    <row r="9937" spans="1:8" x14ac:dyDescent="0.25">
      <c r="A9937" s="793"/>
      <c r="E9937" s="176"/>
      <c r="F9937" s="176"/>
      <c r="G9937" s="177"/>
      <c r="H9937" s="177"/>
    </row>
    <row r="9938" spans="1:8" x14ac:dyDescent="0.25">
      <c r="A9938" s="793"/>
      <c r="E9938" s="176"/>
      <c r="F9938" s="176"/>
      <c r="G9938" s="177"/>
      <c r="H9938" s="177"/>
    </row>
    <row r="9939" spans="1:8" x14ac:dyDescent="0.25">
      <c r="A9939" s="793"/>
      <c r="E9939" s="176"/>
      <c r="F9939" s="176"/>
      <c r="G9939" s="177"/>
      <c r="H9939" s="177"/>
    </row>
    <row r="9940" spans="1:8" x14ac:dyDescent="0.25">
      <c r="A9940" s="793"/>
      <c r="E9940" s="176"/>
      <c r="F9940" s="176"/>
      <c r="G9940" s="177"/>
      <c r="H9940" s="177"/>
    </row>
    <row r="9941" spans="1:8" x14ac:dyDescent="0.25">
      <c r="A9941" s="793"/>
      <c r="E9941" s="176"/>
      <c r="F9941" s="176"/>
      <c r="G9941" s="177"/>
      <c r="H9941" s="177"/>
    </row>
    <row r="9942" spans="1:8" x14ac:dyDescent="0.25">
      <c r="A9942" s="793"/>
      <c r="E9942" s="176"/>
      <c r="F9942" s="176"/>
      <c r="G9942" s="177"/>
      <c r="H9942" s="177"/>
    </row>
    <row r="9943" spans="1:8" x14ac:dyDescent="0.25">
      <c r="A9943" s="793"/>
      <c r="E9943" s="176"/>
      <c r="F9943" s="176"/>
      <c r="G9943" s="177"/>
      <c r="H9943" s="177"/>
    </row>
    <row r="9944" spans="1:8" x14ac:dyDescent="0.25">
      <c r="A9944" s="793"/>
      <c r="E9944" s="176"/>
      <c r="F9944" s="176"/>
      <c r="G9944" s="177"/>
      <c r="H9944" s="177"/>
    </row>
    <row r="9945" spans="1:8" x14ac:dyDescent="0.25">
      <c r="A9945" s="793"/>
      <c r="E9945" s="176"/>
      <c r="F9945" s="176"/>
      <c r="G9945" s="177"/>
      <c r="H9945" s="177"/>
    </row>
    <row r="9946" spans="1:8" x14ac:dyDescent="0.25">
      <c r="A9946" s="793"/>
      <c r="E9946" s="176"/>
      <c r="F9946" s="176"/>
      <c r="G9946" s="177"/>
      <c r="H9946" s="177"/>
    </row>
    <row r="9947" spans="1:8" x14ac:dyDescent="0.25">
      <c r="A9947" s="793"/>
      <c r="E9947" s="176"/>
      <c r="F9947" s="176"/>
      <c r="G9947" s="177"/>
      <c r="H9947" s="177"/>
    </row>
    <row r="9948" spans="1:8" x14ac:dyDescent="0.25">
      <c r="A9948" s="793"/>
      <c r="E9948" s="176"/>
      <c r="F9948" s="176"/>
      <c r="G9948" s="177"/>
      <c r="H9948" s="177"/>
    </row>
    <row r="9949" spans="1:8" x14ac:dyDescent="0.25">
      <c r="A9949" s="793"/>
      <c r="E9949" s="176"/>
      <c r="F9949" s="176"/>
      <c r="G9949" s="177"/>
      <c r="H9949" s="177"/>
    </row>
    <row r="9950" spans="1:8" x14ac:dyDescent="0.25">
      <c r="A9950" s="793"/>
      <c r="E9950" s="176"/>
      <c r="F9950" s="176"/>
      <c r="G9950" s="177"/>
      <c r="H9950" s="177"/>
    </row>
    <row r="9951" spans="1:8" x14ac:dyDescent="0.25">
      <c r="A9951" s="793"/>
      <c r="E9951" s="176"/>
      <c r="F9951" s="176"/>
      <c r="G9951" s="177"/>
      <c r="H9951" s="177"/>
    </row>
    <row r="9952" spans="1:8" x14ac:dyDescent="0.25">
      <c r="A9952" s="793"/>
      <c r="E9952" s="176"/>
      <c r="F9952" s="176"/>
      <c r="G9952" s="177"/>
      <c r="H9952" s="177"/>
    </row>
    <row r="9953" spans="1:8" x14ac:dyDescent="0.25">
      <c r="A9953" s="793"/>
      <c r="E9953" s="176"/>
      <c r="F9953" s="176"/>
      <c r="G9953" s="177"/>
      <c r="H9953" s="177"/>
    </row>
    <row r="9954" spans="1:8" x14ac:dyDescent="0.25">
      <c r="A9954" s="793"/>
      <c r="E9954" s="176"/>
      <c r="F9954" s="176"/>
      <c r="G9954" s="177"/>
      <c r="H9954" s="177"/>
    </row>
    <row r="9955" spans="1:8" x14ac:dyDescent="0.25">
      <c r="A9955" s="793"/>
      <c r="E9955" s="176"/>
      <c r="F9955" s="176"/>
      <c r="G9955" s="177"/>
      <c r="H9955" s="177"/>
    </row>
    <row r="9956" spans="1:8" x14ac:dyDescent="0.25">
      <c r="A9956" s="793"/>
      <c r="E9956" s="176"/>
      <c r="F9956" s="176"/>
      <c r="G9956" s="177"/>
      <c r="H9956" s="177"/>
    </row>
    <row r="9957" spans="1:8" x14ac:dyDescent="0.25">
      <c r="A9957" s="793"/>
      <c r="E9957" s="176"/>
      <c r="F9957" s="176"/>
      <c r="G9957" s="177"/>
      <c r="H9957" s="177"/>
    </row>
    <row r="9958" spans="1:8" x14ac:dyDescent="0.25">
      <c r="A9958" s="793"/>
      <c r="E9958" s="176"/>
      <c r="F9958" s="176"/>
      <c r="G9958" s="177"/>
      <c r="H9958" s="177"/>
    </row>
    <row r="9959" spans="1:8" x14ac:dyDescent="0.25">
      <c r="A9959" s="793"/>
      <c r="E9959" s="176"/>
      <c r="F9959" s="176"/>
      <c r="G9959" s="177"/>
      <c r="H9959" s="177"/>
    </row>
    <row r="9960" spans="1:8" x14ac:dyDescent="0.25">
      <c r="A9960" s="793"/>
      <c r="E9960" s="176"/>
      <c r="F9960" s="176"/>
      <c r="G9960" s="177"/>
      <c r="H9960" s="177"/>
    </row>
    <row r="9961" spans="1:8" x14ac:dyDescent="0.25">
      <c r="A9961" s="793"/>
      <c r="E9961" s="176"/>
      <c r="F9961" s="176"/>
      <c r="G9961" s="177"/>
      <c r="H9961" s="177"/>
    </row>
    <row r="9962" spans="1:8" x14ac:dyDescent="0.25">
      <c r="A9962" s="793"/>
      <c r="E9962" s="176"/>
      <c r="F9962" s="176"/>
      <c r="G9962" s="177"/>
      <c r="H9962" s="177"/>
    </row>
    <row r="9963" spans="1:8" x14ac:dyDescent="0.25">
      <c r="A9963" s="793"/>
      <c r="E9963" s="176"/>
      <c r="F9963" s="176"/>
      <c r="G9963" s="177"/>
      <c r="H9963" s="177"/>
    </row>
    <row r="9964" spans="1:8" x14ac:dyDescent="0.25">
      <c r="A9964" s="793"/>
      <c r="E9964" s="176"/>
      <c r="F9964" s="176"/>
      <c r="G9964" s="177"/>
      <c r="H9964" s="177"/>
    </row>
    <row r="9965" spans="1:8" x14ac:dyDescent="0.25">
      <c r="A9965" s="793"/>
      <c r="E9965" s="176"/>
      <c r="F9965" s="176"/>
      <c r="G9965" s="177"/>
      <c r="H9965" s="177"/>
    </row>
    <row r="9966" spans="1:8" x14ac:dyDescent="0.25">
      <c r="A9966" s="793"/>
      <c r="E9966" s="176"/>
      <c r="F9966" s="176"/>
      <c r="G9966" s="177"/>
      <c r="H9966" s="177"/>
    </row>
    <row r="9967" spans="1:8" x14ac:dyDescent="0.25">
      <c r="A9967" s="793"/>
      <c r="E9967" s="176"/>
      <c r="F9967" s="176"/>
      <c r="G9967" s="177"/>
      <c r="H9967" s="177"/>
    </row>
    <row r="9968" spans="1:8" x14ac:dyDescent="0.25">
      <c r="A9968" s="793"/>
      <c r="E9968" s="176"/>
      <c r="F9968" s="176"/>
      <c r="G9968" s="177"/>
      <c r="H9968" s="177"/>
    </row>
    <row r="9969" spans="1:8" x14ac:dyDescent="0.25">
      <c r="A9969" s="793"/>
      <c r="E9969" s="176"/>
      <c r="F9969" s="176"/>
      <c r="G9969" s="177"/>
      <c r="H9969" s="177"/>
    </row>
    <row r="9970" spans="1:8" x14ac:dyDescent="0.25">
      <c r="A9970" s="793"/>
      <c r="E9970" s="176"/>
      <c r="F9970" s="176"/>
      <c r="G9970" s="177"/>
      <c r="H9970" s="177"/>
    </row>
    <row r="9971" spans="1:8" x14ac:dyDescent="0.25">
      <c r="A9971" s="793"/>
      <c r="E9971" s="176"/>
      <c r="F9971" s="176"/>
      <c r="G9971" s="177"/>
      <c r="H9971" s="177"/>
    </row>
    <row r="9972" spans="1:8" x14ac:dyDescent="0.25">
      <c r="A9972" s="793"/>
      <c r="E9972" s="176"/>
      <c r="F9972" s="176"/>
      <c r="G9972" s="177"/>
      <c r="H9972" s="177"/>
    </row>
    <row r="9973" spans="1:8" x14ac:dyDescent="0.25">
      <c r="A9973" s="793"/>
      <c r="E9973" s="176"/>
      <c r="F9973" s="176"/>
      <c r="G9973" s="177"/>
      <c r="H9973" s="177"/>
    </row>
    <row r="9974" spans="1:8" x14ac:dyDescent="0.25">
      <c r="A9974" s="793"/>
      <c r="E9974" s="176"/>
      <c r="F9974" s="176"/>
      <c r="G9974" s="177"/>
      <c r="H9974" s="177"/>
    </row>
    <row r="9975" spans="1:8" x14ac:dyDescent="0.25">
      <c r="A9975" s="793"/>
      <c r="E9975" s="176"/>
      <c r="F9975" s="176"/>
      <c r="G9975" s="177"/>
      <c r="H9975" s="177"/>
    </row>
    <row r="9976" spans="1:8" x14ac:dyDescent="0.25">
      <c r="A9976" s="793"/>
      <c r="E9976" s="176"/>
      <c r="F9976" s="176"/>
      <c r="G9976" s="177"/>
      <c r="H9976" s="177"/>
    </row>
    <row r="9977" spans="1:8" x14ac:dyDescent="0.25">
      <c r="A9977" s="793"/>
      <c r="E9977" s="176"/>
      <c r="F9977" s="176"/>
      <c r="G9977" s="177"/>
      <c r="H9977" s="177"/>
    </row>
    <row r="9978" spans="1:8" x14ac:dyDescent="0.25">
      <c r="A9978" s="793"/>
      <c r="E9978" s="176"/>
      <c r="F9978" s="176"/>
      <c r="G9978" s="177"/>
      <c r="H9978" s="177"/>
    </row>
    <row r="9979" spans="1:8" x14ac:dyDescent="0.25">
      <c r="A9979" s="793"/>
      <c r="E9979" s="176"/>
      <c r="F9979" s="176"/>
      <c r="G9979" s="177"/>
      <c r="H9979" s="177"/>
    </row>
    <row r="9980" spans="1:8" x14ac:dyDescent="0.25">
      <c r="A9980" s="793"/>
      <c r="E9980" s="176"/>
      <c r="F9980" s="176"/>
      <c r="G9980" s="177"/>
      <c r="H9980" s="177"/>
    </row>
    <row r="9981" spans="1:8" x14ac:dyDescent="0.25">
      <c r="A9981" s="793"/>
      <c r="E9981" s="176"/>
      <c r="F9981" s="176"/>
      <c r="G9981" s="177"/>
      <c r="H9981" s="177"/>
    </row>
    <row r="9982" spans="1:8" x14ac:dyDescent="0.25">
      <c r="A9982" s="793"/>
      <c r="E9982" s="176"/>
      <c r="F9982" s="176"/>
      <c r="G9982" s="177"/>
      <c r="H9982" s="177"/>
    </row>
    <row r="9983" spans="1:8" x14ac:dyDescent="0.25">
      <c r="A9983" s="793"/>
      <c r="E9983" s="176"/>
      <c r="F9983" s="176"/>
      <c r="G9983" s="177"/>
      <c r="H9983" s="177"/>
    </row>
    <row r="9984" spans="1:8" x14ac:dyDescent="0.25">
      <c r="A9984" s="793"/>
      <c r="E9984" s="176"/>
      <c r="F9984" s="176"/>
      <c r="G9984" s="177"/>
      <c r="H9984" s="177"/>
    </row>
    <row r="9985" spans="1:8" x14ac:dyDescent="0.25">
      <c r="A9985" s="793"/>
      <c r="E9985" s="176"/>
      <c r="F9985" s="176"/>
      <c r="G9985" s="177"/>
      <c r="H9985" s="177"/>
    </row>
    <row r="9986" spans="1:8" x14ac:dyDescent="0.25">
      <c r="A9986" s="793"/>
      <c r="E9986" s="176"/>
      <c r="F9986" s="176"/>
      <c r="G9986" s="177"/>
      <c r="H9986" s="177"/>
    </row>
    <row r="9987" spans="1:8" x14ac:dyDescent="0.25">
      <c r="A9987" s="793"/>
      <c r="E9987" s="176"/>
      <c r="F9987" s="176"/>
      <c r="G9987" s="177"/>
      <c r="H9987" s="177"/>
    </row>
    <row r="9988" spans="1:8" x14ac:dyDescent="0.25">
      <c r="A9988" s="793"/>
      <c r="E9988" s="176"/>
      <c r="F9988" s="176"/>
      <c r="G9988" s="177"/>
      <c r="H9988" s="177"/>
    </row>
    <row r="9989" spans="1:8" x14ac:dyDescent="0.25">
      <c r="A9989" s="793"/>
      <c r="E9989" s="176"/>
      <c r="F9989" s="176"/>
      <c r="G9989" s="177"/>
      <c r="H9989" s="177"/>
    </row>
    <row r="9990" spans="1:8" x14ac:dyDescent="0.25">
      <c r="A9990" s="793"/>
      <c r="E9990" s="176"/>
      <c r="F9990" s="176"/>
      <c r="G9990" s="177"/>
      <c r="H9990" s="177"/>
    </row>
    <row r="9991" spans="1:8" x14ac:dyDescent="0.25">
      <c r="A9991" s="793"/>
      <c r="E9991" s="176"/>
      <c r="F9991" s="176"/>
      <c r="G9991" s="177"/>
      <c r="H9991" s="177"/>
    </row>
    <row r="9992" spans="1:8" x14ac:dyDescent="0.25">
      <c r="A9992" s="793"/>
      <c r="E9992" s="176"/>
      <c r="F9992" s="176"/>
      <c r="G9992" s="177"/>
      <c r="H9992" s="177"/>
    </row>
    <row r="9993" spans="1:8" x14ac:dyDescent="0.25">
      <c r="A9993" s="793"/>
      <c r="E9993" s="176"/>
      <c r="F9993" s="176"/>
      <c r="G9993" s="177"/>
      <c r="H9993" s="177"/>
    </row>
    <row r="9994" spans="1:8" x14ac:dyDescent="0.25">
      <c r="A9994" s="793"/>
      <c r="E9994" s="176"/>
      <c r="F9994" s="176"/>
      <c r="G9994" s="177"/>
      <c r="H9994" s="177"/>
    </row>
    <row r="9995" spans="1:8" x14ac:dyDescent="0.25">
      <c r="A9995" s="793"/>
      <c r="E9995" s="176"/>
      <c r="F9995" s="176"/>
      <c r="G9995" s="177"/>
      <c r="H9995" s="177"/>
    </row>
    <row r="9996" spans="1:8" x14ac:dyDescent="0.25">
      <c r="A9996" s="793"/>
      <c r="E9996" s="176"/>
      <c r="F9996" s="176"/>
      <c r="G9996" s="177"/>
      <c r="H9996" s="177"/>
    </row>
    <row r="9997" spans="1:8" x14ac:dyDescent="0.25">
      <c r="A9997" s="793"/>
      <c r="E9997" s="176"/>
      <c r="F9997" s="176"/>
      <c r="G9997" s="177"/>
      <c r="H9997" s="177"/>
    </row>
    <row r="9998" spans="1:8" x14ac:dyDescent="0.25">
      <c r="A9998" s="793"/>
      <c r="E9998" s="176"/>
      <c r="F9998" s="176"/>
      <c r="G9998" s="177"/>
      <c r="H9998" s="177"/>
    </row>
    <row r="9999" spans="1:8" x14ac:dyDescent="0.25">
      <c r="A9999" s="793"/>
      <c r="E9999" s="176"/>
      <c r="F9999" s="176"/>
      <c r="G9999" s="177"/>
      <c r="H9999" s="177"/>
    </row>
    <row r="10000" spans="1:8" x14ac:dyDescent="0.25">
      <c r="A10000" s="793"/>
      <c r="E10000" s="176"/>
      <c r="F10000" s="176"/>
      <c r="G10000" s="177"/>
      <c r="H10000" s="177"/>
    </row>
    <row r="10001" spans="1:8" x14ac:dyDescent="0.25">
      <c r="A10001" s="793"/>
      <c r="E10001" s="176"/>
      <c r="F10001" s="176"/>
      <c r="G10001" s="177"/>
      <c r="H10001" s="177"/>
    </row>
    <row r="10002" spans="1:8" x14ac:dyDescent="0.25">
      <c r="A10002" s="793"/>
      <c r="E10002" s="176"/>
      <c r="F10002" s="176"/>
      <c r="G10002" s="177"/>
      <c r="H10002" s="177"/>
    </row>
    <row r="10003" spans="1:8" x14ac:dyDescent="0.25">
      <c r="A10003" s="793"/>
      <c r="E10003" s="176"/>
      <c r="F10003" s="176"/>
      <c r="G10003" s="177"/>
      <c r="H10003" s="177"/>
    </row>
    <row r="10004" spans="1:8" x14ac:dyDescent="0.25">
      <c r="A10004" s="793"/>
      <c r="E10004" s="176"/>
      <c r="F10004" s="176"/>
      <c r="G10004" s="177"/>
      <c r="H10004" s="177"/>
    </row>
    <row r="10005" spans="1:8" x14ac:dyDescent="0.25">
      <c r="A10005" s="793"/>
      <c r="E10005" s="176"/>
      <c r="F10005" s="176"/>
      <c r="G10005" s="177"/>
      <c r="H10005" s="177"/>
    </row>
    <row r="10006" spans="1:8" x14ac:dyDescent="0.25">
      <c r="A10006" s="793"/>
      <c r="E10006" s="176"/>
      <c r="F10006" s="176"/>
      <c r="G10006" s="177"/>
      <c r="H10006" s="177"/>
    </row>
    <row r="10007" spans="1:8" x14ac:dyDescent="0.25">
      <c r="A10007" s="793"/>
      <c r="E10007" s="176"/>
      <c r="F10007" s="176"/>
      <c r="G10007" s="177"/>
      <c r="H10007" s="177"/>
    </row>
    <row r="10008" spans="1:8" x14ac:dyDescent="0.25">
      <c r="A10008" s="793"/>
      <c r="E10008" s="176"/>
      <c r="F10008" s="176"/>
      <c r="G10008" s="177"/>
      <c r="H10008" s="177"/>
    </row>
    <row r="10009" spans="1:8" x14ac:dyDescent="0.25">
      <c r="A10009" s="793"/>
      <c r="E10009" s="176"/>
      <c r="F10009" s="176"/>
      <c r="G10009" s="177"/>
      <c r="H10009" s="177"/>
    </row>
    <row r="10010" spans="1:8" x14ac:dyDescent="0.25">
      <c r="A10010" s="793"/>
      <c r="E10010" s="176"/>
      <c r="F10010" s="176"/>
      <c r="G10010" s="177"/>
      <c r="H10010" s="177"/>
    </row>
    <row r="10011" spans="1:8" x14ac:dyDescent="0.25">
      <c r="A10011" s="793"/>
      <c r="E10011" s="176"/>
      <c r="F10011" s="176"/>
      <c r="G10011" s="177"/>
      <c r="H10011" s="177"/>
    </row>
    <row r="10012" spans="1:8" x14ac:dyDescent="0.25">
      <c r="A10012" s="793"/>
      <c r="E10012" s="176"/>
      <c r="F10012" s="176"/>
      <c r="G10012" s="177"/>
      <c r="H10012" s="177"/>
    </row>
    <row r="10013" spans="1:8" x14ac:dyDescent="0.25">
      <c r="A10013" s="793"/>
      <c r="E10013" s="176"/>
      <c r="F10013" s="176"/>
      <c r="G10013" s="177"/>
      <c r="H10013" s="177"/>
    </row>
    <row r="10014" spans="1:8" x14ac:dyDescent="0.25">
      <c r="A10014" s="793"/>
      <c r="E10014" s="176"/>
      <c r="F10014" s="176"/>
      <c r="G10014" s="177"/>
      <c r="H10014" s="177"/>
    </row>
    <row r="10015" spans="1:8" x14ac:dyDescent="0.25">
      <c r="A10015" s="793"/>
      <c r="E10015" s="176"/>
      <c r="F10015" s="176"/>
      <c r="G10015" s="177"/>
      <c r="H10015" s="177"/>
    </row>
    <row r="10016" spans="1:8" x14ac:dyDescent="0.25">
      <c r="A10016" s="793"/>
      <c r="E10016" s="176"/>
      <c r="F10016" s="176"/>
      <c r="G10016" s="177"/>
      <c r="H10016" s="177"/>
    </row>
    <row r="10017" spans="1:8" x14ac:dyDescent="0.25">
      <c r="A10017" s="793"/>
      <c r="E10017" s="176"/>
      <c r="F10017" s="176"/>
      <c r="G10017" s="177"/>
      <c r="H10017" s="177"/>
    </row>
    <row r="10018" spans="1:8" x14ac:dyDescent="0.25">
      <c r="A10018" s="793"/>
      <c r="E10018" s="176"/>
      <c r="F10018" s="176"/>
      <c r="G10018" s="177"/>
      <c r="H10018" s="177"/>
    </row>
    <row r="10019" spans="1:8" x14ac:dyDescent="0.25">
      <c r="A10019" s="793"/>
      <c r="E10019" s="176"/>
      <c r="F10019" s="176"/>
      <c r="G10019" s="177"/>
      <c r="H10019" s="177"/>
    </row>
    <row r="10020" spans="1:8" x14ac:dyDescent="0.25">
      <c r="A10020" s="793"/>
      <c r="E10020" s="176"/>
      <c r="F10020" s="176"/>
      <c r="G10020" s="177"/>
      <c r="H10020" s="177"/>
    </row>
    <row r="10021" spans="1:8" x14ac:dyDescent="0.25">
      <c r="A10021" s="793"/>
      <c r="E10021" s="176"/>
      <c r="F10021" s="176"/>
      <c r="G10021" s="177"/>
      <c r="H10021" s="177"/>
    </row>
    <row r="10022" spans="1:8" x14ac:dyDescent="0.25">
      <c r="A10022" s="793"/>
      <c r="E10022" s="176"/>
      <c r="F10022" s="176"/>
      <c r="G10022" s="177"/>
      <c r="H10022" s="177"/>
    </row>
    <row r="10023" spans="1:8" x14ac:dyDescent="0.25">
      <c r="A10023" s="793"/>
      <c r="E10023" s="176"/>
      <c r="F10023" s="176"/>
      <c r="G10023" s="177"/>
      <c r="H10023" s="177"/>
    </row>
    <row r="10024" spans="1:8" x14ac:dyDescent="0.25">
      <c r="A10024" s="793"/>
      <c r="E10024" s="176"/>
      <c r="F10024" s="176"/>
      <c r="G10024" s="177"/>
      <c r="H10024" s="177"/>
    </row>
    <row r="10025" spans="1:8" x14ac:dyDescent="0.25">
      <c r="A10025" s="793"/>
      <c r="E10025" s="176"/>
      <c r="F10025" s="176"/>
      <c r="G10025" s="177"/>
      <c r="H10025" s="177"/>
    </row>
    <row r="10026" spans="1:8" x14ac:dyDescent="0.25">
      <c r="A10026" s="793"/>
      <c r="E10026" s="176"/>
      <c r="F10026" s="176"/>
      <c r="G10026" s="177"/>
      <c r="H10026" s="177"/>
    </row>
    <row r="10027" spans="1:8" x14ac:dyDescent="0.25">
      <c r="A10027" s="793"/>
      <c r="E10027" s="176"/>
      <c r="F10027" s="176"/>
      <c r="G10027" s="177"/>
      <c r="H10027" s="177"/>
    </row>
    <row r="10028" spans="1:8" x14ac:dyDescent="0.25">
      <c r="A10028" s="793"/>
      <c r="E10028" s="176"/>
      <c r="F10028" s="176"/>
      <c r="G10028" s="177"/>
      <c r="H10028" s="177"/>
    </row>
    <row r="10029" spans="1:8" x14ac:dyDescent="0.25">
      <c r="A10029" s="793"/>
      <c r="E10029" s="176"/>
      <c r="F10029" s="176"/>
      <c r="G10029" s="177"/>
      <c r="H10029" s="177"/>
    </row>
    <row r="10030" spans="1:8" x14ac:dyDescent="0.25">
      <c r="A10030" s="793"/>
      <c r="E10030" s="176"/>
      <c r="F10030" s="176"/>
      <c r="G10030" s="177"/>
      <c r="H10030" s="177"/>
    </row>
    <row r="10031" spans="1:8" x14ac:dyDescent="0.25">
      <c r="A10031" s="793"/>
      <c r="E10031" s="176"/>
      <c r="F10031" s="176"/>
      <c r="G10031" s="177"/>
      <c r="H10031" s="177"/>
    </row>
    <row r="10032" spans="1:8" x14ac:dyDescent="0.25">
      <c r="A10032" s="793"/>
      <c r="E10032" s="176"/>
      <c r="F10032" s="176"/>
      <c r="G10032" s="177"/>
      <c r="H10032" s="177"/>
    </row>
    <row r="10033" spans="1:8" x14ac:dyDescent="0.25">
      <c r="A10033" s="793"/>
      <c r="E10033" s="176"/>
      <c r="F10033" s="176"/>
      <c r="G10033" s="177"/>
      <c r="H10033" s="177"/>
    </row>
    <row r="10034" spans="1:8" x14ac:dyDescent="0.25">
      <c r="A10034" s="793"/>
      <c r="E10034" s="176"/>
      <c r="F10034" s="176"/>
      <c r="G10034" s="177"/>
      <c r="H10034" s="177"/>
    </row>
    <row r="10035" spans="1:8" x14ac:dyDescent="0.25">
      <c r="A10035" s="793"/>
      <c r="E10035" s="176"/>
      <c r="F10035" s="176"/>
      <c r="G10035" s="177"/>
      <c r="H10035" s="177"/>
    </row>
    <row r="10036" spans="1:8" x14ac:dyDescent="0.25">
      <c r="A10036" s="793"/>
      <c r="E10036" s="176"/>
      <c r="F10036" s="176"/>
      <c r="G10036" s="177"/>
      <c r="H10036" s="177"/>
    </row>
    <row r="10037" spans="1:8" x14ac:dyDescent="0.25">
      <c r="A10037" s="793"/>
      <c r="E10037" s="176"/>
      <c r="F10037" s="176"/>
      <c r="G10037" s="177"/>
      <c r="H10037" s="177"/>
    </row>
    <row r="10038" spans="1:8" x14ac:dyDescent="0.25">
      <c r="A10038" s="793"/>
      <c r="E10038" s="176"/>
      <c r="F10038" s="176"/>
      <c r="G10038" s="177"/>
      <c r="H10038" s="177"/>
    </row>
    <row r="10039" spans="1:8" x14ac:dyDescent="0.25">
      <c r="A10039" s="793"/>
      <c r="E10039" s="176"/>
      <c r="F10039" s="176"/>
      <c r="G10039" s="177"/>
      <c r="H10039" s="177"/>
    </row>
    <row r="10040" spans="1:8" x14ac:dyDescent="0.25">
      <c r="A10040" s="793"/>
      <c r="E10040" s="176"/>
      <c r="F10040" s="176"/>
      <c r="G10040" s="177"/>
      <c r="H10040" s="177"/>
    </row>
    <row r="10041" spans="1:8" x14ac:dyDescent="0.25">
      <c r="A10041" s="793"/>
      <c r="E10041" s="176"/>
      <c r="F10041" s="176"/>
      <c r="G10041" s="177"/>
      <c r="H10041" s="177"/>
    </row>
    <row r="10042" spans="1:8" x14ac:dyDescent="0.25">
      <c r="A10042" s="793"/>
      <c r="E10042" s="176"/>
      <c r="F10042" s="176"/>
      <c r="G10042" s="177"/>
      <c r="H10042" s="177"/>
    </row>
    <row r="10043" spans="1:8" x14ac:dyDescent="0.25">
      <c r="A10043" s="793"/>
      <c r="E10043" s="176"/>
      <c r="F10043" s="176"/>
      <c r="G10043" s="177"/>
      <c r="H10043" s="177"/>
    </row>
    <row r="10044" spans="1:8" x14ac:dyDescent="0.25">
      <c r="A10044" s="793"/>
      <c r="E10044" s="176"/>
      <c r="F10044" s="176"/>
      <c r="G10044" s="177"/>
      <c r="H10044" s="177"/>
    </row>
    <row r="10045" spans="1:8" x14ac:dyDescent="0.25">
      <c r="A10045" s="793"/>
      <c r="E10045" s="176"/>
      <c r="F10045" s="176"/>
      <c r="G10045" s="177"/>
      <c r="H10045" s="177"/>
    </row>
    <row r="10046" spans="1:8" x14ac:dyDescent="0.25">
      <c r="A10046" s="793"/>
      <c r="E10046" s="176"/>
      <c r="F10046" s="176"/>
      <c r="G10046" s="177"/>
      <c r="H10046" s="177"/>
    </row>
    <row r="10047" spans="1:8" x14ac:dyDescent="0.25">
      <c r="A10047" s="793"/>
      <c r="E10047" s="176"/>
      <c r="F10047" s="176"/>
      <c r="G10047" s="177"/>
      <c r="H10047" s="177"/>
    </row>
    <row r="10048" spans="1:8" x14ac:dyDescent="0.25">
      <c r="A10048" s="793"/>
      <c r="E10048" s="176"/>
      <c r="F10048" s="176"/>
      <c r="G10048" s="177"/>
      <c r="H10048" s="177"/>
    </row>
    <row r="10049" spans="1:8" x14ac:dyDescent="0.25">
      <c r="A10049" s="793"/>
      <c r="E10049" s="176"/>
      <c r="F10049" s="176"/>
      <c r="G10049" s="177"/>
      <c r="H10049" s="177"/>
    </row>
    <row r="10050" spans="1:8" x14ac:dyDescent="0.25">
      <c r="A10050" s="793"/>
      <c r="E10050" s="176"/>
      <c r="F10050" s="176"/>
      <c r="G10050" s="177"/>
      <c r="H10050" s="177"/>
    </row>
    <row r="10051" spans="1:8" x14ac:dyDescent="0.25">
      <c r="A10051" s="793"/>
      <c r="E10051" s="176"/>
      <c r="F10051" s="176"/>
      <c r="G10051" s="177"/>
      <c r="H10051" s="177"/>
    </row>
    <row r="10052" spans="1:8" x14ac:dyDescent="0.25">
      <c r="A10052" s="793"/>
      <c r="E10052" s="176"/>
      <c r="F10052" s="176"/>
      <c r="G10052" s="177"/>
      <c r="H10052" s="177"/>
    </row>
    <row r="10053" spans="1:8" x14ac:dyDescent="0.25">
      <c r="A10053" s="793"/>
      <c r="E10053" s="176"/>
      <c r="F10053" s="176"/>
      <c r="G10053" s="177"/>
      <c r="H10053" s="177"/>
    </row>
    <row r="10054" spans="1:8" x14ac:dyDescent="0.25">
      <c r="A10054" s="793"/>
      <c r="E10054" s="176"/>
      <c r="F10054" s="176"/>
      <c r="G10054" s="177"/>
      <c r="H10054" s="177"/>
    </row>
    <row r="10055" spans="1:8" x14ac:dyDescent="0.25">
      <c r="A10055" s="793"/>
      <c r="E10055" s="176"/>
      <c r="F10055" s="176"/>
      <c r="G10055" s="177"/>
      <c r="H10055" s="177"/>
    </row>
    <row r="10056" spans="1:8" x14ac:dyDescent="0.25">
      <c r="A10056" s="793"/>
      <c r="E10056" s="176"/>
      <c r="F10056" s="176"/>
      <c r="G10056" s="177"/>
      <c r="H10056" s="177"/>
    </row>
    <row r="10057" spans="1:8" x14ac:dyDescent="0.25">
      <c r="A10057" s="793"/>
      <c r="E10057" s="176"/>
      <c r="F10057" s="176"/>
      <c r="G10057" s="177"/>
      <c r="H10057" s="177"/>
    </row>
    <row r="10058" spans="1:8" x14ac:dyDescent="0.25">
      <c r="A10058" s="793"/>
      <c r="E10058" s="176"/>
      <c r="F10058" s="176"/>
      <c r="G10058" s="177"/>
      <c r="H10058" s="177"/>
    </row>
    <row r="10059" spans="1:8" x14ac:dyDescent="0.25">
      <c r="A10059" s="793"/>
      <c r="E10059" s="176"/>
      <c r="F10059" s="176"/>
      <c r="G10059" s="177"/>
      <c r="H10059" s="177"/>
    </row>
    <row r="10060" spans="1:8" x14ac:dyDescent="0.25">
      <c r="A10060" s="793"/>
      <c r="E10060" s="176"/>
      <c r="F10060" s="176"/>
      <c r="G10060" s="177"/>
      <c r="H10060" s="177"/>
    </row>
    <row r="10061" spans="1:8" x14ac:dyDescent="0.25">
      <c r="A10061" s="793"/>
      <c r="E10061" s="176"/>
      <c r="F10061" s="176"/>
      <c r="G10061" s="177"/>
      <c r="H10061" s="177"/>
    </row>
    <row r="10062" spans="1:8" x14ac:dyDescent="0.25">
      <c r="A10062" s="793"/>
      <c r="E10062" s="176"/>
      <c r="F10062" s="176"/>
      <c r="G10062" s="177"/>
      <c r="H10062" s="177"/>
    </row>
    <row r="10063" spans="1:8" x14ac:dyDescent="0.25">
      <c r="A10063" s="793"/>
      <c r="E10063" s="176"/>
      <c r="F10063" s="176"/>
      <c r="G10063" s="177"/>
      <c r="H10063" s="177"/>
    </row>
    <row r="10064" spans="1:8" x14ac:dyDescent="0.25">
      <c r="A10064" s="793"/>
      <c r="E10064" s="176"/>
      <c r="F10064" s="176"/>
      <c r="G10064" s="177"/>
      <c r="H10064" s="177"/>
    </row>
    <row r="10065" spans="1:8" x14ac:dyDescent="0.25">
      <c r="A10065" s="793"/>
      <c r="E10065" s="176"/>
      <c r="F10065" s="176"/>
      <c r="G10065" s="177"/>
      <c r="H10065" s="177"/>
    </row>
    <row r="10066" spans="1:8" x14ac:dyDescent="0.25">
      <c r="A10066" s="793"/>
      <c r="E10066" s="176"/>
      <c r="F10066" s="176"/>
      <c r="G10066" s="177"/>
      <c r="H10066" s="177"/>
    </row>
    <row r="10067" spans="1:8" x14ac:dyDescent="0.25">
      <c r="A10067" s="793"/>
      <c r="E10067" s="176"/>
      <c r="F10067" s="176"/>
      <c r="G10067" s="177"/>
      <c r="H10067" s="177"/>
    </row>
    <row r="10068" spans="1:8" x14ac:dyDescent="0.25">
      <c r="A10068" s="793"/>
      <c r="E10068" s="176"/>
      <c r="F10068" s="176"/>
      <c r="G10068" s="177"/>
      <c r="H10068" s="177"/>
    </row>
    <row r="10069" spans="1:8" x14ac:dyDescent="0.25">
      <c r="A10069" s="793"/>
      <c r="E10069" s="176"/>
      <c r="F10069" s="176"/>
      <c r="G10069" s="177"/>
      <c r="H10069" s="177"/>
    </row>
    <row r="10070" spans="1:8" x14ac:dyDescent="0.25">
      <c r="A10070" s="793"/>
      <c r="E10070" s="176"/>
      <c r="F10070" s="176"/>
      <c r="G10070" s="177"/>
      <c r="H10070" s="177"/>
    </row>
    <row r="10071" spans="1:8" x14ac:dyDescent="0.25">
      <c r="A10071" s="793"/>
      <c r="E10071" s="176"/>
      <c r="F10071" s="176"/>
      <c r="G10071" s="177"/>
      <c r="H10071" s="177"/>
    </row>
    <row r="10072" spans="1:8" x14ac:dyDescent="0.25">
      <c r="A10072" s="793"/>
      <c r="E10072" s="176"/>
      <c r="F10072" s="176"/>
      <c r="G10072" s="177"/>
      <c r="H10072" s="177"/>
    </row>
    <row r="10073" spans="1:8" x14ac:dyDescent="0.25">
      <c r="A10073" s="793"/>
      <c r="E10073" s="176"/>
      <c r="F10073" s="176"/>
      <c r="G10073" s="177"/>
      <c r="H10073" s="177"/>
    </row>
    <row r="10074" spans="1:8" x14ac:dyDescent="0.25">
      <c r="A10074" s="793"/>
      <c r="E10074" s="176"/>
      <c r="F10074" s="176"/>
      <c r="G10074" s="177"/>
      <c r="H10074" s="177"/>
    </row>
    <row r="10075" spans="1:8" x14ac:dyDescent="0.25">
      <c r="A10075" s="793"/>
      <c r="E10075" s="176"/>
      <c r="F10075" s="176"/>
      <c r="G10075" s="177"/>
      <c r="H10075" s="177"/>
    </row>
    <row r="10076" spans="1:8" x14ac:dyDescent="0.25">
      <c r="A10076" s="793"/>
      <c r="E10076" s="176"/>
      <c r="F10076" s="176"/>
      <c r="G10076" s="177"/>
      <c r="H10076" s="177"/>
    </row>
    <row r="10077" spans="1:8" x14ac:dyDescent="0.25">
      <c r="A10077" s="793"/>
      <c r="E10077" s="176"/>
      <c r="F10077" s="176"/>
      <c r="G10077" s="177"/>
      <c r="H10077" s="177"/>
    </row>
    <row r="10078" spans="1:8" x14ac:dyDescent="0.25">
      <c r="A10078" s="793"/>
      <c r="E10078" s="176"/>
      <c r="F10078" s="176"/>
      <c r="G10078" s="177"/>
      <c r="H10078" s="177"/>
    </row>
    <row r="10079" spans="1:8" x14ac:dyDescent="0.25">
      <c r="A10079" s="793"/>
      <c r="E10079" s="176"/>
      <c r="F10079" s="176"/>
      <c r="G10079" s="177"/>
      <c r="H10079" s="177"/>
    </row>
    <row r="10080" spans="1:8" x14ac:dyDescent="0.25">
      <c r="A10080" s="793"/>
      <c r="E10080" s="176"/>
      <c r="F10080" s="176"/>
      <c r="G10080" s="177"/>
      <c r="H10080" s="177"/>
    </row>
    <row r="10081" spans="1:8" x14ac:dyDescent="0.25">
      <c r="A10081" s="793"/>
      <c r="E10081" s="176"/>
      <c r="F10081" s="176"/>
      <c r="G10081" s="177"/>
      <c r="H10081" s="177"/>
    </row>
    <row r="10082" spans="1:8" x14ac:dyDescent="0.25">
      <c r="A10082" s="793"/>
      <c r="E10082" s="176"/>
      <c r="F10082" s="176"/>
      <c r="G10082" s="177"/>
      <c r="H10082" s="177"/>
    </row>
    <row r="10083" spans="1:8" x14ac:dyDescent="0.25">
      <c r="A10083" s="793"/>
      <c r="E10083" s="176"/>
      <c r="F10083" s="176"/>
      <c r="G10083" s="177"/>
      <c r="H10083" s="177"/>
    </row>
    <row r="10084" spans="1:8" x14ac:dyDescent="0.25">
      <c r="A10084" s="793"/>
      <c r="E10084" s="176"/>
      <c r="F10084" s="176"/>
      <c r="G10084" s="177"/>
      <c r="H10084" s="177"/>
    </row>
    <row r="10085" spans="1:8" x14ac:dyDescent="0.25">
      <c r="A10085" s="793"/>
      <c r="E10085" s="176"/>
      <c r="F10085" s="176"/>
      <c r="G10085" s="177"/>
      <c r="H10085" s="177"/>
    </row>
    <row r="10086" spans="1:8" x14ac:dyDescent="0.25">
      <c r="A10086" s="793"/>
      <c r="E10086" s="176"/>
      <c r="F10086" s="176"/>
      <c r="G10086" s="177"/>
      <c r="H10086" s="177"/>
    </row>
    <row r="10087" spans="1:8" x14ac:dyDescent="0.25">
      <c r="A10087" s="793"/>
      <c r="E10087" s="176"/>
      <c r="F10087" s="176"/>
      <c r="G10087" s="177"/>
      <c r="H10087" s="177"/>
    </row>
    <row r="10088" spans="1:8" x14ac:dyDescent="0.25">
      <c r="A10088" s="793"/>
      <c r="E10088" s="176"/>
      <c r="F10088" s="176"/>
      <c r="G10088" s="177"/>
      <c r="H10088" s="177"/>
    </row>
    <row r="10089" spans="1:8" x14ac:dyDescent="0.25">
      <c r="A10089" s="793"/>
      <c r="E10089" s="176"/>
      <c r="F10089" s="176"/>
      <c r="G10089" s="177"/>
      <c r="H10089" s="177"/>
    </row>
    <row r="10090" spans="1:8" x14ac:dyDescent="0.25">
      <c r="A10090" s="793"/>
      <c r="E10090" s="176"/>
      <c r="F10090" s="176"/>
      <c r="G10090" s="177"/>
      <c r="H10090" s="177"/>
    </row>
    <row r="10091" spans="1:8" x14ac:dyDescent="0.25">
      <c r="A10091" s="793"/>
      <c r="E10091" s="176"/>
      <c r="F10091" s="176"/>
      <c r="G10091" s="177"/>
      <c r="H10091" s="177"/>
    </row>
    <row r="10092" spans="1:8" x14ac:dyDescent="0.25">
      <c r="A10092" s="793"/>
      <c r="E10092" s="176"/>
      <c r="F10092" s="176"/>
      <c r="G10092" s="177"/>
      <c r="H10092" s="177"/>
    </row>
    <row r="10093" spans="1:8" x14ac:dyDescent="0.25">
      <c r="A10093" s="793"/>
      <c r="E10093" s="176"/>
      <c r="F10093" s="176"/>
      <c r="G10093" s="177"/>
      <c r="H10093" s="177"/>
    </row>
    <row r="10094" spans="1:8" x14ac:dyDescent="0.25">
      <c r="A10094" s="793"/>
      <c r="E10094" s="176"/>
      <c r="F10094" s="176"/>
      <c r="G10094" s="177"/>
      <c r="H10094" s="177"/>
    </row>
    <row r="10095" spans="1:8" x14ac:dyDescent="0.25">
      <c r="A10095" s="793"/>
      <c r="E10095" s="176"/>
      <c r="F10095" s="176"/>
      <c r="G10095" s="177"/>
      <c r="H10095" s="177"/>
    </row>
    <row r="10096" spans="1:8" x14ac:dyDescent="0.25">
      <c r="A10096" s="793"/>
      <c r="E10096" s="176"/>
      <c r="F10096" s="176"/>
      <c r="G10096" s="177"/>
      <c r="H10096" s="177"/>
    </row>
    <row r="10097" spans="1:8" x14ac:dyDescent="0.25">
      <c r="A10097" s="793"/>
      <c r="E10097" s="176"/>
      <c r="F10097" s="176"/>
      <c r="G10097" s="177"/>
      <c r="H10097" s="177"/>
    </row>
    <row r="10098" spans="1:8" x14ac:dyDescent="0.25">
      <c r="A10098" s="793"/>
      <c r="E10098" s="176"/>
      <c r="F10098" s="176"/>
      <c r="G10098" s="177"/>
      <c r="H10098" s="177"/>
    </row>
    <row r="10099" spans="1:8" x14ac:dyDescent="0.25">
      <c r="A10099" s="793"/>
      <c r="E10099" s="176"/>
      <c r="F10099" s="176"/>
      <c r="G10099" s="177"/>
      <c r="H10099" s="177"/>
    </row>
    <row r="10100" spans="1:8" x14ac:dyDescent="0.25">
      <c r="A10100" s="793"/>
      <c r="E10100" s="176"/>
      <c r="F10100" s="176"/>
      <c r="G10100" s="177"/>
      <c r="H10100" s="177"/>
    </row>
    <row r="10101" spans="1:8" x14ac:dyDescent="0.25">
      <c r="A10101" s="793"/>
      <c r="E10101" s="176"/>
      <c r="F10101" s="176"/>
      <c r="G10101" s="177"/>
      <c r="H10101" s="177"/>
    </row>
    <row r="10102" spans="1:8" x14ac:dyDescent="0.25">
      <c r="A10102" s="793"/>
      <c r="E10102" s="176"/>
      <c r="F10102" s="176"/>
      <c r="G10102" s="177"/>
      <c r="H10102" s="177"/>
    </row>
    <row r="10103" spans="1:8" x14ac:dyDescent="0.25">
      <c r="A10103" s="793"/>
      <c r="E10103" s="176"/>
      <c r="F10103" s="176"/>
      <c r="G10103" s="177"/>
      <c r="H10103" s="177"/>
    </row>
    <row r="10104" spans="1:8" x14ac:dyDescent="0.25">
      <c r="A10104" s="793"/>
      <c r="E10104" s="176"/>
      <c r="F10104" s="176"/>
      <c r="G10104" s="177"/>
      <c r="H10104" s="177"/>
    </row>
    <row r="10105" spans="1:8" x14ac:dyDescent="0.25">
      <c r="A10105" s="793"/>
      <c r="E10105" s="176"/>
      <c r="F10105" s="176"/>
      <c r="G10105" s="177"/>
      <c r="H10105" s="177"/>
    </row>
    <row r="10106" spans="1:8" x14ac:dyDescent="0.25">
      <c r="A10106" s="793"/>
      <c r="E10106" s="176"/>
      <c r="F10106" s="176"/>
      <c r="G10106" s="177"/>
      <c r="H10106" s="177"/>
    </row>
    <row r="10107" spans="1:8" x14ac:dyDescent="0.25">
      <c r="A10107" s="793"/>
      <c r="E10107" s="176"/>
      <c r="F10107" s="176"/>
      <c r="G10107" s="177"/>
      <c r="H10107" s="177"/>
    </row>
    <row r="10108" spans="1:8" x14ac:dyDescent="0.25">
      <c r="A10108" s="793"/>
      <c r="E10108" s="176"/>
      <c r="F10108" s="176"/>
      <c r="G10108" s="177"/>
      <c r="H10108" s="177"/>
    </row>
    <row r="10109" spans="1:8" x14ac:dyDescent="0.25">
      <c r="A10109" s="793"/>
      <c r="E10109" s="176"/>
      <c r="F10109" s="176"/>
      <c r="G10109" s="177"/>
      <c r="H10109" s="177"/>
    </row>
    <row r="10110" spans="1:8" x14ac:dyDescent="0.25">
      <c r="A10110" s="793"/>
      <c r="E10110" s="176"/>
      <c r="F10110" s="176"/>
      <c r="G10110" s="177"/>
      <c r="H10110" s="177"/>
    </row>
    <row r="10111" spans="1:8" x14ac:dyDescent="0.25">
      <c r="A10111" s="793"/>
      <c r="E10111" s="176"/>
      <c r="F10111" s="176"/>
      <c r="G10111" s="177"/>
      <c r="H10111" s="177"/>
    </row>
    <row r="10112" spans="1:8" x14ac:dyDescent="0.25">
      <c r="A10112" s="793"/>
      <c r="E10112" s="176"/>
      <c r="F10112" s="176"/>
      <c r="G10112" s="177"/>
      <c r="H10112" s="177"/>
    </row>
    <row r="10113" spans="1:8" x14ac:dyDescent="0.25">
      <c r="A10113" s="793"/>
      <c r="E10113" s="176"/>
      <c r="F10113" s="176"/>
      <c r="G10113" s="177"/>
      <c r="H10113" s="177"/>
    </row>
    <row r="10114" spans="1:8" x14ac:dyDescent="0.25">
      <c r="A10114" s="793"/>
      <c r="E10114" s="176"/>
      <c r="F10114" s="176"/>
      <c r="G10114" s="177"/>
      <c r="H10114" s="177"/>
    </row>
    <row r="10115" spans="1:8" x14ac:dyDescent="0.25">
      <c r="A10115" s="793"/>
      <c r="E10115" s="176"/>
      <c r="F10115" s="176"/>
      <c r="G10115" s="177"/>
      <c r="H10115" s="177"/>
    </row>
    <row r="10116" spans="1:8" x14ac:dyDescent="0.25">
      <c r="A10116" s="793"/>
      <c r="E10116" s="176"/>
      <c r="F10116" s="176"/>
      <c r="G10116" s="177"/>
      <c r="H10116" s="177"/>
    </row>
    <row r="10117" spans="1:8" x14ac:dyDescent="0.25">
      <c r="A10117" s="793"/>
      <c r="E10117" s="176"/>
      <c r="F10117" s="176"/>
      <c r="G10117" s="177"/>
      <c r="H10117" s="177"/>
    </row>
    <row r="10118" spans="1:8" x14ac:dyDescent="0.25">
      <c r="A10118" s="793"/>
      <c r="E10118" s="176"/>
      <c r="F10118" s="176"/>
      <c r="G10118" s="177"/>
      <c r="H10118" s="177"/>
    </row>
    <row r="10119" spans="1:8" x14ac:dyDescent="0.25">
      <c r="A10119" s="793"/>
      <c r="E10119" s="176"/>
      <c r="F10119" s="176"/>
      <c r="G10119" s="177"/>
      <c r="H10119" s="177"/>
    </row>
    <row r="10120" spans="1:8" x14ac:dyDescent="0.25">
      <c r="A10120" s="793"/>
      <c r="E10120" s="176"/>
      <c r="F10120" s="176"/>
      <c r="G10120" s="177"/>
      <c r="H10120" s="177"/>
    </row>
    <row r="10121" spans="1:8" x14ac:dyDescent="0.25">
      <c r="A10121" s="793"/>
      <c r="E10121" s="176"/>
      <c r="F10121" s="176"/>
      <c r="G10121" s="177"/>
      <c r="H10121" s="177"/>
    </row>
    <row r="10122" spans="1:8" x14ac:dyDescent="0.25">
      <c r="A10122" s="793"/>
      <c r="E10122" s="176"/>
      <c r="F10122" s="176"/>
      <c r="G10122" s="177"/>
      <c r="H10122" s="177"/>
    </row>
    <row r="10123" spans="1:8" x14ac:dyDescent="0.25">
      <c r="A10123" s="793"/>
      <c r="E10123" s="176"/>
      <c r="F10123" s="176"/>
      <c r="G10123" s="177"/>
      <c r="H10123" s="177"/>
    </row>
    <row r="10124" spans="1:8" x14ac:dyDescent="0.25">
      <c r="A10124" s="793"/>
      <c r="E10124" s="176"/>
      <c r="F10124" s="176"/>
      <c r="G10124" s="177"/>
      <c r="H10124" s="177"/>
    </row>
    <row r="10125" spans="1:8" x14ac:dyDescent="0.25">
      <c r="A10125" s="793"/>
      <c r="E10125" s="176"/>
      <c r="F10125" s="176"/>
      <c r="G10125" s="177"/>
      <c r="H10125" s="177"/>
    </row>
    <row r="10126" spans="1:8" x14ac:dyDescent="0.25">
      <c r="A10126" s="793"/>
      <c r="E10126" s="176"/>
      <c r="F10126" s="176"/>
      <c r="G10126" s="177"/>
      <c r="H10126" s="177"/>
    </row>
    <row r="10127" spans="1:8" x14ac:dyDescent="0.25">
      <c r="A10127" s="793"/>
      <c r="E10127" s="176"/>
      <c r="F10127" s="176"/>
      <c r="G10127" s="177"/>
      <c r="H10127" s="177"/>
    </row>
    <row r="10128" spans="1:8" x14ac:dyDescent="0.25">
      <c r="A10128" s="793"/>
      <c r="E10128" s="176"/>
      <c r="F10128" s="176"/>
      <c r="G10128" s="177"/>
      <c r="H10128" s="177"/>
    </row>
    <row r="10129" spans="1:8" x14ac:dyDescent="0.25">
      <c r="A10129" s="793"/>
      <c r="E10129" s="176"/>
      <c r="F10129" s="176"/>
      <c r="G10129" s="177"/>
      <c r="H10129" s="177"/>
    </row>
    <row r="10130" spans="1:8" x14ac:dyDescent="0.25">
      <c r="A10130" s="793"/>
      <c r="E10130" s="176"/>
      <c r="F10130" s="176"/>
      <c r="G10130" s="177"/>
      <c r="H10130" s="177"/>
    </row>
    <row r="10131" spans="1:8" x14ac:dyDescent="0.25">
      <c r="A10131" s="793"/>
      <c r="E10131" s="176"/>
      <c r="F10131" s="176"/>
      <c r="G10131" s="177"/>
      <c r="H10131" s="177"/>
    </row>
    <row r="10132" spans="1:8" x14ac:dyDescent="0.25">
      <c r="A10132" s="793"/>
      <c r="E10132" s="176"/>
      <c r="F10132" s="176"/>
      <c r="G10132" s="177"/>
      <c r="H10132" s="177"/>
    </row>
    <row r="10133" spans="1:8" x14ac:dyDescent="0.25">
      <c r="A10133" s="793"/>
      <c r="E10133" s="176"/>
      <c r="F10133" s="176"/>
      <c r="G10133" s="177"/>
      <c r="H10133" s="177"/>
    </row>
    <row r="10134" spans="1:8" x14ac:dyDescent="0.25">
      <c r="A10134" s="793"/>
      <c r="E10134" s="176"/>
      <c r="F10134" s="176"/>
      <c r="G10134" s="177"/>
      <c r="H10134" s="177"/>
    </row>
    <row r="10135" spans="1:8" x14ac:dyDescent="0.25">
      <c r="A10135" s="793"/>
      <c r="E10135" s="176"/>
      <c r="F10135" s="176"/>
      <c r="G10135" s="177"/>
      <c r="H10135" s="177"/>
    </row>
    <row r="10136" spans="1:8" x14ac:dyDescent="0.25">
      <c r="A10136" s="793"/>
      <c r="E10136" s="176"/>
      <c r="F10136" s="176"/>
      <c r="G10136" s="177"/>
      <c r="H10136" s="177"/>
    </row>
    <row r="10137" spans="1:8" x14ac:dyDescent="0.25">
      <c r="A10137" s="793"/>
      <c r="E10137" s="176"/>
      <c r="F10137" s="176"/>
      <c r="G10137" s="177"/>
      <c r="H10137" s="177"/>
    </row>
    <row r="10138" spans="1:8" x14ac:dyDescent="0.25">
      <c r="A10138" s="793"/>
      <c r="E10138" s="176"/>
      <c r="F10138" s="176"/>
      <c r="G10138" s="177"/>
      <c r="H10138" s="177"/>
    </row>
    <row r="10139" spans="1:8" x14ac:dyDescent="0.25">
      <c r="A10139" s="793"/>
      <c r="E10139" s="176"/>
      <c r="F10139" s="176"/>
      <c r="G10139" s="177"/>
      <c r="H10139" s="177"/>
    </row>
    <row r="10140" spans="1:8" x14ac:dyDescent="0.25">
      <c r="A10140" s="793"/>
      <c r="E10140" s="176"/>
      <c r="F10140" s="176"/>
      <c r="G10140" s="177"/>
      <c r="H10140" s="177"/>
    </row>
    <row r="10141" spans="1:8" x14ac:dyDescent="0.25">
      <c r="A10141" s="793"/>
      <c r="E10141" s="176"/>
      <c r="F10141" s="176"/>
      <c r="G10141" s="177"/>
      <c r="H10141" s="177"/>
    </row>
    <row r="10142" spans="1:8" x14ac:dyDescent="0.25">
      <c r="A10142" s="793"/>
      <c r="E10142" s="176"/>
      <c r="F10142" s="176"/>
      <c r="G10142" s="177"/>
      <c r="H10142" s="177"/>
    </row>
    <row r="10143" spans="1:8" x14ac:dyDescent="0.25">
      <c r="A10143" s="793"/>
      <c r="E10143" s="176"/>
      <c r="F10143" s="176"/>
      <c r="G10143" s="177"/>
      <c r="H10143" s="177"/>
    </row>
    <row r="10144" spans="1:8" x14ac:dyDescent="0.25">
      <c r="A10144" s="793"/>
      <c r="E10144" s="176"/>
      <c r="F10144" s="176"/>
      <c r="G10144" s="177"/>
      <c r="H10144" s="177"/>
    </row>
    <row r="10145" spans="1:8" x14ac:dyDescent="0.25">
      <c r="A10145" s="793"/>
      <c r="E10145" s="176"/>
      <c r="F10145" s="176"/>
      <c r="G10145" s="177"/>
      <c r="H10145" s="177"/>
    </row>
    <row r="10146" spans="1:8" x14ac:dyDescent="0.25">
      <c r="A10146" s="793"/>
      <c r="E10146" s="176"/>
      <c r="F10146" s="176"/>
      <c r="G10146" s="177"/>
      <c r="H10146" s="177"/>
    </row>
    <row r="10147" spans="1:8" x14ac:dyDescent="0.25">
      <c r="A10147" s="793"/>
      <c r="E10147" s="176"/>
      <c r="F10147" s="176"/>
      <c r="G10147" s="177"/>
      <c r="H10147" s="177"/>
    </row>
    <row r="10148" spans="1:8" x14ac:dyDescent="0.25">
      <c r="A10148" s="793"/>
      <c r="E10148" s="176"/>
      <c r="F10148" s="176"/>
      <c r="G10148" s="177"/>
      <c r="H10148" s="177"/>
    </row>
    <row r="10149" spans="1:8" x14ac:dyDescent="0.25">
      <c r="A10149" s="793"/>
      <c r="E10149" s="176"/>
      <c r="F10149" s="176"/>
      <c r="G10149" s="177"/>
      <c r="H10149" s="177"/>
    </row>
    <row r="10150" spans="1:8" x14ac:dyDescent="0.25">
      <c r="A10150" s="793"/>
      <c r="E10150" s="176"/>
      <c r="F10150" s="176"/>
      <c r="G10150" s="177"/>
      <c r="H10150" s="177"/>
    </row>
    <row r="10151" spans="1:8" x14ac:dyDescent="0.25">
      <c r="A10151" s="793"/>
      <c r="E10151" s="176"/>
      <c r="F10151" s="176"/>
      <c r="G10151" s="177"/>
      <c r="H10151" s="177"/>
    </row>
    <row r="10152" spans="1:8" x14ac:dyDescent="0.25">
      <c r="A10152" s="793"/>
      <c r="E10152" s="176"/>
      <c r="F10152" s="176"/>
      <c r="G10152" s="177"/>
      <c r="H10152" s="177"/>
    </row>
    <row r="10153" spans="1:8" x14ac:dyDescent="0.25">
      <c r="A10153" s="793"/>
      <c r="E10153" s="176"/>
      <c r="F10153" s="176"/>
      <c r="G10153" s="177"/>
      <c r="H10153" s="177"/>
    </row>
    <row r="10154" spans="1:8" x14ac:dyDescent="0.25">
      <c r="A10154" s="793"/>
      <c r="E10154" s="176"/>
      <c r="F10154" s="176"/>
      <c r="G10154" s="177"/>
      <c r="H10154" s="177"/>
    </row>
    <row r="10155" spans="1:8" x14ac:dyDescent="0.25">
      <c r="A10155" s="793"/>
      <c r="E10155" s="176"/>
      <c r="F10155" s="176"/>
      <c r="G10155" s="177"/>
      <c r="H10155" s="177"/>
    </row>
    <row r="10156" spans="1:8" x14ac:dyDescent="0.25">
      <c r="A10156" s="793"/>
      <c r="E10156" s="176"/>
      <c r="F10156" s="176"/>
      <c r="G10156" s="177"/>
      <c r="H10156" s="177"/>
    </row>
    <row r="10157" spans="1:8" x14ac:dyDescent="0.25">
      <c r="A10157" s="793"/>
      <c r="E10157" s="176"/>
      <c r="F10157" s="176"/>
      <c r="G10157" s="177"/>
      <c r="H10157" s="177"/>
    </row>
    <row r="10158" spans="1:8" x14ac:dyDescent="0.25">
      <c r="A10158" s="793"/>
      <c r="E10158" s="176"/>
      <c r="F10158" s="176"/>
      <c r="G10158" s="177"/>
      <c r="H10158" s="177"/>
    </row>
    <row r="10159" spans="1:8" x14ac:dyDescent="0.25">
      <c r="A10159" s="793"/>
      <c r="E10159" s="176"/>
      <c r="F10159" s="176"/>
      <c r="G10159" s="177"/>
      <c r="H10159" s="177"/>
    </row>
    <row r="10160" spans="1:8" x14ac:dyDescent="0.25">
      <c r="A10160" s="793"/>
      <c r="E10160" s="176"/>
      <c r="F10160" s="176"/>
      <c r="G10160" s="177"/>
      <c r="H10160" s="177"/>
    </row>
    <row r="10161" spans="1:8" x14ac:dyDescent="0.25">
      <c r="A10161" s="793"/>
      <c r="E10161" s="176"/>
      <c r="F10161" s="176"/>
      <c r="G10161" s="177"/>
      <c r="H10161" s="177"/>
    </row>
    <row r="10162" spans="1:8" x14ac:dyDescent="0.25">
      <c r="A10162" s="793"/>
      <c r="E10162" s="176"/>
      <c r="F10162" s="176"/>
      <c r="G10162" s="177"/>
      <c r="H10162" s="177"/>
    </row>
    <row r="10163" spans="1:8" x14ac:dyDescent="0.25">
      <c r="A10163" s="793"/>
      <c r="E10163" s="176"/>
      <c r="F10163" s="176"/>
      <c r="G10163" s="177"/>
      <c r="H10163" s="177"/>
    </row>
    <row r="10164" spans="1:8" x14ac:dyDescent="0.25">
      <c r="A10164" s="793"/>
      <c r="E10164" s="176"/>
      <c r="F10164" s="176"/>
      <c r="G10164" s="177"/>
      <c r="H10164" s="177"/>
    </row>
    <row r="10165" spans="1:8" x14ac:dyDescent="0.25">
      <c r="A10165" s="793"/>
      <c r="E10165" s="176"/>
      <c r="F10165" s="176"/>
      <c r="G10165" s="177"/>
      <c r="H10165" s="177"/>
    </row>
    <row r="10166" spans="1:8" x14ac:dyDescent="0.25">
      <c r="A10166" s="793"/>
      <c r="E10166" s="176"/>
      <c r="F10166" s="176"/>
      <c r="G10166" s="177"/>
      <c r="H10166" s="177"/>
    </row>
    <row r="10167" spans="1:8" x14ac:dyDescent="0.25">
      <c r="A10167" s="793"/>
      <c r="E10167" s="176"/>
      <c r="F10167" s="176"/>
      <c r="G10167" s="177"/>
      <c r="H10167" s="177"/>
    </row>
    <row r="10168" spans="1:8" x14ac:dyDescent="0.25">
      <c r="A10168" s="793"/>
      <c r="E10168" s="176"/>
      <c r="F10168" s="176"/>
      <c r="G10168" s="177"/>
      <c r="H10168" s="177"/>
    </row>
    <row r="10169" spans="1:8" x14ac:dyDescent="0.25">
      <c r="A10169" s="793"/>
      <c r="E10169" s="176"/>
      <c r="F10169" s="176"/>
      <c r="G10169" s="177"/>
      <c r="H10169" s="177"/>
    </row>
    <row r="10170" spans="1:8" x14ac:dyDescent="0.25">
      <c r="A10170" s="793"/>
      <c r="E10170" s="176"/>
      <c r="F10170" s="176"/>
      <c r="G10170" s="177"/>
      <c r="H10170" s="177"/>
    </row>
    <row r="10171" spans="1:8" x14ac:dyDescent="0.25">
      <c r="A10171" s="793"/>
      <c r="E10171" s="176"/>
      <c r="F10171" s="176"/>
      <c r="G10171" s="177"/>
      <c r="H10171" s="177"/>
    </row>
    <row r="10172" spans="1:8" x14ac:dyDescent="0.25">
      <c r="A10172" s="793"/>
      <c r="E10172" s="176"/>
      <c r="F10172" s="176"/>
      <c r="G10172" s="177"/>
      <c r="H10172" s="177"/>
    </row>
    <row r="10173" spans="1:8" x14ac:dyDescent="0.25">
      <c r="A10173" s="793"/>
      <c r="E10173" s="176"/>
      <c r="F10173" s="176"/>
      <c r="G10173" s="177"/>
      <c r="H10173" s="177"/>
    </row>
    <row r="10174" spans="1:8" x14ac:dyDescent="0.25">
      <c r="A10174" s="793"/>
      <c r="E10174" s="176"/>
      <c r="F10174" s="176"/>
      <c r="G10174" s="177"/>
      <c r="H10174" s="177"/>
    </row>
    <row r="10175" spans="1:8" x14ac:dyDescent="0.25">
      <c r="A10175" s="793"/>
      <c r="E10175" s="176"/>
      <c r="F10175" s="176"/>
      <c r="G10175" s="177"/>
      <c r="H10175" s="177"/>
    </row>
    <row r="10176" spans="1:8" x14ac:dyDescent="0.25">
      <c r="A10176" s="793"/>
      <c r="E10176" s="176"/>
      <c r="F10176" s="176"/>
      <c r="G10176" s="177"/>
      <c r="H10176" s="177"/>
    </row>
    <row r="10177" spans="1:8" x14ac:dyDescent="0.25">
      <c r="A10177" s="793"/>
      <c r="E10177" s="176"/>
      <c r="F10177" s="176"/>
      <c r="G10177" s="177"/>
      <c r="H10177" s="177"/>
    </row>
    <row r="10178" spans="1:8" x14ac:dyDescent="0.25">
      <c r="A10178" s="793"/>
      <c r="E10178" s="176"/>
      <c r="F10178" s="176"/>
      <c r="G10178" s="177"/>
      <c r="H10178" s="177"/>
    </row>
    <row r="10179" spans="1:8" x14ac:dyDescent="0.25">
      <c r="A10179" s="793"/>
      <c r="E10179" s="176"/>
      <c r="F10179" s="176"/>
      <c r="G10179" s="177"/>
      <c r="H10179" s="177"/>
    </row>
    <row r="10180" spans="1:8" x14ac:dyDescent="0.25">
      <c r="A10180" s="793"/>
      <c r="E10180" s="176"/>
      <c r="F10180" s="176"/>
      <c r="G10180" s="177"/>
      <c r="H10180" s="177"/>
    </row>
    <row r="10181" spans="1:8" x14ac:dyDescent="0.25">
      <c r="A10181" s="793"/>
      <c r="E10181" s="176"/>
      <c r="F10181" s="176"/>
      <c r="G10181" s="177"/>
      <c r="H10181" s="177"/>
    </row>
    <row r="10182" spans="1:8" x14ac:dyDescent="0.25">
      <c r="A10182" s="793"/>
      <c r="E10182" s="176"/>
      <c r="F10182" s="176"/>
      <c r="G10182" s="177"/>
      <c r="H10182" s="177"/>
    </row>
    <row r="10183" spans="1:8" x14ac:dyDescent="0.25">
      <c r="A10183" s="793"/>
      <c r="E10183" s="176"/>
      <c r="F10183" s="176"/>
      <c r="G10183" s="177"/>
      <c r="H10183" s="177"/>
    </row>
    <row r="10184" spans="1:8" x14ac:dyDescent="0.25">
      <c r="A10184" s="793"/>
      <c r="E10184" s="176"/>
      <c r="F10184" s="176"/>
      <c r="G10184" s="177"/>
      <c r="H10184" s="177"/>
    </row>
    <row r="10185" spans="1:8" x14ac:dyDescent="0.25">
      <c r="A10185" s="793"/>
      <c r="E10185" s="176"/>
      <c r="F10185" s="176"/>
      <c r="G10185" s="177"/>
      <c r="H10185" s="177"/>
    </row>
    <row r="10186" spans="1:8" x14ac:dyDescent="0.25">
      <c r="A10186" s="793"/>
      <c r="E10186" s="176"/>
      <c r="F10186" s="176"/>
      <c r="G10186" s="177"/>
      <c r="H10186" s="177"/>
    </row>
    <row r="10187" spans="1:8" x14ac:dyDescent="0.25">
      <c r="A10187" s="793"/>
      <c r="E10187" s="176"/>
      <c r="F10187" s="176"/>
      <c r="G10187" s="177"/>
      <c r="H10187" s="177"/>
    </row>
    <row r="10188" spans="1:8" x14ac:dyDescent="0.25">
      <c r="A10188" s="793"/>
      <c r="E10188" s="176"/>
      <c r="F10188" s="176"/>
      <c r="G10188" s="177"/>
      <c r="H10188" s="177"/>
    </row>
    <row r="10189" spans="1:8" x14ac:dyDescent="0.25">
      <c r="A10189" s="793"/>
      <c r="E10189" s="176"/>
      <c r="F10189" s="176"/>
      <c r="G10189" s="177"/>
      <c r="H10189" s="177"/>
    </row>
    <row r="10190" spans="1:8" x14ac:dyDescent="0.25">
      <c r="A10190" s="793"/>
      <c r="E10190" s="176"/>
      <c r="F10190" s="176"/>
      <c r="G10190" s="177"/>
      <c r="H10190" s="177"/>
    </row>
    <row r="10191" spans="1:8" x14ac:dyDescent="0.25">
      <c r="A10191" s="793"/>
      <c r="E10191" s="176"/>
      <c r="F10191" s="176"/>
      <c r="G10191" s="177"/>
      <c r="H10191" s="177"/>
    </row>
    <row r="10192" spans="1:8" x14ac:dyDescent="0.25">
      <c r="A10192" s="793"/>
      <c r="E10192" s="176"/>
      <c r="F10192" s="176"/>
      <c r="G10192" s="177"/>
      <c r="H10192" s="177"/>
    </row>
    <row r="10193" spans="1:8" x14ac:dyDescent="0.25">
      <c r="A10193" s="793"/>
      <c r="E10193" s="176"/>
      <c r="F10193" s="176"/>
      <c r="G10193" s="177"/>
      <c r="H10193" s="177"/>
    </row>
    <row r="10194" spans="1:8" x14ac:dyDescent="0.25">
      <c r="A10194" s="793"/>
      <c r="E10194" s="176"/>
      <c r="F10194" s="176"/>
      <c r="G10194" s="177"/>
      <c r="H10194" s="177"/>
    </row>
    <row r="10195" spans="1:8" x14ac:dyDescent="0.25">
      <c r="A10195" s="793"/>
      <c r="E10195" s="176"/>
      <c r="F10195" s="176"/>
      <c r="G10195" s="177"/>
      <c r="H10195" s="177"/>
    </row>
    <row r="10196" spans="1:8" x14ac:dyDescent="0.25">
      <c r="A10196" s="793"/>
      <c r="E10196" s="176"/>
      <c r="F10196" s="176"/>
      <c r="G10196" s="177"/>
      <c r="H10196" s="177"/>
    </row>
    <row r="10197" spans="1:8" x14ac:dyDescent="0.25">
      <c r="A10197" s="793"/>
      <c r="E10197" s="176"/>
      <c r="F10197" s="176"/>
      <c r="G10197" s="177"/>
      <c r="H10197" s="177"/>
    </row>
    <row r="10198" spans="1:8" x14ac:dyDescent="0.25">
      <c r="A10198" s="793"/>
      <c r="E10198" s="176"/>
      <c r="F10198" s="176"/>
      <c r="G10198" s="177"/>
      <c r="H10198" s="177"/>
    </row>
    <row r="10199" spans="1:8" x14ac:dyDescent="0.25">
      <c r="A10199" s="793"/>
      <c r="E10199" s="176"/>
      <c r="F10199" s="176"/>
      <c r="G10199" s="177"/>
      <c r="H10199" s="177"/>
    </row>
    <row r="10200" spans="1:8" x14ac:dyDescent="0.25">
      <c r="A10200" s="793"/>
      <c r="E10200" s="176"/>
      <c r="F10200" s="176"/>
      <c r="G10200" s="177"/>
      <c r="H10200" s="177"/>
    </row>
    <row r="10201" spans="1:8" x14ac:dyDescent="0.25">
      <c r="A10201" s="793"/>
      <c r="E10201" s="176"/>
      <c r="F10201" s="176"/>
      <c r="G10201" s="177"/>
      <c r="H10201" s="177"/>
    </row>
    <row r="10202" spans="1:8" x14ac:dyDescent="0.25">
      <c r="A10202" s="793"/>
      <c r="E10202" s="176"/>
      <c r="F10202" s="176"/>
      <c r="G10202" s="177"/>
      <c r="H10202" s="177"/>
    </row>
    <row r="10203" spans="1:8" x14ac:dyDescent="0.25">
      <c r="A10203" s="793"/>
      <c r="E10203" s="176"/>
      <c r="F10203" s="176"/>
      <c r="G10203" s="177"/>
      <c r="H10203" s="177"/>
    </row>
    <row r="10204" spans="1:8" x14ac:dyDescent="0.25">
      <c r="A10204" s="793"/>
      <c r="E10204" s="176"/>
      <c r="F10204" s="176"/>
      <c r="G10204" s="177"/>
      <c r="H10204" s="177"/>
    </row>
    <row r="10205" spans="1:8" x14ac:dyDescent="0.25">
      <c r="A10205" s="793"/>
      <c r="E10205" s="176"/>
      <c r="F10205" s="176"/>
      <c r="G10205" s="177"/>
      <c r="H10205" s="177"/>
    </row>
    <row r="10206" spans="1:8" x14ac:dyDescent="0.25">
      <c r="A10206" s="793"/>
      <c r="E10206" s="176"/>
      <c r="F10206" s="176"/>
      <c r="G10206" s="177"/>
      <c r="H10206" s="177"/>
    </row>
    <row r="10207" spans="1:8" x14ac:dyDescent="0.25">
      <c r="A10207" s="793"/>
      <c r="E10207" s="176"/>
      <c r="F10207" s="176"/>
      <c r="G10207" s="177"/>
      <c r="H10207" s="177"/>
    </row>
    <row r="10208" spans="1:8" x14ac:dyDescent="0.25">
      <c r="A10208" s="793"/>
      <c r="E10208" s="176"/>
      <c r="F10208" s="176"/>
      <c r="G10208" s="177"/>
      <c r="H10208" s="177"/>
    </row>
    <row r="10209" spans="1:8" x14ac:dyDescent="0.25">
      <c r="A10209" s="793"/>
      <c r="E10209" s="176"/>
      <c r="F10209" s="176"/>
      <c r="G10209" s="177"/>
      <c r="H10209" s="177"/>
    </row>
    <row r="10210" spans="1:8" x14ac:dyDescent="0.25">
      <c r="A10210" s="793"/>
      <c r="E10210" s="176"/>
      <c r="F10210" s="176"/>
      <c r="G10210" s="177"/>
      <c r="H10210" s="177"/>
    </row>
    <row r="10211" spans="1:8" x14ac:dyDescent="0.25">
      <c r="A10211" s="793"/>
      <c r="E10211" s="176"/>
      <c r="F10211" s="176"/>
      <c r="G10211" s="177"/>
      <c r="H10211" s="177"/>
    </row>
    <row r="10212" spans="1:8" x14ac:dyDescent="0.25">
      <c r="A10212" s="793"/>
      <c r="E10212" s="176"/>
      <c r="F10212" s="176"/>
      <c r="G10212" s="177"/>
      <c r="H10212" s="177"/>
    </row>
    <row r="10213" spans="1:8" x14ac:dyDescent="0.25">
      <c r="A10213" s="793"/>
      <c r="E10213" s="176"/>
      <c r="F10213" s="176"/>
      <c r="G10213" s="177"/>
      <c r="H10213" s="177"/>
    </row>
    <row r="10214" spans="1:8" x14ac:dyDescent="0.25">
      <c r="A10214" s="793"/>
      <c r="E10214" s="176"/>
      <c r="F10214" s="176"/>
      <c r="G10214" s="177"/>
      <c r="H10214" s="177"/>
    </row>
    <row r="10215" spans="1:8" x14ac:dyDescent="0.25">
      <c r="A10215" s="793"/>
      <c r="E10215" s="176"/>
      <c r="F10215" s="176"/>
      <c r="G10215" s="177"/>
      <c r="H10215" s="177"/>
    </row>
    <row r="10216" spans="1:8" x14ac:dyDescent="0.25">
      <c r="A10216" s="793"/>
      <c r="E10216" s="176"/>
      <c r="F10216" s="176"/>
      <c r="G10216" s="177"/>
      <c r="H10216" s="177"/>
    </row>
    <row r="10217" spans="1:8" x14ac:dyDescent="0.25">
      <c r="A10217" s="793"/>
      <c r="E10217" s="176"/>
      <c r="F10217" s="176"/>
      <c r="G10217" s="177"/>
      <c r="H10217" s="177"/>
    </row>
    <row r="10218" spans="1:8" x14ac:dyDescent="0.25">
      <c r="A10218" s="793"/>
      <c r="E10218" s="176"/>
      <c r="F10218" s="176"/>
      <c r="G10218" s="177"/>
      <c r="H10218" s="177"/>
    </row>
    <row r="10219" spans="1:8" x14ac:dyDescent="0.25">
      <c r="A10219" s="793"/>
      <c r="E10219" s="176"/>
      <c r="F10219" s="176"/>
      <c r="G10219" s="177"/>
      <c r="H10219" s="177"/>
    </row>
    <row r="10220" spans="1:8" x14ac:dyDescent="0.25">
      <c r="A10220" s="793"/>
      <c r="E10220" s="176"/>
      <c r="F10220" s="176"/>
      <c r="G10220" s="177"/>
      <c r="H10220" s="177"/>
    </row>
    <row r="10221" spans="1:8" x14ac:dyDescent="0.25">
      <c r="A10221" s="793"/>
      <c r="E10221" s="176"/>
      <c r="F10221" s="176"/>
      <c r="G10221" s="177"/>
      <c r="H10221" s="177"/>
    </row>
    <row r="10222" spans="1:8" x14ac:dyDescent="0.25">
      <c r="A10222" s="793"/>
      <c r="E10222" s="176"/>
      <c r="F10222" s="176"/>
      <c r="G10222" s="177"/>
      <c r="H10222" s="177"/>
    </row>
    <row r="10223" spans="1:8" x14ac:dyDescent="0.25">
      <c r="A10223" s="793"/>
      <c r="E10223" s="176"/>
      <c r="F10223" s="176"/>
      <c r="G10223" s="177"/>
      <c r="H10223" s="177"/>
    </row>
    <row r="10224" spans="1:8" x14ac:dyDescent="0.25">
      <c r="A10224" s="793"/>
      <c r="E10224" s="176"/>
      <c r="F10224" s="176"/>
      <c r="G10224" s="177"/>
      <c r="H10224" s="177"/>
    </row>
    <row r="10225" spans="1:8" x14ac:dyDescent="0.25">
      <c r="A10225" s="793"/>
      <c r="E10225" s="176"/>
      <c r="F10225" s="176"/>
      <c r="G10225" s="177"/>
      <c r="H10225" s="177"/>
    </row>
    <row r="10226" spans="1:8" x14ac:dyDescent="0.25">
      <c r="A10226" s="793"/>
      <c r="E10226" s="176"/>
      <c r="F10226" s="176"/>
      <c r="G10226" s="177"/>
      <c r="H10226" s="177"/>
    </row>
    <row r="10227" spans="1:8" x14ac:dyDescent="0.25">
      <c r="A10227" s="793"/>
      <c r="E10227" s="176"/>
      <c r="F10227" s="176"/>
      <c r="G10227" s="177"/>
      <c r="H10227" s="177"/>
    </row>
    <row r="10228" spans="1:8" x14ac:dyDescent="0.25">
      <c r="A10228" s="793"/>
      <c r="E10228" s="176"/>
      <c r="F10228" s="176"/>
      <c r="G10228" s="177"/>
      <c r="H10228" s="177"/>
    </row>
    <row r="10229" spans="1:8" x14ac:dyDescent="0.25">
      <c r="A10229" s="793"/>
      <c r="E10229" s="176"/>
      <c r="F10229" s="176"/>
      <c r="G10229" s="177"/>
      <c r="H10229" s="177"/>
    </row>
    <row r="10230" spans="1:8" x14ac:dyDescent="0.25">
      <c r="A10230" s="793"/>
      <c r="E10230" s="176"/>
      <c r="F10230" s="176"/>
      <c r="G10230" s="177"/>
      <c r="H10230" s="177"/>
    </row>
    <row r="10231" spans="1:8" x14ac:dyDescent="0.25">
      <c r="A10231" s="793"/>
      <c r="E10231" s="176"/>
      <c r="F10231" s="176"/>
      <c r="G10231" s="177"/>
      <c r="H10231" s="177"/>
    </row>
    <row r="10232" spans="1:8" x14ac:dyDescent="0.25">
      <c r="A10232" s="793"/>
      <c r="E10232" s="176"/>
      <c r="F10232" s="176"/>
      <c r="G10232" s="177"/>
      <c r="H10232" s="177"/>
    </row>
    <row r="10233" spans="1:8" x14ac:dyDescent="0.25">
      <c r="A10233" s="793"/>
      <c r="E10233" s="176"/>
      <c r="F10233" s="176"/>
      <c r="G10233" s="177"/>
      <c r="H10233" s="177"/>
    </row>
    <row r="10234" spans="1:8" x14ac:dyDescent="0.25">
      <c r="A10234" s="793"/>
      <c r="E10234" s="176"/>
      <c r="F10234" s="176"/>
      <c r="G10234" s="177"/>
      <c r="H10234" s="177"/>
    </row>
    <row r="10235" spans="1:8" x14ac:dyDescent="0.25">
      <c r="A10235" s="793"/>
      <c r="E10235" s="176"/>
      <c r="F10235" s="176"/>
      <c r="G10235" s="177"/>
      <c r="H10235" s="177"/>
    </row>
    <row r="10236" spans="1:8" x14ac:dyDescent="0.25">
      <c r="A10236" s="793"/>
      <c r="E10236" s="176"/>
      <c r="F10236" s="176"/>
      <c r="G10236" s="177"/>
      <c r="H10236" s="177"/>
    </row>
    <row r="10237" spans="1:8" x14ac:dyDescent="0.25">
      <c r="A10237" s="793"/>
      <c r="E10237" s="176"/>
      <c r="F10237" s="176"/>
      <c r="G10237" s="177"/>
      <c r="H10237" s="177"/>
    </row>
    <row r="10238" spans="1:8" x14ac:dyDescent="0.25">
      <c r="A10238" s="793"/>
      <c r="E10238" s="176"/>
      <c r="F10238" s="176"/>
      <c r="G10238" s="177"/>
      <c r="H10238" s="177"/>
    </row>
    <row r="10239" spans="1:8" x14ac:dyDescent="0.25">
      <c r="A10239" s="793"/>
      <c r="E10239" s="176"/>
      <c r="F10239" s="176"/>
      <c r="G10239" s="177"/>
      <c r="H10239" s="177"/>
    </row>
    <row r="10240" spans="1:8" x14ac:dyDescent="0.25">
      <c r="A10240" s="793"/>
      <c r="E10240" s="176"/>
      <c r="F10240" s="176"/>
      <c r="G10240" s="177"/>
      <c r="H10240" s="177"/>
    </row>
    <row r="10241" spans="1:8" x14ac:dyDescent="0.25">
      <c r="A10241" s="793"/>
      <c r="E10241" s="176"/>
      <c r="F10241" s="176"/>
      <c r="G10241" s="177"/>
      <c r="H10241" s="177"/>
    </row>
    <row r="10242" spans="1:8" x14ac:dyDescent="0.25">
      <c r="A10242" s="793"/>
      <c r="E10242" s="176"/>
      <c r="F10242" s="176"/>
      <c r="G10242" s="177"/>
      <c r="H10242" s="177"/>
    </row>
    <row r="10243" spans="1:8" x14ac:dyDescent="0.25">
      <c r="A10243" s="793"/>
      <c r="E10243" s="176"/>
      <c r="F10243" s="176"/>
      <c r="G10243" s="177"/>
      <c r="H10243" s="177"/>
    </row>
    <row r="10244" spans="1:8" x14ac:dyDescent="0.25">
      <c r="A10244" s="793"/>
      <c r="E10244" s="176"/>
      <c r="F10244" s="176"/>
      <c r="G10244" s="177"/>
      <c r="H10244" s="177"/>
    </row>
    <row r="10245" spans="1:8" x14ac:dyDescent="0.25">
      <c r="A10245" s="793"/>
      <c r="E10245" s="176"/>
      <c r="F10245" s="176"/>
      <c r="G10245" s="177"/>
      <c r="H10245" s="177"/>
    </row>
    <row r="10246" spans="1:8" x14ac:dyDescent="0.25">
      <c r="A10246" s="793"/>
      <c r="E10246" s="176"/>
      <c r="F10246" s="176"/>
      <c r="G10246" s="177"/>
      <c r="H10246" s="177"/>
    </row>
    <row r="10247" spans="1:8" x14ac:dyDescent="0.25">
      <c r="A10247" s="793"/>
      <c r="E10247" s="176"/>
      <c r="F10247" s="176"/>
      <c r="G10247" s="177"/>
      <c r="H10247" s="177"/>
    </row>
    <row r="10248" spans="1:8" x14ac:dyDescent="0.25">
      <c r="A10248" s="793"/>
      <c r="E10248" s="176"/>
      <c r="F10248" s="176"/>
      <c r="G10248" s="177"/>
      <c r="H10248" s="177"/>
    </row>
    <row r="10249" spans="1:8" x14ac:dyDescent="0.25">
      <c r="A10249" s="793"/>
      <c r="E10249" s="176"/>
      <c r="F10249" s="176"/>
      <c r="G10249" s="177"/>
      <c r="H10249" s="177"/>
    </row>
    <row r="10250" spans="1:8" x14ac:dyDescent="0.25">
      <c r="A10250" s="793"/>
      <c r="E10250" s="176"/>
      <c r="F10250" s="176"/>
      <c r="G10250" s="177"/>
      <c r="H10250" s="177"/>
    </row>
    <row r="10251" spans="1:8" x14ac:dyDescent="0.25">
      <c r="A10251" s="793"/>
      <c r="E10251" s="176"/>
      <c r="F10251" s="176"/>
      <c r="G10251" s="177"/>
      <c r="H10251" s="177"/>
    </row>
    <row r="10252" spans="1:8" x14ac:dyDescent="0.25">
      <c r="A10252" s="793"/>
      <c r="E10252" s="176"/>
      <c r="F10252" s="176"/>
      <c r="G10252" s="177"/>
      <c r="H10252" s="177"/>
    </row>
    <row r="10253" spans="1:8" x14ac:dyDescent="0.25">
      <c r="A10253" s="793"/>
      <c r="E10253" s="176"/>
      <c r="F10253" s="176"/>
      <c r="G10253" s="177"/>
      <c r="H10253" s="177"/>
    </row>
    <row r="10254" spans="1:8" x14ac:dyDescent="0.25">
      <c r="A10254" s="793"/>
      <c r="E10254" s="176"/>
      <c r="F10254" s="176"/>
      <c r="G10254" s="177"/>
      <c r="H10254" s="177"/>
    </row>
    <row r="10255" spans="1:8" x14ac:dyDescent="0.25">
      <c r="A10255" s="793"/>
      <c r="E10255" s="176"/>
      <c r="F10255" s="176"/>
      <c r="G10255" s="177"/>
      <c r="H10255" s="177"/>
    </row>
    <row r="10256" spans="1:8" x14ac:dyDescent="0.25">
      <c r="A10256" s="793"/>
      <c r="E10256" s="176"/>
      <c r="F10256" s="176"/>
      <c r="G10256" s="177"/>
      <c r="H10256" s="177"/>
    </row>
    <row r="10257" spans="1:8" x14ac:dyDescent="0.25">
      <c r="A10257" s="793"/>
      <c r="E10257" s="176"/>
      <c r="F10257" s="176"/>
      <c r="G10257" s="177"/>
      <c r="H10257" s="177"/>
    </row>
    <row r="10258" spans="1:8" x14ac:dyDescent="0.25">
      <c r="A10258" s="793"/>
      <c r="E10258" s="176"/>
      <c r="F10258" s="176"/>
      <c r="G10258" s="177"/>
      <c r="H10258" s="177"/>
    </row>
    <row r="10259" spans="1:8" x14ac:dyDescent="0.25">
      <c r="A10259" s="793"/>
      <c r="E10259" s="176"/>
      <c r="F10259" s="176"/>
      <c r="G10259" s="177"/>
      <c r="H10259" s="177"/>
    </row>
    <row r="10260" spans="1:8" x14ac:dyDescent="0.25">
      <c r="A10260" s="793"/>
      <c r="E10260" s="176"/>
      <c r="F10260" s="176"/>
      <c r="G10260" s="177"/>
      <c r="H10260" s="177"/>
    </row>
    <row r="10261" spans="1:8" x14ac:dyDescent="0.25">
      <c r="A10261" s="793"/>
      <c r="E10261" s="176"/>
      <c r="F10261" s="176"/>
      <c r="G10261" s="177"/>
      <c r="H10261" s="177"/>
    </row>
    <row r="10262" spans="1:8" x14ac:dyDescent="0.25">
      <c r="A10262" s="793"/>
      <c r="E10262" s="176"/>
      <c r="F10262" s="176"/>
      <c r="G10262" s="177"/>
      <c r="H10262" s="177"/>
    </row>
    <row r="10263" spans="1:8" x14ac:dyDescent="0.25">
      <c r="A10263" s="793"/>
      <c r="E10263" s="176"/>
      <c r="F10263" s="176"/>
      <c r="G10263" s="177"/>
      <c r="H10263" s="177"/>
    </row>
    <row r="10264" spans="1:8" x14ac:dyDescent="0.25">
      <c r="A10264" s="793"/>
      <c r="E10264" s="176"/>
      <c r="F10264" s="176"/>
      <c r="G10264" s="177"/>
      <c r="H10264" s="177"/>
    </row>
    <row r="10265" spans="1:8" x14ac:dyDescent="0.25">
      <c r="A10265" s="793"/>
      <c r="E10265" s="176"/>
      <c r="F10265" s="176"/>
      <c r="G10265" s="177"/>
      <c r="H10265" s="177"/>
    </row>
    <row r="10266" spans="1:8" x14ac:dyDescent="0.25">
      <c r="A10266" s="793"/>
      <c r="E10266" s="176"/>
      <c r="F10266" s="176"/>
      <c r="G10266" s="177"/>
      <c r="H10266" s="177"/>
    </row>
    <row r="10267" spans="1:8" x14ac:dyDescent="0.25">
      <c r="A10267" s="793"/>
      <c r="E10267" s="176"/>
      <c r="F10267" s="176"/>
      <c r="G10267" s="177"/>
      <c r="H10267" s="177"/>
    </row>
    <row r="10268" spans="1:8" x14ac:dyDescent="0.25">
      <c r="A10268" s="793"/>
      <c r="E10268" s="176"/>
      <c r="F10268" s="176"/>
      <c r="G10268" s="177"/>
      <c r="H10268" s="177"/>
    </row>
    <row r="10269" spans="1:8" x14ac:dyDescent="0.25">
      <c r="A10269" s="793"/>
      <c r="E10269" s="176"/>
      <c r="F10269" s="176"/>
      <c r="G10269" s="177"/>
      <c r="H10269" s="177"/>
    </row>
    <row r="10270" spans="1:8" x14ac:dyDescent="0.25">
      <c r="A10270" s="793"/>
      <c r="E10270" s="176"/>
      <c r="F10270" s="176"/>
      <c r="G10270" s="177"/>
      <c r="H10270" s="177"/>
    </row>
    <row r="10271" spans="1:8" x14ac:dyDescent="0.25">
      <c r="A10271" s="793"/>
      <c r="E10271" s="176"/>
      <c r="F10271" s="176"/>
      <c r="G10271" s="177"/>
      <c r="H10271" s="177"/>
    </row>
    <row r="10272" spans="1:8" x14ac:dyDescent="0.25">
      <c r="A10272" s="793"/>
      <c r="E10272" s="176"/>
      <c r="F10272" s="176"/>
      <c r="G10272" s="177"/>
      <c r="H10272" s="177"/>
    </row>
    <row r="10273" spans="1:8" x14ac:dyDescent="0.25">
      <c r="A10273" s="793"/>
      <c r="E10273" s="176"/>
      <c r="F10273" s="176"/>
      <c r="G10273" s="177"/>
      <c r="H10273" s="177"/>
    </row>
    <row r="10274" spans="1:8" x14ac:dyDescent="0.25">
      <c r="A10274" s="793"/>
      <c r="E10274" s="176"/>
      <c r="F10274" s="176"/>
      <c r="G10274" s="177"/>
      <c r="H10274" s="177"/>
    </row>
    <row r="10275" spans="1:8" x14ac:dyDescent="0.25">
      <c r="A10275" s="793"/>
      <c r="E10275" s="176"/>
      <c r="F10275" s="176"/>
      <c r="G10275" s="177"/>
      <c r="H10275" s="177"/>
    </row>
    <row r="10276" spans="1:8" x14ac:dyDescent="0.25">
      <c r="A10276" s="793"/>
      <c r="E10276" s="176"/>
      <c r="F10276" s="176"/>
      <c r="G10276" s="177"/>
      <c r="H10276" s="177"/>
    </row>
    <row r="10277" spans="1:8" x14ac:dyDescent="0.25">
      <c r="A10277" s="793"/>
      <c r="E10277" s="176"/>
      <c r="F10277" s="176"/>
      <c r="G10277" s="177"/>
      <c r="H10277" s="177"/>
    </row>
    <row r="10278" spans="1:8" x14ac:dyDescent="0.25">
      <c r="A10278" s="793"/>
      <c r="E10278" s="176"/>
      <c r="F10278" s="176"/>
      <c r="G10278" s="177"/>
      <c r="H10278" s="177"/>
    </row>
    <row r="10279" spans="1:8" x14ac:dyDescent="0.25">
      <c r="A10279" s="793"/>
      <c r="E10279" s="176"/>
      <c r="F10279" s="176"/>
      <c r="G10279" s="177"/>
      <c r="H10279" s="177"/>
    </row>
    <row r="10280" spans="1:8" x14ac:dyDescent="0.25">
      <c r="A10280" s="793"/>
      <c r="E10280" s="176"/>
      <c r="F10280" s="176"/>
      <c r="G10280" s="177"/>
      <c r="H10280" s="177"/>
    </row>
    <row r="10281" spans="1:8" x14ac:dyDescent="0.25">
      <c r="A10281" s="793"/>
      <c r="E10281" s="176"/>
      <c r="F10281" s="176"/>
      <c r="G10281" s="177"/>
      <c r="H10281" s="177"/>
    </row>
    <row r="10282" spans="1:8" x14ac:dyDescent="0.25">
      <c r="A10282" s="793"/>
      <c r="E10282" s="176"/>
      <c r="F10282" s="176"/>
      <c r="G10282" s="177"/>
      <c r="H10282" s="177"/>
    </row>
    <row r="10283" spans="1:8" x14ac:dyDescent="0.25">
      <c r="A10283" s="793"/>
      <c r="E10283" s="176"/>
      <c r="F10283" s="176"/>
      <c r="G10283" s="177"/>
      <c r="H10283" s="177"/>
    </row>
    <row r="10284" spans="1:8" x14ac:dyDescent="0.25">
      <c r="A10284" s="793"/>
      <c r="E10284" s="176"/>
      <c r="F10284" s="176"/>
      <c r="G10284" s="177"/>
      <c r="H10284" s="177"/>
    </row>
    <row r="10285" spans="1:8" x14ac:dyDescent="0.25">
      <c r="A10285" s="793"/>
      <c r="E10285" s="176"/>
      <c r="F10285" s="176"/>
      <c r="G10285" s="177"/>
      <c r="H10285" s="177"/>
    </row>
    <row r="10286" spans="1:8" x14ac:dyDescent="0.25">
      <c r="A10286" s="793"/>
      <c r="E10286" s="176"/>
      <c r="F10286" s="176"/>
      <c r="G10286" s="177"/>
      <c r="H10286" s="177"/>
    </row>
    <row r="10287" spans="1:8" x14ac:dyDescent="0.25">
      <c r="A10287" s="793"/>
      <c r="E10287" s="176"/>
      <c r="F10287" s="176"/>
      <c r="G10287" s="177"/>
      <c r="H10287" s="177"/>
    </row>
    <row r="10288" spans="1:8" x14ac:dyDescent="0.25">
      <c r="A10288" s="793"/>
      <c r="E10288" s="176"/>
      <c r="F10288" s="176"/>
      <c r="G10288" s="177"/>
      <c r="H10288" s="177"/>
    </row>
    <row r="10289" spans="1:8" x14ac:dyDescent="0.25">
      <c r="A10289" s="793"/>
      <c r="E10289" s="176"/>
      <c r="F10289" s="176"/>
      <c r="G10289" s="177"/>
      <c r="H10289" s="177"/>
    </row>
    <row r="10290" spans="1:8" x14ac:dyDescent="0.25">
      <c r="A10290" s="793"/>
      <c r="E10290" s="176"/>
      <c r="F10290" s="176"/>
      <c r="G10290" s="177"/>
      <c r="H10290" s="177"/>
    </row>
    <row r="10291" spans="1:8" x14ac:dyDescent="0.25">
      <c r="A10291" s="793"/>
      <c r="E10291" s="176"/>
      <c r="F10291" s="176"/>
      <c r="G10291" s="177"/>
      <c r="H10291" s="177"/>
    </row>
    <row r="10292" spans="1:8" x14ac:dyDescent="0.25">
      <c r="A10292" s="793"/>
      <c r="E10292" s="176"/>
      <c r="F10292" s="176"/>
      <c r="G10292" s="177"/>
      <c r="H10292" s="177"/>
    </row>
    <row r="10293" spans="1:8" x14ac:dyDescent="0.25">
      <c r="A10293" s="793"/>
      <c r="E10293" s="176"/>
      <c r="F10293" s="176"/>
      <c r="G10293" s="177"/>
      <c r="H10293" s="177"/>
    </row>
    <row r="10294" spans="1:8" x14ac:dyDescent="0.25">
      <c r="A10294" s="793"/>
      <c r="E10294" s="176"/>
      <c r="F10294" s="176"/>
      <c r="G10294" s="177"/>
      <c r="H10294" s="177"/>
    </row>
    <row r="10295" spans="1:8" x14ac:dyDescent="0.25">
      <c r="A10295" s="793"/>
      <c r="E10295" s="176"/>
      <c r="F10295" s="176"/>
      <c r="G10295" s="177"/>
      <c r="H10295" s="177"/>
    </row>
    <row r="10296" spans="1:8" x14ac:dyDescent="0.25">
      <c r="A10296" s="793"/>
      <c r="E10296" s="176"/>
      <c r="F10296" s="176"/>
      <c r="G10296" s="177"/>
      <c r="H10296" s="177"/>
    </row>
    <row r="10297" spans="1:8" x14ac:dyDescent="0.25">
      <c r="A10297" s="793"/>
      <c r="E10297" s="176"/>
      <c r="F10297" s="176"/>
      <c r="G10297" s="177"/>
      <c r="H10297" s="177"/>
    </row>
    <row r="10298" spans="1:8" x14ac:dyDescent="0.25">
      <c r="A10298" s="793"/>
      <c r="E10298" s="176"/>
      <c r="F10298" s="176"/>
      <c r="G10298" s="177"/>
      <c r="H10298" s="177"/>
    </row>
    <row r="10299" spans="1:8" x14ac:dyDescent="0.25">
      <c r="A10299" s="793"/>
      <c r="E10299" s="176"/>
      <c r="F10299" s="176"/>
      <c r="G10299" s="177"/>
      <c r="H10299" s="177"/>
    </row>
    <row r="10300" spans="1:8" x14ac:dyDescent="0.25">
      <c r="A10300" s="793"/>
      <c r="E10300" s="176"/>
      <c r="F10300" s="176"/>
      <c r="G10300" s="177"/>
      <c r="H10300" s="177"/>
    </row>
    <row r="10301" spans="1:8" x14ac:dyDescent="0.25">
      <c r="A10301" s="793"/>
      <c r="E10301" s="176"/>
      <c r="F10301" s="176"/>
      <c r="G10301" s="177"/>
      <c r="H10301" s="177"/>
    </row>
    <row r="10302" spans="1:8" x14ac:dyDescent="0.25">
      <c r="A10302" s="793"/>
      <c r="E10302" s="176"/>
      <c r="F10302" s="176"/>
      <c r="G10302" s="177"/>
      <c r="H10302" s="177"/>
    </row>
    <row r="10303" spans="1:8" x14ac:dyDescent="0.25">
      <c r="A10303" s="793"/>
      <c r="E10303" s="176"/>
      <c r="F10303" s="176"/>
      <c r="G10303" s="177"/>
      <c r="H10303" s="177"/>
    </row>
    <row r="10304" spans="1:8" x14ac:dyDescent="0.25">
      <c r="A10304" s="793"/>
      <c r="E10304" s="176"/>
      <c r="F10304" s="176"/>
      <c r="G10304" s="177"/>
      <c r="H10304" s="177"/>
    </row>
    <row r="10305" spans="1:8" x14ac:dyDescent="0.25">
      <c r="A10305" s="793"/>
      <c r="E10305" s="176"/>
      <c r="F10305" s="176"/>
      <c r="G10305" s="177"/>
      <c r="H10305" s="177"/>
    </row>
    <row r="10306" spans="1:8" x14ac:dyDescent="0.25">
      <c r="A10306" s="793"/>
      <c r="E10306" s="176"/>
      <c r="F10306" s="176"/>
      <c r="G10306" s="177"/>
      <c r="H10306" s="177"/>
    </row>
    <row r="10307" spans="1:8" x14ac:dyDescent="0.25">
      <c r="A10307" s="793"/>
      <c r="E10307" s="176"/>
      <c r="F10307" s="176"/>
      <c r="G10307" s="177"/>
      <c r="H10307" s="177"/>
    </row>
    <row r="10308" spans="1:8" x14ac:dyDescent="0.25">
      <c r="A10308" s="793"/>
      <c r="E10308" s="176"/>
      <c r="F10308" s="176"/>
      <c r="G10308" s="177"/>
      <c r="H10308" s="177"/>
    </row>
    <row r="10309" spans="1:8" x14ac:dyDescent="0.25">
      <c r="A10309" s="793"/>
      <c r="E10309" s="176"/>
      <c r="F10309" s="176"/>
      <c r="G10309" s="177"/>
      <c r="H10309" s="177"/>
    </row>
    <row r="10310" spans="1:8" x14ac:dyDescent="0.25">
      <c r="A10310" s="793"/>
      <c r="E10310" s="176"/>
      <c r="F10310" s="176"/>
      <c r="G10310" s="177"/>
      <c r="H10310" s="177"/>
    </row>
    <row r="10311" spans="1:8" x14ac:dyDescent="0.25">
      <c r="A10311" s="793"/>
      <c r="E10311" s="176"/>
      <c r="F10311" s="176"/>
      <c r="G10311" s="177"/>
      <c r="H10311" s="177"/>
    </row>
    <row r="10312" spans="1:8" x14ac:dyDescent="0.25">
      <c r="A10312" s="793"/>
      <c r="E10312" s="176"/>
      <c r="F10312" s="176"/>
      <c r="G10312" s="177"/>
      <c r="H10312" s="177"/>
    </row>
    <row r="10313" spans="1:8" x14ac:dyDescent="0.25">
      <c r="A10313" s="793"/>
      <c r="E10313" s="176"/>
      <c r="F10313" s="176"/>
      <c r="G10313" s="177"/>
      <c r="H10313" s="177"/>
    </row>
    <row r="10314" spans="1:8" x14ac:dyDescent="0.25">
      <c r="A10314" s="793"/>
      <c r="E10314" s="176"/>
      <c r="F10314" s="176"/>
      <c r="G10314" s="177"/>
      <c r="H10314" s="177"/>
    </row>
    <row r="10315" spans="1:8" x14ac:dyDescent="0.25">
      <c r="A10315" s="793"/>
      <c r="E10315" s="176"/>
      <c r="F10315" s="176"/>
      <c r="G10315" s="177"/>
      <c r="H10315" s="177"/>
    </row>
    <row r="10316" spans="1:8" x14ac:dyDescent="0.25">
      <c r="A10316" s="793"/>
      <c r="E10316" s="176"/>
      <c r="F10316" s="176"/>
      <c r="G10316" s="177"/>
      <c r="H10316" s="177"/>
    </row>
    <row r="10317" spans="1:8" x14ac:dyDescent="0.25">
      <c r="A10317" s="793"/>
      <c r="E10317" s="176"/>
      <c r="F10317" s="176"/>
      <c r="G10317" s="177"/>
      <c r="H10317" s="177"/>
    </row>
    <row r="10318" spans="1:8" x14ac:dyDescent="0.25">
      <c r="A10318" s="793"/>
      <c r="E10318" s="176"/>
      <c r="F10318" s="176"/>
      <c r="G10318" s="177"/>
      <c r="H10318" s="177"/>
    </row>
    <row r="10319" spans="1:8" x14ac:dyDescent="0.25">
      <c r="A10319" s="793"/>
      <c r="E10319" s="176"/>
      <c r="F10319" s="176"/>
      <c r="G10319" s="177"/>
      <c r="H10319" s="177"/>
    </row>
    <row r="10320" spans="1:8" x14ac:dyDescent="0.25">
      <c r="A10320" s="793"/>
      <c r="E10320" s="176"/>
      <c r="F10320" s="176"/>
      <c r="G10320" s="177"/>
      <c r="H10320" s="177"/>
    </row>
    <row r="10321" spans="1:8" x14ac:dyDescent="0.25">
      <c r="A10321" s="793"/>
      <c r="E10321" s="176"/>
      <c r="F10321" s="176"/>
      <c r="G10321" s="177"/>
      <c r="H10321" s="177"/>
    </row>
    <row r="10322" spans="1:8" x14ac:dyDescent="0.25">
      <c r="A10322" s="793"/>
      <c r="E10322" s="176"/>
      <c r="F10322" s="176"/>
      <c r="G10322" s="177"/>
      <c r="H10322" s="177"/>
    </row>
    <row r="10323" spans="1:8" x14ac:dyDescent="0.25">
      <c r="A10323" s="793"/>
      <c r="E10323" s="176"/>
      <c r="F10323" s="176"/>
      <c r="G10323" s="177"/>
      <c r="H10323" s="177"/>
    </row>
    <row r="10324" spans="1:8" x14ac:dyDescent="0.25">
      <c r="A10324" s="793"/>
      <c r="E10324" s="176"/>
      <c r="F10324" s="176"/>
      <c r="G10324" s="177"/>
      <c r="H10324" s="177"/>
    </row>
    <row r="10325" spans="1:8" x14ac:dyDescent="0.25">
      <c r="A10325" s="793"/>
      <c r="E10325" s="176"/>
      <c r="F10325" s="176"/>
      <c r="G10325" s="177"/>
      <c r="H10325" s="177"/>
    </row>
    <row r="10326" spans="1:8" x14ac:dyDescent="0.25">
      <c r="A10326" s="793"/>
      <c r="E10326" s="176"/>
      <c r="F10326" s="176"/>
      <c r="G10326" s="177"/>
      <c r="H10326" s="177"/>
    </row>
    <row r="10327" spans="1:8" x14ac:dyDescent="0.25">
      <c r="A10327" s="793"/>
      <c r="E10327" s="176"/>
      <c r="F10327" s="176"/>
      <c r="G10327" s="177"/>
      <c r="H10327" s="177"/>
    </row>
    <row r="10328" spans="1:8" x14ac:dyDescent="0.25">
      <c r="A10328" s="793"/>
      <c r="E10328" s="176"/>
      <c r="F10328" s="176"/>
      <c r="G10328" s="177"/>
      <c r="H10328" s="177"/>
    </row>
    <row r="10329" spans="1:8" x14ac:dyDescent="0.25">
      <c r="A10329" s="793"/>
      <c r="E10329" s="176"/>
      <c r="F10329" s="176"/>
      <c r="G10329" s="177"/>
      <c r="H10329" s="177"/>
    </row>
    <row r="10330" spans="1:8" x14ac:dyDescent="0.25">
      <c r="A10330" s="793"/>
      <c r="E10330" s="176"/>
      <c r="F10330" s="176"/>
      <c r="G10330" s="177"/>
      <c r="H10330" s="177"/>
    </row>
    <row r="10331" spans="1:8" x14ac:dyDescent="0.25">
      <c r="A10331" s="793"/>
      <c r="E10331" s="176"/>
      <c r="F10331" s="176"/>
      <c r="G10331" s="177"/>
      <c r="H10331" s="177"/>
    </row>
    <row r="10332" spans="1:8" x14ac:dyDescent="0.25">
      <c r="A10332" s="793"/>
      <c r="E10332" s="176"/>
      <c r="F10332" s="176"/>
      <c r="G10332" s="177"/>
      <c r="H10332" s="177"/>
    </row>
    <row r="10333" spans="1:8" x14ac:dyDescent="0.25">
      <c r="A10333" s="793"/>
      <c r="E10333" s="176"/>
      <c r="F10333" s="176"/>
      <c r="G10333" s="177"/>
      <c r="H10333" s="177"/>
    </row>
    <row r="10334" spans="1:8" x14ac:dyDescent="0.25">
      <c r="A10334" s="793"/>
      <c r="E10334" s="176"/>
      <c r="F10334" s="176"/>
      <c r="G10334" s="177"/>
      <c r="H10334" s="177"/>
    </row>
    <row r="10335" spans="1:8" x14ac:dyDescent="0.25">
      <c r="A10335" s="793"/>
      <c r="E10335" s="176"/>
      <c r="F10335" s="176"/>
      <c r="G10335" s="177"/>
      <c r="H10335" s="177"/>
    </row>
    <row r="10336" spans="1:8" x14ac:dyDescent="0.25">
      <c r="A10336" s="793"/>
      <c r="E10336" s="176"/>
      <c r="F10336" s="176"/>
      <c r="G10336" s="177"/>
      <c r="H10336" s="177"/>
    </row>
    <row r="10337" spans="1:8" x14ac:dyDescent="0.25">
      <c r="A10337" s="793"/>
      <c r="E10337" s="176"/>
      <c r="F10337" s="176"/>
      <c r="G10337" s="177"/>
      <c r="H10337" s="177"/>
    </row>
    <row r="10338" spans="1:8" x14ac:dyDescent="0.25">
      <c r="A10338" s="793"/>
      <c r="E10338" s="176"/>
      <c r="F10338" s="176"/>
      <c r="G10338" s="177"/>
      <c r="H10338" s="177"/>
    </row>
    <row r="10339" spans="1:8" x14ac:dyDescent="0.25">
      <c r="A10339" s="793"/>
      <c r="E10339" s="176"/>
      <c r="F10339" s="176"/>
      <c r="G10339" s="177"/>
      <c r="H10339" s="177"/>
    </row>
    <row r="10340" spans="1:8" x14ac:dyDescent="0.25">
      <c r="A10340" s="793"/>
      <c r="E10340" s="176"/>
      <c r="F10340" s="176"/>
      <c r="G10340" s="177"/>
      <c r="H10340" s="177"/>
    </row>
    <row r="10341" spans="1:8" x14ac:dyDescent="0.25">
      <c r="A10341" s="793"/>
      <c r="E10341" s="176"/>
      <c r="F10341" s="176"/>
      <c r="G10341" s="177"/>
      <c r="H10341" s="177"/>
    </row>
    <row r="10342" spans="1:8" x14ac:dyDescent="0.25">
      <c r="A10342" s="793"/>
      <c r="E10342" s="176"/>
      <c r="F10342" s="176"/>
      <c r="G10342" s="177"/>
      <c r="H10342" s="177"/>
    </row>
    <row r="10343" spans="1:8" x14ac:dyDescent="0.25">
      <c r="A10343" s="793"/>
      <c r="E10343" s="176"/>
      <c r="F10343" s="176"/>
      <c r="G10343" s="177"/>
      <c r="H10343" s="177"/>
    </row>
    <row r="10344" spans="1:8" x14ac:dyDescent="0.25">
      <c r="A10344" s="793"/>
      <c r="E10344" s="176"/>
      <c r="F10344" s="176"/>
      <c r="G10344" s="177"/>
      <c r="H10344" s="177"/>
    </row>
    <row r="10345" spans="1:8" x14ac:dyDescent="0.25">
      <c r="A10345" s="793"/>
      <c r="E10345" s="176"/>
      <c r="F10345" s="176"/>
      <c r="G10345" s="177"/>
      <c r="H10345" s="177"/>
    </row>
    <row r="10346" spans="1:8" x14ac:dyDescent="0.25">
      <c r="A10346" s="793"/>
      <c r="E10346" s="176"/>
      <c r="F10346" s="176"/>
      <c r="G10346" s="177"/>
      <c r="H10346" s="177"/>
    </row>
    <row r="10347" spans="1:8" x14ac:dyDescent="0.25">
      <c r="A10347" s="793"/>
      <c r="E10347" s="176"/>
      <c r="F10347" s="176"/>
      <c r="G10347" s="177"/>
      <c r="H10347" s="177"/>
    </row>
    <row r="10348" spans="1:8" x14ac:dyDescent="0.25">
      <c r="A10348" s="793"/>
      <c r="E10348" s="176"/>
      <c r="F10348" s="176"/>
      <c r="G10348" s="177"/>
      <c r="H10348" s="177"/>
    </row>
    <row r="10349" spans="1:8" x14ac:dyDescent="0.25">
      <c r="A10349" s="793"/>
      <c r="E10349" s="176"/>
      <c r="F10349" s="176"/>
      <c r="G10349" s="177"/>
      <c r="H10349" s="177"/>
    </row>
    <row r="10350" spans="1:8" x14ac:dyDescent="0.25">
      <c r="A10350" s="793"/>
      <c r="E10350" s="176"/>
      <c r="F10350" s="176"/>
      <c r="G10350" s="177"/>
      <c r="H10350" s="177"/>
    </row>
    <row r="10351" spans="1:8" x14ac:dyDescent="0.25">
      <c r="A10351" s="793"/>
      <c r="E10351" s="176"/>
      <c r="F10351" s="176"/>
      <c r="G10351" s="177"/>
      <c r="H10351" s="177"/>
    </row>
    <row r="10352" spans="1:8" x14ac:dyDescent="0.25">
      <c r="A10352" s="793"/>
      <c r="E10352" s="176"/>
      <c r="F10352" s="176"/>
      <c r="G10352" s="177"/>
      <c r="H10352" s="177"/>
    </row>
    <row r="10353" spans="1:8" x14ac:dyDescent="0.25">
      <c r="A10353" s="793"/>
      <c r="E10353" s="176"/>
      <c r="F10353" s="176"/>
      <c r="G10353" s="177"/>
      <c r="H10353" s="177"/>
    </row>
    <row r="10354" spans="1:8" x14ac:dyDescent="0.25">
      <c r="A10354" s="793"/>
      <c r="E10354" s="176"/>
      <c r="F10354" s="176"/>
      <c r="G10354" s="177"/>
      <c r="H10354" s="177"/>
    </row>
    <row r="10355" spans="1:8" x14ac:dyDescent="0.25">
      <c r="A10355" s="793"/>
      <c r="E10355" s="176"/>
      <c r="F10355" s="176"/>
      <c r="G10355" s="177"/>
      <c r="H10355" s="177"/>
    </row>
    <row r="10356" spans="1:8" x14ac:dyDescent="0.25">
      <c r="A10356" s="793"/>
      <c r="E10356" s="176"/>
      <c r="F10356" s="176"/>
      <c r="G10356" s="177"/>
      <c r="H10356" s="177"/>
    </row>
    <row r="10357" spans="1:8" x14ac:dyDescent="0.25">
      <c r="A10357" s="793"/>
      <c r="E10357" s="176"/>
      <c r="F10357" s="176"/>
      <c r="G10357" s="177"/>
      <c r="H10357" s="177"/>
    </row>
    <row r="10358" spans="1:8" x14ac:dyDescent="0.25">
      <c r="A10358" s="793"/>
      <c r="E10358" s="176"/>
      <c r="F10358" s="176"/>
      <c r="G10358" s="177"/>
      <c r="H10358" s="177"/>
    </row>
    <row r="10359" spans="1:8" x14ac:dyDescent="0.25">
      <c r="A10359" s="793"/>
      <c r="E10359" s="176"/>
      <c r="F10359" s="176"/>
      <c r="G10359" s="177"/>
      <c r="H10359" s="177"/>
    </row>
    <row r="10360" spans="1:8" x14ac:dyDescent="0.25">
      <c r="A10360" s="793"/>
      <c r="E10360" s="176"/>
      <c r="F10360" s="176"/>
      <c r="G10360" s="177"/>
      <c r="H10360" s="177"/>
    </row>
    <row r="10361" spans="1:8" x14ac:dyDescent="0.25">
      <c r="A10361" s="793"/>
      <c r="E10361" s="176"/>
      <c r="F10361" s="176"/>
      <c r="G10361" s="177"/>
      <c r="H10361" s="177"/>
    </row>
    <row r="10362" spans="1:8" x14ac:dyDescent="0.25">
      <c r="A10362" s="793"/>
      <c r="E10362" s="176"/>
      <c r="F10362" s="176"/>
      <c r="G10362" s="177"/>
      <c r="H10362" s="177"/>
    </row>
    <row r="10363" spans="1:8" x14ac:dyDescent="0.25">
      <c r="A10363" s="793"/>
      <c r="E10363" s="176"/>
      <c r="F10363" s="176"/>
      <c r="G10363" s="177"/>
      <c r="H10363" s="177"/>
    </row>
    <row r="10364" spans="1:8" x14ac:dyDescent="0.25">
      <c r="A10364" s="793"/>
      <c r="E10364" s="176"/>
      <c r="F10364" s="176"/>
      <c r="G10364" s="177"/>
      <c r="H10364" s="177"/>
    </row>
    <row r="10365" spans="1:8" x14ac:dyDescent="0.25">
      <c r="A10365" s="793"/>
      <c r="E10365" s="176"/>
      <c r="F10365" s="176"/>
      <c r="G10365" s="177"/>
      <c r="H10365" s="177"/>
    </row>
    <row r="10366" spans="1:8" x14ac:dyDescent="0.25">
      <c r="A10366" s="793"/>
      <c r="E10366" s="176"/>
      <c r="F10366" s="176"/>
      <c r="G10366" s="177"/>
      <c r="H10366" s="177"/>
    </row>
    <row r="10367" spans="1:8" x14ac:dyDescent="0.25">
      <c r="A10367" s="793"/>
      <c r="E10367" s="176"/>
      <c r="F10367" s="176"/>
      <c r="G10367" s="177"/>
      <c r="H10367" s="177"/>
    </row>
    <row r="10368" spans="1:8" x14ac:dyDescent="0.25">
      <c r="A10368" s="793"/>
      <c r="E10368" s="176"/>
      <c r="F10368" s="176"/>
      <c r="G10368" s="177"/>
      <c r="H10368" s="177"/>
    </row>
    <row r="10369" spans="1:8" x14ac:dyDescent="0.25">
      <c r="A10369" s="793"/>
      <c r="E10369" s="176"/>
      <c r="F10369" s="176"/>
      <c r="G10369" s="177"/>
      <c r="H10369" s="177"/>
    </row>
    <row r="10370" spans="1:8" x14ac:dyDescent="0.25">
      <c r="A10370" s="793"/>
      <c r="E10370" s="176"/>
      <c r="F10370" s="176"/>
      <c r="G10370" s="177"/>
      <c r="H10370" s="177"/>
    </row>
    <row r="10371" spans="1:8" x14ac:dyDescent="0.25">
      <c r="A10371" s="793"/>
      <c r="E10371" s="176"/>
      <c r="F10371" s="176"/>
      <c r="G10371" s="177"/>
      <c r="H10371" s="177"/>
    </row>
    <row r="10372" spans="1:8" x14ac:dyDescent="0.25">
      <c r="A10372" s="793"/>
      <c r="E10372" s="176"/>
      <c r="F10372" s="176"/>
      <c r="G10372" s="177"/>
      <c r="H10372" s="177"/>
    </row>
    <row r="10373" spans="1:8" x14ac:dyDescent="0.25">
      <c r="A10373" s="793"/>
      <c r="E10373" s="176"/>
      <c r="F10373" s="176"/>
      <c r="G10373" s="177"/>
      <c r="H10373" s="177"/>
    </row>
    <row r="10374" spans="1:8" x14ac:dyDescent="0.25">
      <c r="A10374" s="793"/>
      <c r="E10374" s="176"/>
      <c r="F10374" s="176"/>
      <c r="G10374" s="177"/>
      <c r="H10374" s="177"/>
    </row>
    <row r="10375" spans="1:8" x14ac:dyDescent="0.25">
      <c r="A10375" s="793"/>
      <c r="E10375" s="176"/>
      <c r="F10375" s="176"/>
      <c r="G10375" s="177"/>
      <c r="H10375" s="177"/>
    </row>
    <row r="10376" spans="1:8" x14ac:dyDescent="0.25">
      <c r="A10376" s="793"/>
      <c r="E10376" s="176"/>
      <c r="F10376" s="176"/>
      <c r="G10376" s="177"/>
      <c r="H10376" s="177"/>
    </row>
    <row r="10377" spans="1:8" x14ac:dyDescent="0.25">
      <c r="A10377" s="793"/>
      <c r="E10377" s="176"/>
      <c r="F10377" s="176"/>
      <c r="G10377" s="177"/>
      <c r="H10377" s="177"/>
    </row>
    <row r="10378" spans="1:8" x14ac:dyDescent="0.25">
      <c r="A10378" s="793"/>
      <c r="E10378" s="176"/>
      <c r="F10378" s="176"/>
      <c r="G10378" s="177"/>
      <c r="H10378" s="177"/>
    </row>
    <row r="10379" spans="1:8" x14ac:dyDescent="0.25">
      <c r="A10379" s="793"/>
      <c r="E10379" s="176"/>
      <c r="F10379" s="176"/>
      <c r="G10379" s="177"/>
      <c r="H10379" s="177"/>
    </row>
    <row r="10380" spans="1:8" x14ac:dyDescent="0.25">
      <c r="A10380" s="793"/>
      <c r="E10380" s="176"/>
      <c r="F10380" s="176"/>
      <c r="G10380" s="177"/>
      <c r="H10380" s="177"/>
    </row>
    <row r="10381" spans="1:8" x14ac:dyDescent="0.25">
      <c r="A10381" s="793"/>
      <c r="E10381" s="176"/>
      <c r="F10381" s="176"/>
      <c r="G10381" s="177"/>
      <c r="H10381" s="177"/>
    </row>
    <row r="10382" spans="1:8" x14ac:dyDescent="0.25">
      <c r="A10382" s="793"/>
      <c r="E10382" s="176"/>
      <c r="F10382" s="176"/>
      <c r="G10382" s="177"/>
      <c r="H10382" s="177"/>
    </row>
    <row r="10383" spans="1:8" x14ac:dyDescent="0.25">
      <c r="A10383" s="793"/>
      <c r="E10383" s="176"/>
      <c r="F10383" s="176"/>
      <c r="G10383" s="177"/>
      <c r="H10383" s="177"/>
    </row>
    <row r="10384" spans="1:8" x14ac:dyDescent="0.25">
      <c r="A10384" s="793"/>
      <c r="E10384" s="176"/>
      <c r="F10384" s="176"/>
      <c r="G10384" s="177"/>
      <c r="H10384" s="177"/>
    </row>
    <row r="10385" spans="1:8" x14ac:dyDescent="0.25">
      <c r="A10385" s="793"/>
      <c r="E10385" s="176"/>
      <c r="F10385" s="176"/>
      <c r="G10385" s="177"/>
      <c r="H10385" s="177"/>
    </row>
    <row r="10386" spans="1:8" x14ac:dyDescent="0.25">
      <c r="A10386" s="793"/>
      <c r="E10386" s="176"/>
      <c r="F10386" s="176"/>
      <c r="G10386" s="177"/>
      <c r="H10386" s="177"/>
    </row>
    <row r="10387" spans="1:8" x14ac:dyDescent="0.25">
      <c r="A10387" s="793"/>
      <c r="E10387" s="176"/>
      <c r="F10387" s="176"/>
      <c r="G10387" s="177"/>
      <c r="H10387" s="177"/>
    </row>
    <row r="10388" spans="1:8" x14ac:dyDescent="0.25">
      <c r="A10388" s="793"/>
      <c r="E10388" s="176"/>
      <c r="F10388" s="176"/>
      <c r="G10388" s="177"/>
      <c r="H10388" s="177"/>
    </row>
    <row r="10389" spans="1:8" x14ac:dyDescent="0.25">
      <c r="A10389" s="793"/>
      <c r="E10389" s="176"/>
      <c r="F10389" s="176"/>
      <c r="G10389" s="177"/>
      <c r="H10389" s="177"/>
    </row>
    <row r="10390" spans="1:8" x14ac:dyDescent="0.25">
      <c r="A10390" s="793"/>
      <c r="E10390" s="176"/>
      <c r="F10390" s="176"/>
      <c r="G10390" s="177"/>
      <c r="H10390" s="177"/>
    </row>
    <row r="10391" spans="1:8" x14ac:dyDescent="0.25">
      <c r="A10391" s="793"/>
      <c r="E10391" s="176"/>
      <c r="F10391" s="176"/>
      <c r="G10391" s="177"/>
      <c r="H10391" s="177"/>
    </row>
    <row r="10392" spans="1:8" x14ac:dyDescent="0.25">
      <c r="A10392" s="793"/>
      <c r="E10392" s="176"/>
      <c r="F10392" s="176"/>
      <c r="G10392" s="177"/>
      <c r="H10392" s="177"/>
    </row>
    <row r="10393" spans="1:8" x14ac:dyDescent="0.25">
      <c r="A10393" s="793"/>
      <c r="E10393" s="176"/>
      <c r="F10393" s="176"/>
      <c r="G10393" s="177"/>
      <c r="H10393" s="177"/>
    </row>
    <row r="10394" spans="1:8" x14ac:dyDescent="0.25">
      <c r="A10394" s="793"/>
      <c r="E10394" s="176"/>
      <c r="F10394" s="176"/>
      <c r="G10394" s="177"/>
      <c r="H10394" s="177"/>
    </row>
    <row r="10395" spans="1:8" x14ac:dyDescent="0.25">
      <c r="A10395" s="793"/>
      <c r="E10395" s="176"/>
      <c r="F10395" s="176"/>
      <c r="G10395" s="177"/>
      <c r="H10395" s="177"/>
    </row>
    <row r="10396" spans="1:8" x14ac:dyDescent="0.25">
      <c r="A10396" s="793"/>
      <c r="E10396" s="176"/>
      <c r="F10396" s="176"/>
      <c r="G10396" s="177"/>
      <c r="H10396" s="177"/>
    </row>
    <row r="10397" spans="1:8" x14ac:dyDescent="0.25">
      <c r="A10397" s="793"/>
      <c r="E10397" s="176"/>
      <c r="F10397" s="176"/>
      <c r="G10397" s="177"/>
      <c r="H10397" s="177"/>
    </row>
    <row r="10398" spans="1:8" x14ac:dyDescent="0.25">
      <c r="A10398" s="793"/>
      <c r="E10398" s="176"/>
      <c r="F10398" s="176"/>
      <c r="G10398" s="177"/>
      <c r="H10398" s="177"/>
    </row>
    <row r="10399" spans="1:8" x14ac:dyDescent="0.25">
      <c r="A10399" s="793"/>
      <c r="E10399" s="176"/>
      <c r="F10399" s="176"/>
      <c r="G10399" s="177"/>
      <c r="H10399" s="177"/>
    </row>
    <row r="10400" spans="1:8" x14ac:dyDescent="0.25">
      <c r="A10400" s="793"/>
      <c r="E10400" s="176"/>
      <c r="F10400" s="176"/>
      <c r="G10400" s="177"/>
      <c r="H10400" s="177"/>
    </row>
    <row r="10401" spans="1:8" x14ac:dyDescent="0.25">
      <c r="A10401" s="793"/>
      <c r="E10401" s="176"/>
      <c r="F10401" s="176"/>
      <c r="G10401" s="177"/>
      <c r="H10401" s="177"/>
    </row>
    <row r="10402" spans="1:8" x14ac:dyDescent="0.25">
      <c r="A10402" s="793"/>
      <c r="E10402" s="176"/>
      <c r="F10402" s="176"/>
      <c r="G10402" s="177"/>
      <c r="H10402" s="177"/>
    </row>
    <row r="10403" spans="1:8" x14ac:dyDescent="0.25">
      <c r="A10403" s="793"/>
      <c r="E10403" s="176"/>
      <c r="F10403" s="176"/>
      <c r="G10403" s="177"/>
      <c r="H10403" s="177"/>
    </row>
    <row r="10404" spans="1:8" x14ac:dyDescent="0.25">
      <c r="A10404" s="793"/>
      <c r="E10404" s="176"/>
      <c r="F10404" s="176"/>
      <c r="G10404" s="177"/>
      <c r="H10404" s="177"/>
    </row>
    <row r="10405" spans="1:8" x14ac:dyDescent="0.25">
      <c r="A10405" s="793"/>
      <c r="E10405" s="176"/>
      <c r="F10405" s="176"/>
      <c r="G10405" s="177"/>
      <c r="H10405" s="177"/>
    </row>
    <row r="10406" spans="1:8" x14ac:dyDescent="0.25">
      <c r="A10406" s="793"/>
      <c r="E10406" s="176"/>
      <c r="F10406" s="176"/>
      <c r="G10406" s="177"/>
      <c r="H10406" s="177"/>
    </row>
    <row r="10407" spans="1:8" x14ac:dyDescent="0.25">
      <c r="A10407" s="793"/>
      <c r="E10407" s="176"/>
      <c r="F10407" s="176"/>
      <c r="G10407" s="177"/>
      <c r="H10407" s="177"/>
    </row>
    <row r="10408" spans="1:8" x14ac:dyDescent="0.25">
      <c r="A10408" s="793"/>
      <c r="E10408" s="176"/>
      <c r="F10408" s="176"/>
      <c r="G10408" s="177"/>
      <c r="H10408" s="177"/>
    </row>
    <row r="10409" spans="1:8" x14ac:dyDescent="0.25">
      <c r="A10409" s="793"/>
      <c r="E10409" s="176"/>
      <c r="F10409" s="176"/>
      <c r="G10409" s="177"/>
      <c r="H10409" s="177"/>
    </row>
    <row r="10410" spans="1:8" x14ac:dyDescent="0.25">
      <c r="A10410" s="793"/>
      <c r="E10410" s="176"/>
      <c r="F10410" s="176"/>
      <c r="G10410" s="177"/>
      <c r="H10410" s="177"/>
    </row>
    <row r="10411" spans="1:8" x14ac:dyDescent="0.25">
      <c r="A10411" s="793"/>
      <c r="E10411" s="176"/>
      <c r="F10411" s="176"/>
      <c r="G10411" s="177"/>
      <c r="H10411" s="177"/>
    </row>
    <row r="10412" spans="1:8" x14ac:dyDescent="0.25">
      <c r="A10412" s="793"/>
      <c r="E10412" s="176"/>
      <c r="F10412" s="176"/>
      <c r="G10412" s="177"/>
      <c r="H10412" s="177"/>
    </row>
    <row r="10413" spans="1:8" x14ac:dyDescent="0.25">
      <c r="A10413" s="793"/>
      <c r="E10413" s="176"/>
      <c r="F10413" s="176"/>
      <c r="G10413" s="177"/>
      <c r="H10413" s="177"/>
    </row>
    <row r="10414" spans="1:8" x14ac:dyDescent="0.25">
      <c r="A10414" s="793"/>
      <c r="E10414" s="176"/>
      <c r="F10414" s="176"/>
      <c r="G10414" s="177"/>
      <c r="H10414" s="177"/>
    </row>
    <row r="10415" spans="1:8" x14ac:dyDescent="0.25">
      <c r="A10415" s="793"/>
      <c r="E10415" s="176"/>
      <c r="F10415" s="176"/>
      <c r="G10415" s="177"/>
      <c r="H10415" s="177"/>
    </row>
    <row r="10416" spans="1:8" x14ac:dyDescent="0.25">
      <c r="A10416" s="793"/>
      <c r="E10416" s="176"/>
      <c r="F10416" s="176"/>
      <c r="G10416" s="177"/>
      <c r="H10416" s="177"/>
    </row>
    <row r="10417" spans="1:8" x14ac:dyDescent="0.25">
      <c r="A10417" s="793"/>
      <c r="E10417" s="176"/>
      <c r="F10417" s="176"/>
      <c r="G10417" s="177"/>
      <c r="H10417" s="177"/>
    </row>
    <row r="10418" spans="1:8" x14ac:dyDescent="0.25">
      <c r="A10418" s="793"/>
      <c r="E10418" s="176"/>
      <c r="F10418" s="176"/>
      <c r="G10418" s="177"/>
      <c r="H10418" s="177"/>
    </row>
    <row r="10419" spans="1:8" x14ac:dyDescent="0.25">
      <c r="A10419" s="793"/>
      <c r="E10419" s="176"/>
      <c r="F10419" s="176"/>
      <c r="G10419" s="177"/>
      <c r="H10419" s="177"/>
    </row>
    <row r="10420" spans="1:8" x14ac:dyDescent="0.25">
      <c r="A10420" s="793"/>
      <c r="E10420" s="176"/>
      <c r="F10420" s="176"/>
      <c r="G10420" s="177"/>
      <c r="H10420" s="177"/>
    </row>
    <row r="10421" spans="1:8" x14ac:dyDescent="0.25">
      <c r="A10421" s="793"/>
      <c r="E10421" s="176"/>
      <c r="F10421" s="176"/>
      <c r="G10421" s="177"/>
      <c r="H10421" s="177"/>
    </row>
    <row r="10422" spans="1:8" x14ac:dyDescent="0.25">
      <c r="A10422" s="793"/>
      <c r="E10422" s="176"/>
      <c r="F10422" s="176"/>
      <c r="G10422" s="177"/>
      <c r="H10422" s="177"/>
    </row>
    <row r="10423" spans="1:8" x14ac:dyDescent="0.25">
      <c r="A10423" s="793"/>
      <c r="E10423" s="176"/>
      <c r="F10423" s="176"/>
      <c r="G10423" s="177"/>
      <c r="H10423" s="177"/>
    </row>
    <row r="10424" spans="1:8" x14ac:dyDescent="0.25">
      <c r="A10424" s="793"/>
      <c r="E10424" s="176"/>
      <c r="F10424" s="176"/>
      <c r="G10424" s="177"/>
      <c r="H10424" s="177"/>
    </row>
    <row r="10425" spans="1:8" x14ac:dyDescent="0.25">
      <c r="A10425" s="793"/>
      <c r="E10425" s="176"/>
      <c r="F10425" s="176"/>
      <c r="G10425" s="177"/>
      <c r="H10425" s="177"/>
    </row>
    <row r="10426" spans="1:8" x14ac:dyDescent="0.25">
      <c r="A10426" s="793"/>
      <c r="E10426" s="176"/>
      <c r="F10426" s="176"/>
      <c r="G10426" s="177"/>
      <c r="H10426" s="177"/>
    </row>
    <row r="10427" spans="1:8" x14ac:dyDescent="0.25">
      <c r="A10427" s="793"/>
      <c r="E10427" s="176"/>
      <c r="F10427" s="176"/>
      <c r="G10427" s="177"/>
      <c r="H10427" s="177"/>
    </row>
    <row r="10428" spans="1:8" x14ac:dyDescent="0.25">
      <c r="A10428" s="793"/>
      <c r="E10428" s="176"/>
      <c r="F10428" s="176"/>
      <c r="G10428" s="177"/>
      <c r="H10428" s="177"/>
    </row>
    <row r="10429" spans="1:8" x14ac:dyDescent="0.25">
      <c r="A10429" s="793"/>
      <c r="E10429" s="176"/>
      <c r="F10429" s="176"/>
      <c r="G10429" s="177"/>
      <c r="H10429" s="177"/>
    </row>
    <row r="10430" spans="1:8" x14ac:dyDescent="0.25">
      <c r="A10430" s="793"/>
      <c r="E10430" s="176"/>
      <c r="F10430" s="176"/>
      <c r="G10430" s="177"/>
      <c r="H10430" s="177"/>
    </row>
    <row r="10431" spans="1:8" x14ac:dyDescent="0.25">
      <c r="A10431" s="793"/>
      <c r="E10431" s="176"/>
      <c r="F10431" s="176"/>
      <c r="G10431" s="177"/>
      <c r="H10431" s="177"/>
    </row>
    <row r="10432" spans="1:8" x14ac:dyDescent="0.25">
      <c r="A10432" s="793"/>
      <c r="E10432" s="176"/>
      <c r="F10432" s="176"/>
      <c r="G10432" s="177"/>
      <c r="H10432" s="177"/>
    </row>
    <row r="10433" spans="1:8" x14ac:dyDescent="0.25">
      <c r="A10433" s="793"/>
      <c r="E10433" s="176"/>
      <c r="F10433" s="176"/>
      <c r="G10433" s="177"/>
      <c r="H10433" s="177"/>
    </row>
    <row r="10434" spans="1:8" x14ac:dyDescent="0.25">
      <c r="A10434" s="793"/>
      <c r="E10434" s="176"/>
      <c r="F10434" s="176"/>
      <c r="G10434" s="177"/>
      <c r="H10434" s="177"/>
    </row>
    <row r="10435" spans="1:8" x14ac:dyDescent="0.25">
      <c r="A10435" s="793"/>
      <c r="E10435" s="176"/>
      <c r="F10435" s="176"/>
      <c r="G10435" s="177"/>
      <c r="H10435" s="177"/>
    </row>
    <row r="10436" spans="1:8" x14ac:dyDescent="0.25">
      <c r="A10436" s="793"/>
      <c r="E10436" s="176"/>
      <c r="F10436" s="176"/>
      <c r="G10436" s="177"/>
      <c r="H10436" s="177"/>
    </row>
    <row r="10437" spans="1:8" x14ac:dyDescent="0.25">
      <c r="A10437" s="793"/>
      <c r="E10437" s="176"/>
      <c r="F10437" s="176"/>
      <c r="G10437" s="177"/>
      <c r="H10437" s="177"/>
    </row>
    <row r="10438" spans="1:8" x14ac:dyDescent="0.25">
      <c r="A10438" s="793"/>
      <c r="E10438" s="176"/>
      <c r="F10438" s="176"/>
      <c r="G10438" s="177"/>
      <c r="H10438" s="177"/>
    </row>
    <row r="10439" spans="1:8" x14ac:dyDescent="0.25">
      <c r="A10439" s="793"/>
      <c r="E10439" s="176"/>
      <c r="F10439" s="176"/>
      <c r="G10439" s="177"/>
      <c r="H10439" s="177"/>
    </row>
    <row r="10440" spans="1:8" x14ac:dyDescent="0.25">
      <c r="A10440" s="793"/>
      <c r="E10440" s="176"/>
      <c r="F10440" s="176"/>
      <c r="G10440" s="177"/>
      <c r="H10440" s="177"/>
    </row>
    <row r="10441" spans="1:8" x14ac:dyDescent="0.25">
      <c r="A10441" s="793"/>
      <c r="E10441" s="176"/>
      <c r="F10441" s="176"/>
      <c r="G10441" s="177"/>
      <c r="H10441" s="177"/>
    </row>
    <row r="10442" spans="1:8" x14ac:dyDescent="0.25">
      <c r="A10442" s="793"/>
      <c r="E10442" s="176"/>
      <c r="F10442" s="176"/>
      <c r="G10442" s="177"/>
      <c r="H10442" s="177"/>
    </row>
    <row r="10443" spans="1:8" x14ac:dyDescent="0.25">
      <c r="A10443" s="793"/>
      <c r="E10443" s="176"/>
      <c r="F10443" s="176"/>
      <c r="G10443" s="177"/>
      <c r="H10443" s="177"/>
    </row>
    <row r="10444" spans="1:8" x14ac:dyDescent="0.25">
      <c r="A10444" s="793"/>
      <c r="E10444" s="176"/>
      <c r="F10444" s="176"/>
      <c r="G10444" s="177"/>
      <c r="H10444" s="177"/>
    </row>
    <row r="10445" spans="1:8" x14ac:dyDescent="0.25">
      <c r="A10445" s="793"/>
      <c r="E10445" s="176"/>
      <c r="F10445" s="176"/>
      <c r="G10445" s="177"/>
      <c r="H10445" s="177"/>
    </row>
    <row r="10446" spans="1:8" x14ac:dyDescent="0.25">
      <c r="A10446" s="793"/>
      <c r="E10446" s="176"/>
      <c r="F10446" s="176"/>
      <c r="G10446" s="177"/>
      <c r="H10446" s="177"/>
    </row>
    <row r="10447" spans="1:8" x14ac:dyDescent="0.25">
      <c r="A10447" s="793"/>
      <c r="E10447" s="176"/>
      <c r="F10447" s="176"/>
      <c r="G10447" s="177"/>
      <c r="H10447" s="177"/>
    </row>
    <row r="10448" spans="1:8" x14ac:dyDescent="0.25">
      <c r="A10448" s="793"/>
      <c r="E10448" s="176"/>
      <c r="F10448" s="176"/>
      <c r="G10448" s="177"/>
      <c r="H10448" s="177"/>
    </row>
    <row r="10449" spans="1:8" x14ac:dyDescent="0.25">
      <c r="A10449" s="793"/>
      <c r="E10449" s="176"/>
      <c r="F10449" s="176"/>
      <c r="G10449" s="177"/>
      <c r="H10449" s="177"/>
    </row>
    <row r="10450" spans="1:8" x14ac:dyDescent="0.25">
      <c r="A10450" s="793"/>
      <c r="E10450" s="176"/>
      <c r="F10450" s="176"/>
      <c r="G10450" s="177"/>
      <c r="H10450" s="177"/>
    </row>
    <row r="10451" spans="1:8" x14ac:dyDescent="0.25">
      <c r="A10451" s="793"/>
      <c r="E10451" s="176"/>
      <c r="F10451" s="176"/>
      <c r="G10451" s="177"/>
      <c r="H10451" s="177"/>
    </row>
    <row r="10452" spans="1:8" x14ac:dyDescent="0.25">
      <c r="A10452" s="793"/>
      <c r="E10452" s="176"/>
      <c r="F10452" s="176"/>
      <c r="G10452" s="177"/>
      <c r="H10452" s="177"/>
    </row>
    <row r="10453" spans="1:8" x14ac:dyDescent="0.25">
      <c r="A10453" s="793"/>
      <c r="E10453" s="176"/>
      <c r="F10453" s="176"/>
      <c r="G10453" s="177"/>
      <c r="H10453" s="177"/>
    </row>
    <row r="10454" spans="1:8" x14ac:dyDescent="0.25">
      <c r="A10454" s="793"/>
      <c r="E10454" s="176"/>
      <c r="F10454" s="176"/>
      <c r="G10454" s="177"/>
      <c r="H10454" s="177"/>
    </row>
    <row r="10455" spans="1:8" x14ac:dyDescent="0.25">
      <c r="A10455" s="793"/>
      <c r="E10455" s="176"/>
      <c r="F10455" s="176"/>
      <c r="G10455" s="177"/>
      <c r="H10455" s="177"/>
    </row>
    <row r="10456" spans="1:8" x14ac:dyDescent="0.25">
      <c r="A10456" s="793"/>
      <c r="E10456" s="176"/>
      <c r="F10456" s="176"/>
      <c r="G10456" s="177"/>
      <c r="H10456" s="177"/>
    </row>
    <row r="10457" spans="1:8" x14ac:dyDescent="0.25">
      <c r="A10457" s="793"/>
      <c r="E10457" s="176"/>
      <c r="F10457" s="176"/>
      <c r="G10457" s="177"/>
      <c r="H10457" s="177"/>
    </row>
    <row r="10458" spans="1:8" x14ac:dyDescent="0.25">
      <c r="A10458" s="793"/>
      <c r="E10458" s="176"/>
      <c r="F10458" s="176"/>
      <c r="G10458" s="177"/>
      <c r="H10458" s="177"/>
    </row>
    <row r="10459" spans="1:8" x14ac:dyDescent="0.25">
      <c r="A10459" s="793"/>
      <c r="E10459" s="176"/>
      <c r="F10459" s="176"/>
      <c r="G10459" s="177"/>
      <c r="H10459" s="177"/>
    </row>
    <row r="10460" spans="1:8" x14ac:dyDescent="0.25">
      <c r="A10460" s="793"/>
      <c r="E10460" s="176"/>
      <c r="F10460" s="176"/>
      <c r="G10460" s="177"/>
      <c r="H10460" s="177"/>
    </row>
    <row r="10461" spans="1:8" x14ac:dyDescent="0.25">
      <c r="A10461" s="793"/>
      <c r="E10461" s="176"/>
      <c r="F10461" s="176"/>
      <c r="G10461" s="177"/>
      <c r="H10461" s="177"/>
    </row>
    <row r="10462" spans="1:8" x14ac:dyDescent="0.25">
      <c r="A10462" s="793"/>
      <c r="E10462" s="176"/>
      <c r="F10462" s="176"/>
      <c r="G10462" s="177"/>
      <c r="H10462" s="177"/>
    </row>
    <row r="10463" spans="1:8" x14ac:dyDescent="0.25">
      <c r="A10463" s="793"/>
      <c r="E10463" s="176"/>
      <c r="F10463" s="176"/>
      <c r="G10463" s="177"/>
      <c r="H10463" s="177"/>
    </row>
    <row r="10464" spans="1:8" x14ac:dyDescent="0.25">
      <c r="A10464" s="793"/>
      <c r="E10464" s="176"/>
      <c r="F10464" s="176"/>
      <c r="G10464" s="177"/>
      <c r="H10464" s="177"/>
    </row>
    <row r="10465" spans="1:8" x14ac:dyDescent="0.25">
      <c r="A10465" s="793"/>
      <c r="E10465" s="176"/>
      <c r="F10465" s="176"/>
      <c r="G10465" s="177"/>
      <c r="H10465" s="177"/>
    </row>
    <row r="10466" spans="1:8" x14ac:dyDescent="0.25">
      <c r="A10466" s="793"/>
      <c r="E10466" s="176"/>
      <c r="F10466" s="176"/>
      <c r="G10466" s="177"/>
      <c r="H10466" s="177"/>
    </row>
    <row r="10467" spans="1:8" x14ac:dyDescent="0.25">
      <c r="A10467" s="793"/>
      <c r="E10467" s="176"/>
      <c r="F10467" s="176"/>
      <c r="G10467" s="177"/>
      <c r="H10467" s="177"/>
    </row>
    <row r="10468" spans="1:8" x14ac:dyDescent="0.25">
      <c r="A10468" s="793"/>
      <c r="E10468" s="176"/>
      <c r="F10468" s="176"/>
      <c r="G10468" s="177"/>
      <c r="H10468" s="177"/>
    </row>
    <row r="10469" spans="1:8" x14ac:dyDescent="0.25">
      <c r="A10469" s="793"/>
      <c r="E10469" s="176"/>
      <c r="F10469" s="176"/>
      <c r="G10469" s="177"/>
      <c r="H10469" s="177"/>
    </row>
    <row r="10470" spans="1:8" x14ac:dyDescent="0.25">
      <c r="A10470" s="793"/>
      <c r="E10470" s="176"/>
      <c r="F10470" s="176"/>
      <c r="G10470" s="177"/>
      <c r="H10470" s="177"/>
    </row>
    <row r="10471" spans="1:8" x14ac:dyDescent="0.25">
      <c r="A10471" s="793"/>
      <c r="E10471" s="176"/>
      <c r="F10471" s="176"/>
      <c r="G10471" s="177"/>
      <c r="H10471" s="177"/>
    </row>
    <row r="10472" spans="1:8" x14ac:dyDescent="0.25">
      <c r="A10472" s="793"/>
      <c r="E10472" s="176"/>
      <c r="F10472" s="176"/>
      <c r="G10472" s="177"/>
      <c r="H10472" s="177"/>
    </row>
    <row r="10473" spans="1:8" x14ac:dyDescent="0.25">
      <c r="A10473" s="793"/>
      <c r="E10473" s="176"/>
      <c r="F10473" s="176"/>
      <c r="G10473" s="177"/>
      <c r="H10473" s="177"/>
    </row>
    <row r="10474" spans="1:8" x14ac:dyDescent="0.25">
      <c r="A10474" s="793"/>
      <c r="E10474" s="176"/>
      <c r="F10474" s="176"/>
      <c r="G10474" s="177"/>
      <c r="H10474" s="177"/>
    </row>
    <row r="10475" spans="1:8" x14ac:dyDescent="0.25">
      <c r="A10475" s="793"/>
      <c r="E10475" s="176"/>
      <c r="F10475" s="176"/>
      <c r="G10475" s="177"/>
      <c r="H10475" s="177"/>
    </row>
    <row r="10476" spans="1:8" x14ac:dyDescent="0.25">
      <c r="A10476" s="793"/>
      <c r="E10476" s="176"/>
      <c r="F10476" s="176"/>
      <c r="G10476" s="177"/>
      <c r="H10476" s="177"/>
    </row>
    <row r="10477" spans="1:8" x14ac:dyDescent="0.25">
      <c r="A10477" s="793"/>
      <c r="E10477" s="176"/>
      <c r="F10477" s="176"/>
      <c r="G10477" s="177"/>
      <c r="H10477" s="177"/>
    </row>
    <row r="10478" spans="1:8" x14ac:dyDescent="0.25">
      <c r="A10478" s="793"/>
      <c r="E10478" s="176"/>
      <c r="F10478" s="176"/>
      <c r="G10478" s="177"/>
      <c r="H10478" s="177"/>
    </row>
    <row r="10479" spans="1:8" x14ac:dyDescent="0.25">
      <c r="A10479" s="793"/>
      <c r="E10479" s="176"/>
      <c r="F10479" s="176"/>
      <c r="G10479" s="177"/>
      <c r="H10479" s="177"/>
    </row>
    <row r="10480" spans="1:8" x14ac:dyDescent="0.25">
      <c r="A10480" s="793"/>
      <c r="E10480" s="176"/>
      <c r="F10480" s="176"/>
      <c r="G10480" s="177"/>
      <c r="H10480" s="177"/>
    </row>
    <row r="10481" spans="1:8" x14ac:dyDescent="0.25">
      <c r="A10481" s="793"/>
      <c r="E10481" s="176"/>
      <c r="F10481" s="176"/>
      <c r="G10481" s="177"/>
      <c r="H10481" s="177"/>
    </row>
    <row r="10482" spans="1:8" x14ac:dyDescent="0.25">
      <c r="A10482" s="793"/>
      <c r="E10482" s="176"/>
      <c r="F10482" s="176"/>
      <c r="G10482" s="177"/>
      <c r="H10482" s="177"/>
    </row>
    <row r="10483" spans="1:8" x14ac:dyDescent="0.25">
      <c r="A10483" s="793"/>
      <c r="E10483" s="176"/>
      <c r="F10483" s="176"/>
      <c r="G10483" s="177"/>
      <c r="H10483" s="177"/>
    </row>
    <row r="10484" spans="1:8" x14ac:dyDescent="0.25">
      <c r="A10484" s="793"/>
      <c r="E10484" s="176"/>
      <c r="F10484" s="176"/>
      <c r="G10484" s="177"/>
      <c r="H10484" s="177"/>
    </row>
    <row r="10485" spans="1:8" x14ac:dyDescent="0.25">
      <c r="A10485" s="793"/>
      <c r="E10485" s="176"/>
      <c r="F10485" s="176"/>
      <c r="G10485" s="177"/>
      <c r="H10485" s="177"/>
    </row>
    <row r="10486" spans="1:8" x14ac:dyDescent="0.25">
      <c r="A10486" s="793"/>
      <c r="E10486" s="176"/>
      <c r="F10486" s="176"/>
      <c r="G10486" s="177"/>
      <c r="H10486" s="177"/>
    </row>
    <row r="10487" spans="1:8" x14ac:dyDescent="0.25">
      <c r="A10487" s="793"/>
      <c r="E10487" s="176"/>
      <c r="F10487" s="176"/>
      <c r="G10487" s="177"/>
      <c r="H10487" s="177"/>
    </row>
    <row r="10488" spans="1:8" x14ac:dyDescent="0.25">
      <c r="A10488" s="793"/>
      <c r="E10488" s="176"/>
      <c r="F10488" s="176"/>
      <c r="G10488" s="177"/>
      <c r="H10488" s="177"/>
    </row>
    <row r="10489" spans="1:8" x14ac:dyDescent="0.25">
      <c r="A10489" s="793"/>
      <c r="E10489" s="176"/>
      <c r="F10489" s="176"/>
      <c r="G10489" s="177"/>
      <c r="H10489" s="177"/>
    </row>
    <row r="10490" spans="1:8" x14ac:dyDescent="0.25">
      <c r="A10490" s="793"/>
      <c r="E10490" s="176"/>
      <c r="F10490" s="176"/>
      <c r="G10490" s="177"/>
      <c r="H10490" s="177"/>
    </row>
    <row r="10491" spans="1:8" x14ac:dyDescent="0.25">
      <c r="A10491" s="793"/>
      <c r="E10491" s="176"/>
      <c r="F10491" s="176"/>
      <c r="G10491" s="177"/>
      <c r="H10491" s="177"/>
    </row>
    <row r="10492" spans="1:8" x14ac:dyDescent="0.25">
      <c r="A10492" s="793"/>
      <c r="E10492" s="176"/>
      <c r="F10492" s="176"/>
      <c r="G10492" s="177"/>
      <c r="H10492" s="177"/>
    </row>
    <row r="10493" spans="1:8" x14ac:dyDescent="0.25">
      <c r="A10493" s="793"/>
      <c r="E10493" s="176"/>
      <c r="F10493" s="176"/>
      <c r="G10493" s="177"/>
      <c r="H10493" s="177"/>
    </row>
    <row r="10494" spans="1:8" x14ac:dyDescent="0.25">
      <c r="A10494" s="793"/>
      <c r="E10494" s="176"/>
      <c r="F10494" s="176"/>
      <c r="G10494" s="177"/>
      <c r="H10494" s="177"/>
    </row>
    <row r="10495" spans="1:8" x14ac:dyDescent="0.25">
      <c r="A10495" s="793"/>
      <c r="E10495" s="176"/>
      <c r="F10495" s="176"/>
      <c r="G10495" s="177"/>
      <c r="H10495" s="177"/>
    </row>
    <row r="10496" spans="1:8" x14ac:dyDescent="0.25">
      <c r="A10496" s="793"/>
      <c r="E10496" s="176"/>
      <c r="F10496" s="176"/>
      <c r="G10496" s="177"/>
      <c r="H10496" s="177"/>
    </row>
    <row r="10497" spans="1:8" x14ac:dyDescent="0.25">
      <c r="A10497" s="793"/>
      <c r="E10497" s="176"/>
      <c r="F10497" s="176"/>
      <c r="G10497" s="177"/>
      <c r="H10497" s="177"/>
    </row>
    <row r="10498" spans="1:8" x14ac:dyDescent="0.25">
      <c r="A10498" s="793"/>
      <c r="E10498" s="176"/>
      <c r="F10498" s="176"/>
      <c r="G10498" s="177"/>
      <c r="H10498" s="177"/>
    </row>
    <row r="10499" spans="1:8" x14ac:dyDescent="0.25">
      <c r="A10499" s="793"/>
      <c r="E10499" s="176"/>
      <c r="F10499" s="176"/>
      <c r="G10499" s="177"/>
      <c r="H10499" s="177"/>
    </row>
    <row r="10500" spans="1:8" x14ac:dyDescent="0.25">
      <c r="A10500" s="793"/>
      <c r="E10500" s="176"/>
      <c r="F10500" s="176"/>
      <c r="G10500" s="177"/>
      <c r="H10500" s="177"/>
    </row>
    <row r="10501" spans="1:8" x14ac:dyDescent="0.25">
      <c r="A10501" s="793"/>
      <c r="E10501" s="176"/>
      <c r="F10501" s="176"/>
      <c r="G10501" s="177"/>
      <c r="H10501" s="177"/>
    </row>
    <row r="10502" spans="1:8" x14ac:dyDescent="0.25">
      <c r="A10502" s="793"/>
      <c r="E10502" s="176"/>
      <c r="F10502" s="176"/>
      <c r="G10502" s="177"/>
      <c r="H10502" s="177"/>
    </row>
    <row r="10503" spans="1:8" x14ac:dyDescent="0.25">
      <c r="A10503" s="793"/>
      <c r="E10503" s="176"/>
      <c r="F10503" s="176"/>
      <c r="G10503" s="177"/>
      <c r="H10503" s="177"/>
    </row>
    <row r="10504" spans="1:8" x14ac:dyDescent="0.25">
      <c r="A10504" s="793"/>
      <c r="E10504" s="176"/>
      <c r="F10504" s="176"/>
      <c r="G10504" s="177"/>
      <c r="H10504" s="177"/>
    </row>
    <row r="10505" spans="1:8" x14ac:dyDescent="0.25">
      <c r="A10505" s="793"/>
      <c r="E10505" s="176"/>
      <c r="F10505" s="176"/>
      <c r="G10505" s="177"/>
      <c r="H10505" s="177"/>
    </row>
    <row r="10506" spans="1:8" x14ac:dyDescent="0.25">
      <c r="A10506" s="793"/>
      <c r="E10506" s="176"/>
      <c r="F10506" s="176"/>
      <c r="G10506" s="177"/>
      <c r="H10506" s="177"/>
    </row>
    <row r="10507" spans="1:8" x14ac:dyDescent="0.25">
      <c r="A10507" s="793"/>
      <c r="E10507" s="176"/>
      <c r="F10507" s="176"/>
      <c r="G10507" s="177"/>
      <c r="H10507" s="177"/>
    </row>
    <row r="10508" spans="1:8" x14ac:dyDescent="0.25">
      <c r="A10508" s="793"/>
      <c r="E10508" s="176"/>
      <c r="F10508" s="176"/>
      <c r="G10508" s="177"/>
      <c r="H10508" s="177"/>
    </row>
    <row r="10509" spans="1:8" x14ac:dyDescent="0.25">
      <c r="A10509" s="793"/>
      <c r="E10509" s="176"/>
      <c r="F10509" s="176"/>
      <c r="G10509" s="177"/>
      <c r="H10509" s="177"/>
    </row>
    <row r="10510" spans="1:8" x14ac:dyDescent="0.25">
      <c r="A10510" s="793"/>
      <c r="E10510" s="176"/>
      <c r="F10510" s="176"/>
      <c r="G10510" s="177"/>
      <c r="H10510" s="177"/>
    </row>
    <row r="10511" spans="1:8" x14ac:dyDescent="0.25">
      <c r="A10511" s="793"/>
      <c r="E10511" s="176"/>
      <c r="F10511" s="176"/>
      <c r="G10511" s="177"/>
      <c r="H10511" s="177"/>
    </row>
    <row r="10512" spans="1:8" x14ac:dyDescent="0.25">
      <c r="A10512" s="793"/>
      <c r="E10512" s="176"/>
      <c r="F10512" s="176"/>
      <c r="G10512" s="177"/>
      <c r="H10512" s="177"/>
    </row>
    <row r="10513" spans="1:8" x14ac:dyDescent="0.25">
      <c r="A10513" s="793"/>
      <c r="E10513" s="176"/>
      <c r="F10513" s="176"/>
      <c r="G10513" s="177"/>
      <c r="H10513" s="177"/>
    </row>
    <row r="10514" spans="1:8" x14ac:dyDescent="0.25">
      <c r="A10514" s="793"/>
      <c r="E10514" s="176"/>
      <c r="F10514" s="176"/>
      <c r="G10514" s="177"/>
      <c r="H10514" s="177"/>
    </row>
    <row r="10515" spans="1:8" x14ac:dyDescent="0.25">
      <c r="A10515" s="793"/>
      <c r="E10515" s="176"/>
      <c r="F10515" s="176"/>
      <c r="G10515" s="177"/>
      <c r="H10515" s="177"/>
    </row>
    <row r="10516" spans="1:8" x14ac:dyDescent="0.25">
      <c r="A10516" s="793"/>
      <c r="E10516" s="176"/>
      <c r="F10516" s="176"/>
      <c r="G10516" s="177"/>
      <c r="H10516" s="177"/>
    </row>
    <row r="10517" spans="1:8" x14ac:dyDescent="0.25">
      <c r="A10517" s="793"/>
      <c r="E10517" s="176"/>
      <c r="F10517" s="176"/>
      <c r="G10517" s="177"/>
      <c r="H10517" s="177"/>
    </row>
    <row r="10518" spans="1:8" x14ac:dyDescent="0.25">
      <c r="A10518" s="793"/>
      <c r="E10518" s="176"/>
      <c r="F10518" s="176"/>
      <c r="G10518" s="177"/>
      <c r="H10518" s="177"/>
    </row>
    <row r="10519" spans="1:8" x14ac:dyDescent="0.25">
      <c r="A10519" s="793"/>
      <c r="E10519" s="176"/>
      <c r="F10519" s="176"/>
      <c r="G10519" s="177"/>
      <c r="H10519" s="177"/>
    </row>
    <row r="10520" spans="1:8" x14ac:dyDescent="0.25">
      <c r="A10520" s="793"/>
      <c r="E10520" s="176"/>
      <c r="F10520" s="176"/>
      <c r="G10520" s="177"/>
      <c r="H10520" s="177"/>
    </row>
    <row r="10521" spans="1:8" x14ac:dyDescent="0.25">
      <c r="A10521" s="793"/>
      <c r="E10521" s="176"/>
      <c r="F10521" s="176"/>
      <c r="G10521" s="177"/>
      <c r="H10521" s="177"/>
    </row>
    <row r="10522" spans="1:8" x14ac:dyDescent="0.25">
      <c r="A10522" s="793"/>
      <c r="E10522" s="176"/>
      <c r="F10522" s="176"/>
      <c r="G10522" s="177"/>
      <c r="H10522" s="177"/>
    </row>
    <row r="10523" spans="1:8" x14ac:dyDescent="0.25">
      <c r="A10523" s="793"/>
      <c r="E10523" s="176"/>
      <c r="F10523" s="176"/>
      <c r="G10523" s="177"/>
      <c r="H10523" s="177"/>
    </row>
    <row r="10524" spans="1:8" x14ac:dyDescent="0.25">
      <c r="A10524" s="793"/>
      <c r="E10524" s="176"/>
      <c r="F10524" s="176"/>
      <c r="G10524" s="177"/>
      <c r="H10524" s="177"/>
    </row>
    <row r="10525" spans="1:8" x14ac:dyDescent="0.25">
      <c r="A10525" s="793"/>
      <c r="E10525" s="176"/>
      <c r="F10525" s="176"/>
      <c r="G10525" s="177"/>
      <c r="H10525" s="177"/>
    </row>
    <row r="10526" spans="1:8" x14ac:dyDescent="0.25">
      <c r="A10526" s="793"/>
      <c r="E10526" s="176"/>
      <c r="F10526" s="176"/>
      <c r="G10526" s="177"/>
      <c r="H10526" s="177"/>
    </row>
    <row r="10527" spans="1:8" x14ac:dyDescent="0.25">
      <c r="A10527" s="793"/>
      <c r="E10527" s="176"/>
      <c r="F10527" s="176"/>
      <c r="G10527" s="177"/>
      <c r="H10527" s="177"/>
    </row>
    <row r="10528" spans="1:8" x14ac:dyDescent="0.25">
      <c r="A10528" s="793"/>
      <c r="E10528" s="176"/>
      <c r="F10528" s="176"/>
      <c r="G10528" s="177"/>
      <c r="H10528" s="177"/>
    </row>
    <row r="10529" spans="1:8" x14ac:dyDescent="0.25">
      <c r="A10529" s="793"/>
      <c r="E10529" s="176"/>
      <c r="F10529" s="176"/>
      <c r="G10529" s="177"/>
      <c r="H10529" s="177"/>
    </row>
    <row r="10530" spans="1:8" x14ac:dyDescent="0.25">
      <c r="A10530" s="793"/>
      <c r="E10530" s="176"/>
      <c r="F10530" s="176"/>
      <c r="G10530" s="177"/>
      <c r="H10530" s="177"/>
    </row>
    <row r="10531" spans="1:8" x14ac:dyDescent="0.25">
      <c r="A10531" s="793"/>
      <c r="E10531" s="176"/>
      <c r="F10531" s="176"/>
      <c r="G10531" s="177"/>
      <c r="H10531" s="177"/>
    </row>
    <row r="10532" spans="1:8" x14ac:dyDescent="0.25">
      <c r="A10532" s="793"/>
      <c r="E10532" s="176"/>
      <c r="F10532" s="176"/>
      <c r="G10532" s="177"/>
      <c r="H10532" s="177"/>
    </row>
    <row r="10533" spans="1:8" x14ac:dyDescent="0.25">
      <c r="A10533" s="793"/>
      <c r="E10533" s="176"/>
      <c r="F10533" s="176"/>
      <c r="G10533" s="177"/>
      <c r="H10533" s="177"/>
    </row>
    <row r="10534" spans="1:8" x14ac:dyDescent="0.25">
      <c r="A10534" s="793"/>
      <c r="E10534" s="176"/>
      <c r="F10534" s="176"/>
      <c r="G10534" s="177"/>
      <c r="H10534" s="177"/>
    </row>
    <row r="10535" spans="1:8" x14ac:dyDescent="0.25">
      <c r="A10535" s="793"/>
      <c r="E10535" s="176"/>
      <c r="F10535" s="176"/>
      <c r="G10535" s="177"/>
      <c r="H10535" s="177"/>
    </row>
    <row r="10536" spans="1:8" x14ac:dyDescent="0.25">
      <c r="A10536" s="793"/>
      <c r="E10536" s="176"/>
      <c r="F10536" s="176"/>
      <c r="G10536" s="177"/>
      <c r="H10536" s="177"/>
    </row>
    <row r="10537" spans="1:8" x14ac:dyDescent="0.25">
      <c r="A10537" s="793"/>
      <c r="E10537" s="176"/>
      <c r="F10537" s="176"/>
      <c r="G10537" s="177"/>
      <c r="H10537" s="177"/>
    </row>
    <row r="10538" spans="1:8" x14ac:dyDescent="0.25">
      <c r="A10538" s="793"/>
      <c r="E10538" s="176"/>
      <c r="F10538" s="176"/>
      <c r="G10538" s="177"/>
      <c r="H10538" s="177"/>
    </row>
    <row r="10539" spans="1:8" x14ac:dyDescent="0.25">
      <c r="A10539" s="793"/>
      <c r="E10539" s="176"/>
      <c r="F10539" s="176"/>
      <c r="G10539" s="177"/>
      <c r="H10539" s="177"/>
    </row>
    <row r="10540" spans="1:8" x14ac:dyDescent="0.25">
      <c r="A10540" s="793"/>
      <c r="E10540" s="176"/>
      <c r="F10540" s="176"/>
      <c r="G10540" s="177"/>
      <c r="H10540" s="177"/>
    </row>
    <row r="10541" spans="1:8" x14ac:dyDescent="0.25">
      <c r="A10541" s="793"/>
      <c r="E10541" s="176"/>
      <c r="F10541" s="176"/>
      <c r="G10541" s="177"/>
      <c r="H10541" s="177"/>
    </row>
    <row r="10542" spans="1:8" x14ac:dyDescent="0.25">
      <c r="A10542" s="793"/>
      <c r="E10542" s="176"/>
      <c r="F10542" s="176"/>
      <c r="G10542" s="177"/>
      <c r="H10542" s="177"/>
    </row>
    <row r="10543" spans="1:8" x14ac:dyDescent="0.25">
      <c r="A10543" s="793"/>
      <c r="E10543" s="176"/>
      <c r="F10543" s="176"/>
      <c r="G10543" s="177"/>
      <c r="H10543" s="177"/>
    </row>
    <row r="10544" spans="1:8" x14ac:dyDescent="0.25">
      <c r="A10544" s="793"/>
      <c r="E10544" s="176"/>
      <c r="F10544" s="176"/>
      <c r="G10544" s="177"/>
      <c r="H10544" s="177"/>
    </row>
    <row r="10545" spans="1:8" x14ac:dyDescent="0.25">
      <c r="A10545" s="793"/>
      <c r="E10545" s="176"/>
      <c r="F10545" s="176"/>
      <c r="G10545" s="177"/>
      <c r="H10545" s="177"/>
    </row>
    <row r="10546" spans="1:8" x14ac:dyDescent="0.25">
      <c r="A10546" s="793"/>
      <c r="E10546" s="176"/>
      <c r="F10546" s="176"/>
      <c r="G10546" s="177"/>
      <c r="H10546" s="177"/>
    </row>
    <row r="10547" spans="1:8" x14ac:dyDescent="0.25">
      <c r="A10547" s="793"/>
      <c r="E10547" s="176"/>
      <c r="F10547" s="176"/>
      <c r="G10547" s="177"/>
      <c r="H10547" s="177"/>
    </row>
    <row r="10548" spans="1:8" x14ac:dyDescent="0.25">
      <c r="A10548" s="793"/>
      <c r="E10548" s="176"/>
      <c r="F10548" s="176"/>
      <c r="G10548" s="177"/>
      <c r="H10548" s="177"/>
    </row>
    <row r="10549" spans="1:8" x14ac:dyDescent="0.25">
      <c r="A10549" s="793"/>
      <c r="E10549" s="176"/>
      <c r="F10549" s="176"/>
      <c r="G10549" s="177"/>
      <c r="H10549" s="177"/>
    </row>
    <row r="10550" spans="1:8" x14ac:dyDescent="0.25">
      <c r="A10550" s="793"/>
      <c r="E10550" s="176"/>
      <c r="F10550" s="176"/>
      <c r="G10550" s="177"/>
      <c r="H10550" s="177"/>
    </row>
    <row r="10551" spans="1:8" x14ac:dyDescent="0.25">
      <c r="A10551" s="793"/>
      <c r="E10551" s="176"/>
      <c r="F10551" s="176"/>
      <c r="G10551" s="177"/>
      <c r="H10551" s="177"/>
    </row>
    <row r="10552" spans="1:8" x14ac:dyDescent="0.25">
      <c r="A10552" s="793"/>
      <c r="E10552" s="176"/>
      <c r="F10552" s="176"/>
      <c r="G10552" s="177"/>
      <c r="H10552" s="177"/>
    </row>
    <row r="10553" spans="1:8" x14ac:dyDescent="0.25">
      <c r="A10553" s="793"/>
      <c r="E10553" s="176"/>
      <c r="F10553" s="176"/>
      <c r="G10553" s="177"/>
      <c r="H10553" s="177"/>
    </row>
    <row r="10554" spans="1:8" x14ac:dyDescent="0.25">
      <c r="A10554" s="793"/>
      <c r="E10554" s="176"/>
      <c r="F10554" s="176"/>
      <c r="G10554" s="177"/>
      <c r="H10554" s="177"/>
    </row>
    <row r="10555" spans="1:8" x14ac:dyDescent="0.25">
      <c r="A10555" s="793"/>
      <c r="E10555" s="176"/>
      <c r="F10555" s="176"/>
      <c r="G10555" s="177"/>
      <c r="H10555" s="177"/>
    </row>
    <row r="10556" spans="1:8" x14ac:dyDescent="0.25">
      <c r="A10556" s="793"/>
      <c r="E10556" s="176"/>
      <c r="F10556" s="176"/>
      <c r="G10556" s="177"/>
      <c r="H10556" s="177"/>
    </row>
    <row r="10557" spans="1:8" x14ac:dyDescent="0.25">
      <c r="A10557" s="793"/>
      <c r="E10557" s="176"/>
      <c r="F10557" s="176"/>
      <c r="G10557" s="177"/>
      <c r="H10557" s="177"/>
    </row>
    <row r="10558" spans="1:8" x14ac:dyDescent="0.25">
      <c r="A10558" s="793"/>
      <c r="E10558" s="176"/>
      <c r="F10558" s="176"/>
      <c r="G10558" s="177"/>
      <c r="H10558" s="177"/>
    </row>
    <row r="10559" spans="1:8" x14ac:dyDescent="0.25">
      <c r="A10559" s="793"/>
      <c r="E10559" s="176"/>
      <c r="F10559" s="176"/>
      <c r="G10559" s="177"/>
      <c r="H10559" s="177"/>
    </row>
    <row r="10560" spans="1:8" x14ac:dyDescent="0.25">
      <c r="A10560" s="793"/>
      <c r="E10560" s="176"/>
      <c r="F10560" s="176"/>
      <c r="G10560" s="177"/>
      <c r="H10560" s="177"/>
    </row>
    <row r="10561" spans="1:8" x14ac:dyDescent="0.25">
      <c r="A10561" s="793"/>
      <c r="E10561" s="176"/>
      <c r="F10561" s="176"/>
      <c r="G10561" s="177"/>
      <c r="H10561" s="177"/>
    </row>
    <row r="10562" spans="1:8" x14ac:dyDescent="0.25">
      <c r="A10562" s="793"/>
      <c r="E10562" s="176"/>
      <c r="F10562" s="176"/>
      <c r="G10562" s="177"/>
      <c r="H10562" s="177"/>
    </row>
    <row r="10563" spans="1:8" x14ac:dyDescent="0.25">
      <c r="A10563" s="793"/>
      <c r="E10563" s="176"/>
      <c r="F10563" s="176"/>
      <c r="G10563" s="177"/>
      <c r="H10563" s="177"/>
    </row>
    <row r="10564" spans="1:8" x14ac:dyDescent="0.25">
      <c r="A10564" s="793"/>
      <c r="E10564" s="176"/>
      <c r="F10564" s="176"/>
      <c r="G10564" s="177"/>
      <c r="H10564" s="177"/>
    </row>
    <row r="10565" spans="1:8" x14ac:dyDescent="0.25">
      <c r="A10565" s="793"/>
      <c r="E10565" s="176"/>
      <c r="F10565" s="176"/>
      <c r="G10565" s="177"/>
      <c r="H10565" s="177"/>
    </row>
    <row r="10566" spans="1:8" x14ac:dyDescent="0.25">
      <c r="A10566" s="793"/>
      <c r="E10566" s="176"/>
      <c r="F10566" s="176"/>
      <c r="G10566" s="177"/>
      <c r="H10566" s="177"/>
    </row>
    <row r="10567" spans="1:8" x14ac:dyDescent="0.25">
      <c r="A10567" s="793"/>
      <c r="E10567" s="176"/>
      <c r="F10567" s="176"/>
      <c r="G10567" s="177"/>
      <c r="H10567" s="177"/>
    </row>
    <row r="10568" spans="1:8" x14ac:dyDescent="0.25">
      <c r="A10568" s="793"/>
      <c r="E10568" s="176"/>
      <c r="F10568" s="176"/>
      <c r="G10568" s="177"/>
      <c r="H10568" s="177"/>
    </row>
    <row r="10569" spans="1:8" x14ac:dyDescent="0.25">
      <c r="A10569" s="793"/>
      <c r="E10569" s="176"/>
      <c r="F10569" s="176"/>
      <c r="G10569" s="177"/>
      <c r="H10569" s="177"/>
    </row>
    <row r="10570" spans="1:8" x14ac:dyDescent="0.25">
      <c r="A10570" s="793"/>
      <c r="E10570" s="176"/>
      <c r="F10570" s="176"/>
      <c r="G10570" s="177"/>
      <c r="H10570" s="177"/>
    </row>
    <row r="10571" spans="1:8" x14ac:dyDescent="0.25">
      <c r="A10571" s="793"/>
      <c r="E10571" s="176"/>
      <c r="F10571" s="176"/>
      <c r="G10571" s="177"/>
      <c r="H10571" s="177"/>
    </row>
    <row r="10572" spans="1:8" x14ac:dyDescent="0.25">
      <c r="A10572" s="793"/>
      <c r="E10572" s="176"/>
      <c r="F10572" s="176"/>
      <c r="G10572" s="177"/>
      <c r="H10572" s="177"/>
    </row>
    <row r="10573" spans="1:8" x14ac:dyDescent="0.25">
      <c r="A10573" s="793"/>
      <c r="E10573" s="176"/>
      <c r="F10573" s="176"/>
      <c r="G10573" s="177"/>
      <c r="H10573" s="177"/>
    </row>
    <row r="10574" spans="1:8" x14ac:dyDescent="0.25">
      <c r="A10574" s="793"/>
      <c r="E10574" s="176"/>
      <c r="F10574" s="176"/>
      <c r="G10574" s="177"/>
      <c r="H10574" s="177"/>
    </row>
    <row r="10575" spans="1:8" x14ac:dyDescent="0.25">
      <c r="A10575" s="793"/>
      <c r="E10575" s="176"/>
      <c r="F10575" s="176"/>
      <c r="G10575" s="177"/>
      <c r="H10575" s="177"/>
    </row>
    <row r="10576" spans="1:8" x14ac:dyDescent="0.25">
      <c r="A10576" s="793"/>
      <c r="E10576" s="176"/>
      <c r="F10576" s="176"/>
      <c r="G10576" s="177"/>
      <c r="H10576" s="177"/>
    </row>
    <row r="10577" spans="1:8" x14ac:dyDescent="0.25">
      <c r="A10577" s="793"/>
      <c r="E10577" s="176"/>
      <c r="F10577" s="176"/>
      <c r="G10577" s="177"/>
      <c r="H10577" s="177"/>
    </row>
    <row r="10578" spans="1:8" x14ac:dyDescent="0.25">
      <c r="A10578" s="793"/>
      <c r="E10578" s="176"/>
      <c r="F10578" s="176"/>
      <c r="G10578" s="177"/>
      <c r="H10578" s="177"/>
    </row>
    <row r="10579" spans="1:8" x14ac:dyDescent="0.25">
      <c r="A10579" s="793"/>
      <c r="E10579" s="176"/>
      <c r="F10579" s="176"/>
      <c r="G10579" s="177"/>
      <c r="H10579" s="177"/>
    </row>
    <row r="10580" spans="1:8" x14ac:dyDescent="0.25">
      <c r="A10580" s="793"/>
      <c r="E10580" s="176"/>
      <c r="F10580" s="176"/>
      <c r="G10580" s="177"/>
      <c r="H10580" s="177"/>
    </row>
    <row r="10581" spans="1:8" x14ac:dyDescent="0.25">
      <c r="A10581" s="793"/>
      <c r="E10581" s="176"/>
      <c r="F10581" s="176"/>
      <c r="G10581" s="177"/>
      <c r="H10581" s="177"/>
    </row>
    <row r="10582" spans="1:8" x14ac:dyDescent="0.25">
      <c r="A10582" s="793"/>
      <c r="E10582" s="176"/>
      <c r="F10582" s="176"/>
      <c r="G10582" s="177"/>
      <c r="H10582" s="177"/>
    </row>
    <row r="10583" spans="1:8" x14ac:dyDescent="0.25">
      <c r="A10583" s="793"/>
      <c r="E10583" s="176"/>
      <c r="F10583" s="176"/>
      <c r="G10583" s="177"/>
      <c r="H10583" s="177"/>
    </row>
    <row r="10584" spans="1:8" x14ac:dyDescent="0.25">
      <c r="A10584" s="793"/>
      <c r="E10584" s="176"/>
      <c r="F10584" s="176"/>
      <c r="G10584" s="177"/>
      <c r="H10584" s="177"/>
    </row>
    <row r="10585" spans="1:8" x14ac:dyDescent="0.25">
      <c r="A10585" s="793"/>
      <c r="E10585" s="176"/>
      <c r="F10585" s="176"/>
      <c r="G10585" s="177"/>
      <c r="H10585" s="177"/>
    </row>
    <row r="10586" spans="1:8" x14ac:dyDescent="0.25">
      <c r="A10586" s="793"/>
      <c r="E10586" s="176"/>
      <c r="F10586" s="176"/>
      <c r="G10586" s="177"/>
      <c r="H10586" s="177"/>
    </row>
    <row r="10587" spans="1:8" x14ac:dyDescent="0.25">
      <c r="A10587" s="793"/>
      <c r="E10587" s="176"/>
      <c r="F10587" s="176"/>
      <c r="G10587" s="177"/>
      <c r="H10587" s="177"/>
    </row>
    <row r="10588" spans="1:8" x14ac:dyDescent="0.25">
      <c r="A10588" s="793"/>
      <c r="E10588" s="176"/>
      <c r="F10588" s="176"/>
      <c r="G10588" s="177"/>
      <c r="H10588" s="177"/>
    </row>
    <row r="10589" spans="1:8" x14ac:dyDescent="0.25">
      <c r="A10589" s="793"/>
      <c r="E10589" s="176"/>
      <c r="F10589" s="176"/>
      <c r="G10589" s="177"/>
      <c r="H10589" s="177"/>
    </row>
    <row r="10590" spans="1:8" x14ac:dyDescent="0.25">
      <c r="A10590" s="793"/>
      <c r="E10590" s="176"/>
      <c r="F10590" s="176"/>
      <c r="G10590" s="177"/>
      <c r="H10590" s="177"/>
    </row>
    <row r="10591" spans="1:8" x14ac:dyDescent="0.25">
      <c r="A10591" s="793"/>
      <c r="E10591" s="176"/>
      <c r="F10591" s="176"/>
      <c r="G10591" s="177"/>
      <c r="H10591" s="177"/>
    </row>
    <row r="10592" spans="1:8" x14ac:dyDescent="0.25">
      <c r="A10592" s="793"/>
      <c r="E10592" s="176"/>
      <c r="F10592" s="176"/>
      <c r="G10592" s="177"/>
      <c r="H10592" s="177"/>
    </row>
    <row r="10593" spans="1:8" x14ac:dyDescent="0.25">
      <c r="A10593" s="793"/>
      <c r="E10593" s="176"/>
      <c r="F10593" s="176"/>
      <c r="G10593" s="177"/>
      <c r="H10593" s="177"/>
    </row>
    <row r="10594" spans="1:8" x14ac:dyDescent="0.25">
      <c r="A10594" s="793"/>
      <c r="E10594" s="176"/>
      <c r="F10594" s="176"/>
      <c r="G10594" s="177"/>
      <c r="H10594" s="177"/>
    </row>
    <row r="10595" spans="1:8" x14ac:dyDescent="0.25">
      <c r="A10595" s="793"/>
      <c r="E10595" s="176"/>
      <c r="F10595" s="176"/>
      <c r="G10595" s="177"/>
      <c r="H10595" s="177"/>
    </row>
    <row r="10596" spans="1:8" x14ac:dyDescent="0.25">
      <c r="A10596" s="793"/>
      <c r="E10596" s="176"/>
      <c r="F10596" s="176"/>
      <c r="G10596" s="177"/>
      <c r="H10596" s="177"/>
    </row>
    <row r="10597" spans="1:8" x14ac:dyDescent="0.25">
      <c r="A10597" s="793"/>
      <c r="E10597" s="176"/>
      <c r="F10597" s="176"/>
      <c r="G10597" s="177"/>
      <c r="H10597" s="177"/>
    </row>
    <row r="10598" spans="1:8" x14ac:dyDescent="0.25">
      <c r="A10598" s="793"/>
      <c r="E10598" s="176"/>
      <c r="F10598" s="176"/>
      <c r="G10598" s="177"/>
      <c r="H10598" s="177"/>
    </row>
    <row r="10599" spans="1:8" x14ac:dyDescent="0.25">
      <c r="A10599" s="793"/>
      <c r="E10599" s="176"/>
      <c r="F10599" s="176"/>
      <c r="G10599" s="177"/>
      <c r="H10599" s="177"/>
    </row>
    <row r="10600" spans="1:8" x14ac:dyDescent="0.25">
      <c r="A10600" s="793"/>
      <c r="E10600" s="176"/>
      <c r="F10600" s="176"/>
      <c r="G10600" s="177"/>
      <c r="H10600" s="177"/>
    </row>
    <row r="10601" spans="1:8" x14ac:dyDescent="0.25">
      <c r="A10601" s="793"/>
      <c r="E10601" s="176"/>
      <c r="F10601" s="176"/>
      <c r="G10601" s="177"/>
      <c r="H10601" s="177"/>
    </row>
    <row r="10602" spans="1:8" x14ac:dyDescent="0.25">
      <c r="A10602" s="793"/>
      <c r="E10602" s="176"/>
      <c r="F10602" s="176"/>
      <c r="G10602" s="177"/>
      <c r="H10602" s="177"/>
    </row>
    <row r="10603" spans="1:8" x14ac:dyDescent="0.25">
      <c r="A10603" s="793"/>
      <c r="E10603" s="176"/>
      <c r="F10603" s="176"/>
      <c r="G10603" s="177"/>
      <c r="H10603" s="177"/>
    </row>
    <row r="10604" spans="1:8" x14ac:dyDescent="0.25">
      <c r="A10604" s="793"/>
      <c r="E10604" s="176"/>
      <c r="F10604" s="176"/>
      <c r="G10604" s="177"/>
      <c r="H10604" s="177"/>
    </row>
    <row r="10605" spans="1:8" x14ac:dyDescent="0.25">
      <c r="A10605" s="793"/>
      <c r="E10605" s="176"/>
      <c r="F10605" s="176"/>
      <c r="G10605" s="177"/>
      <c r="H10605" s="177"/>
    </row>
    <row r="10606" spans="1:8" x14ac:dyDescent="0.25">
      <c r="A10606" s="793"/>
      <c r="E10606" s="176"/>
      <c r="F10606" s="176"/>
      <c r="G10606" s="177"/>
      <c r="H10606" s="177"/>
    </row>
    <row r="10607" spans="1:8" x14ac:dyDescent="0.25">
      <c r="A10607" s="793"/>
      <c r="E10607" s="176"/>
      <c r="F10607" s="176"/>
      <c r="G10607" s="177"/>
      <c r="H10607" s="177"/>
    </row>
    <row r="10608" spans="1:8" x14ac:dyDescent="0.25">
      <c r="A10608" s="793"/>
      <c r="E10608" s="176"/>
      <c r="F10608" s="176"/>
      <c r="G10608" s="177"/>
      <c r="H10608" s="177"/>
    </row>
    <row r="10609" spans="1:8" x14ac:dyDescent="0.25">
      <c r="A10609" s="793"/>
      <c r="E10609" s="176"/>
      <c r="F10609" s="176"/>
      <c r="G10609" s="177"/>
      <c r="H10609" s="177"/>
    </row>
    <row r="10610" spans="1:8" x14ac:dyDescent="0.25">
      <c r="A10610" s="793"/>
      <c r="E10610" s="176"/>
      <c r="F10610" s="176"/>
      <c r="G10610" s="177"/>
      <c r="H10610" s="177"/>
    </row>
    <row r="10611" spans="1:8" x14ac:dyDescent="0.25">
      <c r="A10611" s="793"/>
      <c r="E10611" s="176"/>
      <c r="F10611" s="176"/>
      <c r="G10611" s="177"/>
      <c r="H10611" s="177"/>
    </row>
    <row r="10612" spans="1:8" x14ac:dyDescent="0.25">
      <c r="A10612" s="793"/>
      <c r="E10612" s="176"/>
      <c r="F10612" s="176"/>
      <c r="G10612" s="177"/>
      <c r="H10612" s="177"/>
    </row>
    <row r="10613" spans="1:8" x14ac:dyDescent="0.25">
      <c r="A10613" s="793"/>
      <c r="E10613" s="176"/>
      <c r="F10613" s="176"/>
      <c r="G10613" s="177"/>
      <c r="H10613" s="177"/>
    </row>
    <row r="10614" spans="1:8" x14ac:dyDescent="0.25">
      <c r="A10614" s="793"/>
      <c r="E10614" s="176"/>
      <c r="F10614" s="176"/>
      <c r="G10614" s="177"/>
      <c r="H10614" s="177"/>
    </row>
    <row r="10615" spans="1:8" x14ac:dyDescent="0.25">
      <c r="A10615" s="793"/>
      <c r="E10615" s="176"/>
      <c r="F10615" s="176"/>
      <c r="G10615" s="177"/>
      <c r="H10615" s="177"/>
    </row>
    <row r="10616" spans="1:8" x14ac:dyDescent="0.25">
      <c r="A10616" s="793"/>
      <c r="E10616" s="176"/>
      <c r="F10616" s="176"/>
      <c r="G10616" s="177"/>
      <c r="H10616" s="177"/>
    </row>
    <row r="10617" spans="1:8" x14ac:dyDescent="0.25">
      <c r="A10617" s="793"/>
      <c r="E10617" s="176"/>
      <c r="F10617" s="176"/>
      <c r="G10617" s="177"/>
      <c r="H10617" s="177"/>
    </row>
    <row r="10618" spans="1:8" x14ac:dyDescent="0.25">
      <c r="A10618" s="793"/>
      <c r="E10618" s="176"/>
      <c r="F10618" s="176"/>
      <c r="G10618" s="177"/>
      <c r="H10618" s="177"/>
    </row>
    <row r="10619" spans="1:8" x14ac:dyDescent="0.25">
      <c r="A10619" s="793"/>
      <c r="E10619" s="176"/>
      <c r="F10619" s="176"/>
      <c r="G10619" s="177"/>
      <c r="H10619" s="177"/>
    </row>
    <row r="10620" spans="1:8" x14ac:dyDescent="0.25">
      <c r="A10620" s="793"/>
      <c r="E10620" s="176"/>
      <c r="F10620" s="176"/>
      <c r="G10620" s="177"/>
      <c r="H10620" s="177"/>
    </row>
    <row r="10621" spans="1:8" x14ac:dyDescent="0.25">
      <c r="A10621" s="793"/>
      <c r="E10621" s="176"/>
      <c r="F10621" s="176"/>
      <c r="G10621" s="177"/>
      <c r="H10621" s="177"/>
    </row>
    <row r="10622" spans="1:8" x14ac:dyDescent="0.25">
      <c r="A10622" s="793"/>
      <c r="E10622" s="176"/>
      <c r="F10622" s="176"/>
      <c r="G10622" s="177"/>
      <c r="H10622" s="177"/>
    </row>
    <row r="10623" spans="1:8" x14ac:dyDescent="0.25">
      <c r="A10623" s="793"/>
      <c r="E10623" s="176"/>
      <c r="F10623" s="176"/>
      <c r="G10623" s="177"/>
      <c r="H10623" s="177"/>
    </row>
    <row r="10624" spans="1:8" x14ac:dyDescent="0.25">
      <c r="A10624" s="793"/>
      <c r="E10624" s="176"/>
      <c r="F10624" s="176"/>
      <c r="G10624" s="177"/>
      <c r="H10624" s="177"/>
    </row>
    <row r="10625" spans="1:8" x14ac:dyDescent="0.25">
      <c r="A10625" s="793"/>
      <c r="E10625" s="176"/>
      <c r="F10625" s="176"/>
      <c r="G10625" s="177"/>
      <c r="H10625" s="177"/>
    </row>
    <row r="10626" spans="1:8" x14ac:dyDescent="0.25">
      <c r="A10626" s="793"/>
      <c r="E10626" s="176"/>
      <c r="F10626" s="176"/>
      <c r="G10626" s="177"/>
      <c r="H10626" s="177"/>
    </row>
    <row r="10627" spans="1:8" x14ac:dyDescent="0.25">
      <c r="A10627" s="793"/>
      <c r="E10627" s="176"/>
      <c r="F10627" s="176"/>
      <c r="G10627" s="177"/>
      <c r="H10627" s="177"/>
    </row>
    <row r="10628" spans="1:8" x14ac:dyDescent="0.25">
      <c r="A10628" s="793"/>
      <c r="E10628" s="176"/>
      <c r="F10628" s="176"/>
      <c r="G10628" s="177"/>
      <c r="H10628" s="177"/>
    </row>
    <row r="10629" spans="1:8" x14ac:dyDescent="0.25">
      <c r="A10629" s="793"/>
      <c r="E10629" s="176"/>
      <c r="F10629" s="176"/>
      <c r="G10629" s="177"/>
      <c r="H10629" s="177"/>
    </row>
    <row r="10630" spans="1:8" x14ac:dyDescent="0.25">
      <c r="A10630" s="793"/>
      <c r="E10630" s="176"/>
      <c r="F10630" s="176"/>
      <c r="G10630" s="177"/>
      <c r="H10630" s="177"/>
    </row>
    <row r="10631" spans="1:8" x14ac:dyDescent="0.25">
      <c r="A10631" s="793"/>
      <c r="E10631" s="176"/>
      <c r="F10631" s="176"/>
      <c r="G10631" s="177"/>
      <c r="H10631" s="177"/>
    </row>
    <row r="10632" spans="1:8" x14ac:dyDescent="0.25">
      <c r="A10632" s="793"/>
      <c r="E10632" s="176"/>
      <c r="F10632" s="176"/>
      <c r="G10632" s="177"/>
      <c r="H10632" s="177"/>
    </row>
    <row r="10633" spans="1:8" x14ac:dyDescent="0.25">
      <c r="A10633" s="793"/>
      <c r="E10633" s="176"/>
      <c r="F10633" s="176"/>
      <c r="G10633" s="177"/>
      <c r="H10633" s="177"/>
    </row>
    <row r="10634" spans="1:8" x14ac:dyDescent="0.25">
      <c r="A10634" s="793"/>
      <c r="E10634" s="176"/>
      <c r="F10634" s="176"/>
      <c r="G10634" s="177"/>
      <c r="H10634" s="177"/>
    </row>
    <row r="10635" spans="1:8" x14ac:dyDescent="0.25">
      <c r="A10635" s="793"/>
      <c r="E10635" s="176"/>
      <c r="F10635" s="176"/>
      <c r="G10635" s="177"/>
      <c r="H10635" s="177"/>
    </row>
    <row r="10636" spans="1:8" x14ac:dyDescent="0.25">
      <c r="A10636" s="793"/>
      <c r="E10636" s="176"/>
      <c r="F10636" s="176"/>
      <c r="G10636" s="177"/>
      <c r="H10636" s="177"/>
    </row>
    <row r="10637" spans="1:8" x14ac:dyDescent="0.25">
      <c r="A10637" s="793"/>
      <c r="E10637" s="176"/>
      <c r="F10637" s="176"/>
      <c r="G10637" s="177"/>
      <c r="H10637" s="177"/>
    </row>
    <row r="10638" spans="1:8" x14ac:dyDescent="0.25">
      <c r="A10638" s="793"/>
      <c r="E10638" s="176"/>
      <c r="F10638" s="176"/>
      <c r="G10638" s="177"/>
      <c r="H10638" s="177"/>
    </row>
    <row r="10639" spans="1:8" x14ac:dyDescent="0.25">
      <c r="A10639" s="793"/>
      <c r="E10639" s="176"/>
      <c r="F10639" s="176"/>
      <c r="G10639" s="177"/>
      <c r="H10639" s="177"/>
    </row>
    <row r="10640" spans="1:8" x14ac:dyDescent="0.25">
      <c r="A10640" s="793"/>
      <c r="E10640" s="176"/>
      <c r="F10640" s="176"/>
      <c r="G10640" s="177"/>
      <c r="H10640" s="177"/>
    </row>
    <row r="10641" spans="1:8" x14ac:dyDescent="0.25">
      <c r="A10641" s="793"/>
      <c r="E10641" s="176"/>
      <c r="F10641" s="176"/>
      <c r="G10641" s="177"/>
      <c r="H10641" s="177"/>
    </row>
    <row r="10642" spans="1:8" x14ac:dyDescent="0.25">
      <c r="A10642" s="793"/>
      <c r="E10642" s="176"/>
      <c r="F10642" s="176"/>
      <c r="G10642" s="177"/>
      <c r="H10642" s="177"/>
    </row>
    <row r="10643" spans="1:8" x14ac:dyDescent="0.25">
      <c r="A10643" s="793"/>
      <c r="E10643" s="176"/>
      <c r="F10643" s="176"/>
      <c r="G10643" s="177"/>
      <c r="H10643" s="177"/>
    </row>
    <row r="10644" spans="1:8" x14ac:dyDescent="0.25">
      <c r="A10644" s="793"/>
      <c r="E10644" s="176"/>
      <c r="F10644" s="176"/>
      <c r="G10644" s="177"/>
      <c r="H10644" s="177"/>
    </row>
    <row r="10645" spans="1:8" x14ac:dyDescent="0.25">
      <c r="A10645" s="793"/>
      <c r="E10645" s="176"/>
      <c r="F10645" s="176"/>
      <c r="G10645" s="177"/>
      <c r="H10645" s="177"/>
    </row>
    <row r="10646" spans="1:8" x14ac:dyDescent="0.25">
      <c r="A10646" s="793"/>
      <c r="E10646" s="176"/>
      <c r="F10646" s="176"/>
      <c r="G10646" s="177"/>
      <c r="H10646" s="177"/>
    </row>
    <row r="10647" spans="1:8" x14ac:dyDescent="0.25">
      <c r="A10647" s="793"/>
      <c r="E10647" s="176"/>
      <c r="F10647" s="176"/>
      <c r="G10647" s="177"/>
      <c r="H10647" s="177"/>
    </row>
    <row r="10648" spans="1:8" x14ac:dyDescent="0.25">
      <c r="A10648" s="793"/>
      <c r="E10648" s="176"/>
      <c r="F10648" s="176"/>
      <c r="G10648" s="177"/>
      <c r="H10648" s="177"/>
    </row>
    <row r="10649" spans="1:8" x14ac:dyDescent="0.25">
      <c r="A10649" s="793"/>
      <c r="E10649" s="176"/>
      <c r="F10649" s="176"/>
      <c r="G10649" s="177"/>
      <c r="H10649" s="177"/>
    </row>
    <row r="10650" spans="1:8" x14ac:dyDescent="0.25">
      <c r="A10650" s="793"/>
      <c r="E10650" s="176"/>
      <c r="F10650" s="176"/>
      <c r="G10650" s="177"/>
      <c r="H10650" s="177"/>
    </row>
    <row r="10651" spans="1:8" x14ac:dyDescent="0.25">
      <c r="A10651" s="793"/>
      <c r="E10651" s="176"/>
      <c r="F10651" s="176"/>
      <c r="G10651" s="177"/>
      <c r="H10651" s="177"/>
    </row>
    <row r="10652" spans="1:8" x14ac:dyDescent="0.25">
      <c r="A10652" s="793"/>
      <c r="E10652" s="176"/>
      <c r="F10652" s="176"/>
      <c r="G10652" s="177"/>
      <c r="H10652" s="177"/>
    </row>
    <row r="10653" spans="1:8" x14ac:dyDescent="0.25">
      <c r="A10653" s="793"/>
      <c r="E10653" s="176"/>
      <c r="F10653" s="176"/>
      <c r="G10653" s="177"/>
      <c r="H10653" s="177"/>
    </row>
    <row r="10654" spans="1:8" x14ac:dyDescent="0.25">
      <c r="A10654" s="793"/>
      <c r="E10654" s="176"/>
      <c r="F10654" s="176"/>
      <c r="G10654" s="177"/>
      <c r="H10654" s="177"/>
    </row>
    <row r="10655" spans="1:8" x14ac:dyDescent="0.25">
      <c r="A10655" s="793"/>
      <c r="E10655" s="176"/>
      <c r="F10655" s="176"/>
      <c r="G10655" s="177"/>
      <c r="H10655" s="177"/>
    </row>
    <row r="10656" spans="1:8" x14ac:dyDescent="0.25">
      <c r="A10656" s="793"/>
      <c r="E10656" s="176"/>
      <c r="F10656" s="176"/>
      <c r="G10656" s="177"/>
      <c r="H10656" s="177"/>
    </row>
    <row r="10657" spans="1:8" x14ac:dyDescent="0.25">
      <c r="A10657" s="793"/>
      <c r="E10657" s="176"/>
      <c r="F10657" s="176"/>
      <c r="G10657" s="177"/>
      <c r="H10657" s="177"/>
    </row>
    <row r="10658" spans="1:8" x14ac:dyDescent="0.25">
      <c r="A10658" s="793"/>
      <c r="E10658" s="176"/>
      <c r="F10658" s="176"/>
      <c r="G10658" s="177"/>
      <c r="H10658" s="177"/>
    </row>
    <row r="10659" spans="1:8" x14ac:dyDescent="0.25">
      <c r="A10659" s="793"/>
      <c r="E10659" s="176"/>
      <c r="F10659" s="176"/>
      <c r="G10659" s="177"/>
      <c r="H10659" s="177"/>
    </row>
    <row r="10660" spans="1:8" x14ac:dyDescent="0.25">
      <c r="A10660" s="793"/>
      <c r="E10660" s="176"/>
      <c r="F10660" s="176"/>
      <c r="G10660" s="177"/>
      <c r="H10660" s="177"/>
    </row>
    <row r="10661" spans="1:8" x14ac:dyDescent="0.25">
      <c r="A10661" s="793"/>
      <c r="E10661" s="176"/>
      <c r="F10661" s="176"/>
      <c r="G10661" s="177"/>
      <c r="H10661" s="177"/>
    </row>
    <row r="10662" spans="1:8" x14ac:dyDescent="0.25">
      <c r="A10662" s="793"/>
      <c r="E10662" s="176"/>
      <c r="F10662" s="176"/>
      <c r="G10662" s="177"/>
      <c r="H10662" s="177"/>
    </row>
    <row r="10663" spans="1:8" x14ac:dyDescent="0.25">
      <c r="A10663" s="793"/>
      <c r="E10663" s="176"/>
      <c r="F10663" s="176"/>
      <c r="G10663" s="177"/>
      <c r="H10663" s="177"/>
    </row>
    <row r="10664" spans="1:8" x14ac:dyDescent="0.25">
      <c r="A10664" s="793"/>
      <c r="E10664" s="176"/>
      <c r="F10664" s="176"/>
      <c r="G10664" s="177"/>
      <c r="H10664" s="177"/>
    </row>
    <row r="10665" spans="1:8" x14ac:dyDescent="0.25">
      <c r="A10665" s="793"/>
      <c r="E10665" s="176"/>
      <c r="F10665" s="176"/>
      <c r="G10665" s="177"/>
      <c r="H10665" s="177"/>
    </row>
    <row r="10666" spans="1:8" x14ac:dyDescent="0.25">
      <c r="A10666" s="793"/>
      <c r="E10666" s="176"/>
      <c r="F10666" s="176"/>
      <c r="G10666" s="177"/>
      <c r="H10666" s="177"/>
    </row>
    <row r="10667" spans="1:8" x14ac:dyDescent="0.25">
      <c r="A10667" s="793"/>
      <c r="E10667" s="176"/>
      <c r="F10667" s="176"/>
      <c r="G10667" s="177"/>
      <c r="H10667" s="177"/>
    </row>
    <row r="10668" spans="1:8" x14ac:dyDescent="0.25">
      <c r="A10668" s="793"/>
      <c r="E10668" s="176"/>
      <c r="F10668" s="176"/>
      <c r="G10668" s="177"/>
      <c r="H10668" s="177"/>
    </row>
    <row r="10669" spans="1:8" x14ac:dyDescent="0.25">
      <c r="A10669" s="793"/>
      <c r="E10669" s="176"/>
      <c r="F10669" s="176"/>
      <c r="G10669" s="177"/>
      <c r="H10669" s="177"/>
    </row>
    <row r="10670" spans="1:8" x14ac:dyDescent="0.25">
      <c r="A10670" s="793"/>
      <c r="E10670" s="176"/>
      <c r="F10670" s="176"/>
      <c r="G10670" s="177"/>
      <c r="H10670" s="177"/>
    </row>
    <row r="10671" spans="1:8" x14ac:dyDescent="0.25">
      <c r="A10671" s="793"/>
      <c r="E10671" s="176"/>
      <c r="F10671" s="176"/>
      <c r="G10671" s="177"/>
      <c r="H10671" s="177"/>
    </row>
    <row r="10672" spans="1:8" x14ac:dyDescent="0.25">
      <c r="A10672" s="793"/>
      <c r="E10672" s="176"/>
      <c r="F10672" s="176"/>
      <c r="G10672" s="177"/>
      <c r="H10672" s="177"/>
    </row>
    <row r="10673" spans="1:8" x14ac:dyDescent="0.25">
      <c r="A10673" s="793"/>
      <c r="E10673" s="176"/>
      <c r="F10673" s="176"/>
      <c r="G10673" s="177"/>
      <c r="H10673" s="177"/>
    </row>
    <row r="10674" spans="1:8" x14ac:dyDescent="0.25">
      <c r="A10674" s="793"/>
      <c r="E10674" s="176"/>
      <c r="F10674" s="176"/>
      <c r="G10674" s="177"/>
      <c r="H10674" s="177"/>
    </row>
    <row r="10675" spans="1:8" x14ac:dyDescent="0.25">
      <c r="A10675" s="793"/>
      <c r="E10675" s="176"/>
      <c r="F10675" s="176"/>
      <c r="G10675" s="177"/>
      <c r="H10675" s="177"/>
    </row>
    <row r="10676" spans="1:8" x14ac:dyDescent="0.25">
      <c r="A10676" s="793"/>
      <c r="E10676" s="176"/>
      <c r="F10676" s="176"/>
      <c r="G10676" s="177"/>
      <c r="H10676" s="177"/>
    </row>
    <row r="10677" spans="1:8" x14ac:dyDescent="0.25">
      <c r="A10677" s="793"/>
      <c r="E10677" s="176"/>
      <c r="F10677" s="176"/>
      <c r="G10677" s="177"/>
      <c r="H10677" s="177"/>
    </row>
    <row r="10678" spans="1:8" x14ac:dyDescent="0.25">
      <c r="A10678" s="793"/>
      <c r="E10678" s="176"/>
      <c r="F10678" s="176"/>
      <c r="G10678" s="177"/>
      <c r="H10678" s="177"/>
    </row>
    <row r="10679" spans="1:8" x14ac:dyDescent="0.25">
      <c r="A10679" s="793"/>
      <c r="E10679" s="176"/>
      <c r="F10679" s="176"/>
      <c r="G10679" s="177"/>
      <c r="H10679" s="177"/>
    </row>
    <row r="10680" spans="1:8" x14ac:dyDescent="0.25">
      <c r="A10680" s="793"/>
      <c r="E10680" s="176"/>
      <c r="F10680" s="176"/>
      <c r="G10680" s="177"/>
      <c r="H10680" s="177"/>
    </row>
    <row r="10681" spans="1:8" x14ac:dyDescent="0.25">
      <c r="A10681" s="793"/>
      <c r="E10681" s="176"/>
      <c r="F10681" s="176"/>
      <c r="G10681" s="177"/>
      <c r="H10681" s="177"/>
    </row>
    <row r="10682" spans="1:8" x14ac:dyDescent="0.25">
      <c r="A10682" s="793"/>
      <c r="E10682" s="176"/>
      <c r="F10682" s="176"/>
      <c r="G10682" s="177"/>
      <c r="H10682" s="177"/>
    </row>
    <row r="10683" spans="1:8" x14ac:dyDescent="0.25">
      <c r="A10683" s="793"/>
      <c r="E10683" s="176"/>
      <c r="F10683" s="176"/>
      <c r="G10683" s="177"/>
      <c r="H10683" s="177"/>
    </row>
    <row r="10684" spans="1:8" x14ac:dyDescent="0.25">
      <c r="A10684" s="793"/>
      <c r="E10684" s="176"/>
      <c r="F10684" s="176"/>
      <c r="G10684" s="177"/>
      <c r="H10684" s="177"/>
    </row>
    <row r="10685" spans="1:8" x14ac:dyDescent="0.25">
      <c r="A10685" s="793"/>
      <c r="E10685" s="176"/>
      <c r="F10685" s="176"/>
      <c r="G10685" s="177"/>
      <c r="H10685" s="177"/>
    </row>
    <row r="10686" spans="1:8" x14ac:dyDescent="0.25">
      <c r="A10686" s="793"/>
      <c r="E10686" s="176"/>
      <c r="F10686" s="176"/>
      <c r="G10686" s="177"/>
      <c r="H10686" s="177"/>
    </row>
    <row r="10687" spans="1:8" x14ac:dyDescent="0.25">
      <c r="A10687" s="793"/>
      <c r="E10687" s="176"/>
      <c r="F10687" s="176"/>
      <c r="G10687" s="177"/>
      <c r="H10687" s="177"/>
    </row>
    <row r="10688" spans="1:8" x14ac:dyDescent="0.25">
      <c r="A10688" s="793"/>
      <c r="E10688" s="176"/>
      <c r="F10688" s="176"/>
      <c r="G10688" s="177"/>
      <c r="H10688" s="177"/>
    </row>
    <row r="10689" spans="1:8" x14ac:dyDescent="0.25">
      <c r="A10689" s="793"/>
      <c r="E10689" s="176"/>
      <c r="F10689" s="176"/>
      <c r="G10689" s="177"/>
      <c r="H10689" s="177"/>
    </row>
    <row r="10690" spans="1:8" x14ac:dyDescent="0.25">
      <c r="A10690" s="793"/>
      <c r="E10690" s="176"/>
      <c r="F10690" s="176"/>
      <c r="G10690" s="177"/>
      <c r="H10690" s="177"/>
    </row>
    <row r="10691" spans="1:8" x14ac:dyDescent="0.25">
      <c r="A10691" s="793"/>
      <c r="E10691" s="176"/>
      <c r="F10691" s="176"/>
      <c r="G10691" s="177"/>
      <c r="H10691" s="177"/>
    </row>
    <row r="10692" spans="1:8" x14ac:dyDescent="0.25">
      <c r="A10692" s="793"/>
      <c r="E10692" s="176"/>
      <c r="F10692" s="176"/>
      <c r="G10692" s="177"/>
      <c r="H10692" s="177"/>
    </row>
    <row r="10693" spans="1:8" x14ac:dyDescent="0.25">
      <c r="A10693" s="793"/>
      <c r="E10693" s="176"/>
      <c r="F10693" s="176"/>
      <c r="G10693" s="177"/>
      <c r="H10693" s="177"/>
    </row>
    <row r="10694" spans="1:8" x14ac:dyDescent="0.25">
      <c r="A10694" s="793"/>
      <c r="E10694" s="176"/>
      <c r="F10694" s="176"/>
      <c r="G10694" s="177"/>
      <c r="H10694" s="177"/>
    </row>
    <row r="10695" spans="1:8" x14ac:dyDescent="0.25">
      <c r="A10695" s="793"/>
      <c r="E10695" s="176"/>
      <c r="F10695" s="176"/>
      <c r="G10695" s="177"/>
      <c r="H10695" s="177"/>
    </row>
    <row r="10696" spans="1:8" x14ac:dyDescent="0.25">
      <c r="A10696" s="793"/>
      <c r="E10696" s="176"/>
      <c r="F10696" s="176"/>
      <c r="G10696" s="177"/>
      <c r="H10696" s="177"/>
    </row>
    <row r="10697" spans="1:8" x14ac:dyDescent="0.25">
      <c r="A10697" s="793"/>
      <c r="E10697" s="176"/>
      <c r="F10697" s="176"/>
      <c r="G10697" s="177"/>
      <c r="H10697" s="177"/>
    </row>
    <row r="10698" spans="1:8" x14ac:dyDescent="0.25">
      <c r="A10698" s="793"/>
      <c r="E10698" s="176"/>
      <c r="F10698" s="176"/>
      <c r="G10698" s="177"/>
      <c r="H10698" s="177"/>
    </row>
    <row r="10699" spans="1:8" x14ac:dyDescent="0.25">
      <c r="A10699" s="793"/>
      <c r="E10699" s="176"/>
      <c r="F10699" s="176"/>
      <c r="G10699" s="177"/>
      <c r="H10699" s="177"/>
    </row>
    <row r="10700" spans="1:8" x14ac:dyDescent="0.25">
      <c r="A10700" s="793"/>
      <c r="E10700" s="176"/>
      <c r="F10700" s="176"/>
      <c r="G10700" s="177"/>
      <c r="H10700" s="177"/>
    </row>
    <row r="10701" spans="1:8" x14ac:dyDescent="0.25">
      <c r="A10701" s="793"/>
      <c r="E10701" s="176"/>
      <c r="F10701" s="176"/>
      <c r="G10701" s="177"/>
      <c r="H10701" s="177"/>
    </row>
    <row r="10702" spans="1:8" x14ac:dyDescent="0.25">
      <c r="A10702" s="793"/>
      <c r="E10702" s="176"/>
      <c r="F10702" s="176"/>
      <c r="G10702" s="177"/>
      <c r="H10702" s="177"/>
    </row>
    <row r="10703" spans="1:8" x14ac:dyDescent="0.25">
      <c r="A10703" s="793"/>
      <c r="E10703" s="176"/>
      <c r="F10703" s="176"/>
      <c r="G10703" s="177"/>
      <c r="H10703" s="177"/>
    </row>
    <row r="10704" spans="1:8" x14ac:dyDescent="0.25">
      <c r="A10704" s="793"/>
      <c r="E10704" s="176"/>
      <c r="F10704" s="176"/>
      <c r="G10704" s="177"/>
      <c r="H10704" s="177"/>
    </row>
    <row r="10705" spans="1:8" x14ac:dyDescent="0.25">
      <c r="A10705" s="793"/>
      <c r="E10705" s="176"/>
      <c r="F10705" s="176"/>
      <c r="G10705" s="177"/>
      <c r="H10705" s="177"/>
    </row>
    <row r="10706" spans="1:8" x14ac:dyDescent="0.25">
      <c r="A10706" s="793"/>
      <c r="E10706" s="176"/>
      <c r="F10706" s="176"/>
      <c r="G10706" s="177"/>
      <c r="H10706" s="177"/>
    </row>
    <row r="10707" spans="1:8" x14ac:dyDescent="0.25">
      <c r="A10707" s="793"/>
      <c r="E10707" s="176"/>
      <c r="F10707" s="176"/>
      <c r="G10707" s="177"/>
      <c r="H10707" s="177"/>
    </row>
    <row r="10708" spans="1:8" x14ac:dyDescent="0.25">
      <c r="A10708" s="793"/>
      <c r="E10708" s="176"/>
      <c r="F10708" s="176"/>
      <c r="G10708" s="177"/>
      <c r="H10708" s="177"/>
    </row>
    <row r="10709" spans="1:8" x14ac:dyDescent="0.25">
      <c r="A10709" s="793"/>
      <c r="E10709" s="176"/>
      <c r="F10709" s="176"/>
      <c r="G10709" s="177"/>
      <c r="H10709" s="177"/>
    </row>
    <row r="10710" spans="1:8" x14ac:dyDescent="0.25">
      <c r="A10710" s="793"/>
      <c r="E10710" s="176"/>
      <c r="F10710" s="176"/>
      <c r="G10710" s="177"/>
      <c r="H10710" s="177"/>
    </row>
    <row r="10711" spans="1:8" x14ac:dyDescent="0.25">
      <c r="A10711" s="793"/>
      <c r="E10711" s="176"/>
      <c r="F10711" s="176"/>
      <c r="G10711" s="177"/>
      <c r="H10711" s="177"/>
    </row>
    <row r="10712" spans="1:8" x14ac:dyDescent="0.25">
      <c r="A10712" s="793"/>
      <c r="E10712" s="176"/>
      <c r="F10712" s="176"/>
      <c r="G10712" s="177"/>
      <c r="H10712" s="177"/>
    </row>
    <row r="10713" spans="1:8" x14ac:dyDescent="0.25">
      <c r="A10713" s="793"/>
      <c r="E10713" s="176"/>
      <c r="F10713" s="176"/>
      <c r="G10713" s="177"/>
      <c r="H10713" s="177"/>
    </row>
    <row r="10714" spans="1:8" x14ac:dyDescent="0.25">
      <c r="A10714" s="793"/>
      <c r="E10714" s="176"/>
      <c r="F10714" s="176"/>
      <c r="G10714" s="177"/>
      <c r="H10714" s="177"/>
    </row>
    <row r="10715" spans="1:8" x14ac:dyDescent="0.25">
      <c r="A10715" s="793"/>
      <c r="E10715" s="176"/>
      <c r="F10715" s="176"/>
      <c r="G10715" s="177"/>
      <c r="H10715" s="177"/>
    </row>
    <row r="10716" spans="1:8" x14ac:dyDescent="0.25">
      <c r="A10716" s="793"/>
      <c r="E10716" s="176"/>
      <c r="F10716" s="176"/>
      <c r="G10716" s="177"/>
      <c r="H10716" s="177"/>
    </row>
    <row r="10717" spans="1:8" x14ac:dyDescent="0.25">
      <c r="A10717" s="793"/>
      <c r="E10717" s="176"/>
      <c r="F10717" s="176"/>
      <c r="G10717" s="177"/>
      <c r="H10717" s="177"/>
    </row>
    <row r="10718" spans="1:8" x14ac:dyDescent="0.25">
      <c r="A10718" s="793"/>
      <c r="E10718" s="176"/>
      <c r="F10718" s="176"/>
      <c r="G10718" s="177"/>
      <c r="H10718" s="177"/>
    </row>
    <row r="10719" spans="1:8" x14ac:dyDescent="0.25">
      <c r="A10719" s="793"/>
      <c r="E10719" s="176"/>
      <c r="F10719" s="176"/>
      <c r="G10719" s="177"/>
      <c r="H10719" s="177"/>
    </row>
    <row r="10720" spans="1:8" x14ac:dyDescent="0.25">
      <c r="A10720" s="793"/>
      <c r="E10720" s="176"/>
      <c r="F10720" s="176"/>
      <c r="G10720" s="177"/>
      <c r="H10720" s="177"/>
    </row>
    <row r="10721" spans="1:8" x14ac:dyDescent="0.25">
      <c r="A10721" s="793"/>
      <c r="E10721" s="176"/>
      <c r="F10721" s="176"/>
      <c r="G10721" s="177"/>
      <c r="H10721" s="177"/>
    </row>
    <row r="10722" spans="1:8" x14ac:dyDescent="0.25">
      <c r="A10722" s="793"/>
      <c r="E10722" s="176"/>
      <c r="F10722" s="176"/>
      <c r="G10722" s="177"/>
      <c r="H10722" s="177"/>
    </row>
    <row r="10723" spans="1:8" x14ac:dyDescent="0.25">
      <c r="A10723" s="793"/>
      <c r="E10723" s="176"/>
      <c r="F10723" s="176"/>
      <c r="G10723" s="177"/>
      <c r="H10723" s="177"/>
    </row>
    <row r="10724" spans="1:8" x14ac:dyDescent="0.25">
      <c r="A10724" s="793"/>
      <c r="E10724" s="176"/>
      <c r="F10724" s="176"/>
      <c r="G10724" s="177"/>
      <c r="H10724" s="177"/>
    </row>
    <row r="10725" spans="1:8" x14ac:dyDescent="0.25">
      <c r="A10725" s="793"/>
      <c r="E10725" s="176"/>
      <c r="F10725" s="176"/>
      <c r="G10725" s="177"/>
      <c r="H10725" s="177"/>
    </row>
    <row r="10726" spans="1:8" x14ac:dyDescent="0.25">
      <c r="A10726" s="793"/>
      <c r="E10726" s="176"/>
      <c r="F10726" s="176"/>
      <c r="G10726" s="177"/>
      <c r="H10726" s="177"/>
    </row>
    <row r="10727" spans="1:8" x14ac:dyDescent="0.25">
      <c r="A10727" s="793"/>
      <c r="E10727" s="176"/>
      <c r="F10727" s="176"/>
      <c r="G10727" s="177"/>
      <c r="H10727" s="177"/>
    </row>
    <row r="10728" spans="1:8" x14ac:dyDescent="0.25">
      <c r="A10728" s="793"/>
      <c r="E10728" s="176"/>
      <c r="F10728" s="176"/>
      <c r="G10728" s="177"/>
      <c r="H10728" s="177"/>
    </row>
    <row r="10729" spans="1:8" x14ac:dyDescent="0.25">
      <c r="A10729" s="793"/>
      <c r="E10729" s="176"/>
      <c r="F10729" s="176"/>
      <c r="G10729" s="177"/>
      <c r="H10729" s="177"/>
    </row>
    <row r="10730" spans="1:8" x14ac:dyDescent="0.25">
      <c r="A10730" s="793"/>
      <c r="E10730" s="176"/>
      <c r="F10730" s="176"/>
      <c r="G10730" s="177"/>
      <c r="H10730" s="177"/>
    </row>
    <row r="10731" spans="1:8" x14ac:dyDescent="0.25">
      <c r="A10731" s="793"/>
      <c r="E10731" s="176"/>
      <c r="F10731" s="176"/>
      <c r="G10731" s="177"/>
      <c r="H10731" s="177"/>
    </row>
    <row r="10732" spans="1:8" x14ac:dyDescent="0.25">
      <c r="A10732" s="793"/>
      <c r="E10732" s="176"/>
      <c r="F10732" s="176"/>
      <c r="G10732" s="177"/>
      <c r="H10732" s="177"/>
    </row>
    <row r="10733" spans="1:8" x14ac:dyDescent="0.25">
      <c r="A10733" s="793"/>
      <c r="E10733" s="176"/>
      <c r="F10733" s="176"/>
      <c r="G10733" s="177"/>
      <c r="H10733" s="177"/>
    </row>
    <row r="10734" spans="1:8" x14ac:dyDescent="0.25">
      <c r="A10734" s="793"/>
      <c r="E10734" s="176"/>
      <c r="F10734" s="176"/>
      <c r="G10734" s="177"/>
      <c r="H10734" s="177"/>
    </row>
    <row r="10735" spans="1:8" x14ac:dyDescent="0.25">
      <c r="A10735" s="793"/>
      <c r="E10735" s="176"/>
      <c r="F10735" s="176"/>
      <c r="G10735" s="177"/>
      <c r="H10735" s="177"/>
    </row>
    <row r="10736" spans="1:8" x14ac:dyDescent="0.25">
      <c r="A10736" s="793"/>
      <c r="E10736" s="176"/>
      <c r="F10736" s="176"/>
      <c r="G10736" s="177"/>
      <c r="H10736" s="177"/>
    </row>
    <row r="10737" spans="1:8" x14ac:dyDescent="0.25">
      <c r="A10737" s="793"/>
      <c r="E10737" s="176"/>
      <c r="F10737" s="176"/>
      <c r="G10737" s="177"/>
      <c r="H10737" s="177"/>
    </row>
    <row r="10738" spans="1:8" x14ac:dyDescent="0.25">
      <c r="A10738" s="793"/>
      <c r="E10738" s="176"/>
      <c r="F10738" s="176"/>
      <c r="G10738" s="177"/>
      <c r="H10738" s="177"/>
    </row>
    <row r="10739" spans="1:8" x14ac:dyDescent="0.25">
      <c r="A10739" s="793"/>
      <c r="E10739" s="176"/>
      <c r="F10739" s="176"/>
      <c r="G10739" s="177"/>
      <c r="H10739" s="177"/>
    </row>
    <row r="10740" spans="1:8" x14ac:dyDescent="0.25">
      <c r="A10740" s="793"/>
      <c r="E10740" s="176"/>
      <c r="F10740" s="176"/>
      <c r="G10740" s="177"/>
      <c r="H10740" s="177"/>
    </row>
    <row r="10741" spans="1:8" x14ac:dyDescent="0.25">
      <c r="A10741" s="793"/>
      <c r="E10741" s="176"/>
      <c r="F10741" s="176"/>
      <c r="G10741" s="177"/>
      <c r="H10741" s="177"/>
    </row>
    <row r="10742" spans="1:8" x14ac:dyDescent="0.25">
      <c r="A10742" s="793"/>
      <c r="E10742" s="176"/>
      <c r="F10742" s="176"/>
      <c r="G10742" s="177"/>
      <c r="H10742" s="177"/>
    </row>
    <row r="10743" spans="1:8" x14ac:dyDescent="0.25">
      <c r="A10743" s="793"/>
      <c r="E10743" s="176"/>
      <c r="F10743" s="176"/>
      <c r="G10743" s="177"/>
      <c r="H10743" s="177"/>
    </row>
    <row r="10744" spans="1:8" x14ac:dyDescent="0.25">
      <c r="A10744" s="793"/>
      <c r="E10744" s="176"/>
      <c r="F10744" s="176"/>
      <c r="G10744" s="177"/>
      <c r="H10744" s="177"/>
    </row>
    <row r="10745" spans="1:8" x14ac:dyDescent="0.25">
      <c r="A10745" s="793"/>
      <c r="E10745" s="176"/>
      <c r="F10745" s="176"/>
      <c r="G10745" s="177"/>
      <c r="H10745" s="177"/>
    </row>
    <row r="10746" spans="1:8" x14ac:dyDescent="0.25">
      <c r="A10746" s="793"/>
      <c r="E10746" s="176"/>
      <c r="F10746" s="176"/>
      <c r="G10746" s="177"/>
      <c r="H10746" s="177"/>
    </row>
    <row r="10747" spans="1:8" x14ac:dyDescent="0.25">
      <c r="A10747" s="793"/>
      <c r="E10747" s="176"/>
      <c r="F10747" s="176"/>
      <c r="G10747" s="177"/>
      <c r="H10747" s="177"/>
    </row>
    <row r="10748" spans="1:8" x14ac:dyDescent="0.25">
      <c r="A10748" s="793"/>
      <c r="E10748" s="176"/>
      <c r="F10748" s="176"/>
      <c r="G10748" s="177"/>
      <c r="H10748" s="177"/>
    </row>
    <row r="10749" spans="1:8" x14ac:dyDescent="0.25">
      <c r="A10749" s="793"/>
      <c r="E10749" s="176"/>
      <c r="F10749" s="176"/>
      <c r="G10749" s="177"/>
      <c r="H10749" s="177"/>
    </row>
    <row r="10750" spans="1:8" x14ac:dyDescent="0.25">
      <c r="A10750" s="793"/>
      <c r="E10750" s="176"/>
      <c r="F10750" s="176"/>
      <c r="G10750" s="177"/>
      <c r="H10750" s="177"/>
    </row>
    <row r="10751" spans="1:8" x14ac:dyDescent="0.25">
      <c r="A10751" s="793"/>
      <c r="E10751" s="176"/>
      <c r="F10751" s="176"/>
      <c r="G10751" s="177"/>
      <c r="H10751" s="177"/>
    </row>
    <row r="10752" spans="1:8" x14ac:dyDescent="0.25">
      <c r="A10752" s="793"/>
      <c r="E10752" s="176"/>
      <c r="F10752" s="176"/>
      <c r="G10752" s="177"/>
      <c r="H10752" s="177"/>
    </row>
    <row r="10753" spans="1:8" x14ac:dyDescent="0.25">
      <c r="A10753" s="793"/>
      <c r="E10753" s="176"/>
      <c r="F10753" s="176"/>
      <c r="G10753" s="177"/>
      <c r="H10753" s="177"/>
    </row>
    <row r="10754" spans="1:8" x14ac:dyDescent="0.25">
      <c r="A10754" s="793"/>
      <c r="E10754" s="176"/>
      <c r="F10754" s="176"/>
      <c r="G10754" s="177"/>
      <c r="H10754" s="177"/>
    </row>
    <row r="10755" spans="1:8" x14ac:dyDescent="0.25">
      <c r="A10755" s="793"/>
      <c r="E10755" s="176"/>
      <c r="F10755" s="176"/>
      <c r="G10755" s="177"/>
      <c r="H10755" s="177"/>
    </row>
    <row r="10756" spans="1:8" x14ac:dyDescent="0.25">
      <c r="A10756" s="793"/>
      <c r="E10756" s="176"/>
      <c r="F10756" s="176"/>
      <c r="G10756" s="177"/>
      <c r="H10756" s="177"/>
    </row>
    <row r="10757" spans="1:8" x14ac:dyDescent="0.25">
      <c r="A10757" s="793"/>
      <c r="E10757" s="176"/>
      <c r="F10757" s="176"/>
      <c r="G10757" s="177"/>
      <c r="H10757" s="177"/>
    </row>
    <row r="10758" spans="1:8" x14ac:dyDescent="0.25">
      <c r="A10758" s="793"/>
      <c r="E10758" s="176"/>
      <c r="F10758" s="176"/>
      <c r="G10758" s="177"/>
      <c r="H10758" s="177"/>
    </row>
    <row r="10759" spans="1:8" x14ac:dyDescent="0.25">
      <c r="A10759" s="793"/>
      <c r="E10759" s="176"/>
      <c r="F10759" s="176"/>
      <c r="G10759" s="177"/>
      <c r="H10759" s="177"/>
    </row>
    <row r="10760" spans="1:8" x14ac:dyDescent="0.25">
      <c r="A10760" s="793"/>
      <c r="E10760" s="176"/>
      <c r="F10760" s="176"/>
      <c r="G10760" s="177"/>
      <c r="H10760" s="177"/>
    </row>
    <row r="10761" spans="1:8" x14ac:dyDescent="0.25">
      <c r="A10761" s="793"/>
      <c r="E10761" s="176"/>
      <c r="F10761" s="176"/>
      <c r="G10761" s="177"/>
      <c r="H10761" s="177"/>
    </row>
    <row r="10762" spans="1:8" x14ac:dyDescent="0.25">
      <c r="A10762" s="793"/>
      <c r="E10762" s="176"/>
      <c r="F10762" s="176"/>
      <c r="G10762" s="177"/>
      <c r="H10762" s="177"/>
    </row>
    <row r="10763" spans="1:8" x14ac:dyDescent="0.25">
      <c r="A10763" s="793"/>
      <c r="E10763" s="176"/>
      <c r="F10763" s="176"/>
      <c r="G10763" s="177"/>
      <c r="H10763" s="177"/>
    </row>
    <row r="10764" spans="1:8" x14ac:dyDescent="0.25">
      <c r="A10764" s="793"/>
      <c r="E10764" s="176"/>
      <c r="F10764" s="176"/>
      <c r="G10764" s="177"/>
      <c r="H10764" s="177"/>
    </row>
    <row r="10765" spans="1:8" x14ac:dyDescent="0.25">
      <c r="A10765" s="793"/>
      <c r="E10765" s="176"/>
      <c r="F10765" s="176"/>
      <c r="G10765" s="177"/>
      <c r="H10765" s="177"/>
    </row>
    <row r="10766" spans="1:8" x14ac:dyDescent="0.25">
      <c r="A10766" s="793"/>
      <c r="E10766" s="176"/>
      <c r="F10766" s="176"/>
      <c r="G10766" s="177"/>
      <c r="H10766" s="177"/>
    </row>
    <row r="10767" spans="1:8" x14ac:dyDescent="0.25">
      <c r="A10767" s="793"/>
      <c r="E10767" s="176"/>
      <c r="F10767" s="176"/>
      <c r="G10767" s="177"/>
      <c r="H10767" s="177"/>
    </row>
    <row r="10768" spans="1:8" x14ac:dyDescent="0.25">
      <c r="A10768" s="793"/>
      <c r="E10768" s="176"/>
      <c r="F10768" s="176"/>
      <c r="G10768" s="177"/>
      <c r="H10768" s="177"/>
    </row>
    <row r="10769" spans="1:8" x14ac:dyDescent="0.25">
      <c r="A10769" s="793"/>
      <c r="E10769" s="176"/>
      <c r="F10769" s="176"/>
      <c r="G10769" s="177"/>
      <c r="H10769" s="177"/>
    </row>
    <row r="10770" spans="1:8" x14ac:dyDescent="0.25">
      <c r="A10770" s="793"/>
      <c r="E10770" s="176"/>
      <c r="F10770" s="176"/>
      <c r="G10770" s="177"/>
      <c r="H10770" s="177"/>
    </row>
    <row r="10771" spans="1:8" x14ac:dyDescent="0.25">
      <c r="A10771" s="793"/>
      <c r="E10771" s="176"/>
      <c r="F10771" s="176"/>
      <c r="G10771" s="177"/>
      <c r="H10771" s="177"/>
    </row>
    <row r="10772" spans="1:8" x14ac:dyDescent="0.25">
      <c r="A10772" s="793"/>
      <c r="E10772" s="176"/>
      <c r="F10772" s="176"/>
      <c r="G10772" s="177"/>
      <c r="H10772" s="177"/>
    </row>
    <row r="10773" spans="1:8" x14ac:dyDescent="0.25">
      <c r="A10773" s="793"/>
      <c r="E10773" s="176"/>
      <c r="F10773" s="176"/>
      <c r="G10773" s="177"/>
      <c r="H10773" s="177"/>
    </row>
    <row r="10774" spans="1:8" x14ac:dyDescent="0.25">
      <c r="A10774" s="793"/>
      <c r="E10774" s="176"/>
      <c r="F10774" s="176"/>
      <c r="G10774" s="177"/>
      <c r="H10774" s="177"/>
    </row>
    <row r="10775" spans="1:8" x14ac:dyDescent="0.25">
      <c r="A10775" s="793"/>
      <c r="E10775" s="176"/>
      <c r="F10775" s="176"/>
      <c r="G10775" s="177"/>
      <c r="H10775" s="177"/>
    </row>
    <row r="10776" spans="1:8" x14ac:dyDescent="0.25">
      <c r="A10776" s="793"/>
      <c r="E10776" s="176"/>
      <c r="F10776" s="176"/>
      <c r="G10776" s="177"/>
      <c r="H10776" s="177"/>
    </row>
    <row r="10777" spans="1:8" x14ac:dyDescent="0.25">
      <c r="A10777" s="793"/>
      <c r="E10777" s="176"/>
      <c r="F10777" s="176"/>
      <c r="G10777" s="177"/>
      <c r="H10777" s="177"/>
    </row>
    <row r="10778" spans="1:8" x14ac:dyDescent="0.25">
      <c r="A10778" s="793"/>
      <c r="E10778" s="176"/>
      <c r="F10778" s="176"/>
      <c r="G10778" s="177"/>
      <c r="H10778" s="177"/>
    </row>
    <row r="10779" spans="1:8" x14ac:dyDescent="0.25">
      <c r="A10779" s="793"/>
      <c r="E10779" s="176"/>
      <c r="F10779" s="176"/>
      <c r="G10779" s="177"/>
      <c r="H10779" s="177"/>
    </row>
    <row r="10780" spans="1:8" x14ac:dyDescent="0.25">
      <c r="A10780" s="793"/>
      <c r="E10780" s="176"/>
      <c r="F10780" s="176"/>
      <c r="G10780" s="177"/>
      <c r="H10780" s="177"/>
    </row>
    <row r="10781" spans="1:8" x14ac:dyDescent="0.25">
      <c r="A10781" s="793"/>
      <c r="E10781" s="176"/>
      <c r="F10781" s="176"/>
      <c r="G10781" s="177"/>
      <c r="H10781" s="177"/>
    </row>
    <row r="10782" spans="1:8" x14ac:dyDescent="0.25">
      <c r="A10782" s="793"/>
      <c r="E10782" s="176"/>
      <c r="F10782" s="176"/>
      <c r="G10782" s="177"/>
      <c r="H10782" s="177"/>
    </row>
    <row r="10783" spans="1:8" x14ac:dyDescent="0.25">
      <c r="A10783" s="793"/>
      <c r="E10783" s="176"/>
      <c r="F10783" s="176"/>
      <c r="G10783" s="177"/>
      <c r="H10783" s="177"/>
    </row>
    <row r="10784" spans="1:8" x14ac:dyDescent="0.25">
      <c r="A10784" s="793"/>
      <c r="E10784" s="176"/>
      <c r="F10784" s="176"/>
      <c r="G10784" s="177"/>
      <c r="H10784" s="177"/>
    </row>
    <row r="10785" spans="1:8" x14ac:dyDescent="0.25">
      <c r="A10785" s="793"/>
      <c r="E10785" s="176"/>
      <c r="F10785" s="176"/>
      <c r="G10785" s="177"/>
      <c r="H10785" s="177"/>
    </row>
    <row r="10786" spans="1:8" x14ac:dyDescent="0.25">
      <c r="A10786" s="793"/>
      <c r="E10786" s="176"/>
      <c r="F10786" s="176"/>
      <c r="G10786" s="177"/>
      <c r="H10786" s="177"/>
    </row>
    <row r="10787" spans="1:8" x14ac:dyDescent="0.25">
      <c r="A10787" s="793"/>
      <c r="E10787" s="176"/>
      <c r="F10787" s="176"/>
      <c r="G10787" s="177"/>
      <c r="H10787" s="177"/>
    </row>
    <row r="10788" spans="1:8" x14ac:dyDescent="0.25">
      <c r="A10788" s="793"/>
      <c r="E10788" s="176"/>
      <c r="F10788" s="176"/>
      <c r="G10788" s="177"/>
      <c r="H10788" s="177"/>
    </row>
    <row r="10789" spans="1:8" x14ac:dyDescent="0.25">
      <c r="A10789" s="793"/>
      <c r="E10789" s="176"/>
      <c r="F10789" s="176"/>
      <c r="G10789" s="177"/>
      <c r="H10789" s="177"/>
    </row>
    <row r="10790" spans="1:8" x14ac:dyDescent="0.25">
      <c r="A10790" s="793"/>
      <c r="E10790" s="176"/>
      <c r="F10790" s="176"/>
      <c r="G10790" s="177"/>
      <c r="H10790" s="177"/>
    </row>
    <row r="10791" spans="1:8" x14ac:dyDescent="0.25">
      <c r="A10791" s="793"/>
      <c r="E10791" s="176"/>
      <c r="F10791" s="176"/>
      <c r="G10791" s="177"/>
      <c r="H10791" s="177"/>
    </row>
    <row r="10792" spans="1:8" x14ac:dyDescent="0.25">
      <c r="A10792" s="793"/>
      <c r="E10792" s="176"/>
      <c r="F10792" s="176"/>
      <c r="G10792" s="177"/>
      <c r="H10792" s="177"/>
    </row>
    <row r="10793" spans="1:8" x14ac:dyDescent="0.25">
      <c r="A10793" s="793"/>
      <c r="E10793" s="176"/>
      <c r="F10793" s="176"/>
      <c r="G10793" s="177"/>
      <c r="H10793" s="177"/>
    </row>
    <row r="10794" spans="1:8" x14ac:dyDescent="0.25">
      <c r="A10794" s="793"/>
      <c r="E10794" s="176"/>
      <c r="F10794" s="176"/>
      <c r="G10794" s="177"/>
      <c r="H10794" s="177"/>
    </row>
    <row r="10795" spans="1:8" x14ac:dyDescent="0.25">
      <c r="A10795" s="793"/>
      <c r="E10795" s="176"/>
      <c r="F10795" s="176"/>
      <c r="G10795" s="177"/>
      <c r="H10795" s="177"/>
    </row>
    <row r="10796" spans="1:8" x14ac:dyDescent="0.25">
      <c r="A10796" s="793"/>
      <c r="E10796" s="176"/>
      <c r="F10796" s="176"/>
      <c r="G10796" s="177"/>
      <c r="H10796" s="177"/>
    </row>
    <row r="10797" spans="1:8" x14ac:dyDescent="0.25">
      <c r="A10797" s="793"/>
      <c r="E10797" s="176"/>
      <c r="F10797" s="176"/>
      <c r="G10797" s="177"/>
      <c r="H10797" s="177"/>
    </row>
    <row r="10798" spans="1:8" x14ac:dyDescent="0.25">
      <c r="A10798" s="793"/>
      <c r="E10798" s="176"/>
      <c r="F10798" s="176"/>
      <c r="G10798" s="177"/>
      <c r="H10798" s="177"/>
    </row>
    <row r="10799" spans="1:8" x14ac:dyDescent="0.25">
      <c r="A10799" s="793"/>
      <c r="E10799" s="176"/>
      <c r="F10799" s="176"/>
      <c r="G10799" s="177"/>
      <c r="H10799" s="177"/>
    </row>
    <row r="10800" spans="1:8" x14ac:dyDescent="0.25">
      <c r="A10800" s="793"/>
      <c r="E10800" s="176"/>
      <c r="F10800" s="176"/>
      <c r="G10800" s="177"/>
      <c r="H10800" s="177"/>
    </row>
    <row r="10801" spans="1:8" x14ac:dyDescent="0.25">
      <c r="A10801" s="793"/>
      <c r="E10801" s="176"/>
      <c r="F10801" s="176"/>
      <c r="G10801" s="177"/>
      <c r="H10801" s="177"/>
    </row>
    <row r="10802" spans="1:8" x14ac:dyDescent="0.25">
      <c r="A10802" s="793"/>
      <c r="E10802" s="176"/>
      <c r="F10802" s="176"/>
      <c r="G10802" s="177"/>
      <c r="H10802" s="177"/>
    </row>
    <row r="10803" spans="1:8" x14ac:dyDescent="0.25">
      <c r="A10803" s="793"/>
      <c r="E10803" s="176"/>
      <c r="F10803" s="176"/>
      <c r="G10803" s="177"/>
      <c r="H10803" s="177"/>
    </row>
    <row r="10804" spans="1:8" x14ac:dyDescent="0.25">
      <c r="A10804" s="793"/>
      <c r="E10804" s="176"/>
      <c r="F10804" s="176"/>
      <c r="G10804" s="177"/>
      <c r="H10804" s="177"/>
    </row>
    <row r="10805" spans="1:8" x14ac:dyDescent="0.25">
      <c r="A10805" s="793"/>
      <c r="E10805" s="176"/>
      <c r="F10805" s="176"/>
      <c r="G10805" s="177"/>
      <c r="H10805" s="177"/>
    </row>
    <row r="10806" spans="1:8" x14ac:dyDescent="0.25">
      <c r="A10806" s="793"/>
      <c r="E10806" s="176"/>
      <c r="F10806" s="176"/>
      <c r="G10806" s="177"/>
      <c r="H10806" s="177"/>
    </row>
    <row r="10807" spans="1:8" x14ac:dyDescent="0.25">
      <c r="A10807" s="793"/>
      <c r="E10807" s="176"/>
      <c r="F10807" s="176"/>
      <c r="G10807" s="177"/>
      <c r="H10807" s="177"/>
    </row>
    <row r="10808" spans="1:8" x14ac:dyDescent="0.25">
      <c r="A10808" s="793"/>
      <c r="E10808" s="176"/>
      <c r="F10808" s="176"/>
      <c r="G10808" s="177"/>
      <c r="H10808" s="177"/>
    </row>
    <row r="10809" spans="1:8" x14ac:dyDescent="0.25">
      <c r="A10809" s="793"/>
      <c r="E10809" s="176"/>
      <c r="F10809" s="176"/>
      <c r="G10809" s="177"/>
      <c r="H10809" s="177"/>
    </row>
    <row r="10810" spans="1:8" x14ac:dyDescent="0.25">
      <c r="A10810" s="793"/>
      <c r="E10810" s="176"/>
      <c r="F10810" s="176"/>
      <c r="G10810" s="177"/>
      <c r="H10810" s="177"/>
    </row>
    <row r="10811" spans="1:8" x14ac:dyDescent="0.25">
      <c r="A10811" s="793"/>
      <c r="E10811" s="176"/>
      <c r="F10811" s="176"/>
      <c r="G10811" s="177"/>
      <c r="H10811" s="177"/>
    </row>
    <row r="10812" spans="1:8" x14ac:dyDescent="0.25">
      <c r="A10812" s="793"/>
      <c r="E10812" s="176"/>
      <c r="F10812" s="176"/>
      <c r="G10812" s="177"/>
      <c r="H10812" s="177"/>
    </row>
    <row r="10813" spans="1:8" x14ac:dyDescent="0.25">
      <c r="A10813" s="793"/>
      <c r="E10813" s="176"/>
      <c r="F10813" s="176"/>
      <c r="G10813" s="177"/>
      <c r="H10813" s="177"/>
    </row>
    <row r="10814" spans="1:8" x14ac:dyDescent="0.25">
      <c r="A10814" s="793"/>
      <c r="E10814" s="176"/>
      <c r="F10814" s="176"/>
      <c r="G10814" s="177"/>
      <c r="H10814" s="177"/>
    </row>
    <row r="10815" spans="1:8" x14ac:dyDescent="0.25">
      <c r="A10815" s="793"/>
      <c r="E10815" s="176"/>
      <c r="F10815" s="176"/>
      <c r="G10815" s="177"/>
      <c r="H10815" s="177"/>
    </row>
    <row r="10816" spans="1:8" x14ac:dyDescent="0.25">
      <c r="A10816" s="793"/>
      <c r="E10816" s="176"/>
      <c r="F10816" s="176"/>
      <c r="G10816" s="177"/>
      <c r="H10816" s="177"/>
    </row>
    <row r="10817" spans="1:8" x14ac:dyDescent="0.25">
      <c r="A10817" s="793"/>
      <c r="E10817" s="176"/>
      <c r="F10817" s="176"/>
      <c r="G10817" s="177"/>
      <c r="H10817" s="177"/>
    </row>
    <row r="10818" spans="1:8" x14ac:dyDescent="0.25">
      <c r="A10818" s="793"/>
      <c r="E10818" s="176"/>
      <c r="F10818" s="176"/>
      <c r="G10818" s="177"/>
      <c r="H10818" s="177"/>
    </row>
    <row r="10819" spans="1:8" x14ac:dyDescent="0.25">
      <c r="A10819" s="793"/>
      <c r="E10819" s="176"/>
      <c r="F10819" s="176"/>
      <c r="G10819" s="177"/>
      <c r="H10819" s="177"/>
    </row>
    <row r="10820" spans="1:8" x14ac:dyDescent="0.25">
      <c r="A10820" s="793"/>
      <c r="E10820" s="176"/>
      <c r="F10820" s="176"/>
      <c r="G10820" s="177"/>
      <c r="H10820" s="177"/>
    </row>
    <row r="10821" spans="1:8" x14ac:dyDescent="0.25">
      <c r="A10821" s="793"/>
      <c r="E10821" s="176"/>
      <c r="F10821" s="176"/>
      <c r="G10821" s="177"/>
      <c r="H10821" s="177"/>
    </row>
    <row r="10822" spans="1:8" x14ac:dyDescent="0.25">
      <c r="A10822" s="793"/>
      <c r="E10822" s="176"/>
      <c r="F10822" s="176"/>
      <c r="G10822" s="177"/>
      <c r="H10822" s="177"/>
    </row>
    <row r="10823" spans="1:8" x14ac:dyDescent="0.25">
      <c r="A10823" s="793"/>
      <c r="E10823" s="176"/>
      <c r="F10823" s="176"/>
      <c r="G10823" s="177"/>
      <c r="H10823" s="177"/>
    </row>
    <row r="10824" spans="1:8" x14ac:dyDescent="0.25">
      <c r="A10824" s="793"/>
      <c r="E10824" s="176"/>
      <c r="F10824" s="176"/>
      <c r="G10824" s="177"/>
      <c r="H10824" s="177"/>
    </row>
    <row r="10825" spans="1:8" x14ac:dyDescent="0.25">
      <c r="A10825" s="793"/>
      <c r="E10825" s="176"/>
      <c r="F10825" s="176"/>
      <c r="G10825" s="177"/>
      <c r="H10825" s="177"/>
    </row>
    <row r="10826" spans="1:8" x14ac:dyDescent="0.25">
      <c r="A10826" s="793"/>
      <c r="E10826" s="176"/>
      <c r="F10826" s="176"/>
      <c r="G10826" s="177"/>
      <c r="H10826" s="177"/>
    </row>
    <row r="10827" spans="1:8" x14ac:dyDescent="0.25">
      <c r="A10827" s="793"/>
      <c r="E10827" s="176"/>
      <c r="F10827" s="176"/>
      <c r="G10827" s="177"/>
      <c r="H10827" s="177"/>
    </row>
    <row r="10828" spans="1:8" x14ac:dyDescent="0.25">
      <c r="A10828" s="793"/>
      <c r="E10828" s="176"/>
      <c r="F10828" s="176"/>
      <c r="G10828" s="177"/>
      <c r="H10828" s="177"/>
    </row>
    <row r="10829" spans="1:8" x14ac:dyDescent="0.25">
      <c r="A10829" s="793"/>
      <c r="E10829" s="176"/>
      <c r="F10829" s="176"/>
      <c r="G10829" s="177"/>
      <c r="H10829" s="177"/>
    </row>
    <row r="10830" spans="1:8" x14ac:dyDescent="0.25">
      <c r="A10830" s="793"/>
      <c r="E10830" s="176"/>
      <c r="F10830" s="176"/>
      <c r="G10830" s="177"/>
      <c r="H10830" s="177"/>
    </row>
    <row r="10831" spans="1:8" x14ac:dyDescent="0.25">
      <c r="A10831" s="793"/>
      <c r="E10831" s="176"/>
      <c r="F10831" s="176"/>
      <c r="G10831" s="177"/>
      <c r="H10831" s="177"/>
    </row>
    <row r="10832" spans="1:8" x14ac:dyDescent="0.25">
      <c r="A10832" s="793"/>
      <c r="E10832" s="176"/>
      <c r="F10832" s="176"/>
      <c r="G10832" s="177"/>
      <c r="H10832" s="177"/>
    </row>
    <row r="10833" spans="1:8" x14ac:dyDescent="0.25">
      <c r="A10833" s="793"/>
      <c r="E10833" s="176"/>
      <c r="F10833" s="176"/>
      <c r="G10833" s="177"/>
      <c r="H10833" s="177"/>
    </row>
    <row r="10834" spans="1:8" x14ac:dyDescent="0.25">
      <c r="A10834" s="793"/>
      <c r="E10834" s="176"/>
      <c r="F10834" s="176"/>
      <c r="G10834" s="177"/>
      <c r="H10834" s="177"/>
    </row>
    <row r="10835" spans="1:8" x14ac:dyDescent="0.25">
      <c r="A10835" s="793"/>
      <c r="E10835" s="176"/>
      <c r="F10835" s="176"/>
      <c r="G10835" s="177"/>
      <c r="H10835" s="177"/>
    </row>
    <row r="10836" spans="1:8" x14ac:dyDescent="0.25">
      <c r="A10836" s="793"/>
      <c r="E10836" s="176"/>
      <c r="F10836" s="176"/>
      <c r="G10836" s="177"/>
      <c r="H10836" s="177"/>
    </row>
    <row r="10837" spans="1:8" x14ac:dyDescent="0.25">
      <c r="A10837" s="793"/>
      <c r="E10837" s="176"/>
      <c r="F10837" s="176"/>
      <c r="G10837" s="177"/>
      <c r="H10837" s="177"/>
    </row>
    <row r="10838" spans="1:8" x14ac:dyDescent="0.25">
      <c r="A10838" s="793"/>
      <c r="E10838" s="176"/>
      <c r="F10838" s="176"/>
      <c r="G10838" s="177"/>
      <c r="H10838" s="177"/>
    </row>
    <row r="10839" spans="1:8" x14ac:dyDescent="0.25">
      <c r="A10839" s="793"/>
      <c r="E10839" s="176"/>
      <c r="F10839" s="176"/>
      <c r="G10839" s="177"/>
      <c r="H10839" s="177"/>
    </row>
    <row r="10840" spans="1:8" x14ac:dyDescent="0.25">
      <c r="A10840" s="793"/>
      <c r="E10840" s="176"/>
      <c r="F10840" s="176"/>
      <c r="G10840" s="177"/>
      <c r="H10840" s="177"/>
    </row>
    <row r="10841" spans="1:8" x14ac:dyDescent="0.25">
      <c r="A10841" s="793"/>
      <c r="E10841" s="176"/>
      <c r="F10841" s="176"/>
      <c r="G10841" s="177"/>
      <c r="H10841" s="177"/>
    </row>
    <row r="10842" spans="1:8" x14ac:dyDescent="0.25">
      <c r="A10842" s="793"/>
      <c r="E10842" s="176"/>
      <c r="F10842" s="176"/>
      <c r="G10842" s="177"/>
      <c r="H10842" s="177"/>
    </row>
    <row r="10843" spans="1:8" x14ac:dyDescent="0.25">
      <c r="A10843" s="793"/>
      <c r="E10843" s="176"/>
      <c r="F10843" s="176"/>
      <c r="G10843" s="177"/>
      <c r="H10843" s="177"/>
    </row>
    <row r="10844" spans="1:8" x14ac:dyDescent="0.25">
      <c r="A10844" s="793"/>
      <c r="E10844" s="176"/>
      <c r="F10844" s="176"/>
      <c r="G10844" s="177"/>
      <c r="H10844" s="177"/>
    </row>
    <row r="10845" spans="1:8" x14ac:dyDescent="0.25">
      <c r="A10845" s="793"/>
      <c r="E10845" s="176"/>
      <c r="F10845" s="176"/>
      <c r="G10845" s="177"/>
      <c r="H10845" s="177"/>
    </row>
    <row r="10846" spans="1:8" x14ac:dyDescent="0.25">
      <c r="A10846" s="793"/>
      <c r="E10846" s="176"/>
      <c r="F10846" s="176"/>
      <c r="G10846" s="177"/>
      <c r="H10846" s="177"/>
    </row>
    <row r="10847" spans="1:8" x14ac:dyDescent="0.25">
      <c r="A10847" s="793"/>
      <c r="E10847" s="176"/>
      <c r="F10847" s="176"/>
      <c r="G10847" s="177"/>
      <c r="H10847" s="177"/>
    </row>
    <row r="10848" spans="1:8" x14ac:dyDescent="0.25">
      <c r="A10848" s="793"/>
      <c r="E10848" s="176"/>
      <c r="F10848" s="176"/>
      <c r="G10848" s="177"/>
      <c r="H10848" s="177"/>
    </row>
    <row r="10849" spans="1:8" x14ac:dyDescent="0.25">
      <c r="A10849" s="793"/>
      <c r="E10849" s="176"/>
      <c r="F10849" s="176"/>
      <c r="G10849" s="177"/>
      <c r="H10849" s="177"/>
    </row>
    <row r="10850" spans="1:8" x14ac:dyDescent="0.25">
      <c r="A10850" s="793"/>
      <c r="E10850" s="176"/>
      <c r="F10850" s="176"/>
      <c r="G10850" s="177"/>
      <c r="H10850" s="177"/>
    </row>
    <row r="10851" spans="1:8" x14ac:dyDescent="0.25">
      <c r="A10851" s="793"/>
      <c r="E10851" s="176"/>
      <c r="F10851" s="176"/>
      <c r="G10851" s="177"/>
      <c r="H10851" s="177"/>
    </row>
    <row r="10852" spans="1:8" x14ac:dyDescent="0.25">
      <c r="A10852" s="793"/>
      <c r="E10852" s="176"/>
      <c r="F10852" s="176"/>
      <c r="G10852" s="177"/>
      <c r="H10852" s="177"/>
    </row>
    <row r="10853" spans="1:8" x14ac:dyDescent="0.25">
      <c r="A10853" s="793"/>
      <c r="E10853" s="176"/>
      <c r="F10853" s="176"/>
      <c r="G10853" s="177"/>
      <c r="H10853" s="177"/>
    </row>
    <row r="10854" spans="1:8" x14ac:dyDescent="0.25">
      <c r="A10854" s="793"/>
      <c r="E10854" s="176"/>
      <c r="F10854" s="176"/>
      <c r="G10854" s="177"/>
      <c r="H10854" s="177"/>
    </row>
    <row r="10855" spans="1:8" x14ac:dyDescent="0.25">
      <c r="A10855" s="793"/>
      <c r="E10855" s="176"/>
      <c r="F10855" s="176"/>
      <c r="G10855" s="177"/>
      <c r="H10855" s="177"/>
    </row>
    <row r="10856" spans="1:8" x14ac:dyDescent="0.25">
      <c r="A10856" s="793"/>
      <c r="E10856" s="176"/>
      <c r="F10856" s="176"/>
      <c r="G10856" s="177"/>
      <c r="H10856" s="177"/>
    </row>
    <row r="10857" spans="1:8" x14ac:dyDescent="0.25">
      <c r="A10857" s="793"/>
      <c r="E10857" s="176"/>
      <c r="F10857" s="176"/>
      <c r="G10857" s="177"/>
      <c r="H10857" s="177"/>
    </row>
    <row r="10858" spans="1:8" x14ac:dyDescent="0.25">
      <c r="A10858" s="793"/>
      <c r="E10858" s="176"/>
      <c r="F10858" s="176"/>
      <c r="G10858" s="177"/>
      <c r="H10858" s="177"/>
    </row>
    <row r="10859" spans="1:8" x14ac:dyDescent="0.25">
      <c r="A10859" s="793"/>
      <c r="E10859" s="176"/>
      <c r="F10859" s="176"/>
      <c r="G10859" s="177"/>
      <c r="H10859" s="177"/>
    </row>
    <row r="10860" spans="1:8" x14ac:dyDescent="0.25">
      <c r="A10860" s="793"/>
      <c r="E10860" s="176"/>
      <c r="F10860" s="176"/>
      <c r="G10860" s="177"/>
      <c r="H10860" s="177"/>
    </row>
    <row r="10861" spans="1:8" x14ac:dyDescent="0.25">
      <c r="A10861" s="793"/>
      <c r="E10861" s="176"/>
      <c r="F10861" s="176"/>
      <c r="G10861" s="177"/>
      <c r="H10861" s="177"/>
    </row>
    <row r="10862" spans="1:8" x14ac:dyDescent="0.25">
      <c r="A10862" s="793"/>
      <c r="E10862" s="176"/>
      <c r="F10862" s="176"/>
      <c r="G10862" s="177"/>
      <c r="H10862" s="177"/>
    </row>
    <row r="10863" spans="1:8" x14ac:dyDescent="0.25">
      <c r="A10863" s="793"/>
      <c r="E10863" s="176"/>
      <c r="F10863" s="176"/>
      <c r="G10863" s="177"/>
      <c r="H10863" s="177"/>
    </row>
    <row r="10864" spans="1:8" x14ac:dyDescent="0.25">
      <c r="A10864" s="793"/>
      <c r="E10864" s="176"/>
      <c r="F10864" s="176"/>
      <c r="G10864" s="177"/>
      <c r="H10864" s="177"/>
    </row>
  </sheetData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J10918"/>
  <sheetViews>
    <sheetView workbookViewId="0"/>
  </sheetViews>
  <sheetFormatPr defaultColWidth="9.140625" defaultRowHeight="15" x14ac:dyDescent="0.25"/>
  <cols>
    <col min="1" max="1" width="10" bestFit="1" customWidth="1"/>
    <col min="2" max="2" width="21.42578125" style="176" bestFit="1" customWidth="1"/>
    <col min="3" max="3" width="19.140625" style="191" bestFit="1" customWidth="1"/>
    <col min="4" max="4" width="16.42578125" style="191" bestFit="1" customWidth="1"/>
    <col min="5" max="5" width="17.140625" bestFit="1" customWidth="1"/>
    <col min="6" max="6" width="14.140625" bestFit="1" customWidth="1"/>
    <col min="7" max="7" width="15.42578125" bestFit="1" customWidth="1"/>
    <col min="8" max="8" width="12.85546875" bestFit="1" customWidth="1"/>
    <col min="9" max="9" width="19" bestFit="1" customWidth="1"/>
    <col min="10" max="10" width="16.140625" bestFit="1" customWidth="1"/>
  </cols>
  <sheetData>
    <row r="1" spans="1:10" x14ac:dyDescent="0.25">
      <c r="A1" s="786" t="s">
        <v>843</v>
      </c>
      <c r="B1" s="787" t="s">
        <v>844</v>
      </c>
      <c r="C1" s="788" t="s">
        <v>845</v>
      </c>
      <c r="D1" s="787" t="s">
        <v>846</v>
      </c>
      <c r="E1" s="175" t="s">
        <v>847</v>
      </c>
      <c r="F1" s="175" t="s">
        <v>848</v>
      </c>
      <c r="G1" s="175" t="s">
        <v>849</v>
      </c>
      <c r="H1" s="175" t="s">
        <v>850</v>
      </c>
      <c r="I1" s="175" t="s">
        <v>854</v>
      </c>
      <c r="J1" s="175" t="s">
        <v>855</v>
      </c>
    </row>
    <row r="2" spans="1:10" x14ac:dyDescent="0.25">
      <c r="A2" s="789" t="s">
        <v>851</v>
      </c>
      <c r="B2" s="328">
        <v>0</v>
      </c>
      <c r="C2" s="329">
        <v>0.2</v>
      </c>
      <c r="D2" s="330">
        <v>140711</v>
      </c>
      <c r="E2" s="176">
        <f>C2</f>
        <v>0.2</v>
      </c>
      <c r="F2" s="176">
        <f>D2</f>
        <v>140711</v>
      </c>
      <c r="G2" s="177">
        <f>$E$2452-E2</f>
        <v>81969871</v>
      </c>
      <c r="H2" s="177">
        <f>$F$2452-F2</f>
        <v>4828308</v>
      </c>
      <c r="I2" s="354">
        <f>E2/$E$2452</f>
        <v>2.4399208766842616E-9</v>
      </c>
      <c r="J2" s="354">
        <f>F2/$F$2452</f>
        <v>2.8317661896643986E-2</v>
      </c>
    </row>
    <row r="3" spans="1:10" x14ac:dyDescent="0.25">
      <c r="A3" s="789" t="s">
        <v>851</v>
      </c>
      <c r="B3" s="328">
        <v>1</v>
      </c>
      <c r="C3" s="329">
        <v>6730.6000000000167</v>
      </c>
      <c r="D3" s="330">
        <v>26136</v>
      </c>
      <c r="E3" s="176">
        <f>E2+C3</f>
        <v>6730.8000000000166</v>
      </c>
      <c r="F3" s="176">
        <f>F2+D3</f>
        <v>166847</v>
      </c>
      <c r="G3" s="177">
        <f t="shared" ref="G3:G66" si="0">$E$2452-E3</f>
        <v>81963140.400000006</v>
      </c>
      <c r="H3" s="177">
        <f t="shared" ref="H3:H66" si="1">$F$2452-F3</f>
        <v>4802172</v>
      </c>
      <c r="I3" s="354">
        <f t="shared" ref="I3:I66" si="2">E3/$E$2452</f>
        <v>8.2113097183932334E-5</v>
      </c>
      <c r="J3" s="354">
        <f t="shared" ref="J3:J66" si="3">F3/$F$2452</f>
        <v>3.3577452611873691E-2</v>
      </c>
    </row>
    <row r="4" spans="1:10" x14ac:dyDescent="0.25">
      <c r="A4" s="789" t="s">
        <v>851</v>
      </c>
      <c r="B4" s="328">
        <v>2</v>
      </c>
      <c r="C4" s="329">
        <v>9490.899999999936</v>
      </c>
      <c r="D4" s="330">
        <v>20675</v>
      </c>
      <c r="E4" s="176">
        <f t="shared" ref="E4:E67" si="4">E3+C4</f>
        <v>16221.699999999953</v>
      </c>
      <c r="F4" s="176">
        <f t="shared" ref="F4:F67" si="5">F3+D4</f>
        <v>187522</v>
      </c>
      <c r="G4" s="177">
        <f t="shared" si="0"/>
        <v>81953649.5</v>
      </c>
      <c r="H4" s="177">
        <f t="shared" si="1"/>
        <v>4781497</v>
      </c>
      <c r="I4" s="354">
        <f t="shared" si="2"/>
        <v>1.9789832242654486E-4</v>
      </c>
      <c r="J4" s="354">
        <f t="shared" si="3"/>
        <v>3.7738233643300617E-2</v>
      </c>
    </row>
    <row r="5" spans="1:10" x14ac:dyDescent="0.25">
      <c r="A5" s="789" t="s">
        <v>851</v>
      </c>
      <c r="B5" s="328">
        <v>3</v>
      </c>
      <c r="C5" s="329">
        <v>9169.5000000000073</v>
      </c>
      <c r="D5" s="330">
        <v>15787</v>
      </c>
      <c r="E5" s="176">
        <f t="shared" si="4"/>
        <v>25391.199999999961</v>
      </c>
      <c r="F5" s="176">
        <f t="shared" si="5"/>
        <v>203309</v>
      </c>
      <c r="G5" s="177">
        <f t="shared" si="0"/>
        <v>81944480</v>
      </c>
      <c r="H5" s="177">
        <f t="shared" si="1"/>
        <v>4765710</v>
      </c>
      <c r="I5" s="354">
        <f t="shared" si="2"/>
        <v>3.0976259482032661E-4</v>
      </c>
      <c r="J5" s="354">
        <f t="shared" si="3"/>
        <v>4.0915319502702649E-2</v>
      </c>
    </row>
    <row r="6" spans="1:10" x14ac:dyDescent="0.25">
      <c r="A6" s="789" t="s">
        <v>851</v>
      </c>
      <c r="B6" s="328">
        <v>4</v>
      </c>
      <c r="C6" s="329">
        <v>15093.199999999953</v>
      </c>
      <c r="D6" s="330">
        <v>19995</v>
      </c>
      <c r="E6" s="176">
        <f t="shared" si="4"/>
        <v>40484.399999999914</v>
      </c>
      <c r="F6" s="176">
        <f t="shared" si="5"/>
        <v>223304</v>
      </c>
      <c r="G6" s="177">
        <f t="shared" si="0"/>
        <v>81929386.799999997</v>
      </c>
      <c r="H6" s="177">
        <f t="shared" si="1"/>
        <v>4745715</v>
      </c>
      <c r="I6" s="354">
        <f t="shared" si="2"/>
        <v>4.9389366370018056E-4</v>
      </c>
      <c r="J6" s="354">
        <f t="shared" si="3"/>
        <v>4.4939252596941169E-2</v>
      </c>
    </row>
    <row r="7" spans="1:10" x14ac:dyDescent="0.25">
      <c r="A7" s="789" t="s">
        <v>851</v>
      </c>
      <c r="B7" s="328">
        <v>5</v>
      </c>
      <c r="C7" s="329">
        <v>17551.999999999905</v>
      </c>
      <c r="D7" s="330">
        <v>18691</v>
      </c>
      <c r="E7" s="176">
        <f t="shared" si="4"/>
        <v>58036.39999999982</v>
      </c>
      <c r="F7" s="176">
        <f t="shared" si="5"/>
        <v>241995</v>
      </c>
      <c r="G7" s="177">
        <f t="shared" si="0"/>
        <v>81911834.799999997</v>
      </c>
      <c r="H7" s="177">
        <f t="shared" si="1"/>
        <v>4727024</v>
      </c>
      <c r="I7" s="354">
        <f t="shared" si="2"/>
        <v>7.080211198379902E-4</v>
      </c>
      <c r="J7" s="354">
        <f t="shared" si="3"/>
        <v>4.8700759646924274E-2</v>
      </c>
    </row>
    <row r="8" spans="1:10" x14ac:dyDescent="0.25">
      <c r="A8" s="789" t="s">
        <v>851</v>
      </c>
      <c r="B8" s="328">
        <v>6</v>
      </c>
      <c r="C8" s="329">
        <v>20605.100000000097</v>
      </c>
      <c r="D8" s="330">
        <v>18653</v>
      </c>
      <c r="E8" s="176">
        <f t="shared" si="4"/>
        <v>78641.499999999913</v>
      </c>
      <c r="F8" s="176">
        <f t="shared" si="5"/>
        <v>260648</v>
      </c>
      <c r="G8" s="177">
        <f t="shared" si="0"/>
        <v>81891229.700000003</v>
      </c>
      <c r="H8" s="177">
        <f t="shared" si="1"/>
        <v>4708371</v>
      </c>
      <c r="I8" s="354">
        <f t="shared" si="2"/>
        <v>9.5939518811882568E-4</v>
      </c>
      <c r="J8" s="354">
        <f t="shared" si="3"/>
        <v>5.2454619312182142E-2</v>
      </c>
    </row>
    <row r="9" spans="1:10" x14ac:dyDescent="0.25">
      <c r="A9" s="789" t="s">
        <v>851</v>
      </c>
      <c r="B9" s="328">
        <v>7</v>
      </c>
      <c r="C9" s="329">
        <v>23114.000000000084</v>
      </c>
      <c r="D9" s="330">
        <v>18863</v>
      </c>
      <c r="E9" s="176">
        <f t="shared" si="4"/>
        <v>101755.5</v>
      </c>
      <c r="F9" s="176">
        <f t="shared" si="5"/>
        <v>279511</v>
      </c>
      <c r="G9" s="177">
        <f t="shared" si="0"/>
        <v>81868115.700000003</v>
      </c>
      <c r="H9" s="177">
        <f t="shared" si="1"/>
        <v>4689508</v>
      </c>
      <c r="I9" s="354">
        <f t="shared" si="2"/>
        <v>1.2413768438372269E-3</v>
      </c>
      <c r="J9" s="354">
        <f t="shared" si="3"/>
        <v>5.6250740840395254E-2</v>
      </c>
    </row>
    <row r="10" spans="1:10" x14ac:dyDescent="0.25">
      <c r="A10" s="789" t="s">
        <v>851</v>
      </c>
      <c r="B10" s="328">
        <v>8</v>
      </c>
      <c r="C10" s="329">
        <v>25642.199999999972</v>
      </c>
      <c r="D10" s="330">
        <v>18600</v>
      </c>
      <c r="E10" s="176">
        <f t="shared" si="4"/>
        <v>127397.69999999997</v>
      </c>
      <c r="F10" s="176">
        <f t="shared" si="5"/>
        <v>298111</v>
      </c>
      <c r="G10" s="177">
        <f t="shared" si="0"/>
        <v>81842473.5</v>
      </c>
      <c r="H10" s="177">
        <f t="shared" si="1"/>
        <v>4670908</v>
      </c>
      <c r="I10" s="354">
        <f t="shared" si="2"/>
        <v>1.5542015393577922E-3</v>
      </c>
      <c r="J10" s="354">
        <f t="shared" si="3"/>
        <v>5.999393441643109E-2</v>
      </c>
    </row>
    <row r="11" spans="1:10" x14ac:dyDescent="0.25">
      <c r="A11" s="789" t="s">
        <v>851</v>
      </c>
      <c r="B11" s="328">
        <v>9</v>
      </c>
      <c r="C11" s="329">
        <v>26491.199999999822</v>
      </c>
      <c r="D11" s="330">
        <v>17268</v>
      </c>
      <c r="E11" s="176">
        <f t="shared" si="4"/>
        <v>153888.89999999979</v>
      </c>
      <c r="F11" s="176">
        <f t="shared" si="5"/>
        <v>315379</v>
      </c>
      <c r="G11" s="177">
        <f t="shared" si="0"/>
        <v>81815982.299999997</v>
      </c>
      <c r="H11" s="177">
        <f t="shared" si="1"/>
        <v>4653640</v>
      </c>
      <c r="I11" s="354">
        <f t="shared" si="2"/>
        <v>1.8773836989998806E-3</v>
      </c>
      <c r="J11" s="354">
        <f t="shared" si="3"/>
        <v>6.3469067033150806E-2</v>
      </c>
    </row>
    <row r="12" spans="1:10" x14ac:dyDescent="0.25">
      <c r="A12" s="789" t="s">
        <v>851</v>
      </c>
      <c r="B12" s="328">
        <v>10</v>
      </c>
      <c r="C12" s="329">
        <v>21572.499999999942</v>
      </c>
      <c r="D12" s="330">
        <v>14935</v>
      </c>
      <c r="E12" s="176">
        <f t="shared" si="4"/>
        <v>175461.39999999973</v>
      </c>
      <c r="F12" s="176">
        <f t="shared" si="5"/>
        <v>330314</v>
      </c>
      <c r="G12" s="177">
        <f t="shared" si="0"/>
        <v>81794409.799999997</v>
      </c>
      <c r="H12" s="177">
        <f t="shared" si="1"/>
        <v>4638705</v>
      </c>
      <c r="I12" s="354">
        <f t="shared" si="2"/>
        <v>2.1405596645612361E-3</v>
      </c>
      <c r="J12" s="354">
        <f t="shared" si="3"/>
        <v>6.6474690477134418E-2</v>
      </c>
    </row>
    <row r="13" spans="1:10" x14ac:dyDescent="0.25">
      <c r="A13" s="789" t="s">
        <v>851</v>
      </c>
      <c r="B13" s="328">
        <v>11</v>
      </c>
      <c r="C13" s="329">
        <v>26142.399999999951</v>
      </c>
      <c r="D13" s="330">
        <v>16852</v>
      </c>
      <c r="E13" s="176">
        <f t="shared" si="4"/>
        <v>201603.7999999997</v>
      </c>
      <c r="F13" s="176">
        <f t="shared" si="5"/>
        <v>347166</v>
      </c>
      <c r="G13" s="177">
        <f t="shared" si="0"/>
        <v>81768267.400000006</v>
      </c>
      <c r="H13" s="177">
        <f t="shared" si="1"/>
        <v>4621853</v>
      </c>
      <c r="I13" s="354">
        <f t="shared" si="2"/>
        <v>2.4594866021943888E-3</v>
      </c>
      <c r="J13" s="354">
        <f t="shared" si="3"/>
        <v>6.9866104355809464E-2</v>
      </c>
    </row>
    <row r="14" spans="1:10" x14ac:dyDescent="0.25">
      <c r="A14" s="789" t="s">
        <v>851</v>
      </c>
      <c r="B14" s="328">
        <v>12</v>
      </c>
      <c r="C14" s="329">
        <v>28967.499999999982</v>
      </c>
      <c r="D14" s="330">
        <v>15926</v>
      </c>
      <c r="E14" s="176">
        <f t="shared" si="4"/>
        <v>230571.29999999967</v>
      </c>
      <c r="F14" s="176">
        <f t="shared" si="5"/>
        <v>363092</v>
      </c>
      <c r="G14" s="177">
        <f t="shared" si="0"/>
        <v>81739299.900000006</v>
      </c>
      <c r="H14" s="177">
        <f t="shared" si="1"/>
        <v>4605927</v>
      </c>
      <c r="I14" s="354">
        <f t="shared" si="2"/>
        <v>2.8128786421711452E-3</v>
      </c>
      <c r="J14" s="354">
        <f t="shared" si="3"/>
        <v>7.3071163543548534E-2</v>
      </c>
    </row>
    <row r="15" spans="1:10" x14ac:dyDescent="0.25">
      <c r="A15" s="789" t="s">
        <v>851</v>
      </c>
      <c r="B15" s="328">
        <v>13</v>
      </c>
      <c r="C15" s="329">
        <v>32457.10000000002</v>
      </c>
      <c r="D15" s="330">
        <v>16156</v>
      </c>
      <c r="E15" s="176">
        <f t="shared" si="4"/>
        <v>263028.39999999967</v>
      </c>
      <c r="F15" s="176">
        <f t="shared" si="5"/>
        <v>379248</v>
      </c>
      <c r="G15" s="177">
        <f t="shared" si="0"/>
        <v>81706842.799999997</v>
      </c>
      <c r="H15" s="177">
        <f t="shared" si="1"/>
        <v>4589771</v>
      </c>
      <c r="I15" s="354">
        <f t="shared" si="2"/>
        <v>3.2088424216042892E-3</v>
      </c>
      <c r="J15" s="354">
        <f t="shared" si="3"/>
        <v>7.6322509533571919E-2</v>
      </c>
    </row>
    <row r="16" spans="1:10" x14ac:dyDescent="0.25">
      <c r="A16" s="789" t="s">
        <v>851</v>
      </c>
      <c r="B16" s="328">
        <v>14</v>
      </c>
      <c r="C16" s="329">
        <v>34600.300000000061</v>
      </c>
      <c r="D16" s="330">
        <v>15926</v>
      </c>
      <c r="E16" s="176">
        <f t="shared" si="4"/>
        <v>297628.69999999972</v>
      </c>
      <c r="F16" s="176">
        <f t="shared" si="5"/>
        <v>395174</v>
      </c>
      <c r="G16" s="177">
        <f t="shared" si="0"/>
        <v>81672242.5</v>
      </c>
      <c r="H16" s="177">
        <f t="shared" si="1"/>
        <v>4573845</v>
      </c>
      <c r="I16" s="354">
        <f t="shared" si="2"/>
        <v>3.6309523931519817E-3</v>
      </c>
      <c r="J16" s="354">
        <f t="shared" si="3"/>
        <v>7.952756872131099E-2</v>
      </c>
    </row>
    <row r="17" spans="1:10" x14ac:dyDescent="0.25">
      <c r="A17" s="789" t="s">
        <v>851</v>
      </c>
      <c r="B17" s="328">
        <v>15</v>
      </c>
      <c r="C17" s="329">
        <v>37614.000000000022</v>
      </c>
      <c r="D17" s="330">
        <v>16209</v>
      </c>
      <c r="E17" s="176">
        <f t="shared" si="4"/>
        <v>335242.69999999972</v>
      </c>
      <c r="F17" s="176">
        <f t="shared" si="5"/>
        <v>411383</v>
      </c>
      <c r="G17" s="177">
        <f t="shared" si="0"/>
        <v>81634628.5</v>
      </c>
      <c r="H17" s="177">
        <f t="shared" si="1"/>
        <v>4557636</v>
      </c>
      <c r="I17" s="354">
        <f t="shared" si="2"/>
        <v>4.0898283124299909E-3</v>
      </c>
      <c r="J17" s="354">
        <f t="shared" si="3"/>
        <v>8.2789580800556414E-2</v>
      </c>
    </row>
    <row r="18" spans="1:10" x14ac:dyDescent="0.25">
      <c r="A18" s="789" t="s">
        <v>851</v>
      </c>
      <c r="B18" s="328">
        <v>16</v>
      </c>
      <c r="C18" s="329">
        <v>38697.500000000102</v>
      </c>
      <c r="D18" s="330">
        <v>15261</v>
      </c>
      <c r="E18" s="176">
        <f t="shared" si="4"/>
        <v>373940.19999999984</v>
      </c>
      <c r="F18" s="176">
        <f t="shared" si="5"/>
        <v>426644</v>
      </c>
      <c r="G18" s="177">
        <f t="shared" si="0"/>
        <v>81595931</v>
      </c>
      <c r="H18" s="177">
        <f t="shared" si="1"/>
        <v>4542375</v>
      </c>
      <c r="I18" s="354">
        <f t="shared" si="2"/>
        <v>4.5619225030574381E-3</v>
      </c>
      <c r="J18" s="354">
        <f t="shared" si="3"/>
        <v>8.5860810755603867E-2</v>
      </c>
    </row>
    <row r="19" spans="1:10" x14ac:dyDescent="0.25">
      <c r="A19" s="789" t="s">
        <v>851</v>
      </c>
      <c r="B19" s="328">
        <v>17</v>
      </c>
      <c r="C19" s="329">
        <v>35293.10000000018</v>
      </c>
      <c r="D19" s="330">
        <v>13240</v>
      </c>
      <c r="E19" s="176">
        <f t="shared" si="4"/>
        <v>409233.30000000005</v>
      </c>
      <c r="F19" s="176">
        <f t="shared" si="5"/>
        <v>439884</v>
      </c>
      <c r="G19" s="177">
        <f t="shared" si="0"/>
        <v>81560637.900000006</v>
      </c>
      <c r="H19" s="177">
        <f t="shared" si="1"/>
        <v>4529135</v>
      </c>
      <c r="I19" s="354">
        <f t="shared" si="2"/>
        <v>4.9924843605219675E-3</v>
      </c>
      <c r="J19" s="354">
        <f t="shared" si="3"/>
        <v>8.8525320591448728E-2</v>
      </c>
    </row>
    <row r="20" spans="1:10" x14ac:dyDescent="0.25">
      <c r="A20" s="789" t="s">
        <v>851</v>
      </c>
      <c r="B20" s="328">
        <v>18</v>
      </c>
      <c r="C20" s="329">
        <v>41288.500000000087</v>
      </c>
      <c r="D20" s="330">
        <v>15728</v>
      </c>
      <c r="E20" s="176">
        <f t="shared" si="4"/>
        <v>450521.80000000016</v>
      </c>
      <c r="F20" s="176">
        <f t="shared" si="5"/>
        <v>455612</v>
      </c>
      <c r="G20" s="177">
        <f t="shared" si="0"/>
        <v>81519349.400000006</v>
      </c>
      <c r="H20" s="177">
        <f t="shared" si="1"/>
        <v>4513407</v>
      </c>
      <c r="I20" s="354">
        <f t="shared" si="2"/>
        <v>5.4961877261068591E-3</v>
      </c>
      <c r="J20" s="354">
        <f t="shared" si="3"/>
        <v>9.1690532879830006E-2</v>
      </c>
    </row>
    <row r="21" spans="1:10" x14ac:dyDescent="0.25">
      <c r="A21" s="789" t="s">
        <v>851</v>
      </c>
      <c r="B21" s="328">
        <v>19</v>
      </c>
      <c r="C21" s="329">
        <v>49296.699999999873</v>
      </c>
      <c r="D21" s="330">
        <v>17661</v>
      </c>
      <c r="E21" s="176">
        <f t="shared" si="4"/>
        <v>499818.50000000006</v>
      </c>
      <c r="F21" s="176">
        <f t="shared" si="5"/>
        <v>473273</v>
      </c>
      <c r="G21" s="177">
        <f t="shared" si="0"/>
        <v>81470052.700000003</v>
      </c>
      <c r="H21" s="177">
        <f t="shared" si="1"/>
        <v>4495746</v>
      </c>
      <c r="I21" s="354">
        <f t="shared" si="2"/>
        <v>6.0975879635150635E-3</v>
      </c>
      <c r="J21" s="354">
        <f t="shared" si="3"/>
        <v>9.5244755554365956E-2</v>
      </c>
    </row>
    <row r="22" spans="1:10" x14ac:dyDescent="0.25">
      <c r="A22" s="789" t="s">
        <v>851</v>
      </c>
      <c r="B22" s="328">
        <v>20</v>
      </c>
      <c r="C22" s="329">
        <v>53392.099999999838</v>
      </c>
      <c r="D22" s="330">
        <v>18231</v>
      </c>
      <c r="E22" s="176">
        <f t="shared" si="4"/>
        <v>553210.59999999986</v>
      </c>
      <c r="F22" s="176">
        <f t="shared" si="5"/>
        <v>491504</v>
      </c>
      <c r="G22" s="177">
        <f t="shared" si="0"/>
        <v>81416660.600000009</v>
      </c>
      <c r="H22" s="177">
        <f t="shared" si="1"/>
        <v>4477515</v>
      </c>
      <c r="I22" s="354">
        <f t="shared" si="2"/>
        <v>6.7489504607151293E-3</v>
      </c>
      <c r="J22" s="354">
        <f t="shared" si="3"/>
        <v>9.8913688999780439E-2</v>
      </c>
    </row>
    <row r="23" spans="1:10" x14ac:dyDescent="0.25">
      <c r="A23" s="789" t="s">
        <v>851</v>
      </c>
      <c r="B23" s="328">
        <v>21</v>
      </c>
      <c r="C23" s="329">
        <v>56741.89999999987</v>
      </c>
      <c r="D23" s="330">
        <v>18538</v>
      </c>
      <c r="E23" s="176">
        <f t="shared" si="4"/>
        <v>609952.49999999977</v>
      </c>
      <c r="F23" s="176">
        <f t="shared" si="5"/>
        <v>510042</v>
      </c>
      <c r="G23" s="177">
        <f t="shared" si="0"/>
        <v>81359918.700000003</v>
      </c>
      <c r="H23" s="177">
        <f t="shared" si="1"/>
        <v>4458977</v>
      </c>
      <c r="I23" s="354">
        <f t="shared" si="2"/>
        <v>7.4411791926787818E-3</v>
      </c>
      <c r="J23" s="354">
        <f t="shared" si="3"/>
        <v>0.10264440526389615</v>
      </c>
    </row>
    <row r="24" spans="1:10" x14ac:dyDescent="0.25">
      <c r="A24" s="789" t="s">
        <v>851</v>
      </c>
      <c r="B24" s="328">
        <v>22</v>
      </c>
      <c r="C24" s="329">
        <v>62510.500000000044</v>
      </c>
      <c r="D24" s="330">
        <v>19425</v>
      </c>
      <c r="E24" s="176">
        <f t="shared" si="4"/>
        <v>672462.99999999977</v>
      </c>
      <c r="F24" s="176">
        <f t="shared" si="5"/>
        <v>529467</v>
      </c>
      <c r="G24" s="177">
        <f t="shared" si="0"/>
        <v>81297408.200000003</v>
      </c>
      <c r="H24" s="177">
        <f t="shared" si="1"/>
        <v>4439552</v>
      </c>
      <c r="I24" s="354">
        <f t="shared" si="2"/>
        <v>8.2037825624886405E-3</v>
      </c>
      <c r="J24" s="354">
        <f t="shared" si="3"/>
        <v>0.10655362758725616</v>
      </c>
    </row>
    <row r="25" spans="1:10" x14ac:dyDescent="0.25">
      <c r="A25" s="789" t="s">
        <v>851</v>
      </c>
      <c r="B25" s="328">
        <v>23</v>
      </c>
      <c r="C25" s="329">
        <v>61973.900000000111</v>
      </c>
      <c r="D25" s="330">
        <v>18409</v>
      </c>
      <c r="E25" s="176">
        <f t="shared" si="4"/>
        <v>734436.89999999991</v>
      </c>
      <c r="F25" s="176">
        <f t="shared" si="5"/>
        <v>547876</v>
      </c>
      <c r="G25" s="177">
        <f t="shared" si="0"/>
        <v>81235434.299999997</v>
      </c>
      <c r="H25" s="177">
        <f t="shared" si="1"/>
        <v>4421143</v>
      </c>
      <c r="I25" s="354">
        <f t="shared" si="2"/>
        <v>8.9598396245863555E-3</v>
      </c>
      <c r="J25" s="354">
        <f t="shared" si="3"/>
        <v>0.11025838299269937</v>
      </c>
    </row>
    <row r="26" spans="1:10" x14ac:dyDescent="0.25">
      <c r="A26" s="789" t="s">
        <v>851</v>
      </c>
      <c r="B26" s="328">
        <v>24</v>
      </c>
      <c r="C26" s="329">
        <v>56619.399999999987</v>
      </c>
      <c r="D26" s="330">
        <v>16330</v>
      </c>
      <c r="E26" s="176">
        <f t="shared" si="4"/>
        <v>791056.29999999993</v>
      </c>
      <c r="F26" s="176">
        <f t="shared" si="5"/>
        <v>564206</v>
      </c>
      <c r="G26" s="177">
        <f t="shared" si="0"/>
        <v>81178814.900000006</v>
      </c>
      <c r="H26" s="177">
        <f t="shared" si="1"/>
        <v>4404813</v>
      </c>
      <c r="I26" s="354">
        <f t="shared" si="2"/>
        <v>9.6505739050130393E-3</v>
      </c>
      <c r="J26" s="354">
        <f t="shared" si="3"/>
        <v>0.11354474595488566</v>
      </c>
    </row>
    <row r="27" spans="1:10" x14ac:dyDescent="0.25">
      <c r="A27" s="789" t="s">
        <v>851</v>
      </c>
      <c r="B27" s="328">
        <v>25</v>
      </c>
      <c r="C27" s="329">
        <v>62908.199999999983</v>
      </c>
      <c r="D27" s="330">
        <v>17696</v>
      </c>
      <c r="E27" s="176">
        <f t="shared" si="4"/>
        <v>853964.49999999988</v>
      </c>
      <c r="F27" s="176">
        <f t="shared" si="5"/>
        <v>581902</v>
      </c>
      <c r="G27" s="177">
        <f t="shared" si="0"/>
        <v>81115906.700000003</v>
      </c>
      <c r="H27" s="177">
        <f t="shared" si="1"/>
        <v>4387117</v>
      </c>
      <c r="I27" s="354">
        <f t="shared" si="2"/>
        <v>1.0418029057486183E-2</v>
      </c>
      <c r="J27" s="354">
        <f t="shared" si="3"/>
        <v>0.11710601227324749</v>
      </c>
    </row>
    <row r="28" spans="1:10" x14ac:dyDescent="0.25">
      <c r="A28" s="789" t="s">
        <v>851</v>
      </c>
      <c r="B28" s="328">
        <v>26</v>
      </c>
      <c r="C28" s="329">
        <v>74149.199999999648</v>
      </c>
      <c r="D28" s="330">
        <v>19689</v>
      </c>
      <c r="E28" s="176">
        <f t="shared" si="4"/>
        <v>928113.69999999949</v>
      </c>
      <c r="F28" s="176">
        <f t="shared" si="5"/>
        <v>601591</v>
      </c>
      <c r="G28" s="177">
        <f t="shared" si="0"/>
        <v>81041757.5</v>
      </c>
      <c r="H28" s="177">
        <f t="shared" si="1"/>
        <v>4367428</v>
      </c>
      <c r="I28" s="354">
        <f t="shared" si="2"/>
        <v>1.1322619962833362E-2</v>
      </c>
      <c r="J28" s="354">
        <f t="shared" si="3"/>
        <v>0.12106836379575123</v>
      </c>
    </row>
    <row r="29" spans="1:10" x14ac:dyDescent="0.25">
      <c r="A29" s="789" t="s">
        <v>851</v>
      </c>
      <c r="B29" s="328">
        <v>27</v>
      </c>
      <c r="C29" s="329">
        <v>78489.099999999613</v>
      </c>
      <c r="D29" s="330">
        <v>20237</v>
      </c>
      <c r="E29" s="176">
        <f t="shared" si="4"/>
        <v>1006602.7999999991</v>
      </c>
      <c r="F29" s="176">
        <f t="shared" si="5"/>
        <v>621828</v>
      </c>
      <c r="G29" s="177">
        <f t="shared" si="0"/>
        <v>80963268.400000006</v>
      </c>
      <c r="H29" s="177">
        <f t="shared" si="1"/>
        <v>4347191</v>
      </c>
      <c r="I29" s="354">
        <f t="shared" si="2"/>
        <v>1.228015593124415E-2</v>
      </c>
      <c r="J29" s="354">
        <f t="shared" si="3"/>
        <v>0.1251409986558715</v>
      </c>
    </row>
    <row r="30" spans="1:10" x14ac:dyDescent="0.25">
      <c r="A30" s="789" t="s">
        <v>851</v>
      </c>
      <c r="B30" s="328">
        <v>28</v>
      </c>
      <c r="C30" s="329">
        <v>80195.399999999747</v>
      </c>
      <c r="D30" s="330">
        <v>19989</v>
      </c>
      <c r="E30" s="176">
        <f t="shared" si="4"/>
        <v>1086798.1999999988</v>
      </c>
      <c r="F30" s="176">
        <f t="shared" si="5"/>
        <v>641817</v>
      </c>
      <c r="G30" s="177">
        <f t="shared" si="0"/>
        <v>80883073</v>
      </c>
      <c r="H30" s="177">
        <f t="shared" si="1"/>
        <v>4327202</v>
      </c>
      <c r="I30" s="354">
        <f t="shared" si="2"/>
        <v>1.3258508084614372E-2</v>
      </c>
      <c r="J30" s="354">
        <f t="shared" si="3"/>
        <v>0.1291637242683113</v>
      </c>
    </row>
    <row r="31" spans="1:10" x14ac:dyDescent="0.25">
      <c r="A31" s="789" t="s">
        <v>851</v>
      </c>
      <c r="B31" s="328">
        <v>29</v>
      </c>
      <c r="C31" s="329">
        <v>85501.799999999668</v>
      </c>
      <c r="D31" s="330">
        <v>20499</v>
      </c>
      <c r="E31" s="176">
        <f t="shared" si="4"/>
        <v>1172299.9999999984</v>
      </c>
      <c r="F31" s="176">
        <f t="shared" si="5"/>
        <v>662316</v>
      </c>
      <c r="G31" s="177">
        <f t="shared" si="0"/>
        <v>80797571.200000003</v>
      </c>
      <c r="H31" s="177">
        <f t="shared" si="1"/>
        <v>4306703</v>
      </c>
      <c r="I31" s="354">
        <f t="shared" si="2"/>
        <v>1.4301596218684778E-2</v>
      </c>
      <c r="J31" s="354">
        <f t="shared" si="3"/>
        <v>0.13328908583364241</v>
      </c>
    </row>
    <row r="32" spans="1:10" x14ac:dyDescent="0.25">
      <c r="A32" s="789" t="s">
        <v>851</v>
      </c>
      <c r="B32" s="328">
        <v>30</v>
      </c>
      <c r="C32" s="329">
        <v>89125.799999999872</v>
      </c>
      <c r="D32" s="330">
        <v>20692</v>
      </c>
      <c r="E32" s="176">
        <f t="shared" si="4"/>
        <v>1261425.7999999982</v>
      </c>
      <c r="F32" s="176">
        <f t="shared" si="5"/>
        <v>683008</v>
      </c>
      <c r="G32" s="177">
        <f t="shared" si="0"/>
        <v>80708445.400000006</v>
      </c>
      <c r="H32" s="177">
        <f t="shared" si="1"/>
        <v>4286011</v>
      </c>
      <c r="I32" s="354">
        <f t="shared" si="2"/>
        <v>1.5388895719040707E-2</v>
      </c>
      <c r="J32" s="354">
        <f t="shared" si="3"/>
        <v>0.13745328806349905</v>
      </c>
    </row>
    <row r="33" spans="1:10" x14ac:dyDescent="0.25">
      <c r="A33" s="789" t="s">
        <v>851</v>
      </c>
      <c r="B33" s="328">
        <v>31</v>
      </c>
      <c r="C33" s="329">
        <v>82890.400000000183</v>
      </c>
      <c r="D33" s="330">
        <v>18964</v>
      </c>
      <c r="E33" s="176">
        <f t="shared" si="4"/>
        <v>1344316.1999999983</v>
      </c>
      <c r="F33" s="176">
        <f t="shared" si="5"/>
        <v>701972</v>
      </c>
      <c r="G33" s="177">
        <f t="shared" si="0"/>
        <v>80625555</v>
      </c>
      <c r="H33" s="177">
        <f t="shared" si="1"/>
        <v>4267047</v>
      </c>
      <c r="I33" s="354">
        <f t="shared" si="2"/>
        <v>1.6400125806224256E-2</v>
      </c>
      <c r="J33" s="354">
        <f t="shared" si="3"/>
        <v>0.14126973553532399</v>
      </c>
    </row>
    <row r="34" spans="1:10" x14ac:dyDescent="0.25">
      <c r="A34" s="789" t="s">
        <v>851</v>
      </c>
      <c r="B34" s="328">
        <v>32</v>
      </c>
      <c r="C34" s="329">
        <v>80873.700000000419</v>
      </c>
      <c r="D34" s="330">
        <v>18052</v>
      </c>
      <c r="E34" s="176">
        <f t="shared" si="4"/>
        <v>1425189.8999999987</v>
      </c>
      <c r="F34" s="176">
        <f t="shared" si="5"/>
        <v>720024</v>
      </c>
      <c r="G34" s="177">
        <f t="shared" si="0"/>
        <v>80544681.299999997</v>
      </c>
      <c r="H34" s="177">
        <f t="shared" si="1"/>
        <v>4248995</v>
      </c>
      <c r="I34" s="354">
        <f t="shared" si="2"/>
        <v>1.7386752951247759E-2</v>
      </c>
      <c r="J34" s="354">
        <f t="shared" si="3"/>
        <v>0.14490264577374326</v>
      </c>
    </row>
    <row r="35" spans="1:10" x14ac:dyDescent="0.25">
      <c r="A35" s="789" t="s">
        <v>851</v>
      </c>
      <c r="B35" s="328">
        <v>33</v>
      </c>
      <c r="C35" s="329">
        <v>92206.800000000745</v>
      </c>
      <c r="D35" s="330">
        <v>20190</v>
      </c>
      <c r="E35" s="176">
        <f t="shared" si="4"/>
        <v>1517396.6999999995</v>
      </c>
      <c r="F35" s="176">
        <f t="shared" si="5"/>
        <v>740214</v>
      </c>
      <c r="G35" s="177">
        <f t="shared" si="0"/>
        <v>80452474.5</v>
      </c>
      <c r="H35" s="177">
        <f t="shared" si="1"/>
        <v>4228805</v>
      </c>
      <c r="I35" s="354">
        <f t="shared" si="2"/>
        <v>1.8511639432709021E-2</v>
      </c>
      <c r="J35" s="354">
        <f t="shared" si="3"/>
        <v>0.14896582202644024</v>
      </c>
    </row>
    <row r="36" spans="1:10" x14ac:dyDescent="0.25">
      <c r="A36" s="789" t="s">
        <v>851</v>
      </c>
      <c r="B36" s="328">
        <v>34</v>
      </c>
      <c r="C36" s="329">
        <v>92726.500000000669</v>
      </c>
      <c r="D36" s="330">
        <v>19851</v>
      </c>
      <c r="E36" s="176">
        <f t="shared" si="4"/>
        <v>1610123.2000000002</v>
      </c>
      <c r="F36" s="176">
        <f t="shared" si="5"/>
        <v>760065</v>
      </c>
      <c r="G36" s="177">
        <f t="shared" si="0"/>
        <v>80359748</v>
      </c>
      <c r="H36" s="177">
        <f t="shared" si="1"/>
        <v>4208954</v>
      </c>
      <c r="I36" s="354">
        <f t="shared" si="2"/>
        <v>1.9642866048568346E-2</v>
      </c>
      <c r="J36" s="354">
        <f t="shared" si="3"/>
        <v>0.15296077555750945</v>
      </c>
    </row>
    <row r="37" spans="1:10" x14ac:dyDescent="0.25">
      <c r="A37" s="789" t="s">
        <v>851</v>
      </c>
      <c r="B37" s="328">
        <v>35</v>
      </c>
      <c r="C37" s="329">
        <v>95350.80000000057</v>
      </c>
      <c r="D37" s="330">
        <v>19413</v>
      </c>
      <c r="E37" s="176">
        <f t="shared" si="4"/>
        <v>1705474.0000000007</v>
      </c>
      <c r="F37" s="176">
        <f t="shared" si="5"/>
        <v>779478</v>
      </c>
      <c r="G37" s="177">
        <f t="shared" si="0"/>
        <v>80264397.200000003</v>
      </c>
      <c r="H37" s="177">
        <f t="shared" si="1"/>
        <v>4189541</v>
      </c>
      <c r="I37" s="354">
        <f t="shared" si="2"/>
        <v>2.080610808621108E-2</v>
      </c>
      <c r="J37" s="354">
        <f t="shared" si="3"/>
        <v>0.15686758291727201</v>
      </c>
    </row>
    <row r="38" spans="1:10" x14ac:dyDescent="0.25">
      <c r="A38" s="789" t="s">
        <v>851</v>
      </c>
      <c r="B38" s="328">
        <v>36</v>
      </c>
      <c r="C38" s="329">
        <v>99092.600000000311</v>
      </c>
      <c r="D38" s="330">
        <v>19593</v>
      </c>
      <c r="E38" s="176">
        <f t="shared" si="4"/>
        <v>1804566.600000001</v>
      </c>
      <c r="F38" s="176">
        <f t="shared" si="5"/>
        <v>799071</v>
      </c>
      <c r="G38" s="177">
        <f t="shared" si="0"/>
        <v>80165304.600000009</v>
      </c>
      <c r="H38" s="177">
        <f t="shared" si="1"/>
        <v>4169948</v>
      </c>
      <c r="I38" s="354">
        <f t="shared" si="2"/>
        <v>2.2014998603535698E-2</v>
      </c>
      <c r="J38" s="354">
        <f t="shared" si="3"/>
        <v>0.1608106147309962</v>
      </c>
    </row>
    <row r="39" spans="1:10" x14ac:dyDescent="0.25">
      <c r="A39" s="789" t="s">
        <v>851</v>
      </c>
      <c r="B39" s="328">
        <v>37</v>
      </c>
      <c r="C39" s="329">
        <v>101841.69999999995</v>
      </c>
      <c r="D39" s="330">
        <v>19686</v>
      </c>
      <c r="E39" s="176">
        <f t="shared" si="4"/>
        <v>1906408.300000001</v>
      </c>
      <c r="F39" s="176">
        <f t="shared" si="5"/>
        <v>818757</v>
      </c>
      <c r="G39" s="177">
        <f t="shared" si="0"/>
        <v>80063462.900000006</v>
      </c>
      <c r="H39" s="177">
        <f t="shared" si="1"/>
        <v>4150262</v>
      </c>
      <c r="I39" s="354">
        <f t="shared" si="2"/>
        <v>2.3257427053270774E-2</v>
      </c>
      <c r="J39" s="354">
        <f t="shared" si="3"/>
        <v>0.16477236251260058</v>
      </c>
    </row>
    <row r="40" spans="1:10" x14ac:dyDescent="0.25">
      <c r="A40" s="789" t="s">
        <v>851</v>
      </c>
      <c r="B40" s="328">
        <v>38</v>
      </c>
      <c r="C40" s="329">
        <v>104423.89999999964</v>
      </c>
      <c r="D40" s="330">
        <v>19756</v>
      </c>
      <c r="E40" s="176">
        <f t="shared" si="4"/>
        <v>2010832.2000000007</v>
      </c>
      <c r="F40" s="176">
        <f t="shared" si="5"/>
        <v>838513</v>
      </c>
      <c r="G40" s="177">
        <f t="shared" si="0"/>
        <v>79959039</v>
      </c>
      <c r="H40" s="177">
        <f t="shared" si="1"/>
        <v>4130506</v>
      </c>
      <c r="I40" s="354">
        <f t="shared" si="2"/>
        <v>2.4531357321444718E-2</v>
      </c>
      <c r="J40" s="354">
        <f t="shared" si="3"/>
        <v>0.16874819758185669</v>
      </c>
    </row>
    <row r="41" spans="1:10" x14ac:dyDescent="0.25">
      <c r="A41" s="789" t="s">
        <v>851</v>
      </c>
      <c r="B41" s="328">
        <v>39</v>
      </c>
      <c r="C41" s="329">
        <v>100372.99999999953</v>
      </c>
      <c r="D41" s="330">
        <v>18729</v>
      </c>
      <c r="E41" s="176">
        <f t="shared" si="4"/>
        <v>2111205.2000000002</v>
      </c>
      <c r="F41" s="176">
        <f t="shared" si="5"/>
        <v>857242</v>
      </c>
      <c r="G41" s="177">
        <f t="shared" si="0"/>
        <v>79858666</v>
      </c>
      <c r="H41" s="177">
        <f t="shared" si="1"/>
        <v>4111777</v>
      </c>
      <c r="I41" s="354">
        <f t="shared" si="2"/>
        <v>2.5755868212221859E-2</v>
      </c>
      <c r="J41" s="354">
        <f t="shared" si="3"/>
        <v>0.17251735201656504</v>
      </c>
    </row>
    <row r="42" spans="1:10" x14ac:dyDescent="0.25">
      <c r="A42" s="789" t="s">
        <v>851</v>
      </c>
      <c r="B42" s="328">
        <v>40</v>
      </c>
      <c r="C42" s="329">
        <v>121653.99999999872</v>
      </c>
      <c r="D42" s="330">
        <v>22022</v>
      </c>
      <c r="E42" s="176">
        <f t="shared" si="4"/>
        <v>2232859.1999999988</v>
      </c>
      <c r="F42" s="176">
        <f t="shared" si="5"/>
        <v>879264</v>
      </c>
      <c r="G42" s="177">
        <f t="shared" si="0"/>
        <v>79737012</v>
      </c>
      <c r="H42" s="177">
        <f t="shared" si="1"/>
        <v>4089755</v>
      </c>
      <c r="I42" s="354">
        <f t="shared" si="2"/>
        <v>2.723999888388258E-2</v>
      </c>
      <c r="J42" s="354">
        <f t="shared" si="3"/>
        <v>0.17694921271180489</v>
      </c>
    </row>
    <row r="43" spans="1:10" x14ac:dyDescent="0.25">
      <c r="A43" s="789" t="s">
        <v>851</v>
      </c>
      <c r="B43" s="328">
        <v>41</v>
      </c>
      <c r="C43" s="329">
        <v>139489.79999999885</v>
      </c>
      <c r="D43" s="330">
        <v>25007</v>
      </c>
      <c r="E43" s="176">
        <f t="shared" si="4"/>
        <v>2372348.9999999977</v>
      </c>
      <c r="F43" s="176">
        <f t="shared" si="5"/>
        <v>904271</v>
      </c>
      <c r="G43" s="177">
        <f t="shared" si="0"/>
        <v>79597522.200000003</v>
      </c>
      <c r="H43" s="177">
        <f t="shared" si="1"/>
        <v>4064748</v>
      </c>
      <c r="I43" s="354">
        <f t="shared" si="2"/>
        <v>2.8941719259405127E-2</v>
      </c>
      <c r="J43" s="354">
        <f t="shared" si="3"/>
        <v>0.18198179560190855</v>
      </c>
    </row>
    <row r="44" spans="1:10" x14ac:dyDescent="0.25">
      <c r="A44" s="789" t="s">
        <v>851</v>
      </c>
      <c r="B44" s="328">
        <v>42</v>
      </c>
      <c r="C44" s="329">
        <v>140132.29999999949</v>
      </c>
      <c r="D44" s="330">
        <v>24608</v>
      </c>
      <c r="E44" s="176">
        <f t="shared" si="4"/>
        <v>2512481.299999997</v>
      </c>
      <c r="F44" s="176">
        <f t="shared" si="5"/>
        <v>928879</v>
      </c>
      <c r="G44" s="177">
        <f t="shared" si="0"/>
        <v>79457389.900000006</v>
      </c>
      <c r="H44" s="177">
        <f t="shared" si="1"/>
        <v>4040140</v>
      </c>
      <c r="I44" s="354">
        <f t="shared" si="2"/>
        <v>3.0651277880744027E-2</v>
      </c>
      <c r="J44" s="354">
        <f t="shared" si="3"/>
        <v>0.18693408095239725</v>
      </c>
    </row>
    <row r="45" spans="1:10" x14ac:dyDescent="0.25">
      <c r="A45" s="789" t="s">
        <v>851</v>
      </c>
      <c r="B45" s="328">
        <v>43</v>
      </c>
      <c r="C45" s="329">
        <v>145026.79999999984</v>
      </c>
      <c r="D45" s="330">
        <v>24819</v>
      </c>
      <c r="E45" s="176">
        <f t="shared" si="4"/>
        <v>2657508.0999999968</v>
      </c>
      <c r="F45" s="176">
        <f t="shared" si="5"/>
        <v>953698</v>
      </c>
      <c r="G45" s="177">
        <f t="shared" si="0"/>
        <v>79312363.100000009</v>
      </c>
      <c r="H45" s="177">
        <f t="shared" si="1"/>
        <v>4015321</v>
      </c>
      <c r="I45" s="354">
        <f t="shared" si="2"/>
        <v>3.2420547465737588E-2</v>
      </c>
      <c r="J45" s="354">
        <f t="shared" si="3"/>
        <v>0.19192882941280764</v>
      </c>
    </row>
    <row r="46" spans="1:10" x14ac:dyDescent="0.25">
      <c r="A46" s="789" t="s">
        <v>851</v>
      </c>
      <c r="B46" s="328">
        <v>44</v>
      </c>
      <c r="C46" s="329">
        <v>145873.60000000062</v>
      </c>
      <c r="D46" s="330">
        <v>24243</v>
      </c>
      <c r="E46" s="176">
        <f t="shared" si="4"/>
        <v>2803381.6999999974</v>
      </c>
      <c r="F46" s="176">
        <f t="shared" si="5"/>
        <v>977941</v>
      </c>
      <c r="G46" s="177">
        <f t="shared" si="0"/>
        <v>79166489.5</v>
      </c>
      <c r="H46" s="177">
        <f t="shared" si="1"/>
        <v>3991078</v>
      </c>
      <c r="I46" s="354">
        <f t="shared" si="2"/>
        <v>3.4200147675723047E-2</v>
      </c>
      <c r="J46" s="354">
        <f t="shared" si="3"/>
        <v>0.19680765962054078</v>
      </c>
    </row>
    <row r="47" spans="1:10" x14ac:dyDescent="0.25">
      <c r="A47" s="789" t="s">
        <v>851</v>
      </c>
      <c r="B47" s="328">
        <v>45</v>
      </c>
      <c r="C47" s="329">
        <v>146407.90000000116</v>
      </c>
      <c r="D47" s="330">
        <v>24004</v>
      </c>
      <c r="E47" s="176">
        <f t="shared" si="4"/>
        <v>2949789.5999999987</v>
      </c>
      <c r="F47" s="176">
        <f t="shared" si="5"/>
        <v>1001945</v>
      </c>
      <c r="G47" s="177">
        <f t="shared" si="0"/>
        <v>79020081.600000009</v>
      </c>
      <c r="H47" s="177">
        <f t="shared" si="1"/>
        <v>3967074</v>
      </c>
      <c r="I47" s="354">
        <f t="shared" si="2"/>
        <v>3.598626613433057E-2</v>
      </c>
      <c r="J47" s="354">
        <f t="shared" si="3"/>
        <v>0.20163839180329154</v>
      </c>
    </row>
    <row r="48" spans="1:10" x14ac:dyDescent="0.25">
      <c r="A48" s="789" t="s">
        <v>851</v>
      </c>
      <c r="B48" s="328">
        <v>46</v>
      </c>
      <c r="C48" s="329">
        <v>141587.50000000111</v>
      </c>
      <c r="D48" s="330">
        <v>23254</v>
      </c>
      <c r="E48" s="176">
        <f t="shared" si="4"/>
        <v>3091377.0999999996</v>
      </c>
      <c r="F48" s="176">
        <f t="shared" si="5"/>
        <v>1025199</v>
      </c>
      <c r="G48" s="177">
        <f t="shared" si="0"/>
        <v>78878494.100000009</v>
      </c>
      <c r="H48" s="177">
        <f t="shared" si="1"/>
        <v>3943820</v>
      </c>
      <c r="I48" s="354">
        <f t="shared" si="2"/>
        <v>3.7713577619968242E-2</v>
      </c>
      <c r="J48" s="354">
        <f t="shared" si="3"/>
        <v>0.20631818876120217</v>
      </c>
    </row>
    <row r="49" spans="1:10" x14ac:dyDescent="0.25">
      <c r="A49" s="789" t="s">
        <v>851</v>
      </c>
      <c r="B49" s="328">
        <v>47</v>
      </c>
      <c r="C49" s="329">
        <v>152995.80000000057</v>
      </c>
      <c r="D49" s="330">
        <v>24208</v>
      </c>
      <c r="E49" s="176">
        <f t="shared" si="4"/>
        <v>3244372.9000000004</v>
      </c>
      <c r="F49" s="176">
        <f t="shared" si="5"/>
        <v>1049407</v>
      </c>
      <c r="G49" s="177">
        <f t="shared" si="0"/>
        <v>78725498.299999997</v>
      </c>
      <c r="H49" s="177">
        <f t="shared" si="1"/>
        <v>3919612</v>
      </c>
      <c r="I49" s="354">
        <f t="shared" si="2"/>
        <v>3.9580065852293303E-2</v>
      </c>
      <c r="J49" s="354">
        <f t="shared" si="3"/>
        <v>0.21118997532510944</v>
      </c>
    </row>
    <row r="50" spans="1:10" x14ac:dyDescent="0.25">
      <c r="A50" s="789" t="s">
        <v>851</v>
      </c>
      <c r="B50" s="328">
        <v>48</v>
      </c>
      <c r="C50" s="329">
        <v>164298.50000000029</v>
      </c>
      <c r="D50" s="330">
        <v>25436</v>
      </c>
      <c r="E50" s="176">
        <f t="shared" si="4"/>
        <v>3408671.4000000008</v>
      </c>
      <c r="F50" s="176">
        <f t="shared" si="5"/>
        <v>1074843</v>
      </c>
      <c r="G50" s="177">
        <f t="shared" si="0"/>
        <v>78561199.799999997</v>
      </c>
      <c r="H50" s="177">
        <f t="shared" si="1"/>
        <v>3894176</v>
      </c>
      <c r="I50" s="354">
        <f t="shared" si="2"/>
        <v>4.1584442553082857E-2</v>
      </c>
      <c r="J50" s="354">
        <f t="shared" si="3"/>
        <v>0.21630889316382168</v>
      </c>
    </row>
    <row r="51" spans="1:10" x14ac:dyDescent="0.25">
      <c r="A51" s="789" t="s">
        <v>851</v>
      </c>
      <c r="B51" s="328">
        <v>49</v>
      </c>
      <c r="C51" s="329">
        <v>166539.49999999994</v>
      </c>
      <c r="D51" s="330">
        <v>26005</v>
      </c>
      <c r="E51" s="176">
        <f t="shared" si="4"/>
        <v>3575210.9000000008</v>
      </c>
      <c r="F51" s="176">
        <f t="shared" si="5"/>
        <v>1100848</v>
      </c>
      <c r="G51" s="177">
        <f t="shared" si="0"/>
        <v>78394660.299999997</v>
      </c>
      <c r="H51" s="177">
        <f t="shared" si="1"/>
        <v>3868171</v>
      </c>
      <c r="I51" s="354">
        <f t="shared" si="2"/>
        <v>4.361615856729565E-2</v>
      </c>
      <c r="J51" s="354">
        <f t="shared" si="3"/>
        <v>0.22154232052644596</v>
      </c>
    </row>
    <row r="52" spans="1:10" x14ac:dyDescent="0.25">
      <c r="A52" s="789" t="s">
        <v>851</v>
      </c>
      <c r="B52" s="328">
        <v>50</v>
      </c>
      <c r="C52" s="329">
        <v>167457.29999999993</v>
      </c>
      <c r="D52" s="330">
        <v>25145</v>
      </c>
      <c r="E52" s="176">
        <f t="shared" si="4"/>
        <v>3742668.2000000007</v>
      </c>
      <c r="F52" s="176">
        <f t="shared" si="5"/>
        <v>1125993</v>
      </c>
      <c r="G52" s="177">
        <f t="shared" si="0"/>
        <v>78227203</v>
      </c>
      <c r="H52" s="177">
        <f t="shared" si="1"/>
        <v>3843026</v>
      </c>
      <c r="I52" s="354">
        <f t="shared" si="2"/>
        <v>4.5659071378411541E-2</v>
      </c>
      <c r="J52" s="354">
        <f t="shared" si="3"/>
        <v>0.22660267549792021</v>
      </c>
    </row>
    <row r="53" spans="1:10" x14ac:dyDescent="0.25">
      <c r="A53" s="789" t="s">
        <v>851</v>
      </c>
      <c r="B53" s="328">
        <v>51</v>
      </c>
      <c r="C53" s="329">
        <v>162570.49999999985</v>
      </c>
      <c r="D53" s="330">
        <v>24085</v>
      </c>
      <c r="E53" s="176">
        <f t="shared" si="4"/>
        <v>3905238.7000000007</v>
      </c>
      <c r="F53" s="176">
        <f t="shared" si="5"/>
        <v>1150078</v>
      </c>
      <c r="G53" s="177">
        <f t="shared" si="0"/>
        <v>78064632.5</v>
      </c>
      <c r="H53" s="177">
        <f t="shared" si="1"/>
        <v>3818941</v>
      </c>
      <c r="I53" s="354">
        <f t="shared" si="2"/>
        <v>4.7642367162826535E-2</v>
      </c>
      <c r="J53" s="354">
        <f t="shared" si="3"/>
        <v>0.23144970868495371</v>
      </c>
    </row>
    <row r="54" spans="1:10" x14ac:dyDescent="0.25">
      <c r="A54" s="789" t="s">
        <v>851</v>
      </c>
      <c r="B54" s="328">
        <v>52</v>
      </c>
      <c r="C54" s="329">
        <v>169889.4999999998</v>
      </c>
      <c r="D54" s="330">
        <v>25041</v>
      </c>
      <c r="E54" s="176">
        <f t="shared" si="4"/>
        <v>4075128.2000000007</v>
      </c>
      <c r="F54" s="176">
        <f t="shared" si="5"/>
        <v>1175119</v>
      </c>
      <c r="G54" s="177">
        <f t="shared" si="0"/>
        <v>77894743</v>
      </c>
      <c r="H54" s="177">
        <f t="shared" si="1"/>
        <v>3793900</v>
      </c>
      <c r="I54" s="354">
        <f t="shared" si="2"/>
        <v>4.9714951851723789E-2</v>
      </c>
      <c r="J54" s="354">
        <f t="shared" si="3"/>
        <v>0.23648913397191679</v>
      </c>
    </row>
    <row r="55" spans="1:10" x14ac:dyDescent="0.25">
      <c r="A55" s="789" t="s">
        <v>851</v>
      </c>
      <c r="B55" s="328">
        <v>53</v>
      </c>
      <c r="C55" s="329">
        <v>147902.5999999996</v>
      </c>
      <c r="D55" s="330">
        <v>21620</v>
      </c>
      <c r="E55" s="176">
        <f t="shared" si="4"/>
        <v>4223030.8</v>
      </c>
      <c r="F55" s="176">
        <f t="shared" si="5"/>
        <v>1196739</v>
      </c>
      <c r="G55" s="177">
        <f t="shared" si="0"/>
        <v>77746840.400000006</v>
      </c>
      <c r="H55" s="177">
        <f t="shared" si="1"/>
        <v>3772280</v>
      </c>
      <c r="I55" s="354">
        <f t="shared" si="2"/>
        <v>5.1519305059003186E-2</v>
      </c>
      <c r="J55" s="354">
        <f t="shared" si="3"/>
        <v>0.24084009338664231</v>
      </c>
    </row>
    <row r="56" spans="1:10" x14ac:dyDescent="0.25">
      <c r="A56" s="789" t="s">
        <v>851</v>
      </c>
      <c r="B56" s="328">
        <v>54</v>
      </c>
      <c r="C56" s="329">
        <v>156411.09999999974</v>
      </c>
      <c r="D56" s="330">
        <v>22552</v>
      </c>
      <c r="E56" s="176">
        <f t="shared" si="4"/>
        <v>4379441.8999999994</v>
      </c>
      <c r="F56" s="176">
        <f t="shared" si="5"/>
        <v>1219291</v>
      </c>
      <c r="G56" s="177">
        <f t="shared" si="0"/>
        <v>77590429.299999997</v>
      </c>
      <c r="H56" s="177">
        <f t="shared" si="1"/>
        <v>3749728</v>
      </c>
      <c r="I56" s="354">
        <f t="shared" si="2"/>
        <v>5.3427458600178931E-2</v>
      </c>
      <c r="J56" s="354">
        <f t="shared" si="3"/>
        <v>0.24537861497410254</v>
      </c>
    </row>
    <row r="57" spans="1:10" x14ac:dyDescent="0.25">
      <c r="A57" s="789" t="s">
        <v>851</v>
      </c>
      <c r="B57" s="328">
        <v>55</v>
      </c>
      <c r="C57" s="329">
        <v>165713.90000000017</v>
      </c>
      <c r="D57" s="330">
        <v>23723</v>
      </c>
      <c r="E57" s="176">
        <f t="shared" si="4"/>
        <v>4545155.8</v>
      </c>
      <c r="F57" s="176">
        <f t="shared" si="5"/>
        <v>1243014</v>
      </c>
      <c r="G57" s="177">
        <f t="shared" si="0"/>
        <v>77424715.400000006</v>
      </c>
      <c r="H57" s="177">
        <f t="shared" si="1"/>
        <v>3726005</v>
      </c>
      <c r="I57" s="354">
        <f t="shared" si="2"/>
        <v>5.5449102621012776E-2</v>
      </c>
      <c r="J57" s="354">
        <f t="shared" si="3"/>
        <v>0.25015279675927987</v>
      </c>
    </row>
    <row r="58" spans="1:10" x14ac:dyDescent="0.25">
      <c r="A58" s="789" t="s">
        <v>851</v>
      </c>
      <c r="B58" s="328">
        <v>56</v>
      </c>
      <c r="C58" s="329">
        <v>163918.50000000061</v>
      </c>
      <c r="D58" s="330">
        <v>22940</v>
      </c>
      <c r="E58" s="176">
        <f t="shared" si="4"/>
        <v>4709074.3000000007</v>
      </c>
      <c r="F58" s="176">
        <f t="shared" si="5"/>
        <v>1265954</v>
      </c>
      <c r="G58" s="177">
        <f t="shared" si="0"/>
        <v>77260796.900000006</v>
      </c>
      <c r="H58" s="177">
        <f t="shared" si="1"/>
        <v>3703065</v>
      </c>
      <c r="I58" s="354">
        <f t="shared" si="2"/>
        <v>5.7448843472136635E-2</v>
      </c>
      <c r="J58" s="354">
        <f t="shared" si="3"/>
        <v>0.25476940216972405</v>
      </c>
    </row>
    <row r="59" spans="1:10" x14ac:dyDescent="0.25">
      <c r="A59" s="789" t="s">
        <v>851</v>
      </c>
      <c r="B59" s="328">
        <v>57</v>
      </c>
      <c r="C59" s="329">
        <v>161689.30000000075</v>
      </c>
      <c r="D59" s="330">
        <v>22285</v>
      </c>
      <c r="E59" s="176">
        <f t="shared" si="4"/>
        <v>4870763.6000000015</v>
      </c>
      <c r="F59" s="176">
        <f t="shared" si="5"/>
        <v>1288239</v>
      </c>
      <c r="G59" s="177">
        <f t="shared" si="0"/>
        <v>77099107.599999994</v>
      </c>
      <c r="H59" s="177">
        <f t="shared" si="1"/>
        <v>3680780</v>
      </c>
      <c r="I59" s="354">
        <f t="shared" si="2"/>
        <v>5.9421388965168964E-2</v>
      </c>
      <c r="J59" s="354">
        <f t="shared" si="3"/>
        <v>0.25925419081714118</v>
      </c>
    </row>
    <row r="60" spans="1:10" x14ac:dyDescent="0.25">
      <c r="A60" s="789" t="s">
        <v>851</v>
      </c>
      <c r="B60" s="328">
        <v>58</v>
      </c>
      <c r="C60" s="329">
        <v>165133.30000000054</v>
      </c>
      <c r="D60" s="330">
        <v>22436</v>
      </c>
      <c r="E60" s="176">
        <f t="shared" si="4"/>
        <v>5035896.9000000022</v>
      </c>
      <c r="F60" s="176">
        <f t="shared" si="5"/>
        <v>1310675</v>
      </c>
      <c r="G60" s="177">
        <f t="shared" si="0"/>
        <v>76933974.299999997</v>
      </c>
      <c r="H60" s="177">
        <f t="shared" si="1"/>
        <v>3658344</v>
      </c>
      <c r="I60" s="354">
        <f t="shared" si="2"/>
        <v>6.1435949895697797E-2</v>
      </c>
      <c r="J60" s="354">
        <f t="shared" si="3"/>
        <v>0.26376936775649279</v>
      </c>
    </row>
    <row r="61" spans="1:10" x14ac:dyDescent="0.25">
      <c r="A61" s="789" t="s">
        <v>851</v>
      </c>
      <c r="B61" s="328">
        <v>59</v>
      </c>
      <c r="C61" s="329">
        <v>155433.10000000038</v>
      </c>
      <c r="D61" s="330">
        <v>20805</v>
      </c>
      <c r="E61" s="176">
        <f t="shared" si="4"/>
        <v>5191330.0000000028</v>
      </c>
      <c r="F61" s="176">
        <f t="shared" si="5"/>
        <v>1331480</v>
      </c>
      <c r="G61" s="177">
        <f t="shared" si="0"/>
        <v>76778541.200000003</v>
      </c>
      <c r="H61" s="177">
        <f t="shared" si="1"/>
        <v>3637539</v>
      </c>
      <c r="I61" s="354">
        <f t="shared" si="2"/>
        <v>6.3332172223786565E-2</v>
      </c>
      <c r="J61" s="354">
        <f t="shared" si="3"/>
        <v>0.26795631089355865</v>
      </c>
    </row>
    <row r="62" spans="1:10" x14ac:dyDescent="0.25">
      <c r="A62" s="789" t="s">
        <v>851</v>
      </c>
      <c r="B62" s="328">
        <v>60</v>
      </c>
      <c r="C62" s="329">
        <v>143134.90000000017</v>
      </c>
      <c r="D62" s="330">
        <v>19249</v>
      </c>
      <c r="E62" s="176">
        <f t="shared" si="4"/>
        <v>5334464.9000000032</v>
      </c>
      <c r="F62" s="176">
        <f t="shared" si="5"/>
        <v>1350729</v>
      </c>
      <c r="G62" s="177">
        <f t="shared" si="0"/>
        <v>76635406.299999997</v>
      </c>
      <c r="H62" s="177">
        <f t="shared" si="1"/>
        <v>3618290</v>
      </c>
      <c r="I62" s="354">
        <f t="shared" si="2"/>
        <v>6.5078361377247138E-2</v>
      </c>
      <c r="J62" s="354">
        <f t="shared" si="3"/>
        <v>0.27183011375082283</v>
      </c>
    </row>
    <row r="63" spans="1:10" x14ac:dyDescent="0.25">
      <c r="A63" s="789" t="s">
        <v>851</v>
      </c>
      <c r="B63" s="328">
        <v>61</v>
      </c>
      <c r="C63" s="329">
        <v>149797.19999999972</v>
      </c>
      <c r="D63" s="330">
        <v>19929</v>
      </c>
      <c r="E63" s="176">
        <f t="shared" si="4"/>
        <v>5484262.1000000034</v>
      </c>
      <c r="F63" s="176">
        <f t="shared" si="5"/>
        <v>1370658</v>
      </c>
      <c r="G63" s="177">
        <f t="shared" si="0"/>
        <v>76485609.099999994</v>
      </c>
      <c r="H63" s="177">
        <f t="shared" si="1"/>
        <v>3598361</v>
      </c>
      <c r="I63" s="354">
        <f t="shared" si="2"/>
        <v>6.6905827954991379E-2</v>
      </c>
      <c r="J63" s="354">
        <f t="shared" si="3"/>
        <v>0.27584076454527545</v>
      </c>
    </row>
    <row r="64" spans="1:10" x14ac:dyDescent="0.25">
      <c r="A64" s="789" t="s">
        <v>851</v>
      </c>
      <c r="B64" s="328">
        <v>62</v>
      </c>
      <c r="C64" s="329">
        <v>164010.59999999948</v>
      </c>
      <c r="D64" s="330">
        <v>21733</v>
      </c>
      <c r="E64" s="176">
        <f t="shared" si="4"/>
        <v>5648272.700000003</v>
      </c>
      <c r="F64" s="176">
        <f t="shared" si="5"/>
        <v>1392391</v>
      </c>
      <c r="G64" s="177">
        <f t="shared" si="0"/>
        <v>76321598.5</v>
      </c>
      <c r="H64" s="177">
        <f t="shared" si="1"/>
        <v>3576628</v>
      </c>
      <c r="I64" s="354">
        <f t="shared" si="2"/>
        <v>6.8906692389678934E-2</v>
      </c>
      <c r="J64" s="354">
        <f t="shared" si="3"/>
        <v>0.28021446486721019</v>
      </c>
    </row>
    <row r="65" spans="1:10" x14ac:dyDescent="0.25">
      <c r="A65" s="789" t="s">
        <v>851</v>
      </c>
      <c r="B65" s="328">
        <v>63</v>
      </c>
      <c r="C65" s="329">
        <v>161553.09999999954</v>
      </c>
      <c r="D65" s="330">
        <v>20937</v>
      </c>
      <c r="E65" s="176">
        <f t="shared" si="4"/>
        <v>5809825.8000000026</v>
      </c>
      <c r="F65" s="176">
        <f t="shared" si="5"/>
        <v>1413328</v>
      </c>
      <c r="G65" s="177">
        <f t="shared" si="0"/>
        <v>76160045.400000006</v>
      </c>
      <c r="H65" s="177">
        <f t="shared" si="1"/>
        <v>3555691</v>
      </c>
      <c r="I65" s="354">
        <f t="shared" si="2"/>
        <v>7.0877576296594233E-2</v>
      </c>
      <c r="J65" s="354">
        <f t="shared" si="3"/>
        <v>0.28442797260384794</v>
      </c>
    </row>
    <row r="66" spans="1:10" x14ac:dyDescent="0.25">
      <c r="A66" s="789" t="s">
        <v>851</v>
      </c>
      <c r="B66" s="328">
        <v>64</v>
      </c>
      <c r="C66" s="329">
        <v>174673.40000000002</v>
      </c>
      <c r="D66" s="330">
        <v>22541</v>
      </c>
      <c r="E66" s="176">
        <f t="shared" si="4"/>
        <v>5984499.200000003</v>
      </c>
      <c r="F66" s="176">
        <f t="shared" si="5"/>
        <v>1435869</v>
      </c>
      <c r="G66" s="177">
        <f t="shared" si="0"/>
        <v>75985372</v>
      </c>
      <c r="H66" s="177">
        <f t="shared" si="1"/>
        <v>3533150</v>
      </c>
      <c r="I66" s="354">
        <f t="shared" si="2"/>
        <v>7.3008522672901338E-2</v>
      </c>
      <c r="J66" s="354">
        <f t="shared" si="3"/>
        <v>0.2889642804746772</v>
      </c>
    </row>
    <row r="67" spans="1:10" x14ac:dyDescent="0.25">
      <c r="A67" s="789" t="s">
        <v>851</v>
      </c>
      <c r="B67" s="328">
        <v>65</v>
      </c>
      <c r="C67" s="329">
        <v>174278.79999999973</v>
      </c>
      <c r="D67" s="330">
        <v>22264</v>
      </c>
      <c r="E67" s="176">
        <f t="shared" si="4"/>
        <v>6158778.0000000028</v>
      </c>
      <c r="F67" s="176">
        <f t="shared" si="5"/>
        <v>1458133</v>
      </c>
      <c r="G67" s="177">
        <f t="shared" ref="G67:G130" si="6">$E$2452-E67</f>
        <v>75811093.200000003</v>
      </c>
      <c r="H67" s="177">
        <f t="shared" ref="H67:H130" si="7">$F$2452-F67</f>
        <v>3510886</v>
      </c>
      <c r="I67" s="354">
        <f t="shared" ref="I67:I130" si="8">E67/$E$2452</f>
        <v>7.5134655085318747E-2</v>
      </c>
      <c r="J67" s="354">
        <f t="shared" ref="J67:J130" si="9">F67/$F$2452</f>
        <v>0.29344484293579881</v>
      </c>
    </row>
    <row r="68" spans="1:10" x14ac:dyDescent="0.25">
      <c r="A68" s="789" t="s">
        <v>851</v>
      </c>
      <c r="B68" s="328">
        <v>66</v>
      </c>
      <c r="C68" s="329">
        <v>180513.30000000016</v>
      </c>
      <c r="D68" s="330">
        <v>22631</v>
      </c>
      <c r="E68" s="176">
        <f t="shared" ref="E68:E131" si="10">E67+C68</f>
        <v>6339291.3000000026</v>
      </c>
      <c r="F68" s="176">
        <f t="shared" ref="F68:F131" si="11">F67+D68</f>
        <v>1480764</v>
      </c>
      <c r="G68" s="177">
        <f t="shared" si="6"/>
        <v>75630579.900000006</v>
      </c>
      <c r="H68" s="177">
        <f t="shared" si="7"/>
        <v>3488255</v>
      </c>
      <c r="I68" s="354">
        <f t="shared" si="8"/>
        <v>7.7336845931264595E-2</v>
      </c>
      <c r="J68" s="354">
        <f t="shared" si="9"/>
        <v>0.29799926303360885</v>
      </c>
    </row>
    <row r="69" spans="1:10" x14ac:dyDescent="0.25">
      <c r="A69" s="789" t="s">
        <v>851</v>
      </c>
      <c r="B69" s="328">
        <v>67</v>
      </c>
      <c r="C69" s="329">
        <v>164200.60000000027</v>
      </c>
      <c r="D69" s="330">
        <v>20915</v>
      </c>
      <c r="E69" s="176">
        <f t="shared" si="10"/>
        <v>6503491.9000000032</v>
      </c>
      <c r="F69" s="176">
        <f t="shared" si="11"/>
        <v>1501679</v>
      </c>
      <c r="G69" s="177">
        <f t="shared" si="6"/>
        <v>75466379.299999997</v>
      </c>
      <c r="H69" s="177">
        <f t="shared" si="7"/>
        <v>3467340</v>
      </c>
      <c r="I69" s="354">
        <f t="shared" si="8"/>
        <v>7.9340028290785E-2</v>
      </c>
      <c r="J69" s="354">
        <f t="shared" si="9"/>
        <v>0.3022083433369846</v>
      </c>
    </row>
    <row r="70" spans="1:10" x14ac:dyDescent="0.25">
      <c r="A70" s="789" t="s">
        <v>851</v>
      </c>
      <c r="B70" s="328">
        <v>68</v>
      </c>
      <c r="C70" s="329">
        <v>166499.20000000024</v>
      </c>
      <c r="D70" s="330">
        <v>20727</v>
      </c>
      <c r="E70" s="176">
        <f t="shared" si="10"/>
        <v>6669991.1000000034</v>
      </c>
      <c r="F70" s="176">
        <f t="shared" si="11"/>
        <v>1522406</v>
      </c>
      <c r="G70" s="177">
        <f t="shared" si="6"/>
        <v>75299880.099999994</v>
      </c>
      <c r="H70" s="177">
        <f t="shared" si="7"/>
        <v>3446613</v>
      </c>
      <c r="I70" s="354">
        <f t="shared" si="8"/>
        <v>8.1371252660941154E-2</v>
      </c>
      <c r="J70" s="354">
        <f t="shared" si="9"/>
        <v>0.30637958921066716</v>
      </c>
    </row>
    <row r="71" spans="1:10" x14ac:dyDescent="0.25">
      <c r="A71" s="789" t="s">
        <v>851</v>
      </c>
      <c r="B71" s="328">
        <v>69</v>
      </c>
      <c r="C71" s="329">
        <v>184786.10000000003</v>
      </c>
      <c r="D71" s="330">
        <v>22729</v>
      </c>
      <c r="E71" s="176">
        <f t="shared" si="10"/>
        <v>6854777.200000003</v>
      </c>
      <c r="F71" s="176">
        <f t="shared" si="11"/>
        <v>1545135</v>
      </c>
      <c r="G71" s="177">
        <f t="shared" si="6"/>
        <v>75115094</v>
      </c>
      <c r="H71" s="177">
        <f t="shared" si="7"/>
        <v>3423884</v>
      </c>
      <c r="I71" s="354">
        <f t="shared" si="8"/>
        <v>8.3625569976496464E-2</v>
      </c>
      <c r="J71" s="354">
        <f t="shared" si="9"/>
        <v>0.31095373151118966</v>
      </c>
    </row>
    <row r="72" spans="1:10" x14ac:dyDescent="0.25">
      <c r="A72" s="789" t="s">
        <v>851</v>
      </c>
      <c r="B72" s="328">
        <v>70</v>
      </c>
      <c r="C72" s="329">
        <v>189533.4</v>
      </c>
      <c r="D72" s="330">
        <v>23178</v>
      </c>
      <c r="E72" s="176">
        <f t="shared" si="10"/>
        <v>7044310.6000000034</v>
      </c>
      <c r="F72" s="176">
        <f t="shared" si="11"/>
        <v>1568313</v>
      </c>
      <c r="G72" s="177">
        <f t="shared" si="6"/>
        <v>74925560.599999994</v>
      </c>
      <c r="H72" s="177">
        <f t="shared" si="7"/>
        <v>3400706</v>
      </c>
      <c r="I72" s="354">
        <f t="shared" si="8"/>
        <v>8.5937802473941213E-2</v>
      </c>
      <c r="J72" s="354">
        <f t="shared" si="9"/>
        <v>0.31561823369964975</v>
      </c>
    </row>
    <row r="73" spans="1:10" x14ac:dyDescent="0.25">
      <c r="A73" s="789" t="s">
        <v>851</v>
      </c>
      <c r="B73" s="328">
        <v>71</v>
      </c>
      <c r="C73" s="329">
        <v>178013.70000000007</v>
      </c>
      <c r="D73" s="330">
        <v>21437</v>
      </c>
      <c r="E73" s="176">
        <f t="shared" si="10"/>
        <v>7222324.3000000035</v>
      </c>
      <c r="F73" s="176">
        <f t="shared" si="11"/>
        <v>1589750</v>
      </c>
      <c r="G73" s="177">
        <f t="shared" si="6"/>
        <v>74747546.900000006</v>
      </c>
      <c r="H73" s="177">
        <f t="shared" si="7"/>
        <v>3379269</v>
      </c>
      <c r="I73" s="354">
        <f t="shared" si="8"/>
        <v>8.8109499188770271E-2</v>
      </c>
      <c r="J73" s="354">
        <f t="shared" si="9"/>
        <v>0.31993236491951427</v>
      </c>
    </row>
    <row r="74" spans="1:10" x14ac:dyDescent="0.25">
      <c r="A74" s="789" t="s">
        <v>851</v>
      </c>
      <c r="B74" s="328">
        <v>72</v>
      </c>
      <c r="C74" s="329">
        <v>177843.79999999978</v>
      </c>
      <c r="D74" s="330">
        <v>21152</v>
      </c>
      <c r="E74" s="176">
        <f t="shared" si="10"/>
        <v>7400168.1000000034</v>
      </c>
      <c r="F74" s="176">
        <f t="shared" si="11"/>
        <v>1610902</v>
      </c>
      <c r="G74" s="177">
        <f t="shared" si="6"/>
        <v>74569703.099999994</v>
      </c>
      <c r="H74" s="177">
        <f t="shared" si="7"/>
        <v>3358117</v>
      </c>
      <c r="I74" s="354">
        <f t="shared" si="8"/>
        <v>9.0279123190814561E-2</v>
      </c>
      <c r="J74" s="354">
        <f t="shared" si="9"/>
        <v>0.32418914075393956</v>
      </c>
    </row>
    <row r="75" spans="1:10" x14ac:dyDescent="0.25">
      <c r="A75" s="789" t="s">
        <v>851</v>
      </c>
      <c r="B75" s="328">
        <v>73</v>
      </c>
      <c r="C75" s="329">
        <v>183660.29999999984</v>
      </c>
      <c r="D75" s="330">
        <v>21810</v>
      </c>
      <c r="E75" s="176">
        <f t="shared" si="10"/>
        <v>7583828.4000000032</v>
      </c>
      <c r="F75" s="176">
        <f t="shared" si="11"/>
        <v>1632712</v>
      </c>
      <c r="G75" s="177">
        <f t="shared" si="6"/>
        <v>74386042.799999997</v>
      </c>
      <c r="H75" s="177">
        <f t="shared" si="7"/>
        <v>3336307</v>
      </c>
      <c r="I75" s="354">
        <f t="shared" si="8"/>
        <v>9.2519706191755036E-2</v>
      </c>
      <c r="J75" s="354">
        <f t="shared" si="9"/>
        <v>0.32857833709229123</v>
      </c>
    </row>
    <row r="76" spans="1:10" x14ac:dyDescent="0.25">
      <c r="A76" s="789" t="s">
        <v>851</v>
      </c>
      <c r="B76" s="328">
        <v>74</v>
      </c>
      <c r="C76" s="329">
        <v>167931.3000000001</v>
      </c>
      <c r="D76" s="330">
        <v>19750</v>
      </c>
      <c r="E76" s="176">
        <f t="shared" si="10"/>
        <v>7751759.700000003</v>
      </c>
      <c r="F76" s="176">
        <f t="shared" si="11"/>
        <v>1652462</v>
      </c>
      <c r="G76" s="177">
        <f t="shared" si="6"/>
        <v>74218111.5</v>
      </c>
      <c r="H76" s="177">
        <f t="shared" si="7"/>
        <v>3316557</v>
      </c>
      <c r="I76" s="354">
        <f t="shared" si="8"/>
        <v>9.4568401615348671E-2</v>
      </c>
      <c r="J76" s="354">
        <f t="shared" si="9"/>
        <v>0.33255296467974865</v>
      </c>
    </row>
    <row r="77" spans="1:10" x14ac:dyDescent="0.25">
      <c r="A77" s="789" t="s">
        <v>851</v>
      </c>
      <c r="B77" s="328">
        <v>75</v>
      </c>
      <c r="C77" s="329">
        <v>169211.49999999997</v>
      </c>
      <c r="D77" s="330">
        <v>19565</v>
      </c>
      <c r="E77" s="176">
        <f t="shared" si="10"/>
        <v>7920971.200000003</v>
      </c>
      <c r="F77" s="176">
        <f t="shared" si="11"/>
        <v>1672027</v>
      </c>
      <c r="G77" s="177">
        <f t="shared" si="6"/>
        <v>74048900</v>
      </c>
      <c r="H77" s="177">
        <f t="shared" si="7"/>
        <v>3296992</v>
      </c>
      <c r="I77" s="354">
        <f t="shared" si="8"/>
        <v>9.6632714972473971E-2</v>
      </c>
      <c r="J77" s="354">
        <f t="shared" si="9"/>
        <v>0.33649036157841217</v>
      </c>
    </row>
    <row r="78" spans="1:10" x14ac:dyDescent="0.25">
      <c r="A78" s="789" t="s">
        <v>851</v>
      </c>
      <c r="B78" s="328">
        <v>76</v>
      </c>
      <c r="C78" s="329">
        <v>182251.29999999993</v>
      </c>
      <c r="D78" s="330">
        <v>20816</v>
      </c>
      <c r="E78" s="176">
        <f t="shared" si="10"/>
        <v>8103222.5000000028</v>
      </c>
      <c r="F78" s="176">
        <f t="shared" si="11"/>
        <v>1692843</v>
      </c>
      <c r="G78" s="177">
        <f t="shared" si="6"/>
        <v>73866648.700000003</v>
      </c>
      <c r="H78" s="177">
        <f t="shared" si="7"/>
        <v>3276176</v>
      </c>
      <c r="I78" s="354">
        <f t="shared" si="8"/>
        <v>9.8856108730838194E-2</v>
      </c>
      <c r="J78" s="354">
        <f t="shared" si="9"/>
        <v>0.34067951843210903</v>
      </c>
    </row>
    <row r="79" spans="1:10" x14ac:dyDescent="0.25">
      <c r="A79" s="789" t="s">
        <v>851</v>
      </c>
      <c r="B79" s="328">
        <v>77</v>
      </c>
      <c r="C79" s="329">
        <v>182286.10000000006</v>
      </c>
      <c r="D79" s="330">
        <v>20823</v>
      </c>
      <c r="E79" s="176">
        <f t="shared" si="10"/>
        <v>8285508.6000000024</v>
      </c>
      <c r="F79" s="176">
        <f t="shared" si="11"/>
        <v>1713666</v>
      </c>
      <c r="G79" s="177">
        <f t="shared" si="6"/>
        <v>73684362.599999994</v>
      </c>
      <c r="H79" s="177">
        <f t="shared" si="7"/>
        <v>3255353</v>
      </c>
      <c r="I79" s="354">
        <f t="shared" si="8"/>
        <v>0.10107992703543497</v>
      </c>
      <c r="J79" s="354">
        <f t="shared" si="9"/>
        <v>0.34487008401457109</v>
      </c>
    </row>
    <row r="80" spans="1:10" x14ac:dyDescent="0.25">
      <c r="A80" s="789" t="s">
        <v>851</v>
      </c>
      <c r="B80" s="328">
        <v>78</v>
      </c>
      <c r="C80" s="329">
        <v>177077.59999999998</v>
      </c>
      <c r="D80" s="330">
        <v>20042</v>
      </c>
      <c r="E80" s="176">
        <f t="shared" si="10"/>
        <v>8462586.200000003</v>
      </c>
      <c r="F80" s="176">
        <f t="shared" si="11"/>
        <v>1733708</v>
      </c>
      <c r="G80" s="177">
        <f t="shared" si="6"/>
        <v>73507285</v>
      </c>
      <c r="H80" s="177">
        <f t="shared" si="7"/>
        <v>3235311</v>
      </c>
      <c r="I80" s="354">
        <f t="shared" si="8"/>
        <v>0.10324020370060071</v>
      </c>
      <c r="J80" s="354">
        <f t="shared" si="9"/>
        <v>0.34890347571623292</v>
      </c>
    </row>
    <row r="81" spans="1:10" x14ac:dyDescent="0.25">
      <c r="A81" s="789" t="s">
        <v>851</v>
      </c>
      <c r="B81" s="328">
        <v>79</v>
      </c>
      <c r="C81" s="329">
        <v>186696.30000000008</v>
      </c>
      <c r="D81" s="330">
        <v>20908</v>
      </c>
      <c r="E81" s="176">
        <f t="shared" si="10"/>
        <v>8649282.5000000037</v>
      </c>
      <c r="F81" s="176">
        <f t="shared" si="11"/>
        <v>1754616</v>
      </c>
      <c r="G81" s="177">
        <f t="shared" si="6"/>
        <v>73320588.700000003</v>
      </c>
      <c r="H81" s="177">
        <f t="shared" si="7"/>
        <v>3214403</v>
      </c>
      <c r="I81" s="354">
        <f t="shared" si="8"/>
        <v>0.10551782470044925</v>
      </c>
      <c r="J81" s="354">
        <f t="shared" si="9"/>
        <v>0.35311114729084353</v>
      </c>
    </row>
    <row r="82" spans="1:10" x14ac:dyDescent="0.25">
      <c r="A82" s="789" t="s">
        <v>851</v>
      </c>
      <c r="B82" s="328">
        <v>80</v>
      </c>
      <c r="C82" s="329">
        <v>177160.89999999991</v>
      </c>
      <c r="D82" s="330">
        <v>19473</v>
      </c>
      <c r="E82" s="176">
        <f t="shared" si="10"/>
        <v>8826443.4000000041</v>
      </c>
      <c r="F82" s="176">
        <f t="shared" si="11"/>
        <v>1774089</v>
      </c>
      <c r="G82" s="177">
        <f t="shared" si="6"/>
        <v>73143427.799999997</v>
      </c>
      <c r="H82" s="177">
        <f t="shared" si="7"/>
        <v>3194930</v>
      </c>
      <c r="I82" s="354">
        <f t="shared" si="8"/>
        <v>0.10767911759266012</v>
      </c>
      <c r="J82" s="354">
        <f t="shared" si="9"/>
        <v>0.3570300294685933</v>
      </c>
    </row>
    <row r="83" spans="1:10" x14ac:dyDescent="0.25">
      <c r="A83" s="789" t="s">
        <v>851</v>
      </c>
      <c r="B83" s="328">
        <v>81</v>
      </c>
      <c r="C83" s="329">
        <v>174843.69999999995</v>
      </c>
      <c r="D83" s="330">
        <v>19288</v>
      </c>
      <c r="E83" s="176">
        <f t="shared" si="10"/>
        <v>9001287.1000000034</v>
      </c>
      <c r="F83" s="176">
        <f t="shared" si="11"/>
        <v>1793377</v>
      </c>
      <c r="G83" s="177">
        <f t="shared" si="6"/>
        <v>72968584.099999994</v>
      </c>
      <c r="H83" s="177">
        <f t="shared" si="7"/>
        <v>3175642</v>
      </c>
      <c r="I83" s="354">
        <f t="shared" si="8"/>
        <v>0.1098121415615937</v>
      </c>
      <c r="J83" s="354">
        <f t="shared" si="9"/>
        <v>0.36091168095754916</v>
      </c>
    </row>
    <row r="84" spans="1:10" x14ac:dyDescent="0.25">
      <c r="A84" s="789" t="s">
        <v>851</v>
      </c>
      <c r="B84" s="328">
        <v>82</v>
      </c>
      <c r="C84" s="329">
        <v>162286.59999999992</v>
      </c>
      <c r="D84" s="330">
        <v>17767</v>
      </c>
      <c r="E84" s="176">
        <f t="shared" si="10"/>
        <v>9163573.700000003</v>
      </c>
      <c r="F84" s="176">
        <f t="shared" si="11"/>
        <v>1811144</v>
      </c>
      <c r="G84" s="177">
        <f t="shared" si="6"/>
        <v>72806297.5</v>
      </c>
      <c r="H84" s="177">
        <f t="shared" si="7"/>
        <v>3157875</v>
      </c>
      <c r="I84" s="354">
        <f t="shared" si="8"/>
        <v>0.11179197387832425</v>
      </c>
      <c r="J84" s="354">
        <f t="shared" si="9"/>
        <v>0.36448723581052922</v>
      </c>
    </row>
    <row r="85" spans="1:10" x14ac:dyDescent="0.25">
      <c r="A85" s="789" t="s">
        <v>851</v>
      </c>
      <c r="B85" s="328">
        <v>83</v>
      </c>
      <c r="C85" s="329">
        <v>174194.59999999992</v>
      </c>
      <c r="D85" s="330">
        <v>18547</v>
      </c>
      <c r="E85" s="176">
        <f t="shared" si="10"/>
        <v>9337768.3000000026</v>
      </c>
      <c r="F85" s="176">
        <f t="shared" si="11"/>
        <v>1829691</v>
      </c>
      <c r="G85" s="177">
        <f t="shared" si="6"/>
        <v>72632102.900000006</v>
      </c>
      <c r="H85" s="177">
        <f t="shared" si="7"/>
        <v>3139328</v>
      </c>
      <c r="I85" s="354">
        <f t="shared" si="8"/>
        <v>0.11391707908405256</v>
      </c>
      <c r="J85" s="354">
        <f t="shared" si="9"/>
        <v>0.36821976329734302</v>
      </c>
    </row>
    <row r="86" spans="1:10" x14ac:dyDescent="0.25">
      <c r="A86" s="789" t="s">
        <v>851</v>
      </c>
      <c r="B86" s="328">
        <v>84</v>
      </c>
      <c r="C86" s="329">
        <v>176014.00000000012</v>
      </c>
      <c r="D86" s="330">
        <v>18817</v>
      </c>
      <c r="E86" s="176">
        <f t="shared" si="10"/>
        <v>9513782.3000000026</v>
      </c>
      <c r="F86" s="176">
        <f t="shared" si="11"/>
        <v>1848508</v>
      </c>
      <c r="G86" s="177">
        <f t="shared" si="6"/>
        <v>72456088.900000006</v>
      </c>
      <c r="H86" s="177">
        <f t="shared" si="7"/>
        <v>3120511</v>
      </c>
      <c r="I86" s="354">
        <f t="shared" si="8"/>
        <v>0.11606438024999607</v>
      </c>
      <c r="J86" s="354">
        <f t="shared" si="9"/>
        <v>0.37200662746509927</v>
      </c>
    </row>
    <row r="87" spans="1:10" x14ac:dyDescent="0.25">
      <c r="A87" s="789" t="s">
        <v>851</v>
      </c>
      <c r="B87" s="328">
        <v>85</v>
      </c>
      <c r="C87" s="329">
        <v>172684.30000000019</v>
      </c>
      <c r="D87" s="330">
        <v>17989</v>
      </c>
      <c r="E87" s="176">
        <f t="shared" si="10"/>
        <v>9686466.6000000034</v>
      </c>
      <c r="F87" s="176">
        <f t="shared" si="11"/>
        <v>1866497</v>
      </c>
      <c r="G87" s="177">
        <f t="shared" si="6"/>
        <v>72283404.599999994</v>
      </c>
      <c r="H87" s="177">
        <f t="shared" si="7"/>
        <v>3102522</v>
      </c>
      <c r="I87" s="354">
        <f t="shared" si="8"/>
        <v>0.11817106039322413</v>
      </c>
      <c r="J87" s="354">
        <f t="shared" si="9"/>
        <v>0.37562685914463195</v>
      </c>
    </row>
    <row r="88" spans="1:10" x14ac:dyDescent="0.25">
      <c r="A88" s="789" t="s">
        <v>851</v>
      </c>
      <c r="B88" s="328">
        <v>86</v>
      </c>
      <c r="C88" s="329">
        <v>176324.50000000012</v>
      </c>
      <c r="D88" s="330">
        <v>18170</v>
      </c>
      <c r="E88" s="176">
        <f t="shared" si="10"/>
        <v>9862791.1000000034</v>
      </c>
      <c r="F88" s="176">
        <f t="shared" si="11"/>
        <v>1884667</v>
      </c>
      <c r="G88" s="177">
        <f t="shared" si="6"/>
        <v>72107080.099999994</v>
      </c>
      <c r="H88" s="177">
        <f t="shared" si="7"/>
        <v>3084352</v>
      </c>
      <c r="I88" s="354">
        <f t="shared" si="8"/>
        <v>0.12032214953632869</v>
      </c>
      <c r="J88" s="354">
        <f t="shared" si="9"/>
        <v>0.37928351652509279</v>
      </c>
    </row>
    <row r="89" spans="1:10" x14ac:dyDescent="0.25">
      <c r="A89" s="789" t="s">
        <v>851</v>
      </c>
      <c r="B89" s="328">
        <v>87</v>
      </c>
      <c r="C89" s="329">
        <v>168294.30000000016</v>
      </c>
      <c r="D89" s="330">
        <v>17178</v>
      </c>
      <c r="E89" s="176">
        <f t="shared" si="10"/>
        <v>10031085.400000004</v>
      </c>
      <c r="F89" s="176">
        <f t="shared" si="11"/>
        <v>1901845</v>
      </c>
      <c r="G89" s="177">
        <f t="shared" si="6"/>
        <v>71938785.799999997</v>
      </c>
      <c r="H89" s="177">
        <f t="shared" si="7"/>
        <v>3067174</v>
      </c>
      <c r="I89" s="354">
        <f t="shared" si="8"/>
        <v>0.12237527341631353</v>
      </c>
      <c r="J89" s="354">
        <f t="shared" si="9"/>
        <v>0.38274053691483167</v>
      </c>
    </row>
    <row r="90" spans="1:10" x14ac:dyDescent="0.25">
      <c r="A90" s="789" t="s">
        <v>851</v>
      </c>
      <c r="B90" s="328">
        <v>88</v>
      </c>
      <c r="C90" s="329">
        <v>160151.50000000006</v>
      </c>
      <c r="D90" s="330">
        <v>16514</v>
      </c>
      <c r="E90" s="176">
        <f t="shared" si="10"/>
        <v>10191236.900000004</v>
      </c>
      <c r="F90" s="176">
        <f t="shared" si="11"/>
        <v>1918359</v>
      </c>
      <c r="G90" s="177">
        <f t="shared" si="6"/>
        <v>71778634.299999997</v>
      </c>
      <c r="H90" s="177">
        <f t="shared" si="7"/>
        <v>3050660</v>
      </c>
      <c r="I90" s="354">
        <f t="shared" si="8"/>
        <v>0.12432905835772502</v>
      </c>
      <c r="J90" s="354">
        <f t="shared" si="9"/>
        <v>0.38606392931884542</v>
      </c>
    </row>
    <row r="91" spans="1:10" x14ac:dyDescent="0.25">
      <c r="A91" s="789" t="s">
        <v>851</v>
      </c>
      <c r="B91" s="328">
        <v>89</v>
      </c>
      <c r="C91" s="329">
        <v>157791.19999999984</v>
      </c>
      <c r="D91" s="330">
        <v>15907</v>
      </c>
      <c r="E91" s="176">
        <f t="shared" si="10"/>
        <v>10349028.100000003</v>
      </c>
      <c r="F91" s="176">
        <f t="shared" si="11"/>
        <v>1934266</v>
      </c>
      <c r="G91" s="177">
        <f t="shared" si="6"/>
        <v>71620843.099999994</v>
      </c>
      <c r="H91" s="177">
        <f t="shared" si="7"/>
        <v>3034753</v>
      </c>
      <c r="I91" s="354">
        <f t="shared" si="8"/>
        <v>0.12625404857291031</v>
      </c>
      <c r="J91" s="354">
        <f t="shared" si="9"/>
        <v>0.38926516481422191</v>
      </c>
    </row>
    <row r="92" spans="1:10" x14ac:dyDescent="0.25">
      <c r="A92" s="789" t="s">
        <v>851</v>
      </c>
      <c r="B92" s="328">
        <v>90</v>
      </c>
      <c r="C92" s="329">
        <v>172367.99999999956</v>
      </c>
      <c r="D92" s="330">
        <v>16837</v>
      </c>
      <c r="E92" s="176">
        <f t="shared" si="10"/>
        <v>10521396.100000003</v>
      </c>
      <c r="F92" s="176">
        <f t="shared" si="11"/>
        <v>1951103</v>
      </c>
      <c r="G92" s="177">
        <f t="shared" si="6"/>
        <v>71448475.099999994</v>
      </c>
      <c r="H92" s="177">
        <f t="shared" si="7"/>
        <v>3017916</v>
      </c>
      <c r="I92" s="354">
        <f t="shared" si="8"/>
        <v>0.12835686998127188</v>
      </c>
      <c r="J92" s="354">
        <f t="shared" si="9"/>
        <v>0.39265355998840012</v>
      </c>
    </row>
    <row r="93" spans="1:10" x14ac:dyDescent="0.25">
      <c r="A93" s="789" t="s">
        <v>851</v>
      </c>
      <c r="B93" s="328">
        <v>91</v>
      </c>
      <c r="C93" s="329">
        <v>192039.29999999973</v>
      </c>
      <c r="D93" s="330">
        <v>18789</v>
      </c>
      <c r="E93" s="176">
        <f t="shared" si="10"/>
        <v>10713435.400000002</v>
      </c>
      <c r="F93" s="176">
        <f t="shared" si="11"/>
        <v>1969892</v>
      </c>
      <c r="G93" s="177">
        <f t="shared" si="6"/>
        <v>71256435.799999997</v>
      </c>
      <c r="H93" s="177">
        <f t="shared" si="7"/>
        <v>2999127</v>
      </c>
      <c r="I93" s="354">
        <f t="shared" si="8"/>
        <v>0.13069967346734104</v>
      </c>
      <c r="J93" s="354">
        <f t="shared" si="9"/>
        <v>0.39643478924109565</v>
      </c>
    </row>
    <row r="94" spans="1:10" x14ac:dyDescent="0.25">
      <c r="A94" s="789" t="s">
        <v>851</v>
      </c>
      <c r="B94" s="328">
        <v>92</v>
      </c>
      <c r="C94" s="329">
        <v>193314.09999999971</v>
      </c>
      <c r="D94" s="330">
        <v>18895</v>
      </c>
      <c r="E94" s="176">
        <f t="shared" si="10"/>
        <v>10906749.500000002</v>
      </c>
      <c r="F94" s="176">
        <f t="shared" si="11"/>
        <v>1988787</v>
      </c>
      <c r="G94" s="177">
        <f t="shared" si="6"/>
        <v>71063121.700000003</v>
      </c>
      <c r="H94" s="177">
        <f t="shared" si="7"/>
        <v>2980232</v>
      </c>
      <c r="I94" s="354">
        <f t="shared" si="8"/>
        <v>0.13305802900907818</v>
      </c>
      <c r="J94" s="354">
        <f t="shared" si="9"/>
        <v>0.40023735067223531</v>
      </c>
    </row>
    <row r="95" spans="1:10" x14ac:dyDescent="0.25">
      <c r="A95" s="789" t="s">
        <v>851</v>
      </c>
      <c r="B95" s="328">
        <v>93</v>
      </c>
      <c r="C95" s="329">
        <v>186430.49999999939</v>
      </c>
      <c r="D95" s="330">
        <v>18147</v>
      </c>
      <c r="E95" s="176">
        <f t="shared" si="10"/>
        <v>11093180.000000002</v>
      </c>
      <c r="F95" s="176">
        <f t="shared" si="11"/>
        <v>2006934</v>
      </c>
      <c r="G95" s="177">
        <f t="shared" si="6"/>
        <v>70876691.200000003</v>
      </c>
      <c r="H95" s="177">
        <f t="shared" si="7"/>
        <v>2962085</v>
      </c>
      <c r="I95" s="354">
        <f t="shared" si="8"/>
        <v>0.13533240735408159</v>
      </c>
      <c r="J95" s="354">
        <f t="shared" si="9"/>
        <v>0.40388937937246766</v>
      </c>
    </row>
    <row r="96" spans="1:10" x14ac:dyDescent="0.25">
      <c r="A96" s="789" t="s">
        <v>851</v>
      </c>
      <c r="B96" s="328">
        <v>94</v>
      </c>
      <c r="C96" s="329">
        <v>184608.39999999953</v>
      </c>
      <c r="D96" s="330">
        <v>17815</v>
      </c>
      <c r="E96" s="176">
        <f t="shared" si="10"/>
        <v>11277788.400000002</v>
      </c>
      <c r="F96" s="176">
        <f t="shared" si="11"/>
        <v>2024749</v>
      </c>
      <c r="G96" s="177">
        <f t="shared" si="6"/>
        <v>70692082.799999997</v>
      </c>
      <c r="H96" s="177">
        <f t="shared" si="7"/>
        <v>2944270</v>
      </c>
      <c r="I96" s="354">
        <f t="shared" si="8"/>
        <v>0.137584556799938</v>
      </c>
      <c r="J96" s="354">
        <f t="shared" si="9"/>
        <v>0.40747459407983749</v>
      </c>
    </row>
    <row r="97" spans="1:10" x14ac:dyDescent="0.25">
      <c r="A97" s="789" t="s">
        <v>851</v>
      </c>
      <c r="B97" s="328">
        <v>95</v>
      </c>
      <c r="C97" s="329">
        <v>185119.2999999999</v>
      </c>
      <c r="D97" s="330">
        <v>17707</v>
      </c>
      <c r="E97" s="176">
        <f t="shared" si="10"/>
        <v>11462907.700000003</v>
      </c>
      <c r="F97" s="176">
        <f t="shared" si="11"/>
        <v>2042456</v>
      </c>
      <c r="G97" s="177">
        <f t="shared" si="6"/>
        <v>70506963.5</v>
      </c>
      <c r="H97" s="177">
        <f t="shared" si="7"/>
        <v>2926563</v>
      </c>
      <c r="I97" s="354">
        <f t="shared" si="8"/>
        <v>0.1398429390236739</v>
      </c>
      <c r="J97" s="354">
        <f t="shared" si="9"/>
        <v>0.41103807411483029</v>
      </c>
    </row>
    <row r="98" spans="1:10" x14ac:dyDescent="0.25">
      <c r="A98" s="789" t="s">
        <v>851</v>
      </c>
      <c r="B98" s="328">
        <v>96</v>
      </c>
      <c r="C98" s="329">
        <v>177746.30000000034</v>
      </c>
      <c r="D98" s="330">
        <v>17216</v>
      </c>
      <c r="E98" s="176">
        <f t="shared" si="10"/>
        <v>11640654.000000004</v>
      </c>
      <c r="F98" s="176">
        <f t="shared" si="11"/>
        <v>2059672</v>
      </c>
      <c r="G98" s="177">
        <f t="shared" si="6"/>
        <v>70329217.200000003</v>
      </c>
      <c r="H98" s="177">
        <f t="shared" si="7"/>
        <v>2909347</v>
      </c>
      <c r="I98" s="354">
        <f t="shared" si="8"/>
        <v>0.1420113735642908</v>
      </c>
      <c r="J98" s="354">
        <f t="shared" si="9"/>
        <v>0.41450274188929442</v>
      </c>
    </row>
    <row r="99" spans="1:10" x14ac:dyDescent="0.25">
      <c r="A99" s="789" t="s">
        <v>851</v>
      </c>
      <c r="B99" s="328">
        <v>97</v>
      </c>
      <c r="C99" s="329">
        <v>185288.20000000022</v>
      </c>
      <c r="D99" s="330">
        <v>17681</v>
      </c>
      <c r="E99" s="176">
        <f t="shared" si="10"/>
        <v>11825942.200000005</v>
      </c>
      <c r="F99" s="176">
        <f t="shared" si="11"/>
        <v>2077353</v>
      </c>
      <c r="G99" s="177">
        <f t="shared" si="6"/>
        <v>70143929</v>
      </c>
      <c r="H99" s="177">
        <f t="shared" si="7"/>
        <v>2891666</v>
      </c>
      <c r="I99" s="354">
        <f t="shared" si="8"/>
        <v>0.14427181630120708</v>
      </c>
      <c r="J99" s="354">
        <f t="shared" si="9"/>
        <v>0.41806098950315945</v>
      </c>
    </row>
    <row r="100" spans="1:10" x14ac:dyDescent="0.25">
      <c r="A100" s="789" t="s">
        <v>851</v>
      </c>
      <c r="B100" s="328">
        <v>98</v>
      </c>
      <c r="C100" s="329">
        <v>200551.00000000023</v>
      </c>
      <c r="D100" s="330">
        <v>18870</v>
      </c>
      <c r="E100" s="176">
        <f t="shared" si="10"/>
        <v>12026493.200000005</v>
      </c>
      <c r="F100" s="176">
        <f t="shared" si="11"/>
        <v>2096223</v>
      </c>
      <c r="G100" s="177">
        <f t="shared" si="6"/>
        <v>69943378</v>
      </c>
      <c r="H100" s="177">
        <f t="shared" si="7"/>
        <v>2872796</v>
      </c>
      <c r="I100" s="354">
        <f t="shared" si="8"/>
        <v>0.14671845915990661</v>
      </c>
      <c r="J100" s="354">
        <f t="shared" si="9"/>
        <v>0.42185851976013777</v>
      </c>
    </row>
    <row r="101" spans="1:10" x14ac:dyDescent="0.25">
      <c r="A101" s="789" t="s">
        <v>851</v>
      </c>
      <c r="B101" s="328">
        <v>99</v>
      </c>
      <c r="C101" s="329">
        <v>200101.80000000025</v>
      </c>
      <c r="D101" s="330">
        <v>18656</v>
      </c>
      <c r="E101" s="176">
        <f t="shared" si="10"/>
        <v>12226595.000000006</v>
      </c>
      <c r="F101" s="176">
        <f t="shared" si="11"/>
        <v>2114879</v>
      </c>
      <c r="G101" s="177">
        <f t="shared" si="6"/>
        <v>69743276.200000003</v>
      </c>
      <c r="H101" s="177">
        <f t="shared" si="7"/>
        <v>2854140</v>
      </c>
      <c r="I101" s="354">
        <f t="shared" si="8"/>
        <v>0.1491596219563171</v>
      </c>
      <c r="J101" s="354">
        <f t="shared" si="9"/>
        <v>0.42561298316629498</v>
      </c>
    </row>
    <row r="102" spans="1:10" x14ac:dyDescent="0.25">
      <c r="A102" s="789" t="s">
        <v>851</v>
      </c>
      <c r="B102" s="328">
        <v>100</v>
      </c>
      <c r="C102" s="329">
        <v>196112.20000000022</v>
      </c>
      <c r="D102" s="330">
        <v>18484</v>
      </c>
      <c r="E102" s="176">
        <f t="shared" si="10"/>
        <v>12422707.200000007</v>
      </c>
      <c r="F102" s="176">
        <f t="shared" si="11"/>
        <v>2133363</v>
      </c>
      <c r="G102" s="177">
        <f t="shared" si="6"/>
        <v>69547164</v>
      </c>
      <c r="H102" s="177">
        <f t="shared" si="7"/>
        <v>2835656</v>
      </c>
      <c r="I102" s="354">
        <f t="shared" si="8"/>
        <v>0.1515521132110795</v>
      </c>
      <c r="J102" s="354">
        <f t="shared" si="9"/>
        <v>0.42933283209422224</v>
      </c>
    </row>
    <row r="103" spans="1:10" x14ac:dyDescent="0.25">
      <c r="A103" s="789" t="s">
        <v>851</v>
      </c>
      <c r="B103" s="328">
        <v>101</v>
      </c>
      <c r="C103" s="329">
        <v>199479.10000000003</v>
      </c>
      <c r="D103" s="330">
        <v>18516</v>
      </c>
      <c r="E103" s="176">
        <f t="shared" si="10"/>
        <v>12622186.300000006</v>
      </c>
      <c r="F103" s="176">
        <f t="shared" si="11"/>
        <v>2151879</v>
      </c>
      <c r="G103" s="177">
        <f t="shared" si="6"/>
        <v>69347684.899999991</v>
      </c>
      <c r="H103" s="177">
        <f t="shared" si="7"/>
        <v>2817140</v>
      </c>
      <c r="I103" s="354">
        <f t="shared" si="8"/>
        <v>0.15398567931384044</v>
      </c>
      <c r="J103" s="354">
        <f t="shared" si="9"/>
        <v>0.43305912092507598</v>
      </c>
    </row>
    <row r="104" spans="1:10" x14ac:dyDescent="0.25">
      <c r="A104" s="789" t="s">
        <v>851</v>
      </c>
      <c r="B104" s="328">
        <v>102</v>
      </c>
      <c r="C104" s="329">
        <v>207616.20000000016</v>
      </c>
      <c r="D104" s="330">
        <v>19466</v>
      </c>
      <c r="E104" s="176">
        <f t="shared" si="10"/>
        <v>12829802.500000006</v>
      </c>
      <c r="F104" s="176">
        <f t="shared" si="11"/>
        <v>2171345</v>
      </c>
      <c r="G104" s="177">
        <f t="shared" si="6"/>
        <v>69140068.700000003</v>
      </c>
      <c r="H104" s="177">
        <f t="shared" si="7"/>
        <v>2797674</v>
      </c>
      <c r="I104" s="354">
        <f t="shared" si="8"/>
        <v>0.1565185148174297</v>
      </c>
      <c r="J104" s="354">
        <f t="shared" si="9"/>
        <v>0.43697659437406056</v>
      </c>
    </row>
    <row r="105" spans="1:10" x14ac:dyDescent="0.25">
      <c r="A105" s="789" t="s">
        <v>851</v>
      </c>
      <c r="B105" s="328">
        <v>103</v>
      </c>
      <c r="C105" s="329">
        <v>187983.7000000001</v>
      </c>
      <c r="D105" s="330">
        <v>17380</v>
      </c>
      <c r="E105" s="176">
        <f t="shared" si="10"/>
        <v>13017786.200000005</v>
      </c>
      <c r="F105" s="176">
        <f t="shared" si="11"/>
        <v>2188725</v>
      </c>
      <c r="G105" s="177">
        <f t="shared" si="6"/>
        <v>68952085</v>
      </c>
      <c r="H105" s="177">
        <f t="shared" si="7"/>
        <v>2780294</v>
      </c>
      <c r="I105" s="354">
        <f t="shared" si="8"/>
        <v>0.15881184158796147</v>
      </c>
      <c r="J105" s="354">
        <f t="shared" si="9"/>
        <v>0.44047426665102307</v>
      </c>
    </row>
    <row r="106" spans="1:10" x14ac:dyDescent="0.25">
      <c r="A106" s="789" t="s">
        <v>851</v>
      </c>
      <c r="B106" s="328">
        <v>104</v>
      </c>
      <c r="C106" s="329">
        <v>209087.00000000023</v>
      </c>
      <c r="D106" s="330">
        <v>19378</v>
      </c>
      <c r="E106" s="176">
        <f t="shared" si="10"/>
        <v>13226873.200000005</v>
      </c>
      <c r="F106" s="176">
        <f t="shared" si="11"/>
        <v>2208103</v>
      </c>
      <c r="G106" s="177">
        <f t="shared" si="6"/>
        <v>68742998</v>
      </c>
      <c r="H106" s="177">
        <f t="shared" si="7"/>
        <v>2760916</v>
      </c>
      <c r="I106" s="354">
        <f t="shared" si="8"/>
        <v>0.16136262026967788</v>
      </c>
      <c r="J106" s="354">
        <f t="shared" si="9"/>
        <v>0.44437403036695977</v>
      </c>
    </row>
    <row r="107" spans="1:10" x14ac:dyDescent="0.25">
      <c r="A107" s="789" t="s">
        <v>851</v>
      </c>
      <c r="B107" s="328">
        <v>105</v>
      </c>
      <c r="C107" s="329">
        <v>208492.10000000009</v>
      </c>
      <c r="D107" s="330">
        <v>19177</v>
      </c>
      <c r="E107" s="176">
        <f t="shared" si="10"/>
        <v>13435365.300000004</v>
      </c>
      <c r="F107" s="176">
        <f t="shared" si="11"/>
        <v>2227280</v>
      </c>
      <c r="G107" s="177">
        <f t="shared" si="6"/>
        <v>68534505.900000006</v>
      </c>
      <c r="H107" s="177">
        <f t="shared" si="7"/>
        <v>2741739</v>
      </c>
      <c r="I107" s="354">
        <f t="shared" si="8"/>
        <v>0.16390614140674659</v>
      </c>
      <c r="J107" s="354">
        <f t="shared" si="9"/>
        <v>0.44823334344263926</v>
      </c>
    </row>
    <row r="108" spans="1:10" x14ac:dyDescent="0.25">
      <c r="A108" s="789" t="s">
        <v>851</v>
      </c>
      <c r="B108" s="328">
        <v>106</v>
      </c>
      <c r="C108" s="329">
        <v>225516.39999999962</v>
      </c>
      <c r="D108" s="330">
        <v>20353</v>
      </c>
      <c r="E108" s="176">
        <f t="shared" si="10"/>
        <v>13660881.700000005</v>
      </c>
      <c r="F108" s="176">
        <f t="shared" si="11"/>
        <v>2247633</v>
      </c>
      <c r="G108" s="177">
        <f t="shared" si="6"/>
        <v>68308989.5</v>
      </c>
      <c r="H108" s="177">
        <f t="shared" si="7"/>
        <v>2721386</v>
      </c>
      <c r="I108" s="354">
        <f t="shared" si="8"/>
        <v>0.16665735226871997</v>
      </c>
      <c r="J108" s="354">
        <f t="shared" si="9"/>
        <v>0.4523293229508682</v>
      </c>
    </row>
    <row r="109" spans="1:10" x14ac:dyDescent="0.25">
      <c r="A109" s="789" t="s">
        <v>851</v>
      </c>
      <c r="B109" s="328">
        <v>107</v>
      </c>
      <c r="C109" s="329">
        <v>221063.69999999958</v>
      </c>
      <c r="D109" s="330">
        <v>19976</v>
      </c>
      <c r="E109" s="176">
        <f t="shared" si="10"/>
        <v>13881945.400000004</v>
      </c>
      <c r="F109" s="176">
        <f t="shared" si="11"/>
        <v>2267609</v>
      </c>
      <c r="G109" s="177">
        <f t="shared" si="6"/>
        <v>68087925.799999997</v>
      </c>
      <c r="H109" s="177">
        <f t="shared" si="7"/>
        <v>2701410</v>
      </c>
      <c r="I109" s="354">
        <f t="shared" si="8"/>
        <v>0.16935424195225529</v>
      </c>
      <c r="J109" s="354">
        <f t="shared" si="9"/>
        <v>0.45634943235274406</v>
      </c>
    </row>
    <row r="110" spans="1:10" x14ac:dyDescent="0.25">
      <c r="A110" s="789" t="s">
        <v>851</v>
      </c>
      <c r="B110" s="328">
        <v>108</v>
      </c>
      <c r="C110" s="329">
        <v>210719.09999999945</v>
      </c>
      <c r="D110" s="330">
        <v>18529</v>
      </c>
      <c r="E110" s="176">
        <f t="shared" si="10"/>
        <v>14092664.500000004</v>
      </c>
      <c r="F110" s="176">
        <f t="shared" si="11"/>
        <v>2286138</v>
      </c>
      <c r="G110" s="177">
        <f t="shared" si="6"/>
        <v>67877206.700000003</v>
      </c>
      <c r="H110" s="177">
        <f t="shared" si="7"/>
        <v>2682881</v>
      </c>
      <c r="I110" s="354">
        <f t="shared" si="8"/>
        <v>0.1719249316082859</v>
      </c>
      <c r="J110" s="354">
        <f t="shared" si="9"/>
        <v>0.46007833739416171</v>
      </c>
    </row>
    <row r="111" spans="1:10" x14ac:dyDescent="0.25">
      <c r="A111" s="789" t="s">
        <v>851</v>
      </c>
      <c r="B111" s="328">
        <v>109</v>
      </c>
      <c r="C111" s="329">
        <v>207192.19999999981</v>
      </c>
      <c r="D111" s="330">
        <v>18429</v>
      </c>
      <c r="E111" s="176">
        <f t="shared" si="10"/>
        <v>14299856.700000003</v>
      </c>
      <c r="F111" s="176">
        <f t="shared" si="11"/>
        <v>2304567</v>
      </c>
      <c r="G111" s="177">
        <f t="shared" si="6"/>
        <v>67670014.5</v>
      </c>
      <c r="H111" s="177">
        <f t="shared" si="7"/>
        <v>2664452</v>
      </c>
      <c r="I111" s="354">
        <f t="shared" si="8"/>
        <v>0.17445259447961659</v>
      </c>
      <c r="J111" s="354">
        <f t="shared" si="9"/>
        <v>0.463787117738934</v>
      </c>
    </row>
    <row r="112" spans="1:10" x14ac:dyDescent="0.25">
      <c r="A112" s="789" t="s">
        <v>851</v>
      </c>
      <c r="B112" s="328">
        <v>110</v>
      </c>
      <c r="C112" s="329">
        <v>190113.29999999996</v>
      </c>
      <c r="D112" s="330">
        <v>16689</v>
      </c>
      <c r="E112" s="176">
        <f t="shared" si="10"/>
        <v>14489970.000000004</v>
      </c>
      <c r="F112" s="176">
        <f t="shared" si="11"/>
        <v>2321256</v>
      </c>
      <c r="G112" s="177">
        <f t="shared" si="6"/>
        <v>67479901.200000003</v>
      </c>
      <c r="H112" s="177">
        <f t="shared" si="7"/>
        <v>2647763</v>
      </c>
      <c r="I112" s="354">
        <f t="shared" si="8"/>
        <v>0.17677190152764327</v>
      </c>
      <c r="J112" s="354">
        <f t="shared" si="9"/>
        <v>0.46714572836207713</v>
      </c>
    </row>
    <row r="113" spans="1:10" x14ac:dyDescent="0.25">
      <c r="A113" s="789" t="s">
        <v>851</v>
      </c>
      <c r="B113" s="328">
        <v>111</v>
      </c>
      <c r="C113" s="329">
        <v>197742.59999999986</v>
      </c>
      <c r="D113" s="330">
        <v>17477</v>
      </c>
      <c r="E113" s="176">
        <f t="shared" si="10"/>
        <v>14687712.600000003</v>
      </c>
      <c r="F113" s="176">
        <f t="shared" si="11"/>
        <v>2338733</v>
      </c>
      <c r="G113" s="177">
        <f t="shared" si="6"/>
        <v>67282158.599999994</v>
      </c>
      <c r="H113" s="177">
        <f t="shared" si="7"/>
        <v>2630286</v>
      </c>
      <c r="I113" s="354">
        <f t="shared" si="8"/>
        <v>0.17918428301739239</v>
      </c>
      <c r="J113" s="354">
        <f t="shared" si="9"/>
        <v>0.47066292159478562</v>
      </c>
    </row>
    <row r="114" spans="1:10" x14ac:dyDescent="0.25">
      <c r="A114" s="789" t="s">
        <v>851</v>
      </c>
      <c r="B114" s="328">
        <v>112</v>
      </c>
      <c r="C114" s="329">
        <v>211705.60000000033</v>
      </c>
      <c r="D114" s="330">
        <v>18579</v>
      </c>
      <c r="E114" s="176">
        <f t="shared" si="10"/>
        <v>14899418.200000003</v>
      </c>
      <c r="F114" s="176">
        <f t="shared" si="11"/>
        <v>2357312</v>
      </c>
      <c r="G114" s="177">
        <f t="shared" si="6"/>
        <v>67070453</v>
      </c>
      <c r="H114" s="177">
        <f t="shared" si="7"/>
        <v>2611707</v>
      </c>
      <c r="I114" s="354">
        <f t="shared" si="8"/>
        <v>0.18176700758314723</v>
      </c>
      <c r="J114" s="354">
        <f t="shared" si="9"/>
        <v>0.4744018889845259</v>
      </c>
    </row>
    <row r="115" spans="1:10" x14ac:dyDescent="0.25">
      <c r="A115" s="789" t="s">
        <v>851</v>
      </c>
      <c r="B115" s="328">
        <v>113</v>
      </c>
      <c r="C115" s="329">
        <v>222360.10000000044</v>
      </c>
      <c r="D115" s="330">
        <v>19324</v>
      </c>
      <c r="E115" s="176">
        <f t="shared" si="10"/>
        <v>15121778.300000003</v>
      </c>
      <c r="F115" s="176">
        <f t="shared" si="11"/>
        <v>2376636</v>
      </c>
      <c r="G115" s="177">
        <f t="shared" si="6"/>
        <v>66848092.899999999</v>
      </c>
      <c r="H115" s="177">
        <f t="shared" si="7"/>
        <v>2592383</v>
      </c>
      <c r="I115" s="354">
        <f t="shared" si="8"/>
        <v>0.18447971283380524</v>
      </c>
      <c r="J115" s="354">
        <f t="shared" si="9"/>
        <v>0.47829078536427411</v>
      </c>
    </row>
    <row r="116" spans="1:10" x14ac:dyDescent="0.25">
      <c r="A116" s="789" t="s">
        <v>851</v>
      </c>
      <c r="B116" s="328">
        <v>114</v>
      </c>
      <c r="C116" s="329">
        <v>223639.50000000035</v>
      </c>
      <c r="D116" s="330">
        <v>19273</v>
      </c>
      <c r="E116" s="176">
        <f t="shared" si="10"/>
        <v>15345417.800000003</v>
      </c>
      <c r="F116" s="176">
        <f t="shared" si="11"/>
        <v>2395909</v>
      </c>
      <c r="G116" s="177">
        <f t="shared" si="6"/>
        <v>66624453.399999999</v>
      </c>
      <c r="H116" s="177">
        <f t="shared" si="7"/>
        <v>2573110</v>
      </c>
      <c r="I116" s="354">
        <f t="shared" si="8"/>
        <v>0.18720802625831137</v>
      </c>
      <c r="J116" s="354">
        <f t="shared" si="9"/>
        <v>0.48216941814873315</v>
      </c>
    </row>
    <row r="117" spans="1:10" x14ac:dyDescent="0.25">
      <c r="A117" s="789" t="s">
        <v>851</v>
      </c>
      <c r="B117" s="328">
        <v>115</v>
      </c>
      <c r="C117" s="329">
        <v>231277.20000000077</v>
      </c>
      <c r="D117" s="330">
        <v>19795</v>
      </c>
      <c r="E117" s="176">
        <f t="shared" si="10"/>
        <v>15576695.000000004</v>
      </c>
      <c r="F117" s="176">
        <f t="shared" si="11"/>
        <v>2415704</v>
      </c>
      <c r="G117" s="177">
        <f t="shared" si="6"/>
        <v>66393176.200000003</v>
      </c>
      <c r="H117" s="177">
        <f t="shared" si="7"/>
        <v>2553315</v>
      </c>
      <c r="I117" s="354">
        <f t="shared" si="8"/>
        <v>0.19002951660121681</v>
      </c>
      <c r="J117" s="354">
        <f t="shared" si="9"/>
        <v>0.48615310184968097</v>
      </c>
    </row>
    <row r="118" spans="1:10" x14ac:dyDescent="0.25">
      <c r="A118" s="789" t="s">
        <v>851</v>
      </c>
      <c r="B118" s="328">
        <v>116</v>
      </c>
      <c r="C118" s="329">
        <v>235252.40000000043</v>
      </c>
      <c r="D118" s="330">
        <v>20306</v>
      </c>
      <c r="E118" s="176">
        <f t="shared" si="10"/>
        <v>15811947.400000004</v>
      </c>
      <c r="F118" s="176">
        <f t="shared" si="11"/>
        <v>2436010</v>
      </c>
      <c r="G118" s="177">
        <f t="shared" si="6"/>
        <v>66157923.799999997</v>
      </c>
      <c r="H118" s="177">
        <f t="shared" si="7"/>
        <v>2533009</v>
      </c>
      <c r="I118" s="354">
        <f t="shared" si="8"/>
        <v>0.1928995028114672</v>
      </c>
      <c r="J118" s="354">
        <f t="shared" si="9"/>
        <v>0.49023962275048655</v>
      </c>
    </row>
    <row r="119" spans="1:10" x14ac:dyDescent="0.25">
      <c r="A119" s="789" t="s">
        <v>851</v>
      </c>
      <c r="B119" s="328">
        <v>117</v>
      </c>
      <c r="C119" s="329">
        <v>220671.0999999998</v>
      </c>
      <c r="D119" s="330">
        <v>18717</v>
      </c>
      <c r="E119" s="176">
        <f t="shared" si="10"/>
        <v>16032618.500000004</v>
      </c>
      <c r="F119" s="176">
        <f t="shared" si="11"/>
        <v>2454727</v>
      </c>
      <c r="G119" s="177">
        <f t="shared" si="6"/>
        <v>65937252.700000003</v>
      </c>
      <c r="H119" s="177">
        <f t="shared" si="7"/>
        <v>2514292</v>
      </c>
      <c r="I119" s="354">
        <f t="shared" si="8"/>
        <v>0.1955916029303216</v>
      </c>
      <c r="J119" s="354">
        <f t="shared" si="9"/>
        <v>0.49400636222159744</v>
      </c>
    </row>
    <row r="120" spans="1:10" x14ac:dyDescent="0.25">
      <c r="A120" s="789" t="s">
        <v>851</v>
      </c>
      <c r="B120" s="328">
        <v>118</v>
      </c>
      <c r="C120" s="329">
        <v>229207.29999999952</v>
      </c>
      <c r="D120" s="330">
        <v>19515</v>
      </c>
      <c r="E120" s="176">
        <f t="shared" si="10"/>
        <v>16261825.800000003</v>
      </c>
      <c r="F120" s="176">
        <f t="shared" si="11"/>
        <v>2474242</v>
      </c>
      <c r="G120" s="177">
        <f t="shared" si="6"/>
        <v>65708045.399999999</v>
      </c>
      <c r="H120" s="177">
        <f t="shared" si="7"/>
        <v>2494777</v>
      </c>
      <c r="I120" s="354">
        <f t="shared" si="8"/>
        <v>0.19838784131211373</v>
      </c>
      <c r="J120" s="354">
        <f t="shared" si="9"/>
        <v>0.49793369677193827</v>
      </c>
    </row>
    <row r="121" spans="1:10" x14ac:dyDescent="0.25">
      <c r="A121" s="789" t="s">
        <v>851</v>
      </c>
      <c r="B121" s="328">
        <v>119</v>
      </c>
      <c r="C121" s="329">
        <v>244125.49999999959</v>
      </c>
      <c r="D121" s="330">
        <v>20375</v>
      </c>
      <c r="E121" s="176">
        <f t="shared" si="10"/>
        <v>16505951.300000003</v>
      </c>
      <c r="F121" s="176">
        <f t="shared" si="11"/>
        <v>2494617</v>
      </c>
      <c r="G121" s="177">
        <f t="shared" si="6"/>
        <v>65463919.899999999</v>
      </c>
      <c r="H121" s="177">
        <f t="shared" si="7"/>
        <v>2474402</v>
      </c>
      <c r="I121" s="354">
        <f t="shared" si="8"/>
        <v>0.20136607583201865</v>
      </c>
      <c r="J121" s="354">
        <f t="shared" si="9"/>
        <v>0.50203410371342916</v>
      </c>
    </row>
    <row r="122" spans="1:10" x14ac:dyDescent="0.25">
      <c r="A122" s="789" t="s">
        <v>851</v>
      </c>
      <c r="B122" s="328">
        <v>120</v>
      </c>
      <c r="C122" s="329">
        <v>237525.49999999953</v>
      </c>
      <c r="D122" s="330">
        <v>19541</v>
      </c>
      <c r="E122" s="176">
        <f t="shared" si="10"/>
        <v>16743476.800000003</v>
      </c>
      <c r="F122" s="176">
        <f t="shared" si="11"/>
        <v>2514158</v>
      </c>
      <c r="G122" s="177">
        <f t="shared" si="6"/>
        <v>65226394.399999999</v>
      </c>
      <c r="H122" s="177">
        <f t="shared" si="7"/>
        <v>2454861</v>
      </c>
      <c r="I122" s="354">
        <f t="shared" si="8"/>
        <v>0.20426379296299299</v>
      </c>
      <c r="J122" s="354">
        <f t="shared" si="9"/>
        <v>0.50596667068489776</v>
      </c>
    </row>
    <row r="123" spans="1:10" x14ac:dyDescent="0.25">
      <c r="A123" s="789" t="s">
        <v>851</v>
      </c>
      <c r="B123" s="328">
        <v>121</v>
      </c>
      <c r="C123" s="329">
        <v>246509.2999999997</v>
      </c>
      <c r="D123" s="330">
        <v>20120</v>
      </c>
      <c r="E123" s="176">
        <f t="shared" si="10"/>
        <v>16989986.100000001</v>
      </c>
      <c r="F123" s="176">
        <f t="shared" si="11"/>
        <v>2534278</v>
      </c>
      <c r="G123" s="177">
        <f t="shared" si="6"/>
        <v>64979885.100000001</v>
      </c>
      <c r="H123" s="177">
        <f t="shared" si="7"/>
        <v>2434741</v>
      </c>
      <c r="I123" s="354">
        <f t="shared" si="8"/>
        <v>0.20727110889982711</v>
      </c>
      <c r="J123" s="354">
        <f t="shared" si="9"/>
        <v>0.51001575964994295</v>
      </c>
    </row>
    <row r="124" spans="1:10" x14ac:dyDescent="0.25">
      <c r="A124" s="789" t="s">
        <v>851</v>
      </c>
      <c r="B124" s="328">
        <v>122</v>
      </c>
      <c r="C124" s="329">
        <v>255229.29999999981</v>
      </c>
      <c r="D124" s="330">
        <v>20775</v>
      </c>
      <c r="E124" s="176">
        <f t="shared" si="10"/>
        <v>17245215.400000002</v>
      </c>
      <c r="F124" s="176">
        <f t="shared" si="11"/>
        <v>2555053</v>
      </c>
      <c r="G124" s="177">
        <f t="shared" si="6"/>
        <v>64724655.799999997</v>
      </c>
      <c r="H124" s="177">
        <f t="shared" si="7"/>
        <v>2413966</v>
      </c>
      <c r="I124" s="354">
        <f t="shared" si="8"/>
        <v>0.21038480538688467</v>
      </c>
      <c r="J124" s="354">
        <f t="shared" si="9"/>
        <v>0.51419666537801523</v>
      </c>
    </row>
    <row r="125" spans="1:10" x14ac:dyDescent="0.25">
      <c r="A125" s="789" t="s">
        <v>851</v>
      </c>
      <c r="B125" s="328">
        <v>123</v>
      </c>
      <c r="C125" s="329">
        <v>245640.69999999992</v>
      </c>
      <c r="D125" s="330">
        <v>19871</v>
      </c>
      <c r="E125" s="176">
        <f t="shared" si="10"/>
        <v>17490856.100000001</v>
      </c>
      <c r="F125" s="176">
        <f t="shared" si="11"/>
        <v>2574924</v>
      </c>
      <c r="G125" s="177">
        <f t="shared" si="6"/>
        <v>64479015.100000001</v>
      </c>
      <c r="H125" s="177">
        <f t="shared" si="7"/>
        <v>2394095</v>
      </c>
      <c r="I125" s="354">
        <f t="shared" si="8"/>
        <v>0.21338152474735134</v>
      </c>
      <c r="J125" s="354">
        <f t="shared" si="9"/>
        <v>0.51819564384841355</v>
      </c>
    </row>
    <row r="126" spans="1:10" x14ac:dyDescent="0.25">
      <c r="A126" s="789" t="s">
        <v>851</v>
      </c>
      <c r="B126" s="328">
        <v>124</v>
      </c>
      <c r="C126" s="329">
        <v>250222.8</v>
      </c>
      <c r="D126" s="330">
        <v>20328</v>
      </c>
      <c r="E126" s="176">
        <f t="shared" si="10"/>
        <v>17741078.900000002</v>
      </c>
      <c r="F126" s="176">
        <f t="shared" si="11"/>
        <v>2595252</v>
      </c>
      <c r="G126" s="177">
        <f t="shared" si="6"/>
        <v>64228792.299999997</v>
      </c>
      <c r="H126" s="177">
        <f t="shared" si="7"/>
        <v>2373767</v>
      </c>
      <c r="I126" s="354">
        <f t="shared" si="8"/>
        <v>0.2164341439150633</v>
      </c>
      <c r="J126" s="354">
        <f t="shared" si="9"/>
        <v>0.52228659218248108</v>
      </c>
    </row>
    <row r="127" spans="1:10" x14ac:dyDescent="0.25">
      <c r="A127" s="789" t="s">
        <v>851</v>
      </c>
      <c r="B127" s="328">
        <v>125</v>
      </c>
      <c r="C127" s="329">
        <v>232954.40000000052</v>
      </c>
      <c r="D127" s="330">
        <v>18770</v>
      </c>
      <c r="E127" s="176">
        <f t="shared" si="10"/>
        <v>17974033.300000004</v>
      </c>
      <c r="F127" s="176">
        <f t="shared" si="11"/>
        <v>2614022</v>
      </c>
      <c r="G127" s="177">
        <f t="shared" si="6"/>
        <v>63995837.899999999</v>
      </c>
      <c r="H127" s="177">
        <f t="shared" si="7"/>
        <v>2354997</v>
      </c>
      <c r="I127" s="354">
        <f t="shared" si="8"/>
        <v>0.2192760954344406</v>
      </c>
      <c r="J127" s="354">
        <f t="shared" si="9"/>
        <v>0.52606399774281398</v>
      </c>
    </row>
    <row r="128" spans="1:10" x14ac:dyDescent="0.25">
      <c r="A128" s="789" t="s">
        <v>851</v>
      </c>
      <c r="B128" s="328">
        <v>126</v>
      </c>
      <c r="C128" s="329">
        <v>246759.20000000065</v>
      </c>
      <c r="D128" s="330">
        <v>19994</v>
      </c>
      <c r="E128" s="176">
        <f t="shared" si="10"/>
        <v>18220792.500000004</v>
      </c>
      <c r="F128" s="176">
        <f t="shared" si="11"/>
        <v>2634016</v>
      </c>
      <c r="G128" s="177">
        <f t="shared" si="6"/>
        <v>63749078.700000003</v>
      </c>
      <c r="H128" s="177">
        <f t="shared" si="7"/>
        <v>2335003</v>
      </c>
      <c r="I128" s="354">
        <f t="shared" si="8"/>
        <v>0.22228646005241012</v>
      </c>
      <c r="J128" s="354">
        <f t="shared" si="9"/>
        <v>0.5300877295900861</v>
      </c>
    </row>
    <row r="129" spans="1:10" x14ac:dyDescent="0.25">
      <c r="A129" s="789" t="s">
        <v>851</v>
      </c>
      <c r="B129" s="328">
        <v>127</v>
      </c>
      <c r="C129" s="329">
        <v>256018.80000000063</v>
      </c>
      <c r="D129" s="330">
        <v>20286</v>
      </c>
      <c r="E129" s="176">
        <f t="shared" si="10"/>
        <v>18476811.300000004</v>
      </c>
      <c r="F129" s="176">
        <f t="shared" si="11"/>
        <v>2654302</v>
      </c>
      <c r="G129" s="177">
        <f t="shared" si="6"/>
        <v>63493059.899999999</v>
      </c>
      <c r="H129" s="177">
        <f t="shared" si="7"/>
        <v>2314717</v>
      </c>
      <c r="I129" s="354">
        <f t="shared" si="8"/>
        <v>0.22540978812712839</v>
      </c>
      <c r="J129" s="354">
        <f t="shared" si="9"/>
        <v>0.53417022555156257</v>
      </c>
    </row>
    <row r="130" spans="1:10" x14ac:dyDescent="0.25">
      <c r="A130" s="789" t="s">
        <v>851</v>
      </c>
      <c r="B130" s="328">
        <v>128</v>
      </c>
      <c r="C130" s="329">
        <v>256462.30000000051</v>
      </c>
      <c r="D130" s="330">
        <v>20024</v>
      </c>
      <c r="E130" s="176">
        <f t="shared" si="10"/>
        <v>18733273.600000005</v>
      </c>
      <c r="F130" s="176">
        <f t="shared" si="11"/>
        <v>2674326</v>
      </c>
      <c r="G130" s="177">
        <f t="shared" si="6"/>
        <v>63236597.599999994</v>
      </c>
      <c r="H130" s="177">
        <f t="shared" si="7"/>
        <v>2294693</v>
      </c>
      <c r="I130" s="354">
        <f t="shared" si="8"/>
        <v>0.22853852672639072</v>
      </c>
      <c r="J130" s="354">
        <f t="shared" si="9"/>
        <v>0.53819999480782832</v>
      </c>
    </row>
    <row r="131" spans="1:10" x14ac:dyDescent="0.25">
      <c r="A131" s="789" t="s">
        <v>851</v>
      </c>
      <c r="B131" s="328">
        <v>129</v>
      </c>
      <c r="C131" s="329">
        <v>250838.50000000026</v>
      </c>
      <c r="D131" s="330">
        <v>19559</v>
      </c>
      <c r="E131" s="176">
        <f t="shared" si="10"/>
        <v>18984112.100000005</v>
      </c>
      <c r="F131" s="176">
        <f t="shared" si="11"/>
        <v>2693885</v>
      </c>
      <c r="G131" s="177">
        <f t="shared" ref="G131:G194" si="12">$E$2452-E131</f>
        <v>62985759.099999994</v>
      </c>
      <c r="H131" s="177">
        <f t="shared" ref="H131:H194" si="13">$F$2452-F131</f>
        <v>2275134</v>
      </c>
      <c r="I131" s="354">
        <f t="shared" ref="I131:I194" si="14">E131/$E$2452</f>
        <v>0.23159865719052153</v>
      </c>
      <c r="J131" s="354">
        <f t="shared" ref="J131:J194" si="15">F131/$F$2452</f>
        <v>0.54213618422469301</v>
      </c>
    </row>
    <row r="132" spans="1:10" x14ac:dyDescent="0.25">
      <c r="A132" s="789" t="s">
        <v>851</v>
      </c>
      <c r="B132" s="328">
        <v>130</v>
      </c>
      <c r="C132" s="329">
        <v>253390.4999999993</v>
      </c>
      <c r="D132" s="330">
        <v>19598</v>
      </c>
      <c r="E132" s="176">
        <f t="shared" ref="E132:E195" si="16">E131+C132</f>
        <v>19237502.600000005</v>
      </c>
      <c r="F132" s="176">
        <f t="shared" ref="F132:F195" si="17">F131+D132</f>
        <v>2713483</v>
      </c>
      <c r="G132" s="177">
        <f t="shared" si="12"/>
        <v>62732368.599999994</v>
      </c>
      <c r="H132" s="177">
        <f t="shared" si="13"/>
        <v>2255536</v>
      </c>
      <c r="I132" s="354">
        <f t="shared" si="14"/>
        <v>0.23468992104503886</v>
      </c>
      <c r="J132" s="354">
        <f t="shared" si="15"/>
        <v>0.54608022227324948</v>
      </c>
    </row>
    <row r="133" spans="1:10" x14ac:dyDescent="0.25">
      <c r="A133" s="789" t="s">
        <v>851</v>
      </c>
      <c r="B133" s="328">
        <v>131</v>
      </c>
      <c r="C133" s="329">
        <v>242110.69999999931</v>
      </c>
      <c r="D133" s="330">
        <v>18738</v>
      </c>
      <c r="E133" s="176">
        <f t="shared" si="16"/>
        <v>19479613.300000004</v>
      </c>
      <c r="F133" s="176">
        <f t="shared" si="17"/>
        <v>2732221</v>
      </c>
      <c r="G133" s="177">
        <f t="shared" si="12"/>
        <v>62490257.899999999</v>
      </c>
      <c r="H133" s="177">
        <f t="shared" si="13"/>
        <v>2236798</v>
      </c>
      <c r="I133" s="354">
        <f t="shared" si="14"/>
        <v>0.23764357580203205</v>
      </c>
      <c r="J133" s="354">
        <f t="shared" si="15"/>
        <v>0.5498511879306559</v>
      </c>
    </row>
    <row r="134" spans="1:10" x14ac:dyDescent="0.25">
      <c r="A134" s="789" t="s">
        <v>851</v>
      </c>
      <c r="B134" s="328">
        <v>132</v>
      </c>
      <c r="C134" s="329">
        <v>233959.99999999936</v>
      </c>
      <c r="D134" s="330">
        <v>17810</v>
      </c>
      <c r="E134" s="176">
        <f t="shared" si="16"/>
        <v>19713573.300000004</v>
      </c>
      <c r="F134" s="176">
        <f t="shared" si="17"/>
        <v>2750031</v>
      </c>
      <c r="G134" s="177">
        <f t="shared" si="12"/>
        <v>62256297.899999999</v>
      </c>
      <c r="H134" s="177">
        <f t="shared" si="13"/>
        <v>2218988</v>
      </c>
      <c r="I134" s="354">
        <f t="shared" si="14"/>
        <v>0.24049779524357731</v>
      </c>
      <c r="J134" s="354">
        <f t="shared" si="15"/>
        <v>0.5534353964031935</v>
      </c>
    </row>
    <row r="135" spans="1:10" x14ac:dyDescent="0.25">
      <c r="A135" s="789" t="s">
        <v>851</v>
      </c>
      <c r="B135" s="328">
        <v>133</v>
      </c>
      <c r="C135" s="329">
        <v>229624.09999999963</v>
      </c>
      <c r="D135" s="330">
        <v>17565</v>
      </c>
      <c r="E135" s="176">
        <f t="shared" si="16"/>
        <v>19943197.400000006</v>
      </c>
      <c r="F135" s="176">
        <f t="shared" si="17"/>
        <v>2767596</v>
      </c>
      <c r="G135" s="177">
        <f t="shared" si="12"/>
        <v>62026673.799999997</v>
      </c>
      <c r="H135" s="177">
        <f t="shared" si="13"/>
        <v>2201423</v>
      </c>
      <c r="I135" s="354">
        <f t="shared" si="14"/>
        <v>0.2432991184204765</v>
      </c>
      <c r="J135" s="354">
        <f t="shared" si="15"/>
        <v>0.55697029936894993</v>
      </c>
    </row>
    <row r="136" spans="1:10" x14ac:dyDescent="0.25">
      <c r="A136" s="789" t="s">
        <v>851</v>
      </c>
      <c r="B136" s="328">
        <v>134</v>
      </c>
      <c r="C136" s="329">
        <v>253129.39999999979</v>
      </c>
      <c r="D136" s="330">
        <v>19032</v>
      </c>
      <c r="E136" s="176">
        <f t="shared" si="16"/>
        <v>20196326.800000004</v>
      </c>
      <c r="F136" s="176">
        <f t="shared" si="17"/>
        <v>2786628</v>
      </c>
      <c r="G136" s="177">
        <f t="shared" si="12"/>
        <v>61773544.399999999</v>
      </c>
      <c r="H136" s="177">
        <f t="shared" si="13"/>
        <v>2182391</v>
      </c>
      <c r="I136" s="354">
        <f t="shared" si="14"/>
        <v>0.24638719695828928</v>
      </c>
      <c r="J136" s="354">
        <f t="shared" si="15"/>
        <v>0.56080043163449367</v>
      </c>
    </row>
    <row r="137" spans="1:10" x14ac:dyDescent="0.25">
      <c r="A137" s="789" t="s">
        <v>851</v>
      </c>
      <c r="B137" s="328">
        <v>135</v>
      </c>
      <c r="C137" s="329">
        <v>255932.09999999971</v>
      </c>
      <c r="D137" s="330">
        <v>19098</v>
      </c>
      <c r="E137" s="176">
        <f t="shared" si="16"/>
        <v>20452258.900000006</v>
      </c>
      <c r="F137" s="176">
        <f t="shared" si="17"/>
        <v>2805726</v>
      </c>
      <c r="G137" s="177">
        <f t="shared" si="12"/>
        <v>61517612.299999997</v>
      </c>
      <c r="H137" s="177">
        <f t="shared" si="13"/>
        <v>2163293</v>
      </c>
      <c r="I137" s="354">
        <f t="shared" si="14"/>
        <v>0.24950946732730753</v>
      </c>
      <c r="J137" s="354">
        <f t="shared" si="15"/>
        <v>0.56464384619982333</v>
      </c>
    </row>
    <row r="138" spans="1:10" x14ac:dyDescent="0.25">
      <c r="A138" s="789" t="s">
        <v>851</v>
      </c>
      <c r="B138" s="328">
        <v>136</v>
      </c>
      <c r="C138" s="329">
        <v>239578.80000000002</v>
      </c>
      <c r="D138" s="330">
        <v>17778</v>
      </c>
      <c r="E138" s="176">
        <f t="shared" si="16"/>
        <v>20691837.700000007</v>
      </c>
      <c r="F138" s="176">
        <f t="shared" si="17"/>
        <v>2823504</v>
      </c>
      <c r="G138" s="177">
        <f t="shared" si="12"/>
        <v>61278033.5</v>
      </c>
      <c r="H138" s="177">
        <f t="shared" si="13"/>
        <v>2145515</v>
      </c>
      <c r="I138" s="354">
        <f t="shared" si="14"/>
        <v>0.25243223390596237</v>
      </c>
      <c r="J138" s="354">
        <f t="shared" si="15"/>
        <v>0.56822161476943434</v>
      </c>
    </row>
    <row r="139" spans="1:10" x14ac:dyDescent="0.25">
      <c r="A139" s="789" t="s">
        <v>851</v>
      </c>
      <c r="B139" s="328">
        <v>137</v>
      </c>
      <c r="C139" s="329">
        <v>242108.70000000024</v>
      </c>
      <c r="D139" s="330">
        <v>18169</v>
      </c>
      <c r="E139" s="176">
        <f t="shared" si="16"/>
        <v>20933946.400000006</v>
      </c>
      <c r="F139" s="176">
        <f t="shared" si="17"/>
        <v>2841673</v>
      </c>
      <c r="G139" s="177">
        <f t="shared" si="12"/>
        <v>61035924.799999997</v>
      </c>
      <c r="H139" s="177">
        <f t="shared" si="13"/>
        <v>2127346</v>
      </c>
      <c r="I139" s="354">
        <f t="shared" si="14"/>
        <v>0.25538586426374676</v>
      </c>
      <c r="J139" s="354">
        <f t="shared" si="15"/>
        <v>0.57187807090292875</v>
      </c>
    </row>
    <row r="140" spans="1:10" x14ac:dyDescent="0.25">
      <c r="A140" s="789" t="s">
        <v>851</v>
      </c>
      <c r="B140" s="328">
        <v>138</v>
      </c>
      <c r="C140" s="329">
        <v>235809.60000000085</v>
      </c>
      <c r="D140" s="330">
        <v>17485</v>
      </c>
      <c r="E140" s="176">
        <f t="shared" si="16"/>
        <v>21169756.000000007</v>
      </c>
      <c r="F140" s="176">
        <f t="shared" si="17"/>
        <v>2859158</v>
      </c>
      <c r="G140" s="177">
        <f t="shared" si="12"/>
        <v>60800115.199999996</v>
      </c>
      <c r="H140" s="177">
        <f t="shared" si="13"/>
        <v>2109861</v>
      </c>
      <c r="I140" s="354">
        <f t="shared" si="14"/>
        <v>0.25826264809355959</v>
      </c>
      <c r="J140" s="354">
        <f t="shared" si="15"/>
        <v>0.57539687411136886</v>
      </c>
    </row>
    <row r="141" spans="1:10" x14ac:dyDescent="0.25">
      <c r="A141" s="789" t="s">
        <v>851</v>
      </c>
      <c r="B141" s="328">
        <v>139</v>
      </c>
      <c r="C141" s="329">
        <v>244925.30000000051</v>
      </c>
      <c r="D141" s="330">
        <v>17845</v>
      </c>
      <c r="E141" s="176">
        <f t="shared" si="16"/>
        <v>21414681.300000008</v>
      </c>
      <c r="F141" s="176">
        <f t="shared" si="17"/>
        <v>2877003</v>
      </c>
      <c r="G141" s="177">
        <f t="shared" si="12"/>
        <v>60555189.899999991</v>
      </c>
      <c r="H141" s="177">
        <f t="shared" si="13"/>
        <v>2092016</v>
      </c>
      <c r="I141" s="354">
        <f t="shared" si="14"/>
        <v>0.26125063985705038</v>
      </c>
      <c r="J141" s="354">
        <f t="shared" si="15"/>
        <v>0.57898812622773232</v>
      </c>
    </row>
    <row r="142" spans="1:10" x14ac:dyDescent="0.25">
      <c r="A142" s="789" t="s">
        <v>851</v>
      </c>
      <c r="B142" s="328">
        <v>140</v>
      </c>
      <c r="C142" s="329">
        <v>235379.3000000006</v>
      </c>
      <c r="D142" s="330">
        <v>17340</v>
      </c>
      <c r="E142" s="176">
        <f t="shared" si="16"/>
        <v>21650060.600000009</v>
      </c>
      <c r="F142" s="176">
        <f t="shared" si="17"/>
        <v>2894343</v>
      </c>
      <c r="G142" s="177">
        <f t="shared" si="12"/>
        <v>60319810.599999994</v>
      </c>
      <c r="H142" s="177">
        <f t="shared" si="13"/>
        <v>2074676</v>
      </c>
      <c r="I142" s="354">
        <f t="shared" si="14"/>
        <v>0.26412217419709705</v>
      </c>
      <c r="J142" s="354">
        <f t="shared" si="15"/>
        <v>0.58247774862603663</v>
      </c>
    </row>
    <row r="143" spans="1:10" x14ac:dyDescent="0.25">
      <c r="A143" s="789" t="s">
        <v>851</v>
      </c>
      <c r="B143" s="328">
        <v>141</v>
      </c>
      <c r="C143" s="329">
        <v>251975.30000000022</v>
      </c>
      <c r="D143" s="330">
        <v>18233</v>
      </c>
      <c r="E143" s="176">
        <f t="shared" si="16"/>
        <v>21902035.90000001</v>
      </c>
      <c r="F143" s="176">
        <f t="shared" si="17"/>
        <v>2912576</v>
      </c>
      <c r="G143" s="177">
        <f t="shared" si="12"/>
        <v>60067835.299999997</v>
      </c>
      <c r="H143" s="177">
        <f t="shared" si="13"/>
        <v>2056443</v>
      </c>
      <c r="I143" s="354">
        <f t="shared" si="14"/>
        <v>0.26719617317149097</v>
      </c>
      <c r="J143" s="354">
        <f t="shared" si="15"/>
        <v>0.586147084565384</v>
      </c>
    </row>
    <row r="144" spans="1:10" x14ac:dyDescent="0.25">
      <c r="A144" s="789" t="s">
        <v>851</v>
      </c>
      <c r="B144" s="328">
        <v>142</v>
      </c>
      <c r="C144" s="329">
        <v>260063.99999999968</v>
      </c>
      <c r="D144" s="330">
        <v>18541</v>
      </c>
      <c r="E144" s="176">
        <f t="shared" si="16"/>
        <v>22162099.90000001</v>
      </c>
      <c r="F144" s="176">
        <f t="shared" si="17"/>
        <v>2931117</v>
      </c>
      <c r="G144" s="177">
        <f t="shared" si="12"/>
        <v>59807771.299999997</v>
      </c>
      <c r="H144" s="177">
        <f t="shared" si="13"/>
        <v>2037902</v>
      </c>
      <c r="I144" s="354">
        <f t="shared" si="14"/>
        <v>0.27036885108586101</v>
      </c>
      <c r="J144" s="354">
        <f t="shared" si="15"/>
        <v>0.58987840457039908</v>
      </c>
    </row>
    <row r="145" spans="1:10" x14ac:dyDescent="0.25">
      <c r="A145" s="789" t="s">
        <v>851</v>
      </c>
      <c r="B145" s="328">
        <v>143</v>
      </c>
      <c r="C145" s="329">
        <v>263520.29999999958</v>
      </c>
      <c r="D145" s="330">
        <v>18497</v>
      </c>
      <c r="E145" s="176">
        <f t="shared" si="16"/>
        <v>22425620.20000001</v>
      </c>
      <c r="F145" s="176">
        <f t="shared" si="17"/>
        <v>2949614</v>
      </c>
      <c r="G145" s="177">
        <f t="shared" si="12"/>
        <v>59544250.999999993</v>
      </c>
      <c r="H145" s="177">
        <f t="shared" si="13"/>
        <v>2019405</v>
      </c>
      <c r="I145" s="354">
        <f t="shared" si="14"/>
        <v>0.27358369449286152</v>
      </c>
      <c r="J145" s="354">
        <f t="shared" si="15"/>
        <v>0.59360086970889026</v>
      </c>
    </row>
    <row r="146" spans="1:10" x14ac:dyDescent="0.25">
      <c r="A146" s="789" t="s">
        <v>851</v>
      </c>
      <c r="B146" s="328">
        <v>144</v>
      </c>
      <c r="C146" s="329">
        <v>265900.59999999934</v>
      </c>
      <c r="D146" s="330">
        <v>18981</v>
      </c>
      <c r="E146" s="176">
        <f t="shared" si="16"/>
        <v>22691520.800000008</v>
      </c>
      <c r="F146" s="176">
        <f t="shared" si="17"/>
        <v>2968595</v>
      </c>
      <c r="G146" s="177">
        <f t="shared" si="12"/>
        <v>59278350.399999991</v>
      </c>
      <c r="H146" s="177">
        <f t="shared" si="13"/>
        <v>2000424</v>
      </c>
      <c r="I146" s="354">
        <f t="shared" si="14"/>
        <v>0.27682757661817586</v>
      </c>
      <c r="J146" s="354">
        <f t="shared" si="15"/>
        <v>0.59742073837914489</v>
      </c>
    </row>
    <row r="147" spans="1:10" x14ac:dyDescent="0.25">
      <c r="A147" s="789" t="s">
        <v>851</v>
      </c>
      <c r="B147" s="328">
        <v>145</v>
      </c>
      <c r="C147" s="329">
        <v>262709.19999999931</v>
      </c>
      <c r="D147" s="330">
        <v>18675</v>
      </c>
      <c r="E147" s="176">
        <f t="shared" si="16"/>
        <v>22954230.000000007</v>
      </c>
      <c r="F147" s="176">
        <f t="shared" si="17"/>
        <v>2987270</v>
      </c>
      <c r="G147" s="177">
        <f t="shared" si="12"/>
        <v>59015641.199999996</v>
      </c>
      <c r="H147" s="177">
        <f t="shared" si="13"/>
        <v>1981749</v>
      </c>
      <c r="I147" s="354">
        <f t="shared" si="14"/>
        <v>0.28003252492606096</v>
      </c>
      <c r="J147" s="354">
        <f t="shared" si="15"/>
        <v>0.60117902547766466</v>
      </c>
    </row>
    <row r="148" spans="1:10" x14ac:dyDescent="0.25">
      <c r="A148" s="789" t="s">
        <v>851</v>
      </c>
      <c r="B148" s="328">
        <v>146</v>
      </c>
      <c r="C148" s="329">
        <v>246113.89999999962</v>
      </c>
      <c r="D148" s="330">
        <v>17544</v>
      </c>
      <c r="E148" s="176">
        <f t="shared" si="16"/>
        <v>23200343.900000006</v>
      </c>
      <c r="F148" s="176">
        <f t="shared" si="17"/>
        <v>3004814</v>
      </c>
      <c r="G148" s="177">
        <f t="shared" si="12"/>
        <v>58769527.299999997</v>
      </c>
      <c r="H148" s="177">
        <f t="shared" si="13"/>
        <v>1964205</v>
      </c>
      <c r="I148" s="354">
        <f t="shared" si="14"/>
        <v>0.28303501713932183</v>
      </c>
      <c r="J148" s="354">
        <f t="shared" si="15"/>
        <v>0.60470970225712561</v>
      </c>
    </row>
    <row r="149" spans="1:10" x14ac:dyDescent="0.25">
      <c r="A149" s="789" t="s">
        <v>851</v>
      </c>
      <c r="B149" s="328">
        <v>147</v>
      </c>
      <c r="C149" s="329">
        <v>245280.8</v>
      </c>
      <c r="D149" s="330">
        <v>17221</v>
      </c>
      <c r="E149" s="176">
        <f t="shared" si="16"/>
        <v>23445624.700000007</v>
      </c>
      <c r="F149" s="176">
        <f t="shared" si="17"/>
        <v>3022035</v>
      </c>
      <c r="G149" s="177">
        <f t="shared" si="12"/>
        <v>58524246.5</v>
      </c>
      <c r="H149" s="177">
        <f t="shared" si="13"/>
        <v>1946984</v>
      </c>
      <c r="I149" s="354">
        <f t="shared" si="14"/>
        <v>0.28602734586217093</v>
      </c>
      <c r="J149" s="354">
        <f t="shared" si="15"/>
        <v>0.60817537626642204</v>
      </c>
    </row>
    <row r="150" spans="1:10" x14ac:dyDescent="0.25">
      <c r="A150" s="789" t="s">
        <v>851</v>
      </c>
      <c r="B150" s="328">
        <v>148</v>
      </c>
      <c r="C150" s="329">
        <v>251544.50000000064</v>
      </c>
      <c r="D150" s="330">
        <v>17268</v>
      </c>
      <c r="E150" s="176">
        <f t="shared" si="16"/>
        <v>23697169.200000007</v>
      </c>
      <c r="F150" s="176">
        <f t="shared" si="17"/>
        <v>3039303</v>
      </c>
      <c r="G150" s="177">
        <f t="shared" si="12"/>
        <v>58272702</v>
      </c>
      <c r="H150" s="177">
        <f t="shared" si="13"/>
        <v>1929716</v>
      </c>
      <c r="I150" s="354">
        <f t="shared" si="14"/>
        <v>0.28909608924699648</v>
      </c>
      <c r="J150" s="354">
        <f t="shared" si="15"/>
        <v>0.61165050888314176</v>
      </c>
    </row>
    <row r="151" spans="1:10" x14ac:dyDescent="0.25">
      <c r="A151" s="789" t="s">
        <v>851</v>
      </c>
      <c r="B151" s="328">
        <v>149</v>
      </c>
      <c r="C151" s="329">
        <v>262429.30000000069</v>
      </c>
      <c r="D151" s="330">
        <v>18037</v>
      </c>
      <c r="E151" s="176">
        <f t="shared" si="16"/>
        <v>23959598.500000007</v>
      </c>
      <c r="F151" s="176">
        <f t="shared" si="17"/>
        <v>3057340</v>
      </c>
      <c r="G151" s="177">
        <f t="shared" si="12"/>
        <v>58010272.699999996</v>
      </c>
      <c r="H151" s="177">
        <f t="shared" si="13"/>
        <v>1911679</v>
      </c>
      <c r="I151" s="354">
        <f t="shared" si="14"/>
        <v>0.29229762288561467</v>
      </c>
      <c r="J151" s="354">
        <f t="shared" si="15"/>
        <v>0.61528040041706422</v>
      </c>
    </row>
    <row r="152" spans="1:10" x14ac:dyDescent="0.25">
      <c r="A152" s="789" t="s">
        <v>851</v>
      </c>
      <c r="B152" s="328">
        <v>150</v>
      </c>
      <c r="C152" s="329">
        <v>257975.10000000053</v>
      </c>
      <c r="D152" s="330">
        <v>17771</v>
      </c>
      <c r="E152" s="176">
        <f t="shared" si="16"/>
        <v>24217573.600000009</v>
      </c>
      <c r="F152" s="176">
        <f t="shared" si="17"/>
        <v>3075111</v>
      </c>
      <c r="G152" s="177">
        <f t="shared" si="12"/>
        <v>57752297.599999994</v>
      </c>
      <c r="H152" s="177">
        <f t="shared" si="13"/>
        <v>1893908</v>
      </c>
      <c r="I152" s="354">
        <f t="shared" si="14"/>
        <v>0.29544481704638825</v>
      </c>
      <c r="J152" s="354">
        <f t="shared" si="15"/>
        <v>0.61885676025791003</v>
      </c>
    </row>
    <row r="153" spans="1:10" x14ac:dyDescent="0.25">
      <c r="A153" s="789" t="s">
        <v>851</v>
      </c>
      <c r="B153" s="328">
        <v>151</v>
      </c>
      <c r="C153" s="329">
        <v>273822.70000000054</v>
      </c>
      <c r="D153" s="330">
        <v>18620</v>
      </c>
      <c r="E153" s="176">
        <f t="shared" si="16"/>
        <v>24491396.300000008</v>
      </c>
      <c r="F153" s="176">
        <f t="shared" si="17"/>
        <v>3093731</v>
      </c>
      <c r="G153" s="177">
        <f t="shared" si="12"/>
        <v>57478474.899999991</v>
      </c>
      <c r="H153" s="177">
        <f t="shared" si="13"/>
        <v>1875288</v>
      </c>
      <c r="I153" s="354">
        <f t="shared" si="14"/>
        <v>0.29878534565758846</v>
      </c>
      <c r="J153" s="354">
        <f t="shared" si="15"/>
        <v>0.622603978773275</v>
      </c>
    </row>
    <row r="154" spans="1:10" x14ac:dyDescent="0.25">
      <c r="A154" s="789" t="s">
        <v>851</v>
      </c>
      <c r="B154" s="328">
        <v>152</v>
      </c>
      <c r="C154" s="329">
        <v>256987.30000000008</v>
      </c>
      <c r="D154" s="330">
        <v>17339</v>
      </c>
      <c r="E154" s="176">
        <f t="shared" si="16"/>
        <v>24748383.600000009</v>
      </c>
      <c r="F154" s="176">
        <f t="shared" si="17"/>
        <v>3111070</v>
      </c>
      <c r="G154" s="177">
        <f t="shared" si="12"/>
        <v>57221487.599999994</v>
      </c>
      <c r="H154" s="177">
        <f t="shared" si="13"/>
        <v>1857949</v>
      </c>
      <c r="I154" s="354">
        <f t="shared" si="14"/>
        <v>0.30192048904915209</v>
      </c>
      <c r="J154" s="354">
        <f t="shared" si="15"/>
        <v>0.62609339992461288</v>
      </c>
    </row>
    <row r="155" spans="1:10" x14ac:dyDescent="0.25">
      <c r="A155" s="789" t="s">
        <v>851</v>
      </c>
      <c r="B155" s="328">
        <v>153</v>
      </c>
      <c r="C155" s="329">
        <v>238028.69999999966</v>
      </c>
      <c r="D155" s="330">
        <v>16114</v>
      </c>
      <c r="E155" s="176">
        <f t="shared" si="16"/>
        <v>24986412.300000008</v>
      </c>
      <c r="F155" s="176">
        <f t="shared" si="17"/>
        <v>3127184</v>
      </c>
      <c r="G155" s="177">
        <f t="shared" si="12"/>
        <v>56983458.899999991</v>
      </c>
      <c r="H155" s="177">
        <f t="shared" si="13"/>
        <v>1841835</v>
      </c>
      <c r="I155" s="354">
        <f t="shared" si="14"/>
        <v>0.30482434502105216</v>
      </c>
      <c r="J155" s="354">
        <f t="shared" si="15"/>
        <v>0.62933629354204523</v>
      </c>
    </row>
    <row r="156" spans="1:10" x14ac:dyDescent="0.25">
      <c r="A156" s="789" t="s">
        <v>851</v>
      </c>
      <c r="B156" s="328">
        <v>154</v>
      </c>
      <c r="C156" s="329">
        <v>257406.49999999983</v>
      </c>
      <c r="D156" s="330">
        <v>17309</v>
      </c>
      <c r="E156" s="176">
        <f t="shared" si="16"/>
        <v>25243818.800000008</v>
      </c>
      <c r="F156" s="176">
        <f t="shared" si="17"/>
        <v>3144493</v>
      </c>
      <c r="G156" s="177">
        <f t="shared" si="12"/>
        <v>56726052.399999991</v>
      </c>
      <c r="H156" s="177">
        <f t="shared" si="13"/>
        <v>1824526</v>
      </c>
      <c r="I156" s="354">
        <f t="shared" si="14"/>
        <v>0.30796460248677332</v>
      </c>
      <c r="J156" s="354">
        <f t="shared" si="15"/>
        <v>0.63281967728438948</v>
      </c>
    </row>
    <row r="157" spans="1:10" x14ac:dyDescent="0.25">
      <c r="A157" s="789" t="s">
        <v>851</v>
      </c>
      <c r="B157" s="328">
        <v>155</v>
      </c>
      <c r="C157" s="329">
        <v>264513.89999999944</v>
      </c>
      <c r="D157" s="330">
        <v>17512</v>
      </c>
      <c r="E157" s="176">
        <f t="shared" si="16"/>
        <v>25508332.700000007</v>
      </c>
      <c r="F157" s="176">
        <f t="shared" si="17"/>
        <v>3162005</v>
      </c>
      <c r="G157" s="177">
        <f t="shared" si="12"/>
        <v>56461538.5</v>
      </c>
      <c r="H157" s="177">
        <f t="shared" si="13"/>
        <v>1807014</v>
      </c>
      <c r="I157" s="354">
        <f t="shared" si="14"/>
        <v>0.31119156742068915</v>
      </c>
      <c r="J157" s="354">
        <f t="shared" si="15"/>
        <v>0.63634391416092395</v>
      </c>
    </row>
    <row r="158" spans="1:10" x14ac:dyDescent="0.25">
      <c r="A158" s="789" t="s">
        <v>851</v>
      </c>
      <c r="B158" s="328">
        <v>156</v>
      </c>
      <c r="C158" s="329">
        <v>255643.69999999946</v>
      </c>
      <c r="D158" s="330">
        <v>16870</v>
      </c>
      <c r="E158" s="176">
        <f t="shared" si="16"/>
        <v>25763976.400000006</v>
      </c>
      <c r="F158" s="176">
        <f t="shared" si="17"/>
        <v>3178875</v>
      </c>
      <c r="G158" s="177">
        <f t="shared" si="12"/>
        <v>56205894.799999997</v>
      </c>
      <c r="H158" s="177">
        <f t="shared" si="13"/>
        <v>1790144</v>
      </c>
      <c r="I158" s="354">
        <f t="shared" si="14"/>
        <v>0.31431031942380316</v>
      </c>
      <c r="J158" s="354">
        <f t="shared" si="15"/>
        <v>0.63973895048499507</v>
      </c>
    </row>
    <row r="159" spans="1:10" x14ac:dyDescent="0.25">
      <c r="A159" s="789" t="s">
        <v>851</v>
      </c>
      <c r="B159" s="328">
        <v>157</v>
      </c>
      <c r="C159" s="329">
        <v>245367.39999999909</v>
      </c>
      <c r="D159" s="330">
        <v>16406</v>
      </c>
      <c r="E159" s="176">
        <f t="shared" si="16"/>
        <v>26009343.800000004</v>
      </c>
      <c r="F159" s="176">
        <f t="shared" si="17"/>
        <v>3195281</v>
      </c>
      <c r="G159" s="177">
        <f t="shared" si="12"/>
        <v>55960527.399999999</v>
      </c>
      <c r="H159" s="177">
        <f t="shared" si="13"/>
        <v>1773738</v>
      </c>
      <c r="I159" s="354">
        <f t="shared" si="14"/>
        <v>0.31730370463239183</v>
      </c>
      <c r="J159" s="354">
        <f t="shared" si="15"/>
        <v>0.64304060821663189</v>
      </c>
    </row>
    <row r="160" spans="1:10" x14ac:dyDescent="0.25">
      <c r="A160" s="789" t="s">
        <v>851</v>
      </c>
      <c r="B160" s="328">
        <v>158</v>
      </c>
      <c r="C160" s="329">
        <v>249315.49999999983</v>
      </c>
      <c r="D160" s="330">
        <v>16489</v>
      </c>
      <c r="E160" s="176">
        <f t="shared" si="16"/>
        <v>26258659.300000004</v>
      </c>
      <c r="F160" s="176">
        <f t="shared" si="17"/>
        <v>3211770</v>
      </c>
      <c r="G160" s="177">
        <f t="shared" si="12"/>
        <v>55711211.899999999</v>
      </c>
      <c r="H160" s="177">
        <f t="shared" si="13"/>
        <v>1757249</v>
      </c>
      <c r="I160" s="354">
        <f t="shared" si="14"/>
        <v>0.32034525509904671</v>
      </c>
      <c r="J160" s="354">
        <f t="shared" si="15"/>
        <v>0.6463589694464843</v>
      </c>
    </row>
    <row r="161" spans="1:10" x14ac:dyDescent="0.25">
      <c r="A161" s="789" t="s">
        <v>851</v>
      </c>
      <c r="B161" s="328">
        <v>159</v>
      </c>
      <c r="C161" s="329">
        <v>241799.20000000019</v>
      </c>
      <c r="D161" s="330">
        <v>15829</v>
      </c>
      <c r="E161" s="176">
        <f t="shared" si="16"/>
        <v>26500458.500000004</v>
      </c>
      <c r="F161" s="176">
        <f t="shared" si="17"/>
        <v>3227599</v>
      </c>
      <c r="G161" s="177">
        <f t="shared" si="12"/>
        <v>55469412.700000003</v>
      </c>
      <c r="H161" s="177">
        <f t="shared" si="13"/>
        <v>1741420</v>
      </c>
      <c r="I161" s="354">
        <f t="shared" si="14"/>
        <v>0.32329510967927449</v>
      </c>
      <c r="J161" s="354">
        <f t="shared" si="15"/>
        <v>0.64954450767847738</v>
      </c>
    </row>
    <row r="162" spans="1:10" x14ac:dyDescent="0.25">
      <c r="A162" s="789" t="s">
        <v>851</v>
      </c>
      <c r="B162" s="328">
        <v>160</v>
      </c>
      <c r="C162" s="329">
        <v>226915.50000000012</v>
      </c>
      <c r="D162" s="330">
        <v>14811</v>
      </c>
      <c r="E162" s="176">
        <f t="shared" si="16"/>
        <v>26727374.000000004</v>
      </c>
      <c r="F162" s="176">
        <f t="shared" si="17"/>
        <v>3242410</v>
      </c>
      <c r="G162" s="177">
        <f t="shared" si="12"/>
        <v>55242497.200000003</v>
      </c>
      <c r="H162" s="177">
        <f t="shared" si="13"/>
        <v>1726609</v>
      </c>
      <c r="I162" s="354">
        <f t="shared" si="14"/>
        <v>0.32606338900774073</v>
      </c>
      <c r="J162" s="354">
        <f t="shared" si="15"/>
        <v>0.65252517649862074</v>
      </c>
    </row>
    <row r="163" spans="1:10" x14ac:dyDescent="0.25">
      <c r="A163" s="789" t="s">
        <v>851</v>
      </c>
      <c r="B163" s="328">
        <v>161</v>
      </c>
      <c r="C163" s="329">
        <v>226425.90000000046</v>
      </c>
      <c r="D163" s="330">
        <v>14925</v>
      </c>
      <c r="E163" s="176">
        <f t="shared" si="16"/>
        <v>26953799.900000006</v>
      </c>
      <c r="F163" s="176">
        <f t="shared" si="17"/>
        <v>3257335</v>
      </c>
      <c r="G163" s="177">
        <f t="shared" si="12"/>
        <v>55016071.299999997</v>
      </c>
      <c r="H163" s="177">
        <f t="shared" si="13"/>
        <v>1711684</v>
      </c>
      <c r="I163" s="354">
        <f t="shared" si="14"/>
        <v>0.32882569540990086</v>
      </c>
      <c r="J163" s="354">
        <f t="shared" si="15"/>
        <v>0.65552878747293986</v>
      </c>
    </row>
    <row r="164" spans="1:10" x14ac:dyDescent="0.25">
      <c r="A164" s="789" t="s">
        <v>851</v>
      </c>
      <c r="B164" s="328">
        <v>162</v>
      </c>
      <c r="C164" s="329">
        <v>247191.30000000034</v>
      </c>
      <c r="D164" s="330">
        <v>16159</v>
      </c>
      <c r="E164" s="176">
        <f t="shared" si="16"/>
        <v>27200991.200000007</v>
      </c>
      <c r="F164" s="176">
        <f t="shared" si="17"/>
        <v>3273494</v>
      </c>
      <c r="G164" s="177">
        <f t="shared" si="12"/>
        <v>54768880</v>
      </c>
      <c r="H164" s="177">
        <f t="shared" si="13"/>
        <v>1695525</v>
      </c>
      <c r="I164" s="354">
        <f t="shared" si="14"/>
        <v>0.33184133147692446</v>
      </c>
      <c r="J164" s="354">
        <f t="shared" si="15"/>
        <v>0.65878073720386254</v>
      </c>
    </row>
    <row r="165" spans="1:10" x14ac:dyDescent="0.25">
      <c r="A165" s="789" t="s">
        <v>851</v>
      </c>
      <c r="B165" s="328">
        <v>163</v>
      </c>
      <c r="C165" s="329">
        <v>243169.60000000038</v>
      </c>
      <c r="D165" s="330">
        <v>15448</v>
      </c>
      <c r="E165" s="176">
        <f t="shared" si="16"/>
        <v>27444160.800000008</v>
      </c>
      <c r="F165" s="176">
        <f t="shared" si="17"/>
        <v>3288942</v>
      </c>
      <c r="G165" s="177">
        <f t="shared" si="12"/>
        <v>54525710.399999991</v>
      </c>
      <c r="H165" s="177">
        <f t="shared" si="13"/>
        <v>1680077</v>
      </c>
      <c r="I165" s="354">
        <f t="shared" si="14"/>
        <v>0.3348079043949993</v>
      </c>
      <c r="J165" s="354">
        <f t="shared" si="15"/>
        <v>0.6618896003416368</v>
      </c>
    </row>
    <row r="166" spans="1:10" x14ac:dyDescent="0.25">
      <c r="A166" s="789" t="s">
        <v>851</v>
      </c>
      <c r="B166" s="328">
        <v>164</v>
      </c>
      <c r="C166" s="329">
        <v>237464.70000000045</v>
      </c>
      <c r="D166" s="330">
        <v>15333</v>
      </c>
      <c r="E166" s="176">
        <f t="shared" si="16"/>
        <v>27681625.500000007</v>
      </c>
      <c r="F166" s="176">
        <f t="shared" si="17"/>
        <v>3304275</v>
      </c>
      <c r="G166" s="177">
        <f t="shared" si="12"/>
        <v>54288245.699999996</v>
      </c>
      <c r="H166" s="177">
        <f t="shared" si="13"/>
        <v>1664744</v>
      </c>
      <c r="I166" s="354">
        <f t="shared" si="14"/>
        <v>0.33770487979002711</v>
      </c>
      <c r="J166" s="354">
        <f t="shared" si="15"/>
        <v>0.66497532007826898</v>
      </c>
    </row>
    <row r="167" spans="1:10" x14ac:dyDescent="0.25">
      <c r="A167" s="789" t="s">
        <v>851</v>
      </c>
      <c r="B167" s="328">
        <v>165</v>
      </c>
      <c r="C167" s="329">
        <v>230669.39999999959</v>
      </c>
      <c r="D167" s="330">
        <v>14750</v>
      </c>
      <c r="E167" s="176">
        <f t="shared" si="16"/>
        <v>27912294.900000006</v>
      </c>
      <c r="F167" s="176">
        <f t="shared" si="17"/>
        <v>3319025</v>
      </c>
      <c r="G167" s="177">
        <f t="shared" si="12"/>
        <v>54057576.299999997</v>
      </c>
      <c r="H167" s="177">
        <f t="shared" si="13"/>
        <v>1649994</v>
      </c>
      <c r="I167" s="354">
        <f t="shared" si="14"/>
        <v>0.34051895521338826</v>
      </c>
      <c r="J167" s="354">
        <f t="shared" si="15"/>
        <v>0.66794371283345866</v>
      </c>
    </row>
    <row r="168" spans="1:10" x14ac:dyDescent="0.25">
      <c r="A168" s="789" t="s">
        <v>851</v>
      </c>
      <c r="B168" s="328">
        <v>166</v>
      </c>
      <c r="C168" s="329">
        <v>230743.79999999914</v>
      </c>
      <c r="D168" s="330">
        <v>14651</v>
      </c>
      <c r="E168" s="176">
        <f t="shared" si="16"/>
        <v>28143038.700000007</v>
      </c>
      <c r="F168" s="176">
        <f t="shared" si="17"/>
        <v>3333676</v>
      </c>
      <c r="G168" s="177">
        <f t="shared" si="12"/>
        <v>53826832.5</v>
      </c>
      <c r="H168" s="177">
        <f t="shared" si="13"/>
        <v>1635343</v>
      </c>
      <c r="I168" s="354">
        <f t="shared" si="14"/>
        <v>0.34333393828731557</v>
      </c>
      <c r="J168" s="354">
        <f t="shared" si="15"/>
        <v>0.67089218213896951</v>
      </c>
    </row>
    <row r="169" spans="1:10" x14ac:dyDescent="0.25">
      <c r="A169" s="789" t="s">
        <v>851</v>
      </c>
      <c r="B169" s="328">
        <v>167</v>
      </c>
      <c r="C169" s="329">
        <v>216233.19999999937</v>
      </c>
      <c r="D169" s="330">
        <v>13787</v>
      </c>
      <c r="E169" s="176">
        <f t="shared" si="16"/>
        <v>28359271.900000006</v>
      </c>
      <c r="F169" s="176">
        <f t="shared" si="17"/>
        <v>3347463</v>
      </c>
      <c r="G169" s="177">
        <f t="shared" si="12"/>
        <v>53610599.299999997</v>
      </c>
      <c r="H169" s="177">
        <f t="shared" si="13"/>
        <v>1621556</v>
      </c>
      <c r="I169" s="354">
        <f t="shared" si="14"/>
        <v>0.34597189778187676</v>
      </c>
      <c r="J169" s="354">
        <f t="shared" si="15"/>
        <v>0.67366677406546438</v>
      </c>
    </row>
    <row r="170" spans="1:10" x14ac:dyDescent="0.25">
      <c r="A170" s="789" t="s">
        <v>851</v>
      </c>
      <c r="B170" s="328">
        <v>168</v>
      </c>
      <c r="C170" s="329">
        <v>229537.99999999942</v>
      </c>
      <c r="D170" s="330">
        <v>14515</v>
      </c>
      <c r="E170" s="176">
        <f t="shared" si="16"/>
        <v>28588809.900000006</v>
      </c>
      <c r="F170" s="176">
        <f t="shared" si="17"/>
        <v>3361978</v>
      </c>
      <c r="G170" s="177">
        <f t="shared" si="12"/>
        <v>53381061.299999997</v>
      </c>
      <c r="H170" s="177">
        <f t="shared" si="13"/>
        <v>1607041</v>
      </c>
      <c r="I170" s="354">
        <f t="shared" si="14"/>
        <v>0.34877217057283855</v>
      </c>
      <c r="J170" s="354">
        <f t="shared" si="15"/>
        <v>0.67658787378353757</v>
      </c>
    </row>
    <row r="171" spans="1:10" x14ac:dyDescent="0.25">
      <c r="A171" s="789" t="s">
        <v>851</v>
      </c>
      <c r="B171" s="328">
        <v>169</v>
      </c>
      <c r="C171" s="329">
        <v>233756.89999999985</v>
      </c>
      <c r="D171" s="330">
        <v>14831</v>
      </c>
      <c r="E171" s="176">
        <f t="shared" si="16"/>
        <v>28822566.800000004</v>
      </c>
      <c r="F171" s="176">
        <f t="shared" si="17"/>
        <v>3376809</v>
      </c>
      <c r="G171" s="177">
        <f t="shared" si="12"/>
        <v>53147304.399999999</v>
      </c>
      <c r="H171" s="177">
        <f t="shared" si="13"/>
        <v>1592210</v>
      </c>
      <c r="I171" s="354">
        <f t="shared" si="14"/>
        <v>0.3516239122747335</v>
      </c>
      <c r="J171" s="354">
        <f t="shared" si="15"/>
        <v>0.67957256754300999</v>
      </c>
    </row>
    <row r="172" spans="1:10" x14ac:dyDescent="0.25">
      <c r="A172" s="789" t="s">
        <v>851</v>
      </c>
      <c r="B172" s="328">
        <v>170</v>
      </c>
      <c r="C172" s="329">
        <v>241308.30000000002</v>
      </c>
      <c r="D172" s="330">
        <v>15125</v>
      </c>
      <c r="E172" s="176">
        <f t="shared" si="16"/>
        <v>29063875.100000005</v>
      </c>
      <c r="F172" s="176">
        <f t="shared" si="17"/>
        <v>3391934</v>
      </c>
      <c r="G172" s="177">
        <f t="shared" si="12"/>
        <v>52905996.099999994</v>
      </c>
      <c r="H172" s="177">
        <f t="shared" si="13"/>
        <v>1577085</v>
      </c>
      <c r="I172" s="354">
        <f t="shared" si="14"/>
        <v>0.35456777806916945</v>
      </c>
      <c r="J172" s="354">
        <f t="shared" si="15"/>
        <v>0.68261642791061983</v>
      </c>
    </row>
    <row r="173" spans="1:10" x14ac:dyDescent="0.25">
      <c r="A173" s="789" t="s">
        <v>851</v>
      </c>
      <c r="B173" s="328">
        <v>171</v>
      </c>
      <c r="C173" s="329">
        <v>234589.30000000075</v>
      </c>
      <c r="D173" s="330">
        <v>14640</v>
      </c>
      <c r="E173" s="176">
        <f t="shared" si="16"/>
        <v>29298464.400000006</v>
      </c>
      <c r="F173" s="176">
        <f t="shared" si="17"/>
        <v>3406574</v>
      </c>
      <c r="G173" s="177">
        <f t="shared" si="12"/>
        <v>52671406.799999997</v>
      </c>
      <c r="H173" s="177">
        <f t="shared" si="13"/>
        <v>1562445</v>
      </c>
      <c r="I173" s="354">
        <f t="shared" si="14"/>
        <v>0.35742967472175319</v>
      </c>
      <c r="J173" s="354">
        <f t="shared" si="15"/>
        <v>0.68556268349949956</v>
      </c>
    </row>
    <row r="174" spans="1:10" x14ac:dyDescent="0.25">
      <c r="A174" s="789" t="s">
        <v>851</v>
      </c>
      <c r="B174" s="328">
        <v>172</v>
      </c>
      <c r="C174" s="329">
        <v>237747.50000000064</v>
      </c>
      <c r="D174" s="330">
        <v>14856</v>
      </c>
      <c r="E174" s="176">
        <f t="shared" si="16"/>
        <v>29536211.900000006</v>
      </c>
      <c r="F174" s="176">
        <f t="shared" si="17"/>
        <v>3421430</v>
      </c>
      <c r="G174" s="177">
        <f t="shared" si="12"/>
        <v>52433659.299999997</v>
      </c>
      <c r="H174" s="177">
        <f t="shared" si="13"/>
        <v>1547589</v>
      </c>
      <c r="I174" s="354">
        <f t="shared" si="14"/>
        <v>0.36033010016490064</v>
      </c>
      <c r="J174" s="354">
        <f t="shared" si="15"/>
        <v>0.68855240843313337</v>
      </c>
    </row>
    <row r="175" spans="1:10" x14ac:dyDescent="0.25">
      <c r="A175" s="789" t="s">
        <v>851</v>
      </c>
      <c r="B175" s="328">
        <v>173</v>
      </c>
      <c r="C175" s="329">
        <v>228799.80000000092</v>
      </c>
      <c r="D175" s="330">
        <v>14076</v>
      </c>
      <c r="E175" s="176">
        <f t="shared" si="16"/>
        <v>29765011.700000007</v>
      </c>
      <c r="F175" s="176">
        <f t="shared" si="17"/>
        <v>3435506</v>
      </c>
      <c r="G175" s="177">
        <f t="shared" si="12"/>
        <v>52204859.5</v>
      </c>
      <c r="H175" s="177">
        <f t="shared" si="13"/>
        <v>1533513</v>
      </c>
      <c r="I175" s="354">
        <f t="shared" si="14"/>
        <v>0.36312136720790655</v>
      </c>
      <c r="J175" s="354">
        <f t="shared" si="15"/>
        <v>0.69138516073293343</v>
      </c>
    </row>
    <row r="176" spans="1:10" x14ac:dyDescent="0.25">
      <c r="A176" s="789" t="s">
        <v>851</v>
      </c>
      <c r="B176" s="328">
        <v>174</v>
      </c>
      <c r="C176" s="329">
        <v>226307.30000000057</v>
      </c>
      <c r="D176" s="330">
        <v>14070</v>
      </c>
      <c r="E176" s="176">
        <f t="shared" si="16"/>
        <v>29991319.000000007</v>
      </c>
      <c r="F176" s="176">
        <f t="shared" si="17"/>
        <v>3449576</v>
      </c>
      <c r="G176" s="177">
        <f t="shared" si="12"/>
        <v>51978552.199999996</v>
      </c>
      <c r="H176" s="177">
        <f t="shared" si="13"/>
        <v>1519443</v>
      </c>
      <c r="I176" s="354">
        <f t="shared" si="14"/>
        <v>0.36588222673698684</v>
      </c>
      <c r="J176" s="354">
        <f t="shared" si="15"/>
        <v>0.69421670555093473</v>
      </c>
    </row>
    <row r="177" spans="1:10" x14ac:dyDescent="0.25">
      <c r="A177" s="789" t="s">
        <v>851</v>
      </c>
      <c r="B177" s="328">
        <v>175</v>
      </c>
      <c r="C177" s="329">
        <v>216915.10000000003</v>
      </c>
      <c r="D177" s="330">
        <v>13346</v>
      </c>
      <c r="E177" s="176">
        <f t="shared" si="16"/>
        <v>30208234.100000009</v>
      </c>
      <c r="F177" s="176">
        <f t="shared" si="17"/>
        <v>3462922</v>
      </c>
      <c r="G177" s="177">
        <f t="shared" si="12"/>
        <v>51761637.099999994</v>
      </c>
      <c r="H177" s="177">
        <f t="shared" si="13"/>
        <v>1506097</v>
      </c>
      <c r="I177" s="354">
        <f t="shared" si="14"/>
        <v>0.3685285051417771</v>
      </c>
      <c r="J177" s="354">
        <f t="shared" si="15"/>
        <v>0.69690254756522363</v>
      </c>
    </row>
    <row r="178" spans="1:10" x14ac:dyDescent="0.25">
      <c r="A178" s="789" t="s">
        <v>851</v>
      </c>
      <c r="B178" s="328">
        <v>176</v>
      </c>
      <c r="C178" s="329">
        <v>234541.40000000023</v>
      </c>
      <c r="D178" s="330">
        <v>14504</v>
      </c>
      <c r="E178" s="176">
        <f t="shared" si="16"/>
        <v>30442775.500000007</v>
      </c>
      <c r="F178" s="176">
        <f t="shared" si="17"/>
        <v>3477426</v>
      </c>
      <c r="G178" s="177">
        <f t="shared" si="12"/>
        <v>51527095.699999996</v>
      </c>
      <c r="H178" s="177">
        <f t="shared" si="13"/>
        <v>1491593</v>
      </c>
      <c r="I178" s="354">
        <f t="shared" si="14"/>
        <v>0.37138981743331084</v>
      </c>
      <c r="J178" s="354">
        <f t="shared" si="15"/>
        <v>0.69982143356666582</v>
      </c>
    </row>
    <row r="179" spans="1:10" x14ac:dyDescent="0.25">
      <c r="A179" s="789" t="s">
        <v>851</v>
      </c>
      <c r="B179" s="328">
        <v>177</v>
      </c>
      <c r="C179" s="329">
        <v>222843.3999999995</v>
      </c>
      <c r="D179" s="330">
        <v>13724</v>
      </c>
      <c r="E179" s="176">
        <f t="shared" si="16"/>
        <v>30665618.900000006</v>
      </c>
      <c r="F179" s="176">
        <f t="shared" si="17"/>
        <v>3491150</v>
      </c>
      <c r="G179" s="177">
        <f t="shared" si="12"/>
        <v>51304252.299999997</v>
      </c>
      <c r="H179" s="177">
        <f t="shared" si="13"/>
        <v>1477869</v>
      </c>
      <c r="I179" s="354">
        <f t="shared" si="14"/>
        <v>0.37410841875276735</v>
      </c>
      <c r="J179" s="354">
        <f t="shared" si="15"/>
        <v>0.70258334693427416</v>
      </c>
    </row>
    <row r="180" spans="1:10" x14ac:dyDescent="0.25">
      <c r="A180" s="789" t="s">
        <v>851</v>
      </c>
      <c r="B180" s="328">
        <v>178</v>
      </c>
      <c r="C180" s="329">
        <v>227375.29999999877</v>
      </c>
      <c r="D180" s="330">
        <v>13858</v>
      </c>
      <c r="E180" s="176">
        <f t="shared" si="16"/>
        <v>30892994.200000003</v>
      </c>
      <c r="F180" s="176">
        <f t="shared" si="17"/>
        <v>3505008</v>
      </c>
      <c r="G180" s="177">
        <f t="shared" si="12"/>
        <v>51076877</v>
      </c>
      <c r="H180" s="177">
        <f t="shared" si="13"/>
        <v>1464011</v>
      </c>
      <c r="I180" s="354">
        <f t="shared" si="14"/>
        <v>0.37688230745932905</v>
      </c>
      <c r="J180" s="354">
        <f t="shared" si="15"/>
        <v>0.7053722273953873</v>
      </c>
    </row>
    <row r="181" spans="1:10" x14ac:dyDescent="0.25">
      <c r="A181" s="789" t="s">
        <v>851</v>
      </c>
      <c r="B181" s="328">
        <v>179</v>
      </c>
      <c r="C181" s="329">
        <v>214917.69999999914</v>
      </c>
      <c r="D181" s="330">
        <v>12924</v>
      </c>
      <c r="E181" s="176">
        <f t="shared" si="16"/>
        <v>31107911.900000002</v>
      </c>
      <c r="F181" s="176">
        <f t="shared" si="17"/>
        <v>3517932</v>
      </c>
      <c r="G181" s="177">
        <f t="shared" si="12"/>
        <v>50861959.299999997</v>
      </c>
      <c r="H181" s="177">
        <f t="shared" si="13"/>
        <v>1451087</v>
      </c>
      <c r="I181" s="354">
        <f t="shared" si="14"/>
        <v>0.37950421837432385</v>
      </c>
      <c r="J181" s="354">
        <f t="shared" si="15"/>
        <v>0.70797314318983284</v>
      </c>
    </row>
    <row r="182" spans="1:10" x14ac:dyDescent="0.25">
      <c r="A182" s="789" t="s">
        <v>851</v>
      </c>
      <c r="B182" s="328">
        <v>180</v>
      </c>
      <c r="C182" s="329">
        <v>214704.99999999951</v>
      </c>
      <c r="D182" s="330">
        <v>12953</v>
      </c>
      <c r="E182" s="176">
        <f t="shared" si="16"/>
        <v>31322616.900000002</v>
      </c>
      <c r="F182" s="176">
        <f t="shared" si="17"/>
        <v>3530885</v>
      </c>
      <c r="G182" s="177">
        <f t="shared" si="12"/>
        <v>50647254.299999997</v>
      </c>
      <c r="H182" s="177">
        <f t="shared" si="13"/>
        <v>1438134</v>
      </c>
      <c r="I182" s="354">
        <f t="shared" si="14"/>
        <v>0.38212353443346636</v>
      </c>
      <c r="J182" s="354">
        <f t="shared" si="15"/>
        <v>0.71057989514630548</v>
      </c>
    </row>
    <row r="183" spans="1:10" x14ac:dyDescent="0.25">
      <c r="A183" s="789" t="s">
        <v>851</v>
      </c>
      <c r="B183" s="328">
        <v>181</v>
      </c>
      <c r="C183" s="329">
        <v>203399.79999999967</v>
      </c>
      <c r="D183" s="330">
        <v>12199</v>
      </c>
      <c r="E183" s="176">
        <f t="shared" si="16"/>
        <v>31526016.700000003</v>
      </c>
      <c r="F183" s="176">
        <f t="shared" si="17"/>
        <v>3543084</v>
      </c>
      <c r="G183" s="177">
        <f t="shared" si="12"/>
        <v>50443854.5</v>
      </c>
      <c r="H183" s="177">
        <f t="shared" si="13"/>
        <v>1425935</v>
      </c>
      <c r="I183" s="354">
        <f t="shared" si="14"/>
        <v>0.38460493152513336</v>
      </c>
      <c r="J183" s="354">
        <f t="shared" si="15"/>
        <v>0.71303490689007232</v>
      </c>
    </row>
    <row r="184" spans="1:10" x14ac:dyDescent="0.25">
      <c r="A184" s="789" t="s">
        <v>851</v>
      </c>
      <c r="B184" s="328">
        <v>182</v>
      </c>
      <c r="C184" s="329">
        <v>199358.40000000011</v>
      </c>
      <c r="D184" s="330">
        <v>11783</v>
      </c>
      <c r="E184" s="176">
        <f t="shared" si="16"/>
        <v>31725375.100000001</v>
      </c>
      <c r="F184" s="176">
        <f t="shared" si="17"/>
        <v>3554867</v>
      </c>
      <c r="G184" s="177">
        <f t="shared" si="12"/>
        <v>50244496.100000001</v>
      </c>
      <c r="H184" s="177">
        <f t="shared" si="13"/>
        <v>1414152</v>
      </c>
      <c r="I184" s="354">
        <f t="shared" si="14"/>
        <v>0.3870370251356452</v>
      </c>
      <c r="J184" s="354">
        <f t="shared" si="15"/>
        <v>0.71540619989579435</v>
      </c>
    </row>
    <row r="185" spans="1:10" x14ac:dyDescent="0.25">
      <c r="A185" s="789" t="s">
        <v>851</v>
      </c>
      <c r="B185" s="328">
        <v>183</v>
      </c>
      <c r="C185" s="329">
        <v>188864.90000000031</v>
      </c>
      <c r="D185" s="330">
        <v>11255</v>
      </c>
      <c r="E185" s="176">
        <f t="shared" si="16"/>
        <v>31914240</v>
      </c>
      <c r="F185" s="176">
        <f t="shared" si="17"/>
        <v>3566122</v>
      </c>
      <c r="G185" s="177">
        <f t="shared" si="12"/>
        <v>50055631.200000003</v>
      </c>
      <c r="H185" s="177">
        <f t="shared" si="13"/>
        <v>1402897</v>
      </c>
      <c r="I185" s="354">
        <f t="shared" si="14"/>
        <v>0.38934110219755963</v>
      </c>
      <c r="J185" s="354">
        <f t="shared" si="15"/>
        <v>0.71767123450322889</v>
      </c>
    </row>
    <row r="186" spans="1:10" x14ac:dyDescent="0.25">
      <c r="A186" s="789" t="s">
        <v>851</v>
      </c>
      <c r="B186" s="328">
        <v>184</v>
      </c>
      <c r="C186" s="329">
        <v>212887.70000000074</v>
      </c>
      <c r="D186" s="330">
        <v>12469</v>
      </c>
      <c r="E186" s="176">
        <f t="shared" si="16"/>
        <v>32127127.699999999</v>
      </c>
      <c r="F186" s="176">
        <f t="shared" si="17"/>
        <v>3578591</v>
      </c>
      <c r="G186" s="177">
        <f t="shared" si="12"/>
        <v>49842743.5</v>
      </c>
      <c r="H186" s="177">
        <f t="shared" si="13"/>
        <v>1390428</v>
      </c>
      <c r="I186" s="354">
        <f t="shared" si="14"/>
        <v>0.39193824791565607</v>
      </c>
      <c r="J186" s="354">
        <f t="shared" si="15"/>
        <v>0.72018058292793807</v>
      </c>
    </row>
    <row r="187" spans="1:10" x14ac:dyDescent="0.25">
      <c r="A187" s="789" t="s">
        <v>851</v>
      </c>
      <c r="B187" s="328">
        <v>185</v>
      </c>
      <c r="C187" s="329">
        <v>200728.70000000054</v>
      </c>
      <c r="D187" s="330">
        <v>11991</v>
      </c>
      <c r="E187" s="176">
        <f t="shared" si="16"/>
        <v>32327856.399999999</v>
      </c>
      <c r="F187" s="176">
        <f t="shared" si="17"/>
        <v>3590582</v>
      </c>
      <c r="G187" s="177">
        <f t="shared" si="12"/>
        <v>49642014.800000004</v>
      </c>
      <c r="H187" s="177">
        <f t="shared" si="13"/>
        <v>1378437</v>
      </c>
      <c r="I187" s="354">
        <f t="shared" si="14"/>
        <v>0.39438705864405454</v>
      </c>
      <c r="J187" s="354">
        <f t="shared" si="15"/>
        <v>0.72259373530268245</v>
      </c>
    </row>
    <row r="188" spans="1:10" x14ac:dyDescent="0.25">
      <c r="A188" s="789" t="s">
        <v>851</v>
      </c>
      <c r="B188" s="328">
        <v>186</v>
      </c>
      <c r="C188" s="329">
        <v>199382.00000000073</v>
      </c>
      <c r="D188" s="330">
        <v>11697</v>
      </c>
      <c r="E188" s="176">
        <f t="shared" si="16"/>
        <v>32527238.399999999</v>
      </c>
      <c r="F188" s="176">
        <f t="shared" si="17"/>
        <v>3602279</v>
      </c>
      <c r="G188" s="177">
        <f t="shared" si="12"/>
        <v>49442632.800000004</v>
      </c>
      <c r="H188" s="177">
        <f t="shared" si="13"/>
        <v>1366740</v>
      </c>
      <c r="I188" s="354">
        <f t="shared" si="14"/>
        <v>0.39681944016522985</v>
      </c>
      <c r="J188" s="354">
        <f t="shared" si="15"/>
        <v>0.72494772106928951</v>
      </c>
    </row>
    <row r="189" spans="1:10" x14ac:dyDescent="0.25">
      <c r="A189" s="789" t="s">
        <v>851</v>
      </c>
      <c r="B189" s="328">
        <v>187</v>
      </c>
      <c r="C189" s="329">
        <v>202683.70000000071</v>
      </c>
      <c r="D189" s="330">
        <v>11918</v>
      </c>
      <c r="E189" s="176">
        <f t="shared" si="16"/>
        <v>32729922.099999998</v>
      </c>
      <c r="F189" s="176">
        <f t="shared" si="17"/>
        <v>3614197</v>
      </c>
      <c r="G189" s="177">
        <f t="shared" si="12"/>
        <v>49239949.100000009</v>
      </c>
      <c r="H189" s="177">
        <f t="shared" si="13"/>
        <v>1354822</v>
      </c>
      <c r="I189" s="354">
        <f t="shared" si="14"/>
        <v>0.39929210112019786</v>
      </c>
      <c r="J189" s="354">
        <f t="shared" si="15"/>
        <v>0.72734618241548277</v>
      </c>
    </row>
    <row r="190" spans="1:10" x14ac:dyDescent="0.25">
      <c r="A190" s="789" t="s">
        <v>851</v>
      </c>
      <c r="B190" s="328">
        <v>188</v>
      </c>
      <c r="C190" s="329">
        <v>189442.60000000036</v>
      </c>
      <c r="D190" s="330">
        <v>10986</v>
      </c>
      <c r="E190" s="176">
        <f t="shared" si="16"/>
        <v>32919364.699999999</v>
      </c>
      <c r="F190" s="176">
        <f t="shared" si="17"/>
        <v>3625183</v>
      </c>
      <c r="G190" s="177">
        <f t="shared" si="12"/>
        <v>49050506.5</v>
      </c>
      <c r="H190" s="177">
        <f t="shared" si="13"/>
        <v>1343836</v>
      </c>
      <c r="I190" s="354">
        <f t="shared" si="14"/>
        <v>0.40160322589356462</v>
      </c>
      <c r="J190" s="354">
        <f t="shared" si="15"/>
        <v>0.72955708158894139</v>
      </c>
    </row>
    <row r="191" spans="1:10" x14ac:dyDescent="0.25">
      <c r="A191" s="789" t="s">
        <v>851</v>
      </c>
      <c r="B191" s="328">
        <v>189</v>
      </c>
      <c r="C191" s="329">
        <v>190772.79999999981</v>
      </c>
      <c r="D191" s="330">
        <v>11086</v>
      </c>
      <c r="E191" s="176">
        <f t="shared" si="16"/>
        <v>33110137.5</v>
      </c>
      <c r="F191" s="176">
        <f t="shared" si="17"/>
        <v>3636269</v>
      </c>
      <c r="G191" s="177">
        <f t="shared" si="12"/>
        <v>48859733.700000003</v>
      </c>
      <c r="H191" s="177">
        <f t="shared" si="13"/>
        <v>1332750</v>
      </c>
      <c r="I191" s="354">
        <f t="shared" si="14"/>
        <v>0.40393057858068221</v>
      </c>
      <c r="J191" s="354">
        <f t="shared" si="15"/>
        <v>0.73178810545904538</v>
      </c>
    </row>
    <row r="192" spans="1:10" x14ac:dyDescent="0.25">
      <c r="A192" s="789" t="s">
        <v>851</v>
      </c>
      <c r="B192" s="328">
        <v>190</v>
      </c>
      <c r="C192" s="329">
        <v>188660.79999999961</v>
      </c>
      <c r="D192" s="330">
        <v>10862</v>
      </c>
      <c r="E192" s="176">
        <f t="shared" si="16"/>
        <v>33298798.300000001</v>
      </c>
      <c r="F192" s="176">
        <f t="shared" si="17"/>
        <v>3647131</v>
      </c>
      <c r="G192" s="177">
        <f t="shared" si="12"/>
        <v>48671072.900000006</v>
      </c>
      <c r="H192" s="177">
        <f t="shared" si="13"/>
        <v>1321888</v>
      </c>
      <c r="I192" s="354">
        <f t="shared" si="14"/>
        <v>0.40623216570334197</v>
      </c>
      <c r="J192" s="354">
        <f t="shared" si="15"/>
        <v>0.73397405000866367</v>
      </c>
    </row>
    <row r="193" spans="1:10" x14ac:dyDescent="0.25">
      <c r="A193" s="789" t="s">
        <v>851</v>
      </c>
      <c r="B193" s="328">
        <v>191</v>
      </c>
      <c r="C193" s="329">
        <v>188503.29999999964</v>
      </c>
      <c r="D193" s="330">
        <v>10793</v>
      </c>
      <c r="E193" s="176">
        <f t="shared" si="16"/>
        <v>33487301.600000001</v>
      </c>
      <c r="F193" s="176">
        <f t="shared" si="17"/>
        <v>3657924</v>
      </c>
      <c r="G193" s="177">
        <f t="shared" si="12"/>
        <v>48482569.600000001</v>
      </c>
      <c r="H193" s="177">
        <f t="shared" si="13"/>
        <v>1311095</v>
      </c>
      <c r="I193" s="354">
        <f t="shared" si="14"/>
        <v>0.40853183138831139</v>
      </c>
      <c r="J193" s="354">
        <f t="shared" si="15"/>
        <v>0.73614610851759676</v>
      </c>
    </row>
    <row r="194" spans="1:10" x14ac:dyDescent="0.25">
      <c r="A194" s="789" t="s">
        <v>851</v>
      </c>
      <c r="B194" s="328">
        <v>192</v>
      </c>
      <c r="C194" s="329">
        <v>189122.89999999962</v>
      </c>
      <c r="D194" s="330">
        <v>10747</v>
      </c>
      <c r="E194" s="176">
        <f t="shared" si="16"/>
        <v>33676424.5</v>
      </c>
      <c r="F194" s="176">
        <f t="shared" si="17"/>
        <v>3668671</v>
      </c>
      <c r="G194" s="177">
        <f t="shared" si="12"/>
        <v>48293446.700000003</v>
      </c>
      <c r="H194" s="177">
        <f t="shared" si="13"/>
        <v>1300348</v>
      </c>
      <c r="I194" s="354">
        <f t="shared" si="14"/>
        <v>0.41083905594815673</v>
      </c>
      <c r="J194" s="354">
        <f t="shared" si="15"/>
        <v>0.73830890966607288</v>
      </c>
    </row>
    <row r="195" spans="1:10" x14ac:dyDescent="0.25">
      <c r="A195" s="789" t="s">
        <v>851</v>
      </c>
      <c r="B195" s="328">
        <v>193</v>
      </c>
      <c r="C195" s="329">
        <v>194946.29999999984</v>
      </c>
      <c r="D195" s="330">
        <v>11227</v>
      </c>
      <c r="E195" s="176">
        <f t="shared" si="16"/>
        <v>33871370.799999997</v>
      </c>
      <c r="F195" s="176">
        <f t="shared" si="17"/>
        <v>3679898</v>
      </c>
      <c r="G195" s="177">
        <f t="shared" ref="G195:G258" si="18">$E$2452-E195</f>
        <v>48098500.400000006</v>
      </c>
      <c r="H195" s="177">
        <f t="shared" ref="H195:H258" si="19">$F$2452-F195</f>
        <v>1289121</v>
      </c>
      <c r="I195" s="354">
        <f t="shared" ref="I195:I258" si="20">E195/$E$2452</f>
        <v>0.41321732368416841</v>
      </c>
      <c r="J195" s="354">
        <f t="shared" ref="J195:J258" si="21">F195/$F$2452</f>
        <v>0.74056830935844686</v>
      </c>
    </row>
    <row r="196" spans="1:10" x14ac:dyDescent="0.25">
      <c r="A196" s="789" t="s">
        <v>851</v>
      </c>
      <c r="B196" s="328">
        <v>194</v>
      </c>
      <c r="C196" s="329">
        <v>185898.50000000012</v>
      </c>
      <c r="D196" s="330">
        <v>10582</v>
      </c>
      <c r="E196" s="176">
        <f t="shared" ref="E196:E259" si="22">E195+C196</f>
        <v>34057269.299999997</v>
      </c>
      <c r="F196" s="176">
        <f t="shared" ref="F196:F259" si="23">F195+D196</f>
        <v>3690480</v>
      </c>
      <c r="G196" s="177">
        <f t="shared" si="18"/>
        <v>47912601.900000006</v>
      </c>
      <c r="H196" s="177">
        <f t="shared" si="19"/>
        <v>1278539</v>
      </c>
      <c r="I196" s="354">
        <f t="shared" si="20"/>
        <v>0.41548521183963988</v>
      </c>
      <c r="J196" s="354">
        <f t="shared" si="21"/>
        <v>0.74269790475745812</v>
      </c>
    </row>
    <row r="197" spans="1:10" x14ac:dyDescent="0.25">
      <c r="A197" s="789" t="s">
        <v>851</v>
      </c>
      <c r="B197" s="328">
        <v>195</v>
      </c>
      <c r="C197" s="329">
        <v>189398.00000000029</v>
      </c>
      <c r="D197" s="330">
        <v>10725</v>
      </c>
      <c r="E197" s="176">
        <f t="shared" si="22"/>
        <v>34246667.299999997</v>
      </c>
      <c r="F197" s="176">
        <f t="shared" si="23"/>
        <v>3701205</v>
      </c>
      <c r="G197" s="177">
        <f t="shared" si="18"/>
        <v>47723203.900000006</v>
      </c>
      <c r="H197" s="177">
        <f t="shared" si="19"/>
        <v>1267814</v>
      </c>
      <c r="I197" s="354">
        <f t="shared" si="20"/>
        <v>0.41779579251065113</v>
      </c>
      <c r="J197" s="354">
        <f t="shared" si="21"/>
        <v>0.74485627847267233</v>
      </c>
    </row>
    <row r="198" spans="1:10" x14ac:dyDescent="0.25">
      <c r="A198" s="789" t="s">
        <v>851</v>
      </c>
      <c r="B198" s="328">
        <v>196</v>
      </c>
      <c r="C198" s="329">
        <v>184291.90000000008</v>
      </c>
      <c r="D198" s="330">
        <v>10478</v>
      </c>
      <c r="E198" s="176">
        <f t="shared" si="22"/>
        <v>34430959.199999996</v>
      </c>
      <c r="F198" s="176">
        <f t="shared" si="23"/>
        <v>3711683</v>
      </c>
      <c r="G198" s="177">
        <f t="shared" si="18"/>
        <v>47538912.000000007</v>
      </c>
      <c r="H198" s="177">
        <f t="shared" si="19"/>
        <v>1257336</v>
      </c>
      <c r="I198" s="354">
        <f t="shared" si="20"/>
        <v>0.42004408078172012</v>
      </c>
      <c r="J198" s="354">
        <f t="shared" si="21"/>
        <v>0.74696494418717252</v>
      </c>
    </row>
    <row r="199" spans="1:10" x14ac:dyDescent="0.25">
      <c r="A199" s="789" t="s">
        <v>851</v>
      </c>
      <c r="B199" s="328">
        <v>197</v>
      </c>
      <c r="C199" s="329">
        <v>181300.10000000038</v>
      </c>
      <c r="D199" s="330">
        <v>10265</v>
      </c>
      <c r="E199" s="176">
        <f t="shared" si="22"/>
        <v>34612259.299999997</v>
      </c>
      <c r="F199" s="176">
        <f t="shared" si="23"/>
        <v>3721948</v>
      </c>
      <c r="G199" s="177">
        <f t="shared" si="18"/>
        <v>47357611.900000006</v>
      </c>
      <c r="H199" s="177">
        <f t="shared" si="19"/>
        <v>1247071</v>
      </c>
      <c r="I199" s="354">
        <f t="shared" si="20"/>
        <v>0.42225587027639488</v>
      </c>
      <c r="J199" s="354">
        <f t="shared" si="21"/>
        <v>0.74903074429781813</v>
      </c>
    </row>
    <row r="200" spans="1:10" x14ac:dyDescent="0.25">
      <c r="A200" s="789" t="s">
        <v>851</v>
      </c>
      <c r="B200" s="328">
        <v>198</v>
      </c>
      <c r="C200" s="329">
        <v>193133.80000000083</v>
      </c>
      <c r="D200" s="330">
        <v>10687</v>
      </c>
      <c r="E200" s="176">
        <f t="shared" si="22"/>
        <v>34805393.100000001</v>
      </c>
      <c r="F200" s="176">
        <f t="shared" si="23"/>
        <v>3732635</v>
      </c>
      <c r="G200" s="177">
        <f t="shared" si="18"/>
        <v>47164478.100000001</v>
      </c>
      <c r="H200" s="177">
        <f t="shared" si="19"/>
        <v>1236384</v>
      </c>
      <c r="I200" s="354">
        <f t="shared" si="20"/>
        <v>0.42461202622946176</v>
      </c>
      <c r="J200" s="354">
        <f t="shared" si="21"/>
        <v>0.75118147062830709</v>
      </c>
    </row>
    <row r="201" spans="1:10" x14ac:dyDescent="0.25">
      <c r="A201" s="789" t="s">
        <v>851</v>
      </c>
      <c r="B201" s="328">
        <v>199</v>
      </c>
      <c r="C201" s="329">
        <v>189982.30000000051</v>
      </c>
      <c r="D201" s="330">
        <v>10528</v>
      </c>
      <c r="E201" s="176">
        <f t="shared" si="22"/>
        <v>34995375.399999999</v>
      </c>
      <c r="F201" s="176">
        <f t="shared" si="23"/>
        <v>3743163</v>
      </c>
      <c r="G201" s="177">
        <f t="shared" si="18"/>
        <v>46974495.800000004</v>
      </c>
      <c r="H201" s="177">
        <f t="shared" si="19"/>
        <v>1225856</v>
      </c>
      <c r="I201" s="354">
        <f t="shared" si="20"/>
        <v>0.42692973512931415</v>
      </c>
      <c r="J201" s="354">
        <f t="shared" si="21"/>
        <v>0.75330019869112996</v>
      </c>
    </row>
    <row r="202" spans="1:10" x14ac:dyDescent="0.25">
      <c r="A202" s="789" t="s">
        <v>851</v>
      </c>
      <c r="B202" s="328">
        <v>200</v>
      </c>
      <c r="C202" s="329">
        <v>194989.00000000006</v>
      </c>
      <c r="D202" s="330">
        <v>10805</v>
      </c>
      <c r="E202" s="176">
        <f t="shared" si="22"/>
        <v>35190364.399999999</v>
      </c>
      <c r="F202" s="176">
        <f t="shared" si="23"/>
        <v>3753968</v>
      </c>
      <c r="G202" s="177">
        <f t="shared" si="18"/>
        <v>46779506.800000004</v>
      </c>
      <c r="H202" s="177">
        <f t="shared" si="19"/>
        <v>1215051</v>
      </c>
      <c r="I202" s="354">
        <f t="shared" si="20"/>
        <v>0.42930852378843309</v>
      </c>
      <c r="J202" s="354">
        <f t="shared" si="21"/>
        <v>0.75547467216366049</v>
      </c>
    </row>
    <row r="203" spans="1:10" x14ac:dyDescent="0.25">
      <c r="A203" s="789" t="s">
        <v>851</v>
      </c>
      <c r="B203" s="328">
        <v>201</v>
      </c>
      <c r="C203" s="329">
        <v>181143.49999999994</v>
      </c>
      <c r="D203" s="330">
        <v>9970</v>
      </c>
      <c r="E203" s="176">
        <f t="shared" si="22"/>
        <v>35371507.899999999</v>
      </c>
      <c r="F203" s="176">
        <f t="shared" si="23"/>
        <v>3763938</v>
      </c>
      <c r="G203" s="177">
        <f t="shared" si="18"/>
        <v>46598363.300000004</v>
      </c>
      <c r="H203" s="177">
        <f t="shared" si="19"/>
        <v>1205081</v>
      </c>
      <c r="I203" s="354">
        <f t="shared" si="20"/>
        <v>0.43151840282506138</v>
      </c>
      <c r="J203" s="354">
        <f t="shared" si="21"/>
        <v>0.75748110441920224</v>
      </c>
    </row>
    <row r="204" spans="1:10" x14ac:dyDescent="0.25">
      <c r="A204" s="789" t="s">
        <v>851</v>
      </c>
      <c r="B204" s="328">
        <v>202</v>
      </c>
      <c r="C204" s="329">
        <v>178227.19999999952</v>
      </c>
      <c r="D204" s="330">
        <v>9748</v>
      </c>
      <c r="E204" s="176">
        <f t="shared" si="22"/>
        <v>35549735.100000001</v>
      </c>
      <c r="F204" s="176">
        <f t="shared" si="23"/>
        <v>3773686</v>
      </c>
      <c r="G204" s="177">
        <f t="shared" si="18"/>
        <v>46420136.100000001</v>
      </c>
      <c r="H204" s="177">
        <f t="shared" si="19"/>
        <v>1195333</v>
      </c>
      <c r="I204" s="354">
        <f t="shared" si="20"/>
        <v>0.43369270415542632</v>
      </c>
      <c r="J204" s="354">
        <f t="shared" si="21"/>
        <v>0.75944285984819138</v>
      </c>
    </row>
    <row r="205" spans="1:10" x14ac:dyDescent="0.25">
      <c r="A205" s="789" t="s">
        <v>851</v>
      </c>
      <c r="B205" s="328">
        <v>203</v>
      </c>
      <c r="C205" s="329">
        <v>173822.89999999976</v>
      </c>
      <c r="D205" s="330">
        <v>9548</v>
      </c>
      <c r="E205" s="176">
        <f t="shared" si="22"/>
        <v>35723558</v>
      </c>
      <c r="F205" s="176">
        <f t="shared" si="23"/>
        <v>3783234</v>
      </c>
      <c r="G205" s="177">
        <f t="shared" si="18"/>
        <v>46246313.200000003</v>
      </c>
      <c r="H205" s="177">
        <f t="shared" si="19"/>
        <v>1185785</v>
      </c>
      <c r="I205" s="354">
        <f t="shared" si="20"/>
        <v>0.43581327476820531</v>
      </c>
      <c r="J205" s="354">
        <f t="shared" si="21"/>
        <v>0.76136436588388978</v>
      </c>
    </row>
    <row r="206" spans="1:10" x14ac:dyDescent="0.25">
      <c r="A206" s="789" t="s">
        <v>851</v>
      </c>
      <c r="B206" s="328">
        <v>204</v>
      </c>
      <c r="C206" s="329">
        <v>173838.0999999996</v>
      </c>
      <c r="D206" s="330">
        <v>9490</v>
      </c>
      <c r="E206" s="176">
        <f t="shared" si="22"/>
        <v>35897396.100000001</v>
      </c>
      <c r="F206" s="176">
        <f t="shared" si="23"/>
        <v>3792724</v>
      </c>
      <c r="G206" s="177">
        <f t="shared" si="18"/>
        <v>46072475.100000001</v>
      </c>
      <c r="H206" s="177">
        <f t="shared" si="19"/>
        <v>1176295</v>
      </c>
      <c r="I206" s="354">
        <f t="shared" si="20"/>
        <v>0.43793403081497095</v>
      </c>
      <c r="J206" s="354">
        <f t="shared" si="21"/>
        <v>0.76327419959553389</v>
      </c>
    </row>
    <row r="207" spans="1:10" x14ac:dyDescent="0.25">
      <c r="A207" s="789" t="s">
        <v>851</v>
      </c>
      <c r="B207" s="328">
        <v>205</v>
      </c>
      <c r="C207" s="329">
        <v>176533.59999999998</v>
      </c>
      <c r="D207" s="330">
        <v>9655</v>
      </c>
      <c r="E207" s="176">
        <f t="shared" si="22"/>
        <v>36073929.700000003</v>
      </c>
      <c r="F207" s="176">
        <f t="shared" si="23"/>
        <v>3802379</v>
      </c>
      <c r="G207" s="177">
        <f t="shared" si="18"/>
        <v>45895941.5</v>
      </c>
      <c r="H207" s="177">
        <f t="shared" si="19"/>
        <v>1166640</v>
      </c>
      <c r="I207" s="354">
        <f t="shared" si="20"/>
        <v>0.44008767089535211</v>
      </c>
      <c r="J207" s="354">
        <f t="shared" si="21"/>
        <v>0.76521723905664274</v>
      </c>
    </row>
    <row r="208" spans="1:10" x14ac:dyDescent="0.25">
      <c r="A208" s="789" t="s">
        <v>851</v>
      </c>
      <c r="B208" s="328">
        <v>206</v>
      </c>
      <c r="C208" s="329">
        <v>173079.09999999983</v>
      </c>
      <c r="D208" s="330">
        <v>9264</v>
      </c>
      <c r="E208" s="176">
        <f t="shared" si="22"/>
        <v>36247008.800000004</v>
      </c>
      <c r="F208" s="176">
        <f t="shared" si="23"/>
        <v>3811643</v>
      </c>
      <c r="G208" s="177">
        <f t="shared" si="18"/>
        <v>45722862.399999999</v>
      </c>
      <c r="H208" s="177">
        <f t="shared" si="19"/>
        <v>1157376</v>
      </c>
      <c r="I208" s="354">
        <f t="shared" si="20"/>
        <v>0.44219916744239074</v>
      </c>
      <c r="J208" s="354">
        <f t="shared" si="21"/>
        <v>0.76708159095386841</v>
      </c>
    </row>
    <row r="209" spans="1:10" x14ac:dyDescent="0.25">
      <c r="A209" s="789" t="s">
        <v>851</v>
      </c>
      <c r="B209" s="328">
        <v>207</v>
      </c>
      <c r="C209" s="329">
        <v>170009.89999999994</v>
      </c>
      <c r="D209" s="330">
        <v>9119</v>
      </c>
      <c r="E209" s="176">
        <f t="shared" si="22"/>
        <v>36417018.700000003</v>
      </c>
      <c r="F209" s="176">
        <f t="shared" si="23"/>
        <v>3820762</v>
      </c>
      <c r="G209" s="177">
        <f t="shared" si="18"/>
        <v>45552852.5</v>
      </c>
      <c r="H209" s="177">
        <f t="shared" si="19"/>
        <v>1148257</v>
      </c>
      <c r="I209" s="354">
        <f t="shared" si="20"/>
        <v>0.44427322096365574</v>
      </c>
      <c r="J209" s="354">
        <f t="shared" si="21"/>
        <v>0.76891676204095816</v>
      </c>
    </row>
    <row r="210" spans="1:10" x14ac:dyDescent="0.25">
      <c r="A210" s="789" t="s">
        <v>851</v>
      </c>
      <c r="B210" s="328">
        <v>208</v>
      </c>
      <c r="C210" s="329">
        <v>170401.2000000003</v>
      </c>
      <c r="D210" s="330">
        <v>9025</v>
      </c>
      <c r="E210" s="176">
        <f t="shared" si="22"/>
        <v>36587419.900000006</v>
      </c>
      <c r="F210" s="176">
        <f t="shared" si="23"/>
        <v>3829787</v>
      </c>
      <c r="G210" s="177">
        <f t="shared" si="18"/>
        <v>45382451.299999997</v>
      </c>
      <c r="H210" s="177">
        <f t="shared" si="19"/>
        <v>1139232</v>
      </c>
      <c r="I210" s="354">
        <f t="shared" si="20"/>
        <v>0.44635204819011604</v>
      </c>
      <c r="J210" s="354">
        <f t="shared" si="21"/>
        <v>0.77073301591320142</v>
      </c>
    </row>
    <row r="211" spans="1:10" x14ac:dyDescent="0.25">
      <c r="A211" s="789" t="s">
        <v>851</v>
      </c>
      <c r="B211" s="328">
        <v>209</v>
      </c>
      <c r="C211" s="329">
        <v>159076.90000000008</v>
      </c>
      <c r="D211" s="330">
        <v>8579</v>
      </c>
      <c r="E211" s="176">
        <f t="shared" si="22"/>
        <v>36746496.800000004</v>
      </c>
      <c r="F211" s="176">
        <f t="shared" si="23"/>
        <v>3838366</v>
      </c>
      <c r="G211" s="177">
        <f t="shared" si="18"/>
        <v>45223374.399999999</v>
      </c>
      <c r="H211" s="177">
        <f t="shared" si="19"/>
        <v>1130653</v>
      </c>
      <c r="I211" s="354">
        <f t="shared" si="20"/>
        <v>0.4482927234366571</v>
      </c>
      <c r="J211" s="354">
        <f t="shared" si="21"/>
        <v>0.77245951363840626</v>
      </c>
    </row>
    <row r="212" spans="1:10" x14ac:dyDescent="0.25">
      <c r="A212" s="789" t="s">
        <v>851</v>
      </c>
      <c r="B212" s="328">
        <v>210</v>
      </c>
      <c r="C212" s="329">
        <v>148645.3000000001</v>
      </c>
      <c r="D212" s="330">
        <v>7791</v>
      </c>
      <c r="E212" s="176">
        <f t="shared" si="22"/>
        <v>36895142.100000001</v>
      </c>
      <c r="F212" s="176">
        <f t="shared" si="23"/>
        <v>3846157</v>
      </c>
      <c r="G212" s="177">
        <f t="shared" si="18"/>
        <v>45074729.100000001</v>
      </c>
      <c r="H212" s="177">
        <f t="shared" si="19"/>
        <v>1122862</v>
      </c>
      <c r="I212" s="354">
        <f t="shared" si="20"/>
        <v>0.45010613729011201</v>
      </c>
      <c r="J212" s="354">
        <f t="shared" si="21"/>
        <v>0.77402742875404584</v>
      </c>
    </row>
    <row r="213" spans="1:10" x14ac:dyDescent="0.25">
      <c r="A213" s="789" t="s">
        <v>851</v>
      </c>
      <c r="B213" s="328">
        <v>211</v>
      </c>
      <c r="C213" s="329">
        <v>146197.29999999996</v>
      </c>
      <c r="D213" s="330">
        <v>7628</v>
      </c>
      <c r="E213" s="176">
        <f t="shared" si="22"/>
        <v>37041339.399999999</v>
      </c>
      <c r="F213" s="176">
        <f t="shared" si="23"/>
        <v>3853785</v>
      </c>
      <c r="G213" s="177">
        <f t="shared" si="18"/>
        <v>44928531.800000004</v>
      </c>
      <c r="H213" s="177">
        <f t="shared" si="19"/>
        <v>1115234</v>
      </c>
      <c r="I213" s="354">
        <f t="shared" si="20"/>
        <v>0.45188968651203637</v>
      </c>
      <c r="J213" s="354">
        <f t="shared" si="21"/>
        <v>0.77556254061415342</v>
      </c>
    </row>
    <row r="214" spans="1:10" x14ac:dyDescent="0.25">
      <c r="A214" s="789" t="s">
        <v>851</v>
      </c>
      <c r="B214" s="328">
        <v>212</v>
      </c>
      <c r="C214" s="329">
        <v>156388.60000000009</v>
      </c>
      <c r="D214" s="330">
        <v>8179</v>
      </c>
      <c r="E214" s="176">
        <f t="shared" si="22"/>
        <v>37197728</v>
      </c>
      <c r="F214" s="176">
        <f t="shared" si="23"/>
        <v>3861964</v>
      </c>
      <c r="G214" s="177">
        <f t="shared" si="18"/>
        <v>44772143.200000003</v>
      </c>
      <c r="H214" s="177">
        <f t="shared" si="19"/>
        <v>1107055</v>
      </c>
      <c r="I214" s="354">
        <f t="shared" si="20"/>
        <v>0.45379756556211348</v>
      </c>
      <c r="J214" s="354">
        <f t="shared" si="21"/>
        <v>0.77720853955277691</v>
      </c>
    </row>
    <row r="215" spans="1:10" x14ac:dyDescent="0.25">
      <c r="A215" s="789" t="s">
        <v>851</v>
      </c>
      <c r="B215" s="328">
        <v>213</v>
      </c>
      <c r="C215" s="329">
        <v>161795.59999999998</v>
      </c>
      <c r="D215" s="330">
        <v>8337</v>
      </c>
      <c r="E215" s="176">
        <f t="shared" si="22"/>
        <v>37359523.600000001</v>
      </c>
      <c r="F215" s="176">
        <f t="shared" si="23"/>
        <v>3870301</v>
      </c>
      <c r="G215" s="177">
        <f t="shared" si="18"/>
        <v>44610347.600000001</v>
      </c>
      <c r="H215" s="177">
        <f t="shared" si="19"/>
        <v>1098718</v>
      </c>
      <c r="I215" s="354">
        <f t="shared" si="20"/>
        <v>0.45577140787309178</v>
      </c>
      <c r="J215" s="354">
        <f t="shared" si="21"/>
        <v>0.77888633551210007</v>
      </c>
    </row>
    <row r="216" spans="1:10" x14ac:dyDescent="0.25">
      <c r="A216" s="789" t="s">
        <v>851</v>
      </c>
      <c r="B216" s="328">
        <v>214</v>
      </c>
      <c r="C216" s="329">
        <v>154882.20000000001</v>
      </c>
      <c r="D216" s="330">
        <v>8041</v>
      </c>
      <c r="E216" s="176">
        <f t="shared" si="22"/>
        <v>37514405.800000004</v>
      </c>
      <c r="F216" s="176">
        <f t="shared" si="23"/>
        <v>3878342</v>
      </c>
      <c r="G216" s="177">
        <f t="shared" si="18"/>
        <v>44455465.399999999</v>
      </c>
      <c r="H216" s="177">
        <f t="shared" si="19"/>
        <v>1090677</v>
      </c>
      <c r="I216" s="354">
        <f t="shared" si="20"/>
        <v>0.45766090943912574</v>
      </c>
      <c r="J216" s="354">
        <f t="shared" si="21"/>
        <v>0.78050456236935295</v>
      </c>
    </row>
    <row r="217" spans="1:10" x14ac:dyDescent="0.25">
      <c r="A217" s="789" t="s">
        <v>851</v>
      </c>
      <c r="B217" s="328">
        <v>215</v>
      </c>
      <c r="C217" s="329">
        <v>150426.2999999999</v>
      </c>
      <c r="D217" s="330">
        <v>7751</v>
      </c>
      <c r="E217" s="176">
        <f t="shared" si="22"/>
        <v>37664832.100000001</v>
      </c>
      <c r="F217" s="176">
        <f t="shared" si="23"/>
        <v>3886093</v>
      </c>
      <c r="G217" s="177">
        <f t="shared" si="18"/>
        <v>44305039.100000001</v>
      </c>
      <c r="H217" s="177">
        <f t="shared" si="19"/>
        <v>1082926</v>
      </c>
      <c r="I217" s="354">
        <f t="shared" si="20"/>
        <v>0.45949605078798755</v>
      </c>
      <c r="J217" s="354">
        <f t="shared" si="21"/>
        <v>0.78206442760633432</v>
      </c>
    </row>
    <row r="218" spans="1:10" x14ac:dyDescent="0.25">
      <c r="A218" s="789" t="s">
        <v>851</v>
      </c>
      <c r="B218" s="328">
        <v>216</v>
      </c>
      <c r="C218" s="329">
        <v>144198.49999999994</v>
      </c>
      <c r="D218" s="330">
        <v>7478</v>
      </c>
      <c r="E218" s="176">
        <f t="shared" si="22"/>
        <v>37809030.600000001</v>
      </c>
      <c r="F218" s="176">
        <f t="shared" si="23"/>
        <v>3893571</v>
      </c>
      <c r="G218" s="177">
        <f t="shared" si="18"/>
        <v>44160840.600000001</v>
      </c>
      <c r="H218" s="177">
        <f t="shared" si="19"/>
        <v>1075448</v>
      </c>
      <c r="I218" s="354">
        <f t="shared" si="20"/>
        <v>0.46125521544067033</v>
      </c>
      <c r="J218" s="354">
        <f t="shared" si="21"/>
        <v>0.78356935242147396</v>
      </c>
    </row>
    <row r="219" spans="1:10" x14ac:dyDescent="0.25">
      <c r="A219" s="789" t="s">
        <v>851</v>
      </c>
      <c r="B219" s="328">
        <v>217</v>
      </c>
      <c r="C219" s="329">
        <v>145513.09999999986</v>
      </c>
      <c r="D219" s="330">
        <v>7522</v>
      </c>
      <c r="E219" s="176">
        <f t="shared" si="22"/>
        <v>37954543.700000003</v>
      </c>
      <c r="F219" s="176">
        <f t="shared" si="23"/>
        <v>3901093</v>
      </c>
      <c r="G219" s="177">
        <f t="shared" si="18"/>
        <v>44015327.5</v>
      </c>
      <c r="H219" s="177">
        <f t="shared" si="19"/>
        <v>1067926</v>
      </c>
      <c r="I219" s="354">
        <f t="shared" si="20"/>
        <v>0.46303041769327558</v>
      </c>
      <c r="J219" s="354">
        <f t="shared" si="21"/>
        <v>0.78508313210313752</v>
      </c>
    </row>
    <row r="220" spans="1:10" x14ac:dyDescent="0.25">
      <c r="A220" s="789" t="s">
        <v>851</v>
      </c>
      <c r="B220" s="328">
        <v>218</v>
      </c>
      <c r="C220" s="329">
        <v>144186.3000000001</v>
      </c>
      <c r="D220" s="330">
        <v>7253</v>
      </c>
      <c r="E220" s="176">
        <f t="shared" si="22"/>
        <v>38098730</v>
      </c>
      <c r="F220" s="176">
        <f t="shared" si="23"/>
        <v>3908346</v>
      </c>
      <c r="G220" s="177">
        <f t="shared" si="18"/>
        <v>43871141.200000003</v>
      </c>
      <c r="H220" s="177">
        <f t="shared" si="19"/>
        <v>1060673</v>
      </c>
      <c r="I220" s="354">
        <f t="shared" si="20"/>
        <v>0.46478943351078483</v>
      </c>
      <c r="J220" s="354">
        <f t="shared" si="21"/>
        <v>0.78654277635082503</v>
      </c>
    </row>
    <row r="221" spans="1:10" x14ac:dyDescent="0.25">
      <c r="A221" s="789" t="s">
        <v>851</v>
      </c>
      <c r="B221" s="328">
        <v>219</v>
      </c>
      <c r="C221" s="329">
        <v>148567.39999999988</v>
      </c>
      <c r="D221" s="330">
        <v>7420</v>
      </c>
      <c r="E221" s="176">
        <f t="shared" si="22"/>
        <v>38247297.399999999</v>
      </c>
      <c r="F221" s="176">
        <f t="shared" si="23"/>
        <v>3915766</v>
      </c>
      <c r="G221" s="177">
        <f t="shared" si="18"/>
        <v>43722573.800000004</v>
      </c>
      <c r="H221" s="177">
        <f t="shared" si="19"/>
        <v>1053253</v>
      </c>
      <c r="I221" s="354">
        <f t="shared" si="20"/>
        <v>0.46660189701505833</v>
      </c>
      <c r="J221" s="354">
        <f t="shared" si="21"/>
        <v>0.78803602884191026</v>
      </c>
    </row>
    <row r="222" spans="1:10" x14ac:dyDescent="0.25">
      <c r="A222" s="789" t="s">
        <v>851</v>
      </c>
      <c r="B222" s="328">
        <v>220</v>
      </c>
      <c r="C222" s="329">
        <v>153461.09999999998</v>
      </c>
      <c r="D222" s="330">
        <v>7800</v>
      </c>
      <c r="E222" s="176">
        <f t="shared" si="22"/>
        <v>38400758.5</v>
      </c>
      <c r="F222" s="176">
        <f t="shared" si="23"/>
        <v>3923566</v>
      </c>
      <c r="G222" s="177">
        <f t="shared" si="18"/>
        <v>43569112.700000003</v>
      </c>
      <c r="H222" s="177">
        <f t="shared" si="19"/>
        <v>1045453</v>
      </c>
      <c r="I222" s="354">
        <f t="shared" si="20"/>
        <v>0.46847406172330303</v>
      </c>
      <c r="J222" s="354">
        <f t="shared" si="21"/>
        <v>0.78960575518024789</v>
      </c>
    </row>
    <row r="223" spans="1:10" x14ac:dyDescent="0.25">
      <c r="A223" s="789" t="s">
        <v>851</v>
      </c>
      <c r="B223" s="328">
        <v>221</v>
      </c>
      <c r="C223" s="329">
        <v>147094.49999999994</v>
      </c>
      <c r="D223" s="330">
        <v>7432</v>
      </c>
      <c r="E223" s="176">
        <f t="shared" si="22"/>
        <v>38547853</v>
      </c>
      <c r="F223" s="176">
        <f t="shared" si="23"/>
        <v>3930998</v>
      </c>
      <c r="G223" s="177">
        <f t="shared" si="18"/>
        <v>43422018.200000003</v>
      </c>
      <c r="H223" s="177">
        <f t="shared" si="19"/>
        <v>1038021</v>
      </c>
      <c r="I223" s="354">
        <f t="shared" si="20"/>
        <v>0.4702685564302802</v>
      </c>
      <c r="J223" s="354">
        <f t="shared" si="21"/>
        <v>0.79110142263493055</v>
      </c>
    </row>
    <row r="224" spans="1:10" x14ac:dyDescent="0.25">
      <c r="A224" s="789" t="s">
        <v>851</v>
      </c>
      <c r="B224" s="328">
        <v>222</v>
      </c>
      <c r="C224" s="329">
        <v>147360.50000000009</v>
      </c>
      <c r="D224" s="330">
        <v>7411</v>
      </c>
      <c r="E224" s="176">
        <f t="shared" si="22"/>
        <v>38695213.5</v>
      </c>
      <c r="F224" s="176">
        <f t="shared" si="23"/>
        <v>3938409</v>
      </c>
      <c r="G224" s="177">
        <f t="shared" si="18"/>
        <v>43274657.700000003</v>
      </c>
      <c r="H224" s="177">
        <f t="shared" si="19"/>
        <v>1030610</v>
      </c>
      <c r="I224" s="354">
        <f t="shared" si="20"/>
        <v>0.47206629623202334</v>
      </c>
      <c r="J224" s="354">
        <f t="shared" si="21"/>
        <v>0.79259286390331773</v>
      </c>
    </row>
    <row r="225" spans="1:10" x14ac:dyDescent="0.25">
      <c r="A225" s="789" t="s">
        <v>851</v>
      </c>
      <c r="B225" s="328">
        <v>223</v>
      </c>
      <c r="C225" s="329">
        <v>146253.90000000005</v>
      </c>
      <c r="D225" s="330">
        <v>7269</v>
      </c>
      <c r="E225" s="176">
        <f t="shared" si="22"/>
        <v>38841467.399999999</v>
      </c>
      <c r="F225" s="176">
        <f t="shared" si="23"/>
        <v>3945678</v>
      </c>
      <c r="G225" s="177">
        <f t="shared" si="18"/>
        <v>43128403.800000004</v>
      </c>
      <c r="H225" s="177">
        <f t="shared" si="19"/>
        <v>1023341</v>
      </c>
      <c r="I225" s="354">
        <f t="shared" si="20"/>
        <v>0.4738505359515558</v>
      </c>
      <c r="J225" s="354">
        <f t="shared" si="21"/>
        <v>0.79405572810246849</v>
      </c>
    </row>
    <row r="226" spans="1:10" x14ac:dyDescent="0.25">
      <c r="A226" s="789" t="s">
        <v>851</v>
      </c>
      <c r="B226" s="328">
        <v>224</v>
      </c>
      <c r="C226" s="329">
        <v>133481.60000000003</v>
      </c>
      <c r="D226" s="330">
        <v>6691</v>
      </c>
      <c r="E226" s="176">
        <f t="shared" si="22"/>
        <v>38974949</v>
      </c>
      <c r="F226" s="176">
        <f t="shared" si="23"/>
        <v>3952369</v>
      </c>
      <c r="G226" s="177">
        <f t="shared" si="18"/>
        <v>42994922.200000003</v>
      </c>
      <c r="H226" s="177">
        <f t="shared" si="19"/>
        <v>1016650</v>
      </c>
      <c r="I226" s="354">
        <f t="shared" si="20"/>
        <v>0.4754789586640219</v>
      </c>
      <c r="J226" s="354">
        <f t="shared" si="21"/>
        <v>0.7954022715550092</v>
      </c>
    </row>
    <row r="227" spans="1:10" x14ac:dyDescent="0.25">
      <c r="A227" s="789" t="s">
        <v>851</v>
      </c>
      <c r="B227" s="328">
        <v>225</v>
      </c>
      <c r="C227" s="329">
        <v>135868.40000000014</v>
      </c>
      <c r="D227" s="330">
        <v>6709</v>
      </c>
      <c r="E227" s="176">
        <f t="shared" si="22"/>
        <v>39110817.399999999</v>
      </c>
      <c r="F227" s="176">
        <f t="shared" si="23"/>
        <v>3959078</v>
      </c>
      <c r="G227" s="177">
        <f t="shared" si="18"/>
        <v>42859053.800000004</v>
      </c>
      <c r="H227" s="177">
        <f t="shared" si="19"/>
        <v>1009941</v>
      </c>
      <c r="I227" s="354">
        <f t="shared" si="20"/>
        <v>0.4771364993922303</v>
      </c>
      <c r="J227" s="354">
        <f t="shared" si="21"/>
        <v>0.79675243745294599</v>
      </c>
    </row>
    <row r="228" spans="1:10" x14ac:dyDescent="0.25">
      <c r="A228" s="789" t="s">
        <v>851</v>
      </c>
      <c r="B228" s="328">
        <v>226</v>
      </c>
      <c r="C228" s="329">
        <v>136933.90000000002</v>
      </c>
      <c r="D228" s="330">
        <v>6790</v>
      </c>
      <c r="E228" s="176">
        <f t="shared" si="22"/>
        <v>39247751.299999997</v>
      </c>
      <c r="F228" s="176">
        <f t="shared" si="23"/>
        <v>3965868</v>
      </c>
      <c r="G228" s="177">
        <f t="shared" si="18"/>
        <v>42722119.900000006</v>
      </c>
      <c r="H228" s="177">
        <f t="shared" si="19"/>
        <v>1003151</v>
      </c>
      <c r="I228" s="354">
        <f t="shared" si="20"/>
        <v>0.47880703879890929</v>
      </c>
      <c r="J228" s="354">
        <f t="shared" si="21"/>
        <v>0.79811890435516553</v>
      </c>
    </row>
    <row r="229" spans="1:10" x14ac:dyDescent="0.25">
      <c r="A229" s="789" t="s">
        <v>851</v>
      </c>
      <c r="B229" s="328">
        <v>227</v>
      </c>
      <c r="C229" s="329">
        <v>139836.50000000003</v>
      </c>
      <c r="D229" s="330">
        <v>6899</v>
      </c>
      <c r="E229" s="176">
        <f t="shared" si="22"/>
        <v>39387587.799999997</v>
      </c>
      <c r="F229" s="176">
        <f t="shared" si="23"/>
        <v>3972767</v>
      </c>
      <c r="G229" s="177">
        <f t="shared" si="18"/>
        <v>42582283.400000006</v>
      </c>
      <c r="H229" s="177">
        <f t="shared" si="19"/>
        <v>996252</v>
      </c>
      <c r="I229" s="354">
        <f t="shared" si="20"/>
        <v>0.48051298877727155</v>
      </c>
      <c r="J229" s="354">
        <f t="shared" si="21"/>
        <v>0.79950730717672847</v>
      </c>
    </row>
    <row r="230" spans="1:10" x14ac:dyDescent="0.25">
      <c r="A230" s="789" t="s">
        <v>851</v>
      </c>
      <c r="B230" s="328">
        <v>228</v>
      </c>
      <c r="C230" s="329">
        <v>135898.40000000005</v>
      </c>
      <c r="D230" s="330">
        <v>6623</v>
      </c>
      <c r="E230" s="176">
        <f t="shared" si="22"/>
        <v>39523486.199999996</v>
      </c>
      <c r="F230" s="176">
        <f t="shared" si="23"/>
        <v>3979390</v>
      </c>
      <c r="G230" s="177">
        <f t="shared" si="18"/>
        <v>42446385.000000007</v>
      </c>
      <c r="H230" s="177">
        <f t="shared" si="19"/>
        <v>989629</v>
      </c>
      <c r="I230" s="354">
        <f t="shared" si="20"/>
        <v>0.48217089549361147</v>
      </c>
      <c r="J230" s="354">
        <f t="shared" si="21"/>
        <v>0.80084016583555029</v>
      </c>
    </row>
    <row r="231" spans="1:10" x14ac:dyDescent="0.25">
      <c r="A231" s="789" t="s">
        <v>851</v>
      </c>
      <c r="B231" s="328">
        <v>229</v>
      </c>
      <c r="C231" s="329">
        <v>135156.69999999995</v>
      </c>
      <c r="D231" s="330">
        <v>6564</v>
      </c>
      <c r="E231" s="176">
        <f t="shared" si="22"/>
        <v>39658642.899999999</v>
      </c>
      <c r="F231" s="176">
        <f t="shared" si="23"/>
        <v>3985954</v>
      </c>
      <c r="G231" s="177">
        <f t="shared" si="18"/>
        <v>42311228.300000004</v>
      </c>
      <c r="H231" s="177">
        <f t="shared" si="19"/>
        <v>983065</v>
      </c>
      <c r="I231" s="354">
        <f t="shared" si="20"/>
        <v>0.48381975376338027</v>
      </c>
      <c r="J231" s="354">
        <f t="shared" si="21"/>
        <v>0.80216115092335127</v>
      </c>
    </row>
    <row r="232" spans="1:10" x14ac:dyDescent="0.25">
      <c r="A232" s="789" t="s">
        <v>851</v>
      </c>
      <c r="B232" s="328">
        <v>230</v>
      </c>
      <c r="C232" s="329">
        <v>127240.60000000003</v>
      </c>
      <c r="D232" s="330">
        <v>6178</v>
      </c>
      <c r="E232" s="176">
        <f t="shared" si="22"/>
        <v>39785883.5</v>
      </c>
      <c r="F232" s="176">
        <f t="shared" si="23"/>
        <v>3992132</v>
      </c>
      <c r="G232" s="177">
        <f t="shared" si="18"/>
        <v>42183987.700000003</v>
      </c>
      <c r="H232" s="177">
        <f t="shared" si="19"/>
        <v>976887</v>
      </c>
      <c r="I232" s="354">
        <f t="shared" si="20"/>
        <v>0.48537203874488943</v>
      </c>
      <c r="J232" s="354">
        <f t="shared" si="21"/>
        <v>0.8034044546821012</v>
      </c>
    </row>
    <row r="233" spans="1:10" x14ac:dyDescent="0.25">
      <c r="A233" s="789" t="s">
        <v>851</v>
      </c>
      <c r="B233" s="328">
        <v>231</v>
      </c>
      <c r="C233" s="329">
        <v>131696.59999999998</v>
      </c>
      <c r="D233" s="330">
        <v>6327</v>
      </c>
      <c r="E233" s="176">
        <f t="shared" si="22"/>
        <v>39917580.100000001</v>
      </c>
      <c r="F233" s="176">
        <f t="shared" si="23"/>
        <v>3998459</v>
      </c>
      <c r="G233" s="177">
        <f t="shared" si="18"/>
        <v>42052291.100000001</v>
      </c>
      <c r="H233" s="177">
        <f t="shared" si="19"/>
        <v>970560</v>
      </c>
      <c r="I233" s="354">
        <f t="shared" si="20"/>
        <v>0.48697868516353116</v>
      </c>
      <c r="J233" s="354">
        <f t="shared" si="21"/>
        <v>0.80467774423885274</v>
      </c>
    </row>
    <row r="234" spans="1:10" x14ac:dyDescent="0.25">
      <c r="A234" s="789" t="s">
        <v>851</v>
      </c>
      <c r="B234" s="328">
        <v>232</v>
      </c>
      <c r="C234" s="329">
        <v>120893.49999999985</v>
      </c>
      <c r="D234" s="330">
        <v>5828</v>
      </c>
      <c r="E234" s="176">
        <f t="shared" si="22"/>
        <v>40038473.600000001</v>
      </c>
      <c r="F234" s="176">
        <f t="shared" si="23"/>
        <v>4004287</v>
      </c>
      <c r="G234" s="177">
        <f t="shared" si="18"/>
        <v>41931397.600000001</v>
      </c>
      <c r="H234" s="177">
        <f t="shared" si="19"/>
        <v>964732</v>
      </c>
      <c r="I234" s="354">
        <f t="shared" si="20"/>
        <v>0.48845353803605829</v>
      </c>
      <c r="J234" s="354">
        <f t="shared" si="21"/>
        <v>0.80585061155934401</v>
      </c>
    </row>
    <row r="235" spans="1:10" x14ac:dyDescent="0.25">
      <c r="A235" s="789" t="s">
        <v>851</v>
      </c>
      <c r="B235" s="328">
        <v>233</v>
      </c>
      <c r="C235" s="329">
        <v>130487.09999999992</v>
      </c>
      <c r="D235" s="330">
        <v>6308</v>
      </c>
      <c r="E235" s="176">
        <f t="shared" si="22"/>
        <v>40168960.700000003</v>
      </c>
      <c r="F235" s="176">
        <f t="shared" si="23"/>
        <v>4010595</v>
      </c>
      <c r="G235" s="177">
        <f t="shared" si="18"/>
        <v>41800910.5</v>
      </c>
      <c r="H235" s="177">
        <f t="shared" si="19"/>
        <v>958424</v>
      </c>
      <c r="I235" s="354">
        <f t="shared" si="20"/>
        <v>0.49004542903319825</v>
      </c>
      <c r="J235" s="354">
        <f t="shared" si="21"/>
        <v>0.80712007742373293</v>
      </c>
    </row>
    <row r="236" spans="1:10" x14ac:dyDescent="0.25">
      <c r="A236" s="789" t="s">
        <v>851</v>
      </c>
      <c r="B236" s="328">
        <v>234</v>
      </c>
      <c r="C236" s="329">
        <v>127994.5</v>
      </c>
      <c r="D236" s="330">
        <v>6061</v>
      </c>
      <c r="E236" s="176">
        <f t="shared" si="22"/>
        <v>40296955.200000003</v>
      </c>
      <c r="F236" s="176">
        <f t="shared" si="23"/>
        <v>4016656</v>
      </c>
      <c r="G236" s="177">
        <f t="shared" si="18"/>
        <v>41672916</v>
      </c>
      <c r="H236" s="177">
        <f t="shared" si="19"/>
        <v>952363</v>
      </c>
      <c r="I236" s="354">
        <f t="shared" si="20"/>
        <v>0.49160691129645206</v>
      </c>
      <c r="J236" s="354">
        <f t="shared" si="21"/>
        <v>0.80833983528740783</v>
      </c>
    </row>
    <row r="237" spans="1:10" x14ac:dyDescent="0.25">
      <c r="A237" s="789" t="s">
        <v>851</v>
      </c>
      <c r="B237" s="328">
        <v>235</v>
      </c>
      <c r="C237" s="329">
        <v>122200.20000000007</v>
      </c>
      <c r="D237" s="330">
        <v>5814</v>
      </c>
      <c r="E237" s="176">
        <f t="shared" si="22"/>
        <v>40419155.400000006</v>
      </c>
      <c r="F237" s="176">
        <f t="shared" si="23"/>
        <v>4022470</v>
      </c>
      <c r="G237" s="177">
        <f t="shared" si="18"/>
        <v>41550715.799999997</v>
      </c>
      <c r="H237" s="177">
        <f t="shared" si="19"/>
        <v>946549</v>
      </c>
      <c r="I237" s="354">
        <f t="shared" si="20"/>
        <v>0.49309770539202707</v>
      </c>
      <c r="J237" s="354">
        <f t="shared" si="21"/>
        <v>0.8095098851503687</v>
      </c>
    </row>
    <row r="238" spans="1:10" x14ac:dyDescent="0.25">
      <c r="A238" s="789" t="s">
        <v>851</v>
      </c>
      <c r="B238" s="328">
        <v>236</v>
      </c>
      <c r="C238" s="329">
        <v>121063.99999999994</v>
      </c>
      <c r="D238" s="330">
        <v>5761</v>
      </c>
      <c r="E238" s="176">
        <f t="shared" si="22"/>
        <v>40540219.400000006</v>
      </c>
      <c r="F238" s="176">
        <f t="shared" si="23"/>
        <v>4028231</v>
      </c>
      <c r="G238" s="177">
        <f t="shared" si="18"/>
        <v>41429651.799999997</v>
      </c>
      <c r="H238" s="177">
        <f t="shared" si="19"/>
        <v>940788</v>
      </c>
      <c r="I238" s="354">
        <f t="shared" si="20"/>
        <v>0.49457463829710158</v>
      </c>
      <c r="J238" s="354">
        <f t="shared" si="21"/>
        <v>0.81066926892410751</v>
      </c>
    </row>
    <row r="239" spans="1:10" x14ac:dyDescent="0.25">
      <c r="A239" s="789" t="s">
        <v>851</v>
      </c>
      <c r="B239" s="328">
        <v>237</v>
      </c>
      <c r="C239" s="329">
        <v>111609.99999999997</v>
      </c>
      <c r="D239" s="330">
        <v>5227</v>
      </c>
      <c r="E239" s="176">
        <f t="shared" si="22"/>
        <v>40651829.400000006</v>
      </c>
      <c r="F239" s="176">
        <f t="shared" si="23"/>
        <v>4033458</v>
      </c>
      <c r="G239" s="177">
        <f t="shared" si="18"/>
        <v>41318041.799999997</v>
      </c>
      <c r="H239" s="177">
        <f t="shared" si="19"/>
        <v>935561</v>
      </c>
      <c r="I239" s="354">
        <f t="shared" si="20"/>
        <v>0.49593623614233523</v>
      </c>
      <c r="J239" s="354">
        <f t="shared" si="21"/>
        <v>0.81172118681776018</v>
      </c>
    </row>
    <row r="240" spans="1:10" x14ac:dyDescent="0.25">
      <c r="A240" s="789" t="s">
        <v>851</v>
      </c>
      <c r="B240" s="328">
        <v>238</v>
      </c>
      <c r="C240" s="329">
        <v>124447.00000000009</v>
      </c>
      <c r="D240" s="330">
        <v>5820</v>
      </c>
      <c r="E240" s="176">
        <f t="shared" si="22"/>
        <v>40776276.400000006</v>
      </c>
      <c r="F240" s="176">
        <f t="shared" si="23"/>
        <v>4039278</v>
      </c>
      <c r="G240" s="177">
        <f t="shared" si="18"/>
        <v>41193594.799999997</v>
      </c>
      <c r="H240" s="177">
        <f t="shared" si="19"/>
        <v>929741</v>
      </c>
      <c r="I240" s="354">
        <f t="shared" si="20"/>
        <v>0.49745444030903885</v>
      </c>
      <c r="J240" s="354">
        <f t="shared" si="21"/>
        <v>0.81289244416251982</v>
      </c>
    </row>
    <row r="241" spans="1:10" x14ac:dyDescent="0.25">
      <c r="A241" s="789" t="s">
        <v>851</v>
      </c>
      <c r="B241" s="328">
        <v>239</v>
      </c>
      <c r="C241" s="329">
        <v>114438.40000000007</v>
      </c>
      <c r="D241" s="330">
        <v>5371</v>
      </c>
      <c r="E241" s="176">
        <f t="shared" si="22"/>
        <v>40890714.800000004</v>
      </c>
      <c r="F241" s="176">
        <f t="shared" si="23"/>
        <v>4044649</v>
      </c>
      <c r="G241" s="177">
        <f t="shared" si="18"/>
        <v>41079156.399999999</v>
      </c>
      <c r="H241" s="177">
        <f t="shared" si="19"/>
        <v>924370</v>
      </c>
      <c r="I241" s="354">
        <f t="shared" si="20"/>
        <v>0.49885054351531055</v>
      </c>
      <c r="J241" s="354">
        <f t="shared" si="21"/>
        <v>0.81397334161934176</v>
      </c>
    </row>
    <row r="242" spans="1:10" x14ac:dyDescent="0.25">
      <c r="A242" s="789" t="s">
        <v>851</v>
      </c>
      <c r="B242" s="328">
        <v>240</v>
      </c>
      <c r="C242" s="329">
        <v>125211.40000000005</v>
      </c>
      <c r="D242" s="330">
        <v>5875</v>
      </c>
      <c r="E242" s="176">
        <f t="shared" si="22"/>
        <v>41015926.200000003</v>
      </c>
      <c r="F242" s="176">
        <f t="shared" si="23"/>
        <v>4050524</v>
      </c>
      <c r="G242" s="177">
        <f t="shared" si="18"/>
        <v>40953945</v>
      </c>
      <c r="H242" s="177">
        <f t="shared" si="19"/>
        <v>918495</v>
      </c>
      <c r="I242" s="354">
        <f t="shared" si="20"/>
        <v>0.50037807305960491</v>
      </c>
      <c r="J242" s="354">
        <f t="shared" si="21"/>
        <v>0.81515566754725632</v>
      </c>
    </row>
    <row r="243" spans="1:10" x14ac:dyDescent="0.25">
      <c r="A243" s="789" t="s">
        <v>851</v>
      </c>
      <c r="B243" s="328">
        <v>241</v>
      </c>
      <c r="C243" s="329">
        <v>125001.50000000009</v>
      </c>
      <c r="D243" s="330">
        <v>5793</v>
      </c>
      <c r="E243" s="176">
        <f t="shared" si="22"/>
        <v>41140927.700000003</v>
      </c>
      <c r="F243" s="176">
        <f t="shared" si="23"/>
        <v>4056317</v>
      </c>
      <c r="G243" s="177">
        <f t="shared" si="18"/>
        <v>40828943.5</v>
      </c>
      <c r="H243" s="177">
        <f t="shared" si="19"/>
        <v>912702</v>
      </c>
      <c r="I243" s="354">
        <f t="shared" si="20"/>
        <v>0.50190304190693913</v>
      </c>
      <c r="J243" s="354">
        <f t="shared" si="21"/>
        <v>0.81632149122392161</v>
      </c>
    </row>
    <row r="244" spans="1:10" x14ac:dyDescent="0.25">
      <c r="A244" s="789" t="s">
        <v>851</v>
      </c>
      <c r="B244" s="328">
        <v>242</v>
      </c>
      <c r="C244" s="329">
        <v>124539.60000000008</v>
      </c>
      <c r="D244" s="330">
        <v>5782</v>
      </c>
      <c r="E244" s="176">
        <f t="shared" si="22"/>
        <v>41265467.300000004</v>
      </c>
      <c r="F244" s="176">
        <f t="shared" si="23"/>
        <v>4062099</v>
      </c>
      <c r="G244" s="177">
        <f t="shared" si="18"/>
        <v>40704403.899999999</v>
      </c>
      <c r="H244" s="177">
        <f t="shared" si="19"/>
        <v>906920</v>
      </c>
      <c r="I244" s="354">
        <f t="shared" si="20"/>
        <v>0.50342237575700866</v>
      </c>
      <c r="J244" s="354">
        <f t="shared" si="21"/>
        <v>0.81748510118395601</v>
      </c>
    </row>
    <row r="245" spans="1:10" x14ac:dyDescent="0.25">
      <c r="A245" s="789" t="s">
        <v>851</v>
      </c>
      <c r="B245" s="328">
        <v>243</v>
      </c>
      <c r="C245" s="329">
        <v>121668.6</v>
      </c>
      <c r="D245" s="330">
        <v>5629</v>
      </c>
      <c r="E245" s="176">
        <f t="shared" si="22"/>
        <v>41387135.900000006</v>
      </c>
      <c r="F245" s="176">
        <f t="shared" si="23"/>
        <v>4067728</v>
      </c>
      <c r="G245" s="177">
        <f t="shared" si="18"/>
        <v>40582735.299999997</v>
      </c>
      <c r="H245" s="177">
        <f t="shared" si="19"/>
        <v>901291</v>
      </c>
      <c r="I245" s="354">
        <f t="shared" si="20"/>
        <v>0.50490668454289345</v>
      </c>
      <c r="J245" s="354">
        <f t="shared" si="21"/>
        <v>0.81861792035812297</v>
      </c>
    </row>
    <row r="246" spans="1:10" x14ac:dyDescent="0.25">
      <c r="A246" s="789" t="s">
        <v>851</v>
      </c>
      <c r="B246" s="328">
        <v>244</v>
      </c>
      <c r="C246" s="329">
        <v>121199.79999999999</v>
      </c>
      <c r="D246" s="330">
        <v>5525</v>
      </c>
      <c r="E246" s="176">
        <f t="shared" si="22"/>
        <v>41508335.700000003</v>
      </c>
      <c r="F246" s="176">
        <f t="shared" si="23"/>
        <v>4073253</v>
      </c>
      <c r="G246" s="177">
        <f t="shared" si="18"/>
        <v>40461535.5</v>
      </c>
      <c r="H246" s="177">
        <f t="shared" si="19"/>
        <v>895766</v>
      </c>
      <c r="I246" s="354">
        <f t="shared" si="20"/>
        <v>0.50638527415424317</v>
      </c>
      <c r="J246" s="354">
        <f t="shared" si="21"/>
        <v>0.81972980984777877</v>
      </c>
    </row>
    <row r="247" spans="1:10" x14ac:dyDescent="0.25">
      <c r="A247" s="789" t="s">
        <v>851</v>
      </c>
      <c r="B247" s="328">
        <v>245</v>
      </c>
      <c r="C247" s="329">
        <v>123658.29999999994</v>
      </c>
      <c r="D247" s="330">
        <v>5732</v>
      </c>
      <c r="E247" s="176">
        <f t="shared" si="22"/>
        <v>41631994</v>
      </c>
      <c r="F247" s="176">
        <f t="shared" si="23"/>
        <v>4078985</v>
      </c>
      <c r="G247" s="177">
        <f t="shared" si="18"/>
        <v>40337877.200000003</v>
      </c>
      <c r="H247" s="177">
        <f t="shared" si="19"/>
        <v>890034</v>
      </c>
      <c r="I247" s="354">
        <f t="shared" si="20"/>
        <v>0.50789385649296959</v>
      </c>
      <c r="J247" s="354">
        <f t="shared" si="21"/>
        <v>0.82088335745949048</v>
      </c>
    </row>
    <row r="248" spans="1:10" x14ac:dyDescent="0.25">
      <c r="A248" s="789" t="s">
        <v>851</v>
      </c>
      <c r="B248" s="328">
        <v>246</v>
      </c>
      <c r="C248" s="329">
        <v>127846.6999999999</v>
      </c>
      <c r="D248" s="330">
        <v>5801</v>
      </c>
      <c r="E248" s="176">
        <f t="shared" si="22"/>
        <v>41759840.700000003</v>
      </c>
      <c r="F248" s="176">
        <f t="shared" si="23"/>
        <v>4084786</v>
      </c>
      <c r="G248" s="177">
        <f t="shared" si="18"/>
        <v>40210030.5</v>
      </c>
      <c r="H248" s="177">
        <f t="shared" si="19"/>
        <v>884233</v>
      </c>
      <c r="I248" s="354">
        <f t="shared" si="20"/>
        <v>0.50945353565469553</v>
      </c>
      <c r="J248" s="354">
        <f t="shared" si="21"/>
        <v>0.8220507911118875</v>
      </c>
    </row>
    <row r="249" spans="1:10" x14ac:dyDescent="0.25">
      <c r="A249" s="789" t="s">
        <v>851</v>
      </c>
      <c r="B249" s="328">
        <v>247</v>
      </c>
      <c r="C249" s="329">
        <v>116762.19999999991</v>
      </c>
      <c r="D249" s="330">
        <v>5341</v>
      </c>
      <c r="E249" s="176">
        <f t="shared" si="22"/>
        <v>41876602.900000006</v>
      </c>
      <c r="F249" s="176">
        <f t="shared" si="23"/>
        <v>4090127</v>
      </c>
      <c r="G249" s="177">
        <f t="shared" si="18"/>
        <v>40093268.299999997</v>
      </c>
      <c r="H249" s="177">
        <f t="shared" si="19"/>
        <v>878892</v>
      </c>
      <c r="I249" s="354">
        <f t="shared" si="20"/>
        <v>0.51087798830163345</v>
      </c>
      <c r="J249" s="354">
        <f t="shared" si="21"/>
        <v>0.82312565115971581</v>
      </c>
    </row>
    <row r="250" spans="1:10" x14ac:dyDescent="0.25">
      <c r="A250" s="789" t="s">
        <v>851</v>
      </c>
      <c r="B250" s="328">
        <v>248</v>
      </c>
      <c r="C250" s="329">
        <v>131876.1999999999</v>
      </c>
      <c r="D250" s="330">
        <v>5985</v>
      </c>
      <c r="E250" s="176">
        <f t="shared" si="22"/>
        <v>42008479.100000009</v>
      </c>
      <c r="F250" s="176">
        <f t="shared" si="23"/>
        <v>4096112</v>
      </c>
      <c r="G250" s="177">
        <f t="shared" si="18"/>
        <v>39961392.099999994</v>
      </c>
      <c r="H250" s="177">
        <f t="shared" si="19"/>
        <v>872907</v>
      </c>
      <c r="I250" s="354">
        <f t="shared" si="20"/>
        <v>0.51248682576922244</v>
      </c>
      <c r="J250" s="354">
        <f t="shared" si="21"/>
        <v>0.82433011425394032</v>
      </c>
    </row>
    <row r="251" spans="1:10" x14ac:dyDescent="0.25">
      <c r="A251" s="789" t="s">
        <v>851</v>
      </c>
      <c r="B251" s="328">
        <v>249</v>
      </c>
      <c r="C251" s="329">
        <v>117493.50000000003</v>
      </c>
      <c r="D251" s="330">
        <v>5235</v>
      </c>
      <c r="E251" s="176">
        <f t="shared" si="22"/>
        <v>42125972.600000009</v>
      </c>
      <c r="F251" s="176">
        <f t="shared" si="23"/>
        <v>4101347</v>
      </c>
      <c r="G251" s="177">
        <f t="shared" si="18"/>
        <v>39843898.599999994</v>
      </c>
      <c r="H251" s="177">
        <f t="shared" si="19"/>
        <v>867672</v>
      </c>
      <c r="I251" s="354">
        <f t="shared" si="20"/>
        <v>0.51392019998684602</v>
      </c>
      <c r="J251" s="354">
        <f t="shared" si="21"/>
        <v>0.82538364212332449</v>
      </c>
    </row>
    <row r="252" spans="1:10" x14ac:dyDescent="0.25">
      <c r="A252" s="789" t="s">
        <v>851</v>
      </c>
      <c r="B252" s="328">
        <v>250</v>
      </c>
      <c r="C252" s="329">
        <v>119744.50000000003</v>
      </c>
      <c r="D252" s="330">
        <v>5352</v>
      </c>
      <c r="E252" s="176">
        <f t="shared" si="22"/>
        <v>42245717.100000009</v>
      </c>
      <c r="F252" s="176">
        <f t="shared" si="23"/>
        <v>4106699</v>
      </c>
      <c r="G252" s="177">
        <f t="shared" si="18"/>
        <v>39724154.099999994</v>
      </c>
      <c r="H252" s="177">
        <f t="shared" si="19"/>
        <v>862320</v>
      </c>
      <c r="I252" s="354">
        <f t="shared" si="20"/>
        <v>0.51538103551393655</v>
      </c>
      <c r="J252" s="354">
        <f t="shared" si="21"/>
        <v>0.82646071588778391</v>
      </c>
    </row>
    <row r="253" spans="1:10" x14ac:dyDescent="0.25">
      <c r="A253" s="789" t="s">
        <v>851</v>
      </c>
      <c r="B253" s="328">
        <v>251</v>
      </c>
      <c r="C253" s="329">
        <v>121503.20000000003</v>
      </c>
      <c r="D253" s="330">
        <v>5469</v>
      </c>
      <c r="E253" s="176">
        <f t="shared" si="22"/>
        <v>42367220.300000012</v>
      </c>
      <c r="F253" s="176">
        <f t="shared" si="23"/>
        <v>4112168</v>
      </c>
      <c r="G253" s="177">
        <f t="shared" si="18"/>
        <v>39602650.899999991</v>
      </c>
      <c r="H253" s="177">
        <f t="shared" si="19"/>
        <v>856851</v>
      </c>
      <c r="I253" s="354">
        <f t="shared" si="20"/>
        <v>0.51686332648525635</v>
      </c>
      <c r="J253" s="354">
        <f t="shared" si="21"/>
        <v>0.82756133554731826</v>
      </c>
    </row>
    <row r="254" spans="1:10" x14ac:dyDescent="0.25">
      <c r="A254" s="789" t="s">
        <v>851</v>
      </c>
      <c r="B254" s="328">
        <v>252</v>
      </c>
      <c r="C254" s="329">
        <v>114430.1</v>
      </c>
      <c r="D254" s="330">
        <v>5124</v>
      </c>
      <c r="E254" s="176">
        <f t="shared" si="22"/>
        <v>42481650.400000013</v>
      </c>
      <c r="F254" s="176">
        <f t="shared" si="23"/>
        <v>4117292</v>
      </c>
      <c r="G254" s="177">
        <f t="shared" si="18"/>
        <v>39488220.79999999</v>
      </c>
      <c r="H254" s="177">
        <f t="shared" si="19"/>
        <v>851727</v>
      </c>
      <c r="I254" s="354">
        <f t="shared" si="20"/>
        <v>0.51825932843481171</v>
      </c>
      <c r="J254" s="354">
        <f t="shared" si="21"/>
        <v>0.82859252500342628</v>
      </c>
    </row>
    <row r="255" spans="1:10" x14ac:dyDescent="0.25">
      <c r="A255" s="789" t="s">
        <v>851</v>
      </c>
      <c r="B255" s="328">
        <v>253</v>
      </c>
      <c r="C255" s="329">
        <v>122479.49999999999</v>
      </c>
      <c r="D255" s="330">
        <v>5433</v>
      </c>
      <c r="E255" s="176">
        <f t="shared" si="22"/>
        <v>42604129.900000013</v>
      </c>
      <c r="F255" s="176">
        <f t="shared" si="23"/>
        <v>4122725</v>
      </c>
      <c r="G255" s="177">
        <f t="shared" si="18"/>
        <v>39365741.29999999</v>
      </c>
      <c r="H255" s="177">
        <f t="shared" si="19"/>
        <v>846294</v>
      </c>
      <c r="I255" s="354">
        <f t="shared" si="20"/>
        <v>0.51975352987989099</v>
      </c>
      <c r="J255" s="354">
        <f t="shared" si="21"/>
        <v>0.82968589977216833</v>
      </c>
    </row>
    <row r="256" spans="1:10" x14ac:dyDescent="0.25">
      <c r="A256" s="789" t="s">
        <v>851</v>
      </c>
      <c r="B256" s="328">
        <v>254</v>
      </c>
      <c r="C256" s="329">
        <v>115579.1</v>
      </c>
      <c r="D256" s="330">
        <v>5106</v>
      </c>
      <c r="E256" s="176">
        <f t="shared" si="22"/>
        <v>42719709.000000015</v>
      </c>
      <c r="F256" s="176">
        <f t="shared" si="23"/>
        <v>4127831</v>
      </c>
      <c r="G256" s="177">
        <f t="shared" si="18"/>
        <v>39250162.199999988</v>
      </c>
      <c r="H256" s="177">
        <f t="shared" si="19"/>
        <v>841188</v>
      </c>
      <c r="I256" s="354">
        <f t="shared" si="20"/>
        <v>0.52116354917488283</v>
      </c>
      <c r="J256" s="354">
        <f t="shared" si="21"/>
        <v>0.83071346678288005</v>
      </c>
    </row>
    <row r="257" spans="1:10" x14ac:dyDescent="0.25">
      <c r="A257" s="789" t="s">
        <v>851</v>
      </c>
      <c r="B257" s="328">
        <v>255</v>
      </c>
      <c r="C257" s="329">
        <v>112730.40000000001</v>
      </c>
      <c r="D257" s="330">
        <v>4965</v>
      </c>
      <c r="E257" s="176">
        <f t="shared" si="22"/>
        <v>42832439.400000013</v>
      </c>
      <c r="F257" s="176">
        <f t="shared" si="23"/>
        <v>4132796</v>
      </c>
      <c r="G257" s="177">
        <f t="shared" si="18"/>
        <v>39137431.79999999</v>
      </c>
      <c r="H257" s="177">
        <f t="shared" si="19"/>
        <v>836223</v>
      </c>
      <c r="I257" s="354">
        <f t="shared" si="20"/>
        <v>0.52253881545686764</v>
      </c>
      <c r="J257" s="354">
        <f t="shared" si="21"/>
        <v>0.83171265797132188</v>
      </c>
    </row>
    <row r="258" spans="1:10" x14ac:dyDescent="0.25">
      <c r="A258" s="789" t="s">
        <v>851</v>
      </c>
      <c r="B258" s="328">
        <v>256</v>
      </c>
      <c r="C258" s="329">
        <v>123910.19999999991</v>
      </c>
      <c r="D258" s="330">
        <v>5490</v>
      </c>
      <c r="E258" s="176">
        <f t="shared" si="22"/>
        <v>42956349.600000016</v>
      </c>
      <c r="F258" s="176">
        <f t="shared" si="23"/>
        <v>4138286</v>
      </c>
      <c r="G258" s="177">
        <f t="shared" si="18"/>
        <v>39013521.599999987</v>
      </c>
      <c r="H258" s="177">
        <f t="shared" si="19"/>
        <v>830733</v>
      </c>
      <c r="I258" s="354">
        <f t="shared" si="20"/>
        <v>0.52405047087593837</v>
      </c>
      <c r="J258" s="354">
        <f t="shared" si="21"/>
        <v>0.83281750381715181</v>
      </c>
    </row>
    <row r="259" spans="1:10" x14ac:dyDescent="0.25">
      <c r="A259" s="789" t="s">
        <v>851</v>
      </c>
      <c r="B259" s="328">
        <v>257</v>
      </c>
      <c r="C259" s="329">
        <v>121313.29999999996</v>
      </c>
      <c r="D259" s="330">
        <v>5350</v>
      </c>
      <c r="E259" s="176">
        <f t="shared" si="22"/>
        <v>43077662.900000013</v>
      </c>
      <c r="F259" s="176">
        <f t="shared" si="23"/>
        <v>4143636</v>
      </c>
      <c r="G259" s="177">
        <f t="shared" ref="G259:G322" si="24">$E$2452-E259</f>
        <v>38892208.29999999</v>
      </c>
      <c r="H259" s="177">
        <f t="shared" ref="H259:H322" si="25">$F$2452-F259</f>
        <v>825383</v>
      </c>
      <c r="I259" s="354">
        <f t="shared" ref="I259:I322" si="26">E259/$E$2452</f>
        <v>0.52553044514238556</v>
      </c>
      <c r="J259" s="354">
        <f t="shared" ref="J259:J322" si="27">F259/$F$2452</f>
        <v>0.83389417508767827</v>
      </c>
    </row>
    <row r="260" spans="1:10" x14ac:dyDescent="0.25">
      <c r="A260" s="789" t="s">
        <v>851</v>
      </c>
      <c r="B260" s="328">
        <v>258</v>
      </c>
      <c r="C260" s="329">
        <v>124370.99999999994</v>
      </c>
      <c r="D260" s="330">
        <v>5444</v>
      </c>
      <c r="E260" s="176">
        <f t="shared" ref="E260:E323" si="28">E259+C260</f>
        <v>43202033.900000013</v>
      </c>
      <c r="F260" s="176">
        <f t="shared" ref="F260:F323" si="29">F259+D260</f>
        <v>4149080</v>
      </c>
      <c r="G260" s="177">
        <f t="shared" si="24"/>
        <v>38767837.29999999</v>
      </c>
      <c r="H260" s="177">
        <f t="shared" si="25"/>
        <v>819939</v>
      </c>
      <c r="I260" s="354">
        <f t="shared" si="26"/>
        <v>0.52704772213915607</v>
      </c>
      <c r="J260" s="354">
        <f t="shared" si="27"/>
        <v>0.83498976357305132</v>
      </c>
    </row>
    <row r="261" spans="1:10" x14ac:dyDescent="0.25">
      <c r="A261" s="789" t="s">
        <v>851</v>
      </c>
      <c r="B261" s="328">
        <v>259</v>
      </c>
      <c r="C261" s="329">
        <v>121729.89999999995</v>
      </c>
      <c r="D261" s="330">
        <v>5263</v>
      </c>
      <c r="E261" s="176">
        <f t="shared" si="28"/>
        <v>43323763.800000012</v>
      </c>
      <c r="F261" s="176">
        <f t="shared" si="29"/>
        <v>4154343</v>
      </c>
      <c r="G261" s="177">
        <f t="shared" si="24"/>
        <v>38646107.399999991</v>
      </c>
      <c r="H261" s="177">
        <f t="shared" si="25"/>
        <v>814676</v>
      </c>
      <c r="I261" s="354">
        <f t="shared" si="26"/>
        <v>0.52853277876078952</v>
      </c>
      <c r="J261" s="354">
        <f t="shared" si="27"/>
        <v>0.83604892635749628</v>
      </c>
    </row>
    <row r="262" spans="1:10" x14ac:dyDescent="0.25">
      <c r="A262" s="789" t="s">
        <v>851</v>
      </c>
      <c r="B262" s="328">
        <v>260</v>
      </c>
      <c r="C262" s="329">
        <v>109717.99999999997</v>
      </c>
      <c r="D262" s="330">
        <v>4781</v>
      </c>
      <c r="E262" s="176">
        <f t="shared" si="28"/>
        <v>43433481.800000012</v>
      </c>
      <c r="F262" s="176">
        <f t="shared" si="29"/>
        <v>4159124</v>
      </c>
      <c r="G262" s="177">
        <f t="shared" si="24"/>
        <v>38536389.399999991</v>
      </c>
      <c r="H262" s="177">
        <f t="shared" si="25"/>
        <v>809895</v>
      </c>
      <c r="I262" s="354">
        <f t="shared" si="26"/>
        <v>0.52987129495452967</v>
      </c>
      <c r="J262" s="354">
        <f t="shared" si="27"/>
        <v>0.83701108810411073</v>
      </c>
    </row>
    <row r="263" spans="1:10" x14ac:dyDescent="0.25">
      <c r="A263" s="789" t="s">
        <v>851</v>
      </c>
      <c r="B263" s="328">
        <v>261</v>
      </c>
      <c r="C263" s="329">
        <v>106719.70000000001</v>
      </c>
      <c r="D263" s="330">
        <v>4564</v>
      </c>
      <c r="E263" s="176">
        <f t="shared" si="28"/>
        <v>43540201.500000015</v>
      </c>
      <c r="F263" s="176">
        <f t="shared" si="29"/>
        <v>4163688</v>
      </c>
      <c r="G263" s="177">
        <f t="shared" si="24"/>
        <v>38429669.699999988</v>
      </c>
      <c r="H263" s="177">
        <f t="shared" si="25"/>
        <v>805331</v>
      </c>
      <c r="I263" s="354">
        <f t="shared" si="26"/>
        <v>0.53117323307444719</v>
      </c>
      <c r="J263" s="354">
        <f t="shared" si="27"/>
        <v>0.83792957925900469</v>
      </c>
    </row>
    <row r="264" spans="1:10" x14ac:dyDescent="0.25">
      <c r="A264" s="789" t="s">
        <v>851</v>
      </c>
      <c r="B264" s="328">
        <v>262</v>
      </c>
      <c r="C264" s="329">
        <v>118907.79999999997</v>
      </c>
      <c r="D264" s="330">
        <v>5110</v>
      </c>
      <c r="E264" s="176">
        <f t="shared" si="28"/>
        <v>43659109.300000012</v>
      </c>
      <c r="F264" s="176">
        <f t="shared" si="29"/>
        <v>4168798</v>
      </c>
      <c r="G264" s="177">
        <f t="shared" si="24"/>
        <v>38310761.899999991</v>
      </c>
      <c r="H264" s="177">
        <f t="shared" si="25"/>
        <v>800221</v>
      </c>
      <c r="I264" s="354">
        <f t="shared" si="26"/>
        <v>0.53262386119255012</v>
      </c>
      <c r="J264" s="354">
        <f t="shared" si="27"/>
        <v>0.83895795125758221</v>
      </c>
    </row>
    <row r="265" spans="1:10" x14ac:dyDescent="0.25">
      <c r="A265" s="789" t="s">
        <v>851</v>
      </c>
      <c r="B265" s="328">
        <v>263</v>
      </c>
      <c r="C265" s="329">
        <v>118843.70000000006</v>
      </c>
      <c r="D265" s="330">
        <v>5089</v>
      </c>
      <c r="E265" s="176">
        <f t="shared" si="28"/>
        <v>43777953.000000015</v>
      </c>
      <c r="F265" s="176">
        <f t="shared" si="29"/>
        <v>4173887</v>
      </c>
      <c r="G265" s="177">
        <f t="shared" si="24"/>
        <v>38191918.199999988</v>
      </c>
      <c r="H265" s="177">
        <f t="shared" si="25"/>
        <v>795132</v>
      </c>
      <c r="I265" s="354">
        <f t="shared" si="26"/>
        <v>0.53407370731601211</v>
      </c>
      <c r="J265" s="354">
        <f t="shared" si="27"/>
        <v>0.83998209706986426</v>
      </c>
    </row>
    <row r="266" spans="1:10" x14ac:dyDescent="0.25">
      <c r="A266" s="789" t="s">
        <v>851</v>
      </c>
      <c r="B266" s="328">
        <v>264</v>
      </c>
      <c r="C266" s="329">
        <v>125097.00000000016</v>
      </c>
      <c r="D266" s="330">
        <v>5363</v>
      </c>
      <c r="E266" s="176">
        <f t="shared" si="28"/>
        <v>43903050.000000015</v>
      </c>
      <c r="F266" s="176">
        <f t="shared" si="29"/>
        <v>4179250</v>
      </c>
      <c r="G266" s="177">
        <f t="shared" si="24"/>
        <v>38066821.199999988</v>
      </c>
      <c r="H266" s="177">
        <f t="shared" si="25"/>
        <v>789769</v>
      </c>
      <c r="I266" s="354">
        <f t="shared" si="26"/>
        <v>0.53559984122556503</v>
      </c>
      <c r="J266" s="354">
        <f t="shared" si="27"/>
        <v>0.84106138455095458</v>
      </c>
    </row>
    <row r="267" spans="1:10" x14ac:dyDescent="0.25">
      <c r="A267" s="789" t="s">
        <v>851</v>
      </c>
      <c r="B267" s="328">
        <v>265</v>
      </c>
      <c r="C267" s="329">
        <v>118420.89999999998</v>
      </c>
      <c r="D267" s="330">
        <v>5062</v>
      </c>
      <c r="E267" s="176">
        <f t="shared" si="28"/>
        <v>44021470.900000013</v>
      </c>
      <c r="F267" s="176">
        <f t="shared" si="29"/>
        <v>4184312</v>
      </c>
      <c r="G267" s="177">
        <f t="shared" si="24"/>
        <v>37948400.29999999</v>
      </c>
      <c r="H267" s="177">
        <f t="shared" si="25"/>
        <v>784707</v>
      </c>
      <c r="I267" s="354">
        <f t="shared" si="26"/>
        <v>0.53704452935629365</v>
      </c>
      <c r="J267" s="354">
        <f t="shared" si="27"/>
        <v>0.84208009669514239</v>
      </c>
    </row>
    <row r="268" spans="1:10" x14ac:dyDescent="0.25">
      <c r="A268" s="789" t="s">
        <v>851</v>
      </c>
      <c r="B268" s="328">
        <v>266</v>
      </c>
      <c r="C268" s="329">
        <v>109556.09999999996</v>
      </c>
      <c r="D268" s="330">
        <v>4643</v>
      </c>
      <c r="E268" s="176">
        <f t="shared" si="28"/>
        <v>44131027.000000015</v>
      </c>
      <c r="F268" s="176">
        <f t="shared" si="29"/>
        <v>4188955</v>
      </c>
      <c r="G268" s="177">
        <f t="shared" si="24"/>
        <v>37838844.199999988</v>
      </c>
      <c r="H268" s="177">
        <f t="shared" si="25"/>
        <v>780064</v>
      </c>
      <c r="I268" s="354">
        <f t="shared" si="26"/>
        <v>0.53838107043408423</v>
      </c>
      <c r="J268" s="354">
        <f t="shared" si="27"/>
        <v>0.84301448636038623</v>
      </c>
    </row>
    <row r="269" spans="1:10" x14ac:dyDescent="0.25">
      <c r="A269" s="789" t="s">
        <v>851</v>
      </c>
      <c r="B269" s="328">
        <v>267</v>
      </c>
      <c r="C269" s="329">
        <v>103287.5</v>
      </c>
      <c r="D269" s="330">
        <v>4350</v>
      </c>
      <c r="E269" s="176">
        <f t="shared" si="28"/>
        <v>44234314.500000015</v>
      </c>
      <c r="F269" s="176">
        <f t="shared" si="29"/>
        <v>4193305</v>
      </c>
      <c r="G269" s="177">
        <f t="shared" si="24"/>
        <v>37735556.699999988</v>
      </c>
      <c r="H269" s="177">
        <f t="shared" si="25"/>
        <v>775714</v>
      </c>
      <c r="I269" s="354">
        <f t="shared" si="26"/>
        <v>0.53964113707183692</v>
      </c>
      <c r="J269" s="354">
        <f t="shared" si="27"/>
        <v>0.84388991066445918</v>
      </c>
    </row>
    <row r="270" spans="1:10" x14ac:dyDescent="0.25">
      <c r="A270" s="789" t="s">
        <v>851</v>
      </c>
      <c r="B270" s="328">
        <v>268</v>
      </c>
      <c r="C270" s="329">
        <v>108208.70000000007</v>
      </c>
      <c r="D270" s="330">
        <v>4538</v>
      </c>
      <c r="E270" s="176">
        <f t="shared" si="28"/>
        <v>44342523.200000018</v>
      </c>
      <c r="F270" s="176">
        <f t="shared" si="29"/>
        <v>4197843</v>
      </c>
      <c r="G270" s="177">
        <f t="shared" si="24"/>
        <v>37627347.999999985</v>
      </c>
      <c r="H270" s="177">
        <f t="shared" si="25"/>
        <v>771176</v>
      </c>
      <c r="I270" s="354">
        <f t="shared" si="26"/>
        <v>0.54096124040268123</v>
      </c>
      <c r="J270" s="354">
        <f t="shared" si="27"/>
        <v>0.84480316939822531</v>
      </c>
    </row>
    <row r="271" spans="1:10" x14ac:dyDescent="0.25">
      <c r="A271" s="789" t="s">
        <v>851</v>
      </c>
      <c r="B271" s="328">
        <v>269</v>
      </c>
      <c r="C271" s="329">
        <v>105656.29999999992</v>
      </c>
      <c r="D271" s="330">
        <v>4446</v>
      </c>
      <c r="E271" s="176">
        <f t="shared" si="28"/>
        <v>44448179.500000015</v>
      </c>
      <c r="F271" s="176">
        <f t="shared" si="29"/>
        <v>4202289</v>
      </c>
      <c r="G271" s="177">
        <f t="shared" si="24"/>
        <v>37521691.699999988</v>
      </c>
      <c r="H271" s="177">
        <f t="shared" si="25"/>
        <v>766730</v>
      </c>
      <c r="I271" s="354">
        <f t="shared" si="26"/>
        <v>0.54225020546329727</v>
      </c>
      <c r="J271" s="354">
        <f t="shared" si="27"/>
        <v>0.8456979134110777</v>
      </c>
    </row>
    <row r="272" spans="1:10" x14ac:dyDescent="0.25">
      <c r="A272" s="789" t="s">
        <v>851</v>
      </c>
      <c r="B272" s="328">
        <v>270</v>
      </c>
      <c r="C272" s="329">
        <v>108743.69999999998</v>
      </c>
      <c r="D272" s="330">
        <v>4613</v>
      </c>
      <c r="E272" s="176">
        <f t="shared" si="28"/>
        <v>44556923.200000018</v>
      </c>
      <c r="F272" s="176">
        <f t="shared" si="29"/>
        <v>4206902</v>
      </c>
      <c r="G272" s="177">
        <f t="shared" si="24"/>
        <v>37412947.999999985</v>
      </c>
      <c r="H272" s="177">
        <f t="shared" si="25"/>
        <v>762117</v>
      </c>
      <c r="I272" s="354">
        <f t="shared" si="26"/>
        <v>0.54357683558248671</v>
      </c>
      <c r="J272" s="354">
        <f t="shared" si="27"/>
        <v>0.8466262656673279</v>
      </c>
    </row>
    <row r="273" spans="1:10" x14ac:dyDescent="0.25">
      <c r="A273" s="789" t="s">
        <v>851</v>
      </c>
      <c r="B273" s="328">
        <v>271</v>
      </c>
      <c r="C273" s="329">
        <v>116477.29999999999</v>
      </c>
      <c r="D273" s="330">
        <v>4883</v>
      </c>
      <c r="E273" s="176">
        <f t="shared" si="28"/>
        <v>44673400.500000015</v>
      </c>
      <c r="F273" s="176">
        <f t="shared" si="29"/>
        <v>4211785</v>
      </c>
      <c r="G273" s="177">
        <f t="shared" si="24"/>
        <v>37296470.699999988</v>
      </c>
      <c r="H273" s="177">
        <f t="shared" si="25"/>
        <v>757234</v>
      </c>
      <c r="I273" s="354">
        <f t="shared" si="26"/>
        <v>0.54499781256213575</v>
      </c>
      <c r="J273" s="354">
        <f t="shared" si="27"/>
        <v>0.84760895460452057</v>
      </c>
    </row>
    <row r="274" spans="1:10" x14ac:dyDescent="0.25">
      <c r="A274" s="789" t="s">
        <v>851</v>
      </c>
      <c r="B274" s="328">
        <v>272</v>
      </c>
      <c r="C274" s="329">
        <v>126716.20000000001</v>
      </c>
      <c r="D274" s="330">
        <v>5254</v>
      </c>
      <c r="E274" s="176">
        <f t="shared" si="28"/>
        <v>44800116.700000018</v>
      </c>
      <c r="F274" s="176">
        <f t="shared" si="29"/>
        <v>4217039</v>
      </c>
      <c r="G274" s="177">
        <f t="shared" si="24"/>
        <v>37169754.499999985</v>
      </c>
      <c r="H274" s="177">
        <f t="shared" si="25"/>
        <v>751980</v>
      </c>
      <c r="I274" s="354">
        <f t="shared" si="26"/>
        <v>0.54654370007110631</v>
      </c>
      <c r="J274" s="354">
        <f t="shared" si="27"/>
        <v>0.84866630616626748</v>
      </c>
    </row>
    <row r="275" spans="1:10" x14ac:dyDescent="0.25">
      <c r="A275" s="789" t="s">
        <v>851</v>
      </c>
      <c r="B275" s="328">
        <v>273</v>
      </c>
      <c r="C275" s="329">
        <v>118742.90000000007</v>
      </c>
      <c r="D275" s="330">
        <v>4940</v>
      </c>
      <c r="E275" s="176">
        <f t="shared" si="28"/>
        <v>44918859.600000016</v>
      </c>
      <c r="F275" s="176">
        <f t="shared" si="29"/>
        <v>4221979</v>
      </c>
      <c r="G275" s="177">
        <f t="shared" si="24"/>
        <v>37051011.599999987</v>
      </c>
      <c r="H275" s="177">
        <f t="shared" si="25"/>
        <v>747040</v>
      </c>
      <c r="I275" s="354">
        <f t="shared" si="26"/>
        <v>0.54799231647444646</v>
      </c>
      <c r="J275" s="354">
        <f t="shared" si="27"/>
        <v>0.84966046618054791</v>
      </c>
    </row>
    <row r="276" spans="1:10" x14ac:dyDescent="0.25">
      <c r="A276" s="789" t="s">
        <v>851</v>
      </c>
      <c r="B276" s="328">
        <v>274</v>
      </c>
      <c r="C276" s="329">
        <v>112054.30000000002</v>
      </c>
      <c r="D276" s="330">
        <v>4616</v>
      </c>
      <c r="E276" s="176">
        <f t="shared" si="28"/>
        <v>45030913.900000013</v>
      </c>
      <c r="F276" s="176">
        <f t="shared" si="29"/>
        <v>4226595</v>
      </c>
      <c r="G276" s="177">
        <f t="shared" si="24"/>
        <v>36938957.29999999</v>
      </c>
      <c r="H276" s="177">
        <f t="shared" si="25"/>
        <v>742424</v>
      </c>
      <c r="I276" s="354">
        <f t="shared" si="26"/>
        <v>0.54935933460390762</v>
      </c>
      <c r="J276" s="354">
        <f t="shared" si="27"/>
        <v>0.8505894221776974</v>
      </c>
    </row>
    <row r="277" spans="1:10" x14ac:dyDescent="0.25">
      <c r="A277" s="789" t="s">
        <v>851</v>
      </c>
      <c r="B277" s="328">
        <v>275</v>
      </c>
      <c r="C277" s="329">
        <v>110545.39999999997</v>
      </c>
      <c r="D277" s="330">
        <v>4544</v>
      </c>
      <c r="E277" s="176">
        <f t="shared" si="28"/>
        <v>45141459.300000012</v>
      </c>
      <c r="F277" s="176">
        <f t="shared" si="29"/>
        <v>4231139</v>
      </c>
      <c r="G277" s="177">
        <f t="shared" si="24"/>
        <v>36828411.899999991</v>
      </c>
      <c r="H277" s="177">
        <f t="shared" si="25"/>
        <v>737880</v>
      </c>
      <c r="I277" s="354">
        <f t="shared" si="26"/>
        <v>0.5507079447503147</v>
      </c>
      <c r="J277" s="354">
        <f t="shared" si="27"/>
        <v>0.8515038883932623</v>
      </c>
    </row>
    <row r="278" spans="1:10" x14ac:dyDescent="0.25">
      <c r="A278" s="789" t="s">
        <v>851</v>
      </c>
      <c r="B278" s="328">
        <v>276</v>
      </c>
      <c r="C278" s="329">
        <v>108184.20000000003</v>
      </c>
      <c r="D278" s="330">
        <v>4395</v>
      </c>
      <c r="E278" s="176">
        <f t="shared" si="28"/>
        <v>45249643.500000015</v>
      </c>
      <c r="F278" s="176">
        <f t="shared" si="29"/>
        <v>4235534</v>
      </c>
      <c r="G278" s="177">
        <f t="shared" si="24"/>
        <v>36720227.699999988</v>
      </c>
      <c r="H278" s="177">
        <f t="shared" si="25"/>
        <v>733485</v>
      </c>
      <c r="I278" s="354">
        <f t="shared" si="26"/>
        <v>0.55202774919085162</v>
      </c>
      <c r="J278" s="354">
        <f t="shared" si="27"/>
        <v>0.85238836881082569</v>
      </c>
    </row>
    <row r="279" spans="1:10" x14ac:dyDescent="0.25">
      <c r="A279" s="789" t="s">
        <v>851</v>
      </c>
      <c r="B279" s="328">
        <v>277</v>
      </c>
      <c r="C279" s="329">
        <v>103875.90000000001</v>
      </c>
      <c r="D279" s="330">
        <v>4265</v>
      </c>
      <c r="E279" s="176">
        <f t="shared" si="28"/>
        <v>45353519.400000013</v>
      </c>
      <c r="F279" s="176">
        <f t="shared" si="29"/>
        <v>4239799</v>
      </c>
      <c r="G279" s="177">
        <f t="shared" si="24"/>
        <v>36616351.79999999</v>
      </c>
      <c r="H279" s="177">
        <f t="shared" si="25"/>
        <v>729220</v>
      </c>
      <c r="I279" s="354">
        <f t="shared" si="26"/>
        <v>0.5532949940758235</v>
      </c>
      <c r="J279" s="354">
        <f t="shared" si="27"/>
        <v>0.85324668712274998</v>
      </c>
    </row>
    <row r="280" spans="1:10" x14ac:dyDescent="0.25">
      <c r="A280" s="789" t="s">
        <v>851</v>
      </c>
      <c r="B280" s="328">
        <v>278</v>
      </c>
      <c r="C280" s="329">
        <v>107039.09999999999</v>
      </c>
      <c r="D280" s="330">
        <v>4401</v>
      </c>
      <c r="E280" s="176">
        <f t="shared" si="28"/>
        <v>45460558.500000015</v>
      </c>
      <c r="F280" s="176">
        <f t="shared" si="29"/>
        <v>4244200</v>
      </c>
      <c r="G280" s="177">
        <f t="shared" si="24"/>
        <v>36509312.699999988</v>
      </c>
      <c r="H280" s="177">
        <f t="shared" si="25"/>
        <v>724819</v>
      </c>
      <c r="I280" s="354">
        <f t="shared" si="26"/>
        <v>0.55460082874938099</v>
      </c>
      <c r="J280" s="354">
        <f t="shared" si="27"/>
        <v>0.85413237502211203</v>
      </c>
    </row>
    <row r="281" spans="1:10" x14ac:dyDescent="0.25">
      <c r="A281" s="789" t="s">
        <v>851</v>
      </c>
      <c r="B281" s="328">
        <v>279</v>
      </c>
      <c r="C281" s="329">
        <v>105484.09999999998</v>
      </c>
      <c r="D281" s="330">
        <v>4299</v>
      </c>
      <c r="E281" s="176">
        <f t="shared" si="28"/>
        <v>45566042.600000016</v>
      </c>
      <c r="F281" s="176">
        <f t="shared" si="29"/>
        <v>4248499</v>
      </c>
      <c r="G281" s="177">
        <f t="shared" si="24"/>
        <v>36403828.599999987</v>
      </c>
      <c r="H281" s="177">
        <f t="shared" si="25"/>
        <v>720520</v>
      </c>
      <c r="I281" s="354">
        <f t="shared" si="26"/>
        <v>0.55588769303812224</v>
      </c>
      <c r="J281" s="354">
        <f t="shared" si="27"/>
        <v>0.85499753573089576</v>
      </c>
    </row>
    <row r="282" spans="1:10" x14ac:dyDescent="0.25">
      <c r="A282" s="789" t="s">
        <v>851</v>
      </c>
      <c r="B282" s="328">
        <v>280</v>
      </c>
      <c r="C282" s="329">
        <v>108936.60000000002</v>
      </c>
      <c r="D282" s="330">
        <v>4345</v>
      </c>
      <c r="E282" s="176">
        <f t="shared" si="28"/>
        <v>45674979.200000018</v>
      </c>
      <c r="F282" s="176">
        <f t="shared" si="29"/>
        <v>4252844</v>
      </c>
      <c r="G282" s="177">
        <f t="shared" si="24"/>
        <v>36294891.999999985</v>
      </c>
      <c r="H282" s="177">
        <f t="shared" si="25"/>
        <v>716175</v>
      </c>
      <c r="I282" s="354">
        <f t="shared" si="26"/>
        <v>0.55721667646099726</v>
      </c>
      <c r="J282" s="354">
        <f t="shared" si="27"/>
        <v>0.85587195380013636</v>
      </c>
    </row>
    <row r="283" spans="1:10" x14ac:dyDescent="0.25">
      <c r="A283" s="789" t="s">
        <v>851</v>
      </c>
      <c r="B283" s="328">
        <v>281</v>
      </c>
      <c r="C283" s="329">
        <v>98925.400000000038</v>
      </c>
      <c r="D283" s="330">
        <v>3953</v>
      </c>
      <c r="E283" s="176">
        <f t="shared" si="28"/>
        <v>45773904.600000016</v>
      </c>
      <c r="F283" s="176">
        <f t="shared" si="29"/>
        <v>4256797</v>
      </c>
      <c r="G283" s="177">
        <f t="shared" si="24"/>
        <v>36195966.599999987</v>
      </c>
      <c r="H283" s="177">
        <f t="shared" si="25"/>
        <v>712222</v>
      </c>
      <c r="I283" s="354">
        <f t="shared" si="26"/>
        <v>0.55842352720446897</v>
      </c>
      <c r="J283" s="354">
        <f t="shared" si="27"/>
        <v>0.85666748305852725</v>
      </c>
    </row>
    <row r="284" spans="1:10" x14ac:dyDescent="0.25">
      <c r="A284" s="789" t="s">
        <v>851</v>
      </c>
      <c r="B284" s="328">
        <v>282</v>
      </c>
      <c r="C284" s="329">
        <v>110253.30000000005</v>
      </c>
      <c r="D284" s="330">
        <v>4404</v>
      </c>
      <c r="E284" s="176">
        <f t="shared" si="28"/>
        <v>45884157.900000013</v>
      </c>
      <c r="F284" s="176">
        <f t="shared" si="29"/>
        <v>4261201</v>
      </c>
      <c r="G284" s="177">
        <f t="shared" si="24"/>
        <v>36085713.29999999</v>
      </c>
      <c r="H284" s="177">
        <f t="shared" si="25"/>
        <v>707818</v>
      </c>
      <c r="I284" s="354">
        <f t="shared" si="26"/>
        <v>0.55976857384643552</v>
      </c>
      <c r="J284" s="354">
        <f t="shared" si="27"/>
        <v>0.85755377469878868</v>
      </c>
    </row>
    <row r="285" spans="1:10" x14ac:dyDescent="0.25">
      <c r="A285" s="789" t="s">
        <v>851</v>
      </c>
      <c r="B285" s="328">
        <v>283</v>
      </c>
      <c r="C285" s="329">
        <v>98461.300000000017</v>
      </c>
      <c r="D285" s="330">
        <v>3956</v>
      </c>
      <c r="E285" s="176">
        <f t="shared" si="28"/>
        <v>45982619.20000001</v>
      </c>
      <c r="F285" s="176">
        <f t="shared" si="29"/>
        <v>4265157</v>
      </c>
      <c r="G285" s="177">
        <f t="shared" si="24"/>
        <v>35987251.999999993</v>
      </c>
      <c r="H285" s="177">
        <f t="shared" si="25"/>
        <v>703862</v>
      </c>
      <c r="I285" s="354">
        <f t="shared" si="26"/>
        <v>0.56096976275351285</v>
      </c>
      <c r="J285" s="354">
        <f t="shared" si="27"/>
        <v>0.85834990769807884</v>
      </c>
    </row>
    <row r="286" spans="1:10" x14ac:dyDescent="0.25">
      <c r="A286" s="789" t="s">
        <v>851</v>
      </c>
      <c r="B286" s="328">
        <v>284</v>
      </c>
      <c r="C286" s="329">
        <v>100221.29999999999</v>
      </c>
      <c r="D286" s="330">
        <v>4032</v>
      </c>
      <c r="E286" s="176">
        <f t="shared" si="28"/>
        <v>46082840.500000007</v>
      </c>
      <c r="F286" s="176">
        <f t="shared" si="29"/>
        <v>4269189</v>
      </c>
      <c r="G286" s="177">
        <f t="shared" si="24"/>
        <v>35887030.699999996</v>
      </c>
      <c r="H286" s="177">
        <f t="shared" si="25"/>
        <v>699830</v>
      </c>
      <c r="I286" s="354">
        <f t="shared" si="26"/>
        <v>0.56219242296430505</v>
      </c>
      <c r="J286" s="354">
        <f t="shared" si="27"/>
        <v>0.8591613354668195</v>
      </c>
    </row>
    <row r="287" spans="1:10" x14ac:dyDescent="0.25">
      <c r="A287" s="789" t="s">
        <v>851</v>
      </c>
      <c r="B287" s="328">
        <v>285</v>
      </c>
      <c r="C287" s="329">
        <v>101429.90000000005</v>
      </c>
      <c r="D287" s="330">
        <v>3994</v>
      </c>
      <c r="E287" s="176">
        <f t="shared" si="28"/>
        <v>46184270.400000006</v>
      </c>
      <c r="F287" s="176">
        <f t="shared" si="29"/>
        <v>4273183</v>
      </c>
      <c r="G287" s="177">
        <f t="shared" si="24"/>
        <v>35785600.799999997</v>
      </c>
      <c r="H287" s="177">
        <f t="shared" si="25"/>
        <v>695836</v>
      </c>
      <c r="I287" s="354">
        <f t="shared" si="26"/>
        <v>0.56342982761695504</v>
      </c>
      <c r="J287" s="354">
        <f t="shared" si="27"/>
        <v>0.8599651158508349</v>
      </c>
    </row>
    <row r="288" spans="1:10" x14ac:dyDescent="0.25">
      <c r="A288" s="789" t="s">
        <v>851</v>
      </c>
      <c r="B288" s="328">
        <v>286</v>
      </c>
      <c r="C288" s="329">
        <v>100942</v>
      </c>
      <c r="D288" s="330">
        <v>4034</v>
      </c>
      <c r="E288" s="176">
        <f t="shared" si="28"/>
        <v>46285212.400000006</v>
      </c>
      <c r="F288" s="176">
        <f t="shared" si="29"/>
        <v>4277217</v>
      </c>
      <c r="G288" s="177">
        <f t="shared" si="24"/>
        <v>35684658.799999997</v>
      </c>
      <c r="H288" s="177">
        <f t="shared" si="25"/>
        <v>691802</v>
      </c>
      <c r="I288" s="354">
        <f t="shared" si="26"/>
        <v>0.56466128008262628</v>
      </c>
      <c r="J288" s="354">
        <f t="shared" si="27"/>
        <v>0.86077694611350852</v>
      </c>
    </row>
    <row r="289" spans="1:10" x14ac:dyDescent="0.25">
      <c r="A289" s="789" t="s">
        <v>851</v>
      </c>
      <c r="B289" s="328">
        <v>287</v>
      </c>
      <c r="C289" s="329">
        <v>108763.30000000009</v>
      </c>
      <c r="D289" s="330">
        <v>4372</v>
      </c>
      <c r="E289" s="176">
        <f t="shared" si="28"/>
        <v>46393975.700000003</v>
      </c>
      <c r="F289" s="176">
        <f t="shared" si="29"/>
        <v>4281589</v>
      </c>
      <c r="G289" s="177">
        <f t="shared" si="24"/>
        <v>35575895.5</v>
      </c>
      <c r="H289" s="177">
        <f t="shared" si="25"/>
        <v>687430</v>
      </c>
      <c r="I289" s="354">
        <f t="shared" si="26"/>
        <v>0.56598814931406161</v>
      </c>
      <c r="J289" s="354">
        <f t="shared" si="27"/>
        <v>0.86165679785084337</v>
      </c>
    </row>
    <row r="290" spans="1:10" x14ac:dyDescent="0.25">
      <c r="A290" s="789" t="s">
        <v>851</v>
      </c>
      <c r="B290" s="328">
        <v>288</v>
      </c>
      <c r="C290" s="329">
        <v>103369.9</v>
      </c>
      <c r="D290" s="330">
        <v>4075</v>
      </c>
      <c r="E290" s="176">
        <f t="shared" si="28"/>
        <v>46497345.600000001</v>
      </c>
      <c r="F290" s="176">
        <f t="shared" si="29"/>
        <v>4285664</v>
      </c>
      <c r="G290" s="177">
        <f t="shared" si="24"/>
        <v>35472525.600000001</v>
      </c>
      <c r="H290" s="177">
        <f t="shared" si="25"/>
        <v>683355</v>
      </c>
      <c r="I290" s="354">
        <f t="shared" si="26"/>
        <v>0.5672492211992155</v>
      </c>
      <c r="J290" s="354">
        <f t="shared" si="27"/>
        <v>0.86247687923914151</v>
      </c>
    </row>
    <row r="291" spans="1:10" x14ac:dyDescent="0.25">
      <c r="A291" s="789" t="s">
        <v>851</v>
      </c>
      <c r="B291" s="328">
        <v>289</v>
      </c>
      <c r="C291" s="329">
        <v>100549.59999999999</v>
      </c>
      <c r="D291" s="330">
        <v>3985</v>
      </c>
      <c r="E291" s="176">
        <f t="shared" si="28"/>
        <v>46597895.200000003</v>
      </c>
      <c r="F291" s="176">
        <f t="shared" si="29"/>
        <v>4289649</v>
      </c>
      <c r="G291" s="177">
        <f t="shared" si="24"/>
        <v>35371976</v>
      </c>
      <c r="H291" s="177">
        <f t="shared" si="25"/>
        <v>679370</v>
      </c>
      <c r="I291" s="354">
        <f t="shared" si="26"/>
        <v>0.56847588654012671</v>
      </c>
      <c r="J291" s="354">
        <f t="shared" si="27"/>
        <v>0.86327884840045888</v>
      </c>
    </row>
    <row r="292" spans="1:10" x14ac:dyDescent="0.25">
      <c r="A292" s="789" t="s">
        <v>851</v>
      </c>
      <c r="B292" s="328">
        <v>290</v>
      </c>
      <c r="C292" s="329">
        <v>98559.10000000002</v>
      </c>
      <c r="D292" s="330">
        <v>3932</v>
      </c>
      <c r="E292" s="176">
        <f t="shared" si="28"/>
        <v>46696454.300000004</v>
      </c>
      <c r="F292" s="176">
        <f t="shared" si="29"/>
        <v>4293581</v>
      </c>
      <c r="G292" s="177">
        <f t="shared" si="24"/>
        <v>35273416.899999999</v>
      </c>
      <c r="H292" s="177">
        <f t="shared" si="25"/>
        <v>675438</v>
      </c>
      <c r="I292" s="354">
        <f t="shared" si="26"/>
        <v>0.56967826856851278</v>
      </c>
      <c r="J292" s="354">
        <f t="shared" si="27"/>
        <v>0.86407015147255428</v>
      </c>
    </row>
    <row r="293" spans="1:10" x14ac:dyDescent="0.25">
      <c r="A293" s="789" t="s">
        <v>851</v>
      </c>
      <c r="B293" s="328">
        <v>291</v>
      </c>
      <c r="C293" s="329">
        <v>102965.99999999994</v>
      </c>
      <c r="D293" s="330">
        <v>4082</v>
      </c>
      <c r="E293" s="176">
        <f t="shared" si="28"/>
        <v>46799420.300000004</v>
      </c>
      <c r="F293" s="176">
        <f t="shared" si="29"/>
        <v>4297663</v>
      </c>
      <c r="G293" s="177">
        <f t="shared" si="24"/>
        <v>35170450.899999999</v>
      </c>
      <c r="H293" s="177">
        <f t="shared" si="25"/>
        <v>671356</v>
      </c>
      <c r="I293" s="354">
        <f t="shared" si="26"/>
        <v>0.57093441303345616</v>
      </c>
      <c r="J293" s="354">
        <f t="shared" si="27"/>
        <v>0.86489164158961762</v>
      </c>
    </row>
    <row r="294" spans="1:10" x14ac:dyDescent="0.25">
      <c r="A294" s="789" t="s">
        <v>851</v>
      </c>
      <c r="B294" s="328">
        <v>292</v>
      </c>
      <c r="C294" s="329">
        <v>104498.99999999999</v>
      </c>
      <c r="D294" s="330">
        <v>4086</v>
      </c>
      <c r="E294" s="176">
        <f t="shared" si="28"/>
        <v>46903919.300000004</v>
      </c>
      <c r="F294" s="176">
        <f t="shared" si="29"/>
        <v>4301749</v>
      </c>
      <c r="G294" s="177">
        <f t="shared" si="24"/>
        <v>35065951.899999999</v>
      </c>
      <c r="H294" s="177">
        <f t="shared" si="25"/>
        <v>667270</v>
      </c>
      <c r="I294" s="354">
        <f t="shared" si="26"/>
        <v>0.57220925949191925</v>
      </c>
      <c r="J294" s="354">
        <f t="shared" si="27"/>
        <v>0.86571393669454677</v>
      </c>
    </row>
    <row r="295" spans="1:10" x14ac:dyDescent="0.25">
      <c r="A295" s="789" t="s">
        <v>851</v>
      </c>
      <c r="B295" s="328">
        <v>293</v>
      </c>
      <c r="C295" s="329">
        <v>106914.2</v>
      </c>
      <c r="D295" s="330">
        <v>4118</v>
      </c>
      <c r="E295" s="176">
        <f t="shared" si="28"/>
        <v>47010833.500000007</v>
      </c>
      <c r="F295" s="176">
        <f t="shared" si="29"/>
        <v>4305867</v>
      </c>
      <c r="G295" s="177">
        <f t="shared" si="24"/>
        <v>34959037.699999996</v>
      </c>
      <c r="H295" s="177">
        <f t="shared" si="25"/>
        <v>663152</v>
      </c>
      <c r="I295" s="354">
        <f t="shared" si="26"/>
        <v>0.57351357043488937</v>
      </c>
      <c r="J295" s="354">
        <f t="shared" si="27"/>
        <v>0.8665426717024024</v>
      </c>
    </row>
    <row r="296" spans="1:10" x14ac:dyDescent="0.25">
      <c r="A296" s="789" t="s">
        <v>851</v>
      </c>
      <c r="B296" s="328">
        <v>294</v>
      </c>
      <c r="C296" s="329">
        <v>101409.39999999995</v>
      </c>
      <c r="D296" s="330">
        <v>3984</v>
      </c>
      <c r="E296" s="176">
        <f t="shared" si="28"/>
        <v>47112242.900000006</v>
      </c>
      <c r="F296" s="176">
        <f t="shared" si="29"/>
        <v>4309851</v>
      </c>
      <c r="G296" s="177">
        <f t="shared" si="24"/>
        <v>34857628.299999997</v>
      </c>
      <c r="H296" s="177">
        <f t="shared" si="25"/>
        <v>659168</v>
      </c>
      <c r="I296" s="354">
        <f t="shared" si="26"/>
        <v>0.57475072499564939</v>
      </c>
      <c r="J296" s="354">
        <f t="shared" si="27"/>
        <v>0.86734443961675334</v>
      </c>
    </row>
    <row r="297" spans="1:10" x14ac:dyDescent="0.25">
      <c r="A297" s="789" t="s">
        <v>851</v>
      </c>
      <c r="B297" s="328">
        <v>295</v>
      </c>
      <c r="C297" s="329">
        <v>95255.699999999968</v>
      </c>
      <c r="D297" s="330">
        <v>3620</v>
      </c>
      <c r="E297" s="176">
        <f t="shared" si="28"/>
        <v>47207498.600000009</v>
      </c>
      <c r="F297" s="176">
        <f t="shared" si="29"/>
        <v>4313471</v>
      </c>
      <c r="G297" s="177">
        <f t="shared" si="24"/>
        <v>34762372.599999994</v>
      </c>
      <c r="H297" s="177">
        <f t="shared" si="25"/>
        <v>655548</v>
      </c>
      <c r="I297" s="354">
        <f t="shared" si="26"/>
        <v>0.57591280685091528</v>
      </c>
      <c r="J297" s="354">
        <f t="shared" si="27"/>
        <v>0.86807295363531511</v>
      </c>
    </row>
    <row r="298" spans="1:10" x14ac:dyDescent="0.25">
      <c r="A298" s="789" t="s">
        <v>851</v>
      </c>
      <c r="B298" s="328">
        <v>296</v>
      </c>
      <c r="C298" s="329">
        <v>103873.90000000002</v>
      </c>
      <c r="D298" s="330">
        <v>3961</v>
      </c>
      <c r="E298" s="176">
        <f t="shared" si="28"/>
        <v>47311372.500000007</v>
      </c>
      <c r="F298" s="176">
        <f t="shared" si="29"/>
        <v>4317432</v>
      </c>
      <c r="G298" s="177">
        <f t="shared" si="24"/>
        <v>34658498.699999996</v>
      </c>
      <c r="H298" s="177">
        <f t="shared" si="25"/>
        <v>651587</v>
      </c>
      <c r="I298" s="354">
        <f t="shared" si="26"/>
        <v>0.57718002733667839</v>
      </c>
      <c r="J298" s="354">
        <f t="shared" si="27"/>
        <v>0.86887009286943762</v>
      </c>
    </row>
    <row r="299" spans="1:10" x14ac:dyDescent="0.25">
      <c r="A299" s="789" t="s">
        <v>851</v>
      </c>
      <c r="B299" s="328">
        <v>297</v>
      </c>
      <c r="C299" s="329">
        <v>102723.19999999998</v>
      </c>
      <c r="D299" s="330">
        <v>3964</v>
      </c>
      <c r="E299" s="176">
        <f t="shared" si="28"/>
        <v>47414095.70000001</v>
      </c>
      <c r="F299" s="176">
        <f t="shared" si="29"/>
        <v>4321396</v>
      </c>
      <c r="G299" s="177">
        <f t="shared" si="24"/>
        <v>34555775.499999993</v>
      </c>
      <c r="H299" s="177">
        <f t="shared" si="25"/>
        <v>647623</v>
      </c>
      <c r="I299" s="354">
        <f t="shared" si="26"/>
        <v>0.57843320973767753</v>
      </c>
      <c r="J299" s="354">
        <f t="shared" si="27"/>
        <v>0.86966783584445939</v>
      </c>
    </row>
    <row r="300" spans="1:10" x14ac:dyDescent="0.25">
      <c r="A300" s="789" t="s">
        <v>851</v>
      </c>
      <c r="B300" s="328">
        <v>298</v>
      </c>
      <c r="C300" s="329">
        <v>91458.700000000012</v>
      </c>
      <c r="D300" s="330">
        <v>3499</v>
      </c>
      <c r="E300" s="176">
        <f t="shared" si="28"/>
        <v>47505554.400000013</v>
      </c>
      <c r="F300" s="176">
        <f t="shared" si="29"/>
        <v>4324895</v>
      </c>
      <c r="G300" s="177">
        <f t="shared" si="24"/>
        <v>34464316.79999999</v>
      </c>
      <c r="H300" s="177">
        <f t="shared" si="25"/>
        <v>644124</v>
      </c>
      <c r="I300" s="354">
        <f t="shared" si="26"/>
        <v>0.5795489696950995</v>
      </c>
      <c r="J300" s="354">
        <f t="shared" si="27"/>
        <v>0.87037199898008033</v>
      </c>
    </row>
    <row r="301" spans="1:10" x14ac:dyDescent="0.25">
      <c r="A301" s="789" t="s">
        <v>851</v>
      </c>
      <c r="B301" s="328">
        <v>299</v>
      </c>
      <c r="C301" s="329">
        <v>102234.20000000008</v>
      </c>
      <c r="D301" s="330">
        <v>3879</v>
      </c>
      <c r="E301" s="176">
        <f t="shared" si="28"/>
        <v>47607788.600000016</v>
      </c>
      <c r="F301" s="176">
        <f t="shared" si="29"/>
        <v>4328774</v>
      </c>
      <c r="G301" s="177">
        <f t="shared" si="24"/>
        <v>34362082.599999987</v>
      </c>
      <c r="H301" s="177">
        <f t="shared" si="25"/>
        <v>640245</v>
      </c>
      <c r="I301" s="354">
        <f t="shared" si="26"/>
        <v>0.58079618648955511</v>
      </c>
      <c r="J301" s="354">
        <f t="shared" si="27"/>
        <v>0.87115263596295367</v>
      </c>
    </row>
    <row r="302" spans="1:10" x14ac:dyDescent="0.25">
      <c r="A302" s="789" t="s">
        <v>851</v>
      </c>
      <c r="B302" s="328">
        <v>300</v>
      </c>
      <c r="C302" s="329">
        <v>98696.699999999953</v>
      </c>
      <c r="D302" s="330">
        <v>3709</v>
      </c>
      <c r="E302" s="176">
        <f t="shared" si="28"/>
        <v>47706485.300000019</v>
      </c>
      <c r="F302" s="176">
        <f t="shared" si="29"/>
        <v>4332483</v>
      </c>
      <c r="G302" s="177">
        <f t="shared" si="24"/>
        <v>34263385.899999984</v>
      </c>
      <c r="H302" s="177">
        <f t="shared" si="25"/>
        <v>636536</v>
      </c>
      <c r="I302" s="354">
        <f t="shared" si="26"/>
        <v>0.5820002471835044</v>
      </c>
      <c r="J302" s="354">
        <f t="shared" si="27"/>
        <v>0.8718990609615298</v>
      </c>
    </row>
    <row r="303" spans="1:10" x14ac:dyDescent="0.25">
      <c r="A303" s="789" t="s">
        <v>851</v>
      </c>
      <c r="B303" s="328">
        <v>301</v>
      </c>
      <c r="C303" s="329">
        <v>97826.199999999939</v>
      </c>
      <c r="D303" s="330">
        <v>3714</v>
      </c>
      <c r="E303" s="176">
        <f t="shared" si="28"/>
        <v>47804311.500000022</v>
      </c>
      <c r="F303" s="176">
        <f t="shared" si="29"/>
        <v>4336197</v>
      </c>
      <c r="G303" s="177">
        <f t="shared" si="24"/>
        <v>34165559.699999981</v>
      </c>
      <c r="H303" s="177">
        <f t="shared" si="25"/>
        <v>632822</v>
      </c>
      <c r="I303" s="354">
        <f t="shared" si="26"/>
        <v>0.58319368812183792</v>
      </c>
      <c r="J303" s="354">
        <f t="shared" si="27"/>
        <v>0.87264649219493828</v>
      </c>
    </row>
    <row r="304" spans="1:10" x14ac:dyDescent="0.25">
      <c r="A304" s="789" t="s">
        <v>851</v>
      </c>
      <c r="B304" s="328">
        <v>302</v>
      </c>
      <c r="C304" s="329">
        <v>93635.89999999998</v>
      </c>
      <c r="D304" s="330">
        <v>3519</v>
      </c>
      <c r="E304" s="176">
        <f t="shared" si="28"/>
        <v>47897947.400000021</v>
      </c>
      <c r="F304" s="176">
        <f t="shared" si="29"/>
        <v>4339716</v>
      </c>
      <c r="G304" s="177">
        <f t="shared" si="24"/>
        <v>34071923.799999982</v>
      </c>
      <c r="H304" s="177">
        <f t="shared" si="25"/>
        <v>629303</v>
      </c>
      <c r="I304" s="354">
        <f t="shared" si="26"/>
        <v>0.58433600905792349</v>
      </c>
      <c r="J304" s="354">
        <f t="shared" si="27"/>
        <v>0.87335468026988827</v>
      </c>
    </row>
    <row r="305" spans="1:10" x14ac:dyDescent="0.25">
      <c r="A305" s="789" t="s">
        <v>851</v>
      </c>
      <c r="B305" s="328">
        <v>303</v>
      </c>
      <c r="C305" s="329">
        <v>104845.60000000008</v>
      </c>
      <c r="D305" s="330">
        <v>3939</v>
      </c>
      <c r="E305" s="176">
        <f t="shared" si="28"/>
        <v>48002793.000000022</v>
      </c>
      <c r="F305" s="176">
        <f t="shared" si="29"/>
        <v>4343655</v>
      </c>
      <c r="G305" s="177">
        <f t="shared" si="24"/>
        <v>33967078.199999981</v>
      </c>
      <c r="H305" s="177">
        <f t="shared" si="25"/>
        <v>625364</v>
      </c>
      <c r="I305" s="354">
        <f t="shared" si="26"/>
        <v>0.58561508389926586</v>
      </c>
      <c r="J305" s="354">
        <f t="shared" si="27"/>
        <v>0.87414739207074876</v>
      </c>
    </row>
    <row r="306" spans="1:10" x14ac:dyDescent="0.25">
      <c r="A306" s="789" t="s">
        <v>851</v>
      </c>
      <c r="B306" s="328">
        <v>304</v>
      </c>
      <c r="C306" s="329">
        <v>93023.099999999991</v>
      </c>
      <c r="D306" s="330">
        <v>3454</v>
      </c>
      <c r="E306" s="176">
        <f t="shared" si="28"/>
        <v>48095816.100000024</v>
      </c>
      <c r="F306" s="176">
        <f t="shared" si="29"/>
        <v>4347109</v>
      </c>
      <c r="G306" s="177">
        <f t="shared" si="24"/>
        <v>33874055.099999979</v>
      </c>
      <c r="H306" s="177">
        <f t="shared" si="25"/>
        <v>621910</v>
      </c>
      <c r="I306" s="354">
        <f t="shared" si="26"/>
        <v>0.58674992891778532</v>
      </c>
      <c r="J306" s="354">
        <f t="shared" si="27"/>
        <v>0.87484249909287926</v>
      </c>
    </row>
    <row r="307" spans="1:10" x14ac:dyDescent="0.25">
      <c r="A307" s="789" t="s">
        <v>851</v>
      </c>
      <c r="B307" s="328">
        <v>305</v>
      </c>
      <c r="C307" s="329">
        <v>99716.5</v>
      </c>
      <c r="D307" s="330">
        <v>3667</v>
      </c>
      <c r="E307" s="176">
        <f t="shared" si="28"/>
        <v>48195532.600000024</v>
      </c>
      <c r="F307" s="176">
        <f t="shared" si="29"/>
        <v>4350776</v>
      </c>
      <c r="G307" s="177">
        <f t="shared" si="24"/>
        <v>33774338.599999979</v>
      </c>
      <c r="H307" s="177">
        <f t="shared" si="25"/>
        <v>618243</v>
      </c>
      <c r="I307" s="354">
        <f t="shared" si="26"/>
        <v>0.58796643076828481</v>
      </c>
      <c r="J307" s="354">
        <f t="shared" si="27"/>
        <v>0.87558047171886444</v>
      </c>
    </row>
    <row r="308" spans="1:10" x14ac:dyDescent="0.25">
      <c r="A308" s="789" t="s">
        <v>851</v>
      </c>
      <c r="B308" s="328">
        <v>306</v>
      </c>
      <c r="C308" s="329">
        <v>76180.499999999956</v>
      </c>
      <c r="D308" s="330">
        <v>2790</v>
      </c>
      <c r="E308" s="176">
        <f t="shared" si="28"/>
        <v>48271713.100000024</v>
      </c>
      <c r="F308" s="176">
        <f t="shared" si="29"/>
        <v>4353566</v>
      </c>
      <c r="G308" s="177">
        <f t="shared" si="24"/>
        <v>33698158.099999979</v>
      </c>
      <c r="H308" s="177">
        <f t="shared" si="25"/>
        <v>615453</v>
      </c>
      <c r="I308" s="354">
        <f t="shared" si="26"/>
        <v>0.58889580273001607</v>
      </c>
      <c r="J308" s="354">
        <f t="shared" si="27"/>
        <v>0.87614195075526979</v>
      </c>
    </row>
    <row r="309" spans="1:10" x14ac:dyDescent="0.25">
      <c r="A309" s="789" t="s">
        <v>851</v>
      </c>
      <c r="B309" s="328">
        <v>307</v>
      </c>
      <c r="C309" s="329">
        <v>101301.29999999996</v>
      </c>
      <c r="D309" s="330">
        <v>3775</v>
      </c>
      <c r="E309" s="176">
        <f t="shared" si="28"/>
        <v>48373014.400000021</v>
      </c>
      <c r="F309" s="176">
        <f t="shared" si="29"/>
        <v>4357341</v>
      </c>
      <c r="G309" s="177">
        <f t="shared" si="24"/>
        <v>33596856.799999982</v>
      </c>
      <c r="H309" s="177">
        <f t="shared" si="25"/>
        <v>611678</v>
      </c>
      <c r="I309" s="354">
        <f t="shared" si="26"/>
        <v>0.59013163851354222</v>
      </c>
      <c r="J309" s="354">
        <f t="shared" si="27"/>
        <v>0.87690165805363196</v>
      </c>
    </row>
    <row r="310" spans="1:10" x14ac:dyDescent="0.25">
      <c r="A310" s="789" t="s">
        <v>851</v>
      </c>
      <c r="B310" s="328">
        <v>308</v>
      </c>
      <c r="C310" s="329">
        <v>97001.099999999948</v>
      </c>
      <c r="D310" s="330">
        <v>3590</v>
      </c>
      <c r="E310" s="176">
        <f t="shared" si="28"/>
        <v>48470015.500000022</v>
      </c>
      <c r="F310" s="176">
        <f t="shared" si="29"/>
        <v>4360931</v>
      </c>
      <c r="G310" s="177">
        <f t="shared" si="24"/>
        <v>33499855.699999981</v>
      </c>
      <c r="H310" s="177">
        <f t="shared" si="25"/>
        <v>608088</v>
      </c>
      <c r="I310" s="354">
        <f t="shared" si="26"/>
        <v>0.59131501355829896</v>
      </c>
      <c r="J310" s="354">
        <f t="shared" si="27"/>
        <v>0.87762413466320011</v>
      </c>
    </row>
    <row r="311" spans="1:10" x14ac:dyDescent="0.25">
      <c r="A311" s="789" t="s">
        <v>851</v>
      </c>
      <c r="B311" s="328">
        <v>309</v>
      </c>
      <c r="C311" s="329">
        <v>91461.199999999953</v>
      </c>
      <c r="D311" s="330">
        <v>3353</v>
      </c>
      <c r="E311" s="176">
        <f t="shared" si="28"/>
        <v>48561476.700000025</v>
      </c>
      <c r="F311" s="176">
        <f t="shared" si="29"/>
        <v>4364284</v>
      </c>
      <c r="G311" s="177">
        <f t="shared" si="24"/>
        <v>33408394.499999978</v>
      </c>
      <c r="H311" s="177">
        <f t="shared" si="25"/>
        <v>604735</v>
      </c>
      <c r="I311" s="354">
        <f t="shared" si="26"/>
        <v>0.59243080401473203</v>
      </c>
      <c r="J311" s="354">
        <f t="shared" si="27"/>
        <v>0.87829891574171881</v>
      </c>
    </row>
    <row r="312" spans="1:10" x14ac:dyDescent="0.25">
      <c r="A312" s="789" t="s">
        <v>851</v>
      </c>
      <c r="B312" s="328">
        <v>310</v>
      </c>
      <c r="C312" s="329">
        <v>90505.4</v>
      </c>
      <c r="D312" s="330">
        <v>3375</v>
      </c>
      <c r="E312" s="176">
        <f t="shared" si="28"/>
        <v>48651982.100000024</v>
      </c>
      <c r="F312" s="176">
        <f t="shared" si="29"/>
        <v>4367659</v>
      </c>
      <c r="G312" s="177">
        <f t="shared" si="24"/>
        <v>33317889.099999979</v>
      </c>
      <c r="H312" s="177">
        <f t="shared" si="25"/>
        <v>601360</v>
      </c>
      <c r="I312" s="354">
        <f t="shared" si="26"/>
        <v>0.59353493408929525</v>
      </c>
      <c r="J312" s="354">
        <f t="shared" si="27"/>
        <v>0.87897812425349953</v>
      </c>
    </row>
    <row r="313" spans="1:10" x14ac:dyDescent="0.25">
      <c r="A313" s="789" t="s">
        <v>851</v>
      </c>
      <c r="B313" s="328">
        <v>311</v>
      </c>
      <c r="C313" s="329">
        <v>89859.5</v>
      </c>
      <c r="D313" s="330">
        <v>3260</v>
      </c>
      <c r="E313" s="176">
        <f t="shared" si="28"/>
        <v>48741841.600000024</v>
      </c>
      <c r="F313" s="176">
        <f t="shared" si="29"/>
        <v>4370919</v>
      </c>
      <c r="G313" s="177">
        <f t="shared" si="24"/>
        <v>33228029.599999979</v>
      </c>
      <c r="H313" s="177">
        <f t="shared" si="25"/>
        <v>598100</v>
      </c>
      <c r="I313" s="354">
        <f t="shared" si="26"/>
        <v>0.59463118443938734</v>
      </c>
      <c r="J313" s="354">
        <f t="shared" si="27"/>
        <v>0.87963418936413806</v>
      </c>
    </row>
    <row r="314" spans="1:10" x14ac:dyDescent="0.25">
      <c r="A314" s="789" t="s">
        <v>851</v>
      </c>
      <c r="B314" s="328">
        <v>312</v>
      </c>
      <c r="C314" s="329">
        <v>98240.300000000017</v>
      </c>
      <c r="D314" s="330">
        <v>3605</v>
      </c>
      <c r="E314" s="176">
        <f t="shared" si="28"/>
        <v>48840081.900000021</v>
      </c>
      <c r="F314" s="176">
        <f t="shared" si="29"/>
        <v>4374524</v>
      </c>
      <c r="G314" s="177">
        <f t="shared" si="24"/>
        <v>33129789.299999982</v>
      </c>
      <c r="H314" s="177">
        <f t="shared" si="25"/>
        <v>594495</v>
      </c>
      <c r="I314" s="354">
        <f t="shared" si="26"/>
        <v>0.5958296772338959</v>
      </c>
      <c r="J314" s="354">
        <f t="shared" si="27"/>
        <v>0.88035968467820314</v>
      </c>
    </row>
    <row r="315" spans="1:10" x14ac:dyDescent="0.25">
      <c r="A315" s="789" t="s">
        <v>851</v>
      </c>
      <c r="B315" s="328">
        <v>313</v>
      </c>
      <c r="C315" s="329">
        <v>87926.400000000052</v>
      </c>
      <c r="D315" s="330">
        <v>3173</v>
      </c>
      <c r="E315" s="176">
        <f t="shared" si="28"/>
        <v>48928008.300000019</v>
      </c>
      <c r="F315" s="176">
        <f t="shared" si="29"/>
        <v>4377697</v>
      </c>
      <c r="G315" s="177">
        <f t="shared" si="24"/>
        <v>33041862.899999984</v>
      </c>
      <c r="H315" s="177">
        <f t="shared" si="25"/>
        <v>591322</v>
      </c>
      <c r="I315" s="354">
        <f t="shared" si="26"/>
        <v>0.59690234452875435</v>
      </c>
      <c r="J315" s="354">
        <f t="shared" si="27"/>
        <v>0.88099824130276017</v>
      </c>
    </row>
    <row r="316" spans="1:10" x14ac:dyDescent="0.25">
      <c r="A316" s="789" t="s">
        <v>851</v>
      </c>
      <c r="B316" s="328">
        <v>314</v>
      </c>
      <c r="C316" s="329">
        <v>91673.400000000038</v>
      </c>
      <c r="D316" s="330">
        <v>3276</v>
      </c>
      <c r="E316" s="176">
        <f t="shared" si="28"/>
        <v>49019681.700000018</v>
      </c>
      <c r="F316" s="176">
        <f t="shared" si="29"/>
        <v>4380973</v>
      </c>
      <c r="G316" s="177">
        <f t="shared" si="24"/>
        <v>32950189.499999985</v>
      </c>
      <c r="H316" s="177">
        <f t="shared" si="25"/>
        <v>588046</v>
      </c>
      <c r="I316" s="354">
        <f t="shared" si="26"/>
        <v>0.59802072374123749</v>
      </c>
      <c r="J316" s="354">
        <f t="shared" si="27"/>
        <v>0.88165752636486194</v>
      </c>
    </row>
    <row r="317" spans="1:10" x14ac:dyDescent="0.25">
      <c r="A317" s="789" t="s">
        <v>851</v>
      </c>
      <c r="B317" s="328">
        <v>315</v>
      </c>
      <c r="C317" s="329">
        <v>97959.499999999956</v>
      </c>
      <c r="D317" s="330">
        <v>3538</v>
      </c>
      <c r="E317" s="176">
        <f t="shared" si="28"/>
        <v>49117641.200000018</v>
      </c>
      <c r="F317" s="176">
        <f t="shared" si="29"/>
        <v>4384511</v>
      </c>
      <c r="G317" s="177">
        <f t="shared" si="24"/>
        <v>32852229.999999985</v>
      </c>
      <c r="H317" s="177">
        <f t="shared" si="25"/>
        <v>584508</v>
      </c>
      <c r="I317" s="354">
        <f t="shared" si="26"/>
        <v>0.59921579088683519</v>
      </c>
      <c r="J317" s="354">
        <f t="shared" si="27"/>
        <v>0.88236953813217456</v>
      </c>
    </row>
    <row r="318" spans="1:10" x14ac:dyDescent="0.25">
      <c r="A318" s="789" t="s">
        <v>851</v>
      </c>
      <c r="B318" s="328">
        <v>316</v>
      </c>
      <c r="C318" s="329">
        <v>92263.599999999962</v>
      </c>
      <c r="D318" s="330">
        <v>3353</v>
      </c>
      <c r="E318" s="176">
        <f t="shared" si="28"/>
        <v>49209904.800000019</v>
      </c>
      <c r="F318" s="176">
        <f t="shared" si="29"/>
        <v>4387864</v>
      </c>
      <c r="G318" s="177">
        <f t="shared" si="24"/>
        <v>32759966.399999984</v>
      </c>
      <c r="H318" s="177">
        <f t="shared" si="25"/>
        <v>581155</v>
      </c>
      <c r="I318" s="354">
        <f t="shared" si="26"/>
        <v>0.60034137030582546</v>
      </c>
      <c r="J318" s="354">
        <f t="shared" si="27"/>
        <v>0.88304431921069326</v>
      </c>
    </row>
    <row r="319" spans="1:10" x14ac:dyDescent="0.25">
      <c r="A319" s="789" t="s">
        <v>851</v>
      </c>
      <c r="B319" s="328">
        <v>317</v>
      </c>
      <c r="C319" s="329">
        <v>89692.900000000009</v>
      </c>
      <c r="D319" s="330">
        <v>3269</v>
      </c>
      <c r="E319" s="176">
        <f t="shared" si="28"/>
        <v>49299597.700000018</v>
      </c>
      <c r="F319" s="176">
        <f t="shared" si="29"/>
        <v>4391133</v>
      </c>
      <c r="G319" s="177">
        <f t="shared" si="24"/>
        <v>32670273.499999985</v>
      </c>
      <c r="H319" s="177">
        <f t="shared" si="25"/>
        <v>577886</v>
      </c>
      <c r="I319" s="354">
        <f t="shared" si="26"/>
        <v>0.60143558820182719</v>
      </c>
      <c r="J319" s="354">
        <f t="shared" si="27"/>
        <v>0.88370219554402996</v>
      </c>
    </row>
    <row r="320" spans="1:10" x14ac:dyDescent="0.25">
      <c r="A320" s="789" t="s">
        <v>851</v>
      </c>
      <c r="B320" s="328">
        <v>318</v>
      </c>
      <c r="C320" s="329">
        <v>92828.5</v>
      </c>
      <c r="D320" s="330">
        <v>3308</v>
      </c>
      <c r="E320" s="176">
        <f t="shared" si="28"/>
        <v>49392426.200000018</v>
      </c>
      <c r="F320" s="176">
        <f t="shared" si="29"/>
        <v>4394441</v>
      </c>
      <c r="G320" s="177">
        <f t="shared" si="24"/>
        <v>32577444.999999985</v>
      </c>
      <c r="H320" s="177">
        <f t="shared" si="25"/>
        <v>574578</v>
      </c>
      <c r="I320" s="354">
        <f t="shared" si="26"/>
        <v>0.60256805917733358</v>
      </c>
      <c r="J320" s="354">
        <f t="shared" si="27"/>
        <v>0.88436792050905821</v>
      </c>
    </row>
    <row r="321" spans="1:10" x14ac:dyDescent="0.25">
      <c r="A321" s="789" t="s">
        <v>851</v>
      </c>
      <c r="B321" s="328">
        <v>319</v>
      </c>
      <c r="C321" s="329">
        <v>87047.499999999956</v>
      </c>
      <c r="D321" s="330">
        <v>3090</v>
      </c>
      <c r="E321" s="176">
        <f t="shared" si="28"/>
        <v>49479473.700000018</v>
      </c>
      <c r="F321" s="176">
        <f t="shared" si="29"/>
        <v>4397531</v>
      </c>
      <c r="G321" s="177">
        <f t="shared" si="24"/>
        <v>32490397.499999985</v>
      </c>
      <c r="H321" s="177">
        <f t="shared" si="25"/>
        <v>571488</v>
      </c>
      <c r="I321" s="354">
        <f t="shared" si="26"/>
        <v>0.60363000423989954</v>
      </c>
      <c r="J321" s="354">
        <f t="shared" si="27"/>
        <v>0.88498977363539966</v>
      </c>
    </row>
    <row r="322" spans="1:10" x14ac:dyDescent="0.25">
      <c r="A322" s="789" t="s">
        <v>851</v>
      </c>
      <c r="B322" s="328">
        <v>320</v>
      </c>
      <c r="C322" s="329">
        <v>95326.699999999983</v>
      </c>
      <c r="D322" s="330">
        <v>3341</v>
      </c>
      <c r="E322" s="176">
        <f t="shared" si="28"/>
        <v>49574800.400000021</v>
      </c>
      <c r="F322" s="176">
        <f t="shared" si="29"/>
        <v>4400872</v>
      </c>
      <c r="G322" s="177">
        <f t="shared" si="24"/>
        <v>32395070.799999982</v>
      </c>
      <c r="H322" s="177">
        <f t="shared" si="25"/>
        <v>568147</v>
      </c>
      <c r="I322" s="354">
        <f t="shared" si="26"/>
        <v>0.60479295226707663</v>
      </c>
      <c r="J322" s="354">
        <f t="shared" si="27"/>
        <v>0.88566213975032093</v>
      </c>
    </row>
    <row r="323" spans="1:10" x14ac:dyDescent="0.25">
      <c r="A323" s="789" t="s">
        <v>851</v>
      </c>
      <c r="B323" s="328">
        <v>321</v>
      </c>
      <c r="C323" s="329">
        <v>91788.399999999965</v>
      </c>
      <c r="D323" s="330">
        <v>3216</v>
      </c>
      <c r="E323" s="176">
        <f t="shared" si="28"/>
        <v>49666588.800000019</v>
      </c>
      <c r="F323" s="176">
        <f t="shared" si="29"/>
        <v>4404088</v>
      </c>
      <c r="G323" s="177">
        <f t="shared" ref="G323:G386" si="30">$E$2452-E323</f>
        <v>32303282.399999984</v>
      </c>
      <c r="H323" s="177">
        <f t="shared" ref="H323:H386" si="31">$F$2452-F323</f>
        <v>564931</v>
      </c>
      <c r="I323" s="354">
        <f t="shared" ref="I323:I386" si="32">E323/$E$2452</f>
        <v>0.60591273443406379</v>
      </c>
      <c r="J323" s="354">
        <f t="shared" ref="J323:J386" si="33">F323/$F$2452</f>
        <v>0.88630934999443556</v>
      </c>
    </row>
    <row r="324" spans="1:10" x14ac:dyDescent="0.25">
      <c r="A324" s="789" t="s">
        <v>851</v>
      </c>
      <c r="B324" s="328">
        <v>322</v>
      </c>
      <c r="C324" s="329">
        <v>88533.299999999988</v>
      </c>
      <c r="D324" s="330">
        <v>3126</v>
      </c>
      <c r="E324" s="176">
        <f t="shared" ref="E324:E387" si="34">E323+C324</f>
        <v>49755122.100000016</v>
      </c>
      <c r="F324" s="176">
        <f t="shared" ref="F324:F387" si="35">F323+D324</f>
        <v>4407214</v>
      </c>
      <c r="G324" s="177">
        <f t="shared" si="30"/>
        <v>32214749.099999987</v>
      </c>
      <c r="H324" s="177">
        <f t="shared" si="31"/>
        <v>561805</v>
      </c>
      <c r="I324" s="354">
        <f t="shared" si="32"/>
        <v>0.60699280566882252</v>
      </c>
      <c r="J324" s="354">
        <f t="shared" si="33"/>
        <v>0.88693844801156929</v>
      </c>
    </row>
    <row r="325" spans="1:10" x14ac:dyDescent="0.25">
      <c r="A325" s="789" t="s">
        <v>851</v>
      </c>
      <c r="B325" s="328">
        <v>323</v>
      </c>
      <c r="C325" s="329">
        <v>81721.999999999942</v>
      </c>
      <c r="D325" s="330">
        <v>2889</v>
      </c>
      <c r="E325" s="176">
        <f t="shared" si="34"/>
        <v>49836844.100000016</v>
      </c>
      <c r="F325" s="176">
        <f t="shared" si="35"/>
        <v>4410103</v>
      </c>
      <c r="G325" s="177">
        <f t="shared" si="30"/>
        <v>32133027.099999987</v>
      </c>
      <c r="H325" s="177">
        <f t="shared" si="31"/>
        <v>558916</v>
      </c>
      <c r="I325" s="354">
        <f t="shared" si="32"/>
        <v>0.60798978173824447</v>
      </c>
      <c r="J325" s="354">
        <f t="shared" si="33"/>
        <v>0.88751985049765358</v>
      </c>
    </row>
    <row r="326" spans="1:10" x14ac:dyDescent="0.25">
      <c r="A326" s="789" t="s">
        <v>851</v>
      </c>
      <c r="B326" s="328">
        <v>324</v>
      </c>
      <c r="C326" s="329">
        <v>82623.799999999988</v>
      </c>
      <c r="D326" s="330">
        <v>2908</v>
      </c>
      <c r="E326" s="176">
        <f t="shared" si="34"/>
        <v>49919467.900000013</v>
      </c>
      <c r="F326" s="176">
        <f t="shared" si="35"/>
        <v>4413011</v>
      </c>
      <c r="G326" s="177">
        <f t="shared" si="30"/>
        <v>32050403.29999999</v>
      </c>
      <c r="H326" s="177">
        <f t="shared" si="31"/>
        <v>556008</v>
      </c>
      <c r="I326" s="354">
        <f t="shared" si="32"/>
        <v>0.6089977594108994</v>
      </c>
      <c r="J326" s="354">
        <f t="shared" si="33"/>
        <v>0.8881050766761005</v>
      </c>
    </row>
    <row r="327" spans="1:10" x14ac:dyDescent="0.25">
      <c r="A327" s="789" t="s">
        <v>851</v>
      </c>
      <c r="B327" s="328">
        <v>325</v>
      </c>
      <c r="C327" s="329">
        <v>75069.8</v>
      </c>
      <c r="D327" s="330">
        <v>2632</v>
      </c>
      <c r="E327" s="176">
        <f t="shared" si="34"/>
        <v>49994537.70000001</v>
      </c>
      <c r="F327" s="176">
        <f t="shared" si="35"/>
        <v>4415643</v>
      </c>
      <c r="G327" s="177">
        <f t="shared" si="30"/>
        <v>31975333.499999993</v>
      </c>
      <c r="H327" s="177">
        <f t="shared" si="31"/>
        <v>553376</v>
      </c>
      <c r="I327" s="354">
        <f t="shared" si="32"/>
        <v>0.60991358127204187</v>
      </c>
      <c r="J327" s="354">
        <f t="shared" si="33"/>
        <v>0.88863475869180619</v>
      </c>
    </row>
    <row r="328" spans="1:10" x14ac:dyDescent="0.25">
      <c r="A328" s="789" t="s">
        <v>851</v>
      </c>
      <c r="B328" s="328">
        <v>326</v>
      </c>
      <c r="C328" s="329">
        <v>86696.999999999971</v>
      </c>
      <c r="D328" s="330">
        <v>2962</v>
      </c>
      <c r="E328" s="176">
        <f t="shared" si="34"/>
        <v>50081234.70000001</v>
      </c>
      <c r="F328" s="176">
        <f t="shared" si="35"/>
        <v>4418605</v>
      </c>
      <c r="G328" s="177">
        <f t="shared" si="30"/>
        <v>31888636.499999993</v>
      </c>
      <c r="H328" s="177">
        <f t="shared" si="31"/>
        <v>550414</v>
      </c>
      <c r="I328" s="354">
        <f t="shared" si="32"/>
        <v>0.61097125037327138</v>
      </c>
      <c r="J328" s="354">
        <f t="shared" si="33"/>
        <v>0.8892308522064416</v>
      </c>
    </row>
    <row r="329" spans="1:10" x14ac:dyDescent="0.25">
      <c r="A329" s="789" t="s">
        <v>851</v>
      </c>
      <c r="B329" s="328">
        <v>327</v>
      </c>
      <c r="C329" s="329">
        <v>85666.700000000041</v>
      </c>
      <c r="D329" s="330">
        <v>2956</v>
      </c>
      <c r="E329" s="176">
        <f t="shared" si="34"/>
        <v>50166901.400000013</v>
      </c>
      <c r="F329" s="176">
        <f t="shared" si="35"/>
        <v>4421561</v>
      </c>
      <c r="G329" s="177">
        <f t="shared" si="30"/>
        <v>31802969.79999999</v>
      </c>
      <c r="H329" s="177">
        <f t="shared" si="31"/>
        <v>547458</v>
      </c>
      <c r="I329" s="354">
        <f t="shared" si="32"/>
        <v>0.61201635022210465</v>
      </c>
      <c r="J329" s="354">
        <f t="shared" si="33"/>
        <v>0.88982573823927824</v>
      </c>
    </row>
    <row r="330" spans="1:10" x14ac:dyDescent="0.25">
      <c r="A330" s="789" t="s">
        <v>851</v>
      </c>
      <c r="B330" s="328">
        <v>328</v>
      </c>
      <c r="C330" s="329">
        <v>94791.8</v>
      </c>
      <c r="D330" s="330">
        <v>3248</v>
      </c>
      <c r="E330" s="176">
        <f t="shared" si="34"/>
        <v>50261693.20000001</v>
      </c>
      <c r="F330" s="176">
        <f t="shared" si="35"/>
        <v>4424809</v>
      </c>
      <c r="G330" s="177">
        <f t="shared" si="30"/>
        <v>31708177.999999993</v>
      </c>
      <c r="H330" s="177">
        <f t="shared" si="31"/>
        <v>544210</v>
      </c>
      <c r="I330" s="354">
        <f t="shared" si="32"/>
        <v>0.61317277268089698</v>
      </c>
      <c r="J330" s="354">
        <f t="shared" si="33"/>
        <v>0.89047938838631935</v>
      </c>
    </row>
    <row r="331" spans="1:10" x14ac:dyDescent="0.25">
      <c r="A331" s="789" t="s">
        <v>851</v>
      </c>
      <c r="B331" s="328">
        <v>329</v>
      </c>
      <c r="C331" s="329">
        <v>91784.60000000002</v>
      </c>
      <c r="D331" s="330">
        <v>3182</v>
      </c>
      <c r="E331" s="176">
        <f t="shared" si="34"/>
        <v>50353477.800000012</v>
      </c>
      <c r="F331" s="176">
        <f t="shared" si="35"/>
        <v>4427991</v>
      </c>
      <c r="G331" s="177">
        <f t="shared" si="30"/>
        <v>31616393.399999991</v>
      </c>
      <c r="H331" s="177">
        <f t="shared" si="31"/>
        <v>541028</v>
      </c>
      <c r="I331" s="354">
        <f t="shared" si="32"/>
        <v>0.61429250848938766</v>
      </c>
      <c r="J331" s="354">
        <f t="shared" si="33"/>
        <v>0.89111975623357442</v>
      </c>
    </row>
    <row r="332" spans="1:10" x14ac:dyDescent="0.25">
      <c r="A332" s="789" t="s">
        <v>851</v>
      </c>
      <c r="B332" s="328">
        <v>330</v>
      </c>
      <c r="C332" s="329">
        <v>79199.699999999983</v>
      </c>
      <c r="D332" s="330">
        <v>2708</v>
      </c>
      <c r="E332" s="176">
        <f t="shared" si="34"/>
        <v>50432677.500000015</v>
      </c>
      <c r="F332" s="176">
        <f t="shared" si="35"/>
        <v>4430699</v>
      </c>
      <c r="G332" s="177">
        <f t="shared" si="30"/>
        <v>31537193.699999988</v>
      </c>
      <c r="H332" s="177">
        <f t="shared" si="31"/>
        <v>538320</v>
      </c>
      <c r="I332" s="354">
        <f t="shared" si="32"/>
        <v>0.61525871349667327</v>
      </c>
      <c r="J332" s="354">
        <f t="shared" si="33"/>
        <v>0.89166473301873062</v>
      </c>
    </row>
    <row r="333" spans="1:10" x14ac:dyDescent="0.25">
      <c r="A333" s="789" t="s">
        <v>851</v>
      </c>
      <c r="B333" s="328">
        <v>331</v>
      </c>
      <c r="C333" s="329">
        <v>83410.500000000015</v>
      </c>
      <c r="D333" s="330">
        <v>2854</v>
      </c>
      <c r="E333" s="176">
        <f t="shared" si="34"/>
        <v>50516088.000000015</v>
      </c>
      <c r="F333" s="176">
        <f t="shared" si="35"/>
        <v>4433553</v>
      </c>
      <c r="G333" s="177">
        <f t="shared" si="30"/>
        <v>31453783.199999988</v>
      </c>
      <c r="H333" s="177">
        <f t="shared" si="31"/>
        <v>535466</v>
      </c>
      <c r="I333" s="354">
        <f t="shared" si="32"/>
        <v>0.61627628859809669</v>
      </c>
      <c r="J333" s="354">
        <f t="shared" si="33"/>
        <v>0.89223909186098904</v>
      </c>
    </row>
    <row r="334" spans="1:10" x14ac:dyDescent="0.25">
      <c r="A334" s="789" t="s">
        <v>851</v>
      </c>
      <c r="B334" s="328">
        <v>332</v>
      </c>
      <c r="C334" s="329">
        <v>68046.89999999998</v>
      </c>
      <c r="D334" s="330">
        <v>2329</v>
      </c>
      <c r="E334" s="176">
        <f t="shared" si="34"/>
        <v>50584134.900000013</v>
      </c>
      <c r="F334" s="176">
        <f t="shared" si="35"/>
        <v>4435882</v>
      </c>
      <c r="G334" s="177">
        <f t="shared" si="30"/>
        <v>31385736.29999999</v>
      </c>
      <c r="H334" s="177">
        <f t="shared" si="31"/>
        <v>533137</v>
      </c>
      <c r="I334" s="354">
        <f t="shared" si="32"/>
        <v>0.61710643385761488</v>
      </c>
      <c r="J334" s="354">
        <f t="shared" si="33"/>
        <v>0.89270779604585937</v>
      </c>
    </row>
    <row r="335" spans="1:10" x14ac:dyDescent="0.25">
      <c r="A335" s="789" t="s">
        <v>851</v>
      </c>
      <c r="B335" s="328">
        <v>333</v>
      </c>
      <c r="C335" s="329">
        <v>83547.999999999956</v>
      </c>
      <c r="D335" s="330">
        <v>2866</v>
      </c>
      <c r="E335" s="176">
        <f t="shared" si="34"/>
        <v>50667682.900000013</v>
      </c>
      <c r="F335" s="176">
        <f t="shared" si="35"/>
        <v>4438748</v>
      </c>
      <c r="G335" s="177">
        <f t="shared" si="30"/>
        <v>31302188.29999999</v>
      </c>
      <c r="H335" s="177">
        <f t="shared" si="31"/>
        <v>530271</v>
      </c>
      <c r="I335" s="354">
        <f t="shared" si="32"/>
        <v>0.61812568640464094</v>
      </c>
      <c r="J335" s="354">
        <f t="shared" si="33"/>
        <v>0.89328456985171523</v>
      </c>
    </row>
    <row r="336" spans="1:10" x14ac:dyDescent="0.25">
      <c r="A336" s="789" t="s">
        <v>851</v>
      </c>
      <c r="B336" s="328">
        <v>334</v>
      </c>
      <c r="C336" s="329">
        <v>82469.900000000038</v>
      </c>
      <c r="D336" s="330">
        <v>2848</v>
      </c>
      <c r="E336" s="176">
        <f t="shared" si="34"/>
        <v>50750152.800000012</v>
      </c>
      <c r="F336" s="176">
        <f t="shared" si="35"/>
        <v>4441596</v>
      </c>
      <c r="G336" s="177">
        <f t="shared" si="30"/>
        <v>31219718.399999991</v>
      </c>
      <c r="H336" s="177">
        <f t="shared" si="31"/>
        <v>527423</v>
      </c>
      <c r="I336" s="354">
        <f t="shared" si="32"/>
        <v>0.61913178655818124</v>
      </c>
      <c r="J336" s="354">
        <f t="shared" si="33"/>
        <v>0.89385772121217488</v>
      </c>
    </row>
    <row r="337" spans="1:10" x14ac:dyDescent="0.25">
      <c r="A337" s="789" t="s">
        <v>851</v>
      </c>
      <c r="B337" s="328">
        <v>335</v>
      </c>
      <c r="C337" s="329">
        <v>83051.3</v>
      </c>
      <c r="D337" s="330">
        <v>2826</v>
      </c>
      <c r="E337" s="176">
        <f t="shared" si="34"/>
        <v>50833204.100000009</v>
      </c>
      <c r="F337" s="176">
        <f t="shared" si="35"/>
        <v>4444422</v>
      </c>
      <c r="G337" s="177">
        <f t="shared" si="30"/>
        <v>31136667.099999994</v>
      </c>
      <c r="H337" s="177">
        <f t="shared" si="31"/>
        <v>524597</v>
      </c>
      <c r="I337" s="354">
        <f t="shared" si="32"/>
        <v>0.62014497956171011</v>
      </c>
      <c r="J337" s="354">
        <f t="shared" si="33"/>
        <v>0.89442644513937253</v>
      </c>
    </row>
    <row r="338" spans="1:10" x14ac:dyDescent="0.25">
      <c r="A338" s="789" t="s">
        <v>851</v>
      </c>
      <c r="B338" s="328">
        <v>336</v>
      </c>
      <c r="C338" s="329">
        <v>77945.400000000023</v>
      </c>
      <c r="D338" s="330">
        <v>2641</v>
      </c>
      <c r="E338" s="176">
        <f t="shared" si="34"/>
        <v>50911149.500000007</v>
      </c>
      <c r="F338" s="176">
        <f t="shared" si="35"/>
        <v>4447063</v>
      </c>
      <c r="G338" s="177">
        <f t="shared" si="30"/>
        <v>31058721.699999996</v>
      </c>
      <c r="H338" s="177">
        <f t="shared" si="31"/>
        <v>521956</v>
      </c>
      <c r="I338" s="354">
        <f t="shared" si="32"/>
        <v>0.62109588260521753</v>
      </c>
      <c r="J338" s="354">
        <f t="shared" si="33"/>
        <v>0.89495793837777637</v>
      </c>
    </row>
    <row r="339" spans="1:10" x14ac:dyDescent="0.25">
      <c r="A339" s="789" t="s">
        <v>851</v>
      </c>
      <c r="B339" s="328">
        <v>337</v>
      </c>
      <c r="C339" s="329">
        <v>87276.600000000035</v>
      </c>
      <c r="D339" s="330">
        <v>2954</v>
      </c>
      <c r="E339" s="176">
        <f t="shared" si="34"/>
        <v>50998426.100000009</v>
      </c>
      <c r="F339" s="176">
        <f t="shared" si="35"/>
        <v>4450017</v>
      </c>
      <c r="G339" s="177">
        <f t="shared" si="30"/>
        <v>30971445.099999994</v>
      </c>
      <c r="H339" s="177">
        <f t="shared" si="31"/>
        <v>519002</v>
      </c>
      <c r="I339" s="354">
        <f t="shared" si="32"/>
        <v>0.62216062259714766</v>
      </c>
      <c r="J339" s="354">
        <f t="shared" si="33"/>
        <v>0.89555242191668016</v>
      </c>
    </row>
    <row r="340" spans="1:10" x14ac:dyDescent="0.25">
      <c r="A340" s="789" t="s">
        <v>851</v>
      </c>
      <c r="B340" s="328">
        <v>338</v>
      </c>
      <c r="C340" s="329">
        <v>88546.8</v>
      </c>
      <c r="D340" s="330">
        <v>2987</v>
      </c>
      <c r="E340" s="176">
        <f t="shared" si="34"/>
        <v>51086972.900000006</v>
      </c>
      <c r="F340" s="176">
        <f t="shared" si="35"/>
        <v>4453004</v>
      </c>
      <c r="G340" s="177">
        <f t="shared" si="30"/>
        <v>30882898.299999997</v>
      </c>
      <c r="H340" s="177">
        <f t="shared" si="31"/>
        <v>516015</v>
      </c>
      <c r="I340" s="354">
        <f t="shared" si="32"/>
        <v>0.62324085852656563</v>
      </c>
      <c r="J340" s="354">
        <f t="shared" si="33"/>
        <v>0.89615354660547686</v>
      </c>
    </row>
    <row r="341" spans="1:10" x14ac:dyDescent="0.25">
      <c r="A341" s="789" t="s">
        <v>851</v>
      </c>
      <c r="B341" s="328">
        <v>339</v>
      </c>
      <c r="C341" s="329">
        <v>78981.800000000047</v>
      </c>
      <c r="D341" s="330">
        <v>2660</v>
      </c>
      <c r="E341" s="176">
        <f t="shared" si="34"/>
        <v>51165954.700000003</v>
      </c>
      <c r="F341" s="176">
        <f t="shared" si="35"/>
        <v>4455664</v>
      </c>
      <c r="G341" s="177">
        <f t="shared" si="30"/>
        <v>30803916.5</v>
      </c>
      <c r="H341" s="177">
        <f t="shared" si="31"/>
        <v>513355</v>
      </c>
      <c r="I341" s="354">
        <f t="shared" si="32"/>
        <v>0.62420440524005605</v>
      </c>
      <c r="J341" s="354">
        <f t="shared" si="33"/>
        <v>0.89668886353624322</v>
      </c>
    </row>
    <row r="342" spans="1:10" x14ac:dyDescent="0.25">
      <c r="A342" s="789" t="s">
        <v>851</v>
      </c>
      <c r="B342" s="328">
        <v>340</v>
      </c>
      <c r="C342" s="329">
        <v>86693.500000000029</v>
      </c>
      <c r="D342" s="330">
        <v>2872</v>
      </c>
      <c r="E342" s="176">
        <f t="shared" si="34"/>
        <v>51252648.200000003</v>
      </c>
      <c r="F342" s="176">
        <f t="shared" si="35"/>
        <v>4458536</v>
      </c>
      <c r="G342" s="177">
        <f t="shared" si="30"/>
        <v>30717223</v>
      </c>
      <c r="H342" s="177">
        <f t="shared" si="31"/>
        <v>510483</v>
      </c>
      <c r="I342" s="354">
        <f t="shared" si="32"/>
        <v>0.62526203164267025</v>
      </c>
      <c r="J342" s="354">
        <f t="shared" si="33"/>
        <v>0.89726684482389785</v>
      </c>
    </row>
    <row r="343" spans="1:10" x14ac:dyDescent="0.25">
      <c r="A343" s="789" t="s">
        <v>851</v>
      </c>
      <c r="B343" s="328">
        <v>341</v>
      </c>
      <c r="C343" s="329">
        <v>78761.800000000032</v>
      </c>
      <c r="D343" s="330">
        <v>2629</v>
      </c>
      <c r="E343" s="176">
        <f t="shared" si="34"/>
        <v>51331410</v>
      </c>
      <c r="F343" s="176">
        <f t="shared" si="35"/>
        <v>4461165</v>
      </c>
      <c r="G343" s="177">
        <f t="shared" si="30"/>
        <v>30638461.200000003</v>
      </c>
      <c r="H343" s="177">
        <f t="shared" si="31"/>
        <v>507854</v>
      </c>
      <c r="I343" s="354">
        <f t="shared" si="32"/>
        <v>0.62622289444319634</v>
      </c>
      <c r="J343" s="354">
        <f t="shared" si="33"/>
        <v>0.89779592309870415</v>
      </c>
    </row>
    <row r="344" spans="1:10" x14ac:dyDescent="0.25">
      <c r="A344" s="789" t="s">
        <v>851</v>
      </c>
      <c r="B344" s="328">
        <v>342</v>
      </c>
      <c r="C344" s="329">
        <v>84467.700000000012</v>
      </c>
      <c r="D344" s="330">
        <v>2750</v>
      </c>
      <c r="E344" s="176">
        <f t="shared" si="34"/>
        <v>51415877.700000003</v>
      </c>
      <c r="F344" s="176">
        <f t="shared" si="35"/>
        <v>4463915</v>
      </c>
      <c r="G344" s="177">
        <f t="shared" si="30"/>
        <v>30553993.5</v>
      </c>
      <c r="H344" s="177">
        <f t="shared" si="31"/>
        <v>505104</v>
      </c>
      <c r="I344" s="354">
        <f t="shared" si="32"/>
        <v>0.6272533669663739</v>
      </c>
      <c r="J344" s="354">
        <f t="shared" si="33"/>
        <v>0.89834935225645141</v>
      </c>
    </row>
    <row r="345" spans="1:10" x14ac:dyDescent="0.25">
      <c r="A345" s="789" t="s">
        <v>851</v>
      </c>
      <c r="B345" s="328">
        <v>343</v>
      </c>
      <c r="C345" s="329">
        <v>79237.900000000009</v>
      </c>
      <c r="D345" s="330">
        <v>2666</v>
      </c>
      <c r="E345" s="176">
        <f t="shared" si="34"/>
        <v>51495115.600000001</v>
      </c>
      <c r="F345" s="176">
        <f t="shared" si="35"/>
        <v>4466581</v>
      </c>
      <c r="G345" s="177">
        <f t="shared" si="30"/>
        <v>30474755.600000001</v>
      </c>
      <c r="H345" s="177">
        <f t="shared" si="31"/>
        <v>502438</v>
      </c>
      <c r="I345" s="354">
        <f t="shared" si="32"/>
        <v>0.62822003799854698</v>
      </c>
      <c r="J345" s="354">
        <f t="shared" si="33"/>
        <v>0.89888587666901654</v>
      </c>
    </row>
    <row r="346" spans="1:10" x14ac:dyDescent="0.25">
      <c r="A346" s="789" t="s">
        <v>851</v>
      </c>
      <c r="B346" s="328">
        <v>344</v>
      </c>
      <c r="C346" s="329">
        <v>82562.799999999988</v>
      </c>
      <c r="D346" s="330">
        <v>2691</v>
      </c>
      <c r="E346" s="176">
        <f t="shared" si="34"/>
        <v>51577678.399999999</v>
      </c>
      <c r="F346" s="176">
        <f t="shared" si="35"/>
        <v>4469272</v>
      </c>
      <c r="G346" s="177">
        <f t="shared" si="30"/>
        <v>30392192.800000004</v>
      </c>
      <c r="H346" s="177">
        <f t="shared" si="31"/>
        <v>499747</v>
      </c>
      <c r="I346" s="354">
        <f t="shared" si="32"/>
        <v>0.62922727149533442</v>
      </c>
      <c r="J346" s="354">
        <f t="shared" si="33"/>
        <v>0.89942743225574306</v>
      </c>
    </row>
    <row r="347" spans="1:10" x14ac:dyDescent="0.25">
      <c r="A347" s="789" t="s">
        <v>851</v>
      </c>
      <c r="B347" s="328">
        <v>345</v>
      </c>
      <c r="C347" s="329">
        <v>81067.999999999985</v>
      </c>
      <c r="D347" s="330">
        <v>2648</v>
      </c>
      <c r="E347" s="176">
        <f t="shared" si="34"/>
        <v>51658746.399999999</v>
      </c>
      <c r="F347" s="176">
        <f t="shared" si="35"/>
        <v>4471920</v>
      </c>
      <c r="G347" s="177">
        <f t="shared" si="30"/>
        <v>30311124.800000004</v>
      </c>
      <c r="H347" s="177">
        <f t="shared" si="31"/>
        <v>497099</v>
      </c>
      <c r="I347" s="354">
        <f t="shared" si="32"/>
        <v>0.63021626902348971</v>
      </c>
      <c r="J347" s="354">
        <f t="shared" si="33"/>
        <v>0.899960334222912</v>
      </c>
    </row>
    <row r="348" spans="1:10" x14ac:dyDescent="0.25">
      <c r="A348" s="789" t="s">
        <v>851</v>
      </c>
      <c r="B348" s="328">
        <v>346</v>
      </c>
      <c r="C348" s="329">
        <v>76798.700000000012</v>
      </c>
      <c r="D348" s="330">
        <v>2523</v>
      </c>
      <c r="E348" s="176">
        <f t="shared" si="34"/>
        <v>51735545.100000001</v>
      </c>
      <c r="F348" s="176">
        <f t="shared" si="35"/>
        <v>4474443</v>
      </c>
      <c r="G348" s="177">
        <f t="shared" si="30"/>
        <v>30234326.100000001</v>
      </c>
      <c r="H348" s="177">
        <f t="shared" si="31"/>
        <v>494576</v>
      </c>
      <c r="I348" s="354">
        <f t="shared" si="32"/>
        <v>0.6311531827806508</v>
      </c>
      <c r="J348" s="354">
        <f t="shared" si="33"/>
        <v>0.90046808031927428</v>
      </c>
    </row>
    <row r="349" spans="1:10" x14ac:dyDescent="0.25">
      <c r="A349" s="789" t="s">
        <v>851</v>
      </c>
      <c r="B349" s="328">
        <v>347</v>
      </c>
      <c r="C349" s="329">
        <v>81865.099999999977</v>
      </c>
      <c r="D349" s="330">
        <v>2640</v>
      </c>
      <c r="E349" s="176">
        <f t="shared" si="34"/>
        <v>51817410.200000003</v>
      </c>
      <c r="F349" s="176">
        <f t="shared" si="35"/>
        <v>4477083</v>
      </c>
      <c r="G349" s="177">
        <f t="shared" si="30"/>
        <v>30152461</v>
      </c>
      <c r="H349" s="177">
        <f t="shared" si="31"/>
        <v>491936</v>
      </c>
      <c r="I349" s="354">
        <f t="shared" si="32"/>
        <v>0.63215190461345994</v>
      </c>
      <c r="J349" s="354">
        <f t="shared" si="33"/>
        <v>0.90099937231071159</v>
      </c>
    </row>
    <row r="350" spans="1:10" x14ac:dyDescent="0.25">
      <c r="A350" s="789" t="s">
        <v>851</v>
      </c>
      <c r="B350" s="328">
        <v>348</v>
      </c>
      <c r="C350" s="329">
        <v>77587.799999999974</v>
      </c>
      <c r="D350" s="330">
        <v>2557</v>
      </c>
      <c r="E350" s="176">
        <f t="shared" si="34"/>
        <v>51894998</v>
      </c>
      <c r="F350" s="176">
        <f t="shared" si="35"/>
        <v>4479640</v>
      </c>
      <c r="G350" s="177">
        <f t="shared" si="30"/>
        <v>30074873.200000003</v>
      </c>
      <c r="H350" s="177">
        <f t="shared" si="31"/>
        <v>489379</v>
      </c>
      <c r="I350" s="354">
        <f t="shared" si="32"/>
        <v>0.63309844507843993</v>
      </c>
      <c r="J350" s="354">
        <f t="shared" si="33"/>
        <v>0.90151396080393331</v>
      </c>
    </row>
    <row r="351" spans="1:10" x14ac:dyDescent="0.25">
      <c r="A351" s="789" t="s">
        <v>851</v>
      </c>
      <c r="B351" s="328">
        <v>349</v>
      </c>
      <c r="C351" s="329">
        <v>75030.099999999962</v>
      </c>
      <c r="D351" s="330">
        <v>2481</v>
      </c>
      <c r="E351" s="176">
        <f t="shared" si="34"/>
        <v>51970028.100000001</v>
      </c>
      <c r="F351" s="176">
        <f t="shared" si="35"/>
        <v>4482121</v>
      </c>
      <c r="G351" s="177">
        <f t="shared" si="30"/>
        <v>29999843.100000001</v>
      </c>
      <c r="H351" s="177">
        <f t="shared" si="31"/>
        <v>486898</v>
      </c>
      <c r="I351" s="354">
        <f t="shared" si="32"/>
        <v>0.63401378261528851</v>
      </c>
      <c r="J351" s="354">
        <f t="shared" si="33"/>
        <v>0.90201325452770453</v>
      </c>
    </row>
    <row r="352" spans="1:10" x14ac:dyDescent="0.25">
      <c r="A352" s="789" t="s">
        <v>851</v>
      </c>
      <c r="B352" s="328">
        <v>350</v>
      </c>
      <c r="C352" s="329">
        <v>80139</v>
      </c>
      <c r="D352" s="330">
        <v>2565</v>
      </c>
      <c r="E352" s="176">
        <f t="shared" si="34"/>
        <v>52050167.100000001</v>
      </c>
      <c r="F352" s="176">
        <f t="shared" si="35"/>
        <v>4484686</v>
      </c>
      <c r="G352" s="177">
        <f t="shared" si="30"/>
        <v>29919704.100000001</v>
      </c>
      <c r="H352" s="177">
        <f t="shared" si="31"/>
        <v>484333</v>
      </c>
      <c r="I352" s="354">
        <f t="shared" si="32"/>
        <v>0.63499144671097152</v>
      </c>
      <c r="J352" s="354">
        <f t="shared" si="33"/>
        <v>0.90252945299665788</v>
      </c>
    </row>
    <row r="353" spans="1:10" x14ac:dyDescent="0.25">
      <c r="A353" s="789" t="s">
        <v>851</v>
      </c>
      <c r="B353" s="328">
        <v>351</v>
      </c>
      <c r="C353" s="329">
        <v>76154.700000000012</v>
      </c>
      <c r="D353" s="330">
        <v>2403</v>
      </c>
      <c r="E353" s="176">
        <f t="shared" si="34"/>
        <v>52126321.800000004</v>
      </c>
      <c r="F353" s="176">
        <f t="shared" si="35"/>
        <v>4487089</v>
      </c>
      <c r="G353" s="177">
        <f t="shared" si="30"/>
        <v>29843549.399999999</v>
      </c>
      <c r="H353" s="177">
        <f t="shared" si="31"/>
        <v>481930</v>
      </c>
      <c r="I353" s="354">
        <f t="shared" si="32"/>
        <v>0.63592050392290966</v>
      </c>
      <c r="J353" s="354">
        <f t="shared" si="33"/>
        <v>0.90301304945704575</v>
      </c>
    </row>
    <row r="354" spans="1:10" x14ac:dyDescent="0.25">
      <c r="A354" s="789" t="s">
        <v>851</v>
      </c>
      <c r="B354" s="328">
        <v>352</v>
      </c>
      <c r="C354" s="329">
        <v>71798.600000000035</v>
      </c>
      <c r="D354" s="330">
        <v>2258</v>
      </c>
      <c r="E354" s="176">
        <f t="shared" si="34"/>
        <v>52198120.400000006</v>
      </c>
      <c r="F354" s="176">
        <f t="shared" si="35"/>
        <v>4489347</v>
      </c>
      <c r="G354" s="177">
        <f t="shared" si="30"/>
        <v>29771750.799999997</v>
      </c>
      <c r="H354" s="177">
        <f t="shared" si="31"/>
        <v>479672</v>
      </c>
      <c r="I354" s="354">
        <f t="shared" si="32"/>
        <v>0.63679641843819323</v>
      </c>
      <c r="J354" s="354">
        <f t="shared" si="33"/>
        <v>0.90346746510729781</v>
      </c>
    </row>
    <row r="355" spans="1:10" x14ac:dyDescent="0.25">
      <c r="A355" s="789" t="s">
        <v>851</v>
      </c>
      <c r="B355" s="328">
        <v>353</v>
      </c>
      <c r="C355" s="329">
        <v>73411.000000000015</v>
      </c>
      <c r="D355" s="330">
        <v>2327</v>
      </c>
      <c r="E355" s="176">
        <f t="shared" si="34"/>
        <v>52271531.400000006</v>
      </c>
      <c r="F355" s="176">
        <f t="shared" si="35"/>
        <v>4491674</v>
      </c>
      <c r="G355" s="177">
        <f t="shared" si="30"/>
        <v>29698339.799999997</v>
      </c>
      <c r="H355" s="177">
        <f t="shared" si="31"/>
        <v>477345</v>
      </c>
      <c r="I355" s="354">
        <f t="shared" si="32"/>
        <v>0.63769200359558453</v>
      </c>
      <c r="J355" s="354">
        <f t="shared" si="33"/>
        <v>0.90393576679823517</v>
      </c>
    </row>
    <row r="356" spans="1:10" x14ac:dyDescent="0.25">
      <c r="A356" s="789" t="s">
        <v>851</v>
      </c>
      <c r="B356" s="328">
        <v>354</v>
      </c>
      <c r="C356" s="329">
        <v>78922.799999999974</v>
      </c>
      <c r="D356" s="330">
        <v>2538</v>
      </c>
      <c r="E356" s="176">
        <f t="shared" si="34"/>
        <v>52350454.200000003</v>
      </c>
      <c r="F356" s="176">
        <f t="shared" si="35"/>
        <v>4494212</v>
      </c>
      <c r="G356" s="177">
        <f t="shared" si="30"/>
        <v>29619417</v>
      </c>
      <c r="H356" s="177">
        <f t="shared" si="31"/>
        <v>474807</v>
      </c>
      <c r="I356" s="354">
        <f t="shared" si="32"/>
        <v>0.63865483053241645</v>
      </c>
      <c r="J356" s="354">
        <f t="shared" si="33"/>
        <v>0.90444653159909427</v>
      </c>
    </row>
    <row r="357" spans="1:10" x14ac:dyDescent="0.25">
      <c r="A357" s="789" t="s">
        <v>851</v>
      </c>
      <c r="B357" s="328">
        <v>355</v>
      </c>
      <c r="C357" s="329">
        <v>75592.700000000012</v>
      </c>
      <c r="D357" s="330">
        <v>2428</v>
      </c>
      <c r="E357" s="176">
        <f t="shared" si="34"/>
        <v>52426046.900000006</v>
      </c>
      <c r="F357" s="176">
        <f t="shared" si="35"/>
        <v>4496640</v>
      </c>
      <c r="G357" s="177">
        <f t="shared" si="30"/>
        <v>29543824.299999997</v>
      </c>
      <c r="H357" s="177">
        <f t="shared" si="31"/>
        <v>472379</v>
      </c>
      <c r="I357" s="354">
        <f t="shared" si="32"/>
        <v>0.6395770315666911</v>
      </c>
      <c r="J357" s="354">
        <f t="shared" si="33"/>
        <v>0.90493515923364354</v>
      </c>
    </row>
    <row r="358" spans="1:10" x14ac:dyDescent="0.25">
      <c r="A358" s="789" t="s">
        <v>851</v>
      </c>
      <c r="B358" s="328">
        <v>356</v>
      </c>
      <c r="C358" s="329">
        <v>82565.899999999994</v>
      </c>
      <c r="D358" s="330">
        <v>2604</v>
      </c>
      <c r="E358" s="176">
        <f t="shared" si="34"/>
        <v>52508612.800000004</v>
      </c>
      <c r="F358" s="176">
        <f t="shared" si="35"/>
        <v>4499244</v>
      </c>
      <c r="G358" s="177">
        <f t="shared" si="30"/>
        <v>29461258.399999999</v>
      </c>
      <c r="H358" s="177">
        <f t="shared" si="31"/>
        <v>469775</v>
      </c>
      <c r="I358" s="354">
        <f t="shared" si="32"/>
        <v>0.64058430288225221</v>
      </c>
      <c r="J358" s="354">
        <f t="shared" si="33"/>
        <v>0.90545920633428856</v>
      </c>
    </row>
    <row r="359" spans="1:10" x14ac:dyDescent="0.25">
      <c r="A359" s="789" t="s">
        <v>851</v>
      </c>
      <c r="B359" s="328">
        <v>357</v>
      </c>
      <c r="C359" s="329">
        <v>65316.499999999985</v>
      </c>
      <c r="D359" s="330">
        <v>2076</v>
      </c>
      <c r="E359" s="176">
        <f t="shared" si="34"/>
        <v>52573929.300000004</v>
      </c>
      <c r="F359" s="176">
        <f t="shared" si="35"/>
        <v>4501320</v>
      </c>
      <c r="G359" s="177">
        <f t="shared" si="30"/>
        <v>29395941.899999999</v>
      </c>
      <c r="H359" s="177">
        <f t="shared" si="31"/>
        <v>467699</v>
      </c>
      <c r="I359" s="354">
        <f t="shared" si="32"/>
        <v>0.64138113834196198</v>
      </c>
      <c r="J359" s="354">
        <f t="shared" si="33"/>
        <v>0.90587699503664609</v>
      </c>
    </row>
    <row r="360" spans="1:10" x14ac:dyDescent="0.25">
      <c r="A360" s="789" t="s">
        <v>851</v>
      </c>
      <c r="B360" s="328">
        <v>358</v>
      </c>
      <c r="C360" s="329">
        <v>78397.5</v>
      </c>
      <c r="D360" s="330">
        <v>2434</v>
      </c>
      <c r="E360" s="176">
        <f t="shared" si="34"/>
        <v>52652326.800000004</v>
      </c>
      <c r="F360" s="176">
        <f t="shared" si="35"/>
        <v>4503754</v>
      </c>
      <c r="G360" s="177">
        <f t="shared" si="30"/>
        <v>29317544.399999999</v>
      </c>
      <c r="H360" s="177">
        <f t="shared" si="31"/>
        <v>465265</v>
      </c>
      <c r="I360" s="354">
        <f t="shared" si="32"/>
        <v>0.6423375568266112</v>
      </c>
      <c r="J360" s="354">
        <f t="shared" si="33"/>
        <v>0.90636683015299402</v>
      </c>
    </row>
    <row r="361" spans="1:10" x14ac:dyDescent="0.25">
      <c r="A361" s="789" t="s">
        <v>851</v>
      </c>
      <c r="B361" s="328">
        <v>359</v>
      </c>
      <c r="C361" s="329">
        <v>75739.799999999959</v>
      </c>
      <c r="D361" s="330">
        <v>2403</v>
      </c>
      <c r="E361" s="176">
        <f t="shared" si="34"/>
        <v>52728066.600000001</v>
      </c>
      <c r="F361" s="176">
        <f t="shared" si="35"/>
        <v>4506157</v>
      </c>
      <c r="G361" s="177">
        <f t="shared" si="30"/>
        <v>29241804.600000001</v>
      </c>
      <c r="H361" s="177">
        <f t="shared" si="31"/>
        <v>462862</v>
      </c>
      <c r="I361" s="354">
        <f t="shared" si="32"/>
        <v>0.64326155242269067</v>
      </c>
      <c r="J361" s="354">
        <f t="shared" si="33"/>
        <v>0.90685042661338189</v>
      </c>
    </row>
    <row r="362" spans="1:10" x14ac:dyDescent="0.25">
      <c r="A362" s="789" t="s">
        <v>851</v>
      </c>
      <c r="B362" s="328">
        <v>360</v>
      </c>
      <c r="C362" s="329">
        <v>64794.299999999988</v>
      </c>
      <c r="D362" s="330">
        <v>2053</v>
      </c>
      <c r="E362" s="176">
        <f t="shared" si="34"/>
        <v>52792860.899999999</v>
      </c>
      <c r="F362" s="176">
        <f t="shared" si="35"/>
        <v>4508210</v>
      </c>
      <c r="G362" s="177">
        <f t="shared" si="30"/>
        <v>29177010.300000004</v>
      </c>
      <c r="H362" s="177">
        <f t="shared" si="31"/>
        <v>460809</v>
      </c>
      <c r="I362" s="354">
        <f t="shared" si="32"/>
        <v>0.6440520172489913</v>
      </c>
      <c r="J362" s="354">
        <f t="shared" si="33"/>
        <v>0.90726358663551099</v>
      </c>
    </row>
    <row r="363" spans="1:10" x14ac:dyDescent="0.25">
      <c r="A363" s="789" t="s">
        <v>851</v>
      </c>
      <c r="B363" s="328">
        <v>361</v>
      </c>
      <c r="C363" s="329">
        <v>59200.4</v>
      </c>
      <c r="D363" s="330">
        <v>1868</v>
      </c>
      <c r="E363" s="176">
        <f t="shared" si="34"/>
        <v>52852061.299999997</v>
      </c>
      <c r="F363" s="176">
        <f t="shared" si="35"/>
        <v>4510078</v>
      </c>
      <c r="G363" s="177">
        <f t="shared" si="30"/>
        <v>29117809.900000006</v>
      </c>
      <c r="H363" s="177">
        <f t="shared" si="31"/>
        <v>458941</v>
      </c>
      <c r="I363" s="354">
        <f t="shared" si="32"/>
        <v>0.64477423870833162</v>
      </c>
      <c r="J363" s="354">
        <f t="shared" si="33"/>
        <v>0.90763951596884618</v>
      </c>
    </row>
    <row r="364" spans="1:10" x14ac:dyDescent="0.25">
      <c r="A364" s="789" t="s">
        <v>851</v>
      </c>
      <c r="B364" s="328">
        <v>362</v>
      </c>
      <c r="C364" s="329">
        <v>73476.299999999988</v>
      </c>
      <c r="D364" s="330">
        <v>2289</v>
      </c>
      <c r="E364" s="176">
        <f t="shared" si="34"/>
        <v>52925537.599999994</v>
      </c>
      <c r="F364" s="176">
        <f t="shared" si="35"/>
        <v>4512367</v>
      </c>
      <c r="G364" s="177">
        <f t="shared" si="30"/>
        <v>29044333.600000009</v>
      </c>
      <c r="H364" s="177">
        <f t="shared" si="31"/>
        <v>456652</v>
      </c>
      <c r="I364" s="354">
        <f t="shared" si="32"/>
        <v>0.6456706204998891</v>
      </c>
      <c r="J364" s="354">
        <f t="shared" si="33"/>
        <v>0.90810017027505829</v>
      </c>
    </row>
    <row r="365" spans="1:10" x14ac:dyDescent="0.25">
      <c r="A365" s="789" t="s">
        <v>851</v>
      </c>
      <c r="B365" s="328">
        <v>363</v>
      </c>
      <c r="C365" s="329">
        <v>67870.699999999983</v>
      </c>
      <c r="D365" s="330">
        <v>2122</v>
      </c>
      <c r="E365" s="176">
        <f t="shared" si="34"/>
        <v>52993408.299999997</v>
      </c>
      <c r="F365" s="176">
        <f t="shared" si="35"/>
        <v>4514489</v>
      </c>
      <c r="G365" s="177">
        <f t="shared" si="30"/>
        <v>28976462.900000006</v>
      </c>
      <c r="H365" s="177">
        <f t="shared" si="31"/>
        <v>454530</v>
      </c>
      <c r="I365" s="354">
        <f t="shared" si="32"/>
        <v>0.64649861618911508</v>
      </c>
      <c r="J365" s="354">
        <f t="shared" si="33"/>
        <v>0.9085272163378727</v>
      </c>
    </row>
    <row r="366" spans="1:10" x14ac:dyDescent="0.25">
      <c r="A366" s="789" t="s">
        <v>851</v>
      </c>
      <c r="B366" s="328">
        <v>364</v>
      </c>
      <c r="C366" s="329">
        <v>79709.200000000012</v>
      </c>
      <c r="D366" s="330">
        <v>2480</v>
      </c>
      <c r="E366" s="176">
        <f t="shared" si="34"/>
        <v>53073117.5</v>
      </c>
      <c r="F366" s="176">
        <f t="shared" si="35"/>
        <v>4516969</v>
      </c>
      <c r="G366" s="177">
        <f t="shared" si="30"/>
        <v>28896753.700000003</v>
      </c>
      <c r="H366" s="177">
        <f t="shared" si="31"/>
        <v>452050</v>
      </c>
      <c r="I366" s="354">
        <f t="shared" si="32"/>
        <v>0.6474710368948341</v>
      </c>
      <c r="J366" s="354">
        <f t="shared" si="33"/>
        <v>0.9090263088146775</v>
      </c>
    </row>
    <row r="367" spans="1:10" x14ac:dyDescent="0.25">
      <c r="A367" s="789" t="s">
        <v>851</v>
      </c>
      <c r="B367" s="328">
        <v>365</v>
      </c>
      <c r="C367" s="329">
        <v>76656.2</v>
      </c>
      <c r="D367" s="330">
        <v>2390</v>
      </c>
      <c r="E367" s="176">
        <f t="shared" si="34"/>
        <v>53149773.700000003</v>
      </c>
      <c r="F367" s="176">
        <f t="shared" si="35"/>
        <v>4519359</v>
      </c>
      <c r="G367" s="177">
        <f t="shared" si="30"/>
        <v>28820097.5</v>
      </c>
      <c r="H367" s="177">
        <f t="shared" si="31"/>
        <v>449660</v>
      </c>
      <c r="I367" s="354">
        <f t="shared" si="32"/>
        <v>0.64840621220837058</v>
      </c>
      <c r="J367" s="354">
        <f t="shared" si="33"/>
        <v>0.90950728906450151</v>
      </c>
    </row>
    <row r="368" spans="1:10" x14ac:dyDescent="0.25">
      <c r="A368" s="789" t="s">
        <v>851</v>
      </c>
      <c r="B368" s="328">
        <v>366</v>
      </c>
      <c r="C368" s="329">
        <v>62586.400000000001</v>
      </c>
      <c r="D368" s="330">
        <v>1900</v>
      </c>
      <c r="E368" s="176">
        <f t="shared" si="34"/>
        <v>53212360.100000001</v>
      </c>
      <c r="F368" s="176">
        <f t="shared" si="35"/>
        <v>4521259</v>
      </c>
      <c r="G368" s="177">
        <f t="shared" si="30"/>
        <v>28757511.100000001</v>
      </c>
      <c r="H368" s="177">
        <f t="shared" si="31"/>
        <v>447760</v>
      </c>
      <c r="I368" s="354">
        <f t="shared" si="32"/>
        <v>0.6491697415281531</v>
      </c>
      <c r="J368" s="354">
        <f t="shared" si="33"/>
        <v>0.90988965830076318</v>
      </c>
    </row>
    <row r="369" spans="1:10" x14ac:dyDescent="0.25">
      <c r="A369" s="789" t="s">
        <v>851</v>
      </c>
      <c r="B369" s="328">
        <v>367</v>
      </c>
      <c r="C369" s="329">
        <v>71565.700000000055</v>
      </c>
      <c r="D369" s="330">
        <v>2234</v>
      </c>
      <c r="E369" s="176">
        <f t="shared" si="34"/>
        <v>53283925.800000004</v>
      </c>
      <c r="F369" s="176">
        <f t="shared" si="35"/>
        <v>4523493</v>
      </c>
      <c r="G369" s="177">
        <f t="shared" si="30"/>
        <v>28685945.399999999</v>
      </c>
      <c r="H369" s="177">
        <f t="shared" si="31"/>
        <v>445526</v>
      </c>
      <c r="I369" s="354">
        <f t="shared" si="32"/>
        <v>0.65004281475557568</v>
      </c>
      <c r="J369" s="354">
        <f t="shared" si="33"/>
        <v>0.91033924402382038</v>
      </c>
    </row>
    <row r="370" spans="1:10" x14ac:dyDescent="0.25">
      <c r="A370" s="789" t="s">
        <v>851</v>
      </c>
      <c r="B370" s="328">
        <v>368</v>
      </c>
      <c r="C370" s="329">
        <v>67341.900000000009</v>
      </c>
      <c r="D370" s="330">
        <v>2017</v>
      </c>
      <c r="E370" s="176">
        <f t="shared" si="34"/>
        <v>53351267.700000003</v>
      </c>
      <c r="F370" s="176">
        <f t="shared" si="35"/>
        <v>4525510</v>
      </c>
      <c r="G370" s="177">
        <f t="shared" si="30"/>
        <v>28618603.5</v>
      </c>
      <c r="H370" s="177">
        <f t="shared" si="31"/>
        <v>443509</v>
      </c>
      <c r="I370" s="354">
        <f t="shared" si="32"/>
        <v>0.65086435929400366</v>
      </c>
      <c r="J370" s="354">
        <f t="shared" si="33"/>
        <v>0.91074515915515719</v>
      </c>
    </row>
    <row r="371" spans="1:10" x14ac:dyDescent="0.25">
      <c r="A371" s="789" t="s">
        <v>851</v>
      </c>
      <c r="B371" s="328">
        <v>369</v>
      </c>
      <c r="C371" s="329">
        <v>67142.900000000009</v>
      </c>
      <c r="D371" s="330">
        <v>2038</v>
      </c>
      <c r="E371" s="176">
        <f t="shared" si="34"/>
        <v>53418410.600000001</v>
      </c>
      <c r="F371" s="176">
        <f t="shared" si="35"/>
        <v>4527548</v>
      </c>
      <c r="G371" s="177">
        <f t="shared" si="30"/>
        <v>28551460.600000001</v>
      </c>
      <c r="H371" s="177">
        <f t="shared" si="31"/>
        <v>441471</v>
      </c>
      <c r="I371" s="354">
        <f t="shared" si="32"/>
        <v>0.65168347611115929</v>
      </c>
      <c r="J371" s="354">
        <f t="shared" si="33"/>
        <v>0.91115530047278948</v>
      </c>
    </row>
    <row r="372" spans="1:10" x14ac:dyDescent="0.25">
      <c r="A372" s="789" t="s">
        <v>851</v>
      </c>
      <c r="B372" s="328">
        <v>370</v>
      </c>
      <c r="C372" s="329">
        <v>64362.599999999984</v>
      </c>
      <c r="D372" s="330">
        <v>1948</v>
      </c>
      <c r="E372" s="176">
        <f t="shared" si="34"/>
        <v>53482773.200000003</v>
      </c>
      <c r="F372" s="176">
        <f t="shared" si="35"/>
        <v>4529496</v>
      </c>
      <c r="G372" s="177">
        <f t="shared" si="30"/>
        <v>28487098</v>
      </c>
      <c r="H372" s="177">
        <f t="shared" si="31"/>
        <v>439523</v>
      </c>
      <c r="I372" s="354">
        <f t="shared" si="32"/>
        <v>0.65246867436824763</v>
      </c>
      <c r="J372" s="354">
        <f t="shared" si="33"/>
        <v>0.91154732956344098</v>
      </c>
    </row>
    <row r="373" spans="1:10" x14ac:dyDescent="0.25">
      <c r="A373" s="789" t="s">
        <v>851</v>
      </c>
      <c r="B373" s="328">
        <v>371</v>
      </c>
      <c r="C373" s="329">
        <v>71964.2</v>
      </c>
      <c r="D373" s="330">
        <v>2201</v>
      </c>
      <c r="E373" s="176">
        <f t="shared" si="34"/>
        <v>53554737.400000006</v>
      </c>
      <c r="F373" s="176">
        <f t="shared" si="35"/>
        <v>4531697</v>
      </c>
      <c r="G373" s="177">
        <f t="shared" si="30"/>
        <v>28415133.799999997</v>
      </c>
      <c r="H373" s="177">
        <f t="shared" si="31"/>
        <v>437322</v>
      </c>
      <c r="I373" s="354">
        <f t="shared" si="32"/>
        <v>0.65334660913801712</v>
      </c>
      <c r="J373" s="354">
        <f t="shared" si="33"/>
        <v>0.91199027413660527</v>
      </c>
    </row>
    <row r="374" spans="1:10" x14ac:dyDescent="0.25">
      <c r="A374" s="789" t="s">
        <v>851</v>
      </c>
      <c r="B374" s="328">
        <v>372</v>
      </c>
      <c r="C374" s="329">
        <v>66574.39999999998</v>
      </c>
      <c r="D374" s="330">
        <v>2047</v>
      </c>
      <c r="E374" s="176">
        <f t="shared" si="34"/>
        <v>53621311.800000004</v>
      </c>
      <c r="F374" s="176">
        <f t="shared" si="35"/>
        <v>4533744</v>
      </c>
      <c r="G374" s="177">
        <f t="shared" si="30"/>
        <v>28348559.399999999</v>
      </c>
      <c r="H374" s="177">
        <f t="shared" si="31"/>
        <v>435275</v>
      </c>
      <c r="I374" s="354">
        <f t="shared" si="32"/>
        <v>0.65415879048008074</v>
      </c>
      <c r="J374" s="354">
        <f t="shared" si="33"/>
        <v>0.9124022266769356</v>
      </c>
    </row>
    <row r="375" spans="1:10" x14ac:dyDescent="0.25">
      <c r="A375" s="789" t="s">
        <v>851</v>
      </c>
      <c r="B375" s="328">
        <v>373</v>
      </c>
      <c r="C375" s="329">
        <v>67877.89999999998</v>
      </c>
      <c r="D375" s="330">
        <v>2062</v>
      </c>
      <c r="E375" s="176">
        <f t="shared" si="34"/>
        <v>53689189.700000003</v>
      </c>
      <c r="F375" s="176">
        <f t="shared" si="35"/>
        <v>4535806</v>
      </c>
      <c r="G375" s="177">
        <f t="shared" si="30"/>
        <v>28280681.5</v>
      </c>
      <c r="H375" s="177">
        <f t="shared" si="31"/>
        <v>433213</v>
      </c>
      <c r="I375" s="354">
        <f t="shared" si="32"/>
        <v>0.65498687400645816</v>
      </c>
      <c r="J375" s="354">
        <f t="shared" si="33"/>
        <v>0.91281719792176286</v>
      </c>
    </row>
    <row r="376" spans="1:10" x14ac:dyDescent="0.25">
      <c r="A376" s="789" t="s">
        <v>851</v>
      </c>
      <c r="B376" s="328">
        <v>374</v>
      </c>
      <c r="C376" s="329">
        <v>71047.799999999974</v>
      </c>
      <c r="D376" s="330">
        <v>2180</v>
      </c>
      <c r="E376" s="176">
        <f t="shared" si="34"/>
        <v>53760237.5</v>
      </c>
      <c r="F376" s="176">
        <f t="shared" si="35"/>
        <v>4537986</v>
      </c>
      <c r="G376" s="177">
        <f t="shared" si="30"/>
        <v>28209633.700000003</v>
      </c>
      <c r="H376" s="177">
        <f t="shared" si="31"/>
        <v>431033</v>
      </c>
      <c r="I376" s="354">
        <f t="shared" si="32"/>
        <v>0.65585362905877054</v>
      </c>
      <c r="J376" s="354">
        <f t="shared" si="33"/>
        <v>0.91325591630863157</v>
      </c>
    </row>
    <row r="377" spans="1:10" x14ac:dyDescent="0.25">
      <c r="A377" s="789" t="s">
        <v>851</v>
      </c>
      <c r="B377" s="328">
        <v>375</v>
      </c>
      <c r="C377" s="329">
        <v>65983.900000000009</v>
      </c>
      <c r="D377" s="330">
        <v>2010</v>
      </c>
      <c r="E377" s="176">
        <f t="shared" si="34"/>
        <v>53826221.399999999</v>
      </c>
      <c r="F377" s="176">
        <f t="shared" si="35"/>
        <v>4539996</v>
      </c>
      <c r="G377" s="177">
        <f t="shared" si="30"/>
        <v>28143649.800000004</v>
      </c>
      <c r="H377" s="177">
        <f t="shared" si="31"/>
        <v>429023</v>
      </c>
      <c r="I377" s="354">
        <f t="shared" si="32"/>
        <v>0.65665860653444574</v>
      </c>
      <c r="J377" s="354">
        <f t="shared" si="33"/>
        <v>0.91366042271120318</v>
      </c>
    </row>
    <row r="378" spans="1:10" x14ac:dyDescent="0.25">
      <c r="A378" s="789" t="s">
        <v>851</v>
      </c>
      <c r="B378" s="328">
        <v>376</v>
      </c>
      <c r="C378" s="329">
        <v>59020.400000000023</v>
      </c>
      <c r="D378" s="330">
        <v>1799</v>
      </c>
      <c r="E378" s="176">
        <f t="shared" si="34"/>
        <v>53885241.799999997</v>
      </c>
      <c r="F378" s="176">
        <f t="shared" si="35"/>
        <v>4541795</v>
      </c>
      <c r="G378" s="177">
        <f t="shared" si="30"/>
        <v>28084629.400000006</v>
      </c>
      <c r="H378" s="177">
        <f t="shared" si="31"/>
        <v>427224</v>
      </c>
      <c r="I378" s="354">
        <f t="shared" si="32"/>
        <v>0.65737863206499703</v>
      </c>
      <c r="J378" s="354">
        <f t="shared" si="33"/>
        <v>0.91402246600385306</v>
      </c>
    </row>
    <row r="379" spans="1:10" x14ac:dyDescent="0.25">
      <c r="A379" s="789" t="s">
        <v>851</v>
      </c>
      <c r="B379" s="328">
        <v>377</v>
      </c>
      <c r="C379" s="329">
        <v>62935.699999999968</v>
      </c>
      <c r="D379" s="330">
        <v>1914</v>
      </c>
      <c r="E379" s="176">
        <f t="shared" si="34"/>
        <v>53948177.5</v>
      </c>
      <c r="F379" s="176">
        <f t="shared" si="35"/>
        <v>4543709</v>
      </c>
      <c r="G379" s="177">
        <f t="shared" si="30"/>
        <v>28021693.700000003</v>
      </c>
      <c r="H379" s="177">
        <f t="shared" si="31"/>
        <v>425310</v>
      </c>
      <c r="I379" s="354">
        <f t="shared" si="32"/>
        <v>0.65814642270659074</v>
      </c>
      <c r="J379" s="354">
        <f t="shared" si="33"/>
        <v>0.91440765269764512</v>
      </c>
    </row>
    <row r="380" spans="1:10" x14ac:dyDescent="0.25">
      <c r="A380" s="789" t="s">
        <v>851</v>
      </c>
      <c r="B380" s="328">
        <v>378</v>
      </c>
      <c r="C380" s="329">
        <v>71803.8</v>
      </c>
      <c r="D380" s="330">
        <v>2155</v>
      </c>
      <c r="E380" s="176">
        <f t="shared" si="34"/>
        <v>54019981.299999997</v>
      </c>
      <c r="F380" s="176">
        <f t="shared" si="35"/>
        <v>4545864</v>
      </c>
      <c r="G380" s="177">
        <f t="shared" si="30"/>
        <v>27949889.900000006</v>
      </c>
      <c r="H380" s="177">
        <f t="shared" si="31"/>
        <v>423155</v>
      </c>
      <c r="I380" s="354">
        <f t="shared" si="32"/>
        <v>0.65902240065981699</v>
      </c>
      <c r="J380" s="354">
        <f t="shared" si="33"/>
        <v>0.91484133991035255</v>
      </c>
    </row>
    <row r="381" spans="1:10" x14ac:dyDescent="0.25">
      <c r="A381" s="789" t="s">
        <v>851</v>
      </c>
      <c r="B381" s="328">
        <v>379</v>
      </c>
      <c r="C381" s="329">
        <v>47368.3</v>
      </c>
      <c r="D381" s="330">
        <v>1418</v>
      </c>
      <c r="E381" s="176">
        <f t="shared" si="34"/>
        <v>54067349.599999994</v>
      </c>
      <c r="F381" s="176">
        <f t="shared" si="35"/>
        <v>4547282</v>
      </c>
      <c r="G381" s="177">
        <f t="shared" si="30"/>
        <v>27902521.600000009</v>
      </c>
      <c r="H381" s="177">
        <f t="shared" si="31"/>
        <v>421737</v>
      </c>
      <c r="I381" s="354">
        <f t="shared" si="32"/>
        <v>0.6596002751801322</v>
      </c>
      <c r="J381" s="354">
        <f t="shared" si="33"/>
        <v>0.9151267081087836</v>
      </c>
    </row>
    <row r="382" spans="1:10" x14ac:dyDescent="0.25">
      <c r="A382" s="789" t="s">
        <v>851</v>
      </c>
      <c r="B382" s="328">
        <v>380</v>
      </c>
      <c r="C382" s="329">
        <v>76372.500000000029</v>
      </c>
      <c r="D382" s="330">
        <v>2253</v>
      </c>
      <c r="E382" s="176">
        <f t="shared" si="34"/>
        <v>54143722.099999994</v>
      </c>
      <c r="F382" s="176">
        <f t="shared" si="35"/>
        <v>4549535</v>
      </c>
      <c r="G382" s="177">
        <f t="shared" si="30"/>
        <v>27826149.100000009</v>
      </c>
      <c r="H382" s="177">
        <f t="shared" si="31"/>
        <v>419484</v>
      </c>
      <c r="I382" s="354">
        <f t="shared" si="32"/>
        <v>0.66053198946590508</v>
      </c>
      <c r="J382" s="354">
        <f t="shared" si="33"/>
        <v>0.91558011752420343</v>
      </c>
    </row>
    <row r="383" spans="1:10" x14ac:dyDescent="0.25">
      <c r="A383" s="789" t="s">
        <v>851</v>
      </c>
      <c r="B383" s="328">
        <v>381</v>
      </c>
      <c r="C383" s="329">
        <v>62099.700000000012</v>
      </c>
      <c r="D383" s="330">
        <v>1838</v>
      </c>
      <c r="E383" s="176">
        <f t="shared" si="34"/>
        <v>54205821.799999997</v>
      </c>
      <c r="F383" s="176">
        <f t="shared" si="35"/>
        <v>4551373</v>
      </c>
      <c r="G383" s="177">
        <f t="shared" si="30"/>
        <v>27764049.400000006</v>
      </c>
      <c r="H383" s="177">
        <f t="shared" si="31"/>
        <v>417646</v>
      </c>
      <c r="I383" s="354">
        <f t="shared" si="32"/>
        <v>0.66128958123823423</v>
      </c>
      <c r="J383" s="354">
        <f t="shared" si="33"/>
        <v>0.9159500094485451</v>
      </c>
    </row>
    <row r="384" spans="1:10" x14ac:dyDescent="0.25">
      <c r="A384" s="789" t="s">
        <v>851</v>
      </c>
      <c r="B384" s="328">
        <v>382</v>
      </c>
      <c r="C384" s="329">
        <v>64162.200000000019</v>
      </c>
      <c r="D384" s="330">
        <v>1886</v>
      </c>
      <c r="E384" s="176">
        <f t="shared" si="34"/>
        <v>54269984</v>
      </c>
      <c r="F384" s="176">
        <f t="shared" si="35"/>
        <v>4553259</v>
      </c>
      <c r="G384" s="177">
        <f t="shared" si="30"/>
        <v>27699887.200000003</v>
      </c>
      <c r="H384" s="177">
        <f t="shared" si="31"/>
        <v>415760</v>
      </c>
      <c r="I384" s="354">
        <f t="shared" si="32"/>
        <v>0.66207233469460425</v>
      </c>
      <c r="J384" s="354">
        <f t="shared" si="33"/>
        <v>0.91632956122727649</v>
      </c>
    </row>
    <row r="385" spans="1:10" x14ac:dyDescent="0.25">
      <c r="A385" s="789" t="s">
        <v>851</v>
      </c>
      <c r="B385" s="328">
        <v>383</v>
      </c>
      <c r="C385" s="329">
        <v>68546.999999999971</v>
      </c>
      <c r="D385" s="330">
        <v>2009</v>
      </c>
      <c r="E385" s="176">
        <f t="shared" si="34"/>
        <v>54338531</v>
      </c>
      <c r="F385" s="176">
        <f t="shared" si="35"/>
        <v>4555268</v>
      </c>
      <c r="G385" s="177">
        <f t="shared" si="30"/>
        <v>27631340.200000003</v>
      </c>
      <c r="H385" s="177">
        <f t="shared" si="31"/>
        <v>413751</v>
      </c>
      <c r="I385" s="354">
        <f t="shared" si="32"/>
        <v>0.66290858097627459</v>
      </c>
      <c r="J385" s="354">
        <f t="shared" si="33"/>
        <v>0.91673386638288157</v>
      </c>
    </row>
    <row r="386" spans="1:10" x14ac:dyDescent="0.25">
      <c r="A386" s="789" t="s">
        <v>851</v>
      </c>
      <c r="B386" s="328">
        <v>384</v>
      </c>
      <c r="C386" s="329">
        <v>60658.8</v>
      </c>
      <c r="D386" s="330">
        <v>1739</v>
      </c>
      <c r="E386" s="176">
        <f t="shared" si="34"/>
        <v>54399189.799999997</v>
      </c>
      <c r="F386" s="176">
        <f t="shared" si="35"/>
        <v>4557007</v>
      </c>
      <c r="G386" s="177">
        <f t="shared" si="30"/>
        <v>27570681.400000006</v>
      </c>
      <c r="H386" s="177">
        <f t="shared" si="31"/>
        <v>412012</v>
      </c>
      <c r="I386" s="354">
        <f t="shared" si="32"/>
        <v>0.66364859433864765</v>
      </c>
      <c r="J386" s="354">
        <f t="shared" si="33"/>
        <v>0.9170838348575443</v>
      </c>
    </row>
    <row r="387" spans="1:10" x14ac:dyDescent="0.25">
      <c r="A387" s="789" t="s">
        <v>851</v>
      </c>
      <c r="B387" s="328">
        <v>385</v>
      </c>
      <c r="C387" s="329">
        <v>60435.499999999978</v>
      </c>
      <c r="D387" s="330">
        <v>1764</v>
      </c>
      <c r="E387" s="176">
        <f t="shared" si="34"/>
        <v>54459625.299999997</v>
      </c>
      <c r="F387" s="176">
        <f t="shared" si="35"/>
        <v>4558771</v>
      </c>
      <c r="G387" s="177">
        <f t="shared" ref="G387:G450" si="36">$E$2452-E387</f>
        <v>27510245.900000006</v>
      </c>
      <c r="H387" s="177">
        <f t="shared" ref="H387:H450" si="37">$F$2452-F387</f>
        <v>410248</v>
      </c>
      <c r="I387" s="354">
        <f t="shared" ref="I387:I450" si="38">E387/$E$2452</f>
        <v>0.6643858835293619</v>
      </c>
      <c r="J387" s="354">
        <f t="shared" ref="J387:J450" si="39">F387/$F$2452</f>
        <v>0.91743883450636832</v>
      </c>
    </row>
    <row r="388" spans="1:10" x14ac:dyDescent="0.25">
      <c r="A388" s="789" t="s">
        <v>851</v>
      </c>
      <c r="B388" s="328">
        <v>386</v>
      </c>
      <c r="C388" s="329">
        <v>71793.499999999971</v>
      </c>
      <c r="D388" s="330">
        <v>2106</v>
      </c>
      <c r="E388" s="176">
        <f t="shared" ref="E388:E451" si="40">E387+C388</f>
        <v>54531418.799999997</v>
      </c>
      <c r="F388" s="176">
        <f t="shared" ref="F388:F451" si="41">F387+D388</f>
        <v>4560877</v>
      </c>
      <c r="G388" s="177">
        <f t="shared" si="36"/>
        <v>27438452.400000006</v>
      </c>
      <c r="H388" s="177">
        <f t="shared" si="37"/>
        <v>408142</v>
      </c>
      <c r="I388" s="354">
        <f t="shared" si="38"/>
        <v>0.66526173582666304</v>
      </c>
      <c r="J388" s="354">
        <f t="shared" si="39"/>
        <v>0.91786266061771948</v>
      </c>
    </row>
    <row r="389" spans="1:10" x14ac:dyDescent="0.25">
      <c r="A389" s="789" t="s">
        <v>851</v>
      </c>
      <c r="B389" s="328">
        <v>387</v>
      </c>
      <c r="C389" s="329">
        <v>65404.599999999991</v>
      </c>
      <c r="D389" s="330">
        <v>1930</v>
      </c>
      <c r="E389" s="176">
        <f t="shared" si="40"/>
        <v>54596823.399999999</v>
      </c>
      <c r="F389" s="176">
        <f t="shared" si="41"/>
        <v>4562807</v>
      </c>
      <c r="G389" s="177">
        <f t="shared" si="36"/>
        <v>27373047.800000004</v>
      </c>
      <c r="H389" s="177">
        <f t="shared" si="37"/>
        <v>406212</v>
      </c>
      <c r="I389" s="354">
        <f t="shared" si="38"/>
        <v>0.66605964607151902</v>
      </c>
      <c r="J389" s="354">
        <f t="shared" si="39"/>
        <v>0.9182510672629749</v>
      </c>
    </row>
    <row r="390" spans="1:10" x14ac:dyDescent="0.25">
      <c r="A390" s="789" t="s">
        <v>851</v>
      </c>
      <c r="B390" s="328">
        <v>388</v>
      </c>
      <c r="C390" s="329">
        <v>72952.5</v>
      </c>
      <c r="D390" s="330">
        <v>2113</v>
      </c>
      <c r="E390" s="176">
        <f t="shared" si="40"/>
        <v>54669775.899999999</v>
      </c>
      <c r="F390" s="176">
        <f t="shared" si="41"/>
        <v>4564920</v>
      </c>
      <c r="G390" s="177">
        <f t="shared" si="36"/>
        <v>27300095.300000004</v>
      </c>
      <c r="H390" s="177">
        <f t="shared" si="37"/>
        <v>404099</v>
      </c>
      <c r="I390" s="354">
        <f t="shared" si="38"/>
        <v>0.66694963771030047</v>
      </c>
      <c r="J390" s="354">
        <f t="shared" si="39"/>
        <v>0.91867630210309115</v>
      </c>
    </row>
    <row r="391" spans="1:10" x14ac:dyDescent="0.25">
      <c r="A391" s="789" t="s">
        <v>851</v>
      </c>
      <c r="B391" s="328">
        <v>389</v>
      </c>
      <c r="C391" s="329">
        <v>60685.600000000006</v>
      </c>
      <c r="D391" s="330">
        <v>1765</v>
      </c>
      <c r="E391" s="176">
        <f t="shared" si="40"/>
        <v>54730461.5</v>
      </c>
      <c r="F391" s="176">
        <f t="shared" si="41"/>
        <v>4566685</v>
      </c>
      <c r="G391" s="177">
        <f t="shared" si="36"/>
        <v>27239409.700000003</v>
      </c>
      <c r="H391" s="177">
        <f t="shared" si="37"/>
        <v>402334</v>
      </c>
      <c r="I391" s="354">
        <f t="shared" si="38"/>
        <v>0.66768997802207108</v>
      </c>
      <c r="J391" s="354">
        <f t="shared" si="39"/>
        <v>0.9190315029988817</v>
      </c>
    </row>
    <row r="392" spans="1:10" x14ac:dyDescent="0.25">
      <c r="A392" s="789" t="s">
        <v>851</v>
      </c>
      <c r="B392" s="328">
        <v>390</v>
      </c>
      <c r="C392" s="329">
        <v>65122.700000000012</v>
      </c>
      <c r="D392" s="330">
        <v>1909</v>
      </c>
      <c r="E392" s="176">
        <f t="shared" si="40"/>
        <v>54795584.200000003</v>
      </c>
      <c r="F392" s="176">
        <f t="shared" si="41"/>
        <v>4568594</v>
      </c>
      <c r="G392" s="177">
        <f t="shared" si="36"/>
        <v>27174287</v>
      </c>
      <c r="H392" s="177">
        <f t="shared" si="37"/>
        <v>400425</v>
      </c>
      <c r="I392" s="354">
        <f t="shared" si="38"/>
        <v>0.6684844491984514</v>
      </c>
      <c r="J392" s="354">
        <f t="shared" si="39"/>
        <v>0.91941568345784153</v>
      </c>
    </row>
    <row r="393" spans="1:10" x14ac:dyDescent="0.25">
      <c r="A393" s="789" t="s">
        <v>851</v>
      </c>
      <c r="B393" s="328">
        <v>391</v>
      </c>
      <c r="C393" s="329">
        <v>68809.300000000047</v>
      </c>
      <c r="D393" s="330">
        <v>1983</v>
      </c>
      <c r="E393" s="176">
        <f t="shared" si="40"/>
        <v>54864393.5</v>
      </c>
      <c r="F393" s="176">
        <f t="shared" si="41"/>
        <v>4570577</v>
      </c>
      <c r="G393" s="177">
        <f t="shared" si="36"/>
        <v>27105477.700000003</v>
      </c>
      <c r="H393" s="177">
        <f t="shared" si="37"/>
        <v>398442</v>
      </c>
      <c r="I393" s="354">
        <f t="shared" si="38"/>
        <v>0.66932389543635151</v>
      </c>
      <c r="J393" s="354">
        <f t="shared" si="39"/>
        <v>0.91981475619231889</v>
      </c>
    </row>
    <row r="394" spans="1:10" x14ac:dyDescent="0.25">
      <c r="A394" s="789" t="s">
        <v>851</v>
      </c>
      <c r="B394" s="328">
        <v>392</v>
      </c>
      <c r="C394" s="329">
        <v>57226.200000000004</v>
      </c>
      <c r="D394" s="330">
        <v>1650</v>
      </c>
      <c r="E394" s="176">
        <f t="shared" si="40"/>
        <v>54921619.700000003</v>
      </c>
      <c r="F394" s="176">
        <f t="shared" si="41"/>
        <v>4572227</v>
      </c>
      <c r="G394" s="177">
        <f t="shared" si="36"/>
        <v>27048251.5</v>
      </c>
      <c r="H394" s="177">
        <f t="shared" si="37"/>
        <v>396792</v>
      </c>
      <c r="I394" s="354">
        <f t="shared" si="38"/>
        <v>0.6700220324367181</v>
      </c>
      <c r="J394" s="354">
        <f t="shared" si="39"/>
        <v>0.92014681368696716</v>
      </c>
    </row>
    <row r="395" spans="1:10" x14ac:dyDescent="0.25">
      <c r="A395" s="789" t="s">
        <v>851</v>
      </c>
      <c r="B395" s="328">
        <v>393</v>
      </c>
      <c r="C395" s="329">
        <v>67594.900000000038</v>
      </c>
      <c r="D395" s="330">
        <v>1958</v>
      </c>
      <c r="E395" s="176">
        <f t="shared" si="40"/>
        <v>54989214.600000001</v>
      </c>
      <c r="F395" s="176">
        <f t="shared" si="41"/>
        <v>4574185</v>
      </c>
      <c r="G395" s="177">
        <f t="shared" si="36"/>
        <v>26980656.600000001</v>
      </c>
      <c r="H395" s="177">
        <f t="shared" si="37"/>
        <v>394834</v>
      </c>
      <c r="I395" s="354">
        <f t="shared" si="38"/>
        <v>0.67084666347505495</v>
      </c>
      <c r="J395" s="354">
        <f t="shared" si="39"/>
        <v>0.92054085524728324</v>
      </c>
    </row>
    <row r="396" spans="1:10" x14ac:dyDescent="0.25">
      <c r="A396" s="789" t="s">
        <v>851</v>
      </c>
      <c r="B396" s="328">
        <v>394</v>
      </c>
      <c r="C396" s="329">
        <v>65792.800000000003</v>
      </c>
      <c r="D396" s="330">
        <v>1882</v>
      </c>
      <c r="E396" s="176">
        <f t="shared" si="40"/>
        <v>55055007.399999999</v>
      </c>
      <c r="F396" s="176">
        <f t="shared" si="41"/>
        <v>4576067</v>
      </c>
      <c r="G396" s="177">
        <f t="shared" si="36"/>
        <v>26914863.800000004</v>
      </c>
      <c r="H396" s="177">
        <f t="shared" si="37"/>
        <v>392952</v>
      </c>
      <c r="I396" s="354">
        <f t="shared" si="38"/>
        <v>0.67164930960633251</v>
      </c>
      <c r="J396" s="354">
        <f t="shared" si="39"/>
        <v>0.92091960203814882</v>
      </c>
    </row>
    <row r="397" spans="1:10" x14ac:dyDescent="0.25">
      <c r="A397" s="789" t="s">
        <v>851</v>
      </c>
      <c r="B397" s="328">
        <v>395</v>
      </c>
      <c r="C397" s="329">
        <v>60042.900000000016</v>
      </c>
      <c r="D397" s="330">
        <v>1700</v>
      </c>
      <c r="E397" s="176">
        <f t="shared" si="40"/>
        <v>55115050.299999997</v>
      </c>
      <c r="F397" s="176">
        <f t="shared" si="41"/>
        <v>4577767</v>
      </c>
      <c r="G397" s="177">
        <f t="shared" si="36"/>
        <v>26854820.900000006</v>
      </c>
      <c r="H397" s="177">
        <f t="shared" si="37"/>
        <v>391252</v>
      </c>
      <c r="I397" s="354">
        <f t="shared" si="38"/>
        <v>0.67238180923236579</v>
      </c>
      <c r="J397" s="354">
        <f t="shared" si="39"/>
        <v>0.92126172188111977</v>
      </c>
    </row>
    <row r="398" spans="1:10" x14ac:dyDescent="0.25">
      <c r="A398" s="789" t="s">
        <v>851</v>
      </c>
      <c r="B398" s="328">
        <v>396</v>
      </c>
      <c r="C398" s="329">
        <v>64146.899999999994</v>
      </c>
      <c r="D398" s="330">
        <v>1844</v>
      </c>
      <c r="E398" s="176">
        <f t="shared" si="40"/>
        <v>55179197.199999996</v>
      </c>
      <c r="F398" s="176">
        <f t="shared" si="41"/>
        <v>4579611</v>
      </c>
      <c r="G398" s="177">
        <f t="shared" si="36"/>
        <v>26790674.000000007</v>
      </c>
      <c r="H398" s="177">
        <f t="shared" si="37"/>
        <v>389408</v>
      </c>
      <c r="I398" s="354">
        <f t="shared" si="38"/>
        <v>0.67316437603478863</v>
      </c>
      <c r="J398" s="354">
        <f t="shared" si="39"/>
        <v>0.9216328212872601</v>
      </c>
    </row>
    <row r="399" spans="1:10" x14ac:dyDescent="0.25">
      <c r="A399" s="789" t="s">
        <v>851</v>
      </c>
      <c r="B399" s="328">
        <v>397</v>
      </c>
      <c r="C399" s="329">
        <v>50804.4</v>
      </c>
      <c r="D399" s="330">
        <v>1445</v>
      </c>
      <c r="E399" s="176">
        <f t="shared" si="40"/>
        <v>55230001.599999994</v>
      </c>
      <c r="F399" s="176">
        <f t="shared" si="41"/>
        <v>4581056</v>
      </c>
      <c r="G399" s="177">
        <f t="shared" si="36"/>
        <v>26739869.600000009</v>
      </c>
      <c r="H399" s="177">
        <f t="shared" si="37"/>
        <v>387963</v>
      </c>
      <c r="I399" s="354">
        <f t="shared" si="38"/>
        <v>0.67378416961572574</v>
      </c>
      <c r="J399" s="354">
        <f t="shared" si="39"/>
        <v>0.92192362315378551</v>
      </c>
    </row>
    <row r="400" spans="1:10" x14ac:dyDescent="0.25">
      <c r="A400" s="789" t="s">
        <v>851</v>
      </c>
      <c r="B400" s="328">
        <v>398</v>
      </c>
      <c r="C400" s="329">
        <v>61671.099999999977</v>
      </c>
      <c r="D400" s="330">
        <v>1740</v>
      </c>
      <c r="E400" s="176">
        <f t="shared" si="40"/>
        <v>55291672.699999996</v>
      </c>
      <c r="F400" s="176">
        <f t="shared" si="41"/>
        <v>4582796</v>
      </c>
      <c r="G400" s="177">
        <f t="shared" si="36"/>
        <v>26678198.500000007</v>
      </c>
      <c r="H400" s="177">
        <f t="shared" si="37"/>
        <v>386223</v>
      </c>
      <c r="I400" s="354">
        <f t="shared" si="38"/>
        <v>0.67453653263761615</v>
      </c>
      <c r="J400" s="354">
        <f t="shared" si="39"/>
        <v>0.92227379287541467</v>
      </c>
    </row>
    <row r="401" spans="1:10" x14ac:dyDescent="0.25">
      <c r="A401" s="789" t="s">
        <v>851</v>
      </c>
      <c r="B401" s="328">
        <v>399</v>
      </c>
      <c r="C401" s="329">
        <v>65820.199999999983</v>
      </c>
      <c r="D401" s="330">
        <v>1837</v>
      </c>
      <c r="E401" s="176">
        <f t="shared" si="40"/>
        <v>55357492.899999999</v>
      </c>
      <c r="F401" s="176">
        <f t="shared" si="41"/>
        <v>4584633</v>
      </c>
      <c r="G401" s="177">
        <f t="shared" si="36"/>
        <v>26612378.300000004</v>
      </c>
      <c r="H401" s="177">
        <f t="shared" si="37"/>
        <v>384386</v>
      </c>
      <c r="I401" s="354">
        <f t="shared" si="38"/>
        <v>0.67533951303805384</v>
      </c>
      <c r="J401" s="354">
        <f t="shared" si="39"/>
        <v>0.9226434835527898</v>
      </c>
    </row>
    <row r="402" spans="1:10" x14ac:dyDescent="0.25">
      <c r="A402" s="789" t="s">
        <v>851</v>
      </c>
      <c r="B402" s="328">
        <v>400</v>
      </c>
      <c r="C402" s="329">
        <v>57991.200000000033</v>
      </c>
      <c r="D402" s="330">
        <v>1657</v>
      </c>
      <c r="E402" s="176">
        <f t="shared" si="40"/>
        <v>55415484.100000001</v>
      </c>
      <c r="F402" s="176">
        <f t="shared" si="41"/>
        <v>4586290</v>
      </c>
      <c r="G402" s="177">
        <f t="shared" si="36"/>
        <v>26554387.100000001</v>
      </c>
      <c r="H402" s="177">
        <f t="shared" si="37"/>
        <v>382729</v>
      </c>
      <c r="I402" s="354">
        <f t="shared" si="38"/>
        <v>0.67604698273577379</v>
      </c>
      <c r="J402" s="354">
        <f t="shared" si="39"/>
        <v>0.92297694977620326</v>
      </c>
    </row>
    <row r="403" spans="1:10" x14ac:dyDescent="0.25">
      <c r="A403" s="789" t="s">
        <v>851</v>
      </c>
      <c r="B403" s="328">
        <v>401</v>
      </c>
      <c r="C403" s="329">
        <v>59335.399999999987</v>
      </c>
      <c r="D403" s="330">
        <v>1687</v>
      </c>
      <c r="E403" s="176">
        <f t="shared" si="40"/>
        <v>55474819.5</v>
      </c>
      <c r="F403" s="176">
        <f t="shared" si="41"/>
        <v>4587977</v>
      </c>
      <c r="G403" s="177">
        <f t="shared" si="36"/>
        <v>26495051.700000003</v>
      </c>
      <c r="H403" s="177">
        <f t="shared" si="37"/>
        <v>381042</v>
      </c>
      <c r="I403" s="354">
        <f t="shared" si="38"/>
        <v>0.67677085114170576</v>
      </c>
      <c r="J403" s="354">
        <f t="shared" si="39"/>
        <v>0.92331645340861046</v>
      </c>
    </row>
    <row r="404" spans="1:10" x14ac:dyDescent="0.25">
      <c r="A404" s="789" t="s">
        <v>851</v>
      </c>
      <c r="B404" s="328">
        <v>402</v>
      </c>
      <c r="C404" s="329">
        <v>66312.299999999988</v>
      </c>
      <c r="D404" s="330">
        <v>1889</v>
      </c>
      <c r="E404" s="176">
        <f t="shared" si="40"/>
        <v>55541131.799999997</v>
      </c>
      <c r="F404" s="176">
        <f t="shared" si="41"/>
        <v>4589866</v>
      </c>
      <c r="G404" s="177">
        <f t="shared" si="36"/>
        <v>26428739.400000006</v>
      </c>
      <c r="H404" s="177">
        <f t="shared" si="37"/>
        <v>379153</v>
      </c>
      <c r="I404" s="354">
        <f t="shared" si="38"/>
        <v>0.67757983496746055</v>
      </c>
      <c r="J404" s="354">
        <f t="shared" si="39"/>
        <v>0.92369660892824113</v>
      </c>
    </row>
    <row r="405" spans="1:10" x14ac:dyDescent="0.25">
      <c r="A405" s="789" t="s">
        <v>851</v>
      </c>
      <c r="B405" s="328">
        <v>403</v>
      </c>
      <c r="C405" s="329">
        <v>60444.000000000065</v>
      </c>
      <c r="D405" s="330">
        <v>1748</v>
      </c>
      <c r="E405" s="176">
        <f t="shared" si="40"/>
        <v>55601575.799999997</v>
      </c>
      <c r="F405" s="176">
        <f t="shared" si="41"/>
        <v>4591614</v>
      </c>
      <c r="G405" s="177">
        <f t="shared" si="36"/>
        <v>26368295.400000006</v>
      </c>
      <c r="H405" s="177">
        <f t="shared" si="37"/>
        <v>377405</v>
      </c>
      <c r="I405" s="354">
        <f t="shared" si="38"/>
        <v>0.67831722785481208</v>
      </c>
      <c r="J405" s="354">
        <f t="shared" si="39"/>
        <v>0.9240483886256019</v>
      </c>
    </row>
    <row r="406" spans="1:10" x14ac:dyDescent="0.25">
      <c r="A406" s="789" t="s">
        <v>851</v>
      </c>
      <c r="B406" s="328">
        <v>404</v>
      </c>
      <c r="C406" s="329">
        <v>52107.299999999981</v>
      </c>
      <c r="D406" s="330">
        <v>1475</v>
      </c>
      <c r="E406" s="176">
        <f t="shared" si="40"/>
        <v>55653683.099999994</v>
      </c>
      <c r="F406" s="176">
        <f t="shared" si="41"/>
        <v>4593089</v>
      </c>
      <c r="G406" s="177">
        <f t="shared" si="36"/>
        <v>26316188.100000009</v>
      </c>
      <c r="H406" s="177">
        <f t="shared" si="37"/>
        <v>375930</v>
      </c>
      <c r="I406" s="354">
        <f t="shared" si="38"/>
        <v>0.6789529163003003</v>
      </c>
      <c r="J406" s="354">
        <f t="shared" si="39"/>
        <v>0.92434522790112095</v>
      </c>
    </row>
    <row r="407" spans="1:10" x14ac:dyDescent="0.25">
      <c r="A407" s="789" t="s">
        <v>851</v>
      </c>
      <c r="B407" s="328">
        <v>405</v>
      </c>
      <c r="C407" s="329">
        <v>58709.800000000032</v>
      </c>
      <c r="D407" s="330">
        <v>1619</v>
      </c>
      <c r="E407" s="176">
        <f t="shared" si="40"/>
        <v>55712392.899999991</v>
      </c>
      <c r="F407" s="176">
        <f t="shared" si="41"/>
        <v>4594708</v>
      </c>
      <c r="G407" s="177">
        <f t="shared" si="36"/>
        <v>26257478.300000012</v>
      </c>
      <c r="H407" s="177">
        <f t="shared" si="37"/>
        <v>374311</v>
      </c>
      <c r="I407" s="354">
        <f t="shared" si="38"/>
        <v>0.67966915263372996</v>
      </c>
      <c r="J407" s="354">
        <f t="shared" si="39"/>
        <v>0.92467104673980915</v>
      </c>
    </row>
    <row r="408" spans="1:10" x14ac:dyDescent="0.25">
      <c r="A408" s="789" t="s">
        <v>851</v>
      </c>
      <c r="B408" s="328">
        <v>406</v>
      </c>
      <c r="C408" s="329">
        <v>58450.299999999988</v>
      </c>
      <c r="D408" s="330">
        <v>1631</v>
      </c>
      <c r="E408" s="176">
        <f t="shared" si="40"/>
        <v>55770843.199999988</v>
      </c>
      <c r="F408" s="176">
        <f t="shared" si="41"/>
        <v>4596339</v>
      </c>
      <c r="G408" s="177">
        <f t="shared" si="36"/>
        <v>26199028.000000015</v>
      </c>
      <c r="H408" s="177">
        <f t="shared" si="37"/>
        <v>372680</v>
      </c>
      <c r="I408" s="354">
        <f t="shared" si="38"/>
        <v>0.68038222316982222</v>
      </c>
      <c r="J408" s="354">
        <f t="shared" si="39"/>
        <v>0.9249992805420949</v>
      </c>
    </row>
    <row r="409" spans="1:10" x14ac:dyDescent="0.25">
      <c r="A409" s="789" t="s">
        <v>851</v>
      </c>
      <c r="B409" s="328">
        <v>407</v>
      </c>
      <c r="C409" s="329">
        <v>65519.000000000015</v>
      </c>
      <c r="D409" s="330">
        <v>1858</v>
      </c>
      <c r="E409" s="176">
        <f t="shared" si="40"/>
        <v>55836362.199999988</v>
      </c>
      <c r="F409" s="176">
        <f t="shared" si="41"/>
        <v>4598197</v>
      </c>
      <c r="G409" s="177">
        <f t="shared" si="36"/>
        <v>26133509.000000015</v>
      </c>
      <c r="H409" s="177">
        <f t="shared" si="37"/>
        <v>370822</v>
      </c>
      <c r="I409" s="354">
        <f t="shared" si="38"/>
        <v>0.68118152904941964</v>
      </c>
      <c r="J409" s="354">
        <f t="shared" si="39"/>
        <v>0.92537319740576562</v>
      </c>
    </row>
    <row r="410" spans="1:10" x14ac:dyDescent="0.25">
      <c r="A410" s="789" t="s">
        <v>851</v>
      </c>
      <c r="B410" s="328">
        <v>408</v>
      </c>
      <c r="C410" s="329">
        <v>54261.799999999974</v>
      </c>
      <c r="D410" s="330">
        <v>1503</v>
      </c>
      <c r="E410" s="176">
        <f t="shared" si="40"/>
        <v>55890623.999999985</v>
      </c>
      <c r="F410" s="176">
        <f t="shared" si="41"/>
        <v>4599700</v>
      </c>
      <c r="G410" s="177">
        <f t="shared" si="36"/>
        <v>26079247.200000018</v>
      </c>
      <c r="H410" s="177">
        <f t="shared" si="37"/>
        <v>369319</v>
      </c>
      <c r="I410" s="354">
        <f t="shared" si="38"/>
        <v>0.68184350154255191</v>
      </c>
      <c r="J410" s="354">
        <f t="shared" si="39"/>
        <v>0.92567567159634523</v>
      </c>
    </row>
    <row r="411" spans="1:10" x14ac:dyDescent="0.25">
      <c r="A411" s="789" t="s">
        <v>851</v>
      </c>
      <c r="B411" s="328">
        <v>409</v>
      </c>
      <c r="C411" s="329">
        <v>54386.199999999968</v>
      </c>
      <c r="D411" s="330">
        <v>1502</v>
      </c>
      <c r="E411" s="176">
        <f t="shared" si="40"/>
        <v>55945010.199999988</v>
      </c>
      <c r="F411" s="176">
        <f t="shared" si="41"/>
        <v>4601202</v>
      </c>
      <c r="G411" s="177">
        <f t="shared" si="36"/>
        <v>26024861.000000015</v>
      </c>
      <c r="H411" s="177">
        <f t="shared" si="37"/>
        <v>367817</v>
      </c>
      <c r="I411" s="354">
        <f t="shared" si="38"/>
        <v>0.68250699166646955</v>
      </c>
      <c r="J411" s="354">
        <f t="shared" si="39"/>
        <v>0.92597794453995852</v>
      </c>
    </row>
    <row r="412" spans="1:10" x14ac:dyDescent="0.25">
      <c r="A412" s="789" t="s">
        <v>851</v>
      </c>
      <c r="B412" s="328">
        <v>410</v>
      </c>
      <c r="C412" s="329">
        <v>58216.999999999964</v>
      </c>
      <c r="D412" s="330">
        <v>1593</v>
      </c>
      <c r="E412" s="176">
        <f t="shared" si="40"/>
        <v>56003227.199999988</v>
      </c>
      <c r="F412" s="176">
        <f t="shared" si="41"/>
        <v>4602795</v>
      </c>
      <c r="G412" s="177">
        <f t="shared" si="36"/>
        <v>25966644.000000015</v>
      </c>
      <c r="H412" s="177">
        <f t="shared" si="37"/>
        <v>366224</v>
      </c>
      <c r="I412" s="354">
        <f t="shared" si="38"/>
        <v>0.68321721603485919</v>
      </c>
      <c r="J412" s="354">
        <f t="shared" si="39"/>
        <v>0.92629853095751902</v>
      </c>
    </row>
    <row r="413" spans="1:10" x14ac:dyDescent="0.25">
      <c r="A413" s="789" t="s">
        <v>851</v>
      </c>
      <c r="B413" s="328">
        <v>411</v>
      </c>
      <c r="C413" s="329">
        <v>50145.9</v>
      </c>
      <c r="D413" s="330">
        <v>1383</v>
      </c>
      <c r="E413" s="176">
        <f t="shared" si="40"/>
        <v>56053373.099999987</v>
      </c>
      <c r="F413" s="176">
        <f t="shared" si="41"/>
        <v>4604178</v>
      </c>
      <c r="G413" s="177">
        <f t="shared" si="36"/>
        <v>25916498.100000016</v>
      </c>
      <c r="H413" s="177">
        <f t="shared" si="37"/>
        <v>364841</v>
      </c>
      <c r="I413" s="354">
        <f t="shared" si="38"/>
        <v>0.68382897617630978</v>
      </c>
      <c r="J413" s="354">
        <f t="shared" si="39"/>
        <v>0.92657685551212421</v>
      </c>
    </row>
    <row r="414" spans="1:10" x14ac:dyDescent="0.25">
      <c r="A414" s="789" t="s">
        <v>851</v>
      </c>
      <c r="B414" s="328">
        <v>412</v>
      </c>
      <c r="C414" s="329">
        <v>51082.199999999968</v>
      </c>
      <c r="D414" s="330">
        <v>1426</v>
      </c>
      <c r="E414" s="176">
        <f t="shared" si="40"/>
        <v>56104455.29999999</v>
      </c>
      <c r="F414" s="176">
        <f t="shared" si="41"/>
        <v>4605604</v>
      </c>
      <c r="G414" s="177">
        <f t="shared" si="36"/>
        <v>25865415.900000013</v>
      </c>
      <c r="H414" s="177">
        <f t="shared" si="37"/>
        <v>363415</v>
      </c>
      <c r="I414" s="354">
        <f t="shared" si="38"/>
        <v>0.68445215880734467</v>
      </c>
      <c r="J414" s="354">
        <f t="shared" si="39"/>
        <v>0.926863833686287</v>
      </c>
    </row>
    <row r="415" spans="1:10" x14ac:dyDescent="0.25">
      <c r="A415" s="789" t="s">
        <v>851</v>
      </c>
      <c r="B415" s="328">
        <v>413</v>
      </c>
      <c r="C415" s="329">
        <v>57403.500000000022</v>
      </c>
      <c r="D415" s="330">
        <v>1593</v>
      </c>
      <c r="E415" s="176">
        <f t="shared" si="40"/>
        <v>56161858.79999999</v>
      </c>
      <c r="F415" s="176">
        <f t="shared" si="41"/>
        <v>4607197</v>
      </c>
      <c r="G415" s="177">
        <f t="shared" si="36"/>
        <v>25808012.400000013</v>
      </c>
      <c r="H415" s="177">
        <f t="shared" si="37"/>
        <v>361822</v>
      </c>
      <c r="I415" s="354">
        <f t="shared" si="38"/>
        <v>0.68515245879756836</v>
      </c>
      <c r="J415" s="354">
        <f t="shared" si="39"/>
        <v>0.9271844201038475</v>
      </c>
    </row>
    <row r="416" spans="1:10" x14ac:dyDescent="0.25">
      <c r="A416" s="789" t="s">
        <v>851</v>
      </c>
      <c r="B416" s="328">
        <v>414</v>
      </c>
      <c r="C416" s="329">
        <v>51332.700000000012</v>
      </c>
      <c r="D416" s="330">
        <v>1397</v>
      </c>
      <c r="E416" s="176">
        <f t="shared" si="40"/>
        <v>56213191.499999993</v>
      </c>
      <c r="F416" s="176">
        <f t="shared" si="41"/>
        <v>4608594</v>
      </c>
      <c r="G416" s="177">
        <f t="shared" si="36"/>
        <v>25756679.70000001</v>
      </c>
      <c r="H416" s="177">
        <f t="shared" si="37"/>
        <v>360425</v>
      </c>
      <c r="I416" s="354">
        <f t="shared" si="38"/>
        <v>0.68577869742950126</v>
      </c>
      <c r="J416" s="354">
        <f t="shared" si="39"/>
        <v>0.92746556211598308</v>
      </c>
    </row>
    <row r="417" spans="1:10" x14ac:dyDescent="0.25">
      <c r="A417" s="789" t="s">
        <v>851</v>
      </c>
      <c r="B417" s="328">
        <v>415</v>
      </c>
      <c r="C417" s="329">
        <v>59343.900000000009</v>
      </c>
      <c r="D417" s="330">
        <v>1604</v>
      </c>
      <c r="E417" s="176">
        <f t="shared" si="40"/>
        <v>56272535.399999991</v>
      </c>
      <c r="F417" s="176">
        <f t="shared" si="41"/>
        <v>4610198</v>
      </c>
      <c r="G417" s="177">
        <f t="shared" si="36"/>
        <v>25697335.800000012</v>
      </c>
      <c r="H417" s="177">
        <f t="shared" si="37"/>
        <v>358821</v>
      </c>
      <c r="I417" s="354">
        <f t="shared" si="38"/>
        <v>0.68650266953207062</v>
      </c>
      <c r="J417" s="354">
        <f t="shared" si="39"/>
        <v>0.92778836225017458</v>
      </c>
    </row>
    <row r="418" spans="1:10" x14ac:dyDescent="0.25">
      <c r="A418" s="789" t="s">
        <v>851</v>
      </c>
      <c r="B418" s="328">
        <v>416</v>
      </c>
      <c r="C418" s="329">
        <v>50747.500000000022</v>
      </c>
      <c r="D418" s="330">
        <v>1359</v>
      </c>
      <c r="E418" s="176">
        <f t="shared" si="40"/>
        <v>56323282.899999991</v>
      </c>
      <c r="F418" s="176">
        <f t="shared" si="41"/>
        <v>4611557</v>
      </c>
      <c r="G418" s="177">
        <f t="shared" si="36"/>
        <v>25646588.300000012</v>
      </c>
      <c r="H418" s="177">
        <f t="shared" si="37"/>
        <v>357462</v>
      </c>
      <c r="I418" s="354">
        <f t="shared" si="38"/>
        <v>0.68712176895551824</v>
      </c>
      <c r="J418" s="354">
        <f t="shared" si="39"/>
        <v>0.92806185687758491</v>
      </c>
    </row>
    <row r="419" spans="1:10" x14ac:dyDescent="0.25">
      <c r="A419" s="789" t="s">
        <v>851</v>
      </c>
      <c r="B419" s="328">
        <v>417</v>
      </c>
      <c r="C419" s="329">
        <v>53372.299999999996</v>
      </c>
      <c r="D419" s="330">
        <v>1438</v>
      </c>
      <c r="E419" s="176">
        <f t="shared" si="40"/>
        <v>56376655.199999988</v>
      </c>
      <c r="F419" s="176">
        <f t="shared" si="41"/>
        <v>4612995</v>
      </c>
      <c r="G419" s="177">
        <f t="shared" si="36"/>
        <v>25593216.000000015</v>
      </c>
      <c r="H419" s="177">
        <f t="shared" si="37"/>
        <v>356024</v>
      </c>
      <c r="I419" s="354">
        <f t="shared" si="38"/>
        <v>0.68777288990055152</v>
      </c>
      <c r="J419" s="354">
        <f t="shared" si="39"/>
        <v>0.92835125001534513</v>
      </c>
    </row>
    <row r="420" spans="1:10" x14ac:dyDescent="0.25">
      <c r="A420" s="789" t="s">
        <v>851</v>
      </c>
      <c r="B420" s="328">
        <v>418</v>
      </c>
      <c r="C420" s="329">
        <v>53501.400000000009</v>
      </c>
      <c r="D420" s="330">
        <v>1450</v>
      </c>
      <c r="E420" s="176">
        <f t="shared" si="40"/>
        <v>56430156.599999987</v>
      </c>
      <c r="F420" s="176">
        <f t="shared" si="41"/>
        <v>4614445</v>
      </c>
      <c r="G420" s="177">
        <f t="shared" si="36"/>
        <v>25539714.600000016</v>
      </c>
      <c r="H420" s="177">
        <f t="shared" si="37"/>
        <v>354574</v>
      </c>
      <c r="I420" s="354">
        <f t="shared" si="38"/>
        <v>0.68842558581451063</v>
      </c>
      <c r="J420" s="354">
        <f t="shared" si="39"/>
        <v>0.92864305811670267</v>
      </c>
    </row>
    <row r="421" spans="1:10" x14ac:dyDescent="0.25">
      <c r="A421" s="789" t="s">
        <v>851</v>
      </c>
      <c r="B421" s="328">
        <v>419</v>
      </c>
      <c r="C421" s="329">
        <v>51948</v>
      </c>
      <c r="D421" s="330">
        <v>1424</v>
      </c>
      <c r="E421" s="176">
        <f t="shared" si="40"/>
        <v>56482104.599999987</v>
      </c>
      <c r="F421" s="176">
        <f t="shared" si="41"/>
        <v>4615869</v>
      </c>
      <c r="G421" s="177">
        <f t="shared" si="36"/>
        <v>25487766.600000016</v>
      </c>
      <c r="H421" s="177">
        <f t="shared" si="37"/>
        <v>353150</v>
      </c>
      <c r="I421" s="354">
        <f t="shared" si="38"/>
        <v>0.68905933086302062</v>
      </c>
      <c r="J421" s="354">
        <f t="shared" si="39"/>
        <v>0.92892963379693261</v>
      </c>
    </row>
    <row r="422" spans="1:10" x14ac:dyDescent="0.25">
      <c r="A422" s="789" t="s">
        <v>851</v>
      </c>
      <c r="B422" s="328">
        <v>420</v>
      </c>
      <c r="C422" s="329">
        <v>49120.19999999999</v>
      </c>
      <c r="D422" s="330">
        <v>1335</v>
      </c>
      <c r="E422" s="176">
        <f t="shared" si="40"/>
        <v>56531224.79999999</v>
      </c>
      <c r="F422" s="176">
        <f t="shared" si="41"/>
        <v>4617204</v>
      </c>
      <c r="G422" s="177">
        <f t="shared" si="36"/>
        <v>25438646.400000013</v>
      </c>
      <c r="H422" s="177">
        <f t="shared" si="37"/>
        <v>351815</v>
      </c>
      <c r="I422" s="354">
        <f t="shared" si="38"/>
        <v>0.6896585778702552</v>
      </c>
      <c r="J422" s="354">
        <f t="shared" si="39"/>
        <v>0.92919829849714808</v>
      </c>
    </row>
    <row r="423" spans="1:10" x14ac:dyDescent="0.25">
      <c r="A423" s="789" t="s">
        <v>851</v>
      </c>
      <c r="B423" s="328">
        <v>421</v>
      </c>
      <c r="C423" s="329">
        <v>53033.899999999994</v>
      </c>
      <c r="D423" s="330">
        <v>1424</v>
      </c>
      <c r="E423" s="176">
        <f t="shared" si="40"/>
        <v>56584258.699999988</v>
      </c>
      <c r="F423" s="176">
        <f t="shared" si="41"/>
        <v>4618628</v>
      </c>
      <c r="G423" s="177">
        <f t="shared" si="36"/>
        <v>25385612.500000015</v>
      </c>
      <c r="H423" s="177">
        <f t="shared" si="37"/>
        <v>350391</v>
      </c>
      <c r="I423" s="354">
        <f t="shared" si="38"/>
        <v>0.69030557046916508</v>
      </c>
      <c r="J423" s="354">
        <f t="shared" si="39"/>
        <v>0.92948487417737791</v>
      </c>
    </row>
    <row r="424" spans="1:10" x14ac:dyDescent="0.25">
      <c r="A424" s="789" t="s">
        <v>851</v>
      </c>
      <c r="B424" s="328">
        <v>422</v>
      </c>
      <c r="C424" s="329">
        <v>62862.799999999945</v>
      </c>
      <c r="D424" s="330">
        <v>1679</v>
      </c>
      <c r="E424" s="176">
        <f t="shared" si="40"/>
        <v>56647121.499999985</v>
      </c>
      <c r="F424" s="176">
        <f t="shared" si="41"/>
        <v>4620307</v>
      </c>
      <c r="G424" s="177">
        <f t="shared" si="36"/>
        <v>25322749.700000018</v>
      </c>
      <c r="H424" s="177">
        <f t="shared" si="37"/>
        <v>348712</v>
      </c>
      <c r="I424" s="354">
        <f t="shared" si="38"/>
        <v>0.69107247175959918</v>
      </c>
      <c r="J424" s="354">
        <f t="shared" si="39"/>
        <v>0.92982276783405338</v>
      </c>
    </row>
    <row r="425" spans="1:10" x14ac:dyDescent="0.25">
      <c r="A425" s="789" t="s">
        <v>851</v>
      </c>
      <c r="B425" s="328">
        <v>423</v>
      </c>
      <c r="C425" s="329">
        <v>54136.80000000001</v>
      </c>
      <c r="D425" s="330">
        <v>1411</v>
      </c>
      <c r="E425" s="176">
        <f t="shared" si="40"/>
        <v>56701258.299999982</v>
      </c>
      <c r="F425" s="176">
        <f t="shared" si="41"/>
        <v>4621718</v>
      </c>
      <c r="G425" s="177">
        <f t="shared" si="36"/>
        <v>25268612.900000021</v>
      </c>
      <c r="H425" s="177">
        <f t="shared" si="37"/>
        <v>347301</v>
      </c>
      <c r="I425" s="354">
        <f t="shared" si="38"/>
        <v>0.6917329193021835</v>
      </c>
      <c r="J425" s="354">
        <f t="shared" si="39"/>
        <v>0.93010672730371935</v>
      </c>
    </row>
    <row r="426" spans="1:10" x14ac:dyDescent="0.25">
      <c r="A426" s="789" t="s">
        <v>851</v>
      </c>
      <c r="B426" s="328">
        <v>424</v>
      </c>
      <c r="C426" s="329">
        <v>45780.599999999991</v>
      </c>
      <c r="D426" s="330">
        <v>1205</v>
      </c>
      <c r="E426" s="176">
        <f t="shared" si="40"/>
        <v>56747038.899999984</v>
      </c>
      <c r="F426" s="176">
        <f t="shared" si="41"/>
        <v>4622923</v>
      </c>
      <c r="G426" s="177">
        <f t="shared" si="36"/>
        <v>25222832.300000019</v>
      </c>
      <c r="H426" s="177">
        <f t="shared" si="37"/>
        <v>346096</v>
      </c>
      <c r="I426" s="354">
        <f t="shared" si="38"/>
        <v>0.6922914245106192</v>
      </c>
      <c r="J426" s="354">
        <f t="shared" si="39"/>
        <v>0.93034922989829583</v>
      </c>
    </row>
    <row r="427" spans="1:10" x14ac:dyDescent="0.25">
      <c r="A427" s="789" t="s">
        <v>851</v>
      </c>
      <c r="B427" s="328">
        <v>425</v>
      </c>
      <c r="C427" s="329">
        <v>56517.60000000002</v>
      </c>
      <c r="D427" s="330">
        <v>1476</v>
      </c>
      <c r="E427" s="176">
        <f t="shared" si="40"/>
        <v>56803556.499999985</v>
      </c>
      <c r="F427" s="176">
        <f t="shared" si="41"/>
        <v>4624399</v>
      </c>
      <c r="G427" s="177">
        <f t="shared" si="36"/>
        <v>25166314.700000018</v>
      </c>
      <c r="H427" s="177">
        <f t="shared" si="37"/>
        <v>344620</v>
      </c>
      <c r="I427" s="354">
        <f t="shared" si="38"/>
        <v>0.69298091687131969</v>
      </c>
      <c r="J427" s="354">
        <f t="shared" si="39"/>
        <v>0.9306462704207813</v>
      </c>
    </row>
    <row r="428" spans="1:10" x14ac:dyDescent="0.25">
      <c r="A428" s="789" t="s">
        <v>851</v>
      </c>
      <c r="B428" s="328">
        <v>426</v>
      </c>
      <c r="C428" s="329">
        <v>46420.000000000015</v>
      </c>
      <c r="D428" s="330">
        <v>1217</v>
      </c>
      <c r="E428" s="176">
        <f t="shared" si="40"/>
        <v>56849976.499999985</v>
      </c>
      <c r="F428" s="176">
        <f t="shared" si="41"/>
        <v>4625616</v>
      </c>
      <c r="G428" s="177">
        <f t="shared" si="36"/>
        <v>25119894.700000018</v>
      </c>
      <c r="H428" s="177">
        <f t="shared" si="37"/>
        <v>343403</v>
      </c>
      <c r="I428" s="354">
        <f t="shared" si="38"/>
        <v>0.69354722250679812</v>
      </c>
      <c r="J428" s="354">
        <f t="shared" si="39"/>
        <v>0.9308911879789552</v>
      </c>
    </row>
    <row r="429" spans="1:10" x14ac:dyDescent="0.25">
      <c r="A429" s="789" t="s">
        <v>851</v>
      </c>
      <c r="B429" s="328">
        <v>427</v>
      </c>
      <c r="C429" s="329">
        <v>52084.400000000009</v>
      </c>
      <c r="D429" s="330">
        <v>1369</v>
      </c>
      <c r="E429" s="176">
        <f t="shared" si="40"/>
        <v>56902060.899999984</v>
      </c>
      <c r="F429" s="176">
        <f t="shared" si="41"/>
        <v>4626985</v>
      </c>
      <c r="G429" s="177">
        <f t="shared" si="36"/>
        <v>25067810.300000019</v>
      </c>
      <c r="H429" s="177">
        <f t="shared" si="37"/>
        <v>342034</v>
      </c>
      <c r="I429" s="354">
        <f t="shared" si="38"/>
        <v>0.69418263158134597</v>
      </c>
      <c r="J429" s="354">
        <f t="shared" si="39"/>
        <v>0.93116669507603012</v>
      </c>
    </row>
    <row r="430" spans="1:10" x14ac:dyDescent="0.25">
      <c r="A430" s="789" t="s">
        <v>851</v>
      </c>
      <c r="B430" s="328">
        <v>428</v>
      </c>
      <c r="C430" s="329">
        <v>52632.900000000009</v>
      </c>
      <c r="D430" s="330">
        <v>1390</v>
      </c>
      <c r="E430" s="176">
        <f t="shared" si="40"/>
        <v>56954693.799999982</v>
      </c>
      <c r="F430" s="176">
        <f t="shared" si="41"/>
        <v>4628375</v>
      </c>
      <c r="G430" s="177">
        <f t="shared" si="36"/>
        <v>25015177.400000021</v>
      </c>
      <c r="H430" s="177">
        <f t="shared" si="37"/>
        <v>340644</v>
      </c>
      <c r="I430" s="354">
        <f t="shared" si="38"/>
        <v>0.69482473213889817</v>
      </c>
      <c r="J430" s="354">
        <f t="shared" si="39"/>
        <v>0.9314464283594005</v>
      </c>
    </row>
    <row r="431" spans="1:10" x14ac:dyDescent="0.25">
      <c r="A431" s="789" t="s">
        <v>851</v>
      </c>
      <c r="B431" s="328">
        <v>429</v>
      </c>
      <c r="C431" s="329">
        <v>43323.500000000007</v>
      </c>
      <c r="D431" s="330">
        <v>1127</v>
      </c>
      <c r="E431" s="176">
        <f t="shared" si="40"/>
        <v>56998017.299999982</v>
      </c>
      <c r="F431" s="176">
        <f t="shared" si="41"/>
        <v>4629502</v>
      </c>
      <c r="G431" s="177">
        <f t="shared" si="36"/>
        <v>24971853.900000021</v>
      </c>
      <c r="H431" s="177">
        <f t="shared" si="37"/>
        <v>339517</v>
      </c>
      <c r="I431" s="354">
        <f t="shared" si="38"/>
        <v>0.69535326169940326</v>
      </c>
      <c r="J431" s="354">
        <f t="shared" si="39"/>
        <v>0.93167323369059363</v>
      </c>
    </row>
    <row r="432" spans="1:10" x14ac:dyDescent="0.25">
      <c r="A432" s="789" t="s">
        <v>851</v>
      </c>
      <c r="B432" s="328">
        <v>430</v>
      </c>
      <c r="C432" s="329">
        <v>49440.699999999983</v>
      </c>
      <c r="D432" s="330">
        <v>1323</v>
      </c>
      <c r="E432" s="176">
        <f t="shared" si="40"/>
        <v>57047457.999999985</v>
      </c>
      <c r="F432" s="176">
        <f t="shared" si="41"/>
        <v>4630825</v>
      </c>
      <c r="G432" s="177">
        <f t="shared" si="36"/>
        <v>24922413.200000018</v>
      </c>
      <c r="H432" s="177">
        <f t="shared" si="37"/>
        <v>338194</v>
      </c>
      <c r="I432" s="354">
        <f t="shared" si="38"/>
        <v>0.6959564186798427</v>
      </c>
      <c r="J432" s="354">
        <f t="shared" si="39"/>
        <v>0.93193948342721167</v>
      </c>
    </row>
    <row r="433" spans="1:10" x14ac:dyDescent="0.25">
      <c r="A433" s="789" t="s">
        <v>851</v>
      </c>
      <c r="B433" s="328">
        <v>431</v>
      </c>
      <c r="C433" s="329">
        <v>59478.700000000012</v>
      </c>
      <c r="D433" s="330">
        <v>1578</v>
      </c>
      <c r="E433" s="176">
        <f t="shared" si="40"/>
        <v>57106936.699999988</v>
      </c>
      <c r="F433" s="176">
        <f t="shared" si="41"/>
        <v>4632403</v>
      </c>
      <c r="G433" s="177">
        <f t="shared" si="36"/>
        <v>24862934.500000015</v>
      </c>
      <c r="H433" s="177">
        <f t="shared" si="37"/>
        <v>336616</v>
      </c>
      <c r="I433" s="354">
        <f t="shared" si="38"/>
        <v>0.69668203528908301</v>
      </c>
      <c r="J433" s="354">
        <f t="shared" si="39"/>
        <v>0.93225705114027535</v>
      </c>
    </row>
    <row r="434" spans="1:10" x14ac:dyDescent="0.25">
      <c r="A434" s="789" t="s">
        <v>851</v>
      </c>
      <c r="B434" s="328">
        <v>432</v>
      </c>
      <c r="C434" s="329">
        <v>39310.600000000006</v>
      </c>
      <c r="D434" s="330">
        <v>1034</v>
      </c>
      <c r="E434" s="176">
        <f t="shared" si="40"/>
        <v>57146247.29999999</v>
      </c>
      <c r="F434" s="176">
        <f t="shared" si="41"/>
        <v>4633437</v>
      </c>
      <c r="G434" s="177">
        <f t="shared" si="36"/>
        <v>24823623.900000013</v>
      </c>
      <c r="H434" s="177">
        <f t="shared" si="37"/>
        <v>335582</v>
      </c>
      <c r="I434" s="354">
        <f t="shared" si="38"/>
        <v>0.69716160905715796</v>
      </c>
      <c r="J434" s="354">
        <f t="shared" si="39"/>
        <v>0.93246514050358831</v>
      </c>
    </row>
    <row r="435" spans="1:10" x14ac:dyDescent="0.25">
      <c r="A435" s="789" t="s">
        <v>851</v>
      </c>
      <c r="B435" s="328">
        <v>433</v>
      </c>
      <c r="C435" s="329">
        <v>47191</v>
      </c>
      <c r="D435" s="330">
        <v>1236</v>
      </c>
      <c r="E435" s="176">
        <f t="shared" si="40"/>
        <v>57193438.29999999</v>
      </c>
      <c r="F435" s="176">
        <f t="shared" si="41"/>
        <v>4634673</v>
      </c>
      <c r="G435" s="177">
        <f t="shared" si="36"/>
        <v>24776432.900000013</v>
      </c>
      <c r="H435" s="177">
        <f t="shared" si="37"/>
        <v>334346</v>
      </c>
      <c r="I435" s="354">
        <f t="shared" si="38"/>
        <v>0.69773732058761595</v>
      </c>
      <c r="J435" s="354">
        <f t="shared" si="39"/>
        <v>0.93271388175412495</v>
      </c>
    </row>
    <row r="436" spans="1:10" x14ac:dyDescent="0.25">
      <c r="A436" s="789" t="s">
        <v>851</v>
      </c>
      <c r="B436" s="328">
        <v>434</v>
      </c>
      <c r="C436" s="329">
        <v>50771.6</v>
      </c>
      <c r="D436" s="330">
        <v>1302</v>
      </c>
      <c r="E436" s="176">
        <f t="shared" si="40"/>
        <v>57244209.899999991</v>
      </c>
      <c r="F436" s="176">
        <f t="shared" si="41"/>
        <v>4635975</v>
      </c>
      <c r="G436" s="177">
        <f t="shared" si="36"/>
        <v>24725661.300000012</v>
      </c>
      <c r="H436" s="177">
        <f t="shared" si="37"/>
        <v>333044</v>
      </c>
      <c r="I436" s="354">
        <f t="shared" si="38"/>
        <v>0.69835671402152932</v>
      </c>
      <c r="J436" s="354">
        <f t="shared" si="39"/>
        <v>0.93297590530444741</v>
      </c>
    </row>
    <row r="437" spans="1:10" x14ac:dyDescent="0.25">
      <c r="A437" s="789" t="s">
        <v>851</v>
      </c>
      <c r="B437" s="328">
        <v>435</v>
      </c>
      <c r="C437" s="329">
        <v>50890.000000000022</v>
      </c>
      <c r="D437" s="330">
        <v>1298</v>
      </c>
      <c r="E437" s="176">
        <f t="shared" si="40"/>
        <v>57295099.899999991</v>
      </c>
      <c r="F437" s="176">
        <f t="shared" si="41"/>
        <v>4637273</v>
      </c>
      <c r="G437" s="177">
        <f t="shared" si="36"/>
        <v>24674771.300000012</v>
      </c>
      <c r="H437" s="177">
        <f t="shared" si="37"/>
        <v>331746</v>
      </c>
      <c r="I437" s="354">
        <f t="shared" si="38"/>
        <v>0.69897755188860156</v>
      </c>
      <c r="J437" s="354">
        <f t="shared" si="39"/>
        <v>0.93323712386690416</v>
      </c>
    </row>
    <row r="438" spans="1:10" x14ac:dyDescent="0.25">
      <c r="A438" s="789" t="s">
        <v>851</v>
      </c>
      <c r="B438" s="328">
        <v>436</v>
      </c>
      <c r="C438" s="329">
        <v>46644.899999999994</v>
      </c>
      <c r="D438" s="330">
        <v>1180</v>
      </c>
      <c r="E438" s="176">
        <f t="shared" si="40"/>
        <v>57341744.79999999</v>
      </c>
      <c r="F438" s="176">
        <f t="shared" si="41"/>
        <v>4638453</v>
      </c>
      <c r="G438" s="177">
        <f t="shared" si="36"/>
        <v>24628126.400000013</v>
      </c>
      <c r="H438" s="177">
        <f t="shared" si="37"/>
        <v>330566</v>
      </c>
      <c r="I438" s="354">
        <f t="shared" si="38"/>
        <v>0.69954660121510581</v>
      </c>
      <c r="J438" s="354">
        <f t="shared" si="39"/>
        <v>0.93347459528731924</v>
      </c>
    </row>
    <row r="439" spans="1:10" x14ac:dyDescent="0.25">
      <c r="A439" s="789" t="s">
        <v>851</v>
      </c>
      <c r="B439" s="328">
        <v>437</v>
      </c>
      <c r="C439" s="329">
        <v>48510.500000000015</v>
      </c>
      <c r="D439" s="330">
        <v>1284</v>
      </c>
      <c r="E439" s="176">
        <f t="shared" si="40"/>
        <v>57390255.29999999</v>
      </c>
      <c r="F439" s="176">
        <f t="shared" si="41"/>
        <v>4639737</v>
      </c>
      <c r="G439" s="177">
        <f t="shared" si="36"/>
        <v>24579615.900000013</v>
      </c>
      <c r="H439" s="177">
        <f t="shared" si="37"/>
        <v>329282</v>
      </c>
      <c r="I439" s="354">
        <f t="shared" si="38"/>
        <v>0.70013841012354783</v>
      </c>
      <c r="J439" s="354">
        <f t="shared" si="39"/>
        <v>0.93373299639224561</v>
      </c>
    </row>
    <row r="440" spans="1:10" x14ac:dyDescent="0.25">
      <c r="A440" s="789" t="s">
        <v>851</v>
      </c>
      <c r="B440" s="328">
        <v>438</v>
      </c>
      <c r="C440" s="329">
        <v>45988.80000000001</v>
      </c>
      <c r="D440" s="330">
        <v>1198</v>
      </c>
      <c r="E440" s="176">
        <f t="shared" si="40"/>
        <v>57436244.099999987</v>
      </c>
      <c r="F440" s="176">
        <f t="shared" si="41"/>
        <v>4640935</v>
      </c>
      <c r="G440" s="177">
        <f t="shared" si="36"/>
        <v>24533627.100000016</v>
      </c>
      <c r="H440" s="177">
        <f t="shared" si="37"/>
        <v>328084</v>
      </c>
      <c r="I440" s="354">
        <f t="shared" si="38"/>
        <v>0.70069945528961608</v>
      </c>
      <c r="J440" s="354">
        <f t="shared" si="39"/>
        <v>0.933974090258057</v>
      </c>
    </row>
    <row r="441" spans="1:10" x14ac:dyDescent="0.25">
      <c r="A441" s="789" t="s">
        <v>851</v>
      </c>
      <c r="B441" s="328">
        <v>439</v>
      </c>
      <c r="C441" s="329">
        <v>49165.200000000012</v>
      </c>
      <c r="D441" s="330">
        <v>1238</v>
      </c>
      <c r="E441" s="176">
        <f t="shared" si="40"/>
        <v>57485409.29999999</v>
      </c>
      <c r="F441" s="176">
        <f t="shared" si="41"/>
        <v>4642173</v>
      </c>
      <c r="G441" s="177">
        <f t="shared" si="36"/>
        <v>24484461.900000013</v>
      </c>
      <c r="H441" s="177">
        <f t="shared" si="37"/>
        <v>326846</v>
      </c>
      <c r="I441" s="354">
        <f t="shared" si="38"/>
        <v>0.7012992512790478</v>
      </c>
      <c r="J441" s="354">
        <f t="shared" si="39"/>
        <v>0.93422323400252649</v>
      </c>
    </row>
    <row r="442" spans="1:10" x14ac:dyDescent="0.25">
      <c r="A442" s="789" t="s">
        <v>851</v>
      </c>
      <c r="B442" s="328">
        <v>440</v>
      </c>
      <c r="C442" s="329">
        <v>43117.400000000009</v>
      </c>
      <c r="D442" s="330">
        <v>1106</v>
      </c>
      <c r="E442" s="176">
        <f t="shared" si="40"/>
        <v>57528526.699999988</v>
      </c>
      <c r="F442" s="176">
        <f t="shared" si="41"/>
        <v>4643279</v>
      </c>
      <c r="G442" s="177">
        <f t="shared" si="36"/>
        <v>24441344.500000015</v>
      </c>
      <c r="H442" s="177">
        <f t="shared" si="37"/>
        <v>325740</v>
      </c>
      <c r="I442" s="354">
        <f t="shared" si="38"/>
        <v>0.70182526650108956</v>
      </c>
      <c r="J442" s="354">
        <f t="shared" si="39"/>
        <v>0.93444581314742403</v>
      </c>
    </row>
    <row r="443" spans="1:10" x14ac:dyDescent="0.25">
      <c r="A443" s="789" t="s">
        <v>851</v>
      </c>
      <c r="B443" s="328">
        <v>441</v>
      </c>
      <c r="C443" s="329">
        <v>58201.099999999977</v>
      </c>
      <c r="D443" s="330">
        <v>1491</v>
      </c>
      <c r="E443" s="176">
        <f t="shared" si="40"/>
        <v>57586727.79999999</v>
      </c>
      <c r="F443" s="176">
        <f t="shared" si="41"/>
        <v>4644770</v>
      </c>
      <c r="G443" s="177">
        <f t="shared" si="36"/>
        <v>24383143.400000013</v>
      </c>
      <c r="H443" s="177">
        <f t="shared" si="37"/>
        <v>324249</v>
      </c>
      <c r="I443" s="354">
        <f t="shared" si="38"/>
        <v>0.70253529689576955</v>
      </c>
      <c r="J443" s="354">
        <f t="shared" si="39"/>
        <v>0.93474587237440632</v>
      </c>
    </row>
    <row r="444" spans="1:10" x14ac:dyDescent="0.25">
      <c r="A444" s="789" t="s">
        <v>851</v>
      </c>
      <c r="B444" s="328">
        <v>442</v>
      </c>
      <c r="C444" s="329">
        <v>48170.999999999985</v>
      </c>
      <c r="D444" s="330">
        <v>1255</v>
      </c>
      <c r="E444" s="176">
        <f t="shared" si="40"/>
        <v>57634898.79999999</v>
      </c>
      <c r="F444" s="176">
        <f t="shared" si="41"/>
        <v>4646025</v>
      </c>
      <c r="G444" s="177">
        <f t="shared" si="36"/>
        <v>24334972.400000013</v>
      </c>
      <c r="H444" s="177">
        <f t="shared" si="37"/>
        <v>322994</v>
      </c>
      <c r="I444" s="354">
        <f t="shared" si="38"/>
        <v>0.70312296403852326</v>
      </c>
      <c r="J444" s="354">
        <f t="shared" si="39"/>
        <v>0.93499843731730548</v>
      </c>
    </row>
    <row r="445" spans="1:10" x14ac:dyDescent="0.25">
      <c r="A445" s="789" t="s">
        <v>851</v>
      </c>
      <c r="B445" s="328">
        <v>443</v>
      </c>
      <c r="C445" s="329">
        <v>46066.999999999993</v>
      </c>
      <c r="D445" s="330">
        <v>1173</v>
      </c>
      <c r="E445" s="176">
        <f t="shared" si="40"/>
        <v>57680965.79999999</v>
      </c>
      <c r="F445" s="176">
        <f t="shared" si="41"/>
        <v>4647198</v>
      </c>
      <c r="G445" s="177">
        <f t="shared" si="36"/>
        <v>24288905.400000013</v>
      </c>
      <c r="H445" s="177">
        <f t="shared" si="37"/>
        <v>321821</v>
      </c>
      <c r="I445" s="354">
        <f t="shared" si="38"/>
        <v>0.70368496321365437</v>
      </c>
      <c r="J445" s="354">
        <f t="shared" si="39"/>
        <v>0.93523450000895547</v>
      </c>
    </row>
    <row r="446" spans="1:10" x14ac:dyDescent="0.25">
      <c r="A446" s="789" t="s">
        <v>851</v>
      </c>
      <c r="B446" s="328">
        <v>444</v>
      </c>
      <c r="C446" s="329">
        <v>45281.39999999998</v>
      </c>
      <c r="D446" s="330">
        <v>1144</v>
      </c>
      <c r="E446" s="176">
        <f t="shared" si="40"/>
        <v>57726247.199999988</v>
      </c>
      <c r="F446" s="176">
        <f t="shared" si="41"/>
        <v>4648342</v>
      </c>
      <c r="G446" s="177">
        <f t="shared" si="36"/>
        <v>24243624.000000015</v>
      </c>
      <c r="H446" s="177">
        <f t="shared" si="37"/>
        <v>320677</v>
      </c>
      <c r="I446" s="354">
        <f t="shared" si="38"/>
        <v>0.70423737837958178</v>
      </c>
      <c r="J446" s="354">
        <f t="shared" si="39"/>
        <v>0.93546472653857837</v>
      </c>
    </row>
    <row r="447" spans="1:10" x14ac:dyDescent="0.25">
      <c r="A447" s="789" t="s">
        <v>851</v>
      </c>
      <c r="B447" s="328">
        <v>445</v>
      </c>
      <c r="C447" s="329">
        <v>47608.599999999977</v>
      </c>
      <c r="D447" s="330">
        <v>1227</v>
      </c>
      <c r="E447" s="176">
        <f t="shared" si="40"/>
        <v>57773855.79999999</v>
      </c>
      <c r="F447" s="176">
        <f t="shared" si="41"/>
        <v>4649569</v>
      </c>
      <c r="G447" s="177">
        <f t="shared" si="36"/>
        <v>24196015.400000013</v>
      </c>
      <c r="H447" s="177">
        <f t="shared" si="37"/>
        <v>319450</v>
      </c>
      <c r="I447" s="354">
        <f t="shared" si="38"/>
        <v>0.70481818446483036</v>
      </c>
      <c r="J447" s="354">
        <f t="shared" si="39"/>
        <v>0.93571165656641686</v>
      </c>
    </row>
    <row r="448" spans="1:10" x14ac:dyDescent="0.25">
      <c r="A448" s="789" t="s">
        <v>851</v>
      </c>
      <c r="B448" s="328">
        <v>446</v>
      </c>
      <c r="C448" s="329">
        <v>47718.400000000001</v>
      </c>
      <c r="D448" s="330">
        <v>1223</v>
      </c>
      <c r="E448" s="176">
        <f t="shared" si="40"/>
        <v>57821574.199999988</v>
      </c>
      <c r="F448" s="176">
        <f t="shared" si="41"/>
        <v>4650792</v>
      </c>
      <c r="G448" s="177">
        <f t="shared" si="36"/>
        <v>24148297.000000015</v>
      </c>
      <c r="H448" s="177">
        <f t="shared" si="37"/>
        <v>318227</v>
      </c>
      <c r="I448" s="354">
        <f t="shared" si="38"/>
        <v>0.70540033006664027</v>
      </c>
      <c r="J448" s="354">
        <f t="shared" si="39"/>
        <v>0.93595778160638954</v>
      </c>
    </row>
    <row r="449" spans="1:10" x14ac:dyDescent="0.25">
      <c r="A449" s="789" t="s">
        <v>851</v>
      </c>
      <c r="B449" s="328">
        <v>447</v>
      </c>
      <c r="C449" s="329">
        <v>48712.900000000023</v>
      </c>
      <c r="D449" s="330">
        <v>1217</v>
      </c>
      <c r="E449" s="176">
        <f t="shared" si="40"/>
        <v>57870287.099999987</v>
      </c>
      <c r="F449" s="176">
        <f t="shared" si="41"/>
        <v>4652009</v>
      </c>
      <c r="G449" s="177">
        <f t="shared" si="36"/>
        <v>24099584.100000016</v>
      </c>
      <c r="H449" s="177">
        <f t="shared" si="37"/>
        <v>317010</v>
      </c>
      <c r="I449" s="354">
        <f t="shared" si="38"/>
        <v>0.70599460817500936</v>
      </c>
      <c r="J449" s="354">
        <f t="shared" si="39"/>
        <v>0.93620269916456345</v>
      </c>
    </row>
    <row r="450" spans="1:10" x14ac:dyDescent="0.25">
      <c r="A450" s="789" t="s">
        <v>851</v>
      </c>
      <c r="B450" s="328">
        <v>448</v>
      </c>
      <c r="C450" s="329">
        <v>48820.500000000007</v>
      </c>
      <c r="D450" s="330">
        <v>1227</v>
      </c>
      <c r="E450" s="176">
        <f t="shared" si="40"/>
        <v>57919107.599999987</v>
      </c>
      <c r="F450" s="176">
        <f t="shared" si="41"/>
        <v>4653236</v>
      </c>
      <c r="G450" s="177">
        <f t="shared" si="36"/>
        <v>24050763.600000016</v>
      </c>
      <c r="H450" s="177">
        <f t="shared" si="37"/>
        <v>315783</v>
      </c>
      <c r="I450" s="354">
        <f t="shared" si="38"/>
        <v>0.70659019896081021</v>
      </c>
      <c r="J450" s="354">
        <f t="shared" si="39"/>
        <v>0.93644962919240193</v>
      </c>
    </row>
    <row r="451" spans="1:10" x14ac:dyDescent="0.25">
      <c r="A451" s="789" t="s">
        <v>851</v>
      </c>
      <c r="B451" s="328">
        <v>449</v>
      </c>
      <c r="C451" s="329">
        <v>47582.700000000012</v>
      </c>
      <c r="D451" s="330">
        <v>1203</v>
      </c>
      <c r="E451" s="176">
        <f t="shared" si="40"/>
        <v>57966690.29999999</v>
      </c>
      <c r="F451" s="176">
        <f t="shared" si="41"/>
        <v>4654439</v>
      </c>
      <c r="G451" s="177">
        <f t="shared" ref="G451:G514" si="42">$E$2452-E451</f>
        <v>24003180.900000013</v>
      </c>
      <c r="H451" s="177">
        <f t="shared" ref="H451:H514" si="43">$F$2452-F451</f>
        <v>314580</v>
      </c>
      <c r="I451" s="354">
        <f t="shared" ref="I451:I514" si="44">E451/$E$2452</f>
        <v>0.7071706890763052</v>
      </c>
      <c r="J451" s="354">
        <f t="shared" ref="J451:J514" si="45">F451/$F$2452</f>
        <v>0.93669172929304556</v>
      </c>
    </row>
    <row r="452" spans="1:10" x14ac:dyDescent="0.25">
      <c r="A452" s="789" t="s">
        <v>851</v>
      </c>
      <c r="B452" s="328">
        <v>450</v>
      </c>
      <c r="C452" s="329">
        <v>48147.700000000004</v>
      </c>
      <c r="D452" s="330">
        <v>1207</v>
      </c>
      <c r="E452" s="176">
        <f t="shared" ref="E452:E515" si="46">E451+C452</f>
        <v>58014837.999999993</v>
      </c>
      <c r="F452" s="176">
        <f t="shared" ref="F452:F515" si="47">F451+D452</f>
        <v>4655646</v>
      </c>
      <c r="G452" s="177">
        <f t="shared" si="42"/>
        <v>23955033.20000001</v>
      </c>
      <c r="H452" s="177">
        <f t="shared" si="43"/>
        <v>313373</v>
      </c>
      <c r="I452" s="354">
        <f t="shared" si="44"/>
        <v>0.70775807196827689</v>
      </c>
      <c r="J452" s="354">
        <f t="shared" si="45"/>
        <v>0.936934634381555</v>
      </c>
    </row>
    <row r="453" spans="1:10" x14ac:dyDescent="0.25">
      <c r="A453" s="789" t="s">
        <v>851</v>
      </c>
      <c r="B453" s="328">
        <v>451</v>
      </c>
      <c r="C453" s="329">
        <v>45097.499999999993</v>
      </c>
      <c r="D453" s="330">
        <v>1102</v>
      </c>
      <c r="E453" s="176">
        <f t="shared" si="46"/>
        <v>58059935.499999993</v>
      </c>
      <c r="F453" s="176">
        <f t="shared" si="47"/>
        <v>4656748</v>
      </c>
      <c r="G453" s="177">
        <f t="shared" si="42"/>
        <v>23909935.70000001</v>
      </c>
      <c r="H453" s="177">
        <f t="shared" si="43"/>
        <v>312271</v>
      </c>
      <c r="I453" s="354">
        <f t="shared" si="44"/>
        <v>0.70830824362695832</v>
      </c>
      <c r="J453" s="354">
        <f t="shared" si="45"/>
        <v>0.93715640853858684</v>
      </c>
    </row>
    <row r="454" spans="1:10" x14ac:dyDescent="0.25">
      <c r="A454" s="789" t="s">
        <v>851</v>
      </c>
      <c r="B454" s="328">
        <v>452</v>
      </c>
      <c r="C454" s="329">
        <v>47460.69999999999</v>
      </c>
      <c r="D454" s="330">
        <v>1212</v>
      </c>
      <c r="E454" s="176">
        <f t="shared" si="46"/>
        <v>58107396.199999996</v>
      </c>
      <c r="F454" s="176">
        <f t="shared" si="47"/>
        <v>4657960</v>
      </c>
      <c r="G454" s="177">
        <f t="shared" si="42"/>
        <v>23862475.000000007</v>
      </c>
      <c r="H454" s="177">
        <f t="shared" si="43"/>
        <v>311059</v>
      </c>
      <c r="I454" s="354">
        <f t="shared" si="44"/>
        <v>0.70888724539071857</v>
      </c>
      <c r="J454" s="354">
        <f t="shared" si="45"/>
        <v>0.93740031986192851</v>
      </c>
    </row>
    <row r="455" spans="1:10" x14ac:dyDescent="0.25">
      <c r="A455" s="789" t="s">
        <v>851</v>
      </c>
      <c r="B455" s="328">
        <v>453</v>
      </c>
      <c r="C455" s="329">
        <v>52094.000000000007</v>
      </c>
      <c r="D455" s="330">
        <v>1281</v>
      </c>
      <c r="E455" s="176">
        <f t="shared" si="46"/>
        <v>58159490.199999996</v>
      </c>
      <c r="F455" s="176">
        <f t="shared" si="47"/>
        <v>4659241</v>
      </c>
      <c r="G455" s="177">
        <f t="shared" si="42"/>
        <v>23810381.000000007</v>
      </c>
      <c r="H455" s="177">
        <f t="shared" si="43"/>
        <v>309778</v>
      </c>
      <c r="I455" s="354">
        <f t="shared" si="44"/>
        <v>0.70952277158146848</v>
      </c>
      <c r="J455" s="354">
        <f t="shared" si="45"/>
        <v>0.93765811722595549</v>
      </c>
    </row>
    <row r="456" spans="1:10" x14ac:dyDescent="0.25">
      <c r="A456" s="789" t="s">
        <v>851</v>
      </c>
      <c r="B456" s="328">
        <v>454</v>
      </c>
      <c r="C456" s="329">
        <v>44028.799999999996</v>
      </c>
      <c r="D456" s="330">
        <v>1082</v>
      </c>
      <c r="E456" s="176">
        <f t="shared" si="46"/>
        <v>58203518.999999993</v>
      </c>
      <c r="F456" s="176">
        <f t="shared" si="47"/>
        <v>4660323</v>
      </c>
      <c r="G456" s="177">
        <f t="shared" si="42"/>
        <v>23766352.20000001</v>
      </c>
      <c r="H456" s="177">
        <f t="shared" si="43"/>
        <v>308696</v>
      </c>
      <c r="I456" s="354">
        <f t="shared" si="44"/>
        <v>0.71005990552294529</v>
      </c>
      <c r="J456" s="354">
        <f t="shared" si="45"/>
        <v>0.93787586644365817</v>
      </c>
    </row>
    <row r="457" spans="1:10" x14ac:dyDescent="0.25">
      <c r="A457" s="789" t="s">
        <v>851</v>
      </c>
      <c r="B457" s="328">
        <v>455</v>
      </c>
      <c r="C457" s="329">
        <v>38214.499999999985</v>
      </c>
      <c r="D457" s="330">
        <v>976</v>
      </c>
      <c r="E457" s="176">
        <f t="shared" si="46"/>
        <v>58241733.499999993</v>
      </c>
      <c r="F457" s="176">
        <f t="shared" si="47"/>
        <v>4661299</v>
      </c>
      <c r="G457" s="177">
        <f t="shared" si="42"/>
        <v>23728137.70000001</v>
      </c>
      <c r="H457" s="177">
        <f t="shared" si="43"/>
        <v>307720</v>
      </c>
      <c r="I457" s="354">
        <f t="shared" si="44"/>
        <v>0.71052610730465549</v>
      </c>
      <c r="J457" s="354">
        <f t="shared" si="45"/>
        <v>0.93807228348291682</v>
      </c>
    </row>
    <row r="458" spans="1:10" x14ac:dyDescent="0.25">
      <c r="A458" s="789" t="s">
        <v>851</v>
      </c>
      <c r="B458" s="328">
        <v>456</v>
      </c>
      <c r="C458" s="329">
        <v>36477.699999999997</v>
      </c>
      <c r="D458" s="330">
        <v>922</v>
      </c>
      <c r="E458" s="176">
        <f t="shared" si="46"/>
        <v>58278211.199999996</v>
      </c>
      <c r="F458" s="176">
        <f t="shared" si="47"/>
        <v>4662221</v>
      </c>
      <c r="G458" s="177">
        <f t="shared" si="42"/>
        <v>23691660.000000007</v>
      </c>
      <c r="H458" s="177">
        <f t="shared" si="43"/>
        <v>306798</v>
      </c>
      <c r="I458" s="354">
        <f t="shared" si="44"/>
        <v>0.71097112081347269</v>
      </c>
      <c r="J458" s="354">
        <f t="shared" si="45"/>
        <v>0.93825783318598699</v>
      </c>
    </row>
    <row r="459" spans="1:10" x14ac:dyDescent="0.25">
      <c r="A459" s="789" t="s">
        <v>851</v>
      </c>
      <c r="B459" s="328">
        <v>457</v>
      </c>
      <c r="C459" s="329">
        <v>46608.799999999974</v>
      </c>
      <c r="D459" s="330">
        <v>1154</v>
      </c>
      <c r="E459" s="176">
        <f t="shared" si="46"/>
        <v>58324819.999999993</v>
      </c>
      <c r="F459" s="176">
        <f t="shared" si="47"/>
        <v>4663375</v>
      </c>
      <c r="G459" s="177">
        <f t="shared" si="42"/>
        <v>23645051.20000001</v>
      </c>
      <c r="H459" s="177">
        <f t="shared" si="43"/>
        <v>305644</v>
      </c>
      <c r="I459" s="354">
        <f t="shared" si="44"/>
        <v>0.71153972973425861</v>
      </c>
      <c r="J459" s="354">
        <f t="shared" si="45"/>
        <v>0.93849007218527436</v>
      </c>
    </row>
    <row r="460" spans="1:10" x14ac:dyDescent="0.25">
      <c r="A460" s="789" t="s">
        <v>851</v>
      </c>
      <c r="B460" s="328">
        <v>458</v>
      </c>
      <c r="C460" s="329">
        <v>43507.4</v>
      </c>
      <c r="D460" s="330">
        <v>1060</v>
      </c>
      <c r="E460" s="176">
        <f t="shared" si="46"/>
        <v>58368327.399999991</v>
      </c>
      <c r="F460" s="176">
        <f t="shared" si="47"/>
        <v>4664435</v>
      </c>
      <c r="G460" s="177">
        <f t="shared" si="42"/>
        <v>23601543.800000012</v>
      </c>
      <c r="H460" s="177">
        <f t="shared" si="43"/>
        <v>304584</v>
      </c>
      <c r="I460" s="354">
        <f t="shared" si="44"/>
        <v>0.7120705028020099</v>
      </c>
      <c r="J460" s="354">
        <f t="shared" si="45"/>
        <v>0.93870339396971514</v>
      </c>
    </row>
    <row r="461" spans="1:10" x14ac:dyDescent="0.25">
      <c r="A461" s="789" t="s">
        <v>851</v>
      </c>
      <c r="B461" s="328">
        <v>459</v>
      </c>
      <c r="C461" s="329">
        <v>42686.099999999977</v>
      </c>
      <c r="D461" s="330">
        <v>1036</v>
      </c>
      <c r="E461" s="176">
        <f t="shared" si="46"/>
        <v>58411013.499999993</v>
      </c>
      <c r="F461" s="176">
        <f t="shared" si="47"/>
        <v>4665471</v>
      </c>
      <c r="G461" s="177">
        <f t="shared" si="42"/>
        <v>23558857.70000001</v>
      </c>
      <c r="H461" s="177">
        <f t="shared" si="43"/>
        <v>303548</v>
      </c>
      <c r="I461" s="354">
        <f t="shared" si="44"/>
        <v>0.71259125633468101</v>
      </c>
      <c r="J461" s="354">
        <f t="shared" si="45"/>
        <v>0.93891188582696106</v>
      </c>
    </row>
    <row r="462" spans="1:10" x14ac:dyDescent="0.25">
      <c r="A462" s="789" t="s">
        <v>851</v>
      </c>
      <c r="B462" s="328">
        <v>460</v>
      </c>
      <c r="C462" s="329">
        <v>44618.10000000002</v>
      </c>
      <c r="D462" s="330">
        <v>1069</v>
      </c>
      <c r="E462" s="176">
        <f t="shared" si="46"/>
        <v>58455631.599999994</v>
      </c>
      <c r="F462" s="176">
        <f t="shared" si="47"/>
        <v>4666540</v>
      </c>
      <c r="G462" s="177">
        <f t="shared" si="42"/>
        <v>23514239.600000009</v>
      </c>
      <c r="H462" s="177">
        <f t="shared" si="43"/>
        <v>302479</v>
      </c>
      <c r="I462" s="354">
        <f t="shared" si="44"/>
        <v>0.71313557950302098</v>
      </c>
      <c r="J462" s="354">
        <f t="shared" si="45"/>
        <v>0.93912701883409988</v>
      </c>
    </row>
    <row r="463" spans="1:10" x14ac:dyDescent="0.25">
      <c r="A463" s="789" t="s">
        <v>851</v>
      </c>
      <c r="B463" s="328">
        <v>461</v>
      </c>
      <c r="C463" s="329">
        <v>47943.400000000009</v>
      </c>
      <c r="D463" s="330">
        <v>1125</v>
      </c>
      <c r="E463" s="176">
        <f t="shared" si="46"/>
        <v>58503574.999999993</v>
      </c>
      <c r="F463" s="176">
        <f t="shared" si="47"/>
        <v>4667665</v>
      </c>
      <c r="G463" s="177">
        <f t="shared" si="42"/>
        <v>23466296.20000001</v>
      </c>
      <c r="H463" s="177">
        <f t="shared" si="43"/>
        <v>301354</v>
      </c>
      <c r="I463" s="354">
        <f t="shared" si="44"/>
        <v>0.71372047001581707</v>
      </c>
      <c r="J463" s="354">
        <f t="shared" si="45"/>
        <v>0.93935342167136004</v>
      </c>
    </row>
    <row r="464" spans="1:10" x14ac:dyDescent="0.25">
      <c r="A464" s="789" t="s">
        <v>851</v>
      </c>
      <c r="B464" s="328">
        <v>462</v>
      </c>
      <c r="C464" s="329">
        <v>42494.100000000006</v>
      </c>
      <c r="D464" s="330">
        <v>1054</v>
      </c>
      <c r="E464" s="176">
        <f t="shared" si="46"/>
        <v>58546069.099999994</v>
      </c>
      <c r="F464" s="176">
        <f t="shared" si="47"/>
        <v>4668719</v>
      </c>
      <c r="G464" s="177">
        <f t="shared" si="42"/>
        <v>23423802.100000009</v>
      </c>
      <c r="H464" s="177">
        <f t="shared" si="43"/>
        <v>300300</v>
      </c>
      <c r="I464" s="354">
        <f t="shared" si="44"/>
        <v>0.71423888122444668</v>
      </c>
      <c r="J464" s="354">
        <f t="shared" si="45"/>
        <v>0.93956553597400216</v>
      </c>
    </row>
    <row r="465" spans="1:10" x14ac:dyDescent="0.25">
      <c r="A465" s="789" t="s">
        <v>851</v>
      </c>
      <c r="B465" s="328">
        <v>463</v>
      </c>
      <c r="C465" s="329">
        <v>40271.9</v>
      </c>
      <c r="D465" s="330">
        <v>971</v>
      </c>
      <c r="E465" s="176">
        <f t="shared" si="46"/>
        <v>58586340.999999993</v>
      </c>
      <c r="F465" s="176">
        <f t="shared" si="47"/>
        <v>4669690</v>
      </c>
      <c r="G465" s="177">
        <f t="shared" si="42"/>
        <v>23383530.20000001</v>
      </c>
      <c r="H465" s="177">
        <f t="shared" si="43"/>
        <v>299329</v>
      </c>
      <c r="I465" s="354">
        <f t="shared" si="44"/>
        <v>0.71473018247221531</v>
      </c>
      <c r="J465" s="354">
        <f t="shared" si="45"/>
        <v>0.93976094677842847</v>
      </c>
    </row>
    <row r="466" spans="1:10" x14ac:dyDescent="0.25">
      <c r="A466" s="789" t="s">
        <v>851</v>
      </c>
      <c r="B466" s="328">
        <v>464</v>
      </c>
      <c r="C466" s="329">
        <v>48713.499999999993</v>
      </c>
      <c r="D466" s="330">
        <v>1206</v>
      </c>
      <c r="E466" s="176">
        <f t="shared" si="46"/>
        <v>58635054.499999993</v>
      </c>
      <c r="F466" s="176">
        <f t="shared" si="47"/>
        <v>4670896</v>
      </c>
      <c r="G466" s="177">
        <f t="shared" si="42"/>
        <v>23334816.70000001</v>
      </c>
      <c r="H466" s="177">
        <f t="shared" si="43"/>
        <v>298123</v>
      </c>
      <c r="I466" s="354">
        <f t="shared" si="44"/>
        <v>0.71532446790034721</v>
      </c>
      <c r="J466" s="354">
        <f t="shared" si="45"/>
        <v>0.94000365061997149</v>
      </c>
    </row>
    <row r="467" spans="1:10" x14ac:dyDescent="0.25">
      <c r="A467" s="789" t="s">
        <v>851</v>
      </c>
      <c r="B467" s="328">
        <v>465</v>
      </c>
      <c r="C467" s="329">
        <v>39524.100000000006</v>
      </c>
      <c r="D467" s="330">
        <v>963</v>
      </c>
      <c r="E467" s="176">
        <f t="shared" si="46"/>
        <v>58674578.599999994</v>
      </c>
      <c r="F467" s="176">
        <f t="shared" si="47"/>
        <v>4671859</v>
      </c>
      <c r="G467" s="177">
        <f t="shared" si="42"/>
        <v>23295292.600000009</v>
      </c>
      <c r="H467" s="177">
        <f t="shared" si="43"/>
        <v>297160</v>
      </c>
      <c r="I467" s="354">
        <f t="shared" si="44"/>
        <v>0.71580664628395796</v>
      </c>
      <c r="J467" s="354">
        <f t="shared" si="45"/>
        <v>0.94019745144866618</v>
      </c>
    </row>
    <row r="468" spans="1:10" x14ac:dyDescent="0.25">
      <c r="A468" s="789" t="s">
        <v>851</v>
      </c>
      <c r="B468" s="328">
        <v>466</v>
      </c>
      <c r="C468" s="329">
        <v>45665.2</v>
      </c>
      <c r="D468" s="330">
        <v>1148</v>
      </c>
      <c r="E468" s="176">
        <f t="shared" si="46"/>
        <v>58720243.799999997</v>
      </c>
      <c r="F468" s="176">
        <f t="shared" si="47"/>
        <v>4673007</v>
      </c>
      <c r="G468" s="177">
        <f t="shared" si="42"/>
        <v>23249627.400000006</v>
      </c>
      <c r="H468" s="177">
        <f t="shared" si="43"/>
        <v>296012</v>
      </c>
      <c r="I468" s="354">
        <f t="shared" si="44"/>
        <v>0.71636374365804778</v>
      </c>
      <c r="J468" s="354">
        <f t="shared" si="45"/>
        <v>0.94042848296615489</v>
      </c>
    </row>
    <row r="469" spans="1:10" x14ac:dyDescent="0.25">
      <c r="A469" s="789" t="s">
        <v>851</v>
      </c>
      <c r="B469" s="328">
        <v>467</v>
      </c>
      <c r="C469" s="329">
        <v>40160.599999999991</v>
      </c>
      <c r="D469" s="330">
        <v>958</v>
      </c>
      <c r="E469" s="176">
        <f t="shared" si="46"/>
        <v>58760404.399999999</v>
      </c>
      <c r="F469" s="176">
        <f t="shared" si="47"/>
        <v>4673965</v>
      </c>
      <c r="G469" s="177">
        <f t="shared" si="42"/>
        <v>23209466.800000004</v>
      </c>
      <c r="H469" s="177">
        <f t="shared" si="43"/>
        <v>295054</v>
      </c>
      <c r="I469" s="354">
        <f t="shared" si="44"/>
        <v>0.71685368708984865</v>
      </c>
      <c r="J469" s="354">
        <f t="shared" si="45"/>
        <v>0.94062127756001734</v>
      </c>
    </row>
    <row r="470" spans="1:10" x14ac:dyDescent="0.25">
      <c r="A470" s="789" t="s">
        <v>851</v>
      </c>
      <c r="B470" s="328">
        <v>468</v>
      </c>
      <c r="C470" s="329">
        <v>50068.399999999987</v>
      </c>
      <c r="D470" s="330">
        <v>1188</v>
      </c>
      <c r="E470" s="176">
        <f t="shared" si="46"/>
        <v>58810472.799999997</v>
      </c>
      <c r="F470" s="176">
        <f t="shared" si="47"/>
        <v>4675153</v>
      </c>
      <c r="G470" s="177">
        <f t="shared" si="42"/>
        <v>23159398.400000006</v>
      </c>
      <c r="H470" s="177">
        <f t="shared" si="43"/>
        <v>293866</v>
      </c>
      <c r="I470" s="354">
        <f t="shared" si="44"/>
        <v>0.71746450176195953</v>
      </c>
      <c r="J470" s="354">
        <f t="shared" si="45"/>
        <v>0.94086035895616416</v>
      </c>
    </row>
    <row r="471" spans="1:10" x14ac:dyDescent="0.25">
      <c r="A471" s="789" t="s">
        <v>851</v>
      </c>
      <c r="B471" s="328">
        <v>469</v>
      </c>
      <c r="C471" s="329">
        <v>44076.199999999975</v>
      </c>
      <c r="D471" s="330">
        <v>1066</v>
      </c>
      <c r="E471" s="176">
        <f t="shared" si="46"/>
        <v>58854549</v>
      </c>
      <c r="F471" s="176">
        <f t="shared" si="47"/>
        <v>4676219</v>
      </c>
      <c r="G471" s="177">
        <f t="shared" si="42"/>
        <v>23115322.200000003</v>
      </c>
      <c r="H471" s="177">
        <f t="shared" si="43"/>
        <v>292800</v>
      </c>
      <c r="I471" s="354">
        <f t="shared" si="44"/>
        <v>0.71800221396468411</v>
      </c>
      <c r="J471" s="354">
        <f t="shared" si="45"/>
        <v>0.9410748882224037</v>
      </c>
    </row>
    <row r="472" spans="1:10" x14ac:dyDescent="0.25">
      <c r="A472" s="789" t="s">
        <v>851</v>
      </c>
      <c r="B472" s="328">
        <v>470</v>
      </c>
      <c r="C472" s="329">
        <v>44640.999999999985</v>
      </c>
      <c r="D472" s="330">
        <v>1067</v>
      </c>
      <c r="E472" s="176">
        <f t="shared" si="46"/>
        <v>58899190</v>
      </c>
      <c r="F472" s="176">
        <f t="shared" si="47"/>
        <v>4677286</v>
      </c>
      <c r="G472" s="177">
        <f t="shared" si="42"/>
        <v>23070681.200000003</v>
      </c>
      <c r="H472" s="177">
        <f t="shared" si="43"/>
        <v>291733</v>
      </c>
      <c r="I472" s="354">
        <f t="shared" si="44"/>
        <v>0.71854681650396446</v>
      </c>
      <c r="J472" s="354">
        <f t="shared" si="45"/>
        <v>0.94128961873560957</v>
      </c>
    </row>
    <row r="473" spans="1:10" x14ac:dyDescent="0.25">
      <c r="A473" s="789" t="s">
        <v>851</v>
      </c>
      <c r="B473" s="328">
        <v>471</v>
      </c>
      <c r="C473" s="329">
        <v>42385.200000000004</v>
      </c>
      <c r="D473" s="330">
        <v>1009</v>
      </c>
      <c r="E473" s="176">
        <f t="shared" si="46"/>
        <v>58941575.200000003</v>
      </c>
      <c r="F473" s="176">
        <f t="shared" si="47"/>
        <v>4678295</v>
      </c>
      <c r="G473" s="177">
        <f t="shared" si="42"/>
        <v>23028296</v>
      </c>
      <c r="H473" s="177">
        <f t="shared" si="43"/>
        <v>290724</v>
      </c>
      <c r="I473" s="354">
        <f t="shared" si="44"/>
        <v>0.71906389917567659</v>
      </c>
      <c r="J473" s="354">
        <f t="shared" si="45"/>
        <v>0.94149267692476124</v>
      </c>
    </row>
    <row r="474" spans="1:10" x14ac:dyDescent="0.25">
      <c r="A474" s="789" t="s">
        <v>851</v>
      </c>
      <c r="B474" s="328">
        <v>472</v>
      </c>
      <c r="C474" s="329">
        <v>43421.099999999991</v>
      </c>
      <c r="D474" s="330">
        <v>1020</v>
      </c>
      <c r="E474" s="176">
        <f t="shared" si="46"/>
        <v>58984996.300000004</v>
      </c>
      <c r="F474" s="176">
        <f t="shared" si="47"/>
        <v>4679315</v>
      </c>
      <c r="G474" s="177">
        <f t="shared" si="42"/>
        <v>22984874.899999999</v>
      </c>
      <c r="H474" s="177">
        <f t="shared" si="43"/>
        <v>289704</v>
      </c>
      <c r="I474" s="354">
        <f t="shared" si="44"/>
        <v>0.71959361941756961</v>
      </c>
      <c r="J474" s="354">
        <f t="shared" si="45"/>
        <v>0.94169794883054381</v>
      </c>
    </row>
    <row r="475" spans="1:10" x14ac:dyDescent="0.25">
      <c r="A475" s="789" t="s">
        <v>851</v>
      </c>
      <c r="B475" s="328">
        <v>473</v>
      </c>
      <c r="C475" s="329">
        <v>44461.69999999999</v>
      </c>
      <c r="D475" s="330">
        <v>1060</v>
      </c>
      <c r="E475" s="176">
        <f t="shared" si="46"/>
        <v>59029458.000000007</v>
      </c>
      <c r="F475" s="176">
        <f t="shared" si="47"/>
        <v>4680375</v>
      </c>
      <c r="G475" s="177">
        <f t="shared" si="42"/>
        <v>22940413.199999996</v>
      </c>
      <c r="H475" s="177">
        <f t="shared" si="43"/>
        <v>288644</v>
      </c>
      <c r="I475" s="354">
        <f t="shared" si="44"/>
        <v>0.72013603456778408</v>
      </c>
      <c r="J475" s="354">
        <f t="shared" si="45"/>
        <v>0.94191127061498459</v>
      </c>
    </row>
    <row r="476" spans="1:10" x14ac:dyDescent="0.25">
      <c r="A476" s="789" t="s">
        <v>851</v>
      </c>
      <c r="B476" s="328">
        <v>474</v>
      </c>
      <c r="C476" s="329">
        <v>44078.400000000016</v>
      </c>
      <c r="D476" s="330">
        <v>1032</v>
      </c>
      <c r="E476" s="176">
        <f t="shared" si="46"/>
        <v>59073536.400000006</v>
      </c>
      <c r="F476" s="176">
        <f t="shared" si="47"/>
        <v>4681407</v>
      </c>
      <c r="G476" s="177">
        <f t="shared" si="42"/>
        <v>22896334.799999997</v>
      </c>
      <c r="H476" s="177">
        <f t="shared" si="43"/>
        <v>287612</v>
      </c>
      <c r="I476" s="354">
        <f t="shared" si="44"/>
        <v>0.72067377360963825</v>
      </c>
      <c r="J476" s="354">
        <f t="shared" si="45"/>
        <v>0.94211895748436458</v>
      </c>
    </row>
    <row r="477" spans="1:10" x14ac:dyDescent="0.25">
      <c r="A477" s="789" t="s">
        <v>851</v>
      </c>
      <c r="B477" s="328">
        <v>475</v>
      </c>
      <c r="C477" s="329">
        <v>39894.400000000001</v>
      </c>
      <c r="D477" s="330">
        <v>963</v>
      </c>
      <c r="E477" s="176">
        <f t="shared" si="46"/>
        <v>59113430.800000004</v>
      </c>
      <c r="F477" s="176">
        <f t="shared" si="47"/>
        <v>4682370</v>
      </c>
      <c r="G477" s="177">
        <f t="shared" si="42"/>
        <v>22856440.399999999</v>
      </c>
      <c r="H477" s="177">
        <f t="shared" si="43"/>
        <v>286649</v>
      </c>
      <c r="I477" s="354">
        <f t="shared" si="44"/>
        <v>0.72116046950675217</v>
      </c>
      <c r="J477" s="354">
        <f t="shared" si="45"/>
        <v>0.94231275831305938</v>
      </c>
    </row>
    <row r="478" spans="1:10" x14ac:dyDescent="0.25">
      <c r="A478" s="789" t="s">
        <v>851</v>
      </c>
      <c r="B478" s="328">
        <v>476</v>
      </c>
      <c r="C478" s="329">
        <v>47109.999999999993</v>
      </c>
      <c r="D478" s="330">
        <v>1084</v>
      </c>
      <c r="E478" s="176">
        <f t="shared" si="46"/>
        <v>59160540.800000004</v>
      </c>
      <c r="F478" s="176">
        <f t="shared" si="47"/>
        <v>4683454</v>
      </c>
      <c r="G478" s="177">
        <f t="shared" si="42"/>
        <v>22809330.399999999</v>
      </c>
      <c r="H478" s="177">
        <f t="shared" si="43"/>
        <v>285565</v>
      </c>
      <c r="I478" s="354">
        <f t="shared" si="44"/>
        <v>0.72173519286925514</v>
      </c>
      <c r="J478" s="354">
        <f t="shared" si="45"/>
        <v>0.94253091002469502</v>
      </c>
    </row>
    <row r="479" spans="1:10" x14ac:dyDescent="0.25">
      <c r="A479" s="789" t="s">
        <v>851</v>
      </c>
      <c r="B479" s="328">
        <v>477</v>
      </c>
      <c r="C479" s="329">
        <v>44352.500000000007</v>
      </c>
      <c r="D479" s="330">
        <v>1048</v>
      </c>
      <c r="E479" s="176">
        <f t="shared" si="46"/>
        <v>59204893.300000004</v>
      </c>
      <c r="F479" s="176">
        <f t="shared" si="47"/>
        <v>4684502</v>
      </c>
      <c r="G479" s="177">
        <f t="shared" si="42"/>
        <v>22764977.899999999</v>
      </c>
      <c r="H479" s="177">
        <f t="shared" si="43"/>
        <v>284517</v>
      </c>
      <c r="I479" s="354">
        <f t="shared" si="44"/>
        <v>0.72227627582267084</v>
      </c>
      <c r="J479" s="354">
        <f t="shared" si="45"/>
        <v>0.94274181684553837</v>
      </c>
    </row>
    <row r="480" spans="1:10" x14ac:dyDescent="0.25">
      <c r="A480" s="789" t="s">
        <v>851</v>
      </c>
      <c r="B480" s="328">
        <v>478</v>
      </c>
      <c r="C480" s="329">
        <v>42056.899999999994</v>
      </c>
      <c r="D480" s="330">
        <v>992</v>
      </c>
      <c r="E480" s="176">
        <f t="shared" si="46"/>
        <v>59246950.200000003</v>
      </c>
      <c r="F480" s="176">
        <f t="shared" si="47"/>
        <v>4685494</v>
      </c>
      <c r="G480" s="177">
        <f t="shared" si="42"/>
        <v>22722921</v>
      </c>
      <c r="H480" s="177">
        <f t="shared" si="43"/>
        <v>283525</v>
      </c>
      <c r="I480" s="354">
        <f t="shared" si="44"/>
        <v>0.72278935336426398</v>
      </c>
      <c r="J480" s="354">
        <f t="shared" si="45"/>
        <v>0.94294145383626027</v>
      </c>
    </row>
    <row r="481" spans="1:10" x14ac:dyDescent="0.25">
      <c r="A481" s="789" t="s">
        <v>851</v>
      </c>
      <c r="B481" s="328">
        <v>479</v>
      </c>
      <c r="C481" s="329">
        <v>49812.200000000004</v>
      </c>
      <c r="D481" s="330">
        <v>1174</v>
      </c>
      <c r="E481" s="176">
        <f t="shared" si="46"/>
        <v>59296762.400000006</v>
      </c>
      <c r="F481" s="176">
        <f t="shared" si="47"/>
        <v>4686668</v>
      </c>
      <c r="G481" s="177">
        <f t="shared" si="42"/>
        <v>22673108.799999997</v>
      </c>
      <c r="H481" s="177">
        <f t="shared" si="43"/>
        <v>282351</v>
      </c>
      <c r="I481" s="354">
        <f t="shared" si="44"/>
        <v>0.72339704249773185</v>
      </c>
      <c r="J481" s="354">
        <f t="shared" si="45"/>
        <v>0.94317771777487669</v>
      </c>
    </row>
    <row r="482" spans="1:10" x14ac:dyDescent="0.25">
      <c r="A482" s="789" t="s">
        <v>851</v>
      </c>
      <c r="B482" s="328">
        <v>480</v>
      </c>
      <c r="C482" s="329">
        <v>47515.4</v>
      </c>
      <c r="D482" s="330">
        <v>1111</v>
      </c>
      <c r="E482" s="176">
        <f t="shared" si="46"/>
        <v>59344277.800000004</v>
      </c>
      <c r="F482" s="176">
        <f t="shared" si="47"/>
        <v>4687779</v>
      </c>
      <c r="G482" s="177">
        <f t="shared" si="42"/>
        <v>22625593.399999999</v>
      </c>
      <c r="H482" s="177">
        <f t="shared" si="43"/>
        <v>281240</v>
      </c>
      <c r="I482" s="354">
        <f t="shared" si="44"/>
        <v>0.72397671157985177</v>
      </c>
      <c r="J482" s="354">
        <f t="shared" si="45"/>
        <v>0.94340130315460657</v>
      </c>
    </row>
    <row r="483" spans="1:10" x14ac:dyDescent="0.25">
      <c r="A483" s="789" t="s">
        <v>851</v>
      </c>
      <c r="B483" s="328">
        <v>481</v>
      </c>
      <c r="C483" s="329">
        <v>44724.299999999988</v>
      </c>
      <c r="D483" s="330">
        <v>1048</v>
      </c>
      <c r="E483" s="176">
        <f t="shared" si="46"/>
        <v>59389002.100000001</v>
      </c>
      <c r="F483" s="176">
        <f t="shared" si="47"/>
        <v>4688827</v>
      </c>
      <c r="G483" s="177">
        <f t="shared" si="42"/>
        <v>22580869.100000001</v>
      </c>
      <c r="H483" s="177">
        <f t="shared" si="43"/>
        <v>280192</v>
      </c>
      <c r="I483" s="354">
        <f t="shared" si="44"/>
        <v>0.72452233034617719</v>
      </c>
      <c r="J483" s="354">
        <f t="shared" si="45"/>
        <v>0.94361220997544992</v>
      </c>
    </row>
    <row r="484" spans="1:10" x14ac:dyDescent="0.25">
      <c r="A484" s="789" t="s">
        <v>851</v>
      </c>
      <c r="B484" s="328">
        <v>482</v>
      </c>
      <c r="C484" s="329">
        <v>40481.800000000003</v>
      </c>
      <c r="D484" s="330">
        <v>963</v>
      </c>
      <c r="E484" s="176">
        <f t="shared" si="46"/>
        <v>59429483.899999999</v>
      </c>
      <c r="F484" s="176">
        <f t="shared" si="47"/>
        <v>4689790</v>
      </c>
      <c r="G484" s="177">
        <f t="shared" si="42"/>
        <v>22540387.300000004</v>
      </c>
      <c r="H484" s="177">
        <f t="shared" si="43"/>
        <v>279229</v>
      </c>
      <c r="I484" s="354">
        <f t="shared" si="44"/>
        <v>0.72501619229090597</v>
      </c>
      <c r="J484" s="354">
        <f t="shared" si="45"/>
        <v>0.94380601080414461</v>
      </c>
    </row>
    <row r="485" spans="1:10" x14ac:dyDescent="0.25">
      <c r="A485" s="789" t="s">
        <v>851</v>
      </c>
      <c r="B485" s="328">
        <v>483</v>
      </c>
      <c r="C485" s="329">
        <v>39117.700000000012</v>
      </c>
      <c r="D485" s="330">
        <v>903</v>
      </c>
      <c r="E485" s="176">
        <f t="shared" si="46"/>
        <v>59468601.600000001</v>
      </c>
      <c r="F485" s="176">
        <f t="shared" si="47"/>
        <v>4690693</v>
      </c>
      <c r="G485" s="177">
        <f t="shared" si="42"/>
        <v>22501269.600000001</v>
      </c>
      <c r="H485" s="177">
        <f t="shared" si="43"/>
        <v>278326</v>
      </c>
      <c r="I485" s="354">
        <f t="shared" si="44"/>
        <v>0.72549341275529533</v>
      </c>
      <c r="J485" s="354">
        <f t="shared" si="45"/>
        <v>0.94398773681485215</v>
      </c>
    </row>
    <row r="486" spans="1:10" x14ac:dyDescent="0.25">
      <c r="A486" s="789" t="s">
        <v>851</v>
      </c>
      <c r="B486" s="328">
        <v>484</v>
      </c>
      <c r="C486" s="329">
        <v>46455.600000000013</v>
      </c>
      <c r="D486" s="330">
        <v>1075</v>
      </c>
      <c r="E486" s="176">
        <f t="shared" si="46"/>
        <v>59515057.200000003</v>
      </c>
      <c r="F486" s="176">
        <f t="shared" si="47"/>
        <v>4691768</v>
      </c>
      <c r="G486" s="177">
        <f t="shared" si="42"/>
        <v>22454814</v>
      </c>
      <c r="H486" s="177">
        <f t="shared" si="43"/>
        <v>277251</v>
      </c>
      <c r="I486" s="354">
        <f t="shared" si="44"/>
        <v>0.72606015269668989</v>
      </c>
      <c r="J486" s="354">
        <f t="shared" si="45"/>
        <v>0.94420407730378975</v>
      </c>
    </row>
    <row r="487" spans="1:10" x14ac:dyDescent="0.25">
      <c r="A487" s="789" t="s">
        <v>851</v>
      </c>
      <c r="B487" s="328">
        <v>485</v>
      </c>
      <c r="C487" s="329">
        <v>44134.400000000009</v>
      </c>
      <c r="D487" s="330">
        <v>1036</v>
      </c>
      <c r="E487" s="176">
        <f t="shared" si="46"/>
        <v>59559191.600000001</v>
      </c>
      <c r="F487" s="176">
        <f t="shared" si="47"/>
        <v>4692804</v>
      </c>
      <c r="G487" s="177">
        <f t="shared" si="42"/>
        <v>22410679.600000001</v>
      </c>
      <c r="H487" s="177">
        <f t="shared" si="43"/>
        <v>276215</v>
      </c>
      <c r="I487" s="354">
        <f t="shared" si="44"/>
        <v>0.72659857491638946</v>
      </c>
      <c r="J487" s="354">
        <f t="shared" si="45"/>
        <v>0.94441256916103566</v>
      </c>
    </row>
    <row r="488" spans="1:10" x14ac:dyDescent="0.25">
      <c r="A488" s="789" t="s">
        <v>851</v>
      </c>
      <c r="B488" s="328">
        <v>486</v>
      </c>
      <c r="C488" s="329">
        <v>42276.500000000007</v>
      </c>
      <c r="D488" s="330">
        <v>935</v>
      </c>
      <c r="E488" s="176">
        <f t="shared" si="46"/>
        <v>59601468.100000001</v>
      </c>
      <c r="F488" s="176">
        <f t="shared" si="47"/>
        <v>4693739</v>
      </c>
      <c r="G488" s="177">
        <f t="shared" si="42"/>
        <v>22368403.100000001</v>
      </c>
      <c r="H488" s="177">
        <f t="shared" si="43"/>
        <v>275280</v>
      </c>
      <c r="I488" s="354">
        <f t="shared" si="44"/>
        <v>0.72711433149110527</v>
      </c>
      <c r="J488" s="354">
        <f t="shared" si="45"/>
        <v>0.94460073507466968</v>
      </c>
    </row>
    <row r="489" spans="1:10" x14ac:dyDescent="0.25">
      <c r="A489" s="789" t="s">
        <v>851</v>
      </c>
      <c r="B489" s="328">
        <v>487</v>
      </c>
      <c r="C489" s="329">
        <v>37987</v>
      </c>
      <c r="D489" s="330">
        <v>892</v>
      </c>
      <c r="E489" s="176">
        <f t="shared" si="46"/>
        <v>59639455.100000001</v>
      </c>
      <c r="F489" s="176">
        <f t="shared" si="47"/>
        <v>4694631</v>
      </c>
      <c r="G489" s="177">
        <f t="shared" si="42"/>
        <v>22330416.100000001</v>
      </c>
      <c r="H489" s="177">
        <f t="shared" si="43"/>
        <v>274388</v>
      </c>
      <c r="I489" s="354">
        <f t="shared" si="44"/>
        <v>0.7275777578628182</v>
      </c>
      <c r="J489" s="354">
        <f t="shared" si="45"/>
        <v>0.94478024736874622</v>
      </c>
    </row>
    <row r="490" spans="1:10" x14ac:dyDescent="0.25">
      <c r="A490" s="789" t="s">
        <v>851</v>
      </c>
      <c r="B490" s="328">
        <v>488</v>
      </c>
      <c r="C490" s="329">
        <v>37571.100000000013</v>
      </c>
      <c r="D490" s="330">
        <v>884</v>
      </c>
      <c r="E490" s="176">
        <f t="shared" si="46"/>
        <v>59677026.200000003</v>
      </c>
      <c r="F490" s="176">
        <f t="shared" si="47"/>
        <v>4695515</v>
      </c>
      <c r="G490" s="177">
        <f t="shared" si="42"/>
        <v>22292845</v>
      </c>
      <c r="H490" s="177">
        <f t="shared" si="43"/>
        <v>273504</v>
      </c>
      <c r="I490" s="354">
        <f t="shared" si="44"/>
        <v>0.72803611041906824</v>
      </c>
      <c r="J490" s="354">
        <f t="shared" si="45"/>
        <v>0.94495814968709113</v>
      </c>
    </row>
    <row r="491" spans="1:10" x14ac:dyDescent="0.25">
      <c r="A491" s="789" t="s">
        <v>851</v>
      </c>
      <c r="B491" s="328">
        <v>489</v>
      </c>
      <c r="C491" s="329">
        <v>41560.500000000015</v>
      </c>
      <c r="D491" s="330">
        <v>961</v>
      </c>
      <c r="E491" s="176">
        <f t="shared" si="46"/>
        <v>59718586.700000003</v>
      </c>
      <c r="F491" s="176">
        <f t="shared" si="47"/>
        <v>4696476</v>
      </c>
      <c r="G491" s="177">
        <f t="shared" si="42"/>
        <v>22251284.5</v>
      </c>
      <c r="H491" s="177">
        <f t="shared" si="43"/>
        <v>272543</v>
      </c>
      <c r="I491" s="354">
        <f t="shared" si="44"/>
        <v>0.72854313207704546</v>
      </c>
      <c r="J491" s="354">
        <f t="shared" si="45"/>
        <v>0.94515154802185297</v>
      </c>
    </row>
    <row r="492" spans="1:10" x14ac:dyDescent="0.25">
      <c r="A492" s="789" t="s">
        <v>851</v>
      </c>
      <c r="B492" s="328">
        <v>490</v>
      </c>
      <c r="C492" s="329">
        <v>35276.600000000006</v>
      </c>
      <c r="D492" s="330">
        <v>833</v>
      </c>
      <c r="E492" s="176">
        <f t="shared" si="46"/>
        <v>59753863.300000004</v>
      </c>
      <c r="F492" s="176">
        <f t="shared" si="47"/>
        <v>4697309</v>
      </c>
      <c r="G492" s="177">
        <f t="shared" si="42"/>
        <v>22216007.899999999</v>
      </c>
      <c r="H492" s="177">
        <f t="shared" si="43"/>
        <v>271710</v>
      </c>
      <c r="I492" s="354">
        <f t="shared" si="44"/>
        <v>0.72897349264103761</v>
      </c>
      <c r="J492" s="354">
        <f t="shared" si="45"/>
        <v>0.94531918674490878</v>
      </c>
    </row>
    <row r="493" spans="1:10" x14ac:dyDescent="0.25">
      <c r="A493" s="789" t="s">
        <v>851</v>
      </c>
      <c r="B493" s="328">
        <v>491</v>
      </c>
      <c r="C493" s="329">
        <v>45162.3</v>
      </c>
      <c r="D493" s="330">
        <v>990</v>
      </c>
      <c r="E493" s="176">
        <f t="shared" si="46"/>
        <v>59799025.600000001</v>
      </c>
      <c r="F493" s="176">
        <f t="shared" si="47"/>
        <v>4698299</v>
      </c>
      <c r="G493" s="177">
        <f t="shared" si="42"/>
        <v>22170845.600000001</v>
      </c>
      <c r="H493" s="177">
        <f t="shared" si="43"/>
        <v>270720</v>
      </c>
      <c r="I493" s="354">
        <f t="shared" si="44"/>
        <v>0.72952445483408301</v>
      </c>
      <c r="J493" s="354">
        <f t="shared" si="45"/>
        <v>0.94551842124169783</v>
      </c>
    </row>
    <row r="494" spans="1:10" x14ac:dyDescent="0.25">
      <c r="A494" s="789" t="s">
        <v>851</v>
      </c>
      <c r="B494" s="328">
        <v>492</v>
      </c>
      <c r="C494" s="329">
        <v>45256.899999999987</v>
      </c>
      <c r="D494" s="330">
        <v>1056</v>
      </c>
      <c r="E494" s="176">
        <f t="shared" si="46"/>
        <v>59844282.5</v>
      </c>
      <c r="F494" s="176">
        <f t="shared" si="47"/>
        <v>4699355</v>
      </c>
      <c r="G494" s="177">
        <f t="shared" si="42"/>
        <v>22125588.700000003</v>
      </c>
      <c r="H494" s="177">
        <f t="shared" si="43"/>
        <v>269664</v>
      </c>
      <c r="I494" s="354">
        <f t="shared" si="44"/>
        <v>0.73007657110970303</v>
      </c>
      <c r="J494" s="354">
        <f t="shared" si="45"/>
        <v>0.94573093803827279</v>
      </c>
    </row>
    <row r="495" spans="1:10" x14ac:dyDescent="0.25">
      <c r="A495" s="789" t="s">
        <v>851</v>
      </c>
      <c r="B495" s="328">
        <v>493</v>
      </c>
      <c r="C495" s="329">
        <v>40918.300000000003</v>
      </c>
      <c r="D495" s="330">
        <v>905</v>
      </c>
      <c r="E495" s="176">
        <f t="shared" si="46"/>
        <v>59885200.799999997</v>
      </c>
      <c r="F495" s="176">
        <f t="shared" si="47"/>
        <v>4700260</v>
      </c>
      <c r="G495" s="177">
        <f t="shared" si="42"/>
        <v>22084670.400000006</v>
      </c>
      <c r="H495" s="177">
        <f t="shared" si="43"/>
        <v>268759</v>
      </c>
      <c r="I495" s="354">
        <f t="shared" si="44"/>
        <v>0.73057575818174514</v>
      </c>
      <c r="J495" s="354">
        <f t="shared" si="45"/>
        <v>0.94591306654291318</v>
      </c>
    </row>
    <row r="496" spans="1:10" x14ac:dyDescent="0.25">
      <c r="A496" s="789" t="s">
        <v>851</v>
      </c>
      <c r="B496" s="328">
        <v>494</v>
      </c>
      <c r="C496" s="329">
        <v>44951.600000000006</v>
      </c>
      <c r="D496" s="330">
        <v>963</v>
      </c>
      <c r="E496" s="176">
        <f t="shared" si="46"/>
        <v>59930152.399999999</v>
      </c>
      <c r="F496" s="176">
        <f t="shared" si="47"/>
        <v>4701223</v>
      </c>
      <c r="G496" s="177">
        <f t="shared" si="42"/>
        <v>22039718.800000004</v>
      </c>
      <c r="H496" s="177">
        <f t="shared" si="43"/>
        <v>267796</v>
      </c>
      <c r="I496" s="354">
        <f t="shared" si="44"/>
        <v>0.731124149918147</v>
      </c>
      <c r="J496" s="354">
        <f t="shared" si="45"/>
        <v>0.94610686737160798</v>
      </c>
    </row>
    <row r="497" spans="1:10" x14ac:dyDescent="0.25">
      <c r="A497" s="789" t="s">
        <v>851</v>
      </c>
      <c r="B497" s="328">
        <v>495</v>
      </c>
      <c r="C497" s="329">
        <v>33656.499999999993</v>
      </c>
      <c r="D497" s="330">
        <v>759</v>
      </c>
      <c r="E497" s="176">
        <f t="shared" si="46"/>
        <v>59963808.899999999</v>
      </c>
      <c r="F497" s="176">
        <f t="shared" si="47"/>
        <v>4701982</v>
      </c>
      <c r="G497" s="177">
        <f t="shared" si="42"/>
        <v>22006062.300000004</v>
      </c>
      <c r="H497" s="177">
        <f t="shared" si="43"/>
        <v>267037</v>
      </c>
      <c r="I497" s="354">
        <f t="shared" si="44"/>
        <v>0.73153474590307754</v>
      </c>
      <c r="J497" s="354">
        <f t="shared" si="45"/>
        <v>0.94625961381914614</v>
      </c>
    </row>
    <row r="498" spans="1:10" x14ac:dyDescent="0.25">
      <c r="A498" s="789" t="s">
        <v>851</v>
      </c>
      <c r="B498" s="328">
        <v>496</v>
      </c>
      <c r="C498" s="329">
        <v>37694.200000000012</v>
      </c>
      <c r="D498" s="330">
        <v>824</v>
      </c>
      <c r="E498" s="176">
        <f t="shared" si="46"/>
        <v>60001503.100000001</v>
      </c>
      <c r="F498" s="176">
        <f t="shared" si="47"/>
        <v>4702806</v>
      </c>
      <c r="G498" s="177">
        <f t="shared" si="42"/>
        <v>21968368.100000001</v>
      </c>
      <c r="H498" s="177">
        <f t="shared" si="43"/>
        <v>266213</v>
      </c>
      <c r="I498" s="354">
        <f t="shared" si="44"/>
        <v>0.73199460023062712</v>
      </c>
      <c r="J498" s="354">
        <f t="shared" si="45"/>
        <v>0.9464254413195039</v>
      </c>
    </row>
    <row r="499" spans="1:10" x14ac:dyDescent="0.25">
      <c r="A499" s="789" t="s">
        <v>851</v>
      </c>
      <c r="B499" s="328">
        <v>497</v>
      </c>
      <c r="C499" s="329">
        <v>33796.900000000009</v>
      </c>
      <c r="D499" s="330">
        <v>729</v>
      </c>
      <c r="E499" s="176">
        <f t="shared" si="46"/>
        <v>60035300</v>
      </c>
      <c r="F499" s="176">
        <f t="shared" si="47"/>
        <v>4703535</v>
      </c>
      <c r="G499" s="177">
        <f t="shared" si="42"/>
        <v>21934571.200000003</v>
      </c>
      <c r="H499" s="177">
        <f t="shared" si="43"/>
        <v>265484</v>
      </c>
      <c r="I499" s="354">
        <f t="shared" si="44"/>
        <v>0.73240690904001315</v>
      </c>
      <c r="J499" s="354">
        <f t="shared" si="45"/>
        <v>0.94657215035804854</v>
      </c>
    </row>
    <row r="500" spans="1:10" x14ac:dyDescent="0.25">
      <c r="A500" s="789" t="s">
        <v>851</v>
      </c>
      <c r="B500" s="328">
        <v>498</v>
      </c>
      <c r="C500" s="329">
        <v>40326.799999999988</v>
      </c>
      <c r="D500" s="330">
        <v>917</v>
      </c>
      <c r="E500" s="176">
        <f t="shared" si="46"/>
        <v>60075626.799999997</v>
      </c>
      <c r="F500" s="176">
        <f t="shared" si="47"/>
        <v>4704452</v>
      </c>
      <c r="G500" s="177">
        <f t="shared" si="42"/>
        <v>21894244.400000006</v>
      </c>
      <c r="H500" s="177">
        <f t="shared" si="43"/>
        <v>264567</v>
      </c>
      <c r="I500" s="354">
        <f t="shared" si="44"/>
        <v>0.73289888004606252</v>
      </c>
      <c r="J500" s="354">
        <f t="shared" si="45"/>
        <v>0.94675669382628647</v>
      </c>
    </row>
    <row r="501" spans="1:10" x14ac:dyDescent="0.25">
      <c r="A501" s="789" t="s">
        <v>851</v>
      </c>
      <c r="B501" s="328">
        <v>499</v>
      </c>
      <c r="C501" s="329">
        <v>41413.499999999978</v>
      </c>
      <c r="D501" s="330">
        <v>924</v>
      </c>
      <c r="E501" s="176">
        <f t="shared" si="46"/>
        <v>60117040.299999997</v>
      </c>
      <c r="F501" s="176">
        <f t="shared" si="47"/>
        <v>4705376</v>
      </c>
      <c r="G501" s="177">
        <f t="shared" si="42"/>
        <v>21852830.900000006</v>
      </c>
      <c r="H501" s="177">
        <f t="shared" si="43"/>
        <v>263643</v>
      </c>
      <c r="I501" s="354">
        <f t="shared" si="44"/>
        <v>0.73340410836219538</v>
      </c>
      <c r="J501" s="354">
        <f t="shared" si="45"/>
        <v>0.94694264602328948</v>
      </c>
    </row>
    <row r="502" spans="1:10" x14ac:dyDescent="0.25">
      <c r="A502" s="789" t="s">
        <v>851</v>
      </c>
      <c r="B502" s="328">
        <v>500</v>
      </c>
      <c r="C502" s="329">
        <v>44494.099999999991</v>
      </c>
      <c r="D502" s="330">
        <v>967</v>
      </c>
      <c r="E502" s="176">
        <f t="shared" si="46"/>
        <v>60161534.399999999</v>
      </c>
      <c r="F502" s="176">
        <f t="shared" si="47"/>
        <v>4706343</v>
      </c>
      <c r="G502" s="177">
        <f t="shared" si="42"/>
        <v>21808336.800000004</v>
      </c>
      <c r="H502" s="177">
        <f t="shared" si="43"/>
        <v>262676</v>
      </c>
      <c r="I502" s="354">
        <f t="shared" si="44"/>
        <v>0.73394691877959173</v>
      </c>
      <c r="J502" s="354">
        <f t="shared" si="45"/>
        <v>0.94713725183985009</v>
      </c>
    </row>
    <row r="503" spans="1:10" x14ac:dyDescent="0.25">
      <c r="A503" s="789" t="s">
        <v>851</v>
      </c>
      <c r="B503" s="328">
        <v>501</v>
      </c>
      <c r="C503" s="329">
        <v>40575.9</v>
      </c>
      <c r="D503" s="330">
        <v>879</v>
      </c>
      <c r="E503" s="176">
        <f t="shared" si="46"/>
        <v>60202110.299999997</v>
      </c>
      <c r="F503" s="176">
        <f t="shared" si="47"/>
        <v>4707222</v>
      </c>
      <c r="G503" s="177">
        <f t="shared" si="42"/>
        <v>21767760.900000006</v>
      </c>
      <c r="H503" s="177">
        <f t="shared" si="43"/>
        <v>261797</v>
      </c>
      <c r="I503" s="354">
        <f t="shared" si="44"/>
        <v>0.73444192870709302</v>
      </c>
      <c r="J503" s="354">
        <f t="shared" si="45"/>
        <v>0.94731414792336277</v>
      </c>
    </row>
    <row r="504" spans="1:10" x14ac:dyDescent="0.25">
      <c r="A504" s="789" t="s">
        <v>851</v>
      </c>
      <c r="B504" s="328">
        <v>502</v>
      </c>
      <c r="C504" s="329">
        <v>40157.800000000003</v>
      </c>
      <c r="D504" s="330">
        <v>890</v>
      </c>
      <c r="E504" s="176">
        <f t="shared" si="46"/>
        <v>60242268.099999994</v>
      </c>
      <c r="F504" s="176">
        <f t="shared" si="47"/>
        <v>4708112</v>
      </c>
      <c r="G504" s="177">
        <f t="shared" si="42"/>
        <v>21727603.100000009</v>
      </c>
      <c r="H504" s="177">
        <f t="shared" si="43"/>
        <v>260907</v>
      </c>
      <c r="I504" s="354">
        <f t="shared" si="44"/>
        <v>0.7349318379800015</v>
      </c>
      <c r="J504" s="354">
        <f t="shared" si="45"/>
        <v>0.94749325772350634</v>
      </c>
    </row>
    <row r="505" spans="1:10" x14ac:dyDescent="0.25">
      <c r="A505" s="789" t="s">
        <v>851</v>
      </c>
      <c r="B505" s="328">
        <v>503</v>
      </c>
      <c r="C505" s="329">
        <v>34703.399999999987</v>
      </c>
      <c r="D505" s="330">
        <v>771</v>
      </c>
      <c r="E505" s="176">
        <f t="shared" si="46"/>
        <v>60276971.499999993</v>
      </c>
      <c r="F505" s="176">
        <f t="shared" si="47"/>
        <v>4708883</v>
      </c>
      <c r="G505" s="177">
        <f t="shared" si="42"/>
        <v>21692899.70000001</v>
      </c>
      <c r="H505" s="177">
        <f t="shared" si="43"/>
        <v>260136</v>
      </c>
      <c r="I505" s="354">
        <f t="shared" si="44"/>
        <v>0.73535520573076107</v>
      </c>
      <c r="J505" s="354">
        <f t="shared" si="45"/>
        <v>0.94764841913464204</v>
      </c>
    </row>
    <row r="506" spans="1:10" x14ac:dyDescent="0.25">
      <c r="A506" s="789" t="s">
        <v>851</v>
      </c>
      <c r="B506" s="328">
        <v>504</v>
      </c>
      <c r="C506" s="329">
        <v>39311.399999999994</v>
      </c>
      <c r="D506" s="330">
        <v>872</v>
      </c>
      <c r="E506" s="176">
        <f t="shared" si="46"/>
        <v>60316282.899999991</v>
      </c>
      <c r="F506" s="176">
        <f t="shared" si="47"/>
        <v>4709755</v>
      </c>
      <c r="G506" s="177">
        <f t="shared" si="42"/>
        <v>21653588.300000012</v>
      </c>
      <c r="H506" s="177">
        <f t="shared" si="43"/>
        <v>259264</v>
      </c>
      <c r="I506" s="354">
        <f t="shared" si="44"/>
        <v>0.73583478925851953</v>
      </c>
      <c r="J506" s="354">
        <f t="shared" si="45"/>
        <v>0.94782390648938952</v>
      </c>
    </row>
    <row r="507" spans="1:10" x14ac:dyDescent="0.25">
      <c r="A507" s="789" t="s">
        <v>851</v>
      </c>
      <c r="B507" s="328">
        <v>505</v>
      </c>
      <c r="C507" s="329">
        <v>42409</v>
      </c>
      <c r="D507" s="330">
        <v>975</v>
      </c>
      <c r="E507" s="176">
        <f t="shared" si="46"/>
        <v>60358691.899999991</v>
      </c>
      <c r="F507" s="176">
        <f t="shared" si="47"/>
        <v>4710730</v>
      </c>
      <c r="G507" s="177">
        <f t="shared" si="42"/>
        <v>21611179.300000012</v>
      </c>
      <c r="H507" s="177">
        <f t="shared" si="43"/>
        <v>258289</v>
      </c>
      <c r="I507" s="354">
        <f t="shared" si="44"/>
        <v>0.73635216228081601</v>
      </c>
      <c r="J507" s="354">
        <f t="shared" si="45"/>
        <v>0.94802012228168175</v>
      </c>
    </row>
    <row r="508" spans="1:10" x14ac:dyDescent="0.25">
      <c r="A508" s="789" t="s">
        <v>851</v>
      </c>
      <c r="B508" s="328">
        <v>506</v>
      </c>
      <c r="C508" s="329">
        <v>40982.9</v>
      </c>
      <c r="D508" s="330">
        <v>883</v>
      </c>
      <c r="E508" s="176">
        <f t="shared" si="46"/>
        <v>60399674.79999999</v>
      </c>
      <c r="F508" s="176">
        <f t="shared" si="47"/>
        <v>4711613</v>
      </c>
      <c r="G508" s="177">
        <f t="shared" si="42"/>
        <v>21570196.400000013</v>
      </c>
      <c r="H508" s="177">
        <f t="shared" si="43"/>
        <v>257406</v>
      </c>
      <c r="I508" s="354">
        <f t="shared" si="44"/>
        <v>0.73685213744730138</v>
      </c>
      <c r="J508" s="354">
        <f t="shared" si="45"/>
        <v>0.94819782335306024</v>
      </c>
    </row>
    <row r="509" spans="1:10" x14ac:dyDescent="0.25">
      <c r="A509" s="789" t="s">
        <v>851</v>
      </c>
      <c r="B509" s="328">
        <v>507</v>
      </c>
      <c r="C509" s="329">
        <v>37514.599999999991</v>
      </c>
      <c r="D509" s="330">
        <v>841</v>
      </c>
      <c r="E509" s="176">
        <f t="shared" si="46"/>
        <v>60437189.399999991</v>
      </c>
      <c r="F509" s="176">
        <f t="shared" si="47"/>
        <v>4712454</v>
      </c>
      <c r="G509" s="177">
        <f t="shared" si="42"/>
        <v>21532681.800000012</v>
      </c>
      <c r="H509" s="177">
        <f t="shared" si="43"/>
        <v>256565</v>
      </c>
      <c r="I509" s="354">
        <f t="shared" si="44"/>
        <v>0.73730980072590369</v>
      </c>
      <c r="J509" s="354">
        <f t="shared" si="45"/>
        <v>0.94836707205184767</v>
      </c>
    </row>
    <row r="510" spans="1:10" x14ac:dyDescent="0.25">
      <c r="A510" s="789" t="s">
        <v>851</v>
      </c>
      <c r="B510" s="328">
        <v>508</v>
      </c>
      <c r="C510" s="329">
        <v>38097.5</v>
      </c>
      <c r="D510" s="330">
        <v>845</v>
      </c>
      <c r="E510" s="176">
        <f t="shared" si="46"/>
        <v>60475286.899999991</v>
      </c>
      <c r="F510" s="176">
        <f t="shared" si="47"/>
        <v>4713299</v>
      </c>
      <c r="G510" s="177">
        <f t="shared" si="42"/>
        <v>21494584.300000012</v>
      </c>
      <c r="H510" s="177">
        <f t="shared" si="43"/>
        <v>255720</v>
      </c>
      <c r="I510" s="354">
        <f t="shared" si="44"/>
        <v>0.73777457515390099</v>
      </c>
      <c r="J510" s="354">
        <f t="shared" si="45"/>
        <v>0.94853712573850091</v>
      </c>
    </row>
    <row r="511" spans="1:10" x14ac:dyDescent="0.25">
      <c r="A511" s="789" t="s">
        <v>851</v>
      </c>
      <c r="B511" s="328">
        <v>509</v>
      </c>
      <c r="C511" s="329">
        <v>24941.500000000004</v>
      </c>
      <c r="D511" s="330">
        <v>518</v>
      </c>
      <c r="E511" s="176">
        <f t="shared" si="46"/>
        <v>60500228.399999991</v>
      </c>
      <c r="F511" s="176">
        <f t="shared" si="47"/>
        <v>4713817</v>
      </c>
      <c r="G511" s="177">
        <f t="shared" si="42"/>
        <v>21469642.800000012</v>
      </c>
      <c r="H511" s="177">
        <f t="shared" si="43"/>
        <v>255202</v>
      </c>
      <c r="I511" s="354">
        <f t="shared" si="44"/>
        <v>0.73807885158663011</v>
      </c>
      <c r="J511" s="354">
        <f t="shared" si="45"/>
        <v>0.94864137166712381</v>
      </c>
    </row>
    <row r="512" spans="1:10" x14ac:dyDescent="0.25">
      <c r="A512" s="789" t="s">
        <v>851</v>
      </c>
      <c r="B512" s="328">
        <v>510</v>
      </c>
      <c r="C512" s="329">
        <v>32130.100000000006</v>
      </c>
      <c r="D512" s="330">
        <v>703</v>
      </c>
      <c r="E512" s="176">
        <f t="shared" si="46"/>
        <v>60532358.499999993</v>
      </c>
      <c r="F512" s="176">
        <f t="shared" si="47"/>
        <v>4714520</v>
      </c>
      <c r="G512" s="177">
        <f t="shared" si="42"/>
        <v>21437512.70000001</v>
      </c>
      <c r="H512" s="177">
        <f t="shared" si="43"/>
        <v>254499</v>
      </c>
      <c r="I512" s="354">
        <f t="shared" si="44"/>
        <v>0.73847082609542991</v>
      </c>
      <c r="J512" s="354">
        <f t="shared" si="45"/>
        <v>0.94878284828454063</v>
      </c>
    </row>
    <row r="513" spans="1:10" x14ac:dyDescent="0.25">
      <c r="A513" s="789" t="s">
        <v>851</v>
      </c>
      <c r="B513" s="328">
        <v>511</v>
      </c>
      <c r="C513" s="329">
        <v>32187.300000000003</v>
      </c>
      <c r="D513" s="330">
        <v>680</v>
      </c>
      <c r="E513" s="176">
        <f t="shared" si="46"/>
        <v>60564545.79999999</v>
      </c>
      <c r="F513" s="176">
        <f t="shared" si="47"/>
        <v>4715200</v>
      </c>
      <c r="G513" s="177">
        <f t="shared" si="42"/>
        <v>21405325.400000013</v>
      </c>
      <c r="H513" s="177">
        <f t="shared" si="43"/>
        <v>253819</v>
      </c>
      <c r="I513" s="354">
        <f t="shared" si="44"/>
        <v>0.73886349842160037</v>
      </c>
      <c r="J513" s="354">
        <f t="shared" si="45"/>
        <v>0.94891969622172911</v>
      </c>
    </row>
    <row r="514" spans="1:10" x14ac:dyDescent="0.25">
      <c r="A514" s="789" t="s">
        <v>851</v>
      </c>
      <c r="B514" s="328">
        <v>512</v>
      </c>
      <c r="C514" s="329">
        <v>43000.499999999985</v>
      </c>
      <c r="D514" s="330">
        <v>984</v>
      </c>
      <c r="E514" s="176">
        <f t="shared" si="46"/>
        <v>60607546.29999999</v>
      </c>
      <c r="F514" s="176">
        <f t="shared" si="47"/>
        <v>4716184</v>
      </c>
      <c r="G514" s="177">
        <f t="shared" si="42"/>
        <v>21362324.900000013</v>
      </c>
      <c r="H514" s="177">
        <f t="shared" si="43"/>
        <v>252835</v>
      </c>
      <c r="I514" s="354">
        <f t="shared" si="44"/>
        <v>0.73938808750988971</v>
      </c>
      <c r="J514" s="354">
        <f t="shared" si="45"/>
        <v>0.94911772323671939</v>
      </c>
    </row>
    <row r="515" spans="1:10" x14ac:dyDescent="0.25">
      <c r="A515" s="789" t="s">
        <v>851</v>
      </c>
      <c r="B515" s="328">
        <v>513</v>
      </c>
      <c r="C515" s="329">
        <v>38984.200000000019</v>
      </c>
      <c r="D515" s="330">
        <v>833</v>
      </c>
      <c r="E515" s="176">
        <f t="shared" si="46"/>
        <v>60646530.499999993</v>
      </c>
      <c r="F515" s="176">
        <f t="shared" si="47"/>
        <v>4717017</v>
      </c>
      <c r="G515" s="177">
        <f t="shared" ref="G515:G578" si="48">$E$2452-E515</f>
        <v>21323340.70000001</v>
      </c>
      <c r="H515" s="177">
        <f t="shared" ref="H515:H578" si="49">$F$2452-F515</f>
        <v>252002</v>
      </c>
      <c r="I515" s="354">
        <f t="shared" ref="I515:I578" si="50">E515/$E$2452</f>
        <v>0.73986367932709396</v>
      </c>
      <c r="J515" s="354">
        <f t="shared" ref="J515:J578" si="51">F515/$F$2452</f>
        <v>0.9492853619597752</v>
      </c>
    </row>
    <row r="516" spans="1:10" x14ac:dyDescent="0.25">
      <c r="A516" s="789" t="s">
        <v>851</v>
      </c>
      <c r="B516" s="328">
        <v>514</v>
      </c>
      <c r="C516" s="329">
        <v>40600.699999999997</v>
      </c>
      <c r="D516" s="330">
        <v>888</v>
      </c>
      <c r="E516" s="176">
        <f t="shared" ref="E516:E579" si="52">E515+C516</f>
        <v>60687131.199999996</v>
      </c>
      <c r="F516" s="176">
        <f t="shared" ref="F516:F579" si="53">F515+D516</f>
        <v>4717905</v>
      </c>
      <c r="G516" s="177">
        <f t="shared" si="48"/>
        <v>21282740.000000007</v>
      </c>
      <c r="H516" s="177">
        <f t="shared" si="49"/>
        <v>251114</v>
      </c>
      <c r="I516" s="354">
        <f t="shared" si="50"/>
        <v>0.74035899180478393</v>
      </c>
      <c r="J516" s="354">
        <f t="shared" si="51"/>
        <v>0.94946406926598592</v>
      </c>
    </row>
    <row r="517" spans="1:10" x14ac:dyDescent="0.25">
      <c r="A517" s="789" t="s">
        <v>851</v>
      </c>
      <c r="B517" s="328">
        <v>515</v>
      </c>
      <c r="C517" s="329">
        <v>41712.299999999988</v>
      </c>
      <c r="D517" s="330">
        <v>876</v>
      </c>
      <c r="E517" s="176">
        <f t="shared" si="52"/>
        <v>60728843.499999993</v>
      </c>
      <c r="F517" s="176">
        <f t="shared" si="53"/>
        <v>4718781</v>
      </c>
      <c r="G517" s="177">
        <f t="shared" si="48"/>
        <v>21241027.70000001</v>
      </c>
      <c r="H517" s="177">
        <f t="shared" si="49"/>
        <v>250238</v>
      </c>
      <c r="I517" s="354">
        <f t="shared" si="50"/>
        <v>0.74086786536270643</v>
      </c>
      <c r="J517" s="354">
        <f t="shared" si="51"/>
        <v>0.94964036160859921</v>
      </c>
    </row>
    <row r="518" spans="1:10" x14ac:dyDescent="0.25">
      <c r="A518" s="789" t="s">
        <v>851</v>
      </c>
      <c r="B518" s="328">
        <v>516</v>
      </c>
      <c r="C518" s="329">
        <v>32503.100000000002</v>
      </c>
      <c r="D518" s="330">
        <v>673</v>
      </c>
      <c r="E518" s="176">
        <f t="shared" si="52"/>
        <v>60761346.599999994</v>
      </c>
      <c r="F518" s="176">
        <f t="shared" si="53"/>
        <v>4719454</v>
      </c>
      <c r="G518" s="177">
        <f t="shared" si="48"/>
        <v>21208524.600000009</v>
      </c>
      <c r="H518" s="177">
        <f t="shared" si="49"/>
        <v>249565</v>
      </c>
      <c r="I518" s="354">
        <f t="shared" si="50"/>
        <v>0.74126439032394131</v>
      </c>
      <c r="J518" s="354">
        <f t="shared" si="51"/>
        <v>0.9497758008170224</v>
      </c>
    </row>
    <row r="519" spans="1:10" x14ac:dyDescent="0.25">
      <c r="A519" s="789" t="s">
        <v>851</v>
      </c>
      <c r="B519" s="328">
        <v>517</v>
      </c>
      <c r="C519" s="329">
        <v>31023.599999999999</v>
      </c>
      <c r="D519" s="330">
        <v>659</v>
      </c>
      <c r="E519" s="176">
        <f t="shared" si="52"/>
        <v>60792370.199999996</v>
      </c>
      <c r="F519" s="176">
        <f t="shared" si="53"/>
        <v>4720113</v>
      </c>
      <c r="G519" s="177">
        <f t="shared" si="48"/>
        <v>21177501.000000007</v>
      </c>
      <c r="H519" s="177">
        <f t="shared" si="49"/>
        <v>248906</v>
      </c>
      <c r="I519" s="354">
        <f t="shared" si="50"/>
        <v>0.74164286597049078</v>
      </c>
      <c r="J519" s="354">
        <f t="shared" si="51"/>
        <v>0.9499084225679153</v>
      </c>
    </row>
    <row r="520" spans="1:10" x14ac:dyDescent="0.25">
      <c r="A520" s="789" t="s">
        <v>851</v>
      </c>
      <c r="B520" s="328">
        <v>518</v>
      </c>
      <c r="C520" s="329">
        <v>36254.600000000013</v>
      </c>
      <c r="D520" s="330">
        <v>777</v>
      </c>
      <c r="E520" s="176">
        <f t="shared" si="52"/>
        <v>60828624.799999997</v>
      </c>
      <c r="F520" s="176">
        <f t="shared" si="53"/>
        <v>4720890</v>
      </c>
      <c r="G520" s="177">
        <f t="shared" si="48"/>
        <v>21141246.400000006</v>
      </c>
      <c r="H520" s="177">
        <f t="shared" si="49"/>
        <v>248129</v>
      </c>
      <c r="I520" s="354">
        <f t="shared" si="50"/>
        <v>0.74208515774757</v>
      </c>
      <c r="J520" s="354">
        <f t="shared" si="51"/>
        <v>0.95006479146084977</v>
      </c>
    </row>
    <row r="521" spans="1:10" x14ac:dyDescent="0.25">
      <c r="A521" s="789" t="s">
        <v>851</v>
      </c>
      <c r="B521" s="328">
        <v>519</v>
      </c>
      <c r="C521" s="329">
        <v>37366</v>
      </c>
      <c r="D521" s="330">
        <v>795</v>
      </c>
      <c r="E521" s="176">
        <f t="shared" si="52"/>
        <v>60865990.799999997</v>
      </c>
      <c r="F521" s="176">
        <f t="shared" si="53"/>
        <v>4721685</v>
      </c>
      <c r="G521" s="177">
        <f t="shared" si="48"/>
        <v>21103880.400000006</v>
      </c>
      <c r="H521" s="177">
        <f t="shared" si="49"/>
        <v>247334</v>
      </c>
      <c r="I521" s="354">
        <f t="shared" si="50"/>
        <v>0.74254100816496094</v>
      </c>
      <c r="J521" s="354">
        <f t="shared" si="51"/>
        <v>0.95022478279918032</v>
      </c>
    </row>
    <row r="522" spans="1:10" x14ac:dyDescent="0.25">
      <c r="A522" s="789" t="s">
        <v>851</v>
      </c>
      <c r="B522" s="328">
        <v>520</v>
      </c>
      <c r="C522" s="329">
        <v>34834.399999999994</v>
      </c>
      <c r="D522" s="330">
        <v>761</v>
      </c>
      <c r="E522" s="176">
        <f t="shared" si="52"/>
        <v>60900825.199999996</v>
      </c>
      <c r="F522" s="176">
        <f t="shared" si="53"/>
        <v>4722446</v>
      </c>
      <c r="G522" s="177">
        <f t="shared" si="48"/>
        <v>21069046.000000007</v>
      </c>
      <c r="H522" s="177">
        <f t="shared" si="49"/>
        <v>246573</v>
      </c>
      <c r="I522" s="354">
        <f t="shared" si="50"/>
        <v>0.74296597406389475</v>
      </c>
      <c r="J522" s="354">
        <f t="shared" si="51"/>
        <v>0.95037793174065144</v>
      </c>
    </row>
    <row r="523" spans="1:10" x14ac:dyDescent="0.25">
      <c r="A523" s="789" t="s">
        <v>851</v>
      </c>
      <c r="B523" s="328">
        <v>521</v>
      </c>
      <c r="C523" s="329">
        <v>36463.999999999993</v>
      </c>
      <c r="D523" s="330">
        <v>792</v>
      </c>
      <c r="E523" s="176">
        <f t="shared" si="52"/>
        <v>60937289.199999996</v>
      </c>
      <c r="F523" s="176">
        <f t="shared" si="53"/>
        <v>4723238</v>
      </c>
      <c r="G523" s="177">
        <f t="shared" si="48"/>
        <v>21032582.000000007</v>
      </c>
      <c r="H523" s="177">
        <f t="shared" si="49"/>
        <v>245781</v>
      </c>
      <c r="I523" s="354">
        <f t="shared" si="50"/>
        <v>0.74341082043813178</v>
      </c>
      <c r="J523" s="354">
        <f t="shared" si="51"/>
        <v>0.95053731933808261</v>
      </c>
    </row>
    <row r="524" spans="1:10" x14ac:dyDescent="0.25">
      <c r="A524" s="789" t="s">
        <v>851</v>
      </c>
      <c r="B524" s="328">
        <v>522</v>
      </c>
      <c r="C524" s="329">
        <v>42281.200000000012</v>
      </c>
      <c r="D524" s="330">
        <v>924</v>
      </c>
      <c r="E524" s="176">
        <f t="shared" si="52"/>
        <v>60979570.399999999</v>
      </c>
      <c r="F524" s="176">
        <f t="shared" si="53"/>
        <v>4724162</v>
      </c>
      <c r="G524" s="177">
        <f t="shared" si="48"/>
        <v>20990300.800000004</v>
      </c>
      <c r="H524" s="177">
        <f t="shared" si="49"/>
        <v>244857</v>
      </c>
      <c r="I524" s="354">
        <f t="shared" si="50"/>
        <v>0.74392663435098816</v>
      </c>
      <c r="J524" s="354">
        <f t="shared" si="51"/>
        <v>0.95072327153508573</v>
      </c>
    </row>
    <row r="525" spans="1:10" x14ac:dyDescent="0.25">
      <c r="A525" s="789" t="s">
        <v>851</v>
      </c>
      <c r="B525" s="328">
        <v>523</v>
      </c>
      <c r="C525" s="329">
        <v>36088</v>
      </c>
      <c r="D525" s="330">
        <v>762</v>
      </c>
      <c r="E525" s="176">
        <f t="shared" si="52"/>
        <v>61015658.399999999</v>
      </c>
      <c r="F525" s="176">
        <f t="shared" si="53"/>
        <v>4724924</v>
      </c>
      <c r="G525" s="177">
        <f t="shared" si="48"/>
        <v>20954212.800000004</v>
      </c>
      <c r="H525" s="177">
        <f t="shared" si="49"/>
        <v>244095</v>
      </c>
      <c r="I525" s="354">
        <f t="shared" si="50"/>
        <v>0.74436689367397713</v>
      </c>
      <c r="J525" s="354">
        <f t="shared" si="51"/>
        <v>0.95087662172352327</v>
      </c>
    </row>
    <row r="526" spans="1:10" x14ac:dyDescent="0.25">
      <c r="A526" s="789" t="s">
        <v>851</v>
      </c>
      <c r="B526" s="328">
        <v>524</v>
      </c>
      <c r="C526" s="329">
        <v>31435.200000000001</v>
      </c>
      <c r="D526" s="330">
        <v>699</v>
      </c>
      <c r="E526" s="176">
        <f t="shared" si="52"/>
        <v>61047093.600000001</v>
      </c>
      <c r="F526" s="176">
        <f t="shared" si="53"/>
        <v>4725623</v>
      </c>
      <c r="G526" s="177">
        <f t="shared" si="48"/>
        <v>20922777.600000001</v>
      </c>
      <c r="H526" s="177">
        <f t="shared" si="49"/>
        <v>243396</v>
      </c>
      <c r="I526" s="354">
        <f t="shared" si="50"/>
        <v>0.74475039067769089</v>
      </c>
      <c r="J526" s="354">
        <f t="shared" si="51"/>
        <v>0.95101729335307428</v>
      </c>
    </row>
    <row r="527" spans="1:10" x14ac:dyDescent="0.25">
      <c r="A527" s="789" t="s">
        <v>851</v>
      </c>
      <c r="B527" s="328">
        <v>525</v>
      </c>
      <c r="C527" s="329">
        <v>34646.300000000003</v>
      </c>
      <c r="D527" s="330">
        <v>774</v>
      </c>
      <c r="E527" s="176">
        <f t="shared" si="52"/>
        <v>61081739.899999999</v>
      </c>
      <c r="F527" s="176">
        <f t="shared" si="53"/>
        <v>4726397</v>
      </c>
      <c r="G527" s="177">
        <f t="shared" si="48"/>
        <v>20888131.300000004</v>
      </c>
      <c r="H527" s="177">
        <f t="shared" si="49"/>
        <v>242622</v>
      </c>
      <c r="I527" s="354">
        <f t="shared" si="50"/>
        <v>0.74517306183104015</v>
      </c>
      <c r="J527" s="354">
        <f t="shared" si="51"/>
        <v>0.95117305850510936</v>
      </c>
    </row>
    <row r="528" spans="1:10" x14ac:dyDescent="0.25">
      <c r="A528" s="789" t="s">
        <v>851</v>
      </c>
      <c r="B528" s="328">
        <v>526</v>
      </c>
      <c r="C528" s="329">
        <v>31551.8</v>
      </c>
      <c r="D528" s="330">
        <v>679</v>
      </c>
      <c r="E528" s="176">
        <f t="shared" si="52"/>
        <v>61113291.699999996</v>
      </c>
      <c r="F528" s="176">
        <f t="shared" si="53"/>
        <v>4727076</v>
      </c>
      <c r="G528" s="177">
        <f t="shared" si="48"/>
        <v>20856579.500000007</v>
      </c>
      <c r="H528" s="177">
        <f t="shared" si="49"/>
        <v>241943</v>
      </c>
      <c r="I528" s="354">
        <f t="shared" si="50"/>
        <v>0.74555798130862494</v>
      </c>
      <c r="J528" s="354">
        <f t="shared" si="51"/>
        <v>0.95130970519533131</v>
      </c>
    </row>
    <row r="529" spans="1:10" x14ac:dyDescent="0.25">
      <c r="A529" s="789" t="s">
        <v>851</v>
      </c>
      <c r="B529" s="328">
        <v>527</v>
      </c>
      <c r="C529" s="329">
        <v>33199.300000000003</v>
      </c>
      <c r="D529" s="330">
        <v>658</v>
      </c>
      <c r="E529" s="176">
        <f t="shared" si="52"/>
        <v>61146490.999999993</v>
      </c>
      <c r="F529" s="176">
        <f t="shared" si="53"/>
        <v>4727734</v>
      </c>
      <c r="G529" s="177">
        <f t="shared" si="48"/>
        <v>20823380.20000001</v>
      </c>
      <c r="H529" s="177">
        <f t="shared" si="49"/>
        <v>241285</v>
      </c>
      <c r="I529" s="354">
        <f t="shared" si="50"/>
        <v>0.74596299963443147</v>
      </c>
      <c r="J529" s="354">
        <f t="shared" si="51"/>
        <v>0.95144212569925779</v>
      </c>
    </row>
    <row r="530" spans="1:10" x14ac:dyDescent="0.25">
      <c r="A530" s="789" t="s">
        <v>851</v>
      </c>
      <c r="B530" s="328">
        <v>528</v>
      </c>
      <c r="C530" s="329">
        <v>40121.499999999993</v>
      </c>
      <c r="D530" s="330">
        <v>850</v>
      </c>
      <c r="E530" s="176">
        <f t="shared" si="52"/>
        <v>61186612.499999993</v>
      </c>
      <c r="F530" s="176">
        <f t="shared" si="53"/>
        <v>4728584</v>
      </c>
      <c r="G530" s="177">
        <f t="shared" si="48"/>
        <v>20783258.70000001</v>
      </c>
      <c r="H530" s="177">
        <f t="shared" si="49"/>
        <v>240435</v>
      </c>
      <c r="I530" s="354">
        <f t="shared" si="50"/>
        <v>0.7464524660617009</v>
      </c>
      <c r="J530" s="354">
        <f t="shared" si="51"/>
        <v>0.95161318562074326</v>
      </c>
    </row>
    <row r="531" spans="1:10" x14ac:dyDescent="0.25">
      <c r="A531" s="789" t="s">
        <v>851</v>
      </c>
      <c r="B531" s="328">
        <v>529</v>
      </c>
      <c r="C531" s="329">
        <v>30680.600000000002</v>
      </c>
      <c r="D531" s="330">
        <v>673</v>
      </c>
      <c r="E531" s="176">
        <f t="shared" si="52"/>
        <v>61217293.099999994</v>
      </c>
      <c r="F531" s="176">
        <f t="shared" si="53"/>
        <v>4729257</v>
      </c>
      <c r="G531" s="177">
        <f t="shared" si="48"/>
        <v>20752578.100000009</v>
      </c>
      <c r="H531" s="177">
        <f t="shared" si="49"/>
        <v>239762</v>
      </c>
      <c r="I531" s="354">
        <f t="shared" si="50"/>
        <v>0.74682675724394687</v>
      </c>
      <c r="J531" s="354">
        <f t="shared" si="51"/>
        <v>0.95174862482916645</v>
      </c>
    </row>
    <row r="532" spans="1:10" x14ac:dyDescent="0.25">
      <c r="A532" s="789" t="s">
        <v>851</v>
      </c>
      <c r="B532" s="328">
        <v>530</v>
      </c>
      <c r="C532" s="329">
        <v>40275.599999999999</v>
      </c>
      <c r="D532" s="330">
        <v>834</v>
      </c>
      <c r="E532" s="176">
        <f t="shared" si="52"/>
        <v>61257568.699999996</v>
      </c>
      <c r="F532" s="176">
        <f t="shared" si="53"/>
        <v>4730091</v>
      </c>
      <c r="G532" s="177">
        <f t="shared" si="48"/>
        <v>20712302.500000007</v>
      </c>
      <c r="H532" s="177">
        <f t="shared" si="49"/>
        <v>238928</v>
      </c>
      <c r="I532" s="354">
        <f t="shared" si="50"/>
        <v>0.74731810363025186</v>
      </c>
      <c r="J532" s="354">
        <f t="shared" si="51"/>
        <v>0.95191646479918879</v>
      </c>
    </row>
    <row r="533" spans="1:10" x14ac:dyDescent="0.25">
      <c r="A533" s="789" t="s">
        <v>851</v>
      </c>
      <c r="B533" s="328">
        <v>531</v>
      </c>
      <c r="C533" s="329">
        <v>35571.69999999999</v>
      </c>
      <c r="D533" s="330">
        <v>760</v>
      </c>
      <c r="E533" s="176">
        <f t="shared" si="52"/>
        <v>61293140.399999999</v>
      </c>
      <c r="F533" s="176">
        <f t="shared" si="53"/>
        <v>4730851</v>
      </c>
      <c r="G533" s="177">
        <f t="shared" si="48"/>
        <v>20676730.800000004</v>
      </c>
      <c r="H533" s="177">
        <f t="shared" si="49"/>
        <v>238168</v>
      </c>
      <c r="I533" s="354">
        <f t="shared" si="50"/>
        <v>0.74775206429749763</v>
      </c>
      <c r="J533" s="354">
        <f t="shared" si="51"/>
        <v>0.95206941249369337</v>
      </c>
    </row>
    <row r="534" spans="1:10" x14ac:dyDescent="0.25">
      <c r="A534" s="789" t="s">
        <v>851</v>
      </c>
      <c r="B534" s="328">
        <v>532</v>
      </c>
      <c r="C534" s="329">
        <v>39365.900000000009</v>
      </c>
      <c r="D534" s="330">
        <v>823</v>
      </c>
      <c r="E534" s="176">
        <f t="shared" si="52"/>
        <v>61332506.299999997</v>
      </c>
      <c r="F534" s="176">
        <f t="shared" si="53"/>
        <v>4731674</v>
      </c>
      <c r="G534" s="177">
        <f t="shared" si="48"/>
        <v>20637364.900000006</v>
      </c>
      <c r="H534" s="177">
        <f t="shared" si="49"/>
        <v>237345</v>
      </c>
      <c r="I534" s="354">
        <f t="shared" si="50"/>
        <v>0.74823231270369495</v>
      </c>
      <c r="J534" s="354">
        <f t="shared" si="51"/>
        <v>0.95223503874708471</v>
      </c>
    </row>
    <row r="535" spans="1:10" x14ac:dyDescent="0.25">
      <c r="A535" s="789" t="s">
        <v>851</v>
      </c>
      <c r="B535" s="328">
        <v>533</v>
      </c>
      <c r="C535" s="329">
        <v>35707.300000000003</v>
      </c>
      <c r="D535" s="330">
        <v>731</v>
      </c>
      <c r="E535" s="176">
        <f t="shared" si="52"/>
        <v>61368213.599999994</v>
      </c>
      <c r="F535" s="176">
        <f t="shared" si="53"/>
        <v>4732405</v>
      </c>
      <c r="G535" s="177">
        <f t="shared" si="48"/>
        <v>20601657.600000009</v>
      </c>
      <c r="H535" s="177">
        <f t="shared" si="49"/>
        <v>236614</v>
      </c>
      <c r="I535" s="354">
        <f t="shared" si="50"/>
        <v>0.74866792763729495</v>
      </c>
      <c r="J535" s="354">
        <f t="shared" si="51"/>
        <v>0.95238215027956219</v>
      </c>
    </row>
    <row r="536" spans="1:10" x14ac:dyDescent="0.25">
      <c r="A536" s="789" t="s">
        <v>851</v>
      </c>
      <c r="B536" s="328">
        <v>534</v>
      </c>
      <c r="C536" s="329">
        <v>29901.9</v>
      </c>
      <c r="D536" s="330">
        <v>618</v>
      </c>
      <c r="E536" s="176">
        <f t="shared" si="52"/>
        <v>61398115.499999993</v>
      </c>
      <c r="F536" s="176">
        <f t="shared" si="53"/>
        <v>4733023</v>
      </c>
      <c r="G536" s="177">
        <f t="shared" si="48"/>
        <v>20571755.70000001</v>
      </c>
      <c r="H536" s="177">
        <f t="shared" si="49"/>
        <v>235996</v>
      </c>
      <c r="I536" s="354">
        <f t="shared" si="50"/>
        <v>0.74903271898760759</v>
      </c>
      <c r="J536" s="354">
        <f t="shared" si="51"/>
        <v>0.95250652090483046</v>
      </c>
    </row>
    <row r="537" spans="1:10" x14ac:dyDescent="0.25">
      <c r="A537" s="789" t="s">
        <v>851</v>
      </c>
      <c r="B537" s="328">
        <v>535</v>
      </c>
      <c r="C537" s="329">
        <v>35303.200000000004</v>
      </c>
      <c r="D537" s="330">
        <v>750</v>
      </c>
      <c r="E537" s="176">
        <f t="shared" si="52"/>
        <v>61433418.699999996</v>
      </c>
      <c r="F537" s="176">
        <f t="shared" si="53"/>
        <v>4733773</v>
      </c>
      <c r="G537" s="177">
        <f t="shared" si="48"/>
        <v>20536452.500000007</v>
      </c>
      <c r="H537" s="177">
        <f t="shared" si="49"/>
        <v>235246</v>
      </c>
      <c r="I537" s="354">
        <f t="shared" si="50"/>
        <v>0.74946340406107648</v>
      </c>
      <c r="J537" s="354">
        <f t="shared" si="51"/>
        <v>0.95265745612967068</v>
      </c>
    </row>
    <row r="538" spans="1:10" x14ac:dyDescent="0.25">
      <c r="A538" s="789" t="s">
        <v>851</v>
      </c>
      <c r="B538" s="328">
        <v>536</v>
      </c>
      <c r="C538" s="329">
        <v>28939.300000000003</v>
      </c>
      <c r="D538" s="330">
        <v>603</v>
      </c>
      <c r="E538" s="176">
        <f t="shared" si="52"/>
        <v>61462357.999999993</v>
      </c>
      <c r="F538" s="176">
        <f t="shared" si="53"/>
        <v>4734376</v>
      </c>
      <c r="G538" s="177">
        <f t="shared" si="48"/>
        <v>20507513.20000001</v>
      </c>
      <c r="H538" s="177">
        <f t="shared" si="49"/>
        <v>234643</v>
      </c>
      <c r="I538" s="354">
        <f t="shared" si="50"/>
        <v>0.74981645207220959</v>
      </c>
      <c r="J538" s="354">
        <f t="shared" si="51"/>
        <v>0.95277880805044213</v>
      </c>
    </row>
    <row r="539" spans="1:10" x14ac:dyDescent="0.25">
      <c r="A539" s="789" t="s">
        <v>851</v>
      </c>
      <c r="B539" s="328">
        <v>537</v>
      </c>
      <c r="C539" s="329">
        <v>37050.9</v>
      </c>
      <c r="D539" s="330">
        <v>767</v>
      </c>
      <c r="E539" s="176">
        <f t="shared" si="52"/>
        <v>61499408.899999991</v>
      </c>
      <c r="F539" s="176">
        <f t="shared" si="53"/>
        <v>4735143</v>
      </c>
      <c r="G539" s="177">
        <f t="shared" si="48"/>
        <v>20470462.300000012</v>
      </c>
      <c r="H539" s="177">
        <f t="shared" si="49"/>
        <v>233876</v>
      </c>
      <c r="I539" s="354">
        <f t="shared" si="50"/>
        <v>0.75026845839425926</v>
      </c>
      <c r="J539" s="354">
        <f t="shared" si="51"/>
        <v>0.95293316447371201</v>
      </c>
    </row>
    <row r="540" spans="1:10" x14ac:dyDescent="0.25">
      <c r="A540" s="789" t="s">
        <v>851</v>
      </c>
      <c r="B540" s="328">
        <v>538</v>
      </c>
      <c r="C540" s="329">
        <v>38732.5</v>
      </c>
      <c r="D540" s="330">
        <v>808</v>
      </c>
      <c r="E540" s="176">
        <f t="shared" si="52"/>
        <v>61538141.399999991</v>
      </c>
      <c r="F540" s="176">
        <f t="shared" si="53"/>
        <v>4735951</v>
      </c>
      <c r="G540" s="177">
        <f t="shared" si="48"/>
        <v>20431729.800000012</v>
      </c>
      <c r="H540" s="177">
        <f t="shared" si="49"/>
        <v>233068</v>
      </c>
      <c r="I540" s="354">
        <f t="shared" si="50"/>
        <v>0.75074097957104013</v>
      </c>
      <c r="J540" s="354">
        <f t="shared" si="51"/>
        <v>0.95309577202260642</v>
      </c>
    </row>
    <row r="541" spans="1:10" x14ac:dyDescent="0.25">
      <c r="A541" s="789" t="s">
        <v>851</v>
      </c>
      <c r="B541" s="328">
        <v>539</v>
      </c>
      <c r="C541" s="329">
        <v>40422</v>
      </c>
      <c r="D541" s="330">
        <v>797</v>
      </c>
      <c r="E541" s="176">
        <f t="shared" si="52"/>
        <v>61578563.399999991</v>
      </c>
      <c r="F541" s="176">
        <f t="shared" si="53"/>
        <v>4736748</v>
      </c>
      <c r="G541" s="177">
        <f t="shared" si="48"/>
        <v>20391307.800000012</v>
      </c>
      <c r="H541" s="177">
        <f t="shared" si="49"/>
        <v>232271</v>
      </c>
      <c r="I541" s="354">
        <f t="shared" si="50"/>
        <v>0.7512341119794268</v>
      </c>
      <c r="J541" s="354">
        <f t="shared" si="51"/>
        <v>0.95325616585486994</v>
      </c>
    </row>
    <row r="542" spans="1:10" x14ac:dyDescent="0.25">
      <c r="A542" s="789" t="s">
        <v>851</v>
      </c>
      <c r="B542" s="328">
        <v>540</v>
      </c>
      <c r="C542" s="329">
        <v>29697.299999999996</v>
      </c>
      <c r="D542" s="330">
        <v>631</v>
      </c>
      <c r="E542" s="176">
        <f t="shared" si="52"/>
        <v>61608260.699999988</v>
      </c>
      <c r="F542" s="176">
        <f t="shared" si="53"/>
        <v>4737379</v>
      </c>
      <c r="G542" s="177">
        <f t="shared" si="48"/>
        <v>20361610.500000015</v>
      </c>
      <c r="H542" s="177">
        <f t="shared" si="49"/>
        <v>231640</v>
      </c>
      <c r="I542" s="354">
        <f t="shared" si="50"/>
        <v>0.75159640729068256</v>
      </c>
      <c r="J542" s="354">
        <f t="shared" si="51"/>
        <v>0.95338315269070217</v>
      </c>
    </row>
    <row r="543" spans="1:10" x14ac:dyDescent="0.25">
      <c r="A543" s="789" t="s">
        <v>851</v>
      </c>
      <c r="B543" s="328">
        <v>541</v>
      </c>
      <c r="C543" s="329">
        <v>36242.199999999997</v>
      </c>
      <c r="D543" s="330">
        <v>742</v>
      </c>
      <c r="E543" s="176">
        <f t="shared" si="52"/>
        <v>61644502.899999991</v>
      </c>
      <c r="F543" s="176">
        <f t="shared" si="53"/>
        <v>4738121</v>
      </c>
      <c r="G543" s="177">
        <f t="shared" si="48"/>
        <v>20325368.300000012</v>
      </c>
      <c r="H543" s="177">
        <f t="shared" si="49"/>
        <v>230898</v>
      </c>
      <c r="I543" s="354">
        <f t="shared" si="50"/>
        <v>0.75203854779266732</v>
      </c>
      <c r="J543" s="354">
        <f t="shared" si="51"/>
        <v>0.95353247793981066</v>
      </c>
    </row>
    <row r="544" spans="1:10" x14ac:dyDescent="0.25">
      <c r="A544" s="789" t="s">
        <v>851</v>
      </c>
      <c r="B544" s="328">
        <v>542</v>
      </c>
      <c r="C544" s="329">
        <v>36855.399999999994</v>
      </c>
      <c r="D544" s="330">
        <v>750</v>
      </c>
      <c r="E544" s="176">
        <f t="shared" si="52"/>
        <v>61681358.29999999</v>
      </c>
      <c r="F544" s="176">
        <f t="shared" si="53"/>
        <v>4738871</v>
      </c>
      <c r="G544" s="177">
        <f t="shared" si="48"/>
        <v>20288512.900000013</v>
      </c>
      <c r="H544" s="177">
        <f t="shared" si="49"/>
        <v>230148</v>
      </c>
      <c r="I544" s="354">
        <f t="shared" si="50"/>
        <v>0.75248816909206007</v>
      </c>
      <c r="J544" s="354">
        <f t="shared" si="51"/>
        <v>0.95368341316465077</v>
      </c>
    </row>
    <row r="545" spans="1:10" x14ac:dyDescent="0.25">
      <c r="A545" s="789" t="s">
        <v>851</v>
      </c>
      <c r="B545" s="328">
        <v>543</v>
      </c>
      <c r="C545" s="329">
        <v>33124.000000000007</v>
      </c>
      <c r="D545" s="330">
        <v>695</v>
      </c>
      <c r="E545" s="176">
        <f t="shared" si="52"/>
        <v>61714482.29999999</v>
      </c>
      <c r="F545" s="176">
        <f t="shared" si="53"/>
        <v>4739566</v>
      </c>
      <c r="G545" s="177">
        <f t="shared" si="48"/>
        <v>20255388.900000013</v>
      </c>
      <c r="H545" s="177">
        <f t="shared" si="49"/>
        <v>229453</v>
      </c>
      <c r="I545" s="354">
        <f t="shared" si="50"/>
        <v>0.75289226878765658</v>
      </c>
      <c r="J545" s="354">
        <f t="shared" si="51"/>
        <v>0.95382327980633597</v>
      </c>
    </row>
    <row r="546" spans="1:10" x14ac:dyDescent="0.25">
      <c r="A546" s="789" t="s">
        <v>851</v>
      </c>
      <c r="B546" s="328">
        <v>544</v>
      </c>
      <c r="C546" s="329">
        <v>35902.699999999997</v>
      </c>
      <c r="D546" s="330">
        <v>742</v>
      </c>
      <c r="E546" s="176">
        <f t="shared" si="52"/>
        <v>61750384.999999993</v>
      </c>
      <c r="F546" s="176">
        <f t="shared" si="53"/>
        <v>4740308</v>
      </c>
      <c r="G546" s="177">
        <f t="shared" si="48"/>
        <v>20219486.20000001</v>
      </c>
      <c r="H546" s="177">
        <f t="shared" si="49"/>
        <v>228711</v>
      </c>
      <c r="I546" s="354">
        <f t="shared" si="50"/>
        <v>0.75333026752395327</v>
      </c>
      <c r="J546" s="354">
        <f t="shared" si="51"/>
        <v>0.95397260505544457</v>
      </c>
    </row>
    <row r="547" spans="1:10" x14ac:dyDescent="0.25">
      <c r="A547" s="789" t="s">
        <v>851</v>
      </c>
      <c r="B547" s="328">
        <v>545</v>
      </c>
      <c r="C547" s="329">
        <v>45241.399999999994</v>
      </c>
      <c r="D547" s="330">
        <v>929</v>
      </c>
      <c r="E547" s="176">
        <f t="shared" si="52"/>
        <v>61795626.399999991</v>
      </c>
      <c r="F547" s="176">
        <f t="shared" si="53"/>
        <v>4741237</v>
      </c>
      <c r="G547" s="177">
        <f t="shared" si="48"/>
        <v>20174244.800000012</v>
      </c>
      <c r="H547" s="177">
        <f t="shared" si="49"/>
        <v>227782</v>
      </c>
      <c r="I547" s="354">
        <f t="shared" si="50"/>
        <v>0.75388219470570539</v>
      </c>
      <c r="J547" s="354">
        <f t="shared" si="51"/>
        <v>0.95415956348727993</v>
      </c>
    </row>
    <row r="548" spans="1:10" x14ac:dyDescent="0.25">
      <c r="A548" s="789" t="s">
        <v>851</v>
      </c>
      <c r="B548" s="328">
        <v>546</v>
      </c>
      <c r="C548" s="329">
        <v>36584.000000000007</v>
      </c>
      <c r="D548" s="330">
        <v>749</v>
      </c>
      <c r="E548" s="176">
        <f t="shared" si="52"/>
        <v>61832210.399999991</v>
      </c>
      <c r="F548" s="176">
        <f t="shared" si="53"/>
        <v>4741986</v>
      </c>
      <c r="G548" s="177">
        <f t="shared" si="48"/>
        <v>20137660.800000012</v>
      </c>
      <c r="H548" s="177">
        <f t="shared" si="49"/>
        <v>227033</v>
      </c>
      <c r="I548" s="354">
        <f t="shared" si="50"/>
        <v>0.7543285050324684</v>
      </c>
      <c r="J548" s="354">
        <f t="shared" si="51"/>
        <v>0.95431029746515361</v>
      </c>
    </row>
    <row r="549" spans="1:10" x14ac:dyDescent="0.25">
      <c r="A549" s="789" t="s">
        <v>851</v>
      </c>
      <c r="B549" s="328">
        <v>547</v>
      </c>
      <c r="C549" s="329">
        <v>30633.100000000009</v>
      </c>
      <c r="D549" s="330">
        <v>630</v>
      </c>
      <c r="E549" s="176">
        <f t="shared" si="52"/>
        <v>61862843.499999993</v>
      </c>
      <c r="F549" s="176">
        <f t="shared" si="53"/>
        <v>4742616</v>
      </c>
      <c r="G549" s="177">
        <f t="shared" si="48"/>
        <v>20107027.70000001</v>
      </c>
      <c r="H549" s="177">
        <f t="shared" si="49"/>
        <v>226403</v>
      </c>
      <c r="I549" s="354">
        <f t="shared" si="50"/>
        <v>0.75470221673350624</v>
      </c>
      <c r="J549" s="354">
        <f t="shared" si="51"/>
        <v>0.95443708305401931</v>
      </c>
    </row>
    <row r="550" spans="1:10" x14ac:dyDescent="0.25">
      <c r="A550" s="789" t="s">
        <v>851</v>
      </c>
      <c r="B550" s="328">
        <v>548</v>
      </c>
      <c r="C550" s="329">
        <v>30137.600000000002</v>
      </c>
      <c r="D550" s="330">
        <v>626</v>
      </c>
      <c r="E550" s="176">
        <f t="shared" si="52"/>
        <v>61892981.099999994</v>
      </c>
      <c r="F550" s="176">
        <f t="shared" si="53"/>
        <v>4743242</v>
      </c>
      <c r="G550" s="177">
        <f t="shared" si="48"/>
        <v>20076890.100000009</v>
      </c>
      <c r="H550" s="177">
        <f t="shared" si="49"/>
        <v>225777</v>
      </c>
      <c r="I550" s="354">
        <f t="shared" si="50"/>
        <v>0.75506988353057203</v>
      </c>
      <c r="J550" s="354">
        <f t="shared" si="51"/>
        <v>0.95456306365501919</v>
      </c>
    </row>
    <row r="551" spans="1:10" x14ac:dyDescent="0.25">
      <c r="A551" s="789" t="s">
        <v>851</v>
      </c>
      <c r="B551" s="328">
        <v>549</v>
      </c>
      <c r="C551" s="329">
        <v>29093.4</v>
      </c>
      <c r="D551" s="330">
        <v>605</v>
      </c>
      <c r="E551" s="176">
        <f t="shared" si="52"/>
        <v>61922074.499999993</v>
      </c>
      <c r="F551" s="176">
        <f t="shared" si="53"/>
        <v>4743847</v>
      </c>
      <c r="G551" s="177">
        <f t="shared" si="48"/>
        <v>20047796.70000001</v>
      </c>
      <c r="H551" s="177">
        <f t="shared" si="49"/>
        <v>225172</v>
      </c>
      <c r="I551" s="354">
        <f t="shared" si="50"/>
        <v>0.7554248115007407</v>
      </c>
      <c r="J551" s="354">
        <f t="shared" si="51"/>
        <v>0.95468481806972361</v>
      </c>
    </row>
    <row r="552" spans="1:10" x14ac:dyDescent="0.25">
      <c r="A552" s="789" t="s">
        <v>851</v>
      </c>
      <c r="B552" s="328">
        <v>550</v>
      </c>
      <c r="C552" s="329">
        <v>35198.199999999997</v>
      </c>
      <c r="D552" s="330">
        <v>683</v>
      </c>
      <c r="E552" s="176">
        <f t="shared" si="52"/>
        <v>61957272.699999996</v>
      </c>
      <c r="F552" s="176">
        <f t="shared" si="53"/>
        <v>4744530</v>
      </c>
      <c r="G552" s="177">
        <f t="shared" si="48"/>
        <v>20012598.500000007</v>
      </c>
      <c r="H552" s="177">
        <f t="shared" si="49"/>
        <v>224489</v>
      </c>
      <c r="I552" s="354">
        <f t="shared" si="50"/>
        <v>0.75585421561574928</v>
      </c>
      <c r="J552" s="354">
        <f t="shared" si="51"/>
        <v>0.95482226974781137</v>
      </c>
    </row>
    <row r="553" spans="1:10" x14ac:dyDescent="0.25">
      <c r="A553" s="789" t="s">
        <v>851</v>
      </c>
      <c r="B553" s="328">
        <v>551</v>
      </c>
      <c r="C553" s="329">
        <v>35809.30000000001</v>
      </c>
      <c r="D553" s="330">
        <v>704</v>
      </c>
      <c r="E553" s="176">
        <f t="shared" si="52"/>
        <v>61993081.999999993</v>
      </c>
      <c r="F553" s="176">
        <f t="shared" si="53"/>
        <v>4745234</v>
      </c>
      <c r="G553" s="177">
        <f t="shared" si="48"/>
        <v>19976789.20000001</v>
      </c>
      <c r="H553" s="177">
        <f t="shared" si="49"/>
        <v>223785</v>
      </c>
      <c r="I553" s="354">
        <f t="shared" si="50"/>
        <v>0.7562910749089965</v>
      </c>
      <c r="J553" s="354">
        <f t="shared" si="51"/>
        <v>0.95496394761219472</v>
      </c>
    </row>
    <row r="554" spans="1:10" x14ac:dyDescent="0.25">
      <c r="A554" s="789" t="s">
        <v>851</v>
      </c>
      <c r="B554" s="328">
        <v>552</v>
      </c>
      <c r="C554" s="329">
        <v>30354.400000000001</v>
      </c>
      <c r="D554" s="330">
        <v>600</v>
      </c>
      <c r="E554" s="176">
        <f t="shared" si="52"/>
        <v>62023436.399999991</v>
      </c>
      <c r="F554" s="176">
        <f t="shared" si="53"/>
        <v>4745834</v>
      </c>
      <c r="G554" s="177">
        <f t="shared" si="48"/>
        <v>19946434.800000012</v>
      </c>
      <c r="H554" s="177">
        <f t="shared" si="49"/>
        <v>223185</v>
      </c>
      <c r="I554" s="354">
        <f t="shared" si="50"/>
        <v>0.75666138658029258</v>
      </c>
      <c r="J554" s="354">
        <f t="shared" si="51"/>
        <v>0.95508469579206678</v>
      </c>
    </row>
    <row r="555" spans="1:10" x14ac:dyDescent="0.25">
      <c r="A555" s="789" t="s">
        <v>851</v>
      </c>
      <c r="B555" s="328">
        <v>553</v>
      </c>
      <c r="C555" s="329">
        <v>29310.9</v>
      </c>
      <c r="D555" s="330">
        <v>609</v>
      </c>
      <c r="E555" s="176">
        <f t="shared" si="52"/>
        <v>62052747.29999999</v>
      </c>
      <c r="F555" s="176">
        <f t="shared" si="53"/>
        <v>4746443</v>
      </c>
      <c r="G555" s="177">
        <f t="shared" si="48"/>
        <v>19917123.900000013</v>
      </c>
      <c r="H555" s="177">
        <f t="shared" si="49"/>
        <v>222576</v>
      </c>
      <c r="I555" s="354">
        <f t="shared" si="50"/>
        <v>0.75701896796441459</v>
      </c>
      <c r="J555" s="354">
        <f t="shared" si="51"/>
        <v>0.95520725519463701</v>
      </c>
    </row>
    <row r="556" spans="1:10" x14ac:dyDescent="0.25">
      <c r="A556" s="789" t="s">
        <v>851</v>
      </c>
      <c r="B556" s="328">
        <v>554</v>
      </c>
      <c r="C556" s="329">
        <v>24927</v>
      </c>
      <c r="D556" s="330">
        <v>516</v>
      </c>
      <c r="E556" s="176">
        <f t="shared" si="52"/>
        <v>62077674.29999999</v>
      </c>
      <c r="F556" s="176">
        <f t="shared" si="53"/>
        <v>4746959</v>
      </c>
      <c r="G556" s="177">
        <f t="shared" si="48"/>
        <v>19892196.900000013</v>
      </c>
      <c r="H556" s="177">
        <f t="shared" si="49"/>
        <v>222060</v>
      </c>
      <c r="I556" s="354">
        <f t="shared" si="50"/>
        <v>0.75732306750288014</v>
      </c>
      <c r="J556" s="354">
        <f t="shared" si="51"/>
        <v>0.95531109862932706</v>
      </c>
    </row>
    <row r="557" spans="1:10" x14ac:dyDescent="0.25">
      <c r="A557" s="789" t="s">
        <v>851</v>
      </c>
      <c r="B557" s="328">
        <v>555</v>
      </c>
      <c r="C557" s="329">
        <v>33295</v>
      </c>
      <c r="D557" s="330">
        <v>663</v>
      </c>
      <c r="E557" s="176">
        <f t="shared" si="52"/>
        <v>62110969.29999999</v>
      </c>
      <c r="F557" s="176">
        <f t="shared" si="53"/>
        <v>4747622</v>
      </c>
      <c r="G557" s="177">
        <f t="shared" si="48"/>
        <v>19858901.900000013</v>
      </c>
      <c r="H557" s="177">
        <f t="shared" si="49"/>
        <v>221397</v>
      </c>
      <c r="I557" s="354">
        <f t="shared" si="50"/>
        <v>0.75772925333082608</v>
      </c>
      <c r="J557" s="354">
        <f t="shared" si="51"/>
        <v>0.95544452536808577</v>
      </c>
    </row>
    <row r="558" spans="1:10" x14ac:dyDescent="0.25">
      <c r="A558" s="789" t="s">
        <v>851</v>
      </c>
      <c r="B558" s="328">
        <v>556</v>
      </c>
      <c r="C558" s="329">
        <v>21679.699999999997</v>
      </c>
      <c r="D558" s="330">
        <v>431</v>
      </c>
      <c r="E558" s="176">
        <f t="shared" si="52"/>
        <v>62132648.999999993</v>
      </c>
      <c r="F558" s="176">
        <f t="shared" si="53"/>
        <v>4748053</v>
      </c>
      <c r="G558" s="177">
        <f t="shared" si="48"/>
        <v>19837222.20000001</v>
      </c>
      <c r="H558" s="177">
        <f t="shared" si="49"/>
        <v>220966</v>
      </c>
      <c r="I558" s="354">
        <f t="shared" si="50"/>
        <v>0.75799373709397744</v>
      </c>
      <c r="J558" s="354">
        <f t="shared" si="51"/>
        <v>0.95553126281062717</v>
      </c>
    </row>
    <row r="559" spans="1:10" x14ac:dyDescent="0.25">
      <c r="A559" s="789" t="s">
        <v>851</v>
      </c>
      <c r="B559" s="328">
        <v>557</v>
      </c>
      <c r="C559" s="329">
        <v>37313.4</v>
      </c>
      <c r="D559" s="330">
        <v>740</v>
      </c>
      <c r="E559" s="176">
        <f t="shared" si="52"/>
        <v>62169962.399999991</v>
      </c>
      <c r="F559" s="176">
        <f t="shared" si="53"/>
        <v>4748793</v>
      </c>
      <c r="G559" s="177">
        <f t="shared" si="48"/>
        <v>19799908.800000012</v>
      </c>
      <c r="H559" s="177">
        <f t="shared" si="49"/>
        <v>220226</v>
      </c>
      <c r="I559" s="354">
        <f t="shared" si="50"/>
        <v>0.7584489458121777</v>
      </c>
      <c r="J559" s="354">
        <f t="shared" si="51"/>
        <v>0.95568018556580281</v>
      </c>
    </row>
    <row r="560" spans="1:10" x14ac:dyDescent="0.25">
      <c r="A560" s="789" t="s">
        <v>851</v>
      </c>
      <c r="B560" s="328">
        <v>558</v>
      </c>
      <c r="C560" s="329">
        <v>32361.000000000004</v>
      </c>
      <c r="D560" s="330">
        <v>639</v>
      </c>
      <c r="E560" s="176">
        <f t="shared" si="52"/>
        <v>62202323.399999991</v>
      </c>
      <c r="F560" s="176">
        <f t="shared" si="53"/>
        <v>4749432</v>
      </c>
      <c r="G560" s="177">
        <f t="shared" si="48"/>
        <v>19767547.800000012</v>
      </c>
      <c r="H560" s="177">
        <f t="shared" si="49"/>
        <v>219587</v>
      </c>
      <c r="I560" s="354">
        <f t="shared" si="50"/>
        <v>0.75884373720962961</v>
      </c>
      <c r="J560" s="354">
        <f t="shared" si="51"/>
        <v>0.95580878237736666</v>
      </c>
    </row>
    <row r="561" spans="1:10" x14ac:dyDescent="0.25">
      <c r="A561" s="789" t="s">
        <v>851</v>
      </c>
      <c r="B561" s="328">
        <v>559</v>
      </c>
      <c r="C561" s="329">
        <v>34094.399999999994</v>
      </c>
      <c r="D561" s="330">
        <v>682</v>
      </c>
      <c r="E561" s="176">
        <f t="shared" si="52"/>
        <v>62236417.79999999</v>
      </c>
      <c r="F561" s="176">
        <f t="shared" si="53"/>
        <v>4750114</v>
      </c>
      <c r="G561" s="177">
        <f t="shared" si="48"/>
        <v>19733453.400000013</v>
      </c>
      <c r="H561" s="177">
        <f t="shared" si="49"/>
        <v>218905</v>
      </c>
      <c r="I561" s="354">
        <f t="shared" si="50"/>
        <v>0.75925967540131978</v>
      </c>
      <c r="J561" s="354">
        <f t="shared" si="51"/>
        <v>0.955946032808488</v>
      </c>
    </row>
    <row r="562" spans="1:10" x14ac:dyDescent="0.25">
      <c r="A562" s="789" t="s">
        <v>851</v>
      </c>
      <c r="B562" s="328">
        <v>560</v>
      </c>
      <c r="C562" s="329">
        <v>34158.400000000016</v>
      </c>
      <c r="D562" s="330">
        <v>673</v>
      </c>
      <c r="E562" s="176">
        <f t="shared" si="52"/>
        <v>62270576.199999988</v>
      </c>
      <c r="F562" s="176">
        <f t="shared" si="53"/>
        <v>4750787</v>
      </c>
      <c r="G562" s="177">
        <f t="shared" si="48"/>
        <v>19699295.000000015</v>
      </c>
      <c r="H562" s="177">
        <f t="shared" si="49"/>
        <v>218232</v>
      </c>
      <c r="I562" s="354">
        <f t="shared" si="50"/>
        <v>0.75967639436769041</v>
      </c>
      <c r="J562" s="354">
        <f t="shared" si="51"/>
        <v>0.95608147201691118</v>
      </c>
    </row>
    <row r="563" spans="1:10" x14ac:dyDescent="0.25">
      <c r="A563" s="789" t="s">
        <v>851</v>
      </c>
      <c r="B563" s="328">
        <v>561</v>
      </c>
      <c r="C563" s="329">
        <v>34215.600000000006</v>
      </c>
      <c r="D563" s="330">
        <v>707</v>
      </c>
      <c r="E563" s="176">
        <f t="shared" si="52"/>
        <v>62304791.79999999</v>
      </c>
      <c r="F563" s="176">
        <f t="shared" si="53"/>
        <v>4751494</v>
      </c>
      <c r="G563" s="177">
        <f t="shared" si="48"/>
        <v>19665079.400000013</v>
      </c>
      <c r="H563" s="177">
        <f t="shared" si="49"/>
        <v>217525</v>
      </c>
      <c r="I563" s="354">
        <f t="shared" si="50"/>
        <v>0.76009381115143182</v>
      </c>
      <c r="J563" s="354">
        <f t="shared" si="51"/>
        <v>0.95622375362219381</v>
      </c>
    </row>
    <row r="564" spans="1:10" x14ac:dyDescent="0.25">
      <c r="A564" s="789" t="s">
        <v>851</v>
      </c>
      <c r="B564" s="328">
        <v>562</v>
      </c>
      <c r="C564" s="329">
        <v>28660.299999999996</v>
      </c>
      <c r="D564" s="330">
        <v>583</v>
      </c>
      <c r="E564" s="176">
        <f t="shared" si="52"/>
        <v>62333452.099999987</v>
      </c>
      <c r="F564" s="176">
        <f t="shared" si="53"/>
        <v>4752077</v>
      </c>
      <c r="G564" s="177">
        <f t="shared" si="48"/>
        <v>19636419.100000016</v>
      </c>
      <c r="H564" s="177">
        <f t="shared" si="49"/>
        <v>216942</v>
      </c>
      <c r="I564" s="354">
        <f t="shared" si="50"/>
        <v>0.7604434554729419</v>
      </c>
      <c r="J564" s="354">
        <f t="shared" si="51"/>
        <v>0.95634108060363621</v>
      </c>
    </row>
    <row r="565" spans="1:10" x14ac:dyDescent="0.25">
      <c r="A565" s="789" t="s">
        <v>851</v>
      </c>
      <c r="B565" s="328">
        <v>563</v>
      </c>
      <c r="C565" s="329">
        <v>34338.799999999988</v>
      </c>
      <c r="D565" s="330">
        <v>677</v>
      </c>
      <c r="E565" s="176">
        <f t="shared" si="52"/>
        <v>62367790.899999984</v>
      </c>
      <c r="F565" s="176">
        <f t="shared" si="53"/>
        <v>4752754</v>
      </c>
      <c r="G565" s="177">
        <f t="shared" si="48"/>
        <v>19602080.300000019</v>
      </c>
      <c r="H565" s="177">
        <f t="shared" si="49"/>
        <v>216265</v>
      </c>
      <c r="I565" s="354">
        <f t="shared" si="50"/>
        <v>0.76086237524794331</v>
      </c>
      <c r="J565" s="354">
        <f t="shared" si="51"/>
        <v>0.95647732479992531</v>
      </c>
    </row>
    <row r="566" spans="1:10" x14ac:dyDescent="0.25">
      <c r="A566" s="789" t="s">
        <v>851</v>
      </c>
      <c r="B566" s="328">
        <v>564</v>
      </c>
      <c r="C566" s="329">
        <v>27070.899999999991</v>
      </c>
      <c r="D566" s="330">
        <v>534</v>
      </c>
      <c r="E566" s="176">
        <f t="shared" si="52"/>
        <v>62394861.799999982</v>
      </c>
      <c r="F566" s="176">
        <f t="shared" si="53"/>
        <v>4753288</v>
      </c>
      <c r="G566" s="177">
        <f t="shared" si="48"/>
        <v>19575009.400000021</v>
      </c>
      <c r="H566" s="177">
        <f t="shared" si="49"/>
        <v>215731</v>
      </c>
      <c r="I566" s="354">
        <f t="shared" si="50"/>
        <v>0.7611926295182464</v>
      </c>
      <c r="J566" s="354">
        <f t="shared" si="51"/>
        <v>0.95658479068001145</v>
      </c>
    </row>
    <row r="567" spans="1:10" x14ac:dyDescent="0.25">
      <c r="A567" s="789" t="s">
        <v>851</v>
      </c>
      <c r="B567" s="328">
        <v>565</v>
      </c>
      <c r="C567" s="329">
        <v>30508</v>
      </c>
      <c r="D567" s="330">
        <v>575</v>
      </c>
      <c r="E567" s="176">
        <f t="shared" si="52"/>
        <v>62425369.799999982</v>
      </c>
      <c r="F567" s="176">
        <f t="shared" si="53"/>
        <v>4753863</v>
      </c>
      <c r="G567" s="177">
        <f t="shared" si="48"/>
        <v>19544501.400000021</v>
      </c>
      <c r="H567" s="177">
        <f t="shared" si="49"/>
        <v>215156</v>
      </c>
      <c r="I567" s="354">
        <f t="shared" si="50"/>
        <v>0.76156481504877582</v>
      </c>
      <c r="J567" s="354">
        <f t="shared" si="51"/>
        <v>0.95670050768572223</v>
      </c>
    </row>
    <row r="568" spans="1:10" x14ac:dyDescent="0.25">
      <c r="A568" s="789" t="s">
        <v>851</v>
      </c>
      <c r="B568" s="328">
        <v>566</v>
      </c>
      <c r="C568" s="329">
        <v>29994.400000000005</v>
      </c>
      <c r="D568" s="330">
        <v>616</v>
      </c>
      <c r="E568" s="176">
        <f t="shared" si="52"/>
        <v>62455364.199999981</v>
      </c>
      <c r="F568" s="176">
        <f t="shared" si="53"/>
        <v>4754479</v>
      </c>
      <c r="G568" s="177">
        <f t="shared" si="48"/>
        <v>19514507.000000022</v>
      </c>
      <c r="H568" s="177">
        <f t="shared" si="49"/>
        <v>214540</v>
      </c>
      <c r="I568" s="354">
        <f t="shared" si="50"/>
        <v>0.76193073486249396</v>
      </c>
      <c r="J568" s="354">
        <f t="shared" si="51"/>
        <v>0.95682447581705765</v>
      </c>
    </row>
    <row r="569" spans="1:10" x14ac:dyDescent="0.25">
      <c r="A569" s="789" t="s">
        <v>851</v>
      </c>
      <c r="B569" s="328">
        <v>567</v>
      </c>
      <c r="C569" s="329">
        <v>28918.6</v>
      </c>
      <c r="D569" s="330">
        <v>557</v>
      </c>
      <c r="E569" s="176">
        <f t="shared" si="52"/>
        <v>62484282.799999982</v>
      </c>
      <c r="F569" s="176">
        <f t="shared" si="53"/>
        <v>4755036</v>
      </c>
      <c r="G569" s="177">
        <f t="shared" si="48"/>
        <v>19485588.400000021</v>
      </c>
      <c r="H569" s="177">
        <f t="shared" si="49"/>
        <v>213983</v>
      </c>
      <c r="I569" s="354">
        <f t="shared" si="50"/>
        <v>0.7622835303418164</v>
      </c>
      <c r="J569" s="354">
        <f t="shared" si="51"/>
        <v>0.95693657037737223</v>
      </c>
    </row>
    <row r="570" spans="1:10" x14ac:dyDescent="0.25">
      <c r="A570" s="789" t="s">
        <v>851</v>
      </c>
      <c r="B570" s="328">
        <v>568</v>
      </c>
      <c r="C570" s="329">
        <v>31809.7</v>
      </c>
      <c r="D570" s="330">
        <v>623</v>
      </c>
      <c r="E570" s="176">
        <f t="shared" si="52"/>
        <v>62516092.499999985</v>
      </c>
      <c r="F570" s="176">
        <f t="shared" si="53"/>
        <v>4755659</v>
      </c>
      <c r="G570" s="177">
        <f t="shared" si="48"/>
        <v>19453778.700000018</v>
      </c>
      <c r="H570" s="177">
        <f t="shared" si="49"/>
        <v>213360</v>
      </c>
      <c r="I570" s="354">
        <f t="shared" si="50"/>
        <v>0.76267159609737167</v>
      </c>
      <c r="J570" s="354">
        <f t="shared" si="51"/>
        <v>0.95706194723747284</v>
      </c>
    </row>
    <row r="571" spans="1:10" x14ac:dyDescent="0.25">
      <c r="A571" s="789" t="s">
        <v>851</v>
      </c>
      <c r="B571" s="328">
        <v>569</v>
      </c>
      <c r="C571" s="329">
        <v>29016.999999999993</v>
      </c>
      <c r="D571" s="330">
        <v>537</v>
      </c>
      <c r="E571" s="176">
        <f t="shared" si="52"/>
        <v>62545109.499999985</v>
      </c>
      <c r="F571" s="176">
        <f t="shared" si="53"/>
        <v>4756196</v>
      </c>
      <c r="G571" s="177">
        <f t="shared" si="48"/>
        <v>19424761.700000018</v>
      </c>
      <c r="H571" s="177">
        <f t="shared" si="49"/>
        <v>212823</v>
      </c>
      <c r="I571" s="354">
        <f t="shared" si="50"/>
        <v>0.76302559201776543</v>
      </c>
      <c r="J571" s="354">
        <f t="shared" si="51"/>
        <v>0.95717001685845837</v>
      </c>
    </row>
    <row r="572" spans="1:10" x14ac:dyDescent="0.25">
      <c r="A572" s="789" t="s">
        <v>851</v>
      </c>
      <c r="B572" s="328">
        <v>570</v>
      </c>
      <c r="C572" s="329">
        <v>30779.999999999993</v>
      </c>
      <c r="D572" s="330">
        <v>585</v>
      </c>
      <c r="E572" s="176">
        <f t="shared" si="52"/>
        <v>62575889.499999985</v>
      </c>
      <c r="F572" s="176">
        <f t="shared" si="53"/>
        <v>4756781</v>
      </c>
      <c r="G572" s="177">
        <f t="shared" si="48"/>
        <v>19393981.700000018</v>
      </c>
      <c r="H572" s="177">
        <f t="shared" si="49"/>
        <v>212238</v>
      </c>
      <c r="I572" s="354">
        <f t="shared" si="50"/>
        <v>0.76340109584068716</v>
      </c>
      <c r="J572" s="354">
        <f t="shared" si="51"/>
        <v>0.95728774633383373</v>
      </c>
    </row>
    <row r="573" spans="1:10" x14ac:dyDescent="0.25">
      <c r="A573" s="789" t="s">
        <v>851</v>
      </c>
      <c r="B573" s="328">
        <v>571</v>
      </c>
      <c r="C573" s="329">
        <v>29693.600000000002</v>
      </c>
      <c r="D573" s="330">
        <v>586</v>
      </c>
      <c r="E573" s="176">
        <f t="shared" si="52"/>
        <v>62605583.099999987</v>
      </c>
      <c r="F573" s="176">
        <f t="shared" si="53"/>
        <v>4757367</v>
      </c>
      <c r="G573" s="177">
        <f t="shared" si="48"/>
        <v>19364288.100000016</v>
      </c>
      <c r="H573" s="177">
        <f t="shared" si="49"/>
        <v>211652</v>
      </c>
      <c r="I573" s="354">
        <f t="shared" si="50"/>
        <v>0.76376334601340679</v>
      </c>
      <c r="J573" s="354">
        <f t="shared" si="51"/>
        <v>0.95740567705617552</v>
      </c>
    </row>
    <row r="574" spans="1:10" x14ac:dyDescent="0.25">
      <c r="A574" s="789" t="s">
        <v>851</v>
      </c>
      <c r="B574" s="328">
        <v>572</v>
      </c>
      <c r="C574" s="329">
        <v>32029.300000000003</v>
      </c>
      <c r="D574" s="330">
        <v>636</v>
      </c>
      <c r="E574" s="176">
        <f t="shared" si="52"/>
        <v>62637612.399999984</v>
      </c>
      <c r="F574" s="176">
        <f t="shared" si="53"/>
        <v>4758003</v>
      </c>
      <c r="G574" s="177">
        <f t="shared" si="48"/>
        <v>19332258.800000019</v>
      </c>
      <c r="H574" s="177">
        <f t="shared" si="49"/>
        <v>211016</v>
      </c>
      <c r="I574" s="354">
        <f t="shared" si="50"/>
        <v>0.76415409080208463</v>
      </c>
      <c r="J574" s="354">
        <f t="shared" si="51"/>
        <v>0.95753367012683988</v>
      </c>
    </row>
    <row r="575" spans="1:10" x14ac:dyDescent="0.25">
      <c r="A575" s="789" t="s">
        <v>851</v>
      </c>
      <c r="B575" s="328">
        <v>573</v>
      </c>
      <c r="C575" s="329">
        <v>26928.000000000004</v>
      </c>
      <c r="D575" s="330">
        <v>535</v>
      </c>
      <c r="E575" s="176">
        <f t="shared" si="52"/>
        <v>62664540.399999984</v>
      </c>
      <c r="F575" s="176">
        <f t="shared" si="53"/>
        <v>4758538</v>
      </c>
      <c r="G575" s="177">
        <f t="shared" si="48"/>
        <v>19305330.800000019</v>
      </c>
      <c r="H575" s="177">
        <f t="shared" si="49"/>
        <v>210481</v>
      </c>
      <c r="I575" s="354">
        <f t="shared" si="50"/>
        <v>0.76448260174892135</v>
      </c>
      <c r="J575" s="354">
        <f t="shared" si="51"/>
        <v>0.95764133725389256</v>
      </c>
    </row>
    <row r="576" spans="1:10" x14ac:dyDescent="0.25">
      <c r="A576" s="789" t="s">
        <v>851</v>
      </c>
      <c r="B576" s="328">
        <v>574</v>
      </c>
      <c r="C576" s="329">
        <v>32148.000000000007</v>
      </c>
      <c r="D576" s="330">
        <v>602</v>
      </c>
      <c r="E576" s="176">
        <f t="shared" si="52"/>
        <v>62696688.399999984</v>
      </c>
      <c r="F576" s="176">
        <f t="shared" si="53"/>
        <v>4759140</v>
      </c>
      <c r="G576" s="177">
        <f t="shared" si="48"/>
        <v>19273182.800000019</v>
      </c>
      <c r="H576" s="177">
        <f t="shared" si="49"/>
        <v>209879</v>
      </c>
      <c r="I576" s="354">
        <f t="shared" si="50"/>
        <v>0.76487479463063968</v>
      </c>
      <c r="J576" s="354">
        <f t="shared" si="51"/>
        <v>0.95776248792769758</v>
      </c>
    </row>
    <row r="577" spans="1:10" x14ac:dyDescent="0.25">
      <c r="A577" s="789" t="s">
        <v>851</v>
      </c>
      <c r="B577" s="328">
        <v>575</v>
      </c>
      <c r="C577" s="329">
        <v>22997.099999999995</v>
      </c>
      <c r="D577" s="330">
        <v>442</v>
      </c>
      <c r="E577" s="176">
        <f t="shared" si="52"/>
        <v>62719685.499999985</v>
      </c>
      <c r="F577" s="176">
        <f t="shared" si="53"/>
        <v>4759582</v>
      </c>
      <c r="G577" s="177">
        <f t="shared" si="48"/>
        <v>19250185.700000018</v>
      </c>
      <c r="H577" s="177">
        <f t="shared" si="49"/>
        <v>209437</v>
      </c>
      <c r="I577" s="354">
        <f t="shared" si="50"/>
        <v>0.76515535015260561</v>
      </c>
      <c r="J577" s="354">
        <f t="shared" si="51"/>
        <v>0.95785143908687009</v>
      </c>
    </row>
    <row r="578" spans="1:10" x14ac:dyDescent="0.25">
      <c r="A578" s="789" t="s">
        <v>851</v>
      </c>
      <c r="B578" s="328">
        <v>576</v>
      </c>
      <c r="C578" s="329">
        <v>25919.399999999998</v>
      </c>
      <c r="D578" s="330">
        <v>500</v>
      </c>
      <c r="E578" s="176">
        <f t="shared" si="52"/>
        <v>62745604.899999984</v>
      </c>
      <c r="F578" s="176">
        <f t="shared" si="53"/>
        <v>4760082</v>
      </c>
      <c r="G578" s="177">
        <f t="shared" si="48"/>
        <v>19224266.300000019</v>
      </c>
      <c r="H578" s="177">
        <f t="shared" si="49"/>
        <v>208937</v>
      </c>
      <c r="I578" s="354">
        <f t="shared" si="50"/>
        <v>0.76547155657846122</v>
      </c>
      <c r="J578" s="354">
        <f t="shared" si="51"/>
        <v>0.9579520625700968</v>
      </c>
    </row>
    <row r="579" spans="1:10" x14ac:dyDescent="0.25">
      <c r="A579" s="789" t="s">
        <v>851</v>
      </c>
      <c r="B579" s="328">
        <v>577</v>
      </c>
      <c r="C579" s="329">
        <v>27118.000000000004</v>
      </c>
      <c r="D579" s="330">
        <v>512</v>
      </c>
      <c r="E579" s="176">
        <f t="shared" si="52"/>
        <v>62772722.899999984</v>
      </c>
      <c r="F579" s="176">
        <f t="shared" si="53"/>
        <v>4760594</v>
      </c>
      <c r="G579" s="177">
        <f t="shared" ref="G579:G642" si="54">$E$2452-E579</f>
        <v>19197148.300000019</v>
      </c>
      <c r="H579" s="177">
        <f t="shared" ref="H579:H642" si="55">$F$2452-F579</f>
        <v>208425</v>
      </c>
      <c r="I579" s="354">
        <f t="shared" ref="I579:I642" si="56">E579/$E$2452</f>
        <v>0.76580238545013091</v>
      </c>
      <c r="J579" s="354">
        <f t="shared" ref="J579:J642" si="57">F579/$F$2452</f>
        <v>0.95805510101692104</v>
      </c>
    </row>
    <row r="580" spans="1:10" x14ac:dyDescent="0.25">
      <c r="A580" s="789" t="s">
        <v>851</v>
      </c>
      <c r="B580" s="328">
        <v>578</v>
      </c>
      <c r="C580" s="329">
        <v>31208.100000000006</v>
      </c>
      <c r="D580" s="330">
        <v>609</v>
      </c>
      <c r="E580" s="176">
        <f t="shared" ref="E580:E643" si="58">E579+C580</f>
        <v>62803930.999999985</v>
      </c>
      <c r="F580" s="176">
        <f t="shared" ref="F580:F643" si="59">F579+D580</f>
        <v>4761203</v>
      </c>
      <c r="G580" s="177">
        <f t="shared" si="54"/>
        <v>19165940.200000018</v>
      </c>
      <c r="H580" s="177">
        <f t="shared" si="55"/>
        <v>207816</v>
      </c>
      <c r="I580" s="354">
        <f t="shared" si="56"/>
        <v>0.76618311192368915</v>
      </c>
      <c r="J580" s="354">
        <f t="shared" si="57"/>
        <v>0.95817766041949126</v>
      </c>
    </row>
    <row r="581" spans="1:10" x14ac:dyDescent="0.25">
      <c r="A581" s="789" t="s">
        <v>851</v>
      </c>
      <c r="B581" s="328">
        <v>579</v>
      </c>
      <c r="C581" s="329">
        <v>30103.8</v>
      </c>
      <c r="D581" s="330">
        <v>581</v>
      </c>
      <c r="E581" s="176">
        <f t="shared" si="58"/>
        <v>62834034.799999982</v>
      </c>
      <c r="F581" s="176">
        <f t="shared" si="59"/>
        <v>4761784</v>
      </c>
      <c r="G581" s="177">
        <f t="shared" si="54"/>
        <v>19135836.400000021</v>
      </c>
      <c r="H581" s="177">
        <f t="shared" si="55"/>
        <v>207235</v>
      </c>
      <c r="I581" s="354">
        <f t="shared" si="56"/>
        <v>0.76655036637412677</v>
      </c>
      <c r="J581" s="354">
        <f t="shared" si="57"/>
        <v>0.95829458490700081</v>
      </c>
    </row>
    <row r="582" spans="1:10" x14ac:dyDescent="0.25">
      <c r="A582" s="789" t="s">
        <v>851</v>
      </c>
      <c r="B582" s="328">
        <v>580</v>
      </c>
      <c r="C582" s="329">
        <v>32477.199999999997</v>
      </c>
      <c r="D582" s="330">
        <v>633</v>
      </c>
      <c r="E582" s="176">
        <f t="shared" si="58"/>
        <v>62866511.999999985</v>
      </c>
      <c r="F582" s="176">
        <f t="shared" si="59"/>
        <v>4762417</v>
      </c>
      <c r="G582" s="177">
        <f t="shared" si="54"/>
        <v>19103359.200000018</v>
      </c>
      <c r="H582" s="177">
        <f t="shared" si="55"/>
        <v>206602</v>
      </c>
      <c r="I582" s="354">
        <f t="shared" si="56"/>
        <v>0.76694657536560806</v>
      </c>
      <c r="J582" s="354">
        <f t="shared" si="57"/>
        <v>0.95842197423676589</v>
      </c>
    </row>
    <row r="583" spans="1:10" x14ac:dyDescent="0.25">
      <c r="A583" s="789" t="s">
        <v>851</v>
      </c>
      <c r="B583" s="328">
        <v>581</v>
      </c>
      <c r="C583" s="329">
        <v>22075.100000000002</v>
      </c>
      <c r="D583" s="330">
        <v>421</v>
      </c>
      <c r="E583" s="176">
        <f t="shared" si="58"/>
        <v>62888587.099999987</v>
      </c>
      <c r="F583" s="176">
        <f t="shared" si="59"/>
        <v>4762838</v>
      </c>
      <c r="G583" s="177">
        <f t="shared" si="54"/>
        <v>19081284.100000016</v>
      </c>
      <c r="H583" s="177">
        <f t="shared" si="55"/>
        <v>206181</v>
      </c>
      <c r="I583" s="354">
        <f t="shared" si="56"/>
        <v>0.76721588285233255</v>
      </c>
      <c r="J583" s="354">
        <f t="shared" si="57"/>
        <v>0.95850669920964282</v>
      </c>
    </row>
    <row r="584" spans="1:10" x14ac:dyDescent="0.25">
      <c r="A584" s="789" t="s">
        <v>851</v>
      </c>
      <c r="B584" s="328">
        <v>582</v>
      </c>
      <c r="C584" s="329">
        <v>25610.200000000008</v>
      </c>
      <c r="D584" s="330">
        <v>496</v>
      </c>
      <c r="E584" s="176">
        <f t="shared" si="58"/>
        <v>62914197.29999999</v>
      </c>
      <c r="F584" s="176">
        <f t="shared" si="59"/>
        <v>4763334</v>
      </c>
      <c r="G584" s="177">
        <f t="shared" si="54"/>
        <v>19055673.900000013</v>
      </c>
      <c r="H584" s="177">
        <f t="shared" si="55"/>
        <v>205685</v>
      </c>
      <c r="I584" s="354">
        <f t="shared" si="56"/>
        <v>0.76752831716051284</v>
      </c>
      <c r="J584" s="354">
        <f t="shared" si="57"/>
        <v>0.95860651770500371</v>
      </c>
    </row>
    <row r="585" spans="1:10" x14ac:dyDescent="0.25">
      <c r="A585" s="789" t="s">
        <v>851</v>
      </c>
      <c r="B585" s="328">
        <v>583</v>
      </c>
      <c r="C585" s="329">
        <v>32641.700000000008</v>
      </c>
      <c r="D585" s="330">
        <v>639</v>
      </c>
      <c r="E585" s="176">
        <f t="shared" si="58"/>
        <v>62946838.999999993</v>
      </c>
      <c r="F585" s="176">
        <f t="shared" si="59"/>
        <v>4763973</v>
      </c>
      <c r="G585" s="177">
        <f t="shared" si="54"/>
        <v>19023032.20000001</v>
      </c>
      <c r="H585" s="177">
        <f t="shared" si="55"/>
        <v>205046</v>
      </c>
      <c r="I585" s="354">
        <f t="shared" si="56"/>
        <v>0.76792653298691516</v>
      </c>
      <c r="J585" s="354">
        <f t="shared" si="57"/>
        <v>0.95873511451656757</v>
      </c>
    </row>
    <row r="586" spans="1:10" x14ac:dyDescent="0.25">
      <c r="A586" s="789" t="s">
        <v>851</v>
      </c>
      <c r="B586" s="328">
        <v>584</v>
      </c>
      <c r="C586" s="329">
        <v>32704.3</v>
      </c>
      <c r="D586" s="330">
        <v>624</v>
      </c>
      <c r="E586" s="176">
        <f t="shared" si="58"/>
        <v>62979543.29999999</v>
      </c>
      <c r="F586" s="176">
        <f t="shared" si="59"/>
        <v>4764597</v>
      </c>
      <c r="G586" s="177">
        <f t="shared" si="54"/>
        <v>18990327.900000013</v>
      </c>
      <c r="H586" s="177">
        <f t="shared" si="55"/>
        <v>204422</v>
      </c>
      <c r="I586" s="354">
        <f t="shared" si="56"/>
        <v>0.76832551250855186</v>
      </c>
      <c r="J586" s="354">
        <f t="shared" si="57"/>
        <v>0.9588606926236346</v>
      </c>
    </row>
    <row r="587" spans="1:10" x14ac:dyDescent="0.25">
      <c r="A587" s="789" t="s">
        <v>851</v>
      </c>
      <c r="B587" s="328">
        <v>585</v>
      </c>
      <c r="C587" s="329">
        <v>25738.099999999995</v>
      </c>
      <c r="D587" s="330">
        <v>494</v>
      </c>
      <c r="E587" s="176">
        <f t="shared" si="58"/>
        <v>63005281.399999991</v>
      </c>
      <c r="F587" s="176">
        <f t="shared" si="59"/>
        <v>4765091</v>
      </c>
      <c r="G587" s="177">
        <f t="shared" si="54"/>
        <v>18964589.800000012</v>
      </c>
      <c r="H587" s="177">
        <f t="shared" si="55"/>
        <v>203928</v>
      </c>
      <c r="I587" s="354">
        <f t="shared" si="56"/>
        <v>0.76863950714613283</v>
      </c>
      <c r="J587" s="354">
        <f t="shared" si="57"/>
        <v>0.95896010862506265</v>
      </c>
    </row>
    <row r="588" spans="1:10" x14ac:dyDescent="0.25">
      <c r="A588" s="789" t="s">
        <v>851</v>
      </c>
      <c r="B588" s="328">
        <v>586</v>
      </c>
      <c r="C588" s="329">
        <v>24610.700000000004</v>
      </c>
      <c r="D588" s="330">
        <v>466</v>
      </c>
      <c r="E588" s="176">
        <f t="shared" si="58"/>
        <v>63029892.099999994</v>
      </c>
      <c r="F588" s="176">
        <f t="shared" si="59"/>
        <v>4765557</v>
      </c>
      <c r="G588" s="177">
        <f t="shared" si="54"/>
        <v>18939979.100000009</v>
      </c>
      <c r="H588" s="177">
        <f t="shared" si="55"/>
        <v>203462</v>
      </c>
      <c r="I588" s="354">
        <f t="shared" si="56"/>
        <v>0.76893974794973197</v>
      </c>
      <c r="J588" s="354">
        <f t="shared" si="57"/>
        <v>0.95905388971142991</v>
      </c>
    </row>
    <row r="589" spans="1:10" x14ac:dyDescent="0.25">
      <c r="A589" s="789" t="s">
        <v>851</v>
      </c>
      <c r="B589" s="328">
        <v>587</v>
      </c>
      <c r="C589" s="329">
        <v>28173.600000000006</v>
      </c>
      <c r="D589" s="330">
        <v>553</v>
      </c>
      <c r="E589" s="176">
        <f t="shared" si="58"/>
        <v>63058065.699999996</v>
      </c>
      <c r="F589" s="176">
        <f t="shared" si="59"/>
        <v>4766110</v>
      </c>
      <c r="G589" s="177">
        <f t="shared" si="54"/>
        <v>18911805.500000007</v>
      </c>
      <c r="H589" s="177">
        <f t="shared" si="55"/>
        <v>202909</v>
      </c>
      <c r="I589" s="354">
        <f t="shared" si="56"/>
        <v>0.76928345472378867</v>
      </c>
      <c r="J589" s="354">
        <f t="shared" si="57"/>
        <v>0.95916517928387879</v>
      </c>
    </row>
    <row r="590" spans="1:10" x14ac:dyDescent="0.25">
      <c r="A590" s="789" t="s">
        <v>851</v>
      </c>
      <c r="B590" s="328">
        <v>588</v>
      </c>
      <c r="C590" s="329">
        <v>28810.1</v>
      </c>
      <c r="D590" s="330">
        <v>565</v>
      </c>
      <c r="E590" s="176">
        <f t="shared" si="58"/>
        <v>63086875.799999997</v>
      </c>
      <c r="F590" s="176">
        <f t="shared" si="59"/>
        <v>4766675</v>
      </c>
      <c r="G590" s="177">
        <f t="shared" si="54"/>
        <v>18882995.400000006</v>
      </c>
      <c r="H590" s="177">
        <f t="shared" si="55"/>
        <v>202344</v>
      </c>
      <c r="I590" s="354">
        <f t="shared" si="56"/>
        <v>0.7696349265460356</v>
      </c>
      <c r="J590" s="354">
        <f t="shared" si="57"/>
        <v>0.95927888381992499</v>
      </c>
    </row>
    <row r="591" spans="1:10" x14ac:dyDescent="0.25">
      <c r="A591" s="789" t="s">
        <v>851</v>
      </c>
      <c r="B591" s="328">
        <v>589</v>
      </c>
      <c r="C591" s="329">
        <v>24738.699999999993</v>
      </c>
      <c r="D591" s="330">
        <v>459</v>
      </c>
      <c r="E591" s="176">
        <f t="shared" si="58"/>
        <v>63111614.5</v>
      </c>
      <c r="F591" s="176">
        <f t="shared" si="59"/>
        <v>4767134</v>
      </c>
      <c r="G591" s="177">
        <f t="shared" si="54"/>
        <v>18858256.700000003</v>
      </c>
      <c r="H591" s="177">
        <f t="shared" si="55"/>
        <v>201885</v>
      </c>
      <c r="I591" s="354">
        <f t="shared" si="56"/>
        <v>0.76993672889899578</v>
      </c>
      <c r="J591" s="354">
        <f t="shared" si="57"/>
        <v>0.95937125617752717</v>
      </c>
    </row>
    <row r="592" spans="1:10" x14ac:dyDescent="0.25">
      <c r="A592" s="789" t="s">
        <v>851</v>
      </c>
      <c r="B592" s="328">
        <v>590</v>
      </c>
      <c r="C592" s="329">
        <v>28907.600000000006</v>
      </c>
      <c r="D592" s="330">
        <v>553</v>
      </c>
      <c r="E592" s="176">
        <f t="shared" si="58"/>
        <v>63140522.100000001</v>
      </c>
      <c r="F592" s="176">
        <f t="shared" si="59"/>
        <v>4767687</v>
      </c>
      <c r="G592" s="177">
        <f t="shared" si="54"/>
        <v>18829349.100000001</v>
      </c>
      <c r="H592" s="177">
        <f t="shared" si="55"/>
        <v>201332</v>
      </c>
      <c r="I592" s="354">
        <f t="shared" si="56"/>
        <v>0.77028939018266995</v>
      </c>
      <c r="J592" s="354">
        <f t="shared" si="57"/>
        <v>0.95948254574997605</v>
      </c>
    </row>
    <row r="593" spans="1:10" x14ac:dyDescent="0.25">
      <c r="A593" s="789" t="s">
        <v>851</v>
      </c>
      <c r="B593" s="328">
        <v>591</v>
      </c>
      <c r="C593" s="329">
        <v>30730.500000000007</v>
      </c>
      <c r="D593" s="330">
        <v>539</v>
      </c>
      <c r="E593" s="176">
        <f t="shared" si="58"/>
        <v>63171252.600000001</v>
      </c>
      <c r="F593" s="176">
        <f t="shared" si="59"/>
        <v>4768226</v>
      </c>
      <c r="G593" s="177">
        <f t="shared" si="54"/>
        <v>18798618.600000001</v>
      </c>
      <c r="H593" s="177">
        <f t="shared" si="55"/>
        <v>200793</v>
      </c>
      <c r="I593" s="354">
        <f t="shared" si="56"/>
        <v>0.77066429012517468</v>
      </c>
      <c r="J593" s="354">
        <f t="shared" si="57"/>
        <v>0.95959101786489442</v>
      </c>
    </row>
    <row r="594" spans="1:10" x14ac:dyDescent="0.25">
      <c r="A594" s="789" t="s">
        <v>851</v>
      </c>
      <c r="B594" s="328">
        <v>592</v>
      </c>
      <c r="C594" s="329">
        <v>31968.599999999991</v>
      </c>
      <c r="D594" s="330">
        <v>608</v>
      </c>
      <c r="E594" s="176">
        <f t="shared" si="58"/>
        <v>63203221.200000003</v>
      </c>
      <c r="F594" s="176">
        <f t="shared" si="59"/>
        <v>4768834</v>
      </c>
      <c r="G594" s="177">
        <f t="shared" si="54"/>
        <v>18766650</v>
      </c>
      <c r="H594" s="177">
        <f t="shared" si="55"/>
        <v>200185</v>
      </c>
      <c r="I594" s="354">
        <f t="shared" si="56"/>
        <v>0.77105429439786655</v>
      </c>
      <c r="J594" s="354">
        <f t="shared" si="57"/>
        <v>0.95971337602049822</v>
      </c>
    </row>
    <row r="595" spans="1:10" x14ac:dyDescent="0.25">
      <c r="A595" s="789" t="s">
        <v>851</v>
      </c>
      <c r="B595" s="328">
        <v>593</v>
      </c>
      <c r="C595" s="329">
        <v>20754.299999999996</v>
      </c>
      <c r="D595" s="330">
        <v>399</v>
      </c>
      <c r="E595" s="176">
        <f t="shared" si="58"/>
        <v>63223975.5</v>
      </c>
      <c r="F595" s="176">
        <f t="shared" si="59"/>
        <v>4769233</v>
      </c>
      <c r="G595" s="177">
        <f t="shared" si="54"/>
        <v>18745895.700000003</v>
      </c>
      <c r="H595" s="177">
        <f t="shared" si="55"/>
        <v>199786</v>
      </c>
      <c r="I595" s="354">
        <f t="shared" si="56"/>
        <v>0.77130748864712129</v>
      </c>
      <c r="J595" s="354">
        <f t="shared" si="57"/>
        <v>0.95979367356011314</v>
      </c>
    </row>
    <row r="596" spans="1:10" x14ac:dyDescent="0.25">
      <c r="A596" s="789" t="s">
        <v>851</v>
      </c>
      <c r="B596" s="328">
        <v>594</v>
      </c>
      <c r="C596" s="329">
        <v>36231.599999999991</v>
      </c>
      <c r="D596" s="330">
        <v>650</v>
      </c>
      <c r="E596" s="176">
        <f t="shared" si="58"/>
        <v>63260207.100000001</v>
      </c>
      <c r="F596" s="176">
        <f t="shared" si="59"/>
        <v>4769883</v>
      </c>
      <c r="G596" s="177">
        <f t="shared" si="54"/>
        <v>18709664.100000001</v>
      </c>
      <c r="H596" s="177">
        <f t="shared" si="55"/>
        <v>199136</v>
      </c>
      <c r="I596" s="354">
        <f t="shared" si="56"/>
        <v>0.77174949983329977</v>
      </c>
      <c r="J596" s="354">
        <f t="shared" si="57"/>
        <v>0.95992448408830799</v>
      </c>
    </row>
    <row r="597" spans="1:10" x14ac:dyDescent="0.25">
      <c r="A597" s="789" t="s">
        <v>851</v>
      </c>
      <c r="B597" s="328">
        <v>595</v>
      </c>
      <c r="C597" s="329">
        <v>31529.5</v>
      </c>
      <c r="D597" s="330">
        <v>568</v>
      </c>
      <c r="E597" s="176">
        <f t="shared" si="58"/>
        <v>63291736.600000001</v>
      </c>
      <c r="F597" s="176">
        <f t="shared" si="59"/>
        <v>4770451</v>
      </c>
      <c r="G597" s="177">
        <f t="shared" si="54"/>
        <v>18678134.600000001</v>
      </c>
      <c r="H597" s="177">
        <f t="shared" si="55"/>
        <v>198568</v>
      </c>
      <c r="I597" s="354">
        <f t="shared" si="56"/>
        <v>0.77213414725970675</v>
      </c>
      <c r="J597" s="354">
        <f t="shared" si="57"/>
        <v>0.96003879236525358</v>
      </c>
    </row>
    <row r="598" spans="1:10" x14ac:dyDescent="0.25">
      <c r="A598" s="789" t="s">
        <v>851</v>
      </c>
      <c r="B598" s="328">
        <v>596</v>
      </c>
      <c r="C598" s="329">
        <v>30992.600000000006</v>
      </c>
      <c r="D598" s="330">
        <v>577</v>
      </c>
      <c r="E598" s="176">
        <f t="shared" si="58"/>
        <v>63322729.200000003</v>
      </c>
      <c r="F598" s="176">
        <f t="shared" si="59"/>
        <v>4771028</v>
      </c>
      <c r="G598" s="177">
        <f t="shared" si="54"/>
        <v>18647142</v>
      </c>
      <c r="H598" s="177">
        <f t="shared" si="55"/>
        <v>197991</v>
      </c>
      <c r="I598" s="354">
        <f t="shared" si="56"/>
        <v>0.77251224471852042</v>
      </c>
      <c r="J598" s="354">
        <f t="shared" si="57"/>
        <v>0.96015491186489732</v>
      </c>
    </row>
    <row r="599" spans="1:10" x14ac:dyDescent="0.25">
      <c r="A599" s="789" t="s">
        <v>851</v>
      </c>
      <c r="B599" s="328">
        <v>597</v>
      </c>
      <c r="C599" s="329">
        <v>23277.1</v>
      </c>
      <c r="D599" s="330">
        <v>437</v>
      </c>
      <c r="E599" s="176">
        <f t="shared" si="58"/>
        <v>63346006.300000004</v>
      </c>
      <c r="F599" s="176">
        <f t="shared" si="59"/>
        <v>4771465</v>
      </c>
      <c r="G599" s="177">
        <f t="shared" si="54"/>
        <v>18623864.899999999</v>
      </c>
      <c r="H599" s="177">
        <f t="shared" si="55"/>
        <v>197554</v>
      </c>
      <c r="I599" s="354">
        <f t="shared" si="56"/>
        <v>0.77279621612971383</v>
      </c>
      <c r="J599" s="354">
        <f t="shared" si="57"/>
        <v>0.96024285678923749</v>
      </c>
    </row>
    <row r="600" spans="1:10" x14ac:dyDescent="0.25">
      <c r="A600" s="789" t="s">
        <v>851</v>
      </c>
      <c r="B600" s="328">
        <v>598</v>
      </c>
      <c r="C600" s="329">
        <v>25714.5</v>
      </c>
      <c r="D600" s="330">
        <v>472</v>
      </c>
      <c r="E600" s="176">
        <f t="shared" si="58"/>
        <v>63371720.800000004</v>
      </c>
      <c r="F600" s="176">
        <f t="shared" si="59"/>
        <v>4771937</v>
      </c>
      <c r="G600" s="177">
        <f t="shared" si="54"/>
        <v>18598150.399999999</v>
      </c>
      <c r="H600" s="177">
        <f t="shared" si="55"/>
        <v>197082</v>
      </c>
      <c r="I600" s="354">
        <f t="shared" si="56"/>
        <v>0.77310992285663127</v>
      </c>
      <c r="J600" s="354">
        <f t="shared" si="57"/>
        <v>0.96033784535740352</v>
      </c>
    </row>
    <row r="601" spans="1:10" x14ac:dyDescent="0.25">
      <c r="A601" s="789" t="s">
        <v>851</v>
      </c>
      <c r="B601" s="328">
        <v>599</v>
      </c>
      <c r="C601" s="329">
        <v>29948.100000000013</v>
      </c>
      <c r="D601" s="330">
        <v>557</v>
      </c>
      <c r="E601" s="176">
        <f t="shared" si="58"/>
        <v>63401668.900000006</v>
      </c>
      <c r="F601" s="176">
        <f t="shared" si="59"/>
        <v>4772494</v>
      </c>
      <c r="G601" s="177">
        <f t="shared" si="54"/>
        <v>18568202.299999997</v>
      </c>
      <c r="H601" s="177">
        <f t="shared" si="55"/>
        <v>196525</v>
      </c>
      <c r="I601" s="354">
        <f t="shared" si="56"/>
        <v>0.77347527782866643</v>
      </c>
      <c r="J601" s="354">
        <f t="shared" si="57"/>
        <v>0.96044993991771821</v>
      </c>
    </row>
    <row r="602" spans="1:10" x14ac:dyDescent="0.25">
      <c r="A602" s="789" t="s">
        <v>851</v>
      </c>
      <c r="B602" s="328">
        <v>600</v>
      </c>
      <c r="C602" s="329">
        <v>36595.799999999996</v>
      </c>
      <c r="D602" s="330">
        <v>711</v>
      </c>
      <c r="E602" s="176">
        <f t="shared" si="58"/>
        <v>63438264.700000003</v>
      </c>
      <c r="F602" s="176">
        <f t="shared" si="59"/>
        <v>4773205</v>
      </c>
      <c r="G602" s="177">
        <f t="shared" si="54"/>
        <v>18531606.5</v>
      </c>
      <c r="H602" s="177">
        <f t="shared" si="55"/>
        <v>195814</v>
      </c>
      <c r="I602" s="354">
        <f t="shared" si="56"/>
        <v>0.77392173211076121</v>
      </c>
      <c r="J602" s="354">
        <f t="shared" si="57"/>
        <v>0.96059302651086664</v>
      </c>
    </row>
    <row r="603" spans="1:10" x14ac:dyDescent="0.25">
      <c r="A603" s="789" t="s">
        <v>851</v>
      </c>
      <c r="B603" s="328">
        <v>601</v>
      </c>
      <c r="C603" s="329">
        <v>31247.399999999994</v>
      </c>
      <c r="D603" s="330">
        <v>581</v>
      </c>
      <c r="E603" s="176">
        <f t="shared" si="58"/>
        <v>63469512.100000001</v>
      </c>
      <c r="F603" s="176">
        <f t="shared" si="59"/>
        <v>4773786</v>
      </c>
      <c r="G603" s="177">
        <f t="shared" si="54"/>
        <v>18500359.100000001</v>
      </c>
      <c r="H603" s="177">
        <f t="shared" si="55"/>
        <v>195233</v>
      </c>
      <c r="I603" s="354">
        <f t="shared" si="56"/>
        <v>0.7743029380287717</v>
      </c>
      <c r="J603" s="354">
        <f t="shared" si="57"/>
        <v>0.96070995099837608</v>
      </c>
    </row>
    <row r="604" spans="1:10" x14ac:dyDescent="0.25">
      <c r="A604" s="789" t="s">
        <v>851</v>
      </c>
      <c r="B604" s="328">
        <v>602</v>
      </c>
      <c r="C604" s="329">
        <v>31903.100000000002</v>
      </c>
      <c r="D604" s="330">
        <v>591</v>
      </c>
      <c r="E604" s="176">
        <f t="shared" si="58"/>
        <v>63501415.200000003</v>
      </c>
      <c r="F604" s="176">
        <f t="shared" si="59"/>
        <v>4774377</v>
      </c>
      <c r="G604" s="177">
        <f t="shared" si="54"/>
        <v>18468456</v>
      </c>
      <c r="H604" s="177">
        <f t="shared" si="55"/>
        <v>194642</v>
      </c>
      <c r="I604" s="354">
        <f t="shared" si="56"/>
        <v>0.77469214322737645</v>
      </c>
      <c r="J604" s="354">
        <f t="shared" si="57"/>
        <v>0.96082888795555021</v>
      </c>
    </row>
    <row r="605" spans="1:10" x14ac:dyDescent="0.25">
      <c r="A605" s="789" t="s">
        <v>851</v>
      </c>
      <c r="B605" s="328">
        <v>603</v>
      </c>
      <c r="C605" s="329">
        <v>20498.299999999996</v>
      </c>
      <c r="D605" s="330">
        <v>394</v>
      </c>
      <c r="E605" s="176">
        <f t="shared" si="58"/>
        <v>63521913.5</v>
      </c>
      <c r="F605" s="176">
        <f t="shared" si="59"/>
        <v>4774771</v>
      </c>
      <c r="G605" s="177">
        <f t="shared" si="54"/>
        <v>18447957.700000003</v>
      </c>
      <c r="H605" s="177">
        <f t="shared" si="55"/>
        <v>194248</v>
      </c>
      <c r="I605" s="354">
        <f t="shared" si="56"/>
        <v>0.77494221437790911</v>
      </c>
      <c r="J605" s="354">
        <f t="shared" si="57"/>
        <v>0.9609081792603329</v>
      </c>
    </row>
    <row r="606" spans="1:10" x14ac:dyDescent="0.25">
      <c r="A606" s="789" t="s">
        <v>851</v>
      </c>
      <c r="B606" s="328">
        <v>604</v>
      </c>
      <c r="C606" s="329">
        <v>33216.699999999997</v>
      </c>
      <c r="D606" s="330">
        <v>624</v>
      </c>
      <c r="E606" s="176">
        <f t="shared" si="58"/>
        <v>63555130.200000003</v>
      </c>
      <c r="F606" s="176">
        <f t="shared" si="59"/>
        <v>4775395</v>
      </c>
      <c r="G606" s="177">
        <f t="shared" si="54"/>
        <v>18414741</v>
      </c>
      <c r="H606" s="177">
        <f t="shared" si="55"/>
        <v>193624</v>
      </c>
      <c r="I606" s="354">
        <f t="shared" si="56"/>
        <v>0.77534744497683195</v>
      </c>
      <c r="J606" s="354">
        <f t="shared" si="57"/>
        <v>0.96103375736739993</v>
      </c>
    </row>
    <row r="607" spans="1:10" x14ac:dyDescent="0.25">
      <c r="A607" s="789" t="s">
        <v>851</v>
      </c>
      <c r="B607" s="328">
        <v>605</v>
      </c>
      <c r="C607" s="329">
        <v>21170.600000000002</v>
      </c>
      <c r="D607" s="330">
        <v>390</v>
      </c>
      <c r="E607" s="176">
        <f t="shared" si="58"/>
        <v>63576300.800000004</v>
      </c>
      <c r="F607" s="176">
        <f t="shared" si="59"/>
        <v>4775785</v>
      </c>
      <c r="G607" s="177">
        <f t="shared" si="54"/>
        <v>18393570.399999999</v>
      </c>
      <c r="H607" s="177">
        <f t="shared" si="55"/>
        <v>193234</v>
      </c>
      <c r="I607" s="354">
        <f t="shared" si="56"/>
        <v>0.77560571792139166</v>
      </c>
      <c r="J607" s="354">
        <f t="shared" si="57"/>
        <v>0.9611122436843168</v>
      </c>
    </row>
    <row r="608" spans="1:10" x14ac:dyDescent="0.25">
      <c r="A608" s="789" t="s">
        <v>851</v>
      </c>
      <c r="B608" s="328">
        <v>606</v>
      </c>
      <c r="C608" s="329">
        <v>21207.899999999998</v>
      </c>
      <c r="D608" s="330">
        <v>407</v>
      </c>
      <c r="E608" s="176">
        <f t="shared" si="58"/>
        <v>63597508.700000003</v>
      </c>
      <c r="F608" s="176">
        <f t="shared" si="59"/>
        <v>4776192</v>
      </c>
      <c r="G608" s="177">
        <f t="shared" si="54"/>
        <v>18372362.5</v>
      </c>
      <c r="H608" s="177">
        <f t="shared" si="55"/>
        <v>192827</v>
      </c>
      <c r="I608" s="354">
        <f t="shared" si="56"/>
        <v>0.77586444591119474</v>
      </c>
      <c r="J608" s="354">
        <f t="shared" si="57"/>
        <v>0.96119415119966334</v>
      </c>
    </row>
    <row r="609" spans="1:10" x14ac:dyDescent="0.25">
      <c r="A609" s="789" t="s">
        <v>851</v>
      </c>
      <c r="B609" s="328">
        <v>607</v>
      </c>
      <c r="C609" s="329">
        <v>30954.599999999995</v>
      </c>
      <c r="D609" s="330">
        <v>565</v>
      </c>
      <c r="E609" s="176">
        <f t="shared" si="58"/>
        <v>63628463.300000004</v>
      </c>
      <c r="F609" s="176">
        <f t="shared" si="59"/>
        <v>4776757</v>
      </c>
      <c r="G609" s="177">
        <f t="shared" si="54"/>
        <v>18341407.899999999</v>
      </c>
      <c r="H609" s="177">
        <f t="shared" si="55"/>
        <v>192262</v>
      </c>
      <c r="I609" s="354">
        <f t="shared" si="56"/>
        <v>0.77624207978504178</v>
      </c>
      <c r="J609" s="354">
        <f t="shared" si="57"/>
        <v>0.96130785573570965</v>
      </c>
    </row>
    <row r="610" spans="1:10" x14ac:dyDescent="0.25">
      <c r="A610" s="789" t="s">
        <v>851</v>
      </c>
      <c r="B610" s="328">
        <v>608</v>
      </c>
      <c r="C610" s="329">
        <v>30395.7</v>
      </c>
      <c r="D610" s="330">
        <v>566</v>
      </c>
      <c r="E610" s="176">
        <f t="shared" si="58"/>
        <v>63658859.000000007</v>
      </c>
      <c r="F610" s="176">
        <f t="shared" si="59"/>
        <v>4777323</v>
      </c>
      <c r="G610" s="177">
        <f t="shared" si="54"/>
        <v>18311012.199999996</v>
      </c>
      <c r="H610" s="177">
        <f t="shared" si="55"/>
        <v>191696</v>
      </c>
      <c r="I610" s="354">
        <f t="shared" si="56"/>
        <v>0.776612895299999</v>
      </c>
      <c r="J610" s="354">
        <f t="shared" si="57"/>
        <v>0.96142176151872227</v>
      </c>
    </row>
    <row r="611" spans="1:10" x14ac:dyDescent="0.25">
      <c r="A611" s="789" t="s">
        <v>851</v>
      </c>
      <c r="B611" s="328">
        <v>609</v>
      </c>
      <c r="C611" s="329">
        <v>31059.9</v>
      </c>
      <c r="D611" s="330">
        <v>594</v>
      </c>
      <c r="E611" s="176">
        <f t="shared" si="58"/>
        <v>63689918.900000006</v>
      </c>
      <c r="F611" s="176">
        <f t="shared" si="59"/>
        <v>4777917</v>
      </c>
      <c r="G611" s="177">
        <f t="shared" si="54"/>
        <v>18279952.299999997</v>
      </c>
      <c r="H611" s="177">
        <f t="shared" si="55"/>
        <v>191102</v>
      </c>
      <c r="I611" s="354">
        <f t="shared" si="56"/>
        <v>0.77699181379218762</v>
      </c>
      <c r="J611" s="354">
        <f t="shared" si="57"/>
        <v>0.96154130221679568</v>
      </c>
    </row>
    <row r="612" spans="1:10" x14ac:dyDescent="0.25">
      <c r="A612" s="789" t="s">
        <v>851</v>
      </c>
      <c r="B612" s="328">
        <v>610</v>
      </c>
      <c r="C612" s="329">
        <v>37208.699999999997</v>
      </c>
      <c r="D612" s="330">
        <v>668</v>
      </c>
      <c r="E612" s="176">
        <f t="shared" si="58"/>
        <v>63727127.600000009</v>
      </c>
      <c r="F612" s="176">
        <f t="shared" si="59"/>
        <v>4778585</v>
      </c>
      <c r="G612" s="177">
        <f t="shared" si="54"/>
        <v>18242743.599999994</v>
      </c>
      <c r="H612" s="177">
        <f t="shared" si="55"/>
        <v>190434</v>
      </c>
      <c r="I612" s="354">
        <f t="shared" si="56"/>
        <v>0.77744574521180909</v>
      </c>
      <c r="J612" s="354">
        <f t="shared" si="57"/>
        <v>0.96167573519038663</v>
      </c>
    </row>
    <row r="613" spans="1:10" x14ac:dyDescent="0.25">
      <c r="A613" s="789" t="s">
        <v>851</v>
      </c>
      <c r="B613" s="328">
        <v>611</v>
      </c>
      <c r="C613" s="329">
        <v>21383.899999999998</v>
      </c>
      <c r="D613" s="330">
        <v>375</v>
      </c>
      <c r="E613" s="176">
        <f t="shared" si="58"/>
        <v>63748511.500000007</v>
      </c>
      <c r="F613" s="176">
        <f t="shared" si="59"/>
        <v>4778960</v>
      </c>
      <c r="G613" s="177">
        <f t="shared" si="54"/>
        <v>18221359.699999996</v>
      </c>
      <c r="H613" s="177">
        <f t="shared" si="55"/>
        <v>190059</v>
      </c>
      <c r="I613" s="354">
        <f t="shared" si="56"/>
        <v>0.77770662033198368</v>
      </c>
      <c r="J613" s="354">
        <f t="shared" si="57"/>
        <v>0.96175120280280679</v>
      </c>
    </row>
    <row r="614" spans="1:10" x14ac:dyDescent="0.25">
      <c r="A614" s="789" t="s">
        <v>851</v>
      </c>
      <c r="B614" s="328">
        <v>612</v>
      </c>
      <c r="C614" s="329">
        <v>26924.699999999993</v>
      </c>
      <c r="D614" s="330">
        <v>502</v>
      </c>
      <c r="E614" s="176">
        <f t="shared" si="58"/>
        <v>63775436.20000001</v>
      </c>
      <c r="F614" s="176">
        <f t="shared" si="59"/>
        <v>4779462</v>
      </c>
      <c r="G614" s="177">
        <f t="shared" si="54"/>
        <v>18194434.999999993</v>
      </c>
      <c r="H614" s="177">
        <f t="shared" si="55"/>
        <v>189557</v>
      </c>
      <c r="I614" s="354">
        <f t="shared" si="56"/>
        <v>0.77803509102012602</v>
      </c>
      <c r="J614" s="354">
        <f t="shared" si="57"/>
        <v>0.96185222877996646</v>
      </c>
    </row>
    <row r="615" spans="1:10" x14ac:dyDescent="0.25">
      <c r="A615" s="789" t="s">
        <v>851</v>
      </c>
      <c r="B615" s="328">
        <v>613</v>
      </c>
      <c r="C615" s="329">
        <v>25744.800000000007</v>
      </c>
      <c r="D615" s="330">
        <v>458</v>
      </c>
      <c r="E615" s="176">
        <f t="shared" si="58"/>
        <v>63801181.000000007</v>
      </c>
      <c r="F615" s="176">
        <f t="shared" si="59"/>
        <v>4779920</v>
      </c>
      <c r="G615" s="177">
        <f t="shared" si="54"/>
        <v>18168690.199999996</v>
      </c>
      <c r="H615" s="177">
        <f t="shared" si="55"/>
        <v>189099</v>
      </c>
      <c r="I615" s="354">
        <f t="shared" si="56"/>
        <v>0.77834916739505633</v>
      </c>
      <c r="J615" s="354">
        <f t="shared" si="57"/>
        <v>0.9619443998906021</v>
      </c>
    </row>
    <row r="616" spans="1:10" x14ac:dyDescent="0.25">
      <c r="A616" s="789" t="s">
        <v>851</v>
      </c>
      <c r="B616" s="328">
        <v>614</v>
      </c>
      <c r="C616" s="329">
        <v>24559.599999999995</v>
      </c>
      <c r="D616" s="330">
        <v>458</v>
      </c>
      <c r="E616" s="176">
        <f t="shared" si="58"/>
        <v>63825740.600000009</v>
      </c>
      <c r="F616" s="176">
        <f t="shared" si="59"/>
        <v>4780378</v>
      </c>
      <c r="G616" s="177">
        <f t="shared" si="54"/>
        <v>18144130.599999994</v>
      </c>
      <c r="H616" s="177">
        <f t="shared" si="55"/>
        <v>188641</v>
      </c>
      <c r="I616" s="354">
        <f t="shared" si="56"/>
        <v>0.77864878479887145</v>
      </c>
      <c r="J616" s="354">
        <f t="shared" si="57"/>
        <v>0.96203657100123785</v>
      </c>
    </row>
    <row r="617" spans="1:10" x14ac:dyDescent="0.25">
      <c r="A617" s="789" t="s">
        <v>851</v>
      </c>
      <c r="B617" s="328">
        <v>615</v>
      </c>
      <c r="C617" s="329">
        <v>27675.899999999994</v>
      </c>
      <c r="D617" s="330">
        <v>495</v>
      </c>
      <c r="E617" s="176">
        <f t="shared" si="58"/>
        <v>63853416.500000007</v>
      </c>
      <c r="F617" s="176">
        <f t="shared" si="59"/>
        <v>4780873</v>
      </c>
      <c r="G617" s="177">
        <f t="shared" si="54"/>
        <v>18116454.699999996</v>
      </c>
      <c r="H617" s="177">
        <f t="shared" si="55"/>
        <v>188146</v>
      </c>
      <c r="I617" s="354">
        <f t="shared" si="56"/>
        <v>0.77898641982982653</v>
      </c>
      <c r="J617" s="354">
        <f t="shared" si="57"/>
        <v>0.96213618824963232</v>
      </c>
    </row>
    <row r="618" spans="1:10" x14ac:dyDescent="0.25">
      <c r="A618" s="789" t="s">
        <v>851</v>
      </c>
      <c r="B618" s="328">
        <v>616</v>
      </c>
      <c r="C618" s="329">
        <v>21562.299999999996</v>
      </c>
      <c r="D618" s="330">
        <v>392</v>
      </c>
      <c r="E618" s="176">
        <f t="shared" si="58"/>
        <v>63874978.800000004</v>
      </c>
      <c r="F618" s="176">
        <f t="shared" si="59"/>
        <v>4781265</v>
      </c>
      <c r="G618" s="177">
        <f t="shared" si="54"/>
        <v>18094892.399999999</v>
      </c>
      <c r="H618" s="177">
        <f t="shared" si="55"/>
        <v>187754</v>
      </c>
      <c r="I618" s="354">
        <f t="shared" si="56"/>
        <v>0.77924947135942313</v>
      </c>
      <c r="J618" s="354">
        <f t="shared" si="57"/>
        <v>0.96221507706048215</v>
      </c>
    </row>
    <row r="619" spans="1:10" x14ac:dyDescent="0.25">
      <c r="A619" s="789" t="s">
        <v>851</v>
      </c>
      <c r="B619" s="328">
        <v>617</v>
      </c>
      <c r="C619" s="329">
        <v>22211.399999999998</v>
      </c>
      <c r="D619" s="330">
        <v>399</v>
      </c>
      <c r="E619" s="176">
        <f t="shared" si="58"/>
        <v>63897190.200000003</v>
      </c>
      <c r="F619" s="176">
        <f t="shared" si="59"/>
        <v>4781664</v>
      </c>
      <c r="G619" s="177">
        <f t="shared" si="54"/>
        <v>18072681</v>
      </c>
      <c r="H619" s="177">
        <f t="shared" si="55"/>
        <v>187355</v>
      </c>
      <c r="I619" s="354">
        <f t="shared" si="56"/>
        <v>0.779520441652225</v>
      </c>
      <c r="J619" s="354">
        <f t="shared" si="57"/>
        <v>0.96229537460009718</v>
      </c>
    </row>
    <row r="620" spans="1:10" x14ac:dyDescent="0.25">
      <c r="A620" s="789" t="s">
        <v>851</v>
      </c>
      <c r="B620" s="328">
        <v>618</v>
      </c>
      <c r="C620" s="329">
        <v>27190.200000000004</v>
      </c>
      <c r="D620" s="330">
        <v>489</v>
      </c>
      <c r="E620" s="176">
        <f t="shared" si="58"/>
        <v>63924380.400000006</v>
      </c>
      <c r="F620" s="176">
        <f t="shared" si="59"/>
        <v>4782153</v>
      </c>
      <c r="G620" s="177">
        <f t="shared" si="54"/>
        <v>18045490.799999997</v>
      </c>
      <c r="H620" s="177">
        <f t="shared" si="55"/>
        <v>186866</v>
      </c>
      <c r="I620" s="354">
        <f t="shared" si="56"/>
        <v>0.77985215133533115</v>
      </c>
      <c r="J620" s="354">
        <f t="shared" si="57"/>
        <v>0.96239378436669287</v>
      </c>
    </row>
    <row r="621" spans="1:10" x14ac:dyDescent="0.25">
      <c r="A621" s="789" t="s">
        <v>851</v>
      </c>
      <c r="B621" s="328">
        <v>619</v>
      </c>
      <c r="C621" s="329">
        <v>19804.8</v>
      </c>
      <c r="D621" s="330">
        <v>346</v>
      </c>
      <c r="E621" s="176">
        <f t="shared" si="58"/>
        <v>63944185.200000003</v>
      </c>
      <c r="F621" s="176">
        <f t="shared" si="59"/>
        <v>4782499</v>
      </c>
      <c r="G621" s="177">
        <f t="shared" si="54"/>
        <v>18025686</v>
      </c>
      <c r="H621" s="177">
        <f t="shared" si="55"/>
        <v>186520</v>
      </c>
      <c r="I621" s="354">
        <f t="shared" si="56"/>
        <v>0.78009376206022396</v>
      </c>
      <c r="J621" s="354">
        <f t="shared" si="57"/>
        <v>0.96246341581708583</v>
      </c>
    </row>
    <row r="622" spans="1:10" x14ac:dyDescent="0.25">
      <c r="A622" s="789" t="s">
        <v>851</v>
      </c>
      <c r="B622" s="328">
        <v>620</v>
      </c>
      <c r="C622" s="329">
        <v>24796</v>
      </c>
      <c r="D622" s="330">
        <v>449</v>
      </c>
      <c r="E622" s="176">
        <f t="shared" si="58"/>
        <v>63968981.200000003</v>
      </c>
      <c r="F622" s="176">
        <f t="shared" si="59"/>
        <v>4782948</v>
      </c>
      <c r="G622" s="177">
        <f t="shared" si="54"/>
        <v>18000890</v>
      </c>
      <c r="H622" s="177">
        <f t="shared" si="55"/>
        <v>186071</v>
      </c>
      <c r="I622" s="354">
        <f t="shared" si="56"/>
        <v>0.78039626345051527</v>
      </c>
      <c r="J622" s="354">
        <f t="shared" si="57"/>
        <v>0.96255377570502343</v>
      </c>
    </row>
    <row r="623" spans="1:10" x14ac:dyDescent="0.25">
      <c r="A623" s="789" t="s">
        <v>851</v>
      </c>
      <c r="B623" s="328">
        <v>621</v>
      </c>
      <c r="C623" s="329">
        <v>26080.399999999998</v>
      </c>
      <c r="D623" s="330">
        <v>464</v>
      </c>
      <c r="E623" s="176">
        <f t="shared" si="58"/>
        <v>63995061.600000001</v>
      </c>
      <c r="F623" s="176">
        <f t="shared" si="59"/>
        <v>4783412</v>
      </c>
      <c r="G623" s="177">
        <f t="shared" si="54"/>
        <v>17974809.600000001</v>
      </c>
      <c r="H623" s="177">
        <f t="shared" si="55"/>
        <v>185607</v>
      </c>
      <c r="I623" s="354">
        <f t="shared" si="56"/>
        <v>0.78071443401267659</v>
      </c>
      <c r="J623" s="354">
        <f t="shared" si="57"/>
        <v>0.96264715429745795</v>
      </c>
    </row>
    <row r="624" spans="1:10" x14ac:dyDescent="0.25">
      <c r="A624" s="789" t="s">
        <v>851</v>
      </c>
      <c r="B624" s="328">
        <v>622</v>
      </c>
      <c r="C624" s="329">
        <v>30476.100000000006</v>
      </c>
      <c r="D624" s="330">
        <v>553</v>
      </c>
      <c r="E624" s="176">
        <f t="shared" si="58"/>
        <v>64025537.700000003</v>
      </c>
      <c r="F624" s="176">
        <f t="shared" si="59"/>
        <v>4783965</v>
      </c>
      <c r="G624" s="177">
        <f t="shared" si="54"/>
        <v>17944333.5</v>
      </c>
      <c r="H624" s="177">
        <f t="shared" si="55"/>
        <v>185054</v>
      </c>
      <c r="I624" s="354">
        <f t="shared" si="56"/>
        <v>0.78108623037582614</v>
      </c>
      <c r="J624" s="354">
        <f t="shared" si="57"/>
        <v>0.96275844386990672</v>
      </c>
    </row>
    <row r="625" spans="1:10" x14ac:dyDescent="0.25">
      <c r="A625" s="789" t="s">
        <v>851</v>
      </c>
      <c r="B625" s="328">
        <v>623</v>
      </c>
      <c r="C625" s="329">
        <v>26787.100000000002</v>
      </c>
      <c r="D625" s="330">
        <v>497</v>
      </c>
      <c r="E625" s="176">
        <f t="shared" si="58"/>
        <v>64052324.800000004</v>
      </c>
      <c r="F625" s="176">
        <f t="shared" si="59"/>
        <v>4784462</v>
      </c>
      <c r="G625" s="177">
        <f t="shared" si="54"/>
        <v>17917546.399999999</v>
      </c>
      <c r="H625" s="177">
        <f t="shared" si="55"/>
        <v>184557</v>
      </c>
      <c r="I625" s="354">
        <f t="shared" si="56"/>
        <v>0.78141302239840538</v>
      </c>
      <c r="J625" s="354">
        <f t="shared" si="57"/>
        <v>0.96285846361223415</v>
      </c>
    </row>
    <row r="626" spans="1:10" x14ac:dyDescent="0.25">
      <c r="A626" s="789" t="s">
        <v>851</v>
      </c>
      <c r="B626" s="328">
        <v>624</v>
      </c>
      <c r="C626" s="329">
        <v>20590.700000000004</v>
      </c>
      <c r="D626" s="330">
        <v>366</v>
      </c>
      <c r="E626" s="176">
        <f t="shared" si="58"/>
        <v>64072915.500000007</v>
      </c>
      <c r="F626" s="176">
        <f t="shared" si="59"/>
        <v>4784828</v>
      </c>
      <c r="G626" s="177">
        <f t="shared" si="54"/>
        <v>17896955.699999996</v>
      </c>
      <c r="H626" s="177">
        <f t="shared" si="55"/>
        <v>184191</v>
      </c>
      <c r="I626" s="354">
        <f t="shared" si="56"/>
        <v>0.78166422079238307</v>
      </c>
      <c r="J626" s="354">
        <f t="shared" si="57"/>
        <v>0.96293212000195616</v>
      </c>
    </row>
    <row r="627" spans="1:10" x14ac:dyDescent="0.25">
      <c r="A627" s="789" t="s">
        <v>851</v>
      </c>
      <c r="B627" s="328">
        <v>625</v>
      </c>
      <c r="C627" s="329">
        <v>23123.699999999997</v>
      </c>
      <c r="D627" s="330">
        <v>431</v>
      </c>
      <c r="E627" s="176">
        <f t="shared" si="58"/>
        <v>64096039.20000001</v>
      </c>
      <c r="F627" s="176">
        <f t="shared" si="59"/>
        <v>4785259</v>
      </c>
      <c r="G627" s="177">
        <f t="shared" si="54"/>
        <v>17873831.999999993</v>
      </c>
      <c r="H627" s="177">
        <f t="shared" si="55"/>
        <v>183760</v>
      </c>
      <c r="I627" s="354">
        <f t="shared" si="56"/>
        <v>0.78194632078426407</v>
      </c>
      <c r="J627" s="354">
        <f t="shared" si="57"/>
        <v>0.96301885744449756</v>
      </c>
    </row>
    <row r="628" spans="1:10" x14ac:dyDescent="0.25">
      <c r="A628" s="789" t="s">
        <v>851</v>
      </c>
      <c r="B628" s="328">
        <v>626</v>
      </c>
      <c r="C628" s="329">
        <v>24409.799999999996</v>
      </c>
      <c r="D628" s="330">
        <v>428</v>
      </c>
      <c r="E628" s="176">
        <f t="shared" si="58"/>
        <v>64120449.000000007</v>
      </c>
      <c r="F628" s="176">
        <f t="shared" si="59"/>
        <v>4785687</v>
      </c>
      <c r="G628" s="177">
        <f t="shared" si="54"/>
        <v>17849422.199999996</v>
      </c>
      <c r="H628" s="177">
        <f t="shared" si="55"/>
        <v>183332</v>
      </c>
      <c r="I628" s="354">
        <f t="shared" si="56"/>
        <v>0.78224411068734245</v>
      </c>
      <c r="J628" s="354">
        <f t="shared" si="57"/>
        <v>0.96310499114613968</v>
      </c>
    </row>
    <row r="629" spans="1:10" x14ac:dyDescent="0.25">
      <c r="A629" s="789" t="s">
        <v>851</v>
      </c>
      <c r="B629" s="328">
        <v>627</v>
      </c>
      <c r="C629" s="329">
        <v>19433.600000000002</v>
      </c>
      <c r="D629" s="330">
        <v>352</v>
      </c>
      <c r="E629" s="176">
        <f t="shared" si="58"/>
        <v>64139882.600000009</v>
      </c>
      <c r="F629" s="176">
        <f t="shared" si="59"/>
        <v>4786039</v>
      </c>
      <c r="G629" s="177">
        <f t="shared" si="54"/>
        <v>17829988.599999994</v>
      </c>
      <c r="H629" s="177">
        <f t="shared" si="55"/>
        <v>182980</v>
      </c>
      <c r="I629" s="354">
        <f t="shared" si="56"/>
        <v>0.78248119291908813</v>
      </c>
      <c r="J629" s="354">
        <f t="shared" si="57"/>
        <v>0.96317583007833141</v>
      </c>
    </row>
    <row r="630" spans="1:10" x14ac:dyDescent="0.25">
      <c r="A630" s="789" t="s">
        <v>851</v>
      </c>
      <c r="B630" s="328">
        <v>628</v>
      </c>
      <c r="C630" s="329">
        <v>28257.399999999998</v>
      </c>
      <c r="D630" s="330">
        <v>492</v>
      </c>
      <c r="E630" s="176">
        <f t="shared" si="58"/>
        <v>64168140.000000007</v>
      </c>
      <c r="F630" s="176">
        <f t="shared" si="59"/>
        <v>4786531</v>
      </c>
      <c r="G630" s="177">
        <f t="shared" si="54"/>
        <v>17801731.199999996</v>
      </c>
      <c r="H630" s="177">
        <f t="shared" si="55"/>
        <v>182488</v>
      </c>
      <c r="I630" s="354">
        <f t="shared" si="56"/>
        <v>0.78282592201999224</v>
      </c>
      <c r="J630" s="354">
        <f t="shared" si="57"/>
        <v>0.96327484358582649</v>
      </c>
    </row>
    <row r="631" spans="1:10" x14ac:dyDescent="0.25">
      <c r="A631" s="789" t="s">
        <v>851</v>
      </c>
      <c r="B631" s="328">
        <v>629</v>
      </c>
      <c r="C631" s="329">
        <v>29560.200000000004</v>
      </c>
      <c r="D631" s="330">
        <v>501</v>
      </c>
      <c r="E631" s="176">
        <f t="shared" si="58"/>
        <v>64197700.20000001</v>
      </c>
      <c r="F631" s="176">
        <f t="shared" si="59"/>
        <v>4787032</v>
      </c>
      <c r="G631" s="177">
        <f t="shared" si="54"/>
        <v>17772170.999999993</v>
      </c>
      <c r="H631" s="177">
        <f t="shared" si="55"/>
        <v>181987</v>
      </c>
      <c r="I631" s="354">
        <f t="shared" si="56"/>
        <v>0.7831865447654871</v>
      </c>
      <c r="J631" s="354">
        <f t="shared" si="57"/>
        <v>0.96337566831601973</v>
      </c>
    </row>
    <row r="632" spans="1:10" x14ac:dyDescent="0.25">
      <c r="A632" s="789" t="s">
        <v>851</v>
      </c>
      <c r="B632" s="328">
        <v>630</v>
      </c>
      <c r="C632" s="329">
        <v>25826.9</v>
      </c>
      <c r="D632" s="330">
        <v>465</v>
      </c>
      <c r="E632" s="176">
        <f t="shared" si="58"/>
        <v>64223527.100000009</v>
      </c>
      <c r="F632" s="176">
        <f t="shared" si="59"/>
        <v>4787497</v>
      </c>
      <c r="G632" s="177">
        <f t="shared" si="54"/>
        <v>17746344.099999994</v>
      </c>
      <c r="H632" s="177">
        <f t="shared" si="55"/>
        <v>181522</v>
      </c>
      <c r="I632" s="354">
        <f t="shared" si="56"/>
        <v>0.78350162272793722</v>
      </c>
      <c r="J632" s="354">
        <f t="shared" si="57"/>
        <v>0.96346924815542057</v>
      </c>
    </row>
    <row r="633" spans="1:10" x14ac:dyDescent="0.25">
      <c r="A633" s="789" t="s">
        <v>851</v>
      </c>
      <c r="B633" s="328">
        <v>631</v>
      </c>
      <c r="C633" s="329">
        <v>35333.799999999996</v>
      </c>
      <c r="D633" s="330">
        <v>637</v>
      </c>
      <c r="E633" s="176">
        <f t="shared" si="58"/>
        <v>64258860.900000006</v>
      </c>
      <c r="F633" s="176">
        <f t="shared" si="59"/>
        <v>4788134</v>
      </c>
      <c r="G633" s="177">
        <f t="shared" si="54"/>
        <v>17711010.299999997</v>
      </c>
      <c r="H633" s="177">
        <f t="shared" si="55"/>
        <v>180885</v>
      </c>
      <c r="I633" s="354">
        <f t="shared" si="56"/>
        <v>0.78393268110930014</v>
      </c>
      <c r="J633" s="354">
        <f t="shared" si="57"/>
        <v>0.96359744247305157</v>
      </c>
    </row>
    <row r="634" spans="1:10" x14ac:dyDescent="0.25">
      <c r="A634" s="789" t="s">
        <v>851</v>
      </c>
      <c r="B634" s="328">
        <v>632</v>
      </c>
      <c r="C634" s="329">
        <v>32856.5</v>
      </c>
      <c r="D634" s="330">
        <v>583</v>
      </c>
      <c r="E634" s="176">
        <f t="shared" si="58"/>
        <v>64291717.400000006</v>
      </c>
      <c r="F634" s="176">
        <f t="shared" si="59"/>
        <v>4788717</v>
      </c>
      <c r="G634" s="177">
        <f t="shared" si="54"/>
        <v>17678153.799999997</v>
      </c>
      <c r="H634" s="177">
        <f t="shared" si="55"/>
        <v>180302</v>
      </c>
      <c r="I634" s="354">
        <f t="shared" si="56"/>
        <v>0.78433351741072399</v>
      </c>
      <c r="J634" s="354">
        <f t="shared" si="57"/>
        <v>0.96371476945449397</v>
      </c>
    </row>
    <row r="635" spans="1:10" x14ac:dyDescent="0.25">
      <c r="A635" s="789" t="s">
        <v>851</v>
      </c>
      <c r="B635" s="328">
        <v>633</v>
      </c>
      <c r="C635" s="329">
        <v>29748.5</v>
      </c>
      <c r="D635" s="330">
        <v>505</v>
      </c>
      <c r="E635" s="176">
        <f t="shared" si="58"/>
        <v>64321465.900000006</v>
      </c>
      <c r="F635" s="176">
        <f t="shared" si="59"/>
        <v>4789222</v>
      </c>
      <c r="G635" s="177">
        <f t="shared" si="54"/>
        <v>17648405.299999997</v>
      </c>
      <c r="H635" s="177">
        <f t="shared" si="55"/>
        <v>179797</v>
      </c>
      <c r="I635" s="354">
        <f t="shared" si="56"/>
        <v>0.78469643734172423</v>
      </c>
      <c r="J635" s="354">
        <f t="shared" si="57"/>
        <v>0.96381639917255302</v>
      </c>
    </row>
    <row r="636" spans="1:10" x14ac:dyDescent="0.25">
      <c r="A636" s="789" t="s">
        <v>851</v>
      </c>
      <c r="B636" s="328">
        <v>634</v>
      </c>
      <c r="C636" s="329">
        <v>26628.3</v>
      </c>
      <c r="D636" s="330">
        <v>496</v>
      </c>
      <c r="E636" s="176">
        <f t="shared" si="58"/>
        <v>64348094.200000003</v>
      </c>
      <c r="F636" s="176">
        <f t="shared" si="59"/>
        <v>4789718</v>
      </c>
      <c r="G636" s="177">
        <f t="shared" si="54"/>
        <v>17621777</v>
      </c>
      <c r="H636" s="177">
        <f t="shared" si="55"/>
        <v>179301</v>
      </c>
      <c r="I636" s="354">
        <f t="shared" si="56"/>
        <v>0.78502129206712723</v>
      </c>
      <c r="J636" s="354">
        <f t="shared" si="57"/>
        <v>0.96391621766791391</v>
      </c>
    </row>
    <row r="637" spans="1:10" x14ac:dyDescent="0.25">
      <c r="A637" s="789" t="s">
        <v>851</v>
      </c>
      <c r="B637" s="328">
        <v>635</v>
      </c>
      <c r="C637" s="329">
        <v>27938.100000000002</v>
      </c>
      <c r="D637" s="330">
        <v>486</v>
      </c>
      <c r="E637" s="176">
        <f t="shared" si="58"/>
        <v>64376032.300000004</v>
      </c>
      <c r="F637" s="176">
        <f t="shared" si="59"/>
        <v>4790204</v>
      </c>
      <c r="G637" s="177">
        <f t="shared" si="54"/>
        <v>17593838.899999999</v>
      </c>
      <c r="H637" s="177">
        <f t="shared" si="55"/>
        <v>178815</v>
      </c>
      <c r="I637" s="354">
        <f t="shared" si="56"/>
        <v>0.78536212583435172</v>
      </c>
      <c r="J637" s="354">
        <f t="shared" si="57"/>
        <v>0.96401402369361033</v>
      </c>
    </row>
    <row r="638" spans="1:10" x14ac:dyDescent="0.25">
      <c r="A638" s="789" t="s">
        <v>851</v>
      </c>
      <c r="B638" s="328">
        <v>636</v>
      </c>
      <c r="C638" s="329">
        <v>25438.300000000003</v>
      </c>
      <c r="D638" s="330">
        <v>465</v>
      </c>
      <c r="E638" s="176">
        <f t="shared" si="58"/>
        <v>64401470.600000001</v>
      </c>
      <c r="F638" s="176">
        <f t="shared" si="59"/>
        <v>4790669</v>
      </c>
      <c r="G638" s="177">
        <f t="shared" si="54"/>
        <v>17568400.600000001</v>
      </c>
      <c r="H638" s="177">
        <f t="shared" si="55"/>
        <v>178350</v>
      </c>
      <c r="I638" s="354">
        <f t="shared" si="56"/>
        <v>0.7856724630305385</v>
      </c>
      <c r="J638" s="354">
        <f t="shared" si="57"/>
        <v>0.96410760353301128</v>
      </c>
    </row>
    <row r="639" spans="1:10" x14ac:dyDescent="0.25">
      <c r="A639" s="789" t="s">
        <v>851</v>
      </c>
      <c r="B639" s="328">
        <v>637</v>
      </c>
      <c r="C639" s="329">
        <v>22928.600000000002</v>
      </c>
      <c r="D639" s="330">
        <v>389</v>
      </c>
      <c r="E639" s="176">
        <f t="shared" si="58"/>
        <v>64424399.200000003</v>
      </c>
      <c r="F639" s="176">
        <f t="shared" si="59"/>
        <v>4791058</v>
      </c>
      <c r="G639" s="177">
        <f t="shared" si="54"/>
        <v>17545472</v>
      </c>
      <c r="H639" s="177">
        <f t="shared" si="55"/>
        <v>177961</v>
      </c>
      <c r="I639" s="354">
        <f t="shared" si="56"/>
        <v>0.78595218287960422</v>
      </c>
      <c r="J639" s="354">
        <f t="shared" si="57"/>
        <v>0.96418588860296162</v>
      </c>
    </row>
    <row r="640" spans="1:10" x14ac:dyDescent="0.25">
      <c r="A640" s="789" t="s">
        <v>851</v>
      </c>
      <c r="B640" s="328">
        <v>638</v>
      </c>
      <c r="C640" s="329">
        <v>29349.799999999992</v>
      </c>
      <c r="D640" s="330">
        <v>513</v>
      </c>
      <c r="E640" s="176">
        <f t="shared" si="58"/>
        <v>64453749</v>
      </c>
      <c r="F640" s="176">
        <f t="shared" si="59"/>
        <v>4791571</v>
      </c>
      <c r="G640" s="177">
        <f t="shared" si="54"/>
        <v>17516122.200000003</v>
      </c>
      <c r="H640" s="177">
        <f t="shared" si="55"/>
        <v>177448</v>
      </c>
      <c r="I640" s="354">
        <f t="shared" si="56"/>
        <v>0.78631023882833673</v>
      </c>
      <c r="J640" s="354">
        <f t="shared" si="57"/>
        <v>0.96428912829675228</v>
      </c>
    </row>
    <row r="641" spans="1:10" x14ac:dyDescent="0.25">
      <c r="A641" s="789" t="s">
        <v>851</v>
      </c>
      <c r="B641" s="328">
        <v>639</v>
      </c>
      <c r="C641" s="329">
        <v>26199.899999999994</v>
      </c>
      <c r="D641" s="330">
        <v>459</v>
      </c>
      <c r="E641" s="176">
        <f t="shared" si="58"/>
        <v>64479948.899999999</v>
      </c>
      <c r="F641" s="176">
        <f t="shared" si="59"/>
        <v>4792030</v>
      </c>
      <c r="G641" s="177">
        <f t="shared" si="54"/>
        <v>17489922.300000004</v>
      </c>
      <c r="H641" s="177">
        <f t="shared" si="55"/>
        <v>176989</v>
      </c>
      <c r="I641" s="354">
        <f t="shared" si="56"/>
        <v>0.78662986724322193</v>
      </c>
      <c r="J641" s="354">
        <f t="shared" si="57"/>
        <v>0.96438150065435446</v>
      </c>
    </row>
    <row r="642" spans="1:10" x14ac:dyDescent="0.25">
      <c r="A642" s="789" t="s">
        <v>851</v>
      </c>
      <c r="B642" s="328">
        <v>640</v>
      </c>
      <c r="C642" s="329">
        <v>27519.599999999995</v>
      </c>
      <c r="D642" s="330">
        <v>486</v>
      </c>
      <c r="E642" s="176">
        <f t="shared" si="58"/>
        <v>64507468.5</v>
      </c>
      <c r="F642" s="176">
        <f t="shared" si="59"/>
        <v>4792516</v>
      </c>
      <c r="G642" s="177">
        <f t="shared" si="54"/>
        <v>17462402.700000003</v>
      </c>
      <c r="H642" s="177">
        <f t="shared" si="55"/>
        <v>176503</v>
      </c>
      <c r="I642" s="354">
        <f t="shared" si="56"/>
        <v>0.78696559547601186</v>
      </c>
      <c r="J642" s="354">
        <f t="shared" si="57"/>
        <v>0.96447930668005089</v>
      </c>
    </row>
    <row r="643" spans="1:10" x14ac:dyDescent="0.25">
      <c r="A643" s="789" t="s">
        <v>851</v>
      </c>
      <c r="B643" s="328">
        <v>641</v>
      </c>
      <c r="C643" s="329">
        <v>21152.999999999996</v>
      </c>
      <c r="D643" s="330">
        <v>396</v>
      </c>
      <c r="E643" s="176">
        <f t="shared" si="58"/>
        <v>64528621.5</v>
      </c>
      <c r="F643" s="176">
        <f t="shared" si="59"/>
        <v>4792912</v>
      </c>
      <c r="G643" s="177">
        <f t="shared" ref="G643:G706" si="60">$E$2452-E643</f>
        <v>17441249.700000003</v>
      </c>
      <c r="H643" s="177">
        <f t="shared" ref="H643:H706" si="61">$F$2452-F643</f>
        <v>176107</v>
      </c>
      <c r="I643" s="354">
        <f t="shared" ref="I643:I706" si="62">E643/$E$2452</f>
        <v>0.78722365370753444</v>
      </c>
      <c r="J643" s="354">
        <f t="shared" ref="J643:J706" si="63">F643/$F$2452</f>
        <v>0.96455900047876653</v>
      </c>
    </row>
    <row r="644" spans="1:10" x14ac:dyDescent="0.25">
      <c r="A644" s="789" t="s">
        <v>851</v>
      </c>
      <c r="B644" s="328">
        <v>642</v>
      </c>
      <c r="C644" s="329">
        <v>25036.100000000006</v>
      </c>
      <c r="D644" s="330">
        <v>444</v>
      </c>
      <c r="E644" s="176">
        <f t="shared" ref="E644:E707" si="64">E643+C644</f>
        <v>64553657.600000001</v>
      </c>
      <c r="F644" s="176">
        <f t="shared" ref="F644:F707" si="65">F643+D644</f>
        <v>4793356</v>
      </c>
      <c r="G644" s="177">
        <f t="shared" si="60"/>
        <v>17416213.600000001</v>
      </c>
      <c r="H644" s="177">
        <f t="shared" si="61"/>
        <v>175663</v>
      </c>
      <c r="I644" s="354">
        <f t="shared" si="62"/>
        <v>0.78752908422283818</v>
      </c>
      <c r="J644" s="354">
        <f t="shared" si="63"/>
        <v>0.96464835413187189</v>
      </c>
    </row>
    <row r="645" spans="1:10" x14ac:dyDescent="0.25">
      <c r="A645" s="789" t="s">
        <v>851</v>
      </c>
      <c r="B645" s="328">
        <v>643</v>
      </c>
      <c r="C645" s="329">
        <v>30219.1</v>
      </c>
      <c r="D645" s="330">
        <v>516</v>
      </c>
      <c r="E645" s="176">
        <f t="shared" si="64"/>
        <v>64583876.700000003</v>
      </c>
      <c r="F645" s="176">
        <f t="shared" si="65"/>
        <v>4793872</v>
      </c>
      <c r="G645" s="177">
        <f t="shared" si="60"/>
        <v>17385994.5</v>
      </c>
      <c r="H645" s="177">
        <f t="shared" si="61"/>
        <v>175147</v>
      </c>
      <c r="I645" s="354">
        <f t="shared" si="62"/>
        <v>0.78789774528766121</v>
      </c>
      <c r="J645" s="354">
        <f t="shared" si="63"/>
        <v>0.96475219756656194</v>
      </c>
    </row>
    <row r="646" spans="1:10" x14ac:dyDescent="0.25">
      <c r="A646" s="789" t="s">
        <v>851</v>
      </c>
      <c r="B646" s="328">
        <v>644</v>
      </c>
      <c r="C646" s="329">
        <v>21897.599999999999</v>
      </c>
      <c r="D646" s="330">
        <v>389</v>
      </c>
      <c r="E646" s="176">
        <f t="shared" si="64"/>
        <v>64605774.300000004</v>
      </c>
      <c r="F646" s="176">
        <f t="shared" si="65"/>
        <v>4794261</v>
      </c>
      <c r="G646" s="177">
        <f t="shared" si="60"/>
        <v>17364096.899999999</v>
      </c>
      <c r="H646" s="177">
        <f t="shared" si="61"/>
        <v>174758</v>
      </c>
      <c r="I646" s="354">
        <f t="shared" si="62"/>
        <v>0.78816488734460766</v>
      </c>
      <c r="J646" s="354">
        <f t="shared" si="63"/>
        <v>0.96483048263651239</v>
      </c>
    </row>
    <row r="647" spans="1:10" x14ac:dyDescent="0.25">
      <c r="A647" s="789" t="s">
        <v>851</v>
      </c>
      <c r="B647" s="328">
        <v>645</v>
      </c>
      <c r="C647" s="329">
        <v>27733.500000000004</v>
      </c>
      <c r="D647" s="330">
        <v>490</v>
      </c>
      <c r="E647" s="176">
        <f t="shared" si="64"/>
        <v>64633507.800000004</v>
      </c>
      <c r="F647" s="176">
        <f t="shared" si="65"/>
        <v>4794751</v>
      </c>
      <c r="G647" s="177">
        <f t="shared" si="60"/>
        <v>17336363.399999999</v>
      </c>
      <c r="H647" s="177">
        <f t="shared" si="61"/>
        <v>174268</v>
      </c>
      <c r="I647" s="354">
        <f t="shared" si="62"/>
        <v>0.78850322507277526</v>
      </c>
      <c r="J647" s="354">
        <f t="shared" si="63"/>
        <v>0.96492909365007462</v>
      </c>
    </row>
    <row r="648" spans="1:10" x14ac:dyDescent="0.25">
      <c r="A648" s="789" t="s">
        <v>851</v>
      </c>
      <c r="B648" s="328">
        <v>646</v>
      </c>
      <c r="C648" s="329">
        <v>23254</v>
      </c>
      <c r="D648" s="330">
        <v>414</v>
      </c>
      <c r="E648" s="176">
        <f t="shared" si="64"/>
        <v>64656761.800000004</v>
      </c>
      <c r="F648" s="176">
        <f t="shared" si="65"/>
        <v>4795165</v>
      </c>
      <c r="G648" s="177">
        <f t="shared" si="60"/>
        <v>17313109.399999999</v>
      </c>
      <c r="H648" s="177">
        <f t="shared" si="61"/>
        <v>173854</v>
      </c>
      <c r="I648" s="354">
        <f t="shared" si="62"/>
        <v>0.78878691467310735</v>
      </c>
      <c r="J648" s="354">
        <f t="shared" si="63"/>
        <v>0.96501240989418635</v>
      </c>
    </row>
    <row r="649" spans="1:10" x14ac:dyDescent="0.25">
      <c r="A649" s="789" t="s">
        <v>851</v>
      </c>
      <c r="B649" s="328">
        <v>647</v>
      </c>
      <c r="C649" s="329">
        <v>27822.700000000004</v>
      </c>
      <c r="D649" s="330">
        <v>463</v>
      </c>
      <c r="E649" s="176">
        <f t="shared" si="64"/>
        <v>64684584.500000007</v>
      </c>
      <c r="F649" s="176">
        <f t="shared" si="65"/>
        <v>4795628</v>
      </c>
      <c r="G649" s="177">
        <f t="shared" si="60"/>
        <v>17285286.699999996</v>
      </c>
      <c r="H649" s="177">
        <f t="shared" si="61"/>
        <v>173391</v>
      </c>
      <c r="I649" s="354">
        <f t="shared" si="62"/>
        <v>0.78912634060598608</v>
      </c>
      <c r="J649" s="354">
        <f t="shared" si="63"/>
        <v>0.96510558723965434</v>
      </c>
    </row>
    <row r="650" spans="1:10" x14ac:dyDescent="0.25">
      <c r="A650" s="789" t="s">
        <v>851</v>
      </c>
      <c r="B650" s="328">
        <v>648</v>
      </c>
      <c r="C650" s="329">
        <v>26562.999999999993</v>
      </c>
      <c r="D650" s="330">
        <v>440</v>
      </c>
      <c r="E650" s="176">
        <f t="shared" si="64"/>
        <v>64711147.500000007</v>
      </c>
      <c r="F650" s="176">
        <f t="shared" si="65"/>
        <v>4796068</v>
      </c>
      <c r="G650" s="177">
        <f t="shared" si="60"/>
        <v>17258723.699999996</v>
      </c>
      <c r="H650" s="177">
        <f t="shared" si="61"/>
        <v>172951</v>
      </c>
      <c r="I650" s="354">
        <f t="shared" si="62"/>
        <v>0.78945039869722289</v>
      </c>
      <c r="J650" s="354">
        <f t="shared" si="63"/>
        <v>0.96519413590489389</v>
      </c>
    </row>
    <row r="651" spans="1:10" x14ac:dyDescent="0.25">
      <c r="A651" s="789" t="s">
        <v>851</v>
      </c>
      <c r="B651" s="328">
        <v>649</v>
      </c>
      <c r="C651" s="329">
        <v>25307.1</v>
      </c>
      <c r="D651" s="330">
        <v>435</v>
      </c>
      <c r="E651" s="176">
        <f t="shared" si="64"/>
        <v>64736454.600000009</v>
      </c>
      <c r="F651" s="176">
        <f t="shared" si="65"/>
        <v>4796503</v>
      </c>
      <c r="G651" s="177">
        <f t="shared" si="60"/>
        <v>17233416.599999994</v>
      </c>
      <c r="H651" s="177">
        <f t="shared" si="61"/>
        <v>172516</v>
      </c>
      <c r="I651" s="354">
        <f t="shared" si="62"/>
        <v>0.78975913530531461</v>
      </c>
      <c r="J651" s="354">
        <f t="shared" si="63"/>
        <v>0.96528167833530121</v>
      </c>
    </row>
    <row r="652" spans="1:10" x14ac:dyDescent="0.25">
      <c r="A652" s="789" t="s">
        <v>851</v>
      </c>
      <c r="B652" s="328">
        <v>650</v>
      </c>
      <c r="C652" s="329">
        <v>15598.800000000001</v>
      </c>
      <c r="D652" s="330">
        <v>281</v>
      </c>
      <c r="E652" s="176">
        <f t="shared" si="64"/>
        <v>64752053.400000006</v>
      </c>
      <c r="F652" s="176">
        <f t="shared" si="65"/>
        <v>4796784</v>
      </c>
      <c r="G652" s="177">
        <f t="shared" si="60"/>
        <v>17217817.799999997</v>
      </c>
      <c r="H652" s="177">
        <f t="shared" si="61"/>
        <v>172235</v>
      </c>
      <c r="I652" s="354">
        <f t="shared" si="62"/>
        <v>0.78994943449417065</v>
      </c>
      <c r="J652" s="354">
        <f t="shared" si="63"/>
        <v>0.96533822873287467</v>
      </c>
    </row>
    <row r="653" spans="1:10" x14ac:dyDescent="0.25">
      <c r="A653" s="789" t="s">
        <v>851</v>
      </c>
      <c r="B653" s="328">
        <v>651</v>
      </c>
      <c r="C653" s="329">
        <v>36453.5</v>
      </c>
      <c r="D653" s="330">
        <v>592</v>
      </c>
      <c r="E653" s="176">
        <f t="shared" si="64"/>
        <v>64788506.900000006</v>
      </c>
      <c r="F653" s="176">
        <f t="shared" si="65"/>
        <v>4797376</v>
      </c>
      <c r="G653" s="177">
        <f t="shared" si="60"/>
        <v>17181364.299999997</v>
      </c>
      <c r="H653" s="177">
        <f t="shared" si="61"/>
        <v>171643</v>
      </c>
      <c r="I653" s="354">
        <f t="shared" si="62"/>
        <v>0.79039415277256164</v>
      </c>
      <c r="J653" s="354">
        <f t="shared" si="63"/>
        <v>0.96545736693701512</v>
      </c>
    </row>
    <row r="654" spans="1:10" x14ac:dyDescent="0.25">
      <c r="A654" s="789" t="s">
        <v>851</v>
      </c>
      <c r="B654" s="328">
        <v>652</v>
      </c>
      <c r="C654" s="329">
        <v>24120.699999999997</v>
      </c>
      <c r="D654" s="330">
        <v>417</v>
      </c>
      <c r="E654" s="176">
        <f t="shared" si="64"/>
        <v>64812627.600000009</v>
      </c>
      <c r="F654" s="176">
        <f t="shared" si="65"/>
        <v>4797793</v>
      </c>
      <c r="G654" s="177">
        <f t="shared" si="60"/>
        <v>17157243.599999994</v>
      </c>
      <c r="H654" s="177">
        <f t="shared" si="61"/>
        <v>171226</v>
      </c>
      <c r="I654" s="354">
        <f t="shared" si="62"/>
        <v>0.79068841577001292</v>
      </c>
      <c r="J654" s="354">
        <f t="shared" si="63"/>
        <v>0.96554128692202623</v>
      </c>
    </row>
    <row r="655" spans="1:10" x14ac:dyDescent="0.25">
      <c r="A655" s="789" t="s">
        <v>851</v>
      </c>
      <c r="B655" s="328">
        <v>653</v>
      </c>
      <c r="C655" s="329">
        <v>20237.900000000005</v>
      </c>
      <c r="D655" s="330">
        <v>355</v>
      </c>
      <c r="E655" s="176">
        <f t="shared" si="64"/>
        <v>64832865.500000007</v>
      </c>
      <c r="F655" s="176">
        <f t="shared" si="65"/>
        <v>4798148</v>
      </c>
      <c r="G655" s="177">
        <f t="shared" si="60"/>
        <v>17137005.699999996</v>
      </c>
      <c r="H655" s="177">
        <f t="shared" si="61"/>
        <v>170871</v>
      </c>
      <c r="I655" s="354">
        <f t="shared" si="62"/>
        <v>0.79093531014356411</v>
      </c>
      <c r="J655" s="354">
        <f t="shared" si="63"/>
        <v>0.96561272959511724</v>
      </c>
    </row>
    <row r="656" spans="1:10" x14ac:dyDescent="0.25">
      <c r="A656" s="789" t="s">
        <v>851</v>
      </c>
      <c r="B656" s="328">
        <v>654</v>
      </c>
      <c r="C656" s="329">
        <v>30082.600000000006</v>
      </c>
      <c r="D656" s="330">
        <v>523</v>
      </c>
      <c r="E656" s="176">
        <f t="shared" si="64"/>
        <v>64862948.100000009</v>
      </c>
      <c r="F656" s="176">
        <f t="shared" si="65"/>
        <v>4798671</v>
      </c>
      <c r="G656" s="177">
        <f t="shared" si="60"/>
        <v>17106923.099999994</v>
      </c>
      <c r="H656" s="177">
        <f t="shared" si="61"/>
        <v>170348</v>
      </c>
      <c r="I656" s="354">
        <f t="shared" si="62"/>
        <v>0.79130230596238882</v>
      </c>
      <c r="J656" s="354">
        <f t="shared" si="63"/>
        <v>0.96571798175857249</v>
      </c>
    </row>
    <row r="657" spans="1:10" x14ac:dyDescent="0.25">
      <c r="A657" s="789" t="s">
        <v>851</v>
      </c>
      <c r="B657" s="328">
        <v>655</v>
      </c>
      <c r="C657" s="329">
        <v>21611.900000000005</v>
      </c>
      <c r="D657" s="330">
        <v>363</v>
      </c>
      <c r="E657" s="176">
        <f t="shared" si="64"/>
        <v>64884560.000000007</v>
      </c>
      <c r="F657" s="176">
        <f t="shared" si="65"/>
        <v>4799034</v>
      </c>
      <c r="G657" s="177">
        <f t="shared" si="60"/>
        <v>17085311.199999996</v>
      </c>
      <c r="H657" s="177">
        <f t="shared" si="61"/>
        <v>169985</v>
      </c>
      <c r="I657" s="354">
        <f t="shared" si="62"/>
        <v>0.79156596259236289</v>
      </c>
      <c r="J657" s="354">
        <f t="shared" si="63"/>
        <v>0.96579103440739511</v>
      </c>
    </row>
    <row r="658" spans="1:10" x14ac:dyDescent="0.25">
      <c r="A658" s="789" t="s">
        <v>851</v>
      </c>
      <c r="B658" s="328">
        <v>656</v>
      </c>
      <c r="C658" s="329">
        <v>20333.799999999996</v>
      </c>
      <c r="D658" s="330">
        <v>347</v>
      </c>
      <c r="E658" s="176">
        <f t="shared" si="64"/>
        <v>64904893.800000004</v>
      </c>
      <c r="F658" s="176">
        <f t="shared" si="65"/>
        <v>4799381</v>
      </c>
      <c r="G658" s="177">
        <f t="shared" si="60"/>
        <v>17064977.399999999</v>
      </c>
      <c r="H658" s="177">
        <f t="shared" si="61"/>
        <v>169638</v>
      </c>
      <c r="I658" s="354">
        <f t="shared" si="62"/>
        <v>0.79181402690797442</v>
      </c>
      <c r="J658" s="354">
        <f t="shared" si="63"/>
        <v>0.96586086710475449</v>
      </c>
    </row>
    <row r="659" spans="1:10" x14ac:dyDescent="0.25">
      <c r="A659" s="789" t="s">
        <v>851</v>
      </c>
      <c r="B659" s="328">
        <v>657</v>
      </c>
      <c r="C659" s="329">
        <v>28908.1</v>
      </c>
      <c r="D659" s="330">
        <v>509</v>
      </c>
      <c r="E659" s="176">
        <f t="shared" si="64"/>
        <v>64933801.900000006</v>
      </c>
      <c r="F659" s="176">
        <f t="shared" si="65"/>
        <v>4799890</v>
      </c>
      <c r="G659" s="177">
        <f t="shared" si="60"/>
        <v>17036069.299999997</v>
      </c>
      <c r="H659" s="177">
        <f t="shared" si="61"/>
        <v>169129</v>
      </c>
      <c r="I659" s="354">
        <f t="shared" si="62"/>
        <v>0.79216669429145092</v>
      </c>
      <c r="J659" s="354">
        <f t="shared" si="63"/>
        <v>0.96596330181067935</v>
      </c>
    </row>
    <row r="660" spans="1:10" x14ac:dyDescent="0.25">
      <c r="A660" s="789" t="s">
        <v>851</v>
      </c>
      <c r="B660" s="328">
        <v>658</v>
      </c>
      <c r="C660" s="329">
        <v>26979.3</v>
      </c>
      <c r="D660" s="330">
        <v>440</v>
      </c>
      <c r="E660" s="176">
        <f t="shared" si="64"/>
        <v>64960781.200000003</v>
      </c>
      <c r="F660" s="176">
        <f t="shared" si="65"/>
        <v>4800330</v>
      </c>
      <c r="G660" s="177">
        <f t="shared" si="60"/>
        <v>17009090</v>
      </c>
      <c r="H660" s="177">
        <f t="shared" si="61"/>
        <v>168689</v>
      </c>
      <c r="I660" s="354">
        <f t="shared" si="62"/>
        <v>0.79249583107799249</v>
      </c>
      <c r="J660" s="354">
        <f t="shared" si="63"/>
        <v>0.96605185047591891</v>
      </c>
    </row>
    <row r="661" spans="1:10" x14ac:dyDescent="0.25">
      <c r="A661" s="789" t="s">
        <v>851</v>
      </c>
      <c r="B661" s="328">
        <v>659</v>
      </c>
      <c r="C661" s="329">
        <v>19767.7</v>
      </c>
      <c r="D661" s="330">
        <v>337</v>
      </c>
      <c r="E661" s="176">
        <f t="shared" si="64"/>
        <v>64980548.900000006</v>
      </c>
      <c r="F661" s="176">
        <f t="shared" si="65"/>
        <v>4800667</v>
      </c>
      <c r="G661" s="177">
        <f t="shared" si="60"/>
        <v>16989322.299999997</v>
      </c>
      <c r="H661" s="177">
        <f t="shared" si="61"/>
        <v>168352</v>
      </c>
      <c r="I661" s="354">
        <f t="shared" si="62"/>
        <v>0.79273698919756264</v>
      </c>
      <c r="J661" s="354">
        <f t="shared" si="63"/>
        <v>0.96611967070361371</v>
      </c>
    </row>
    <row r="662" spans="1:10" x14ac:dyDescent="0.25">
      <c r="A662" s="789" t="s">
        <v>851</v>
      </c>
      <c r="B662" s="328">
        <v>660</v>
      </c>
      <c r="C662" s="329">
        <v>23099.4</v>
      </c>
      <c r="D662" s="330">
        <v>388</v>
      </c>
      <c r="E662" s="176">
        <f t="shared" si="64"/>
        <v>65003648.300000004</v>
      </c>
      <c r="F662" s="176">
        <f t="shared" si="65"/>
        <v>4801055</v>
      </c>
      <c r="G662" s="177">
        <f t="shared" si="60"/>
        <v>16966222.899999999</v>
      </c>
      <c r="H662" s="177">
        <f t="shared" si="61"/>
        <v>167964</v>
      </c>
      <c r="I662" s="354">
        <f t="shared" si="62"/>
        <v>0.79301879273905707</v>
      </c>
      <c r="J662" s="354">
        <f t="shared" si="63"/>
        <v>0.96619775452659773</v>
      </c>
    </row>
    <row r="663" spans="1:10" x14ac:dyDescent="0.25">
      <c r="A663" s="789" t="s">
        <v>851</v>
      </c>
      <c r="B663" s="328">
        <v>661</v>
      </c>
      <c r="C663" s="329">
        <v>27760.100000000006</v>
      </c>
      <c r="D663" s="330">
        <v>476</v>
      </c>
      <c r="E663" s="176">
        <f t="shared" si="64"/>
        <v>65031408.400000006</v>
      </c>
      <c r="F663" s="176">
        <f t="shared" si="65"/>
        <v>4801531</v>
      </c>
      <c r="G663" s="177">
        <f t="shared" si="60"/>
        <v>16938462.799999997</v>
      </c>
      <c r="H663" s="177">
        <f t="shared" si="61"/>
        <v>167488</v>
      </c>
      <c r="I663" s="354">
        <f t="shared" si="62"/>
        <v>0.79335745497670129</v>
      </c>
      <c r="J663" s="354">
        <f t="shared" si="63"/>
        <v>0.96629354808262957</v>
      </c>
    </row>
    <row r="664" spans="1:10" x14ac:dyDescent="0.25">
      <c r="A664" s="789" t="s">
        <v>851</v>
      </c>
      <c r="B664" s="328">
        <v>662</v>
      </c>
      <c r="C664" s="329">
        <v>27139.600000000002</v>
      </c>
      <c r="D664" s="330">
        <v>457</v>
      </c>
      <c r="E664" s="176">
        <f t="shared" si="64"/>
        <v>65058548.000000007</v>
      </c>
      <c r="F664" s="176">
        <f t="shared" si="65"/>
        <v>4801988</v>
      </c>
      <c r="G664" s="177">
        <f t="shared" si="60"/>
        <v>16911323.199999996</v>
      </c>
      <c r="H664" s="177">
        <f t="shared" si="61"/>
        <v>167031</v>
      </c>
      <c r="I664" s="354">
        <f t="shared" si="62"/>
        <v>0.79368854735982564</v>
      </c>
      <c r="J664" s="354">
        <f t="shared" si="63"/>
        <v>0.9663855179462989</v>
      </c>
    </row>
    <row r="665" spans="1:10" x14ac:dyDescent="0.25">
      <c r="A665" s="789" t="s">
        <v>851</v>
      </c>
      <c r="B665" s="328">
        <v>663</v>
      </c>
      <c r="C665" s="329">
        <v>20551.200000000004</v>
      </c>
      <c r="D665" s="330">
        <v>334</v>
      </c>
      <c r="E665" s="176">
        <f t="shared" si="64"/>
        <v>65079099.20000001</v>
      </c>
      <c r="F665" s="176">
        <f t="shared" si="65"/>
        <v>4802322</v>
      </c>
      <c r="G665" s="177">
        <f t="shared" si="60"/>
        <v>16890771.999999993</v>
      </c>
      <c r="H665" s="177">
        <f t="shared" si="61"/>
        <v>166697</v>
      </c>
      <c r="I665" s="354">
        <f t="shared" si="62"/>
        <v>0.79393926386943026</v>
      </c>
      <c r="J665" s="354">
        <f t="shared" si="63"/>
        <v>0.96645273443309432</v>
      </c>
    </row>
    <row r="666" spans="1:10" x14ac:dyDescent="0.25">
      <c r="A666" s="789" t="s">
        <v>851</v>
      </c>
      <c r="B666" s="328">
        <v>664</v>
      </c>
      <c r="C666" s="329">
        <v>33200.199999999997</v>
      </c>
      <c r="D666" s="330">
        <v>564</v>
      </c>
      <c r="E666" s="176">
        <f t="shared" si="64"/>
        <v>65112299.400000013</v>
      </c>
      <c r="F666" s="176">
        <f t="shared" si="65"/>
        <v>4802886</v>
      </c>
      <c r="G666" s="177">
        <f t="shared" si="60"/>
        <v>16857571.79999999</v>
      </c>
      <c r="H666" s="177">
        <f t="shared" si="61"/>
        <v>166133</v>
      </c>
      <c r="I666" s="354">
        <f t="shared" si="62"/>
        <v>0.79434429317488076</v>
      </c>
      <c r="J666" s="354">
        <f t="shared" si="63"/>
        <v>0.96656623772217409</v>
      </c>
    </row>
    <row r="667" spans="1:10" x14ac:dyDescent="0.25">
      <c r="A667" s="789" t="s">
        <v>851</v>
      </c>
      <c r="B667" s="328">
        <v>665</v>
      </c>
      <c r="C667" s="329">
        <v>23271.9</v>
      </c>
      <c r="D667" s="330">
        <v>400</v>
      </c>
      <c r="E667" s="176">
        <f t="shared" si="64"/>
        <v>65135571.300000012</v>
      </c>
      <c r="F667" s="176">
        <f t="shared" si="65"/>
        <v>4803286</v>
      </c>
      <c r="G667" s="177">
        <f t="shared" si="60"/>
        <v>16834299.899999991</v>
      </c>
      <c r="H667" s="177">
        <f t="shared" si="61"/>
        <v>165733</v>
      </c>
      <c r="I667" s="354">
        <f t="shared" si="62"/>
        <v>0.79462820114813126</v>
      </c>
      <c r="J667" s="354">
        <f t="shared" si="63"/>
        <v>0.96664673650875554</v>
      </c>
    </row>
    <row r="668" spans="1:10" x14ac:dyDescent="0.25">
      <c r="A668" s="789" t="s">
        <v>851</v>
      </c>
      <c r="B668" s="328">
        <v>666</v>
      </c>
      <c r="C668" s="329">
        <v>26639.999999999996</v>
      </c>
      <c r="D668" s="330">
        <v>456</v>
      </c>
      <c r="E668" s="176">
        <f t="shared" si="64"/>
        <v>65162211.300000012</v>
      </c>
      <c r="F668" s="176">
        <f t="shared" si="65"/>
        <v>4803742</v>
      </c>
      <c r="G668" s="177">
        <f t="shared" si="60"/>
        <v>16807659.899999991</v>
      </c>
      <c r="H668" s="177">
        <f t="shared" si="61"/>
        <v>165277</v>
      </c>
      <c r="I668" s="354">
        <f t="shared" si="62"/>
        <v>0.79495319860890556</v>
      </c>
      <c r="J668" s="354">
        <f t="shared" si="63"/>
        <v>0.96673850512545834</v>
      </c>
    </row>
    <row r="669" spans="1:10" x14ac:dyDescent="0.25">
      <c r="A669" s="789" t="s">
        <v>851</v>
      </c>
      <c r="B669" s="328">
        <v>667</v>
      </c>
      <c r="C669" s="329">
        <v>30012.799999999996</v>
      </c>
      <c r="D669" s="330">
        <v>518</v>
      </c>
      <c r="E669" s="176">
        <f t="shared" si="64"/>
        <v>65192224.100000009</v>
      </c>
      <c r="F669" s="176">
        <f t="shared" si="65"/>
        <v>4804260</v>
      </c>
      <c r="G669" s="177">
        <f t="shared" si="60"/>
        <v>16777647.099999994</v>
      </c>
      <c r="H669" s="177">
        <f t="shared" si="61"/>
        <v>164759</v>
      </c>
      <c r="I669" s="354">
        <f t="shared" si="62"/>
        <v>0.79531934289534434</v>
      </c>
      <c r="J669" s="354">
        <f t="shared" si="63"/>
        <v>0.96684275105408135</v>
      </c>
    </row>
    <row r="670" spans="1:10" x14ac:dyDescent="0.25">
      <c r="A670" s="789" t="s">
        <v>851</v>
      </c>
      <c r="B670" s="328">
        <v>668</v>
      </c>
      <c r="C670" s="329">
        <v>30057.400000000005</v>
      </c>
      <c r="D670" s="330">
        <v>504</v>
      </c>
      <c r="E670" s="176">
        <f t="shared" si="64"/>
        <v>65222281.500000007</v>
      </c>
      <c r="F670" s="176">
        <f t="shared" si="65"/>
        <v>4804764</v>
      </c>
      <c r="G670" s="177">
        <f t="shared" si="60"/>
        <v>16747589.699999996</v>
      </c>
      <c r="H670" s="177">
        <f t="shared" si="61"/>
        <v>164255</v>
      </c>
      <c r="I670" s="354">
        <f t="shared" si="62"/>
        <v>0.79568603128413851</v>
      </c>
      <c r="J670" s="354">
        <f t="shared" si="63"/>
        <v>0.96694417952517386</v>
      </c>
    </row>
    <row r="671" spans="1:10" x14ac:dyDescent="0.25">
      <c r="A671" s="789" t="s">
        <v>851</v>
      </c>
      <c r="B671" s="328">
        <v>669</v>
      </c>
      <c r="C671" s="329">
        <v>24081.799999999988</v>
      </c>
      <c r="D671" s="330">
        <v>406</v>
      </c>
      <c r="E671" s="176">
        <f t="shared" si="64"/>
        <v>65246363.300000004</v>
      </c>
      <c r="F671" s="176">
        <f t="shared" si="65"/>
        <v>4805170</v>
      </c>
      <c r="G671" s="177">
        <f t="shared" si="60"/>
        <v>16723507.899999999</v>
      </c>
      <c r="H671" s="177">
        <f t="shared" si="61"/>
        <v>163849</v>
      </c>
      <c r="I671" s="354">
        <f t="shared" si="62"/>
        <v>0.79597981971697918</v>
      </c>
      <c r="J671" s="354">
        <f t="shared" si="63"/>
        <v>0.96702588579355397</v>
      </c>
    </row>
    <row r="672" spans="1:10" x14ac:dyDescent="0.25">
      <c r="A672" s="789" t="s">
        <v>851</v>
      </c>
      <c r="B672" s="328">
        <v>670</v>
      </c>
      <c r="C672" s="329">
        <v>20096.8</v>
      </c>
      <c r="D672" s="330">
        <v>336</v>
      </c>
      <c r="E672" s="176">
        <f t="shared" si="64"/>
        <v>65266460.100000001</v>
      </c>
      <c r="F672" s="176">
        <f t="shared" si="65"/>
        <v>4805506</v>
      </c>
      <c r="G672" s="177">
        <f t="shared" si="60"/>
        <v>16703411.100000001</v>
      </c>
      <c r="H672" s="177">
        <f t="shared" si="61"/>
        <v>163513</v>
      </c>
      <c r="I672" s="354">
        <f t="shared" si="62"/>
        <v>0.79622499272635183</v>
      </c>
      <c r="J672" s="354">
        <f t="shared" si="63"/>
        <v>0.96709350477428235</v>
      </c>
    </row>
    <row r="673" spans="1:10" x14ac:dyDescent="0.25">
      <c r="A673" s="789" t="s">
        <v>851</v>
      </c>
      <c r="B673" s="328">
        <v>671</v>
      </c>
      <c r="C673" s="329">
        <v>32205.7</v>
      </c>
      <c r="D673" s="330">
        <v>550</v>
      </c>
      <c r="E673" s="176">
        <f t="shared" si="64"/>
        <v>65298665.800000004</v>
      </c>
      <c r="F673" s="176">
        <f t="shared" si="65"/>
        <v>4806056</v>
      </c>
      <c r="G673" s="177">
        <f t="shared" si="60"/>
        <v>16671205.399999999</v>
      </c>
      <c r="H673" s="177">
        <f t="shared" si="61"/>
        <v>162963</v>
      </c>
      <c r="I673" s="354">
        <f t="shared" si="62"/>
        <v>0.79661788952524304</v>
      </c>
      <c r="J673" s="354">
        <f t="shared" si="63"/>
        <v>0.96720419060583185</v>
      </c>
    </row>
    <row r="674" spans="1:10" x14ac:dyDescent="0.25">
      <c r="A674" s="789" t="s">
        <v>851</v>
      </c>
      <c r="B674" s="328">
        <v>672</v>
      </c>
      <c r="C674" s="329">
        <v>21501.600000000002</v>
      </c>
      <c r="D674" s="330">
        <v>340</v>
      </c>
      <c r="E674" s="176">
        <f t="shared" si="64"/>
        <v>65320167.400000006</v>
      </c>
      <c r="F674" s="176">
        <f t="shared" si="65"/>
        <v>4806396</v>
      </c>
      <c r="G674" s="177">
        <f t="shared" si="60"/>
        <v>16649703.799999997</v>
      </c>
      <c r="H674" s="177">
        <f t="shared" si="61"/>
        <v>162623</v>
      </c>
      <c r="I674" s="354">
        <f t="shared" si="62"/>
        <v>0.79688020053885367</v>
      </c>
      <c r="J674" s="354">
        <f t="shared" si="63"/>
        <v>0.96727261457442604</v>
      </c>
    </row>
    <row r="675" spans="1:10" x14ac:dyDescent="0.25">
      <c r="A675" s="789" t="s">
        <v>851</v>
      </c>
      <c r="B675" s="328">
        <v>673</v>
      </c>
      <c r="C675" s="329">
        <v>19516.000000000004</v>
      </c>
      <c r="D675" s="330">
        <v>344</v>
      </c>
      <c r="E675" s="176">
        <f t="shared" si="64"/>
        <v>65339683.400000006</v>
      </c>
      <c r="F675" s="176">
        <f t="shared" si="65"/>
        <v>4806740</v>
      </c>
      <c r="G675" s="177">
        <f t="shared" si="60"/>
        <v>16630187.799999997</v>
      </c>
      <c r="H675" s="177">
        <f t="shared" si="61"/>
        <v>162279</v>
      </c>
      <c r="I675" s="354">
        <f t="shared" si="62"/>
        <v>0.79711828801800044</v>
      </c>
      <c r="J675" s="354">
        <f t="shared" si="63"/>
        <v>0.96734184353088604</v>
      </c>
    </row>
    <row r="676" spans="1:10" x14ac:dyDescent="0.25">
      <c r="A676" s="789" t="s">
        <v>851</v>
      </c>
      <c r="B676" s="328">
        <v>674</v>
      </c>
      <c r="C676" s="329">
        <v>26283.899999999994</v>
      </c>
      <c r="D676" s="330">
        <v>453</v>
      </c>
      <c r="E676" s="176">
        <f t="shared" si="64"/>
        <v>65365967.300000004</v>
      </c>
      <c r="F676" s="176">
        <f t="shared" si="65"/>
        <v>4807193</v>
      </c>
      <c r="G676" s="177">
        <f t="shared" si="60"/>
        <v>16603903.899999999</v>
      </c>
      <c r="H676" s="177">
        <f t="shared" si="61"/>
        <v>161826</v>
      </c>
      <c r="I676" s="354">
        <f t="shared" si="62"/>
        <v>0.79743894119965386</v>
      </c>
      <c r="J676" s="354">
        <f t="shared" si="63"/>
        <v>0.96743300840668955</v>
      </c>
    </row>
    <row r="677" spans="1:10" x14ac:dyDescent="0.25">
      <c r="A677" s="789" t="s">
        <v>851</v>
      </c>
      <c r="B677" s="328">
        <v>675</v>
      </c>
      <c r="C677" s="329">
        <v>23623.999999999996</v>
      </c>
      <c r="D677" s="330">
        <v>397</v>
      </c>
      <c r="E677" s="176">
        <f t="shared" si="64"/>
        <v>65389591.300000004</v>
      </c>
      <c r="F677" s="176">
        <f t="shared" si="65"/>
        <v>4807590</v>
      </c>
      <c r="G677" s="177">
        <f t="shared" si="60"/>
        <v>16580279.899999999</v>
      </c>
      <c r="H677" s="177">
        <f t="shared" si="61"/>
        <v>161429</v>
      </c>
      <c r="I677" s="354">
        <f t="shared" si="62"/>
        <v>0.79772714465360783</v>
      </c>
      <c r="J677" s="354">
        <f t="shared" si="63"/>
        <v>0.96751290345237162</v>
      </c>
    </row>
    <row r="678" spans="1:10" x14ac:dyDescent="0.25">
      <c r="A678" s="789" t="s">
        <v>851</v>
      </c>
      <c r="B678" s="328">
        <v>676</v>
      </c>
      <c r="C678" s="329">
        <v>20954.400000000001</v>
      </c>
      <c r="D678" s="330">
        <v>360</v>
      </c>
      <c r="E678" s="176">
        <f t="shared" si="64"/>
        <v>65410545.700000003</v>
      </c>
      <c r="F678" s="176">
        <f t="shared" si="65"/>
        <v>4807950</v>
      </c>
      <c r="G678" s="177">
        <f t="shared" si="60"/>
        <v>16559325.5</v>
      </c>
      <c r="H678" s="177">
        <f t="shared" si="61"/>
        <v>161069</v>
      </c>
      <c r="I678" s="354">
        <f t="shared" si="62"/>
        <v>0.79798278004369982</v>
      </c>
      <c r="J678" s="354">
        <f t="shared" si="63"/>
        <v>0.96758535236029486</v>
      </c>
    </row>
    <row r="679" spans="1:10" x14ac:dyDescent="0.25">
      <c r="A679" s="789" t="s">
        <v>851</v>
      </c>
      <c r="B679" s="328">
        <v>677</v>
      </c>
      <c r="C679" s="329">
        <v>30459.099999999995</v>
      </c>
      <c r="D679" s="330">
        <v>533</v>
      </c>
      <c r="E679" s="176">
        <f t="shared" si="64"/>
        <v>65441004.800000004</v>
      </c>
      <c r="F679" s="176">
        <f t="shared" si="65"/>
        <v>4808483</v>
      </c>
      <c r="G679" s="177">
        <f t="shared" si="60"/>
        <v>16528866.399999999</v>
      </c>
      <c r="H679" s="177">
        <f t="shared" si="61"/>
        <v>160536</v>
      </c>
      <c r="I679" s="354">
        <f t="shared" si="62"/>
        <v>0.79835436901357482</v>
      </c>
      <c r="J679" s="354">
        <f t="shared" si="63"/>
        <v>0.96769261699341458</v>
      </c>
    </row>
    <row r="680" spans="1:10" x14ac:dyDescent="0.25">
      <c r="A680" s="789" t="s">
        <v>851</v>
      </c>
      <c r="B680" s="328">
        <v>678</v>
      </c>
      <c r="C680" s="329">
        <v>37285.900000000009</v>
      </c>
      <c r="D680" s="330">
        <v>625</v>
      </c>
      <c r="E680" s="176">
        <f t="shared" si="64"/>
        <v>65478290.700000003</v>
      </c>
      <c r="F680" s="176">
        <f t="shared" si="65"/>
        <v>4809108</v>
      </c>
      <c r="G680" s="177">
        <f t="shared" si="60"/>
        <v>16491580.5</v>
      </c>
      <c r="H680" s="177">
        <f t="shared" si="61"/>
        <v>159911</v>
      </c>
      <c r="I680" s="354">
        <f t="shared" si="62"/>
        <v>0.79880924224265459</v>
      </c>
      <c r="J680" s="354">
        <f t="shared" si="63"/>
        <v>0.96781839634744804</v>
      </c>
    </row>
    <row r="681" spans="1:10" x14ac:dyDescent="0.25">
      <c r="A681" s="789" t="s">
        <v>851</v>
      </c>
      <c r="B681" s="328">
        <v>679</v>
      </c>
      <c r="C681" s="329">
        <v>29194.2</v>
      </c>
      <c r="D681" s="330">
        <v>476</v>
      </c>
      <c r="E681" s="176">
        <f t="shared" si="64"/>
        <v>65507484.900000006</v>
      </c>
      <c r="F681" s="176">
        <f t="shared" si="65"/>
        <v>4809584</v>
      </c>
      <c r="G681" s="177">
        <f t="shared" si="60"/>
        <v>16462386.299999997</v>
      </c>
      <c r="H681" s="177">
        <f t="shared" si="61"/>
        <v>159435</v>
      </c>
      <c r="I681" s="354">
        <f t="shared" si="62"/>
        <v>0.79916539993294511</v>
      </c>
      <c r="J681" s="354">
        <f t="shared" si="63"/>
        <v>0.96791418990347999</v>
      </c>
    </row>
    <row r="682" spans="1:10" x14ac:dyDescent="0.25">
      <c r="A682" s="789" t="s">
        <v>851</v>
      </c>
      <c r="B682" s="328">
        <v>680</v>
      </c>
      <c r="C682" s="329">
        <v>23118.799999999996</v>
      </c>
      <c r="D682" s="330">
        <v>377</v>
      </c>
      <c r="E682" s="176">
        <f t="shared" si="64"/>
        <v>65530603.700000003</v>
      </c>
      <c r="F682" s="176">
        <f t="shared" si="65"/>
        <v>4809961</v>
      </c>
      <c r="G682" s="177">
        <f t="shared" si="60"/>
        <v>16439267.5</v>
      </c>
      <c r="H682" s="177">
        <f t="shared" si="61"/>
        <v>159058</v>
      </c>
      <c r="I682" s="354">
        <f t="shared" si="62"/>
        <v>0.79944744014676461</v>
      </c>
      <c r="J682" s="354">
        <f t="shared" si="63"/>
        <v>0.9679900600098329</v>
      </c>
    </row>
    <row r="683" spans="1:10" x14ac:dyDescent="0.25">
      <c r="A683" s="789" t="s">
        <v>851</v>
      </c>
      <c r="B683" s="328">
        <v>681</v>
      </c>
      <c r="C683" s="329">
        <v>27239.200000000015</v>
      </c>
      <c r="D683" s="330">
        <v>441</v>
      </c>
      <c r="E683" s="176">
        <f t="shared" si="64"/>
        <v>65557842.900000006</v>
      </c>
      <c r="F683" s="176">
        <f t="shared" si="65"/>
        <v>4810402</v>
      </c>
      <c r="G683" s="177">
        <f t="shared" si="60"/>
        <v>16412028.299999997</v>
      </c>
      <c r="H683" s="177">
        <f t="shared" si="61"/>
        <v>158617</v>
      </c>
      <c r="I683" s="354">
        <f t="shared" si="62"/>
        <v>0.79977974761048554</v>
      </c>
      <c r="J683" s="354">
        <f t="shared" si="63"/>
        <v>0.96807880992203899</v>
      </c>
    </row>
    <row r="684" spans="1:10" x14ac:dyDescent="0.25">
      <c r="A684" s="789" t="s">
        <v>851</v>
      </c>
      <c r="B684" s="328">
        <v>682</v>
      </c>
      <c r="C684" s="329">
        <v>22505.1</v>
      </c>
      <c r="D684" s="330">
        <v>381</v>
      </c>
      <c r="E684" s="176">
        <f t="shared" si="64"/>
        <v>65580348.000000007</v>
      </c>
      <c r="F684" s="176">
        <f t="shared" si="65"/>
        <v>4810783</v>
      </c>
      <c r="G684" s="177">
        <f t="shared" si="60"/>
        <v>16389523.199999996</v>
      </c>
      <c r="H684" s="177">
        <f t="shared" si="61"/>
        <v>158236</v>
      </c>
      <c r="I684" s="354">
        <f t="shared" si="62"/>
        <v>0.80005430092709484</v>
      </c>
      <c r="J684" s="354">
        <f t="shared" si="63"/>
        <v>0.9681554850162577</v>
      </c>
    </row>
    <row r="685" spans="1:10" x14ac:dyDescent="0.25">
      <c r="A685" s="789" t="s">
        <v>851</v>
      </c>
      <c r="B685" s="328">
        <v>683</v>
      </c>
      <c r="C685" s="329">
        <v>23903.9</v>
      </c>
      <c r="D685" s="330">
        <v>386</v>
      </c>
      <c r="E685" s="176">
        <f t="shared" si="64"/>
        <v>65604251.900000006</v>
      </c>
      <c r="F685" s="176">
        <f t="shared" si="65"/>
        <v>4811169</v>
      </c>
      <c r="G685" s="177">
        <f t="shared" si="60"/>
        <v>16365619.299999997</v>
      </c>
      <c r="H685" s="177">
        <f t="shared" si="61"/>
        <v>157850</v>
      </c>
      <c r="I685" s="354">
        <f t="shared" si="62"/>
        <v>0.80034591905031571</v>
      </c>
      <c r="J685" s="354">
        <f t="shared" si="63"/>
        <v>0.96823316634530876</v>
      </c>
    </row>
    <row r="686" spans="1:10" x14ac:dyDescent="0.25">
      <c r="A686" s="789" t="s">
        <v>851</v>
      </c>
      <c r="B686" s="328">
        <v>684</v>
      </c>
      <c r="C686" s="329">
        <v>28723.200000000001</v>
      </c>
      <c r="D686" s="330">
        <v>479</v>
      </c>
      <c r="E686" s="176">
        <f t="shared" si="64"/>
        <v>65632975.100000009</v>
      </c>
      <c r="F686" s="176">
        <f t="shared" si="65"/>
        <v>4811648</v>
      </c>
      <c r="G686" s="177">
        <f t="shared" si="60"/>
        <v>16336896.099999994</v>
      </c>
      <c r="H686" s="177">
        <f t="shared" si="61"/>
        <v>157371</v>
      </c>
      <c r="I686" s="354">
        <f t="shared" si="62"/>
        <v>0.80069633072694157</v>
      </c>
      <c r="J686" s="354">
        <f t="shared" si="63"/>
        <v>0.9683295636422401</v>
      </c>
    </row>
    <row r="687" spans="1:10" x14ac:dyDescent="0.25">
      <c r="A687" s="789" t="s">
        <v>851</v>
      </c>
      <c r="B687" s="328">
        <v>685</v>
      </c>
      <c r="C687" s="329">
        <v>25341.400000000005</v>
      </c>
      <c r="D687" s="330">
        <v>430</v>
      </c>
      <c r="E687" s="176">
        <f t="shared" si="64"/>
        <v>65658316.500000007</v>
      </c>
      <c r="F687" s="176">
        <f t="shared" si="65"/>
        <v>4812078</v>
      </c>
      <c r="G687" s="177">
        <f t="shared" si="60"/>
        <v>16311554.699999996</v>
      </c>
      <c r="H687" s="177">
        <f t="shared" si="61"/>
        <v>156941</v>
      </c>
      <c r="I687" s="354">
        <f t="shared" si="62"/>
        <v>0.80100548578146358</v>
      </c>
      <c r="J687" s="354">
        <f t="shared" si="63"/>
        <v>0.96841609983781507</v>
      </c>
    </row>
    <row r="688" spans="1:10" x14ac:dyDescent="0.25">
      <c r="A688" s="789" t="s">
        <v>851</v>
      </c>
      <c r="B688" s="328">
        <v>686</v>
      </c>
      <c r="C688" s="329">
        <v>24695.200000000001</v>
      </c>
      <c r="D688" s="330">
        <v>403</v>
      </c>
      <c r="E688" s="176">
        <f t="shared" si="64"/>
        <v>65683011.70000001</v>
      </c>
      <c r="F688" s="176">
        <f t="shared" si="65"/>
        <v>4812481</v>
      </c>
      <c r="G688" s="177">
        <f t="shared" si="60"/>
        <v>16286859.499999993</v>
      </c>
      <c r="H688" s="177">
        <f t="shared" si="61"/>
        <v>156538</v>
      </c>
      <c r="I688" s="354">
        <f t="shared" si="62"/>
        <v>0.80130675745163316</v>
      </c>
      <c r="J688" s="354">
        <f t="shared" si="63"/>
        <v>0.9684972023652958</v>
      </c>
    </row>
    <row r="689" spans="1:10" x14ac:dyDescent="0.25">
      <c r="A689" s="789" t="s">
        <v>851</v>
      </c>
      <c r="B689" s="328">
        <v>687</v>
      </c>
      <c r="C689" s="329">
        <v>27478.69999999999</v>
      </c>
      <c r="D689" s="330">
        <v>428</v>
      </c>
      <c r="E689" s="176">
        <f t="shared" si="64"/>
        <v>65710490.400000013</v>
      </c>
      <c r="F689" s="176">
        <f t="shared" si="65"/>
        <v>4812909</v>
      </c>
      <c r="G689" s="177">
        <f t="shared" si="60"/>
        <v>16259380.79999999</v>
      </c>
      <c r="H689" s="177">
        <f t="shared" si="61"/>
        <v>156110</v>
      </c>
      <c r="I689" s="354">
        <f t="shared" si="62"/>
        <v>0.80164198672060394</v>
      </c>
      <c r="J689" s="354">
        <f t="shared" si="63"/>
        <v>0.96858333606693792</v>
      </c>
    </row>
    <row r="690" spans="1:10" x14ac:dyDescent="0.25">
      <c r="A690" s="789" t="s">
        <v>851</v>
      </c>
      <c r="B690" s="328">
        <v>688</v>
      </c>
      <c r="C690" s="329">
        <v>21323.699999999997</v>
      </c>
      <c r="D690" s="330">
        <v>367</v>
      </c>
      <c r="E690" s="176">
        <f t="shared" si="64"/>
        <v>65731814.100000016</v>
      </c>
      <c r="F690" s="176">
        <f t="shared" si="65"/>
        <v>4813276</v>
      </c>
      <c r="G690" s="177">
        <f t="shared" si="60"/>
        <v>16238057.099999987</v>
      </c>
      <c r="H690" s="177">
        <f t="shared" si="61"/>
        <v>155743</v>
      </c>
      <c r="I690" s="354">
        <f t="shared" si="62"/>
        <v>0.80190212742459466</v>
      </c>
      <c r="J690" s="354">
        <f t="shared" si="63"/>
        <v>0.96865719370362646</v>
      </c>
    </row>
    <row r="691" spans="1:10" x14ac:dyDescent="0.25">
      <c r="A691" s="789" t="s">
        <v>851</v>
      </c>
      <c r="B691" s="328">
        <v>689</v>
      </c>
      <c r="C691" s="329">
        <v>17911.2</v>
      </c>
      <c r="D691" s="330">
        <v>298</v>
      </c>
      <c r="E691" s="176">
        <f t="shared" si="64"/>
        <v>65749725.300000019</v>
      </c>
      <c r="F691" s="176">
        <f t="shared" si="65"/>
        <v>4813574</v>
      </c>
      <c r="G691" s="177">
        <f t="shared" si="60"/>
        <v>16220145.899999984</v>
      </c>
      <c r="H691" s="177">
        <f t="shared" si="61"/>
        <v>155445</v>
      </c>
      <c r="I691" s="354">
        <f t="shared" si="62"/>
        <v>0.80212063697862701</v>
      </c>
      <c r="J691" s="354">
        <f t="shared" si="63"/>
        <v>0.96871716529962959</v>
      </c>
    </row>
    <row r="692" spans="1:10" x14ac:dyDescent="0.25">
      <c r="A692" s="789" t="s">
        <v>851</v>
      </c>
      <c r="B692" s="328">
        <v>690</v>
      </c>
      <c r="C692" s="329">
        <v>27599.600000000006</v>
      </c>
      <c r="D692" s="330">
        <v>452</v>
      </c>
      <c r="E692" s="176">
        <f t="shared" si="64"/>
        <v>65777324.900000021</v>
      </c>
      <c r="F692" s="176">
        <f t="shared" si="65"/>
        <v>4814026</v>
      </c>
      <c r="G692" s="177">
        <f t="shared" si="60"/>
        <v>16192546.299999982</v>
      </c>
      <c r="H692" s="177">
        <f t="shared" si="61"/>
        <v>154993</v>
      </c>
      <c r="I692" s="354">
        <f t="shared" si="62"/>
        <v>0.80245734117976775</v>
      </c>
      <c r="J692" s="354">
        <f t="shared" si="63"/>
        <v>0.96880812892846657</v>
      </c>
    </row>
    <row r="693" spans="1:10" x14ac:dyDescent="0.25">
      <c r="A693" s="789" t="s">
        <v>851</v>
      </c>
      <c r="B693" s="328">
        <v>691</v>
      </c>
      <c r="C693" s="329">
        <v>20039.3</v>
      </c>
      <c r="D693" s="330">
        <v>322</v>
      </c>
      <c r="E693" s="176">
        <f t="shared" si="64"/>
        <v>65797364.200000018</v>
      </c>
      <c r="F693" s="176">
        <f t="shared" si="65"/>
        <v>4814348</v>
      </c>
      <c r="G693" s="177">
        <f t="shared" si="60"/>
        <v>16172506.999999985</v>
      </c>
      <c r="H693" s="177">
        <f t="shared" si="61"/>
        <v>154671</v>
      </c>
      <c r="I693" s="354">
        <f t="shared" si="62"/>
        <v>0.80270181271188845</v>
      </c>
      <c r="J693" s="354">
        <f t="shared" si="63"/>
        <v>0.96887293045166456</v>
      </c>
    </row>
    <row r="694" spans="1:10" x14ac:dyDescent="0.25">
      <c r="A694" s="789" t="s">
        <v>851</v>
      </c>
      <c r="B694" s="328">
        <v>692</v>
      </c>
      <c r="C694" s="329">
        <v>22143.400000000005</v>
      </c>
      <c r="D694" s="330">
        <v>365</v>
      </c>
      <c r="E694" s="176">
        <f t="shared" si="64"/>
        <v>65819507.600000016</v>
      </c>
      <c r="F694" s="176">
        <f t="shared" si="65"/>
        <v>4814713</v>
      </c>
      <c r="G694" s="177">
        <f t="shared" si="60"/>
        <v>16150363.599999987</v>
      </c>
      <c r="H694" s="177">
        <f t="shared" si="61"/>
        <v>154306</v>
      </c>
      <c r="I694" s="354">
        <f t="shared" si="62"/>
        <v>0.80297195343159222</v>
      </c>
      <c r="J694" s="354">
        <f t="shared" si="63"/>
        <v>0.96894638559442015</v>
      </c>
    </row>
    <row r="695" spans="1:10" x14ac:dyDescent="0.25">
      <c r="A695" s="789" t="s">
        <v>851</v>
      </c>
      <c r="B695" s="328">
        <v>693</v>
      </c>
      <c r="C695" s="329">
        <v>21480.399999999998</v>
      </c>
      <c r="D695" s="330">
        <v>342</v>
      </c>
      <c r="E695" s="176">
        <f t="shared" si="64"/>
        <v>65840988.000000015</v>
      </c>
      <c r="F695" s="176">
        <f t="shared" si="65"/>
        <v>4815055</v>
      </c>
      <c r="G695" s="177">
        <f t="shared" si="60"/>
        <v>16128883.199999988</v>
      </c>
      <c r="H695" s="177">
        <f t="shared" si="61"/>
        <v>153964</v>
      </c>
      <c r="I695" s="354">
        <f t="shared" si="62"/>
        <v>0.80323400581358984</v>
      </c>
      <c r="J695" s="354">
        <f t="shared" si="63"/>
        <v>0.96901521205694729</v>
      </c>
    </row>
    <row r="696" spans="1:10" x14ac:dyDescent="0.25">
      <c r="A696" s="789" t="s">
        <v>851</v>
      </c>
      <c r="B696" s="328">
        <v>694</v>
      </c>
      <c r="C696" s="329">
        <v>20820.2</v>
      </c>
      <c r="D696" s="330">
        <v>322</v>
      </c>
      <c r="E696" s="176">
        <f t="shared" si="64"/>
        <v>65861808.200000018</v>
      </c>
      <c r="F696" s="176">
        <f t="shared" si="65"/>
        <v>4815377</v>
      </c>
      <c r="G696" s="177">
        <f t="shared" si="60"/>
        <v>16108062.999999985</v>
      </c>
      <c r="H696" s="177">
        <f t="shared" si="61"/>
        <v>153642</v>
      </c>
      <c r="I696" s="354">
        <f t="shared" si="62"/>
        <v>0.80348800401677356</v>
      </c>
      <c r="J696" s="354">
        <f t="shared" si="63"/>
        <v>0.96908001358014528</v>
      </c>
    </row>
    <row r="697" spans="1:10" x14ac:dyDescent="0.25">
      <c r="A697" s="789" t="s">
        <v>851</v>
      </c>
      <c r="B697" s="328">
        <v>695</v>
      </c>
      <c r="C697" s="329">
        <v>18068.400000000001</v>
      </c>
      <c r="D697" s="330">
        <v>300</v>
      </c>
      <c r="E697" s="176">
        <f t="shared" si="64"/>
        <v>65879876.600000016</v>
      </c>
      <c r="F697" s="176">
        <f t="shared" si="65"/>
        <v>4815677</v>
      </c>
      <c r="G697" s="177">
        <f t="shared" si="60"/>
        <v>16089994.599999987</v>
      </c>
      <c r="H697" s="177">
        <f t="shared" si="61"/>
        <v>153342</v>
      </c>
      <c r="I697" s="354">
        <f t="shared" si="62"/>
        <v>0.80370843134861503</v>
      </c>
      <c r="J697" s="354">
        <f t="shared" si="63"/>
        <v>0.96914038767008137</v>
      </c>
    </row>
    <row r="698" spans="1:10" x14ac:dyDescent="0.25">
      <c r="A698" s="789" t="s">
        <v>851</v>
      </c>
      <c r="B698" s="328">
        <v>696</v>
      </c>
      <c r="C698" s="329">
        <v>25054.1</v>
      </c>
      <c r="D698" s="330">
        <v>407</v>
      </c>
      <c r="E698" s="176">
        <f t="shared" si="64"/>
        <v>65904930.700000018</v>
      </c>
      <c r="F698" s="176">
        <f t="shared" si="65"/>
        <v>4816084</v>
      </c>
      <c r="G698" s="177">
        <f t="shared" si="60"/>
        <v>16064940.499999985</v>
      </c>
      <c r="H698" s="177">
        <f t="shared" si="61"/>
        <v>152935</v>
      </c>
      <c r="I698" s="354">
        <f t="shared" si="62"/>
        <v>0.80401408145679765</v>
      </c>
      <c r="J698" s="354">
        <f t="shared" si="63"/>
        <v>0.96922229518542791</v>
      </c>
    </row>
    <row r="699" spans="1:10" x14ac:dyDescent="0.25">
      <c r="A699" s="789" t="s">
        <v>851</v>
      </c>
      <c r="B699" s="328">
        <v>697</v>
      </c>
      <c r="C699" s="329">
        <v>23000.199999999997</v>
      </c>
      <c r="D699" s="330">
        <v>377</v>
      </c>
      <c r="E699" s="176">
        <f t="shared" si="64"/>
        <v>65927930.900000021</v>
      </c>
      <c r="F699" s="176">
        <f t="shared" si="65"/>
        <v>4816461</v>
      </c>
      <c r="G699" s="177">
        <f t="shared" si="60"/>
        <v>16041940.299999982</v>
      </c>
      <c r="H699" s="177">
        <f t="shared" si="61"/>
        <v>152558</v>
      </c>
      <c r="I699" s="354">
        <f t="shared" si="62"/>
        <v>0.80429467479753725</v>
      </c>
      <c r="J699" s="354">
        <f t="shared" si="63"/>
        <v>0.96929816529178092</v>
      </c>
    </row>
    <row r="700" spans="1:10" x14ac:dyDescent="0.25">
      <c r="A700" s="789" t="s">
        <v>851</v>
      </c>
      <c r="B700" s="328">
        <v>698</v>
      </c>
      <c r="C700" s="329">
        <v>25822.3</v>
      </c>
      <c r="D700" s="330">
        <v>426</v>
      </c>
      <c r="E700" s="176">
        <f t="shared" si="64"/>
        <v>65953753.200000018</v>
      </c>
      <c r="F700" s="176">
        <f t="shared" si="65"/>
        <v>4816887</v>
      </c>
      <c r="G700" s="177">
        <f t="shared" si="60"/>
        <v>16016117.999999985</v>
      </c>
      <c r="H700" s="177">
        <f t="shared" si="61"/>
        <v>152132</v>
      </c>
      <c r="I700" s="354">
        <f t="shared" si="62"/>
        <v>0.80460969664180726</v>
      </c>
      <c r="J700" s="354">
        <f t="shared" si="63"/>
        <v>0.96938389649949019</v>
      </c>
    </row>
    <row r="701" spans="1:10" x14ac:dyDescent="0.25">
      <c r="A701" s="789" t="s">
        <v>851</v>
      </c>
      <c r="B701" s="328">
        <v>699</v>
      </c>
      <c r="C701" s="329">
        <v>25160.400000000005</v>
      </c>
      <c r="D701" s="330">
        <v>401</v>
      </c>
      <c r="E701" s="176">
        <f t="shared" si="64"/>
        <v>65978913.600000016</v>
      </c>
      <c r="F701" s="176">
        <f t="shared" si="65"/>
        <v>4817288</v>
      </c>
      <c r="G701" s="177">
        <f t="shared" si="60"/>
        <v>15990957.599999987</v>
      </c>
      <c r="H701" s="177">
        <f t="shared" si="61"/>
        <v>151731</v>
      </c>
      <c r="I701" s="354">
        <f t="shared" si="62"/>
        <v>0.80491664356793591</v>
      </c>
      <c r="J701" s="354">
        <f t="shared" si="63"/>
        <v>0.96946459653303796</v>
      </c>
    </row>
    <row r="702" spans="1:10" x14ac:dyDescent="0.25">
      <c r="A702" s="789" t="s">
        <v>851</v>
      </c>
      <c r="B702" s="328">
        <v>700</v>
      </c>
      <c r="C702" s="329">
        <v>29398.499999999996</v>
      </c>
      <c r="D702" s="330">
        <v>483</v>
      </c>
      <c r="E702" s="176">
        <f t="shared" si="64"/>
        <v>66008312.100000016</v>
      </c>
      <c r="F702" s="176">
        <f t="shared" si="65"/>
        <v>4817771</v>
      </c>
      <c r="G702" s="177">
        <f t="shared" si="60"/>
        <v>15961559.099999987</v>
      </c>
      <c r="H702" s="177">
        <f t="shared" si="61"/>
        <v>151248</v>
      </c>
      <c r="I702" s="354">
        <f t="shared" si="62"/>
        <v>0.80527529363740191</v>
      </c>
      <c r="J702" s="354">
        <f t="shared" si="63"/>
        <v>0.96956179881783511</v>
      </c>
    </row>
    <row r="703" spans="1:10" x14ac:dyDescent="0.25">
      <c r="A703" s="789" t="s">
        <v>851</v>
      </c>
      <c r="B703" s="328">
        <v>701</v>
      </c>
      <c r="C703" s="329">
        <v>23128.5</v>
      </c>
      <c r="D703" s="330">
        <v>372</v>
      </c>
      <c r="E703" s="176">
        <f t="shared" si="64"/>
        <v>66031440.600000016</v>
      </c>
      <c r="F703" s="176">
        <f t="shared" si="65"/>
        <v>4818143</v>
      </c>
      <c r="G703" s="177">
        <f t="shared" si="60"/>
        <v>15938430.599999987</v>
      </c>
      <c r="H703" s="177">
        <f t="shared" si="61"/>
        <v>150876</v>
      </c>
      <c r="I703" s="354">
        <f t="shared" si="62"/>
        <v>0.80555745218738384</v>
      </c>
      <c r="J703" s="354">
        <f t="shared" si="63"/>
        <v>0.96963666268935578</v>
      </c>
    </row>
    <row r="704" spans="1:10" x14ac:dyDescent="0.25">
      <c r="A704" s="789" t="s">
        <v>851</v>
      </c>
      <c r="B704" s="328">
        <v>702</v>
      </c>
      <c r="C704" s="329">
        <v>27379.5</v>
      </c>
      <c r="D704" s="330">
        <v>446</v>
      </c>
      <c r="E704" s="176">
        <f t="shared" si="64"/>
        <v>66058820.100000016</v>
      </c>
      <c r="F704" s="176">
        <f t="shared" si="65"/>
        <v>4818589</v>
      </c>
      <c r="G704" s="177">
        <f t="shared" si="60"/>
        <v>15911051.099999987</v>
      </c>
      <c r="H704" s="177">
        <f t="shared" si="61"/>
        <v>150430</v>
      </c>
      <c r="I704" s="354">
        <f t="shared" si="62"/>
        <v>0.80589147125559979</v>
      </c>
      <c r="J704" s="354">
        <f t="shared" si="63"/>
        <v>0.9697264188363941</v>
      </c>
    </row>
    <row r="705" spans="1:10" x14ac:dyDescent="0.25">
      <c r="A705" s="789" t="s">
        <v>851</v>
      </c>
      <c r="B705" s="328">
        <v>703</v>
      </c>
      <c r="C705" s="329">
        <v>14760.899999999998</v>
      </c>
      <c r="D705" s="330">
        <v>240</v>
      </c>
      <c r="E705" s="176">
        <f t="shared" si="64"/>
        <v>66073581.000000015</v>
      </c>
      <c r="F705" s="176">
        <f t="shared" si="65"/>
        <v>4818829</v>
      </c>
      <c r="G705" s="177">
        <f t="shared" si="60"/>
        <v>15896290.199999988</v>
      </c>
      <c r="H705" s="177">
        <f t="shared" si="61"/>
        <v>150190</v>
      </c>
      <c r="I705" s="354">
        <f t="shared" si="62"/>
        <v>0.80607154839594297</v>
      </c>
      <c r="J705" s="354">
        <f t="shared" si="63"/>
        <v>0.96977471810834293</v>
      </c>
    </row>
    <row r="706" spans="1:10" x14ac:dyDescent="0.25">
      <c r="A706" s="789" t="s">
        <v>851</v>
      </c>
      <c r="B706" s="328">
        <v>704</v>
      </c>
      <c r="C706" s="329">
        <v>24637.200000000001</v>
      </c>
      <c r="D706" s="330">
        <v>381</v>
      </c>
      <c r="E706" s="176">
        <f t="shared" si="64"/>
        <v>66098218.200000018</v>
      </c>
      <c r="F706" s="176">
        <f t="shared" si="65"/>
        <v>4819210</v>
      </c>
      <c r="G706" s="177">
        <f t="shared" si="60"/>
        <v>15871652.999999985</v>
      </c>
      <c r="H706" s="177">
        <f t="shared" si="61"/>
        <v>149809</v>
      </c>
      <c r="I706" s="354">
        <f t="shared" si="62"/>
        <v>0.80637211248905827</v>
      </c>
      <c r="J706" s="354">
        <f t="shared" si="63"/>
        <v>0.96985139320256175</v>
      </c>
    </row>
    <row r="707" spans="1:10" x14ac:dyDescent="0.25">
      <c r="A707" s="789" t="s">
        <v>851</v>
      </c>
      <c r="B707" s="328">
        <v>705</v>
      </c>
      <c r="C707" s="329">
        <v>19030.699999999997</v>
      </c>
      <c r="D707" s="330">
        <v>302</v>
      </c>
      <c r="E707" s="176">
        <f t="shared" si="64"/>
        <v>66117248.900000021</v>
      </c>
      <c r="F707" s="176">
        <f t="shared" si="65"/>
        <v>4819512</v>
      </c>
      <c r="G707" s="177">
        <f t="shared" ref="G707:G770" si="66">$E$2452-E707</f>
        <v>15852622.299999982</v>
      </c>
      <c r="H707" s="177">
        <f t="shared" ref="H707:H770" si="67">$F$2452-F707</f>
        <v>149507</v>
      </c>
      <c r="I707" s="354">
        <f t="shared" ref="I707:I770" si="68">E707/$E$2452</f>
        <v>0.80660427950019786</v>
      </c>
      <c r="J707" s="354">
        <f t="shared" ref="J707:J770" si="69">F707/$F$2452</f>
        <v>0.96991216978643069</v>
      </c>
    </row>
    <row r="708" spans="1:10" x14ac:dyDescent="0.25">
      <c r="A708" s="789" t="s">
        <v>851</v>
      </c>
      <c r="B708" s="328">
        <v>706</v>
      </c>
      <c r="C708" s="329">
        <v>24709.7</v>
      </c>
      <c r="D708" s="330">
        <v>357</v>
      </c>
      <c r="E708" s="176">
        <f t="shared" ref="E708:E771" si="70">E707+C708</f>
        <v>66141958.600000024</v>
      </c>
      <c r="F708" s="176">
        <f t="shared" ref="F708:F771" si="71">F707+D708</f>
        <v>4819869</v>
      </c>
      <c r="G708" s="177">
        <f t="shared" si="66"/>
        <v>15827912.599999979</v>
      </c>
      <c r="H708" s="177">
        <f t="shared" si="67"/>
        <v>149150</v>
      </c>
      <c r="I708" s="354">
        <f t="shared" si="68"/>
        <v>0.8069057280646309</v>
      </c>
      <c r="J708" s="354">
        <f t="shared" si="69"/>
        <v>0.96998401495345454</v>
      </c>
    </row>
    <row r="709" spans="1:10" x14ac:dyDescent="0.25">
      <c r="A709" s="789" t="s">
        <v>851</v>
      </c>
      <c r="B709" s="328">
        <v>707</v>
      </c>
      <c r="C709" s="329">
        <v>28277.399999999998</v>
      </c>
      <c r="D709" s="330">
        <v>448</v>
      </c>
      <c r="E709" s="176">
        <f t="shared" si="70"/>
        <v>66170236.000000022</v>
      </c>
      <c r="F709" s="176">
        <f t="shared" si="71"/>
        <v>4820317</v>
      </c>
      <c r="G709" s="177">
        <f t="shared" si="66"/>
        <v>15799635.199999981</v>
      </c>
      <c r="H709" s="177">
        <f t="shared" si="67"/>
        <v>148702</v>
      </c>
      <c r="I709" s="354">
        <f t="shared" si="68"/>
        <v>0.80725070115762265</v>
      </c>
      <c r="J709" s="354">
        <f t="shared" si="69"/>
        <v>0.97007417359442583</v>
      </c>
    </row>
    <row r="710" spans="1:10" x14ac:dyDescent="0.25">
      <c r="A710" s="789" t="s">
        <v>851</v>
      </c>
      <c r="B710" s="328">
        <v>708</v>
      </c>
      <c r="C710" s="329">
        <v>32565.500000000015</v>
      </c>
      <c r="D710" s="330">
        <v>532</v>
      </c>
      <c r="E710" s="176">
        <f t="shared" si="70"/>
        <v>66202801.500000022</v>
      </c>
      <c r="F710" s="176">
        <f t="shared" si="71"/>
        <v>4820849</v>
      </c>
      <c r="G710" s="177">
        <f t="shared" si="66"/>
        <v>15767069.699999981</v>
      </c>
      <c r="H710" s="177">
        <f t="shared" si="67"/>
        <v>148170</v>
      </c>
      <c r="I710" s="354">
        <f t="shared" si="68"/>
        <v>0.80764798737417098</v>
      </c>
      <c r="J710" s="354">
        <f t="shared" si="69"/>
        <v>0.97018123698057901</v>
      </c>
    </row>
    <row r="711" spans="1:10" x14ac:dyDescent="0.25">
      <c r="A711" s="789" t="s">
        <v>851</v>
      </c>
      <c r="B711" s="328">
        <v>709</v>
      </c>
      <c r="C711" s="329">
        <v>14179.2</v>
      </c>
      <c r="D711" s="330">
        <v>230</v>
      </c>
      <c r="E711" s="176">
        <f t="shared" si="70"/>
        <v>66216980.700000025</v>
      </c>
      <c r="F711" s="176">
        <f t="shared" si="71"/>
        <v>4821079</v>
      </c>
      <c r="G711" s="177">
        <f t="shared" si="66"/>
        <v>15752890.499999978</v>
      </c>
      <c r="H711" s="177">
        <f t="shared" si="67"/>
        <v>147940</v>
      </c>
      <c r="I711" s="354">
        <f t="shared" si="68"/>
        <v>0.80782096800464442</v>
      </c>
      <c r="J711" s="354">
        <f t="shared" si="69"/>
        <v>0.97022752378286337</v>
      </c>
    </row>
    <row r="712" spans="1:10" x14ac:dyDescent="0.25">
      <c r="A712" s="789" t="s">
        <v>851</v>
      </c>
      <c r="B712" s="328">
        <v>710</v>
      </c>
      <c r="C712" s="329">
        <v>17038.999999999996</v>
      </c>
      <c r="D712" s="330">
        <v>256</v>
      </c>
      <c r="E712" s="176">
        <f t="shared" si="70"/>
        <v>66234019.700000025</v>
      </c>
      <c r="F712" s="176">
        <f t="shared" si="71"/>
        <v>4821335</v>
      </c>
      <c r="G712" s="177">
        <f t="shared" si="66"/>
        <v>15735851.499999978</v>
      </c>
      <c r="H712" s="177">
        <f t="shared" si="67"/>
        <v>147684</v>
      </c>
      <c r="I712" s="354">
        <f t="shared" si="68"/>
        <v>0.80802883706373352</v>
      </c>
      <c r="J712" s="354">
        <f t="shared" si="69"/>
        <v>0.97027904300627543</v>
      </c>
    </row>
    <row r="713" spans="1:10" x14ac:dyDescent="0.25">
      <c r="A713" s="789" t="s">
        <v>851</v>
      </c>
      <c r="B713" s="328">
        <v>711</v>
      </c>
      <c r="C713" s="329">
        <v>25591.699999999997</v>
      </c>
      <c r="D713" s="330">
        <v>391</v>
      </c>
      <c r="E713" s="176">
        <f t="shared" si="70"/>
        <v>66259611.400000028</v>
      </c>
      <c r="F713" s="176">
        <f t="shared" si="71"/>
        <v>4821726</v>
      </c>
      <c r="G713" s="177">
        <f t="shared" si="66"/>
        <v>15710259.799999975</v>
      </c>
      <c r="H713" s="177">
        <f t="shared" si="67"/>
        <v>147293</v>
      </c>
      <c r="I713" s="354">
        <f t="shared" si="68"/>
        <v>0.80834104567923271</v>
      </c>
      <c r="J713" s="354">
        <f t="shared" si="69"/>
        <v>0.97035773057015884</v>
      </c>
    </row>
    <row r="714" spans="1:10" x14ac:dyDescent="0.25">
      <c r="A714" s="789" t="s">
        <v>851</v>
      </c>
      <c r="B714" s="328">
        <v>712</v>
      </c>
      <c r="C714" s="329">
        <v>18508.399999999998</v>
      </c>
      <c r="D714" s="330">
        <v>292</v>
      </c>
      <c r="E714" s="176">
        <f t="shared" si="70"/>
        <v>66278119.800000027</v>
      </c>
      <c r="F714" s="176">
        <f t="shared" si="71"/>
        <v>4822018</v>
      </c>
      <c r="G714" s="177">
        <f t="shared" si="66"/>
        <v>15691751.399999976</v>
      </c>
      <c r="H714" s="177">
        <f t="shared" si="67"/>
        <v>147001</v>
      </c>
      <c r="I714" s="354">
        <f t="shared" si="68"/>
        <v>0.80856684083700281</v>
      </c>
      <c r="J714" s="354">
        <f t="shared" si="69"/>
        <v>0.97041649468436331</v>
      </c>
    </row>
    <row r="715" spans="1:10" x14ac:dyDescent="0.25">
      <c r="A715" s="789" t="s">
        <v>851</v>
      </c>
      <c r="B715" s="328">
        <v>713</v>
      </c>
      <c r="C715" s="329">
        <v>22099</v>
      </c>
      <c r="D715" s="330">
        <v>336</v>
      </c>
      <c r="E715" s="176">
        <f t="shared" si="70"/>
        <v>66300218.800000027</v>
      </c>
      <c r="F715" s="176">
        <f t="shared" si="71"/>
        <v>4822354</v>
      </c>
      <c r="G715" s="177">
        <f t="shared" si="66"/>
        <v>15669652.399999976</v>
      </c>
      <c r="H715" s="177">
        <f t="shared" si="67"/>
        <v>146665</v>
      </c>
      <c r="I715" s="354">
        <f t="shared" si="68"/>
        <v>0.80883643989427212</v>
      </c>
      <c r="J715" s="354">
        <f t="shared" si="69"/>
        <v>0.97048411366509169</v>
      </c>
    </row>
    <row r="716" spans="1:10" x14ac:dyDescent="0.25">
      <c r="A716" s="789" t="s">
        <v>851</v>
      </c>
      <c r="B716" s="328">
        <v>714</v>
      </c>
      <c r="C716" s="329">
        <v>25701.5</v>
      </c>
      <c r="D716" s="330">
        <v>389</v>
      </c>
      <c r="E716" s="176">
        <f t="shared" si="70"/>
        <v>66325920.300000027</v>
      </c>
      <c r="F716" s="176">
        <f t="shared" si="71"/>
        <v>4822743</v>
      </c>
      <c r="G716" s="177">
        <f t="shared" si="66"/>
        <v>15643950.899999976</v>
      </c>
      <c r="H716" s="177">
        <f t="shared" si="67"/>
        <v>146276</v>
      </c>
      <c r="I716" s="354">
        <f t="shared" si="68"/>
        <v>0.80914998802633253</v>
      </c>
      <c r="J716" s="354">
        <f t="shared" si="69"/>
        <v>0.97056239873504202</v>
      </c>
    </row>
    <row r="717" spans="1:10" x14ac:dyDescent="0.25">
      <c r="A717" s="789" t="s">
        <v>851</v>
      </c>
      <c r="B717" s="328">
        <v>715</v>
      </c>
      <c r="C717" s="329">
        <v>32887.199999999997</v>
      </c>
      <c r="D717" s="330">
        <v>520</v>
      </c>
      <c r="E717" s="176">
        <f t="shared" si="70"/>
        <v>66358807.50000003</v>
      </c>
      <c r="F717" s="176">
        <f t="shared" si="71"/>
        <v>4823263</v>
      </c>
      <c r="G717" s="177">
        <f t="shared" si="66"/>
        <v>15611063.699999973</v>
      </c>
      <c r="H717" s="177">
        <f t="shared" si="67"/>
        <v>145756</v>
      </c>
      <c r="I717" s="354">
        <f t="shared" si="68"/>
        <v>0.80955119885561111</v>
      </c>
      <c r="J717" s="354">
        <f t="shared" si="69"/>
        <v>0.97066704715759788</v>
      </c>
    </row>
    <row r="718" spans="1:10" x14ac:dyDescent="0.25">
      <c r="A718" s="789" t="s">
        <v>851</v>
      </c>
      <c r="B718" s="328">
        <v>716</v>
      </c>
      <c r="C718" s="329">
        <v>22910.300000000003</v>
      </c>
      <c r="D718" s="330">
        <v>378</v>
      </c>
      <c r="E718" s="176">
        <f t="shared" si="70"/>
        <v>66381717.800000027</v>
      </c>
      <c r="F718" s="176">
        <f t="shared" si="71"/>
        <v>4823641</v>
      </c>
      <c r="G718" s="177">
        <f t="shared" si="66"/>
        <v>15588153.399999976</v>
      </c>
      <c r="H718" s="177">
        <f t="shared" si="67"/>
        <v>145378</v>
      </c>
      <c r="I718" s="354">
        <f t="shared" si="68"/>
        <v>0.80983069545191655</v>
      </c>
      <c r="J718" s="354">
        <f t="shared" si="69"/>
        <v>0.97074311851091732</v>
      </c>
    </row>
    <row r="719" spans="1:10" x14ac:dyDescent="0.25">
      <c r="A719" s="789" t="s">
        <v>851</v>
      </c>
      <c r="B719" s="328">
        <v>717</v>
      </c>
      <c r="C719" s="329">
        <v>17207.099999999999</v>
      </c>
      <c r="D719" s="330">
        <v>245</v>
      </c>
      <c r="E719" s="176">
        <f t="shared" si="70"/>
        <v>66398924.900000028</v>
      </c>
      <c r="F719" s="176">
        <f t="shared" si="71"/>
        <v>4823886</v>
      </c>
      <c r="G719" s="177">
        <f t="shared" si="66"/>
        <v>15570946.299999975</v>
      </c>
      <c r="H719" s="177">
        <f t="shared" si="67"/>
        <v>145133</v>
      </c>
      <c r="I719" s="354">
        <f t="shared" si="68"/>
        <v>0.81004061526450255</v>
      </c>
      <c r="J719" s="354">
        <f t="shared" si="69"/>
        <v>0.9707924240176985</v>
      </c>
    </row>
    <row r="720" spans="1:10" x14ac:dyDescent="0.25">
      <c r="A720" s="789" t="s">
        <v>851</v>
      </c>
      <c r="B720" s="328">
        <v>718</v>
      </c>
      <c r="C720" s="329">
        <v>17232.400000000001</v>
      </c>
      <c r="D720" s="330">
        <v>252</v>
      </c>
      <c r="E720" s="176">
        <f t="shared" si="70"/>
        <v>66416157.300000027</v>
      </c>
      <c r="F720" s="176">
        <f t="shared" si="71"/>
        <v>4824138</v>
      </c>
      <c r="G720" s="177">
        <f t="shared" si="66"/>
        <v>15553713.899999976</v>
      </c>
      <c r="H720" s="177">
        <f t="shared" si="67"/>
        <v>144881</v>
      </c>
      <c r="I720" s="354">
        <f t="shared" si="68"/>
        <v>0.81025084372707934</v>
      </c>
      <c r="J720" s="354">
        <f t="shared" si="69"/>
        <v>0.97084313825324475</v>
      </c>
    </row>
    <row r="721" spans="1:10" x14ac:dyDescent="0.25">
      <c r="A721" s="789" t="s">
        <v>851</v>
      </c>
      <c r="B721" s="328">
        <v>719</v>
      </c>
      <c r="C721" s="329">
        <v>21564.999999999993</v>
      </c>
      <c r="D721" s="330">
        <v>328</v>
      </c>
      <c r="E721" s="176">
        <f t="shared" si="70"/>
        <v>66437722.300000027</v>
      </c>
      <c r="F721" s="176">
        <f t="shared" si="71"/>
        <v>4824466</v>
      </c>
      <c r="G721" s="177">
        <f t="shared" si="66"/>
        <v>15532148.899999976</v>
      </c>
      <c r="H721" s="177">
        <f t="shared" si="67"/>
        <v>144553</v>
      </c>
      <c r="I721" s="354">
        <f t="shared" si="68"/>
        <v>0.81051392819560786</v>
      </c>
      <c r="J721" s="354">
        <f t="shared" si="69"/>
        <v>0.97090914725824151</v>
      </c>
    </row>
    <row r="722" spans="1:10" x14ac:dyDescent="0.25">
      <c r="A722" s="789" t="s">
        <v>851</v>
      </c>
      <c r="B722" s="328">
        <v>720</v>
      </c>
      <c r="C722" s="329">
        <v>20876.599999999999</v>
      </c>
      <c r="D722" s="330">
        <v>313</v>
      </c>
      <c r="E722" s="176">
        <f t="shared" si="70"/>
        <v>66458598.900000028</v>
      </c>
      <c r="F722" s="176">
        <f t="shared" si="71"/>
        <v>4824779</v>
      </c>
      <c r="G722" s="177">
        <f t="shared" si="66"/>
        <v>15511272.299999975</v>
      </c>
      <c r="H722" s="177">
        <f t="shared" si="67"/>
        <v>144240</v>
      </c>
      <c r="I722" s="354">
        <f t="shared" si="68"/>
        <v>0.81076861445647885</v>
      </c>
      <c r="J722" s="354">
        <f t="shared" si="69"/>
        <v>0.97097213755874145</v>
      </c>
    </row>
    <row r="723" spans="1:10" x14ac:dyDescent="0.25">
      <c r="A723" s="789" t="s">
        <v>851</v>
      </c>
      <c r="B723" s="328">
        <v>721</v>
      </c>
      <c r="C723" s="329">
        <v>18743.800000000003</v>
      </c>
      <c r="D723" s="330">
        <v>291</v>
      </c>
      <c r="E723" s="176">
        <f t="shared" si="70"/>
        <v>66477342.700000025</v>
      </c>
      <c r="F723" s="176">
        <f t="shared" si="71"/>
        <v>4825070</v>
      </c>
      <c r="G723" s="177">
        <f t="shared" si="66"/>
        <v>15492528.499999978</v>
      </c>
      <c r="H723" s="177">
        <f t="shared" si="67"/>
        <v>143949</v>
      </c>
      <c r="I723" s="354">
        <f t="shared" si="68"/>
        <v>0.81099728140112071</v>
      </c>
      <c r="J723" s="354">
        <f t="shared" si="69"/>
        <v>0.9710307004259795</v>
      </c>
    </row>
    <row r="724" spans="1:10" x14ac:dyDescent="0.25">
      <c r="A724" s="789" t="s">
        <v>851</v>
      </c>
      <c r="B724" s="328">
        <v>722</v>
      </c>
      <c r="C724" s="329">
        <v>22380.100000000002</v>
      </c>
      <c r="D724" s="330">
        <v>336</v>
      </c>
      <c r="E724" s="176">
        <f t="shared" si="70"/>
        <v>66499722.800000027</v>
      </c>
      <c r="F724" s="176">
        <f t="shared" si="71"/>
        <v>4825406</v>
      </c>
      <c r="G724" s="177">
        <f t="shared" si="66"/>
        <v>15470148.399999976</v>
      </c>
      <c r="H724" s="177">
        <f t="shared" si="67"/>
        <v>143613</v>
      </c>
      <c r="I724" s="354">
        <f t="shared" si="68"/>
        <v>0.81127030976718217</v>
      </c>
      <c r="J724" s="354">
        <f t="shared" si="69"/>
        <v>0.97109831940670788</v>
      </c>
    </row>
    <row r="725" spans="1:10" x14ac:dyDescent="0.25">
      <c r="A725" s="789" t="s">
        <v>851</v>
      </c>
      <c r="B725" s="328">
        <v>723</v>
      </c>
      <c r="C725" s="329">
        <v>26750.299999999996</v>
      </c>
      <c r="D725" s="330">
        <v>409</v>
      </c>
      <c r="E725" s="176">
        <f t="shared" si="70"/>
        <v>66526473.100000024</v>
      </c>
      <c r="F725" s="176">
        <f t="shared" si="71"/>
        <v>4825815</v>
      </c>
      <c r="G725" s="177">
        <f t="shared" si="66"/>
        <v>15443398.099999979</v>
      </c>
      <c r="H725" s="177">
        <f t="shared" si="67"/>
        <v>143204</v>
      </c>
      <c r="I725" s="354">
        <f t="shared" si="68"/>
        <v>0.81159665284431992</v>
      </c>
      <c r="J725" s="354">
        <f t="shared" si="69"/>
        <v>0.97118062941598737</v>
      </c>
    </row>
    <row r="726" spans="1:10" x14ac:dyDescent="0.25">
      <c r="A726" s="789" t="s">
        <v>851</v>
      </c>
      <c r="B726" s="328">
        <v>724</v>
      </c>
      <c r="C726" s="329">
        <v>24613.4</v>
      </c>
      <c r="D726" s="330">
        <v>378</v>
      </c>
      <c r="E726" s="176">
        <f t="shared" si="70"/>
        <v>66551086.500000022</v>
      </c>
      <c r="F726" s="176">
        <f t="shared" si="71"/>
        <v>4826193</v>
      </c>
      <c r="G726" s="177">
        <f t="shared" si="66"/>
        <v>15418784.699999981</v>
      </c>
      <c r="H726" s="177">
        <f t="shared" si="67"/>
        <v>142826</v>
      </c>
      <c r="I726" s="354">
        <f t="shared" si="68"/>
        <v>0.81189692658685086</v>
      </c>
      <c r="J726" s="354">
        <f t="shared" si="69"/>
        <v>0.97125670076930681</v>
      </c>
    </row>
    <row r="727" spans="1:10" x14ac:dyDescent="0.25">
      <c r="A727" s="789" t="s">
        <v>851</v>
      </c>
      <c r="B727" s="328">
        <v>725</v>
      </c>
      <c r="C727" s="329">
        <v>22474.799999999999</v>
      </c>
      <c r="D727" s="330">
        <v>361</v>
      </c>
      <c r="E727" s="176">
        <f t="shared" si="70"/>
        <v>66573561.300000019</v>
      </c>
      <c r="F727" s="176">
        <f t="shared" si="71"/>
        <v>4826554</v>
      </c>
      <c r="G727" s="177">
        <f t="shared" si="66"/>
        <v>15396309.899999984</v>
      </c>
      <c r="H727" s="177">
        <f t="shared" si="67"/>
        <v>142465</v>
      </c>
      <c r="I727" s="354">
        <f t="shared" si="68"/>
        <v>0.8121711102554473</v>
      </c>
      <c r="J727" s="354">
        <f t="shared" si="69"/>
        <v>0.97132935092419648</v>
      </c>
    </row>
    <row r="728" spans="1:10" x14ac:dyDescent="0.25">
      <c r="A728" s="789" t="s">
        <v>851</v>
      </c>
      <c r="B728" s="328">
        <v>726</v>
      </c>
      <c r="C728" s="329">
        <v>25407.299999999996</v>
      </c>
      <c r="D728" s="330">
        <v>387</v>
      </c>
      <c r="E728" s="176">
        <f t="shared" si="70"/>
        <v>66598968.600000016</v>
      </c>
      <c r="F728" s="176">
        <f t="shared" si="71"/>
        <v>4826941</v>
      </c>
      <c r="G728" s="177">
        <f t="shared" si="66"/>
        <v>15370902.599999987</v>
      </c>
      <c r="H728" s="177">
        <f t="shared" si="67"/>
        <v>142078</v>
      </c>
      <c r="I728" s="354">
        <f t="shared" si="68"/>
        <v>0.81248106926389818</v>
      </c>
      <c r="J728" s="354">
        <f t="shared" si="69"/>
        <v>0.97140723350021407</v>
      </c>
    </row>
    <row r="729" spans="1:10" x14ac:dyDescent="0.25">
      <c r="A729" s="789" t="s">
        <v>851</v>
      </c>
      <c r="B729" s="328">
        <v>727</v>
      </c>
      <c r="C729" s="329">
        <v>23987.4</v>
      </c>
      <c r="D729" s="330">
        <v>365</v>
      </c>
      <c r="E729" s="176">
        <f t="shared" si="70"/>
        <v>66622956.000000015</v>
      </c>
      <c r="F729" s="176">
        <f t="shared" si="71"/>
        <v>4827306</v>
      </c>
      <c r="G729" s="177">
        <f t="shared" si="66"/>
        <v>15346915.199999988</v>
      </c>
      <c r="H729" s="177">
        <f t="shared" si="67"/>
        <v>141713</v>
      </c>
      <c r="I729" s="354">
        <f t="shared" si="68"/>
        <v>0.81277370605408505</v>
      </c>
      <c r="J729" s="354">
        <f t="shared" si="69"/>
        <v>0.97148068864296955</v>
      </c>
    </row>
    <row r="730" spans="1:10" x14ac:dyDescent="0.25">
      <c r="A730" s="789" t="s">
        <v>851</v>
      </c>
      <c r="B730" s="328">
        <v>728</v>
      </c>
      <c r="C730" s="329">
        <v>21112.9</v>
      </c>
      <c r="D730" s="330">
        <v>341</v>
      </c>
      <c r="E730" s="176">
        <f t="shared" si="70"/>
        <v>66644068.900000013</v>
      </c>
      <c r="F730" s="176">
        <f t="shared" si="71"/>
        <v>4827647</v>
      </c>
      <c r="G730" s="177">
        <f t="shared" si="66"/>
        <v>15325802.29999999</v>
      </c>
      <c r="H730" s="177">
        <f t="shared" si="67"/>
        <v>141372</v>
      </c>
      <c r="I730" s="354">
        <f t="shared" si="68"/>
        <v>0.81303127508147177</v>
      </c>
      <c r="J730" s="354">
        <f t="shared" si="69"/>
        <v>0.97154931385853027</v>
      </c>
    </row>
    <row r="731" spans="1:10" x14ac:dyDescent="0.25">
      <c r="A731" s="789" t="s">
        <v>851</v>
      </c>
      <c r="B731" s="328">
        <v>729</v>
      </c>
      <c r="C731" s="329">
        <v>22596.099999999995</v>
      </c>
      <c r="D731" s="330">
        <v>319</v>
      </c>
      <c r="E731" s="176">
        <f t="shared" si="70"/>
        <v>66666665.000000015</v>
      </c>
      <c r="F731" s="176">
        <f t="shared" si="71"/>
        <v>4827966</v>
      </c>
      <c r="G731" s="177">
        <f t="shared" si="66"/>
        <v>15303206.199999988</v>
      </c>
      <c r="H731" s="177">
        <f t="shared" si="67"/>
        <v>141053</v>
      </c>
      <c r="I731" s="354">
        <f t="shared" si="68"/>
        <v>0.81330693856208003</v>
      </c>
      <c r="J731" s="354">
        <f t="shared" si="69"/>
        <v>0.97161351164082888</v>
      </c>
    </row>
    <row r="732" spans="1:10" x14ac:dyDescent="0.25">
      <c r="A732" s="789" t="s">
        <v>851</v>
      </c>
      <c r="B732" s="328">
        <v>730</v>
      </c>
      <c r="C732" s="329">
        <v>23359.800000000003</v>
      </c>
      <c r="D732" s="330">
        <v>342</v>
      </c>
      <c r="E732" s="176">
        <f t="shared" si="70"/>
        <v>66690024.800000012</v>
      </c>
      <c r="F732" s="176">
        <f t="shared" si="71"/>
        <v>4828308</v>
      </c>
      <c r="G732" s="177">
        <f t="shared" si="66"/>
        <v>15279846.399999991</v>
      </c>
      <c r="H732" s="177">
        <f t="shared" si="67"/>
        <v>140711</v>
      </c>
      <c r="I732" s="354">
        <f t="shared" si="68"/>
        <v>0.81359191888055582</v>
      </c>
      <c r="J732" s="354">
        <f t="shared" si="69"/>
        <v>0.97168233810335602</v>
      </c>
    </row>
    <row r="733" spans="1:10" x14ac:dyDescent="0.25">
      <c r="A733" s="789" t="s">
        <v>851</v>
      </c>
      <c r="B733" s="328">
        <v>731</v>
      </c>
      <c r="C733" s="329">
        <v>21198.9</v>
      </c>
      <c r="D733" s="330">
        <v>342</v>
      </c>
      <c r="E733" s="176">
        <f t="shared" si="70"/>
        <v>66711223.70000001</v>
      </c>
      <c r="F733" s="176">
        <f t="shared" si="71"/>
        <v>4828650</v>
      </c>
      <c r="G733" s="177">
        <f t="shared" si="66"/>
        <v>15258647.499999993</v>
      </c>
      <c r="H733" s="177">
        <f t="shared" si="67"/>
        <v>140369</v>
      </c>
      <c r="I733" s="354">
        <f t="shared" si="68"/>
        <v>0.81385053707391952</v>
      </c>
      <c r="J733" s="354">
        <f t="shared" si="69"/>
        <v>0.97175116456588317</v>
      </c>
    </row>
    <row r="734" spans="1:10" x14ac:dyDescent="0.25">
      <c r="A734" s="789" t="s">
        <v>851</v>
      </c>
      <c r="B734" s="328">
        <v>732</v>
      </c>
      <c r="C734" s="329">
        <v>13174.2</v>
      </c>
      <c r="D734" s="330">
        <v>205</v>
      </c>
      <c r="E734" s="176">
        <f t="shared" si="70"/>
        <v>66724397.900000013</v>
      </c>
      <c r="F734" s="176">
        <f t="shared" si="71"/>
        <v>4828855</v>
      </c>
      <c r="G734" s="177">
        <f t="shared" si="66"/>
        <v>15245473.29999999</v>
      </c>
      <c r="H734" s="177">
        <f t="shared" si="67"/>
        <v>140164</v>
      </c>
      <c r="I734" s="354">
        <f t="shared" si="68"/>
        <v>0.81401125710198763</v>
      </c>
      <c r="J734" s="354">
        <f t="shared" si="69"/>
        <v>0.97179242019400613</v>
      </c>
    </row>
    <row r="735" spans="1:10" x14ac:dyDescent="0.25">
      <c r="A735" s="789" t="s">
        <v>851</v>
      </c>
      <c r="B735" s="328">
        <v>733</v>
      </c>
      <c r="C735" s="329">
        <v>13191.7</v>
      </c>
      <c r="D735" s="330">
        <v>197</v>
      </c>
      <c r="E735" s="176">
        <f t="shared" si="70"/>
        <v>66737589.600000016</v>
      </c>
      <c r="F735" s="176">
        <f t="shared" si="71"/>
        <v>4829052</v>
      </c>
      <c r="G735" s="177">
        <f t="shared" si="66"/>
        <v>15232281.599999987</v>
      </c>
      <c r="H735" s="177">
        <f t="shared" si="67"/>
        <v>139967</v>
      </c>
      <c r="I735" s="354">
        <f t="shared" si="68"/>
        <v>0.8141721906231324</v>
      </c>
      <c r="J735" s="354">
        <f t="shared" si="69"/>
        <v>0.97183206584639747</v>
      </c>
    </row>
    <row r="736" spans="1:10" x14ac:dyDescent="0.25">
      <c r="A736" s="789" t="s">
        <v>851</v>
      </c>
      <c r="B736" s="328">
        <v>734</v>
      </c>
      <c r="C736" s="329">
        <v>16881.600000000002</v>
      </c>
      <c r="D736" s="330">
        <v>247</v>
      </c>
      <c r="E736" s="176">
        <f t="shared" si="70"/>
        <v>66754471.200000018</v>
      </c>
      <c r="F736" s="176">
        <f t="shared" si="71"/>
        <v>4829299</v>
      </c>
      <c r="G736" s="177">
        <f t="shared" si="66"/>
        <v>15215399.999999985</v>
      </c>
      <c r="H736" s="177">
        <f t="shared" si="67"/>
        <v>139720</v>
      </c>
      <c r="I736" s="354">
        <f t="shared" si="68"/>
        <v>0.81437813946449167</v>
      </c>
      <c r="J736" s="354">
        <f t="shared" si="69"/>
        <v>0.9718817738471115</v>
      </c>
    </row>
    <row r="737" spans="1:10" x14ac:dyDescent="0.25">
      <c r="A737" s="789" t="s">
        <v>851</v>
      </c>
      <c r="B737" s="328">
        <v>735</v>
      </c>
      <c r="C737" s="329">
        <v>23518.5</v>
      </c>
      <c r="D737" s="330">
        <v>365</v>
      </c>
      <c r="E737" s="176">
        <f t="shared" si="70"/>
        <v>66777989.700000018</v>
      </c>
      <c r="F737" s="176">
        <f t="shared" si="71"/>
        <v>4829664</v>
      </c>
      <c r="G737" s="177">
        <f t="shared" si="66"/>
        <v>15191881.499999985</v>
      </c>
      <c r="H737" s="177">
        <f t="shared" si="67"/>
        <v>139355</v>
      </c>
      <c r="I737" s="354">
        <f t="shared" si="68"/>
        <v>0.81466505586018312</v>
      </c>
      <c r="J737" s="354">
        <f t="shared" si="69"/>
        <v>0.97195522898986697</v>
      </c>
    </row>
    <row r="738" spans="1:10" x14ac:dyDescent="0.25">
      <c r="A738" s="789" t="s">
        <v>851</v>
      </c>
      <c r="B738" s="328">
        <v>736</v>
      </c>
      <c r="C738" s="329">
        <v>30907.4</v>
      </c>
      <c r="D738" s="330">
        <v>470</v>
      </c>
      <c r="E738" s="176">
        <f t="shared" si="70"/>
        <v>66808897.100000016</v>
      </c>
      <c r="F738" s="176">
        <f t="shared" si="71"/>
        <v>4830134</v>
      </c>
      <c r="G738" s="177">
        <f t="shared" si="66"/>
        <v>15160974.099999987</v>
      </c>
      <c r="H738" s="177">
        <f t="shared" si="67"/>
        <v>138885</v>
      </c>
      <c r="I738" s="354">
        <f t="shared" si="68"/>
        <v>0.8150421139127032</v>
      </c>
      <c r="J738" s="354">
        <f t="shared" si="69"/>
        <v>0.97204981506410015</v>
      </c>
    </row>
    <row r="739" spans="1:10" x14ac:dyDescent="0.25">
      <c r="A739" s="789" t="s">
        <v>851</v>
      </c>
      <c r="B739" s="328">
        <v>737</v>
      </c>
      <c r="C739" s="329">
        <v>25797</v>
      </c>
      <c r="D739" s="330">
        <v>395</v>
      </c>
      <c r="E739" s="176">
        <f t="shared" si="70"/>
        <v>66834694.100000016</v>
      </c>
      <c r="F739" s="176">
        <f t="shared" si="71"/>
        <v>4830529</v>
      </c>
      <c r="G739" s="177">
        <f t="shared" si="66"/>
        <v>15135177.099999987</v>
      </c>
      <c r="H739" s="177">
        <f t="shared" si="67"/>
        <v>138490</v>
      </c>
      <c r="I739" s="354">
        <f t="shared" si="68"/>
        <v>0.81535682710698243</v>
      </c>
      <c r="J739" s="354">
        <f t="shared" si="69"/>
        <v>0.97212930761584937</v>
      </c>
    </row>
    <row r="740" spans="1:10" x14ac:dyDescent="0.25">
      <c r="A740" s="789" t="s">
        <v>851</v>
      </c>
      <c r="B740" s="328">
        <v>738</v>
      </c>
      <c r="C740" s="329">
        <v>22136.799999999999</v>
      </c>
      <c r="D740" s="330">
        <v>350</v>
      </c>
      <c r="E740" s="176">
        <f t="shared" si="70"/>
        <v>66856830.900000013</v>
      </c>
      <c r="F740" s="176">
        <f t="shared" si="71"/>
        <v>4830879</v>
      </c>
      <c r="G740" s="177">
        <f t="shared" si="66"/>
        <v>15113040.29999999</v>
      </c>
      <c r="H740" s="177">
        <f t="shared" si="67"/>
        <v>138140</v>
      </c>
      <c r="I740" s="354">
        <f t="shared" si="68"/>
        <v>0.81562688730929722</v>
      </c>
      <c r="J740" s="354">
        <f t="shared" si="69"/>
        <v>0.97219974405410803</v>
      </c>
    </row>
    <row r="741" spans="1:10" x14ac:dyDescent="0.25">
      <c r="A741" s="789" t="s">
        <v>851</v>
      </c>
      <c r="B741" s="328">
        <v>739</v>
      </c>
      <c r="C741" s="329">
        <v>20693.000000000004</v>
      </c>
      <c r="D741" s="330">
        <v>322</v>
      </c>
      <c r="E741" s="176">
        <f t="shared" si="70"/>
        <v>66877523.900000013</v>
      </c>
      <c r="F741" s="176">
        <f t="shared" si="71"/>
        <v>4831201</v>
      </c>
      <c r="G741" s="177">
        <f t="shared" si="66"/>
        <v>15092347.29999999</v>
      </c>
      <c r="H741" s="177">
        <f t="shared" si="67"/>
        <v>137818</v>
      </c>
      <c r="I741" s="354">
        <f t="shared" si="68"/>
        <v>0.81587933372280341</v>
      </c>
      <c r="J741" s="354">
        <f t="shared" si="69"/>
        <v>0.97226454557730613</v>
      </c>
    </row>
    <row r="742" spans="1:10" x14ac:dyDescent="0.25">
      <c r="A742" s="789" t="s">
        <v>851</v>
      </c>
      <c r="B742" s="328">
        <v>740</v>
      </c>
      <c r="C742" s="329">
        <v>22197.399999999998</v>
      </c>
      <c r="D742" s="330">
        <v>348</v>
      </c>
      <c r="E742" s="176">
        <f t="shared" si="70"/>
        <v>66899721.300000012</v>
      </c>
      <c r="F742" s="176">
        <f t="shared" si="71"/>
        <v>4831549</v>
      </c>
      <c r="G742" s="177">
        <f t="shared" si="66"/>
        <v>15070149.899999991</v>
      </c>
      <c r="H742" s="177">
        <f t="shared" si="67"/>
        <v>137470</v>
      </c>
      <c r="I742" s="354">
        <f t="shared" si="68"/>
        <v>0.81615013322114394</v>
      </c>
      <c r="J742" s="354">
        <f t="shared" si="69"/>
        <v>0.97233457952163194</v>
      </c>
    </row>
    <row r="743" spans="1:10" x14ac:dyDescent="0.25">
      <c r="A743" s="789" t="s">
        <v>851</v>
      </c>
      <c r="B743" s="328">
        <v>741</v>
      </c>
      <c r="C743" s="329">
        <v>19267</v>
      </c>
      <c r="D743" s="330">
        <v>300</v>
      </c>
      <c r="E743" s="176">
        <f t="shared" si="70"/>
        <v>66918988.300000012</v>
      </c>
      <c r="F743" s="176">
        <f t="shared" si="71"/>
        <v>4831849</v>
      </c>
      <c r="G743" s="177">
        <f t="shared" si="66"/>
        <v>15050882.899999991</v>
      </c>
      <c r="H743" s="177">
        <f t="shared" si="67"/>
        <v>137170</v>
      </c>
      <c r="I743" s="354">
        <f t="shared" si="68"/>
        <v>0.81638518299879936</v>
      </c>
      <c r="J743" s="354">
        <f t="shared" si="69"/>
        <v>0.97239495361156802</v>
      </c>
    </row>
    <row r="744" spans="1:10" x14ac:dyDescent="0.25">
      <c r="A744" s="789" t="s">
        <v>851</v>
      </c>
      <c r="B744" s="328">
        <v>742</v>
      </c>
      <c r="C744" s="329">
        <v>18547.8</v>
      </c>
      <c r="D744" s="330">
        <v>269</v>
      </c>
      <c r="E744" s="176">
        <f t="shared" si="70"/>
        <v>66937536.100000009</v>
      </c>
      <c r="F744" s="176">
        <f t="shared" si="71"/>
        <v>4832118</v>
      </c>
      <c r="G744" s="177">
        <f t="shared" si="66"/>
        <v>15032335.099999994</v>
      </c>
      <c r="H744" s="177">
        <f t="shared" si="67"/>
        <v>136901</v>
      </c>
      <c r="I744" s="354">
        <f t="shared" si="68"/>
        <v>0.81661145882098207</v>
      </c>
      <c r="J744" s="354">
        <f t="shared" si="69"/>
        <v>0.97244908904554395</v>
      </c>
    </row>
    <row r="745" spans="1:10" x14ac:dyDescent="0.25">
      <c r="A745" s="789" t="s">
        <v>851</v>
      </c>
      <c r="B745" s="328">
        <v>743</v>
      </c>
      <c r="C745" s="329">
        <v>20803.300000000003</v>
      </c>
      <c r="D745" s="330">
        <v>314</v>
      </c>
      <c r="E745" s="176">
        <f t="shared" si="70"/>
        <v>66958339.400000006</v>
      </c>
      <c r="F745" s="176">
        <f t="shared" si="71"/>
        <v>4832432</v>
      </c>
      <c r="G745" s="177">
        <f t="shared" si="66"/>
        <v>15011531.799999997</v>
      </c>
      <c r="H745" s="177">
        <f t="shared" si="67"/>
        <v>136587</v>
      </c>
      <c r="I745" s="354">
        <f t="shared" si="68"/>
        <v>0.81686525085085171</v>
      </c>
      <c r="J745" s="354">
        <f t="shared" si="69"/>
        <v>0.97251228059301043</v>
      </c>
    </row>
    <row r="746" spans="1:10" x14ac:dyDescent="0.25">
      <c r="A746" s="789" t="s">
        <v>851</v>
      </c>
      <c r="B746" s="328">
        <v>744</v>
      </c>
      <c r="C746" s="329">
        <v>17110.8</v>
      </c>
      <c r="D746" s="330">
        <v>246</v>
      </c>
      <c r="E746" s="176">
        <f t="shared" si="70"/>
        <v>66975450.200000003</v>
      </c>
      <c r="F746" s="176">
        <f t="shared" si="71"/>
        <v>4832678</v>
      </c>
      <c r="G746" s="177">
        <f t="shared" si="66"/>
        <v>14994421</v>
      </c>
      <c r="H746" s="177">
        <f t="shared" si="67"/>
        <v>136341</v>
      </c>
      <c r="I746" s="354">
        <f t="shared" si="68"/>
        <v>0.81707399584153551</v>
      </c>
      <c r="J746" s="354">
        <f t="shared" si="69"/>
        <v>0.97256178734675802</v>
      </c>
    </row>
    <row r="747" spans="1:10" x14ac:dyDescent="0.25">
      <c r="A747" s="789" t="s">
        <v>851</v>
      </c>
      <c r="B747" s="328">
        <v>745</v>
      </c>
      <c r="C747" s="329">
        <v>17879.7</v>
      </c>
      <c r="D747" s="330">
        <v>267</v>
      </c>
      <c r="E747" s="176">
        <f t="shared" si="70"/>
        <v>66993329.900000006</v>
      </c>
      <c r="F747" s="176">
        <f t="shared" si="71"/>
        <v>4832945</v>
      </c>
      <c r="G747" s="177">
        <f t="shared" si="66"/>
        <v>14976541.299999997</v>
      </c>
      <c r="H747" s="177">
        <f t="shared" si="67"/>
        <v>136074</v>
      </c>
      <c r="I747" s="354">
        <f t="shared" si="68"/>
        <v>0.81729212110802985</v>
      </c>
      <c r="J747" s="354">
        <f t="shared" si="69"/>
        <v>0.97261552028680109</v>
      </c>
    </row>
    <row r="748" spans="1:10" x14ac:dyDescent="0.25">
      <c r="A748" s="789" t="s">
        <v>851</v>
      </c>
      <c r="B748" s="328">
        <v>746</v>
      </c>
      <c r="C748" s="329">
        <v>23124.699999999997</v>
      </c>
      <c r="D748" s="330">
        <v>361</v>
      </c>
      <c r="E748" s="176">
        <f t="shared" si="70"/>
        <v>67016454.600000009</v>
      </c>
      <c r="F748" s="176">
        <f t="shared" si="71"/>
        <v>4833306</v>
      </c>
      <c r="G748" s="177">
        <f t="shared" si="66"/>
        <v>14953416.599999994</v>
      </c>
      <c r="H748" s="177">
        <f t="shared" si="67"/>
        <v>135713</v>
      </c>
      <c r="I748" s="354">
        <f t="shared" si="68"/>
        <v>0.81757423329951517</v>
      </c>
      <c r="J748" s="354">
        <f t="shared" si="69"/>
        <v>0.97268817044169076</v>
      </c>
    </row>
    <row r="749" spans="1:10" x14ac:dyDescent="0.25">
      <c r="A749" s="789" t="s">
        <v>851</v>
      </c>
      <c r="B749" s="328">
        <v>747</v>
      </c>
      <c r="C749" s="329">
        <v>18673</v>
      </c>
      <c r="D749" s="330">
        <v>287</v>
      </c>
      <c r="E749" s="176">
        <f t="shared" si="70"/>
        <v>67035127.600000009</v>
      </c>
      <c r="F749" s="176">
        <f t="shared" si="71"/>
        <v>4833593</v>
      </c>
      <c r="G749" s="177">
        <f t="shared" si="66"/>
        <v>14934743.599999994</v>
      </c>
      <c r="H749" s="177">
        <f t="shared" si="67"/>
        <v>135426</v>
      </c>
      <c r="I749" s="354">
        <f t="shared" si="68"/>
        <v>0.81780203651216676</v>
      </c>
      <c r="J749" s="354">
        <f t="shared" si="69"/>
        <v>0.97274592832106299</v>
      </c>
    </row>
    <row r="750" spans="1:10" x14ac:dyDescent="0.25">
      <c r="A750" s="789" t="s">
        <v>851</v>
      </c>
      <c r="B750" s="328">
        <v>748</v>
      </c>
      <c r="C750" s="329">
        <v>21691.800000000007</v>
      </c>
      <c r="D750" s="330">
        <v>327</v>
      </c>
      <c r="E750" s="176">
        <f t="shared" si="70"/>
        <v>67056819.400000006</v>
      </c>
      <c r="F750" s="176">
        <f t="shared" si="71"/>
        <v>4833920</v>
      </c>
      <c r="G750" s="177">
        <f t="shared" si="66"/>
        <v>14913051.799999997</v>
      </c>
      <c r="H750" s="177">
        <f t="shared" si="67"/>
        <v>135099</v>
      </c>
      <c r="I750" s="354">
        <f t="shared" si="68"/>
        <v>0.81806666789053106</v>
      </c>
      <c r="J750" s="354">
        <f t="shared" si="69"/>
        <v>0.97281173607909333</v>
      </c>
    </row>
    <row r="751" spans="1:10" x14ac:dyDescent="0.25">
      <c r="A751" s="789" t="s">
        <v>851</v>
      </c>
      <c r="B751" s="328">
        <v>749</v>
      </c>
      <c r="C751" s="329">
        <v>21719.100000000002</v>
      </c>
      <c r="D751" s="330">
        <v>316</v>
      </c>
      <c r="E751" s="176">
        <f t="shared" si="70"/>
        <v>67078538.500000007</v>
      </c>
      <c r="F751" s="176">
        <f t="shared" si="71"/>
        <v>4834236</v>
      </c>
      <c r="G751" s="177">
        <f t="shared" si="66"/>
        <v>14891332.699999996</v>
      </c>
      <c r="H751" s="177">
        <f t="shared" si="67"/>
        <v>134783</v>
      </c>
      <c r="I751" s="354">
        <f t="shared" si="68"/>
        <v>0.81833163231809503</v>
      </c>
      <c r="J751" s="354">
        <f t="shared" si="69"/>
        <v>0.97287533012049254</v>
      </c>
    </row>
    <row r="752" spans="1:10" x14ac:dyDescent="0.25">
      <c r="A752" s="789" t="s">
        <v>851</v>
      </c>
      <c r="B752" s="328">
        <v>750</v>
      </c>
      <c r="C752" s="329">
        <v>23246.699999999993</v>
      </c>
      <c r="D752" s="330">
        <v>343</v>
      </c>
      <c r="E752" s="176">
        <f t="shared" si="70"/>
        <v>67101785.20000001</v>
      </c>
      <c r="F752" s="176">
        <f t="shared" si="71"/>
        <v>4834579</v>
      </c>
      <c r="G752" s="177">
        <f t="shared" si="66"/>
        <v>14868085.999999993</v>
      </c>
      <c r="H752" s="177">
        <f t="shared" si="67"/>
        <v>134440</v>
      </c>
      <c r="I752" s="354">
        <f t="shared" si="68"/>
        <v>0.8186152328613151</v>
      </c>
      <c r="J752" s="354">
        <f t="shared" si="69"/>
        <v>0.97294435782998612</v>
      </c>
    </row>
    <row r="753" spans="1:10" x14ac:dyDescent="0.25">
      <c r="A753" s="789" t="s">
        <v>851</v>
      </c>
      <c r="B753" s="328">
        <v>751</v>
      </c>
      <c r="C753" s="329">
        <v>18022.400000000001</v>
      </c>
      <c r="D753" s="330">
        <v>282</v>
      </c>
      <c r="E753" s="176">
        <f t="shared" si="70"/>
        <v>67119807.600000009</v>
      </c>
      <c r="F753" s="176">
        <f t="shared" si="71"/>
        <v>4834861</v>
      </c>
      <c r="G753" s="177">
        <f t="shared" si="66"/>
        <v>14850063.599999994</v>
      </c>
      <c r="H753" s="177">
        <f t="shared" si="67"/>
        <v>134158</v>
      </c>
      <c r="I753" s="354">
        <f t="shared" si="68"/>
        <v>0.81883509901135487</v>
      </c>
      <c r="J753" s="354">
        <f t="shared" si="69"/>
        <v>0.973001109474526</v>
      </c>
    </row>
    <row r="754" spans="1:10" x14ac:dyDescent="0.25">
      <c r="A754" s="789" t="s">
        <v>851</v>
      </c>
      <c r="B754" s="328">
        <v>752</v>
      </c>
      <c r="C754" s="329">
        <v>25564.800000000007</v>
      </c>
      <c r="D754" s="330">
        <v>378</v>
      </c>
      <c r="E754" s="176">
        <f t="shared" si="70"/>
        <v>67145372.400000006</v>
      </c>
      <c r="F754" s="176">
        <f t="shared" si="71"/>
        <v>4835239</v>
      </c>
      <c r="G754" s="177">
        <f t="shared" si="66"/>
        <v>14824498.799999997</v>
      </c>
      <c r="H754" s="177">
        <f t="shared" si="67"/>
        <v>133780</v>
      </c>
      <c r="I754" s="354">
        <f t="shared" si="68"/>
        <v>0.81914697945749615</v>
      </c>
      <c r="J754" s="354">
        <f t="shared" si="69"/>
        <v>0.97307718082784544</v>
      </c>
    </row>
    <row r="755" spans="1:10" x14ac:dyDescent="0.25">
      <c r="A755" s="789" t="s">
        <v>851</v>
      </c>
      <c r="B755" s="328">
        <v>753</v>
      </c>
      <c r="C755" s="329">
        <v>19576.500000000004</v>
      </c>
      <c r="D755" s="330">
        <v>297</v>
      </c>
      <c r="E755" s="176">
        <f t="shared" si="70"/>
        <v>67164948.900000006</v>
      </c>
      <c r="F755" s="176">
        <f t="shared" si="71"/>
        <v>4835536</v>
      </c>
      <c r="G755" s="177">
        <f t="shared" si="66"/>
        <v>14804922.299999997</v>
      </c>
      <c r="H755" s="177">
        <f t="shared" si="67"/>
        <v>133483</v>
      </c>
      <c r="I755" s="354">
        <f t="shared" si="68"/>
        <v>0.81938580501270819</v>
      </c>
      <c r="J755" s="354">
        <f t="shared" si="69"/>
        <v>0.97313695117688215</v>
      </c>
    </row>
    <row r="756" spans="1:10" x14ac:dyDescent="0.25">
      <c r="A756" s="789" t="s">
        <v>851</v>
      </c>
      <c r="B756" s="328">
        <v>754</v>
      </c>
      <c r="C756" s="329">
        <v>12819.200000000003</v>
      </c>
      <c r="D756" s="330">
        <v>194</v>
      </c>
      <c r="E756" s="176">
        <f t="shared" si="70"/>
        <v>67177768.100000009</v>
      </c>
      <c r="F756" s="176">
        <f t="shared" si="71"/>
        <v>4835730</v>
      </c>
      <c r="G756" s="177">
        <f t="shared" si="66"/>
        <v>14792103.099999994</v>
      </c>
      <c r="H756" s="177">
        <f t="shared" si="67"/>
        <v>133289</v>
      </c>
      <c r="I756" s="354">
        <f t="shared" si="68"/>
        <v>0.81954219418122021</v>
      </c>
      <c r="J756" s="354">
        <f t="shared" si="69"/>
        <v>0.97317599308837421</v>
      </c>
    </row>
    <row r="757" spans="1:10" x14ac:dyDescent="0.25">
      <c r="A757" s="789" t="s">
        <v>851</v>
      </c>
      <c r="B757" s="328">
        <v>755</v>
      </c>
      <c r="C757" s="329">
        <v>23403.200000000001</v>
      </c>
      <c r="D757" s="330">
        <v>342</v>
      </c>
      <c r="E757" s="176">
        <f t="shared" si="70"/>
        <v>67201171.300000012</v>
      </c>
      <c r="F757" s="176">
        <f t="shared" si="71"/>
        <v>4836072</v>
      </c>
      <c r="G757" s="177">
        <f t="shared" si="66"/>
        <v>14768699.899999991</v>
      </c>
      <c r="H757" s="177">
        <f t="shared" si="67"/>
        <v>132947</v>
      </c>
      <c r="I757" s="354">
        <f t="shared" si="68"/>
        <v>0.81982770396252624</v>
      </c>
      <c r="J757" s="354">
        <f t="shared" si="69"/>
        <v>0.97324481955090125</v>
      </c>
    </row>
    <row r="758" spans="1:10" x14ac:dyDescent="0.25">
      <c r="A758" s="789" t="s">
        <v>851</v>
      </c>
      <c r="B758" s="328">
        <v>756</v>
      </c>
      <c r="C758" s="329">
        <v>13607.800000000001</v>
      </c>
      <c r="D758" s="330">
        <v>210</v>
      </c>
      <c r="E758" s="176">
        <f t="shared" si="70"/>
        <v>67214779.100000009</v>
      </c>
      <c r="F758" s="176">
        <f t="shared" si="71"/>
        <v>4836282</v>
      </c>
      <c r="G758" s="177">
        <f t="shared" si="66"/>
        <v>14755092.099999994</v>
      </c>
      <c r="H758" s="177">
        <f t="shared" si="67"/>
        <v>132737</v>
      </c>
      <c r="I758" s="354">
        <f t="shared" si="68"/>
        <v>0.81999371373905494</v>
      </c>
      <c r="J758" s="354">
        <f t="shared" si="69"/>
        <v>0.97328708141385656</v>
      </c>
    </row>
    <row r="759" spans="1:10" x14ac:dyDescent="0.25">
      <c r="A759" s="789" t="s">
        <v>851</v>
      </c>
      <c r="B759" s="328">
        <v>757</v>
      </c>
      <c r="C759" s="329">
        <v>21194.9</v>
      </c>
      <c r="D759" s="330">
        <v>299</v>
      </c>
      <c r="E759" s="176">
        <f t="shared" si="70"/>
        <v>67235974.000000015</v>
      </c>
      <c r="F759" s="176">
        <f t="shared" si="71"/>
        <v>4836581</v>
      </c>
      <c r="G759" s="177">
        <f t="shared" si="66"/>
        <v>14733897.199999988</v>
      </c>
      <c r="H759" s="177">
        <f t="shared" si="67"/>
        <v>132438</v>
      </c>
      <c r="I759" s="354">
        <f t="shared" si="68"/>
        <v>0.82025228313400123</v>
      </c>
      <c r="J759" s="354">
        <f t="shared" si="69"/>
        <v>0.97334725425682611</v>
      </c>
    </row>
    <row r="760" spans="1:10" x14ac:dyDescent="0.25">
      <c r="A760" s="789" t="s">
        <v>851</v>
      </c>
      <c r="B760" s="328">
        <v>758</v>
      </c>
      <c r="C760" s="329">
        <v>14403.1</v>
      </c>
      <c r="D760" s="330">
        <v>214</v>
      </c>
      <c r="E760" s="176">
        <f t="shared" si="70"/>
        <v>67250377.100000009</v>
      </c>
      <c r="F760" s="176">
        <f t="shared" si="71"/>
        <v>4836795</v>
      </c>
      <c r="G760" s="177">
        <f t="shared" si="66"/>
        <v>14719494.099999994</v>
      </c>
      <c r="H760" s="177">
        <f t="shared" si="67"/>
        <v>132224</v>
      </c>
      <c r="I760" s="354">
        <f t="shared" si="68"/>
        <v>0.82042799525589605</v>
      </c>
      <c r="J760" s="354">
        <f t="shared" si="69"/>
        <v>0.97339032110764723</v>
      </c>
    </row>
    <row r="761" spans="1:10" x14ac:dyDescent="0.25">
      <c r="A761" s="789" t="s">
        <v>851</v>
      </c>
      <c r="B761" s="328">
        <v>759</v>
      </c>
      <c r="C761" s="329">
        <v>24288.3</v>
      </c>
      <c r="D761" s="330">
        <v>348</v>
      </c>
      <c r="E761" s="176">
        <f t="shared" si="70"/>
        <v>67274665.400000006</v>
      </c>
      <c r="F761" s="176">
        <f t="shared" si="71"/>
        <v>4837143</v>
      </c>
      <c r="G761" s="177">
        <f t="shared" si="66"/>
        <v>14695205.799999997</v>
      </c>
      <c r="H761" s="177">
        <f t="shared" si="67"/>
        <v>131876</v>
      </c>
      <c r="I761" s="354">
        <f t="shared" si="68"/>
        <v>0.82072430290704179</v>
      </c>
      <c r="J761" s="354">
        <f t="shared" si="69"/>
        <v>0.97346035505197304</v>
      </c>
    </row>
    <row r="762" spans="1:10" x14ac:dyDescent="0.25">
      <c r="A762" s="789" t="s">
        <v>851</v>
      </c>
      <c r="B762" s="328">
        <v>760</v>
      </c>
      <c r="C762" s="329">
        <v>16715.100000000002</v>
      </c>
      <c r="D762" s="330">
        <v>251</v>
      </c>
      <c r="E762" s="176">
        <f t="shared" si="70"/>
        <v>67291380.5</v>
      </c>
      <c r="F762" s="176">
        <f t="shared" si="71"/>
        <v>4837394</v>
      </c>
      <c r="G762" s="177">
        <f t="shared" si="66"/>
        <v>14678490.700000003</v>
      </c>
      <c r="H762" s="177">
        <f t="shared" si="67"/>
        <v>131625</v>
      </c>
      <c r="I762" s="354">
        <f t="shared" si="68"/>
        <v>0.82092822051427106</v>
      </c>
      <c r="J762" s="354">
        <f t="shared" si="69"/>
        <v>0.97351086804055287</v>
      </c>
    </row>
    <row r="763" spans="1:10" x14ac:dyDescent="0.25">
      <c r="A763" s="789" t="s">
        <v>851</v>
      </c>
      <c r="B763" s="328">
        <v>761</v>
      </c>
      <c r="C763" s="329">
        <v>19025.099999999999</v>
      </c>
      <c r="D763" s="330">
        <v>275</v>
      </c>
      <c r="E763" s="176">
        <f t="shared" si="70"/>
        <v>67310405.599999994</v>
      </c>
      <c r="F763" s="176">
        <f t="shared" si="71"/>
        <v>4837669</v>
      </c>
      <c r="G763" s="177">
        <f t="shared" si="66"/>
        <v>14659465.600000009</v>
      </c>
      <c r="H763" s="177">
        <f t="shared" si="67"/>
        <v>131350</v>
      </c>
      <c r="I763" s="354">
        <f t="shared" si="68"/>
        <v>0.821160319207626</v>
      </c>
      <c r="J763" s="354">
        <f t="shared" si="69"/>
        <v>0.97356621095632756</v>
      </c>
    </row>
    <row r="764" spans="1:10" x14ac:dyDescent="0.25">
      <c r="A764" s="789" t="s">
        <v>851</v>
      </c>
      <c r="B764" s="328">
        <v>762</v>
      </c>
      <c r="C764" s="329">
        <v>13715.099999999997</v>
      </c>
      <c r="D764" s="330">
        <v>209</v>
      </c>
      <c r="E764" s="176">
        <f t="shared" si="70"/>
        <v>67324120.699999988</v>
      </c>
      <c r="F764" s="176">
        <f t="shared" si="71"/>
        <v>4837878</v>
      </c>
      <c r="G764" s="177">
        <f t="shared" si="66"/>
        <v>14645750.500000015</v>
      </c>
      <c r="H764" s="177">
        <f t="shared" si="67"/>
        <v>131141</v>
      </c>
      <c r="I764" s="354">
        <f t="shared" si="68"/>
        <v>0.82132763800170505</v>
      </c>
      <c r="J764" s="354">
        <f t="shared" si="69"/>
        <v>0.97360827157231644</v>
      </c>
    </row>
    <row r="765" spans="1:10" x14ac:dyDescent="0.25">
      <c r="A765" s="789" t="s">
        <v>851</v>
      </c>
      <c r="B765" s="328">
        <v>763</v>
      </c>
      <c r="C765" s="329">
        <v>16785.900000000001</v>
      </c>
      <c r="D765" s="330">
        <v>229</v>
      </c>
      <c r="E765" s="176">
        <f t="shared" si="70"/>
        <v>67340906.599999994</v>
      </c>
      <c r="F765" s="176">
        <f t="shared" si="71"/>
        <v>4838107</v>
      </c>
      <c r="G765" s="177">
        <f t="shared" si="66"/>
        <v>14628964.600000009</v>
      </c>
      <c r="H765" s="177">
        <f t="shared" si="67"/>
        <v>130912</v>
      </c>
      <c r="I765" s="354">
        <f t="shared" si="68"/>
        <v>0.8215324193409248</v>
      </c>
      <c r="J765" s="354">
        <f t="shared" si="69"/>
        <v>0.97365435712763426</v>
      </c>
    </row>
    <row r="766" spans="1:10" x14ac:dyDescent="0.25">
      <c r="A766" s="789" t="s">
        <v>851</v>
      </c>
      <c r="B766" s="328">
        <v>764</v>
      </c>
      <c r="C766" s="329">
        <v>25207.599999999995</v>
      </c>
      <c r="D766" s="330">
        <v>374</v>
      </c>
      <c r="E766" s="176">
        <f t="shared" si="70"/>
        <v>67366114.199999988</v>
      </c>
      <c r="F766" s="176">
        <f t="shared" si="71"/>
        <v>4838481</v>
      </c>
      <c r="G766" s="177">
        <f t="shared" si="66"/>
        <v>14603757.000000015</v>
      </c>
      <c r="H766" s="177">
        <f t="shared" si="67"/>
        <v>130538</v>
      </c>
      <c r="I766" s="354">
        <f t="shared" si="68"/>
        <v>0.82183994208838018</v>
      </c>
      <c r="J766" s="354">
        <f t="shared" si="69"/>
        <v>0.97372962349308789</v>
      </c>
    </row>
    <row r="767" spans="1:10" x14ac:dyDescent="0.25">
      <c r="A767" s="789" t="s">
        <v>851</v>
      </c>
      <c r="B767" s="328">
        <v>765</v>
      </c>
      <c r="C767" s="329">
        <v>19890.099999999999</v>
      </c>
      <c r="D767" s="330">
        <v>297</v>
      </c>
      <c r="E767" s="176">
        <f t="shared" si="70"/>
        <v>67386004.299999982</v>
      </c>
      <c r="F767" s="176">
        <f t="shared" si="71"/>
        <v>4838778</v>
      </c>
      <c r="G767" s="177">
        <f t="shared" si="66"/>
        <v>14583866.900000021</v>
      </c>
      <c r="H767" s="177">
        <f t="shared" si="67"/>
        <v>130241</v>
      </c>
      <c r="I767" s="354">
        <f t="shared" si="68"/>
        <v>0.82208259343952683</v>
      </c>
      <c r="J767" s="354">
        <f t="shared" si="69"/>
        <v>0.9737893938421246</v>
      </c>
    </row>
    <row r="768" spans="1:10" x14ac:dyDescent="0.25">
      <c r="A768" s="789" t="s">
        <v>851</v>
      </c>
      <c r="B768" s="328">
        <v>766</v>
      </c>
      <c r="C768" s="329">
        <v>17617.099999999999</v>
      </c>
      <c r="D768" s="330">
        <v>258</v>
      </c>
      <c r="E768" s="176">
        <f t="shared" si="70"/>
        <v>67403621.399999976</v>
      </c>
      <c r="F768" s="176">
        <f t="shared" si="71"/>
        <v>4839036</v>
      </c>
      <c r="G768" s="177">
        <f t="shared" si="66"/>
        <v>14566249.800000027</v>
      </c>
      <c r="H768" s="177">
        <f t="shared" si="67"/>
        <v>129983</v>
      </c>
      <c r="I768" s="354">
        <f t="shared" si="68"/>
        <v>0.82229751508990989</v>
      </c>
      <c r="J768" s="354">
        <f t="shared" si="69"/>
        <v>0.97384131555946962</v>
      </c>
    </row>
    <row r="769" spans="1:10" x14ac:dyDescent="0.25">
      <c r="A769" s="789" t="s">
        <v>851</v>
      </c>
      <c r="B769" s="328">
        <v>767</v>
      </c>
      <c r="C769" s="329">
        <v>22244.100000000002</v>
      </c>
      <c r="D769" s="330">
        <v>326</v>
      </c>
      <c r="E769" s="176">
        <f t="shared" si="70"/>
        <v>67425865.49999997</v>
      </c>
      <c r="F769" s="176">
        <f t="shared" si="71"/>
        <v>4839362</v>
      </c>
      <c r="G769" s="177">
        <f t="shared" si="66"/>
        <v>14544005.700000033</v>
      </c>
      <c r="H769" s="177">
        <f t="shared" si="67"/>
        <v>129657</v>
      </c>
      <c r="I769" s="354">
        <f t="shared" si="68"/>
        <v>0.82256888430977515</v>
      </c>
      <c r="J769" s="354">
        <f t="shared" si="69"/>
        <v>0.97390692207053342</v>
      </c>
    </row>
    <row r="770" spans="1:10" x14ac:dyDescent="0.25">
      <c r="A770" s="789" t="s">
        <v>851</v>
      </c>
      <c r="B770" s="328">
        <v>768</v>
      </c>
      <c r="C770" s="329">
        <v>16894.099999999999</v>
      </c>
      <c r="D770" s="330">
        <v>248</v>
      </c>
      <c r="E770" s="176">
        <f t="shared" si="70"/>
        <v>67442759.599999964</v>
      </c>
      <c r="F770" s="176">
        <f t="shared" si="71"/>
        <v>4839610</v>
      </c>
      <c r="G770" s="177">
        <f t="shared" si="66"/>
        <v>14527111.600000039</v>
      </c>
      <c r="H770" s="177">
        <f t="shared" si="67"/>
        <v>129409</v>
      </c>
      <c r="I770" s="354">
        <f t="shared" si="68"/>
        <v>0.82277498564618901</v>
      </c>
      <c r="J770" s="354">
        <f t="shared" si="69"/>
        <v>0.97395683131821387</v>
      </c>
    </row>
    <row r="771" spans="1:10" x14ac:dyDescent="0.25">
      <c r="A771" s="789" t="s">
        <v>851</v>
      </c>
      <c r="B771" s="328">
        <v>769</v>
      </c>
      <c r="C771" s="329">
        <v>17686.3</v>
      </c>
      <c r="D771" s="330">
        <v>270</v>
      </c>
      <c r="E771" s="176">
        <f t="shared" si="70"/>
        <v>67460445.899999961</v>
      </c>
      <c r="F771" s="176">
        <f t="shared" si="71"/>
        <v>4839880</v>
      </c>
      <c r="G771" s="177">
        <f t="shared" ref="G771:G834" si="72">$E$2452-E771</f>
        <v>14509425.300000042</v>
      </c>
      <c r="H771" s="177">
        <f t="shared" ref="H771:H834" si="73">$F$2452-F771</f>
        <v>129139</v>
      </c>
      <c r="I771" s="354">
        <f t="shared" ref="I771:I834" si="74">E771/$E$2452</f>
        <v>0.82299075150919543</v>
      </c>
      <c r="J771" s="354">
        <f t="shared" ref="J771:J834" si="75">F771/$F$2452</f>
        <v>0.97401116799915632</v>
      </c>
    </row>
    <row r="772" spans="1:10" x14ac:dyDescent="0.25">
      <c r="A772" s="789" t="s">
        <v>851</v>
      </c>
      <c r="B772" s="328">
        <v>770</v>
      </c>
      <c r="C772" s="329">
        <v>20790</v>
      </c>
      <c r="D772" s="330">
        <v>293</v>
      </c>
      <c r="E772" s="176">
        <f t="shared" ref="E772:E835" si="76">E771+C772</f>
        <v>67481235.899999961</v>
      </c>
      <c r="F772" s="176">
        <f t="shared" ref="F772:F835" si="77">F771+D772</f>
        <v>4840173</v>
      </c>
      <c r="G772" s="177">
        <f t="shared" si="72"/>
        <v>14488635.300000042</v>
      </c>
      <c r="H772" s="177">
        <f t="shared" si="73"/>
        <v>128846</v>
      </c>
      <c r="I772" s="354">
        <f t="shared" si="74"/>
        <v>0.82324438128432675</v>
      </c>
      <c r="J772" s="354">
        <f t="shared" si="75"/>
        <v>0.97407013336032722</v>
      </c>
    </row>
    <row r="773" spans="1:10" x14ac:dyDescent="0.25">
      <c r="A773" s="789" t="s">
        <v>851</v>
      </c>
      <c r="B773" s="328">
        <v>771</v>
      </c>
      <c r="C773" s="329">
        <v>24671.700000000004</v>
      </c>
      <c r="D773" s="330">
        <v>353</v>
      </c>
      <c r="E773" s="176">
        <f t="shared" si="76"/>
        <v>67505907.599999964</v>
      </c>
      <c r="F773" s="176">
        <f t="shared" si="77"/>
        <v>4840526</v>
      </c>
      <c r="G773" s="177">
        <f t="shared" si="72"/>
        <v>14463963.600000039</v>
      </c>
      <c r="H773" s="177">
        <f t="shared" si="73"/>
        <v>128493</v>
      </c>
      <c r="I773" s="354">
        <f t="shared" si="74"/>
        <v>0.82354536626379327</v>
      </c>
      <c r="J773" s="354">
        <f t="shared" si="75"/>
        <v>0.97414117353948537</v>
      </c>
    </row>
    <row r="774" spans="1:10" x14ac:dyDescent="0.25">
      <c r="A774" s="789" t="s">
        <v>851</v>
      </c>
      <c r="B774" s="328">
        <v>772</v>
      </c>
      <c r="C774" s="329">
        <v>18525.899999999998</v>
      </c>
      <c r="D774" s="330">
        <v>281</v>
      </c>
      <c r="E774" s="176">
        <f t="shared" si="76"/>
        <v>67524433.49999997</v>
      </c>
      <c r="F774" s="176">
        <f t="shared" si="77"/>
        <v>4840807</v>
      </c>
      <c r="G774" s="177">
        <f t="shared" si="72"/>
        <v>14445437.700000033</v>
      </c>
      <c r="H774" s="177">
        <f t="shared" si="73"/>
        <v>128212</v>
      </c>
      <c r="I774" s="354">
        <f t="shared" si="74"/>
        <v>0.82377137491464014</v>
      </c>
      <c r="J774" s="354">
        <f t="shared" si="75"/>
        <v>0.97419772393705883</v>
      </c>
    </row>
    <row r="775" spans="1:10" x14ac:dyDescent="0.25">
      <c r="A775" s="789" t="s">
        <v>851</v>
      </c>
      <c r="B775" s="328">
        <v>773</v>
      </c>
      <c r="C775" s="329">
        <v>21643</v>
      </c>
      <c r="D775" s="330">
        <v>321</v>
      </c>
      <c r="E775" s="176">
        <f t="shared" si="76"/>
        <v>67546076.49999997</v>
      </c>
      <c r="F775" s="176">
        <f t="shared" si="77"/>
        <v>4841128</v>
      </c>
      <c r="G775" s="177">
        <f t="shared" si="72"/>
        <v>14423794.700000033</v>
      </c>
      <c r="H775" s="177">
        <f t="shared" si="73"/>
        <v>127891</v>
      </c>
      <c r="I775" s="354">
        <f t="shared" si="74"/>
        <v>0.82403541095231059</v>
      </c>
      <c r="J775" s="354">
        <f t="shared" si="75"/>
        <v>0.9742623242132904</v>
      </c>
    </row>
    <row r="776" spans="1:10" x14ac:dyDescent="0.25">
      <c r="A776" s="789" t="s">
        <v>851</v>
      </c>
      <c r="B776" s="328">
        <v>774</v>
      </c>
      <c r="C776" s="329">
        <v>21669.5</v>
      </c>
      <c r="D776" s="330">
        <v>321</v>
      </c>
      <c r="E776" s="176">
        <f t="shared" si="76"/>
        <v>67567745.99999997</v>
      </c>
      <c r="F776" s="176">
        <f t="shared" si="77"/>
        <v>4841449</v>
      </c>
      <c r="G776" s="177">
        <f t="shared" si="72"/>
        <v>14402125.200000033</v>
      </c>
      <c r="H776" s="177">
        <f t="shared" si="73"/>
        <v>127570</v>
      </c>
      <c r="I776" s="354">
        <f t="shared" si="74"/>
        <v>0.82429977027949708</v>
      </c>
      <c r="J776" s="354">
        <f t="shared" si="75"/>
        <v>0.97432692448952196</v>
      </c>
    </row>
    <row r="777" spans="1:10" x14ac:dyDescent="0.25">
      <c r="A777" s="789" t="s">
        <v>851</v>
      </c>
      <c r="B777" s="328">
        <v>775</v>
      </c>
      <c r="C777" s="329">
        <v>16275.2</v>
      </c>
      <c r="D777" s="330">
        <v>239</v>
      </c>
      <c r="E777" s="176">
        <f t="shared" si="76"/>
        <v>67584021.199999973</v>
      </c>
      <c r="F777" s="176">
        <f t="shared" si="77"/>
        <v>4841688</v>
      </c>
      <c r="G777" s="177">
        <f t="shared" si="72"/>
        <v>14385850.00000003</v>
      </c>
      <c r="H777" s="177">
        <f t="shared" si="73"/>
        <v>127331</v>
      </c>
      <c r="I777" s="354">
        <f t="shared" si="74"/>
        <v>0.82449832128075817</v>
      </c>
      <c r="J777" s="354">
        <f t="shared" si="75"/>
        <v>0.97437502251450436</v>
      </c>
    </row>
    <row r="778" spans="1:10" x14ac:dyDescent="0.25">
      <c r="A778" s="789" t="s">
        <v>851</v>
      </c>
      <c r="B778" s="328">
        <v>776</v>
      </c>
      <c r="C778" s="329">
        <v>22501.9</v>
      </c>
      <c r="D778" s="330">
        <v>326</v>
      </c>
      <c r="E778" s="176">
        <f t="shared" si="76"/>
        <v>67606523.099999979</v>
      </c>
      <c r="F778" s="176">
        <f t="shared" si="77"/>
        <v>4842014</v>
      </c>
      <c r="G778" s="177">
        <f t="shared" si="72"/>
        <v>14363348.100000024</v>
      </c>
      <c r="H778" s="177">
        <f t="shared" si="73"/>
        <v>127005</v>
      </c>
      <c r="I778" s="354">
        <f t="shared" si="74"/>
        <v>0.82477283555863357</v>
      </c>
      <c r="J778" s="354">
        <f t="shared" si="75"/>
        <v>0.97444062902556827</v>
      </c>
    </row>
    <row r="779" spans="1:10" x14ac:dyDescent="0.25">
      <c r="A779" s="789" t="s">
        <v>851</v>
      </c>
      <c r="B779" s="328">
        <v>777</v>
      </c>
      <c r="C779" s="329">
        <v>24861.599999999995</v>
      </c>
      <c r="D779" s="330">
        <v>376</v>
      </c>
      <c r="E779" s="176">
        <f t="shared" si="76"/>
        <v>67631384.699999973</v>
      </c>
      <c r="F779" s="176">
        <f t="shared" si="77"/>
        <v>4842390</v>
      </c>
      <c r="G779" s="177">
        <f t="shared" si="72"/>
        <v>14338486.50000003</v>
      </c>
      <c r="H779" s="177">
        <f t="shared" si="73"/>
        <v>126629</v>
      </c>
      <c r="I779" s="354">
        <f t="shared" si="74"/>
        <v>0.82507613724297235</v>
      </c>
      <c r="J779" s="354">
        <f t="shared" si="75"/>
        <v>0.97451629788495475</v>
      </c>
    </row>
    <row r="780" spans="1:10" x14ac:dyDescent="0.25">
      <c r="A780" s="789" t="s">
        <v>851</v>
      </c>
      <c r="B780" s="328">
        <v>778</v>
      </c>
      <c r="C780" s="329">
        <v>22560.5</v>
      </c>
      <c r="D780" s="330">
        <v>303</v>
      </c>
      <c r="E780" s="176">
        <f t="shared" si="76"/>
        <v>67653945.199999973</v>
      </c>
      <c r="F780" s="176">
        <f t="shared" si="77"/>
        <v>4842693</v>
      </c>
      <c r="G780" s="177">
        <f t="shared" si="72"/>
        <v>14315926.00000003</v>
      </c>
      <c r="H780" s="177">
        <f t="shared" si="73"/>
        <v>126326</v>
      </c>
      <c r="I780" s="354">
        <f t="shared" si="74"/>
        <v>0.8253513664176646</v>
      </c>
      <c r="J780" s="354">
        <f t="shared" si="75"/>
        <v>0.97457727571579023</v>
      </c>
    </row>
    <row r="781" spans="1:10" x14ac:dyDescent="0.25">
      <c r="A781" s="789" t="s">
        <v>851</v>
      </c>
      <c r="B781" s="328">
        <v>779</v>
      </c>
      <c r="C781" s="329">
        <v>14801.3</v>
      </c>
      <c r="D781" s="330">
        <v>204</v>
      </c>
      <c r="E781" s="176">
        <f t="shared" si="76"/>
        <v>67668746.49999997</v>
      </c>
      <c r="F781" s="176">
        <f t="shared" si="77"/>
        <v>4842897</v>
      </c>
      <c r="G781" s="177">
        <f t="shared" si="72"/>
        <v>14301124.700000033</v>
      </c>
      <c r="H781" s="177">
        <f t="shared" si="73"/>
        <v>126122</v>
      </c>
      <c r="I781" s="354">
        <f t="shared" si="74"/>
        <v>0.82553193642202483</v>
      </c>
      <c r="J781" s="354">
        <f t="shared" si="75"/>
        <v>0.97461833009694665</v>
      </c>
    </row>
    <row r="782" spans="1:10" x14ac:dyDescent="0.25">
      <c r="A782" s="789" t="s">
        <v>851</v>
      </c>
      <c r="B782" s="328">
        <v>780</v>
      </c>
      <c r="C782" s="329">
        <v>24957.699999999997</v>
      </c>
      <c r="D782" s="330">
        <v>373</v>
      </c>
      <c r="E782" s="176">
        <f t="shared" si="76"/>
        <v>67693704.199999973</v>
      </c>
      <c r="F782" s="176">
        <f t="shared" si="77"/>
        <v>4843270</v>
      </c>
      <c r="G782" s="177">
        <f t="shared" si="72"/>
        <v>14276167.00000003</v>
      </c>
      <c r="H782" s="177">
        <f t="shared" si="73"/>
        <v>125749</v>
      </c>
      <c r="I782" s="354">
        <f t="shared" si="74"/>
        <v>0.825836410488345</v>
      </c>
      <c r="J782" s="354">
        <f t="shared" si="75"/>
        <v>0.97469339521543386</v>
      </c>
    </row>
    <row r="783" spans="1:10" x14ac:dyDescent="0.25">
      <c r="A783" s="789" t="s">
        <v>851</v>
      </c>
      <c r="B783" s="328">
        <v>781</v>
      </c>
      <c r="C783" s="329">
        <v>20304.400000000001</v>
      </c>
      <c r="D783" s="330">
        <v>300</v>
      </c>
      <c r="E783" s="176">
        <f t="shared" si="76"/>
        <v>67714008.599999979</v>
      </c>
      <c r="F783" s="176">
        <f t="shared" si="77"/>
        <v>4843570</v>
      </c>
      <c r="G783" s="177">
        <f t="shared" si="72"/>
        <v>14255862.600000024</v>
      </c>
      <c r="H783" s="177">
        <f t="shared" si="73"/>
        <v>125449</v>
      </c>
      <c r="I783" s="354">
        <f t="shared" si="74"/>
        <v>0.82608411613558785</v>
      </c>
      <c r="J783" s="354">
        <f t="shared" si="75"/>
        <v>0.97475376930536994</v>
      </c>
    </row>
    <row r="784" spans="1:10" x14ac:dyDescent="0.25">
      <c r="A784" s="789" t="s">
        <v>851</v>
      </c>
      <c r="B784" s="328">
        <v>782</v>
      </c>
      <c r="C784" s="329">
        <v>14075.5</v>
      </c>
      <c r="D784" s="330">
        <v>206</v>
      </c>
      <c r="E784" s="176">
        <f t="shared" si="76"/>
        <v>67728084.099999979</v>
      </c>
      <c r="F784" s="176">
        <f t="shared" si="77"/>
        <v>4843776</v>
      </c>
      <c r="G784" s="177">
        <f t="shared" si="72"/>
        <v>14241787.100000024</v>
      </c>
      <c r="H784" s="177">
        <f t="shared" si="73"/>
        <v>125243</v>
      </c>
      <c r="I784" s="354">
        <f t="shared" si="74"/>
        <v>0.82625583166708672</v>
      </c>
      <c r="J784" s="354">
        <f t="shared" si="75"/>
        <v>0.97479522618045933</v>
      </c>
    </row>
    <row r="785" spans="1:10" x14ac:dyDescent="0.25">
      <c r="A785" s="789" t="s">
        <v>851</v>
      </c>
      <c r="B785" s="328">
        <v>783</v>
      </c>
      <c r="C785" s="329">
        <v>24270.399999999998</v>
      </c>
      <c r="D785" s="330">
        <v>341</v>
      </c>
      <c r="E785" s="176">
        <f t="shared" si="76"/>
        <v>67752354.499999985</v>
      </c>
      <c r="F785" s="176">
        <f t="shared" si="77"/>
        <v>4844117</v>
      </c>
      <c r="G785" s="177">
        <f t="shared" si="72"/>
        <v>14217516.700000018</v>
      </c>
      <c r="H785" s="177">
        <f t="shared" si="73"/>
        <v>124902</v>
      </c>
      <c r="I785" s="354">
        <f t="shared" si="74"/>
        <v>0.82655192094531416</v>
      </c>
      <c r="J785" s="354">
        <f t="shared" si="75"/>
        <v>0.97486385139602005</v>
      </c>
    </row>
    <row r="786" spans="1:10" x14ac:dyDescent="0.25">
      <c r="A786" s="789" t="s">
        <v>851</v>
      </c>
      <c r="B786" s="328">
        <v>784</v>
      </c>
      <c r="C786" s="329">
        <v>21163.699999999997</v>
      </c>
      <c r="D786" s="330">
        <v>318</v>
      </c>
      <c r="E786" s="176">
        <f t="shared" si="76"/>
        <v>67773518.199999988</v>
      </c>
      <c r="F786" s="176">
        <f t="shared" si="77"/>
        <v>4844435</v>
      </c>
      <c r="G786" s="177">
        <f t="shared" si="72"/>
        <v>14196353.000000015</v>
      </c>
      <c r="H786" s="177">
        <f t="shared" si="73"/>
        <v>124584</v>
      </c>
      <c r="I786" s="354">
        <f t="shared" si="74"/>
        <v>0.8268101097126036</v>
      </c>
      <c r="J786" s="354">
        <f t="shared" si="75"/>
        <v>0.97492784793135223</v>
      </c>
    </row>
    <row r="787" spans="1:10" x14ac:dyDescent="0.25">
      <c r="A787" s="789" t="s">
        <v>851</v>
      </c>
      <c r="B787" s="328">
        <v>785</v>
      </c>
      <c r="C787" s="329">
        <v>25116.400000000001</v>
      </c>
      <c r="D787" s="330">
        <v>341</v>
      </c>
      <c r="E787" s="176">
        <f t="shared" si="76"/>
        <v>67798634.599999994</v>
      </c>
      <c r="F787" s="176">
        <f t="shared" si="77"/>
        <v>4844776</v>
      </c>
      <c r="G787" s="177">
        <f t="shared" si="72"/>
        <v>14171236.600000009</v>
      </c>
      <c r="H787" s="177">
        <f t="shared" si="73"/>
        <v>124243</v>
      </c>
      <c r="I787" s="354">
        <f t="shared" si="74"/>
        <v>0.82711651985613943</v>
      </c>
      <c r="J787" s="354">
        <f t="shared" si="75"/>
        <v>0.97499647314691296</v>
      </c>
    </row>
    <row r="788" spans="1:10" x14ac:dyDescent="0.25">
      <c r="A788" s="789" t="s">
        <v>851</v>
      </c>
      <c r="B788" s="328">
        <v>786</v>
      </c>
      <c r="C788" s="329">
        <v>13360.4</v>
      </c>
      <c r="D788" s="330">
        <v>198</v>
      </c>
      <c r="E788" s="176">
        <f t="shared" si="76"/>
        <v>67811995</v>
      </c>
      <c r="F788" s="176">
        <f t="shared" si="77"/>
        <v>4844974</v>
      </c>
      <c r="G788" s="177">
        <f t="shared" si="72"/>
        <v>14157876.200000003</v>
      </c>
      <c r="H788" s="177">
        <f t="shared" si="73"/>
        <v>124045</v>
      </c>
      <c r="I788" s="354">
        <f t="shared" si="74"/>
        <v>0.82727951145054379</v>
      </c>
      <c r="J788" s="354">
        <f t="shared" si="75"/>
        <v>0.97503632004627072</v>
      </c>
    </row>
    <row r="789" spans="1:10" x14ac:dyDescent="0.25">
      <c r="A789" s="789" t="s">
        <v>851</v>
      </c>
      <c r="B789" s="328">
        <v>787</v>
      </c>
      <c r="C789" s="329">
        <v>23611.299999999996</v>
      </c>
      <c r="D789" s="330">
        <v>346</v>
      </c>
      <c r="E789" s="176">
        <f t="shared" si="76"/>
        <v>67835606.299999997</v>
      </c>
      <c r="F789" s="176">
        <f t="shared" si="77"/>
        <v>4845320</v>
      </c>
      <c r="G789" s="177">
        <f t="shared" si="72"/>
        <v>14134264.900000006</v>
      </c>
      <c r="H789" s="177">
        <f t="shared" si="73"/>
        <v>123699</v>
      </c>
      <c r="I789" s="354">
        <f t="shared" si="74"/>
        <v>0.82756755996952203</v>
      </c>
      <c r="J789" s="354">
        <f t="shared" si="75"/>
        <v>0.97510595149666368</v>
      </c>
    </row>
    <row r="790" spans="1:10" x14ac:dyDescent="0.25">
      <c r="A790" s="789" t="s">
        <v>851</v>
      </c>
      <c r="B790" s="328">
        <v>788</v>
      </c>
      <c r="C790" s="329">
        <v>25215.1</v>
      </c>
      <c r="D790" s="330">
        <v>349</v>
      </c>
      <c r="E790" s="176">
        <f t="shared" si="76"/>
        <v>67860821.399999991</v>
      </c>
      <c r="F790" s="176">
        <f t="shared" si="77"/>
        <v>4845669</v>
      </c>
      <c r="G790" s="177">
        <f t="shared" si="72"/>
        <v>14109049.800000012</v>
      </c>
      <c r="H790" s="177">
        <f t="shared" si="73"/>
        <v>123350</v>
      </c>
      <c r="I790" s="354">
        <f t="shared" si="74"/>
        <v>0.82787517421401036</v>
      </c>
      <c r="J790" s="354">
        <f t="shared" si="75"/>
        <v>0.97517618668795591</v>
      </c>
    </row>
    <row r="791" spans="1:10" x14ac:dyDescent="0.25">
      <c r="A791" s="789" t="s">
        <v>851</v>
      </c>
      <c r="B791" s="328">
        <v>789</v>
      </c>
      <c r="C791" s="329">
        <v>14990.099999999999</v>
      </c>
      <c r="D791" s="330">
        <v>221</v>
      </c>
      <c r="E791" s="176">
        <f t="shared" si="76"/>
        <v>67875811.499999985</v>
      </c>
      <c r="F791" s="176">
        <f t="shared" si="77"/>
        <v>4845890</v>
      </c>
      <c r="G791" s="177">
        <f t="shared" si="72"/>
        <v>14094059.700000018</v>
      </c>
      <c r="H791" s="177">
        <f t="shared" si="73"/>
        <v>123129</v>
      </c>
      <c r="I791" s="354">
        <f t="shared" si="74"/>
        <v>0.82805804750367817</v>
      </c>
      <c r="J791" s="354">
        <f t="shared" si="75"/>
        <v>0.97522066226754212</v>
      </c>
    </row>
    <row r="792" spans="1:10" x14ac:dyDescent="0.25">
      <c r="A792" s="789" t="s">
        <v>851</v>
      </c>
      <c r="B792" s="328">
        <v>790</v>
      </c>
      <c r="C792" s="329">
        <v>19747.599999999999</v>
      </c>
      <c r="D792" s="330">
        <v>292</v>
      </c>
      <c r="E792" s="176">
        <f t="shared" si="76"/>
        <v>67895559.099999979</v>
      </c>
      <c r="F792" s="176">
        <f t="shared" si="77"/>
        <v>4846182</v>
      </c>
      <c r="G792" s="177">
        <f t="shared" si="72"/>
        <v>14074312.100000024</v>
      </c>
      <c r="H792" s="177">
        <f t="shared" si="73"/>
        <v>122837</v>
      </c>
      <c r="I792" s="354">
        <f t="shared" si="74"/>
        <v>0.82829896041120021</v>
      </c>
      <c r="J792" s="354">
        <f t="shared" si="75"/>
        <v>0.97527942638174658</v>
      </c>
    </row>
    <row r="793" spans="1:10" x14ac:dyDescent="0.25">
      <c r="A793" s="789" t="s">
        <v>851</v>
      </c>
      <c r="B793" s="328">
        <v>791</v>
      </c>
      <c r="C793" s="329">
        <v>14237.499999999998</v>
      </c>
      <c r="D793" s="330">
        <v>216</v>
      </c>
      <c r="E793" s="176">
        <f t="shared" si="76"/>
        <v>67909796.599999979</v>
      </c>
      <c r="F793" s="176">
        <f t="shared" si="77"/>
        <v>4846398</v>
      </c>
      <c r="G793" s="177">
        <f t="shared" si="72"/>
        <v>14060074.600000024</v>
      </c>
      <c r="H793" s="177">
        <f t="shared" si="73"/>
        <v>122621</v>
      </c>
      <c r="I793" s="354">
        <f t="shared" si="74"/>
        <v>0.82847265227860911</v>
      </c>
      <c r="J793" s="354">
        <f t="shared" si="75"/>
        <v>0.97532289572650055</v>
      </c>
    </row>
    <row r="794" spans="1:10" x14ac:dyDescent="0.25">
      <c r="A794" s="789" t="s">
        <v>851</v>
      </c>
      <c r="B794" s="328">
        <v>792</v>
      </c>
      <c r="C794" s="329">
        <v>18215.7</v>
      </c>
      <c r="D794" s="330">
        <v>259</v>
      </c>
      <c r="E794" s="176">
        <f t="shared" si="76"/>
        <v>67928012.299999982</v>
      </c>
      <c r="F794" s="176">
        <f t="shared" si="77"/>
        <v>4846657</v>
      </c>
      <c r="G794" s="177">
        <f t="shared" si="72"/>
        <v>14041858.900000021</v>
      </c>
      <c r="H794" s="177">
        <f t="shared" si="73"/>
        <v>122362</v>
      </c>
      <c r="I794" s="354">
        <f t="shared" si="74"/>
        <v>0.82869487661217622</v>
      </c>
      <c r="J794" s="354">
        <f t="shared" si="75"/>
        <v>0.975375018690812</v>
      </c>
    </row>
    <row r="795" spans="1:10" x14ac:dyDescent="0.25">
      <c r="A795" s="789" t="s">
        <v>851</v>
      </c>
      <c r="B795" s="328">
        <v>793</v>
      </c>
      <c r="C795" s="329">
        <v>20617.000000000007</v>
      </c>
      <c r="D795" s="330">
        <v>288</v>
      </c>
      <c r="E795" s="176">
        <f t="shared" si="76"/>
        <v>67948629.299999982</v>
      </c>
      <c r="F795" s="176">
        <f t="shared" si="77"/>
        <v>4846945</v>
      </c>
      <c r="G795" s="177">
        <f t="shared" si="72"/>
        <v>14021241.900000021</v>
      </c>
      <c r="H795" s="177">
        <f t="shared" si="73"/>
        <v>122074</v>
      </c>
      <c r="I795" s="354">
        <f t="shared" si="74"/>
        <v>0.82894639585574925</v>
      </c>
      <c r="J795" s="354">
        <f t="shared" si="75"/>
        <v>0.97543297781715066</v>
      </c>
    </row>
    <row r="796" spans="1:10" x14ac:dyDescent="0.25">
      <c r="A796" s="789" t="s">
        <v>851</v>
      </c>
      <c r="B796" s="328">
        <v>794</v>
      </c>
      <c r="C796" s="329">
        <v>22230.3</v>
      </c>
      <c r="D796" s="330">
        <v>315</v>
      </c>
      <c r="E796" s="176">
        <f t="shared" si="76"/>
        <v>67970859.599999979</v>
      </c>
      <c r="F796" s="176">
        <f t="shared" si="77"/>
        <v>4847260</v>
      </c>
      <c r="G796" s="177">
        <f t="shared" si="72"/>
        <v>13999011.600000024</v>
      </c>
      <c r="H796" s="177">
        <f t="shared" si="73"/>
        <v>121759</v>
      </c>
      <c r="I796" s="354">
        <f t="shared" si="74"/>
        <v>0.82921759672107398</v>
      </c>
      <c r="J796" s="354">
        <f t="shared" si="75"/>
        <v>0.97549637061158345</v>
      </c>
    </row>
    <row r="797" spans="1:10" x14ac:dyDescent="0.25">
      <c r="A797" s="789" t="s">
        <v>851</v>
      </c>
      <c r="B797" s="328">
        <v>795</v>
      </c>
      <c r="C797" s="329">
        <v>23054.2</v>
      </c>
      <c r="D797" s="330">
        <v>315</v>
      </c>
      <c r="E797" s="176">
        <f t="shared" si="76"/>
        <v>67993913.799999982</v>
      </c>
      <c r="F797" s="176">
        <f t="shared" si="77"/>
        <v>4847575</v>
      </c>
      <c r="G797" s="177">
        <f t="shared" si="72"/>
        <v>13975957.400000021</v>
      </c>
      <c r="H797" s="177">
        <f t="shared" si="73"/>
        <v>121444</v>
      </c>
      <c r="I797" s="354">
        <f t="shared" si="74"/>
        <v>0.82949884884045033</v>
      </c>
      <c r="J797" s="354">
        <f t="shared" si="75"/>
        <v>0.97555976340601636</v>
      </c>
    </row>
    <row r="798" spans="1:10" x14ac:dyDescent="0.25">
      <c r="A798" s="789" t="s">
        <v>851</v>
      </c>
      <c r="B798" s="328">
        <v>796</v>
      </c>
      <c r="C798" s="329">
        <v>26265.200000000001</v>
      </c>
      <c r="D798" s="330">
        <v>389</v>
      </c>
      <c r="E798" s="176">
        <f t="shared" si="76"/>
        <v>68020178.999999985</v>
      </c>
      <c r="F798" s="176">
        <f t="shared" si="77"/>
        <v>4847964</v>
      </c>
      <c r="G798" s="177">
        <f t="shared" si="72"/>
        <v>13949692.200000018</v>
      </c>
      <c r="H798" s="177">
        <f t="shared" si="73"/>
        <v>121055</v>
      </c>
      <c r="I798" s="354">
        <f t="shared" si="74"/>
        <v>0.82981927388950172</v>
      </c>
      <c r="J798" s="354">
        <f t="shared" si="75"/>
        <v>0.9756380484759668</v>
      </c>
    </row>
    <row r="799" spans="1:10" x14ac:dyDescent="0.25">
      <c r="A799" s="789" t="s">
        <v>851</v>
      </c>
      <c r="B799" s="328">
        <v>797</v>
      </c>
      <c r="C799" s="329">
        <v>20718.399999999998</v>
      </c>
      <c r="D799" s="330">
        <v>294</v>
      </c>
      <c r="E799" s="176">
        <f t="shared" si="76"/>
        <v>68040897.399999991</v>
      </c>
      <c r="F799" s="176">
        <f t="shared" si="77"/>
        <v>4848258</v>
      </c>
      <c r="G799" s="177">
        <f t="shared" si="72"/>
        <v>13928973.800000012</v>
      </c>
      <c r="H799" s="177">
        <f t="shared" si="73"/>
        <v>120761</v>
      </c>
      <c r="I799" s="354">
        <f t="shared" si="74"/>
        <v>0.83007203017295927</v>
      </c>
      <c r="J799" s="354">
        <f t="shared" si="75"/>
        <v>0.97569721508410412</v>
      </c>
    </row>
    <row r="800" spans="1:10" x14ac:dyDescent="0.25">
      <c r="A800" s="789" t="s">
        <v>851</v>
      </c>
      <c r="B800" s="328">
        <v>798</v>
      </c>
      <c r="C800" s="329">
        <v>17554.599999999999</v>
      </c>
      <c r="D800" s="330">
        <v>253</v>
      </c>
      <c r="E800" s="176">
        <f t="shared" si="76"/>
        <v>68058451.999999985</v>
      </c>
      <c r="F800" s="176">
        <f t="shared" si="77"/>
        <v>4848511</v>
      </c>
      <c r="G800" s="177">
        <f t="shared" si="72"/>
        <v>13911419.200000018</v>
      </c>
      <c r="H800" s="177">
        <f t="shared" si="73"/>
        <v>120508</v>
      </c>
      <c r="I800" s="354">
        <f t="shared" si="74"/>
        <v>0.83028618934806842</v>
      </c>
      <c r="J800" s="354">
        <f t="shared" si="75"/>
        <v>0.97574813056661691</v>
      </c>
    </row>
    <row r="801" spans="1:10" x14ac:dyDescent="0.25">
      <c r="A801" s="789" t="s">
        <v>851</v>
      </c>
      <c r="B801" s="328">
        <v>799</v>
      </c>
      <c r="C801" s="329">
        <v>20772.100000000002</v>
      </c>
      <c r="D801" s="330">
        <v>292</v>
      </c>
      <c r="E801" s="176">
        <f t="shared" si="76"/>
        <v>68079224.099999979</v>
      </c>
      <c r="F801" s="176">
        <f t="shared" si="77"/>
        <v>4848803</v>
      </c>
      <c r="G801" s="177">
        <f t="shared" si="72"/>
        <v>13890647.100000024</v>
      </c>
      <c r="H801" s="177">
        <f t="shared" si="73"/>
        <v>120216</v>
      </c>
      <c r="I801" s="354">
        <f t="shared" si="74"/>
        <v>0.83053960075028122</v>
      </c>
      <c r="J801" s="354">
        <f t="shared" si="75"/>
        <v>0.97580689468082127</v>
      </c>
    </row>
    <row r="802" spans="1:10" x14ac:dyDescent="0.25">
      <c r="A802" s="789" t="s">
        <v>851</v>
      </c>
      <c r="B802" s="328">
        <v>800</v>
      </c>
      <c r="C802" s="329">
        <v>16797.900000000001</v>
      </c>
      <c r="D802" s="330">
        <v>223</v>
      </c>
      <c r="E802" s="176">
        <f t="shared" si="76"/>
        <v>68096021.999999985</v>
      </c>
      <c r="F802" s="176">
        <f t="shared" si="77"/>
        <v>4849026</v>
      </c>
      <c r="G802" s="177">
        <f t="shared" si="72"/>
        <v>13873849.200000018</v>
      </c>
      <c r="H802" s="177">
        <f t="shared" si="73"/>
        <v>119993</v>
      </c>
      <c r="I802" s="354">
        <f t="shared" si="74"/>
        <v>0.83074452848475355</v>
      </c>
      <c r="J802" s="354">
        <f t="shared" si="75"/>
        <v>0.97585177275434043</v>
      </c>
    </row>
    <row r="803" spans="1:10" x14ac:dyDescent="0.25">
      <c r="A803" s="789" t="s">
        <v>851</v>
      </c>
      <c r="B803" s="328">
        <v>801</v>
      </c>
      <c r="C803" s="329">
        <v>22428.100000000006</v>
      </c>
      <c r="D803" s="330">
        <v>310</v>
      </c>
      <c r="E803" s="176">
        <f t="shared" si="76"/>
        <v>68118450.099999979</v>
      </c>
      <c r="F803" s="176">
        <f t="shared" si="77"/>
        <v>4849336</v>
      </c>
      <c r="G803" s="177">
        <f t="shared" si="72"/>
        <v>13851421.100000024</v>
      </c>
      <c r="H803" s="177">
        <f t="shared" si="73"/>
        <v>119683</v>
      </c>
      <c r="I803" s="354">
        <f t="shared" si="74"/>
        <v>0.83101814243182537</v>
      </c>
      <c r="J803" s="354">
        <f t="shared" si="75"/>
        <v>0.97591415931394099</v>
      </c>
    </row>
    <row r="804" spans="1:10" x14ac:dyDescent="0.25">
      <c r="A804" s="789" t="s">
        <v>851</v>
      </c>
      <c r="B804" s="328">
        <v>802</v>
      </c>
      <c r="C804" s="329">
        <v>18445</v>
      </c>
      <c r="D804" s="330">
        <v>268</v>
      </c>
      <c r="E804" s="176">
        <f t="shared" si="76"/>
        <v>68136895.099999979</v>
      </c>
      <c r="F804" s="176">
        <f t="shared" si="77"/>
        <v>4849604</v>
      </c>
      <c r="G804" s="177">
        <f t="shared" si="72"/>
        <v>13832976.100000024</v>
      </c>
      <c r="H804" s="177">
        <f t="shared" si="73"/>
        <v>119415</v>
      </c>
      <c r="I804" s="354">
        <f t="shared" si="74"/>
        <v>0.83124316413467758</v>
      </c>
      <c r="J804" s="354">
        <f t="shared" si="75"/>
        <v>0.9759680935009506</v>
      </c>
    </row>
    <row r="805" spans="1:10" x14ac:dyDescent="0.25">
      <c r="A805" s="789" t="s">
        <v>851</v>
      </c>
      <c r="B805" s="328">
        <v>803</v>
      </c>
      <c r="C805" s="329">
        <v>20875.899999999994</v>
      </c>
      <c r="D805" s="330">
        <v>280</v>
      </c>
      <c r="E805" s="176">
        <f t="shared" si="76"/>
        <v>68157770.999999985</v>
      </c>
      <c r="F805" s="176">
        <f t="shared" si="77"/>
        <v>4849884</v>
      </c>
      <c r="G805" s="177">
        <f t="shared" si="72"/>
        <v>13812100.200000018</v>
      </c>
      <c r="H805" s="177">
        <f t="shared" si="73"/>
        <v>119135</v>
      </c>
      <c r="I805" s="354">
        <f t="shared" si="74"/>
        <v>0.83149784185582543</v>
      </c>
      <c r="J805" s="354">
        <f t="shared" si="75"/>
        <v>0.97602444265155763</v>
      </c>
    </row>
    <row r="806" spans="1:10" x14ac:dyDescent="0.25">
      <c r="A806" s="789" t="s">
        <v>851</v>
      </c>
      <c r="B806" s="328">
        <v>804</v>
      </c>
      <c r="C806" s="329">
        <v>17686.699999999997</v>
      </c>
      <c r="D806" s="330">
        <v>241</v>
      </c>
      <c r="E806" s="176">
        <f t="shared" si="76"/>
        <v>68175457.699999988</v>
      </c>
      <c r="F806" s="176">
        <f t="shared" si="77"/>
        <v>4850125</v>
      </c>
      <c r="G806" s="177">
        <f t="shared" si="72"/>
        <v>13794413.500000015</v>
      </c>
      <c r="H806" s="177">
        <f t="shared" si="73"/>
        <v>118894</v>
      </c>
      <c r="I806" s="354">
        <f t="shared" si="74"/>
        <v>0.83171361259867371</v>
      </c>
      <c r="J806" s="354">
        <f t="shared" si="75"/>
        <v>0.97607294317047288</v>
      </c>
    </row>
    <row r="807" spans="1:10" x14ac:dyDescent="0.25">
      <c r="A807" s="789" t="s">
        <v>851</v>
      </c>
      <c r="B807" s="328">
        <v>805</v>
      </c>
      <c r="C807" s="329">
        <v>12073.300000000001</v>
      </c>
      <c r="D807" s="330">
        <v>174</v>
      </c>
      <c r="E807" s="176">
        <f t="shared" si="76"/>
        <v>68187530.999999985</v>
      </c>
      <c r="F807" s="176">
        <f t="shared" si="77"/>
        <v>4850299</v>
      </c>
      <c r="G807" s="177">
        <f t="shared" si="72"/>
        <v>13782340.200000018</v>
      </c>
      <c r="H807" s="177">
        <f t="shared" si="73"/>
        <v>118720</v>
      </c>
      <c r="I807" s="354">
        <f t="shared" si="74"/>
        <v>0.83186090208227603</v>
      </c>
      <c r="J807" s="354">
        <f t="shared" si="75"/>
        <v>0.97610796014263579</v>
      </c>
    </row>
    <row r="808" spans="1:10" x14ac:dyDescent="0.25">
      <c r="A808" s="789" t="s">
        <v>851</v>
      </c>
      <c r="B808" s="328">
        <v>806</v>
      </c>
      <c r="C808" s="329">
        <v>19342.7</v>
      </c>
      <c r="D808" s="330">
        <v>266</v>
      </c>
      <c r="E808" s="176">
        <f t="shared" si="76"/>
        <v>68206873.699999988</v>
      </c>
      <c r="F808" s="176">
        <f t="shared" si="77"/>
        <v>4850565</v>
      </c>
      <c r="G808" s="177">
        <f t="shared" si="72"/>
        <v>13762997.500000015</v>
      </c>
      <c r="H808" s="177">
        <f t="shared" si="73"/>
        <v>118454</v>
      </c>
      <c r="I808" s="354">
        <f t="shared" si="74"/>
        <v>0.83209687536998334</v>
      </c>
      <c r="J808" s="354">
        <f t="shared" si="75"/>
        <v>0.97616149183571244</v>
      </c>
    </row>
    <row r="809" spans="1:10" x14ac:dyDescent="0.25">
      <c r="A809" s="789" t="s">
        <v>851</v>
      </c>
      <c r="B809" s="328">
        <v>807</v>
      </c>
      <c r="C809" s="329">
        <v>16947.100000000002</v>
      </c>
      <c r="D809" s="330">
        <v>223</v>
      </c>
      <c r="E809" s="176">
        <f t="shared" si="76"/>
        <v>68223820.799999982</v>
      </c>
      <c r="F809" s="176">
        <f t="shared" si="77"/>
        <v>4850788</v>
      </c>
      <c r="G809" s="177">
        <f t="shared" si="72"/>
        <v>13746050.400000021</v>
      </c>
      <c r="H809" s="177">
        <f t="shared" si="73"/>
        <v>118231</v>
      </c>
      <c r="I809" s="354">
        <f t="shared" si="74"/>
        <v>0.83230362328542951</v>
      </c>
      <c r="J809" s="354">
        <f t="shared" si="75"/>
        <v>0.9762063699092316</v>
      </c>
    </row>
    <row r="810" spans="1:10" x14ac:dyDescent="0.25">
      <c r="A810" s="789" t="s">
        <v>851</v>
      </c>
      <c r="B810" s="328">
        <v>808</v>
      </c>
      <c r="C810" s="329">
        <v>22622.400000000001</v>
      </c>
      <c r="D810" s="330">
        <v>310</v>
      </c>
      <c r="E810" s="176">
        <f t="shared" si="76"/>
        <v>68246443.199999988</v>
      </c>
      <c r="F810" s="176">
        <f t="shared" si="77"/>
        <v>4851098</v>
      </c>
      <c r="G810" s="177">
        <f t="shared" si="72"/>
        <v>13723428.000000015</v>
      </c>
      <c r="H810" s="177">
        <f t="shared" si="73"/>
        <v>117921</v>
      </c>
      <c r="I810" s="354">
        <f t="shared" si="74"/>
        <v>0.8325796076156331</v>
      </c>
      <c r="J810" s="354">
        <f t="shared" si="75"/>
        <v>0.97626875646883216</v>
      </c>
    </row>
    <row r="811" spans="1:10" x14ac:dyDescent="0.25">
      <c r="A811" s="789" t="s">
        <v>851</v>
      </c>
      <c r="B811" s="328">
        <v>809</v>
      </c>
      <c r="C811" s="329">
        <v>15369.6</v>
      </c>
      <c r="D811" s="330">
        <v>198</v>
      </c>
      <c r="E811" s="176">
        <f t="shared" si="76"/>
        <v>68261812.799999982</v>
      </c>
      <c r="F811" s="176">
        <f t="shared" si="77"/>
        <v>4851296</v>
      </c>
      <c r="G811" s="177">
        <f t="shared" si="72"/>
        <v>13708058.400000021</v>
      </c>
      <c r="H811" s="177">
        <f t="shared" si="73"/>
        <v>117723</v>
      </c>
      <c r="I811" s="354">
        <f t="shared" si="74"/>
        <v>0.83276711065516451</v>
      </c>
      <c r="J811" s="354">
        <f t="shared" si="75"/>
        <v>0.97630860336819003</v>
      </c>
    </row>
    <row r="812" spans="1:10" x14ac:dyDescent="0.25">
      <c r="A812" s="789" t="s">
        <v>851</v>
      </c>
      <c r="B812" s="328">
        <v>810</v>
      </c>
      <c r="C812" s="329">
        <v>21867.700000000004</v>
      </c>
      <c r="D812" s="330">
        <v>319</v>
      </c>
      <c r="E812" s="176">
        <f t="shared" si="76"/>
        <v>68283680.499999985</v>
      </c>
      <c r="F812" s="176">
        <f t="shared" si="77"/>
        <v>4851615</v>
      </c>
      <c r="G812" s="177">
        <f t="shared" si="72"/>
        <v>13686190.700000018</v>
      </c>
      <c r="H812" s="177">
        <f t="shared" si="73"/>
        <v>117404</v>
      </c>
      <c r="I812" s="354">
        <f t="shared" si="74"/>
        <v>0.83303388794393984</v>
      </c>
      <c r="J812" s="354">
        <f t="shared" si="75"/>
        <v>0.97637280115048863</v>
      </c>
    </row>
    <row r="813" spans="1:10" x14ac:dyDescent="0.25">
      <c r="A813" s="789" t="s">
        <v>851</v>
      </c>
      <c r="B813" s="328">
        <v>811</v>
      </c>
      <c r="C813" s="329">
        <v>14597.199999999997</v>
      </c>
      <c r="D813" s="330">
        <v>207</v>
      </c>
      <c r="E813" s="176">
        <f t="shared" si="76"/>
        <v>68298277.699999988</v>
      </c>
      <c r="F813" s="176">
        <f t="shared" si="77"/>
        <v>4851822</v>
      </c>
      <c r="G813" s="177">
        <f t="shared" si="72"/>
        <v>13671593.500000015</v>
      </c>
      <c r="H813" s="177">
        <f t="shared" si="73"/>
        <v>117197</v>
      </c>
      <c r="I813" s="354">
        <f t="shared" si="74"/>
        <v>0.83321196800904562</v>
      </c>
      <c r="J813" s="354">
        <f t="shared" si="75"/>
        <v>0.97641445927254455</v>
      </c>
    </row>
    <row r="814" spans="1:10" x14ac:dyDescent="0.25">
      <c r="A814" s="789" t="s">
        <v>851</v>
      </c>
      <c r="B814" s="328">
        <v>812</v>
      </c>
      <c r="C814" s="329">
        <v>25168.6</v>
      </c>
      <c r="D814" s="330">
        <v>337</v>
      </c>
      <c r="E814" s="176">
        <f t="shared" si="76"/>
        <v>68323446.299999982</v>
      </c>
      <c r="F814" s="176">
        <f t="shared" si="77"/>
        <v>4852159</v>
      </c>
      <c r="G814" s="177">
        <f t="shared" si="72"/>
        <v>13646424.900000021</v>
      </c>
      <c r="H814" s="177">
        <f t="shared" si="73"/>
        <v>116860</v>
      </c>
      <c r="I814" s="354">
        <f t="shared" si="74"/>
        <v>0.83351901497193004</v>
      </c>
      <c r="J814" s="354">
        <f t="shared" si="75"/>
        <v>0.97648227950023936</v>
      </c>
    </row>
    <row r="815" spans="1:10" x14ac:dyDescent="0.25">
      <c r="A815" s="789" t="s">
        <v>851</v>
      </c>
      <c r="B815" s="328">
        <v>813</v>
      </c>
      <c r="C815" s="329">
        <v>20321</v>
      </c>
      <c r="D815" s="330">
        <v>292</v>
      </c>
      <c r="E815" s="176">
        <f t="shared" si="76"/>
        <v>68343767.299999982</v>
      </c>
      <c r="F815" s="176">
        <f t="shared" si="77"/>
        <v>4852451</v>
      </c>
      <c r="G815" s="177">
        <f t="shared" si="72"/>
        <v>13626103.900000021</v>
      </c>
      <c r="H815" s="177">
        <f t="shared" si="73"/>
        <v>116568</v>
      </c>
      <c r="I815" s="354">
        <f t="shared" si="74"/>
        <v>0.83376692313260559</v>
      </c>
      <c r="J815" s="354">
        <f t="shared" si="75"/>
        <v>0.97654104361444383</v>
      </c>
    </row>
    <row r="816" spans="1:10" x14ac:dyDescent="0.25">
      <c r="A816" s="789" t="s">
        <v>851</v>
      </c>
      <c r="B816" s="328">
        <v>814</v>
      </c>
      <c r="C816" s="329">
        <v>17093.100000000002</v>
      </c>
      <c r="D816" s="330">
        <v>227</v>
      </c>
      <c r="E816" s="176">
        <f t="shared" si="76"/>
        <v>68360860.399999976</v>
      </c>
      <c r="F816" s="176">
        <f t="shared" si="77"/>
        <v>4852678</v>
      </c>
      <c r="G816" s="177">
        <f t="shared" si="72"/>
        <v>13609010.800000027</v>
      </c>
      <c r="H816" s="177">
        <f t="shared" si="73"/>
        <v>116341</v>
      </c>
      <c r="I816" s="354">
        <f t="shared" si="74"/>
        <v>0.83397545219029179</v>
      </c>
      <c r="J816" s="354">
        <f t="shared" si="75"/>
        <v>0.9765867266758288</v>
      </c>
    </row>
    <row r="817" spans="1:10" x14ac:dyDescent="0.25">
      <c r="A817" s="789" t="s">
        <v>851</v>
      </c>
      <c r="B817" s="328">
        <v>815</v>
      </c>
      <c r="C817" s="329">
        <v>17929.3</v>
      </c>
      <c r="D817" s="330">
        <v>250</v>
      </c>
      <c r="E817" s="176">
        <f t="shared" si="76"/>
        <v>68378789.699999973</v>
      </c>
      <c r="F817" s="176">
        <f t="shared" si="77"/>
        <v>4852928</v>
      </c>
      <c r="G817" s="177">
        <f t="shared" si="72"/>
        <v>13591081.50000003</v>
      </c>
      <c r="H817" s="177">
        <f t="shared" si="73"/>
        <v>116091</v>
      </c>
      <c r="I817" s="354">
        <f t="shared" si="74"/>
        <v>0.83419418255716338</v>
      </c>
      <c r="J817" s="354">
        <f t="shared" si="75"/>
        <v>0.9766370384174422</v>
      </c>
    </row>
    <row r="818" spans="1:10" x14ac:dyDescent="0.25">
      <c r="A818" s="789" t="s">
        <v>851</v>
      </c>
      <c r="B818" s="328">
        <v>816</v>
      </c>
      <c r="C818" s="329">
        <v>20399.000000000007</v>
      </c>
      <c r="D818" s="330">
        <v>288</v>
      </c>
      <c r="E818" s="176">
        <f t="shared" si="76"/>
        <v>68399188.699999973</v>
      </c>
      <c r="F818" s="176">
        <f t="shared" si="77"/>
        <v>4853216</v>
      </c>
      <c r="G818" s="177">
        <f t="shared" si="72"/>
        <v>13570682.50000003</v>
      </c>
      <c r="H818" s="177">
        <f t="shared" si="73"/>
        <v>115803</v>
      </c>
      <c r="I818" s="354">
        <f t="shared" si="74"/>
        <v>0.83444304228698085</v>
      </c>
      <c r="J818" s="354">
        <f t="shared" si="75"/>
        <v>0.97669499754378075</v>
      </c>
    </row>
    <row r="819" spans="1:10" x14ac:dyDescent="0.25">
      <c r="A819" s="789" t="s">
        <v>851</v>
      </c>
      <c r="B819" s="328">
        <v>817</v>
      </c>
      <c r="C819" s="329">
        <v>21242.400000000001</v>
      </c>
      <c r="D819" s="330">
        <v>298</v>
      </c>
      <c r="E819" s="176">
        <f t="shared" si="76"/>
        <v>68420431.099999979</v>
      </c>
      <c r="F819" s="176">
        <f t="shared" si="77"/>
        <v>4853514</v>
      </c>
      <c r="G819" s="177">
        <f t="shared" si="72"/>
        <v>13549440.100000024</v>
      </c>
      <c r="H819" s="177">
        <f t="shared" si="73"/>
        <v>115505</v>
      </c>
      <c r="I819" s="354">
        <f t="shared" si="74"/>
        <v>0.83470219116313527</v>
      </c>
      <c r="J819" s="354">
        <f t="shared" si="75"/>
        <v>0.97675496913978388</v>
      </c>
    </row>
    <row r="820" spans="1:10" x14ac:dyDescent="0.25">
      <c r="A820" s="789" t="s">
        <v>851</v>
      </c>
      <c r="B820" s="328">
        <v>818</v>
      </c>
      <c r="C820" s="329">
        <v>18814.199999999997</v>
      </c>
      <c r="D820" s="330">
        <v>245</v>
      </c>
      <c r="E820" s="176">
        <f t="shared" si="76"/>
        <v>68439245.299999982</v>
      </c>
      <c r="F820" s="176">
        <f t="shared" si="77"/>
        <v>4853759</v>
      </c>
      <c r="G820" s="177">
        <f t="shared" si="72"/>
        <v>13530625.900000021</v>
      </c>
      <c r="H820" s="177">
        <f t="shared" si="73"/>
        <v>115260</v>
      </c>
      <c r="I820" s="354">
        <f t="shared" si="74"/>
        <v>0.83493171695992585</v>
      </c>
      <c r="J820" s="354">
        <f t="shared" si="75"/>
        <v>0.97680427464656505</v>
      </c>
    </row>
    <row r="821" spans="1:10" x14ac:dyDescent="0.25">
      <c r="A821" s="789" t="s">
        <v>851</v>
      </c>
      <c r="B821" s="328">
        <v>819</v>
      </c>
      <c r="C821" s="329">
        <v>18017.8</v>
      </c>
      <c r="D821" s="330">
        <v>256</v>
      </c>
      <c r="E821" s="176">
        <f t="shared" si="76"/>
        <v>68457263.099999979</v>
      </c>
      <c r="F821" s="176">
        <f t="shared" si="77"/>
        <v>4854015</v>
      </c>
      <c r="G821" s="177">
        <f t="shared" si="72"/>
        <v>13512608.100000024</v>
      </c>
      <c r="H821" s="177">
        <f t="shared" si="73"/>
        <v>115004</v>
      </c>
      <c r="I821" s="354">
        <f t="shared" si="74"/>
        <v>0.83515152699178541</v>
      </c>
      <c r="J821" s="354">
        <f t="shared" si="75"/>
        <v>0.97685579386997712</v>
      </c>
    </row>
    <row r="822" spans="1:10" x14ac:dyDescent="0.25">
      <c r="A822" s="789" t="s">
        <v>851</v>
      </c>
      <c r="B822" s="328">
        <v>820</v>
      </c>
      <c r="C822" s="329">
        <v>17218.899999999998</v>
      </c>
      <c r="D822" s="330">
        <v>252</v>
      </c>
      <c r="E822" s="176">
        <f t="shared" si="76"/>
        <v>68474481.999999985</v>
      </c>
      <c r="F822" s="176">
        <f t="shared" si="77"/>
        <v>4854267</v>
      </c>
      <c r="G822" s="177">
        <f t="shared" si="72"/>
        <v>13495389.200000018</v>
      </c>
      <c r="H822" s="177">
        <f t="shared" si="73"/>
        <v>114752</v>
      </c>
      <c r="I822" s="354">
        <f t="shared" si="74"/>
        <v>0.83536159075970318</v>
      </c>
      <c r="J822" s="354">
        <f t="shared" si="75"/>
        <v>0.97690650810552349</v>
      </c>
    </row>
    <row r="823" spans="1:10" x14ac:dyDescent="0.25">
      <c r="A823" s="789" t="s">
        <v>851</v>
      </c>
      <c r="B823" s="328">
        <v>821</v>
      </c>
      <c r="C823" s="329">
        <v>18883.8</v>
      </c>
      <c r="D823" s="330">
        <v>259</v>
      </c>
      <c r="E823" s="176">
        <f t="shared" si="76"/>
        <v>68493365.799999982</v>
      </c>
      <c r="F823" s="176">
        <f t="shared" si="77"/>
        <v>4854526</v>
      </c>
      <c r="G823" s="177">
        <f t="shared" si="72"/>
        <v>13476505.400000021</v>
      </c>
      <c r="H823" s="177">
        <f t="shared" si="73"/>
        <v>114493</v>
      </c>
      <c r="I823" s="354">
        <f t="shared" si="74"/>
        <v>0.83559196564895888</v>
      </c>
      <c r="J823" s="354">
        <f t="shared" si="75"/>
        <v>0.97695863106983494</v>
      </c>
    </row>
    <row r="824" spans="1:10" x14ac:dyDescent="0.25">
      <c r="A824" s="789" t="s">
        <v>851</v>
      </c>
      <c r="B824" s="328">
        <v>822</v>
      </c>
      <c r="C824" s="329">
        <v>10684.6</v>
      </c>
      <c r="D824" s="330">
        <v>138</v>
      </c>
      <c r="E824" s="176">
        <f t="shared" si="76"/>
        <v>68504050.399999976</v>
      </c>
      <c r="F824" s="176">
        <f t="shared" si="77"/>
        <v>4854664</v>
      </c>
      <c r="G824" s="177">
        <f t="shared" si="72"/>
        <v>13465820.800000027</v>
      </c>
      <c r="H824" s="177">
        <f t="shared" si="73"/>
        <v>114355</v>
      </c>
      <c r="I824" s="354">
        <f t="shared" si="74"/>
        <v>0.83572231354195381</v>
      </c>
      <c r="J824" s="354">
        <f t="shared" si="75"/>
        <v>0.97698640315120555</v>
      </c>
    </row>
    <row r="825" spans="1:10" x14ac:dyDescent="0.25">
      <c r="A825" s="789" t="s">
        <v>851</v>
      </c>
      <c r="B825" s="328">
        <v>823</v>
      </c>
      <c r="C825" s="329">
        <v>18105.900000000001</v>
      </c>
      <c r="D825" s="330">
        <v>241</v>
      </c>
      <c r="E825" s="176">
        <f t="shared" si="76"/>
        <v>68522156.299999982</v>
      </c>
      <c r="F825" s="176">
        <f t="shared" si="77"/>
        <v>4854905</v>
      </c>
      <c r="G825" s="177">
        <f t="shared" si="72"/>
        <v>13447714.900000021</v>
      </c>
      <c r="H825" s="177">
        <f t="shared" si="73"/>
        <v>114114</v>
      </c>
      <c r="I825" s="354">
        <f t="shared" si="74"/>
        <v>0.83594319835895969</v>
      </c>
      <c r="J825" s="354">
        <f t="shared" si="75"/>
        <v>0.9770349036701208</v>
      </c>
    </row>
    <row r="826" spans="1:10" x14ac:dyDescent="0.25">
      <c r="A826" s="789" t="s">
        <v>851</v>
      </c>
      <c r="B826" s="328">
        <v>824</v>
      </c>
      <c r="C826" s="329">
        <v>19776.7</v>
      </c>
      <c r="D826" s="330">
        <v>280</v>
      </c>
      <c r="E826" s="176">
        <f t="shared" si="76"/>
        <v>68541932.999999985</v>
      </c>
      <c r="F826" s="176">
        <f t="shared" si="77"/>
        <v>4855185</v>
      </c>
      <c r="G826" s="177">
        <f t="shared" si="72"/>
        <v>13427938.200000018</v>
      </c>
      <c r="H826" s="177">
        <f t="shared" si="73"/>
        <v>113834</v>
      </c>
      <c r="I826" s="354">
        <f t="shared" si="74"/>
        <v>0.83618446627496934</v>
      </c>
      <c r="J826" s="354">
        <f t="shared" si="75"/>
        <v>0.97709125282072784</v>
      </c>
    </row>
    <row r="827" spans="1:10" x14ac:dyDescent="0.25">
      <c r="A827" s="789" t="s">
        <v>851</v>
      </c>
      <c r="B827" s="328">
        <v>825</v>
      </c>
      <c r="C827" s="329">
        <v>13198.3</v>
      </c>
      <c r="D827" s="330">
        <v>177</v>
      </c>
      <c r="E827" s="176">
        <f t="shared" si="76"/>
        <v>68555131.299999982</v>
      </c>
      <c r="F827" s="176">
        <f t="shared" si="77"/>
        <v>4855362</v>
      </c>
      <c r="G827" s="177">
        <f t="shared" si="72"/>
        <v>13414739.900000021</v>
      </c>
      <c r="H827" s="177">
        <f t="shared" si="73"/>
        <v>113657</v>
      </c>
      <c r="I827" s="354">
        <f t="shared" si="74"/>
        <v>0.83634548031350309</v>
      </c>
      <c r="J827" s="354">
        <f t="shared" si="75"/>
        <v>0.97712687353379002</v>
      </c>
    </row>
    <row r="828" spans="1:10" x14ac:dyDescent="0.25">
      <c r="A828" s="789" t="s">
        <v>851</v>
      </c>
      <c r="B828" s="328">
        <v>826</v>
      </c>
      <c r="C828" s="329">
        <v>18996.699999999997</v>
      </c>
      <c r="D828" s="330">
        <v>240</v>
      </c>
      <c r="E828" s="176">
        <f t="shared" si="76"/>
        <v>68574127.999999985</v>
      </c>
      <c r="F828" s="176">
        <f t="shared" si="77"/>
        <v>4855602</v>
      </c>
      <c r="G828" s="177">
        <f t="shared" si="72"/>
        <v>13395743.200000018</v>
      </c>
      <c r="H828" s="177">
        <f t="shared" si="73"/>
        <v>113417</v>
      </c>
      <c r="I828" s="354">
        <f t="shared" si="74"/>
        <v>0.83657723253809357</v>
      </c>
      <c r="J828" s="354">
        <f t="shared" si="75"/>
        <v>0.97717517280573896</v>
      </c>
    </row>
    <row r="829" spans="1:10" x14ac:dyDescent="0.25">
      <c r="A829" s="789" t="s">
        <v>851</v>
      </c>
      <c r="B829" s="328">
        <v>827</v>
      </c>
      <c r="C829" s="329">
        <v>28941.499999999989</v>
      </c>
      <c r="D829" s="330">
        <v>401</v>
      </c>
      <c r="E829" s="176">
        <f t="shared" si="76"/>
        <v>68603069.499999985</v>
      </c>
      <c r="F829" s="176">
        <f t="shared" si="77"/>
        <v>4856003</v>
      </c>
      <c r="G829" s="177">
        <f t="shared" si="72"/>
        <v>13366801.700000018</v>
      </c>
      <c r="H829" s="177">
        <f t="shared" si="73"/>
        <v>113016</v>
      </c>
      <c r="I829" s="354">
        <f t="shared" si="74"/>
        <v>0.83693030738835639</v>
      </c>
      <c r="J829" s="354">
        <f t="shared" si="75"/>
        <v>0.97725587283928683</v>
      </c>
    </row>
    <row r="830" spans="1:10" x14ac:dyDescent="0.25">
      <c r="A830" s="789" t="s">
        <v>851</v>
      </c>
      <c r="B830" s="328">
        <v>828</v>
      </c>
      <c r="C830" s="329">
        <v>26493.9</v>
      </c>
      <c r="D830" s="330">
        <v>365</v>
      </c>
      <c r="E830" s="176">
        <f t="shared" si="76"/>
        <v>68629563.399999991</v>
      </c>
      <c r="F830" s="176">
        <f t="shared" si="77"/>
        <v>4856368</v>
      </c>
      <c r="G830" s="177">
        <f t="shared" si="72"/>
        <v>13340307.800000012</v>
      </c>
      <c r="H830" s="177">
        <f t="shared" si="73"/>
        <v>112651</v>
      </c>
      <c r="I830" s="354">
        <f t="shared" si="74"/>
        <v>0.83725352248693041</v>
      </c>
      <c r="J830" s="354">
        <f t="shared" si="75"/>
        <v>0.97732932798204231</v>
      </c>
    </row>
    <row r="831" spans="1:10" x14ac:dyDescent="0.25">
      <c r="A831" s="789" t="s">
        <v>851</v>
      </c>
      <c r="B831" s="328">
        <v>829</v>
      </c>
      <c r="C831" s="329">
        <v>23209.8</v>
      </c>
      <c r="D831" s="330">
        <v>300</v>
      </c>
      <c r="E831" s="176">
        <f t="shared" si="76"/>
        <v>68652773.199999988</v>
      </c>
      <c r="F831" s="176">
        <f t="shared" si="77"/>
        <v>4856668</v>
      </c>
      <c r="G831" s="177">
        <f t="shared" si="72"/>
        <v>13317098.000000015</v>
      </c>
      <c r="H831" s="177">
        <f t="shared" si="73"/>
        <v>112351</v>
      </c>
      <c r="I831" s="354">
        <f t="shared" si="74"/>
        <v>0.83753667286474864</v>
      </c>
      <c r="J831" s="354">
        <f t="shared" si="75"/>
        <v>0.97738970207197839</v>
      </c>
    </row>
    <row r="832" spans="1:10" x14ac:dyDescent="0.25">
      <c r="A832" s="789" t="s">
        <v>851</v>
      </c>
      <c r="B832" s="328">
        <v>830</v>
      </c>
      <c r="C832" s="329">
        <v>19917.7</v>
      </c>
      <c r="D832" s="330">
        <v>273</v>
      </c>
      <c r="E832" s="176">
        <f t="shared" si="76"/>
        <v>68672690.899999991</v>
      </c>
      <c r="F832" s="176">
        <f t="shared" si="77"/>
        <v>4856941</v>
      </c>
      <c r="G832" s="177">
        <f t="shared" si="72"/>
        <v>13297180.300000012</v>
      </c>
      <c r="H832" s="177">
        <f t="shared" si="73"/>
        <v>112078</v>
      </c>
      <c r="I832" s="354">
        <f t="shared" si="74"/>
        <v>0.83777966092497635</v>
      </c>
      <c r="J832" s="354">
        <f t="shared" si="75"/>
        <v>0.97744464249382024</v>
      </c>
    </row>
    <row r="833" spans="1:10" x14ac:dyDescent="0.25">
      <c r="A833" s="789" t="s">
        <v>851</v>
      </c>
      <c r="B833" s="328">
        <v>831</v>
      </c>
      <c r="C833" s="329">
        <v>19942.399999999998</v>
      </c>
      <c r="D833" s="330">
        <v>270</v>
      </c>
      <c r="E833" s="176">
        <f t="shared" si="76"/>
        <v>68692633.299999997</v>
      </c>
      <c r="F833" s="176">
        <f t="shared" si="77"/>
        <v>4857211</v>
      </c>
      <c r="G833" s="177">
        <f t="shared" si="72"/>
        <v>13277237.900000006</v>
      </c>
      <c r="H833" s="177">
        <f t="shared" si="73"/>
        <v>111808</v>
      </c>
      <c r="I833" s="354">
        <f t="shared" si="74"/>
        <v>0.83802295031543239</v>
      </c>
      <c r="J833" s="354">
        <f t="shared" si="75"/>
        <v>0.97749897917476269</v>
      </c>
    </row>
    <row r="834" spans="1:10" x14ac:dyDescent="0.25">
      <c r="A834" s="789" t="s">
        <v>851</v>
      </c>
      <c r="B834" s="328">
        <v>832</v>
      </c>
      <c r="C834" s="329">
        <v>13307.900000000001</v>
      </c>
      <c r="D834" s="330">
        <v>185</v>
      </c>
      <c r="E834" s="176">
        <f t="shared" si="76"/>
        <v>68705941.200000003</v>
      </c>
      <c r="F834" s="176">
        <f t="shared" si="77"/>
        <v>4857396</v>
      </c>
      <c r="G834" s="177">
        <f t="shared" si="72"/>
        <v>13263930</v>
      </c>
      <c r="H834" s="177">
        <f t="shared" si="73"/>
        <v>111623</v>
      </c>
      <c r="I834" s="354">
        <f t="shared" si="74"/>
        <v>0.83818530143060666</v>
      </c>
      <c r="J834" s="354">
        <f t="shared" si="75"/>
        <v>0.9775362098635566</v>
      </c>
    </row>
    <row r="835" spans="1:10" x14ac:dyDescent="0.25">
      <c r="A835" s="789" t="s">
        <v>851</v>
      </c>
      <c r="B835" s="328">
        <v>833</v>
      </c>
      <c r="C835" s="329">
        <v>23321.599999999995</v>
      </c>
      <c r="D835" s="330">
        <v>321</v>
      </c>
      <c r="E835" s="176">
        <f t="shared" si="76"/>
        <v>68729262.799999997</v>
      </c>
      <c r="F835" s="176">
        <f t="shared" si="77"/>
        <v>4857717</v>
      </c>
      <c r="G835" s="177">
        <f t="shared" ref="G835:G898" si="78">$E$2452-E835</f>
        <v>13240608.400000006</v>
      </c>
      <c r="H835" s="177">
        <f t="shared" ref="H835:H898" si="79">$F$2452-F835</f>
        <v>111302</v>
      </c>
      <c r="I835" s="354">
        <f t="shared" ref="I835:I898" si="80">E835/$E$2452</f>
        <v>0.83846981572419499</v>
      </c>
      <c r="J835" s="354">
        <f t="shared" ref="J835:J898" si="81">F835/$F$2452</f>
        <v>0.97760081013978817</v>
      </c>
    </row>
    <row r="836" spans="1:10" x14ac:dyDescent="0.25">
      <c r="A836" s="789" t="s">
        <v>851</v>
      </c>
      <c r="B836" s="328">
        <v>834</v>
      </c>
      <c r="C836" s="329">
        <v>14174.200000000003</v>
      </c>
      <c r="D836" s="330">
        <v>186</v>
      </c>
      <c r="E836" s="176">
        <f t="shared" ref="E836:E899" si="82">E835+C836</f>
        <v>68743437</v>
      </c>
      <c r="F836" s="176">
        <f t="shared" ref="F836:F899" si="83">F835+D836</f>
        <v>4857903</v>
      </c>
      <c r="G836" s="177">
        <f t="shared" si="78"/>
        <v>13226434.200000003</v>
      </c>
      <c r="H836" s="177">
        <f t="shared" si="79"/>
        <v>111116</v>
      </c>
      <c r="I836" s="354">
        <f t="shared" si="80"/>
        <v>0.83864273535664646</v>
      </c>
      <c r="J836" s="354">
        <f t="shared" si="81"/>
        <v>0.9776382420755485</v>
      </c>
    </row>
    <row r="837" spans="1:10" x14ac:dyDescent="0.25">
      <c r="A837" s="789" t="s">
        <v>851</v>
      </c>
      <c r="B837" s="328">
        <v>835</v>
      </c>
      <c r="C837" s="329">
        <v>15028.499999999996</v>
      </c>
      <c r="D837" s="330">
        <v>205</v>
      </c>
      <c r="E837" s="176">
        <f t="shared" si="82"/>
        <v>68758465.5</v>
      </c>
      <c r="F837" s="176">
        <f t="shared" si="83"/>
        <v>4858108</v>
      </c>
      <c r="G837" s="177">
        <f t="shared" si="78"/>
        <v>13211405.700000003</v>
      </c>
      <c r="H837" s="177">
        <f t="shared" si="79"/>
        <v>110911</v>
      </c>
      <c r="I837" s="354">
        <f t="shared" si="80"/>
        <v>0.83882607711112267</v>
      </c>
      <c r="J837" s="354">
        <f t="shared" si="81"/>
        <v>0.97767949770367146</v>
      </c>
    </row>
    <row r="838" spans="1:10" x14ac:dyDescent="0.25">
      <c r="A838" s="789" t="s">
        <v>851</v>
      </c>
      <c r="B838" s="328">
        <v>836</v>
      </c>
      <c r="C838" s="329">
        <v>20062.100000000002</v>
      </c>
      <c r="D838" s="330">
        <v>277</v>
      </c>
      <c r="E838" s="176">
        <f t="shared" si="82"/>
        <v>68778527.599999994</v>
      </c>
      <c r="F838" s="176">
        <f t="shared" si="83"/>
        <v>4858385</v>
      </c>
      <c r="G838" s="177">
        <f t="shared" si="78"/>
        <v>13191343.600000009</v>
      </c>
      <c r="H838" s="177">
        <f t="shared" si="79"/>
        <v>110634</v>
      </c>
      <c r="I838" s="354">
        <f t="shared" si="80"/>
        <v>0.83907082679422329</v>
      </c>
      <c r="J838" s="354">
        <f t="shared" si="81"/>
        <v>0.97773524311337912</v>
      </c>
    </row>
    <row r="839" spans="1:10" x14ac:dyDescent="0.25">
      <c r="A839" s="789" t="s">
        <v>851</v>
      </c>
      <c r="B839" s="328">
        <v>837</v>
      </c>
      <c r="C839" s="329">
        <v>24271</v>
      </c>
      <c r="D839" s="330">
        <v>325</v>
      </c>
      <c r="E839" s="176">
        <f t="shared" si="82"/>
        <v>68802798.599999994</v>
      </c>
      <c r="F839" s="176">
        <f t="shared" si="83"/>
        <v>4858710</v>
      </c>
      <c r="G839" s="177">
        <f t="shared" si="78"/>
        <v>13167072.600000009</v>
      </c>
      <c r="H839" s="177">
        <f t="shared" si="79"/>
        <v>110309</v>
      </c>
      <c r="I839" s="354">
        <f t="shared" si="80"/>
        <v>0.8393669233922133</v>
      </c>
      <c r="J839" s="354">
        <f t="shared" si="81"/>
        <v>0.97780064837747649</v>
      </c>
    </row>
    <row r="840" spans="1:10" x14ac:dyDescent="0.25">
      <c r="A840" s="789" t="s">
        <v>851</v>
      </c>
      <c r="B840" s="328">
        <v>838</v>
      </c>
      <c r="C840" s="329">
        <v>18435.5</v>
      </c>
      <c r="D840" s="330">
        <v>228</v>
      </c>
      <c r="E840" s="176">
        <f t="shared" si="82"/>
        <v>68821234.099999994</v>
      </c>
      <c r="F840" s="176">
        <f t="shared" si="83"/>
        <v>4858938</v>
      </c>
      <c r="G840" s="177">
        <f t="shared" si="78"/>
        <v>13148637.100000009</v>
      </c>
      <c r="H840" s="177">
        <f t="shared" si="79"/>
        <v>110081</v>
      </c>
      <c r="I840" s="354">
        <f t="shared" si="80"/>
        <v>0.83959182919882391</v>
      </c>
      <c r="J840" s="354">
        <f t="shared" si="81"/>
        <v>0.97784653268582788</v>
      </c>
    </row>
    <row r="841" spans="1:10" x14ac:dyDescent="0.25">
      <c r="A841" s="789" t="s">
        <v>851</v>
      </c>
      <c r="B841" s="328">
        <v>839</v>
      </c>
      <c r="C841" s="329">
        <v>16780.8</v>
      </c>
      <c r="D841" s="330">
        <v>222</v>
      </c>
      <c r="E841" s="176">
        <f t="shared" si="82"/>
        <v>68838014.899999991</v>
      </c>
      <c r="F841" s="176">
        <f t="shared" si="83"/>
        <v>4859160</v>
      </c>
      <c r="G841" s="177">
        <f t="shared" si="78"/>
        <v>13131856.300000012</v>
      </c>
      <c r="H841" s="177">
        <f t="shared" si="79"/>
        <v>109859</v>
      </c>
      <c r="I841" s="354">
        <f t="shared" si="80"/>
        <v>0.83979654832006112</v>
      </c>
      <c r="J841" s="354">
        <f t="shared" si="81"/>
        <v>0.97789120951238062</v>
      </c>
    </row>
    <row r="842" spans="1:10" x14ac:dyDescent="0.25">
      <c r="A842" s="789" t="s">
        <v>851</v>
      </c>
      <c r="B842" s="328">
        <v>840</v>
      </c>
      <c r="C842" s="329">
        <v>15959.100000000002</v>
      </c>
      <c r="D842" s="330">
        <v>222</v>
      </c>
      <c r="E842" s="176">
        <f t="shared" si="82"/>
        <v>68853973.999999985</v>
      </c>
      <c r="F842" s="176">
        <f t="shared" si="83"/>
        <v>4859382</v>
      </c>
      <c r="G842" s="177">
        <f t="shared" si="78"/>
        <v>13115897.200000018</v>
      </c>
      <c r="H842" s="177">
        <f t="shared" si="79"/>
        <v>109637</v>
      </c>
      <c r="I842" s="354">
        <f t="shared" si="80"/>
        <v>0.83999124302637651</v>
      </c>
      <c r="J842" s="354">
        <f t="shared" si="81"/>
        <v>0.97793588633893325</v>
      </c>
    </row>
    <row r="843" spans="1:10" x14ac:dyDescent="0.25">
      <c r="A843" s="789" t="s">
        <v>851</v>
      </c>
      <c r="B843" s="328">
        <v>841</v>
      </c>
      <c r="C843" s="329">
        <v>31954.699999999993</v>
      </c>
      <c r="D843" s="330">
        <v>441</v>
      </c>
      <c r="E843" s="176">
        <f t="shared" si="82"/>
        <v>68885928.699999988</v>
      </c>
      <c r="F843" s="176">
        <f t="shared" si="83"/>
        <v>4859823</v>
      </c>
      <c r="G843" s="177">
        <f t="shared" si="78"/>
        <v>13083942.500000015</v>
      </c>
      <c r="H843" s="177">
        <f t="shared" si="79"/>
        <v>109196</v>
      </c>
      <c r="I843" s="354">
        <f t="shared" si="80"/>
        <v>0.84038107772456749</v>
      </c>
      <c r="J843" s="354">
        <f t="shared" si="81"/>
        <v>0.97802463625113933</v>
      </c>
    </row>
    <row r="844" spans="1:10" x14ac:dyDescent="0.25">
      <c r="A844" s="789" t="s">
        <v>851</v>
      </c>
      <c r="B844" s="328">
        <v>842</v>
      </c>
      <c r="C844" s="329">
        <v>16839.699999999997</v>
      </c>
      <c r="D844" s="330">
        <v>231</v>
      </c>
      <c r="E844" s="176">
        <f t="shared" si="82"/>
        <v>68902768.399999991</v>
      </c>
      <c r="F844" s="176">
        <f t="shared" si="83"/>
        <v>4860054</v>
      </c>
      <c r="G844" s="177">
        <f t="shared" si="78"/>
        <v>13067102.800000012</v>
      </c>
      <c r="H844" s="177">
        <f t="shared" si="79"/>
        <v>108965</v>
      </c>
      <c r="I844" s="354">
        <f t="shared" si="80"/>
        <v>0.84058651540250306</v>
      </c>
      <c r="J844" s="354">
        <f t="shared" si="81"/>
        <v>0.97807112430039012</v>
      </c>
    </row>
    <row r="845" spans="1:10" x14ac:dyDescent="0.25">
      <c r="A845" s="789" t="s">
        <v>851</v>
      </c>
      <c r="B845" s="328">
        <v>843</v>
      </c>
      <c r="C845" s="329">
        <v>21918.799999999999</v>
      </c>
      <c r="D845" s="330">
        <v>294</v>
      </c>
      <c r="E845" s="176">
        <f t="shared" si="82"/>
        <v>68924687.199999988</v>
      </c>
      <c r="F845" s="176">
        <f t="shared" si="83"/>
        <v>4860348</v>
      </c>
      <c r="G845" s="177">
        <f t="shared" si="78"/>
        <v>13045184.000000015</v>
      </c>
      <c r="H845" s="177">
        <f t="shared" si="79"/>
        <v>108671</v>
      </c>
      <c r="I845" s="354">
        <f t="shared" si="80"/>
        <v>0.8408539160910623</v>
      </c>
      <c r="J845" s="354">
        <f t="shared" si="81"/>
        <v>0.97813029090852743</v>
      </c>
    </row>
    <row r="846" spans="1:10" x14ac:dyDescent="0.25">
      <c r="A846" s="789" t="s">
        <v>851</v>
      </c>
      <c r="B846" s="328">
        <v>844</v>
      </c>
      <c r="C846" s="329">
        <v>17721.300000000003</v>
      </c>
      <c r="D846" s="330">
        <v>219</v>
      </c>
      <c r="E846" s="176">
        <f t="shared" si="82"/>
        <v>68942408.499999985</v>
      </c>
      <c r="F846" s="176">
        <f t="shared" si="83"/>
        <v>4860567</v>
      </c>
      <c r="G846" s="177">
        <f t="shared" si="78"/>
        <v>13027462.700000018</v>
      </c>
      <c r="H846" s="177">
        <f t="shared" si="79"/>
        <v>108452</v>
      </c>
      <c r="I846" s="354">
        <f t="shared" si="80"/>
        <v>0.84107010894022216</v>
      </c>
      <c r="J846" s="354">
        <f t="shared" si="81"/>
        <v>0.97817436399418078</v>
      </c>
    </row>
    <row r="847" spans="1:10" x14ac:dyDescent="0.25">
      <c r="A847" s="789" t="s">
        <v>851</v>
      </c>
      <c r="B847" s="328">
        <v>845</v>
      </c>
      <c r="C847" s="329">
        <v>17742.800000000003</v>
      </c>
      <c r="D847" s="330">
        <v>236</v>
      </c>
      <c r="E847" s="176">
        <f t="shared" si="82"/>
        <v>68960151.299999982</v>
      </c>
      <c r="F847" s="176">
        <f t="shared" si="83"/>
        <v>4860803</v>
      </c>
      <c r="G847" s="177">
        <f t="shared" si="78"/>
        <v>13009719.900000021</v>
      </c>
      <c r="H847" s="177">
        <f t="shared" si="79"/>
        <v>108216</v>
      </c>
      <c r="I847" s="354">
        <f t="shared" si="80"/>
        <v>0.84128656408087632</v>
      </c>
      <c r="J847" s="354">
        <f t="shared" si="81"/>
        <v>0.9782218582782638</v>
      </c>
    </row>
    <row r="848" spans="1:10" x14ac:dyDescent="0.25">
      <c r="A848" s="789" t="s">
        <v>851</v>
      </c>
      <c r="B848" s="328">
        <v>846</v>
      </c>
      <c r="C848" s="329">
        <v>15227.7</v>
      </c>
      <c r="D848" s="330">
        <v>196</v>
      </c>
      <c r="E848" s="176">
        <f t="shared" si="82"/>
        <v>68975378.999999985</v>
      </c>
      <c r="F848" s="176">
        <f t="shared" si="83"/>
        <v>4860999</v>
      </c>
      <c r="G848" s="177">
        <f t="shared" si="78"/>
        <v>12994492.200000018</v>
      </c>
      <c r="H848" s="177">
        <f t="shared" si="79"/>
        <v>108020</v>
      </c>
      <c r="I848" s="354">
        <f t="shared" si="80"/>
        <v>0.84147233599654581</v>
      </c>
      <c r="J848" s="354">
        <f t="shared" si="81"/>
        <v>0.97826130268368872</v>
      </c>
    </row>
    <row r="849" spans="1:10" x14ac:dyDescent="0.25">
      <c r="A849" s="789" t="s">
        <v>851</v>
      </c>
      <c r="B849" s="328">
        <v>847</v>
      </c>
      <c r="C849" s="329">
        <v>20326.5</v>
      </c>
      <c r="D849" s="330">
        <v>269</v>
      </c>
      <c r="E849" s="176">
        <f t="shared" si="82"/>
        <v>68995705.499999985</v>
      </c>
      <c r="F849" s="176">
        <f t="shared" si="83"/>
        <v>4861268</v>
      </c>
      <c r="G849" s="177">
        <f t="shared" si="78"/>
        <v>12974165.700000018</v>
      </c>
      <c r="H849" s="177">
        <f t="shared" si="79"/>
        <v>107751</v>
      </c>
      <c r="I849" s="354">
        <f t="shared" si="80"/>
        <v>0.84172031125504543</v>
      </c>
      <c r="J849" s="354">
        <f t="shared" si="81"/>
        <v>0.97831543811766464</v>
      </c>
    </row>
    <row r="850" spans="1:10" x14ac:dyDescent="0.25">
      <c r="A850" s="789" t="s">
        <v>851</v>
      </c>
      <c r="B850" s="328">
        <v>848</v>
      </c>
      <c r="C850" s="329">
        <v>15264.400000000001</v>
      </c>
      <c r="D850" s="330">
        <v>202</v>
      </c>
      <c r="E850" s="176">
        <f t="shared" si="82"/>
        <v>69010969.899999991</v>
      </c>
      <c r="F850" s="176">
        <f t="shared" si="83"/>
        <v>4861470</v>
      </c>
      <c r="G850" s="177">
        <f t="shared" si="78"/>
        <v>12958901.300000012</v>
      </c>
      <c r="H850" s="177">
        <f t="shared" si="79"/>
        <v>107549</v>
      </c>
      <c r="I850" s="354">
        <f t="shared" si="80"/>
        <v>0.84190653089619583</v>
      </c>
      <c r="J850" s="354">
        <f t="shared" si="81"/>
        <v>0.97835609000488832</v>
      </c>
    </row>
    <row r="851" spans="1:10" x14ac:dyDescent="0.25">
      <c r="A851" s="789" t="s">
        <v>851</v>
      </c>
      <c r="B851" s="328">
        <v>849</v>
      </c>
      <c r="C851" s="329">
        <v>14429.7</v>
      </c>
      <c r="D851" s="330">
        <v>198</v>
      </c>
      <c r="E851" s="176">
        <f t="shared" si="82"/>
        <v>69025399.599999994</v>
      </c>
      <c r="F851" s="176">
        <f t="shared" si="83"/>
        <v>4861668</v>
      </c>
      <c r="G851" s="177">
        <f t="shared" si="78"/>
        <v>12944471.600000009</v>
      </c>
      <c r="H851" s="177">
        <f t="shared" si="79"/>
        <v>107351</v>
      </c>
      <c r="I851" s="354">
        <f t="shared" si="80"/>
        <v>0.84208256752756727</v>
      </c>
      <c r="J851" s="354">
        <f t="shared" si="81"/>
        <v>0.97839593690424609</v>
      </c>
    </row>
    <row r="852" spans="1:10" x14ac:dyDescent="0.25">
      <c r="A852" s="789" t="s">
        <v>851</v>
      </c>
      <c r="B852" s="328">
        <v>850</v>
      </c>
      <c r="C852" s="329">
        <v>18697.999999999996</v>
      </c>
      <c r="D852" s="330">
        <v>256</v>
      </c>
      <c r="E852" s="176">
        <f t="shared" si="82"/>
        <v>69044097.599999994</v>
      </c>
      <c r="F852" s="176">
        <f t="shared" si="83"/>
        <v>4861924</v>
      </c>
      <c r="G852" s="177">
        <f t="shared" si="78"/>
        <v>12925773.600000009</v>
      </c>
      <c r="H852" s="177">
        <f t="shared" si="79"/>
        <v>107095</v>
      </c>
      <c r="I852" s="354">
        <f t="shared" si="80"/>
        <v>0.84231067573032847</v>
      </c>
      <c r="J852" s="354">
        <f t="shared" si="81"/>
        <v>0.97844745612765816</v>
      </c>
    </row>
    <row r="853" spans="1:10" x14ac:dyDescent="0.25">
      <c r="A853" s="789" t="s">
        <v>851</v>
      </c>
      <c r="B853" s="328">
        <v>851</v>
      </c>
      <c r="C853" s="329">
        <v>18723.2</v>
      </c>
      <c r="D853" s="330">
        <v>232</v>
      </c>
      <c r="E853" s="176">
        <f t="shared" si="82"/>
        <v>69062820.799999997</v>
      </c>
      <c r="F853" s="176">
        <f t="shared" si="83"/>
        <v>4862156</v>
      </c>
      <c r="G853" s="177">
        <f t="shared" si="78"/>
        <v>12907050.400000006</v>
      </c>
      <c r="H853" s="177">
        <f t="shared" si="79"/>
        <v>106863</v>
      </c>
      <c r="I853" s="354">
        <f t="shared" si="80"/>
        <v>0.84253909136312022</v>
      </c>
      <c r="J853" s="354">
        <f t="shared" si="81"/>
        <v>0.97849414542387547</v>
      </c>
    </row>
    <row r="854" spans="1:10" x14ac:dyDescent="0.25">
      <c r="A854" s="789" t="s">
        <v>851</v>
      </c>
      <c r="B854" s="328">
        <v>852</v>
      </c>
      <c r="C854" s="329">
        <v>20446</v>
      </c>
      <c r="D854" s="330">
        <v>289</v>
      </c>
      <c r="E854" s="176">
        <f t="shared" si="82"/>
        <v>69083266.799999997</v>
      </c>
      <c r="F854" s="176">
        <f t="shared" si="83"/>
        <v>4862445</v>
      </c>
      <c r="G854" s="177">
        <f t="shared" si="78"/>
        <v>12886604.400000006</v>
      </c>
      <c r="H854" s="177">
        <f t="shared" si="79"/>
        <v>106574</v>
      </c>
      <c r="I854" s="354">
        <f t="shared" si="80"/>
        <v>0.8427885244743436</v>
      </c>
      <c r="J854" s="354">
        <f t="shared" si="81"/>
        <v>0.97855230579718044</v>
      </c>
    </row>
    <row r="855" spans="1:10" x14ac:dyDescent="0.25">
      <c r="A855" s="789" t="s">
        <v>851</v>
      </c>
      <c r="B855" s="328">
        <v>853</v>
      </c>
      <c r="C855" s="329">
        <v>13646.499999999998</v>
      </c>
      <c r="D855" s="330">
        <v>176</v>
      </c>
      <c r="E855" s="176">
        <f t="shared" si="82"/>
        <v>69096913.299999997</v>
      </c>
      <c r="F855" s="176">
        <f t="shared" si="83"/>
        <v>4862621</v>
      </c>
      <c r="G855" s="177">
        <f t="shared" si="78"/>
        <v>12872957.900000006</v>
      </c>
      <c r="H855" s="177">
        <f t="shared" si="79"/>
        <v>106398</v>
      </c>
      <c r="I855" s="354">
        <f t="shared" si="80"/>
        <v>0.84295500637556198</v>
      </c>
      <c r="J855" s="354">
        <f t="shared" si="81"/>
        <v>0.97858772526327631</v>
      </c>
    </row>
    <row r="856" spans="1:10" x14ac:dyDescent="0.25">
      <c r="A856" s="789" t="s">
        <v>851</v>
      </c>
      <c r="B856" s="328">
        <v>854</v>
      </c>
      <c r="C856" s="329">
        <v>14515.400000000001</v>
      </c>
      <c r="D856" s="330">
        <v>179</v>
      </c>
      <c r="E856" s="176">
        <f t="shared" si="82"/>
        <v>69111428.700000003</v>
      </c>
      <c r="F856" s="176">
        <f t="shared" si="83"/>
        <v>4862800</v>
      </c>
      <c r="G856" s="177">
        <f t="shared" si="78"/>
        <v>12858442.5</v>
      </c>
      <c r="H856" s="177">
        <f t="shared" si="79"/>
        <v>106219</v>
      </c>
      <c r="I856" s="354">
        <f t="shared" si="80"/>
        <v>0.84313208851302912</v>
      </c>
      <c r="J856" s="354">
        <f t="shared" si="81"/>
        <v>0.97862374847027145</v>
      </c>
    </row>
    <row r="857" spans="1:10" x14ac:dyDescent="0.25">
      <c r="A857" s="789" t="s">
        <v>851</v>
      </c>
      <c r="B857" s="328">
        <v>855</v>
      </c>
      <c r="C857" s="329">
        <v>16244.200000000003</v>
      </c>
      <c r="D857" s="330">
        <v>202</v>
      </c>
      <c r="E857" s="176">
        <f t="shared" si="82"/>
        <v>69127672.900000006</v>
      </c>
      <c r="F857" s="176">
        <f t="shared" si="83"/>
        <v>4863002</v>
      </c>
      <c r="G857" s="177">
        <f t="shared" si="78"/>
        <v>12842198.299999997</v>
      </c>
      <c r="H857" s="177">
        <f t="shared" si="79"/>
        <v>106017</v>
      </c>
      <c r="I857" s="354">
        <f t="shared" si="80"/>
        <v>0.84333026132655442</v>
      </c>
      <c r="J857" s="354">
        <f t="shared" si="81"/>
        <v>0.97866440035749513</v>
      </c>
    </row>
    <row r="858" spans="1:10" x14ac:dyDescent="0.25">
      <c r="A858" s="789" t="s">
        <v>851</v>
      </c>
      <c r="B858" s="328">
        <v>856</v>
      </c>
      <c r="C858" s="329">
        <v>19685.800000000003</v>
      </c>
      <c r="D858" s="330">
        <v>249</v>
      </c>
      <c r="E858" s="176">
        <f t="shared" si="82"/>
        <v>69147358.700000003</v>
      </c>
      <c r="F858" s="176">
        <f t="shared" si="83"/>
        <v>4863251</v>
      </c>
      <c r="G858" s="177">
        <f t="shared" si="78"/>
        <v>12822512.5</v>
      </c>
      <c r="H858" s="177">
        <f t="shared" si="79"/>
        <v>105768</v>
      </c>
      <c r="I858" s="354">
        <f t="shared" si="80"/>
        <v>0.84357042029852547</v>
      </c>
      <c r="J858" s="354">
        <f t="shared" si="81"/>
        <v>0.97871451085214201</v>
      </c>
    </row>
    <row r="859" spans="1:10" x14ac:dyDescent="0.25">
      <c r="A859" s="789" t="s">
        <v>851</v>
      </c>
      <c r="B859" s="328">
        <v>857</v>
      </c>
      <c r="C859" s="329">
        <v>16281.899999999998</v>
      </c>
      <c r="D859" s="330">
        <v>203</v>
      </c>
      <c r="E859" s="176">
        <f t="shared" si="82"/>
        <v>69163640.600000009</v>
      </c>
      <c r="F859" s="176">
        <f t="shared" si="83"/>
        <v>4863454</v>
      </c>
      <c r="G859" s="177">
        <f t="shared" si="78"/>
        <v>12806230.599999994</v>
      </c>
      <c r="H859" s="177">
        <f t="shared" si="79"/>
        <v>105565</v>
      </c>
      <c r="I859" s="354">
        <f t="shared" si="80"/>
        <v>0.84376905303713601</v>
      </c>
      <c r="J859" s="354">
        <f t="shared" si="81"/>
        <v>0.97875536398633212</v>
      </c>
    </row>
    <row r="860" spans="1:10" x14ac:dyDescent="0.25">
      <c r="A860" s="789" t="s">
        <v>851</v>
      </c>
      <c r="B860" s="328">
        <v>858</v>
      </c>
      <c r="C860" s="329">
        <v>11151.5</v>
      </c>
      <c r="D860" s="330">
        <v>152</v>
      </c>
      <c r="E860" s="176">
        <f t="shared" si="82"/>
        <v>69174792.100000009</v>
      </c>
      <c r="F860" s="176">
        <f t="shared" si="83"/>
        <v>4863606</v>
      </c>
      <c r="G860" s="177">
        <f t="shared" si="78"/>
        <v>12795079.099999994</v>
      </c>
      <c r="H860" s="177">
        <f t="shared" si="79"/>
        <v>105413</v>
      </c>
      <c r="I860" s="354">
        <f t="shared" si="80"/>
        <v>0.84390509692541771</v>
      </c>
      <c r="J860" s="354">
        <f t="shared" si="81"/>
        <v>0.97878595352523301</v>
      </c>
    </row>
    <row r="861" spans="1:10" x14ac:dyDescent="0.25">
      <c r="A861" s="789" t="s">
        <v>851</v>
      </c>
      <c r="B861" s="328">
        <v>859</v>
      </c>
      <c r="C861" s="329">
        <v>24050.9</v>
      </c>
      <c r="D861" s="330">
        <v>316</v>
      </c>
      <c r="E861" s="176">
        <f t="shared" si="82"/>
        <v>69198843.000000015</v>
      </c>
      <c r="F861" s="176">
        <f t="shared" si="83"/>
        <v>4863922</v>
      </c>
      <c r="G861" s="177">
        <f t="shared" si="78"/>
        <v>12771028.199999988</v>
      </c>
      <c r="H861" s="177">
        <f t="shared" si="79"/>
        <v>105097</v>
      </c>
      <c r="I861" s="354">
        <f t="shared" si="80"/>
        <v>0.84419850839048305</v>
      </c>
      <c r="J861" s="354">
        <f t="shared" si="81"/>
        <v>0.97884954756663234</v>
      </c>
    </row>
    <row r="862" spans="1:10" x14ac:dyDescent="0.25">
      <c r="A862" s="789" t="s">
        <v>851</v>
      </c>
      <c r="B862" s="328">
        <v>860</v>
      </c>
      <c r="C862" s="329">
        <v>30097.599999999995</v>
      </c>
      <c r="D862" s="330">
        <v>413</v>
      </c>
      <c r="E862" s="176">
        <f t="shared" si="82"/>
        <v>69228940.600000009</v>
      </c>
      <c r="F862" s="176">
        <f t="shared" si="83"/>
        <v>4864335</v>
      </c>
      <c r="G862" s="177">
        <f t="shared" si="78"/>
        <v>12740930.599999994</v>
      </c>
      <c r="H862" s="177">
        <f t="shared" si="79"/>
        <v>104684</v>
      </c>
      <c r="I862" s="354">
        <f t="shared" si="80"/>
        <v>0.84456568720337344</v>
      </c>
      <c r="J862" s="354">
        <f t="shared" si="81"/>
        <v>0.97893266256377764</v>
      </c>
    </row>
    <row r="863" spans="1:10" x14ac:dyDescent="0.25">
      <c r="A863" s="789" t="s">
        <v>851</v>
      </c>
      <c r="B863" s="328">
        <v>861</v>
      </c>
      <c r="C863" s="329">
        <v>12915.7</v>
      </c>
      <c r="D863" s="330">
        <v>180</v>
      </c>
      <c r="E863" s="176">
        <f t="shared" si="82"/>
        <v>69241856.300000012</v>
      </c>
      <c r="F863" s="176">
        <f t="shared" si="83"/>
        <v>4864515</v>
      </c>
      <c r="G863" s="177">
        <f t="shared" si="78"/>
        <v>12728014.899999991</v>
      </c>
      <c r="H863" s="177">
        <f t="shared" si="79"/>
        <v>104504</v>
      </c>
      <c r="I863" s="354">
        <f t="shared" si="80"/>
        <v>0.84472325363370837</v>
      </c>
      <c r="J863" s="354">
        <f t="shared" si="81"/>
        <v>0.97896888701773932</v>
      </c>
    </row>
    <row r="864" spans="1:10" x14ac:dyDescent="0.25">
      <c r="A864" s="789" t="s">
        <v>851</v>
      </c>
      <c r="B864" s="328">
        <v>862</v>
      </c>
      <c r="C864" s="329">
        <v>13790.2</v>
      </c>
      <c r="D864" s="330">
        <v>176</v>
      </c>
      <c r="E864" s="176">
        <f t="shared" si="82"/>
        <v>69255646.500000015</v>
      </c>
      <c r="F864" s="176">
        <f t="shared" si="83"/>
        <v>4864691</v>
      </c>
      <c r="G864" s="177">
        <f t="shared" si="78"/>
        <v>12714224.699999988</v>
      </c>
      <c r="H864" s="177">
        <f t="shared" si="79"/>
        <v>104328</v>
      </c>
      <c r="I864" s="354">
        <f t="shared" si="80"/>
        <v>0.84489148861807672</v>
      </c>
      <c r="J864" s="354">
        <f t="shared" si="81"/>
        <v>0.97900430648383518</v>
      </c>
    </row>
    <row r="865" spans="1:10" x14ac:dyDescent="0.25">
      <c r="A865" s="789" t="s">
        <v>851</v>
      </c>
      <c r="B865" s="328">
        <v>863</v>
      </c>
      <c r="C865" s="329">
        <v>13807.1</v>
      </c>
      <c r="D865" s="330">
        <v>186</v>
      </c>
      <c r="E865" s="176">
        <f t="shared" si="82"/>
        <v>69269453.600000009</v>
      </c>
      <c r="F865" s="176">
        <f t="shared" si="83"/>
        <v>4864877</v>
      </c>
      <c r="G865" s="177">
        <f t="shared" si="78"/>
        <v>12700417.599999994</v>
      </c>
      <c r="H865" s="177">
        <f t="shared" si="79"/>
        <v>104142</v>
      </c>
      <c r="I865" s="354">
        <f t="shared" si="80"/>
        <v>0.84505992977575894</v>
      </c>
      <c r="J865" s="354">
        <f t="shared" si="81"/>
        <v>0.97904173841959552</v>
      </c>
    </row>
    <row r="866" spans="1:10" x14ac:dyDescent="0.25">
      <c r="A866" s="789" t="s">
        <v>851</v>
      </c>
      <c r="B866" s="328">
        <v>864</v>
      </c>
      <c r="C866" s="329">
        <v>21598.600000000002</v>
      </c>
      <c r="D866" s="330">
        <v>278</v>
      </c>
      <c r="E866" s="176">
        <f t="shared" si="82"/>
        <v>69291052.200000003</v>
      </c>
      <c r="F866" s="176">
        <f t="shared" si="83"/>
        <v>4865155</v>
      </c>
      <c r="G866" s="177">
        <f t="shared" si="78"/>
        <v>12678819</v>
      </c>
      <c r="H866" s="177">
        <f t="shared" si="79"/>
        <v>103864</v>
      </c>
      <c r="I866" s="354">
        <f t="shared" si="80"/>
        <v>0.8453234241509946</v>
      </c>
      <c r="J866" s="354">
        <f t="shared" si="81"/>
        <v>0.9790976850762696</v>
      </c>
    </row>
    <row r="867" spans="1:10" x14ac:dyDescent="0.25">
      <c r="A867" s="789" t="s">
        <v>851</v>
      </c>
      <c r="B867" s="328">
        <v>865</v>
      </c>
      <c r="C867" s="329">
        <v>10379.6</v>
      </c>
      <c r="D867" s="330">
        <v>138</v>
      </c>
      <c r="E867" s="176">
        <f t="shared" si="82"/>
        <v>69301431.799999997</v>
      </c>
      <c r="F867" s="176">
        <f t="shared" si="83"/>
        <v>4865293</v>
      </c>
      <c r="G867" s="177">
        <f t="shared" si="78"/>
        <v>12668439.400000006</v>
      </c>
      <c r="H867" s="177">
        <f t="shared" si="79"/>
        <v>103726</v>
      </c>
      <c r="I867" s="354">
        <f t="shared" si="80"/>
        <v>0.84545005116465277</v>
      </c>
      <c r="J867" s="354">
        <f t="shared" si="81"/>
        <v>0.97912545715764021</v>
      </c>
    </row>
    <row r="868" spans="1:10" x14ac:dyDescent="0.25">
      <c r="A868" s="789" t="s">
        <v>851</v>
      </c>
      <c r="B868" s="328">
        <v>866</v>
      </c>
      <c r="C868" s="329">
        <v>16452.899999999998</v>
      </c>
      <c r="D868" s="330">
        <v>219</v>
      </c>
      <c r="E868" s="176">
        <f t="shared" si="82"/>
        <v>69317884.700000003</v>
      </c>
      <c r="F868" s="176">
        <f t="shared" si="83"/>
        <v>4865512</v>
      </c>
      <c r="G868" s="177">
        <f t="shared" si="78"/>
        <v>12651986.5</v>
      </c>
      <c r="H868" s="177">
        <f t="shared" si="79"/>
        <v>103507</v>
      </c>
      <c r="I868" s="354">
        <f t="shared" si="80"/>
        <v>0.84565077003561284</v>
      </c>
      <c r="J868" s="354">
        <f t="shared" si="81"/>
        <v>0.97916953024329345</v>
      </c>
    </row>
    <row r="869" spans="1:10" x14ac:dyDescent="0.25">
      <c r="A869" s="789" t="s">
        <v>851</v>
      </c>
      <c r="B869" s="328">
        <v>867</v>
      </c>
      <c r="C869" s="329">
        <v>20807.399999999998</v>
      </c>
      <c r="D869" s="330">
        <v>283</v>
      </c>
      <c r="E869" s="176">
        <f t="shared" si="82"/>
        <v>69338692.100000009</v>
      </c>
      <c r="F869" s="176">
        <f t="shared" si="83"/>
        <v>4865795</v>
      </c>
      <c r="G869" s="177">
        <f t="shared" si="78"/>
        <v>12631179.099999994</v>
      </c>
      <c r="H869" s="177">
        <f t="shared" si="79"/>
        <v>103224</v>
      </c>
      <c r="I869" s="354">
        <f t="shared" si="80"/>
        <v>0.84590461208386047</v>
      </c>
      <c r="J869" s="354">
        <f t="shared" si="81"/>
        <v>0.97922648313479987</v>
      </c>
    </row>
    <row r="870" spans="1:10" x14ac:dyDescent="0.25">
      <c r="A870" s="789" t="s">
        <v>851</v>
      </c>
      <c r="B870" s="328">
        <v>868</v>
      </c>
      <c r="C870" s="329">
        <v>18225.5</v>
      </c>
      <c r="D870" s="330">
        <v>229</v>
      </c>
      <c r="E870" s="176">
        <f t="shared" si="82"/>
        <v>69356917.600000009</v>
      </c>
      <c r="F870" s="176">
        <f t="shared" si="83"/>
        <v>4866024</v>
      </c>
      <c r="G870" s="177">
        <f t="shared" si="78"/>
        <v>12612953.599999994</v>
      </c>
      <c r="H870" s="177">
        <f t="shared" si="79"/>
        <v>102995</v>
      </c>
      <c r="I870" s="354">
        <f t="shared" si="80"/>
        <v>0.84612695597355048</v>
      </c>
      <c r="J870" s="354">
        <f t="shared" si="81"/>
        <v>0.9792725686901177</v>
      </c>
    </row>
    <row r="871" spans="1:10" x14ac:dyDescent="0.25">
      <c r="A871" s="789" t="s">
        <v>851</v>
      </c>
      <c r="B871" s="328">
        <v>869</v>
      </c>
      <c r="C871" s="329">
        <v>21721.600000000002</v>
      </c>
      <c r="D871" s="330">
        <v>270</v>
      </c>
      <c r="E871" s="176">
        <f t="shared" si="82"/>
        <v>69378639.200000003</v>
      </c>
      <c r="F871" s="176">
        <f t="shared" si="83"/>
        <v>4866294</v>
      </c>
      <c r="G871" s="177">
        <f t="shared" si="78"/>
        <v>12591232</v>
      </c>
      <c r="H871" s="177">
        <f t="shared" si="79"/>
        <v>102725</v>
      </c>
      <c r="I871" s="354">
        <f t="shared" si="80"/>
        <v>0.84639195090012542</v>
      </c>
      <c r="J871" s="354">
        <f t="shared" si="81"/>
        <v>0.97932690537106015</v>
      </c>
    </row>
    <row r="872" spans="1:10" x14ac:dyDescent="0.25">
      <c r="A872" s="789" t="s">
        <v>851</v>
      </c>
      <c r="B872" s="328">
        <v>870</v>
      </c>
      <c r="C872" s="329">
        <v>16530.7</v>
      </c>
      <c r="D872" s="330">
        <v>206</v>
      </c>
      <c r="E872" s="176">
        <f t="shared" si="82"/>
        <v>69395169.900000006</v>
      </c>
      <c r="F872" s="176">
        <f t="shared" si="83"/>
        <v>4866500</v>
      </c>
      <c r="G872" s="177">
        <f t="shared" si="78"/>
        <v>12574701.299999997</v>
      </c>
      <c r="H872" s="177">
        <f t="shared" si="79"/>
        <v>102519</v>
      </c>
      <c r="I872" s="354">
        <f t="shared" si="80"/>
        <v>0.84659361890030638</v>
      </c>
      <c r="J872" s="354">
        <f t="shared" si="81"/>
        <v>0.97936836224614954</v>
      </c>
    </row>
    <row r="873" spans="1:10" x14ac:dyDescent="0.25">
      <c r="A873" s="789" t="s">
        <v>851</v>
      </c>
      <c r="B873" s="328">
        <v>871</v>
      </c>
      <c r="C873" s="329">
        <v>20033</v>
      </c>
      <c r="D873" s="330">
        <v>260</v>
      </c>
      <c r="E873" s="176">
        <f t="shared" si="82"/>
        <v>69415202.900000006</v>
      </c>
      <c r="F873" s="176">
        <f t="shared" si="83"/>
        <v>4866760</v>
      </c>
      <c r="G873" s="177">
        <f t="shared" si="78"/>
        <v>12554668.299999997</v>
      </c>
      <c r="H873" s="177">
        <f t="shared" si="79"/>
        <v>102259</v>
      </c>
      <c r="I873" s="354">
        <f t="shared" si="80"/>
        <v>0.8468380135749195</v>
      </c>
      <c r="J873" s="354">
        <f t="shared" si="81"/>
        <v>0.97942068645742753</v>
      </c>
    </row>
    <row r="874" spans="1:10" x14ac:dyDescent="0.25">
      <c r="A874" s="789" t="s">
        <v>851</v>
      </c>
      <c r="B874" s="328">
        <v>872</v>
      </c>
      <c r="C874" s="329">
        <v>18309.8</v>
      </c>
      <c r="D874" s="330">
        <v>244</v>
      </c>
      <c r="E874" s="176">
        <f t="shared" si="82"/>
        <v>69433512.700000003</v>
      </c>
      <c r="F874" s="176">
        <f t="shared" si="83"/>
        <v>4867004</v>
      </c>
      <c r="G874" s="177">
        <f t="shared" si="78"/>
        <v>12536358.5</v>
      </c>
      <c r="H874" s="177">
        <f t="shared" si="79"/>
        <v>102015</v>
      </c>
      <c r="I874" s="354">
        <f t="shared" si="80"/>
        <v>0.84706138589125901</v>
      </c>
      <c r="J874" s="354">
        <f t="shared" si="81"/>
        <v>0.97946979071724216</v>
      </c>
    </row>
    <row r="875" spans="1:10" x14ac:dyDescent="0.25">
      <c r="A875" s="789" t="s">
        <v>851</v>
      </c>
      <c r="B875" s="328">
        <v>873</v>
      </c>
      <c r="C875" s="329">
        <v>23571.599999999999</v>
      </c>
      <c r="D875" s="330">
        <v>323</v>
      </c>
      <c r="E875" s="176">
        <f t="shared" si="82"/>
        <v>69457084.299999997</v>
      </c>
      <c r="F875" s="176">
        <f t="shared" si="83"/>
        <v>4867327</v>
      </c>
      <c r="G875" s="177">
        <f t="shared" si="78"/>
        <v>12512786.900000006</v>
      </c>
      <c r="H875" s="177">
        <f t="shared" si="79"/>
        <v>101692</v>
      </c>
      <c r="I875" s="354">
        <f t="shared" si="80"/>
        <v>0.84734895008594324</v>
      </c>
      <c r="J875" s="354">
        <f t="shared" si="81"/>
        <v>0.97953479348740669</v>
      </c>
    </row>
    <row r="876" spans="1:10" x14ac:dyDescent="0.25">
      <c r="A876" s="789" t="s">
        <v>851</v>
      </c>
      <c r="B876" s="328">
        <v>874</v>
      </c>
      <c r="C876" s="329">
        <v>26219.599999999995</v>
      </c>
      <c r="D876" s="330">
        <v>317</v>
      </c>
      <c r="E876" s="176">
        <f t="shared" si="82"/>
        <v>69483303.899999991</v>
      </c>
      <c r="F876" s="176">
        <f t="shared" si="83"/>
        <v>4867644</v>
      </c>
      <c r="G876" s="177">
        <f t="shared" si="78"/>
        <v>12486567.300000012</v>
      </c>
      <c r="H876" s="177">
        <f t="shared" si="79"/>
        <v>101375</v>
      </c>
      <c r="I876" s="354">
        <f t="shared" si="80"/>
        <v>0.84766881883303469</v>
      </c>
      <c r="J876" s="354">
        <f t="shared" si="81"/>
        <v>0.97959858877577244</v>
      </c>
    </row>
    <row r="877" spans="1:10" x14ac:dyDescent="0.25">
      <c r="A877" s="789" t="s">
        <v>851</v>
      </c>
      <c r="B877" s="328">
        <v>875</v>
      </c>
      <c r="C877" s="329">
        <v>20124.899999999998</v>
      </c>
      <c r="D877" s="330">
        <v>247</v>
      </c>
      <c r="E877" s="176">
        <f t="shared" si="82"/>
        <v>69503428.799999997</v>
      </c>
      <c r="F877" s="176">
        <f t="shared" si="83"/>
        <v>4867891</v>
      </c>
      <c r="G877" s="177">
        <f t="shared" si="78"/>
        <v>12466442.400000006</v>
      </c>
      <c r="H877" s="177">
        <f t="shared" si="79"/>
        <v>101128</v>
      </c>
      <c r="I877" s="354">
        <f t="shared" si="80"/>
        <v>0.84791433465129074</v>
      </c>
      <c r="J877" s="354">
        <f t="shared" si="81"/>
        <v>0.97964829677648646</v>
      </c>
    </row>
    <row r="878" spans="1:10" x14ac:dyDescent="0.25">
      <c r="A878" s="789" t="s">
        <v>851</v>
      </c>
      <c r="B878" s="328">
        <v>876</v>
      </c>
      <c r="C878" s="329">
        <v>15767.800000000001</v>
      </c>
      <c r="D878" s="330">
        <v>204</v>
      </c>
      <c r="E878" s="176">
        <f t="shared" si="82"/>
        <v>69519196.599999994</v>
      </c>
      <c r="F878" s="176">
        <f t="shared" si="83"/>
        <v>4868095</v>
      </c>
      <c r="G878" s="177">
        <f t="shared" si="78"/>
        <v>12450674.600000009</v>
      </c>
      <c r="H878" s="177">
        <f t="shared" si="79"/>
        <v>100924</v>
      </c>
      <c r="I878" s="354">
        <f t="shared" si="80"/>
        <v>0.84810669557328755</v>
      </c>
      <c r="J878" s="354">
        <f t="shared" si="81"/>
        <v>0.979689351157643</v>
      </c>
    </row>
    <row r="879" spans="1:10" x14ac:dyDescent="0.25">
      <c r="A879" s="789" t="s">
        <v>851</v>
      </c>
      <c r="B879" s="328">
        <v>877</v>
      </c>
      <c r="C879" s="329">
        <v>16661.500000000004</v>
      </c>
      <c r="D879" s="330">
        <v>207</v>
      </c>
      <c r="E879" s="176">
        <f t="shared" si="82"/>
        <v>69535858.099999994</v>
      </c>
      <c r="F879" s="176">
        <f t="shared" si="83"/>
        <v>4868302</v>
      </c>
      <c r="G879" s="177">
        <f t="shared" si="78"/>
        <v>12434013.100000009</v>
      </c>
      <c r="H879" s="177">
        <f t="shared" si="79"/>
        <v>100717</v>
      </c>
      <c r="I879" s="354">
        <f t="shared" si="80"/>
        <v>0.84830995928172193</v>
      </c>
      <c r="J879" s="354">
        <f t="shared" si="81"/>
        <v>0.97973100927969892</v>
      </c>
    </row>
    <row r="880" spans="1:10" x14ac:dyDescent="0.25">
      <c r="A880" s="789" t="s">
        <v>851</v>
      </c>
      <c r="B880" s="328">
        <v>878</v>
      </c>
      <c r="C880" s="329">
        <v>22826.400000000001</v>
      </c>
      <c r="D880" s="330">
        <v>294</v>
      </c>
      <c r="E880" s="176">
        <f t="shared" si="82"/>
        <v>69558684.5</v>
      </c>
      <c r="F880" s="176">
        <f t="shared" si="83"/>
        <v>4868596</v>
      </c>
      <c r="G880" s="177">
        <f t="shared" si="78"/>
        <v>12411186.700000003</v>
      </c>
      <c r="H880" s="177">
        <f t="shared" si="79"/>
        <v>100423</v>
      </c>
      <c r="I880" s="354">
        <f t="shared" si="80"/>
        <v>0.84858843233121972</v>
      </c>
      <c r="J880" s="354">
        <f t="shared" si="81"/>
        <v>0.97979017588783623</v>
      </c>
    </row>
    <row r="881" spans="1:10" x14ac:dyDescent="0.25">
      <c r="A881" s="789" t="s">
        <v>851</v>
      </c>
      <c r="B881" s="328">
        <v>879</v>
      </c>
      <c r="C881" s="329">
        <v>12306.299999999997</v>
      </c>
      <c r="D881" s="330">
        <v>157</v>
      </c>
      <c r="E881" s="176">
        <f t="shared" si="82"/>
        <v>69570990.799999997</v>
      </c>
      <c r="F881" s="176">
        <f t="shared" si="83"/>
        <v>4868753</v>
      </c>
      <c r="G881" s="177">
        <f t="shared" si="78"/>
        <v>12398880.400000006</v>
      </c>
      <c r="H881" s="177">
        <f t="shared" si="79"/>
        <v>100266</v>
      </c>
      <c r="I881" s="354">
        <f t="shared" si="80"/>
        <v>0.84873856432264339</v>
      </c>
      <c r="J881" s="354">
        <f t="shared" si="81"/>
        <v>0.97982177166156936</v>
      </c>
    </row>
    <row r="882" spans="1:10" x14ac:dyDescent="0.25">
      <c r="A882" s="789" t="s">
        <v>851</v>
      </c>
      <c r="B882" s="328">
        <v>880</v>
      </c>
      <c r="C882" s="329">
        <v>14078.400000000001</v>
      </c>
      <c r="D882" s="330">
        <v>189</v>
      </c>
      <c r="E882" s="176">
        <f t="shared" si="82"/>
        <v>69585069.200000003</v>
      </c>
      <c r="F882" s="176">
        <f t="shared" si="83"/>
        <v>4868942</v>
      </c>
      <c r="G882" s="177">
        <f t="shared" si="78"/>
        <v>12384802</v>
      </c>
      <c r="H882" s="177">
        <f t="shared" si="79"/>
        <v>100077</v>
      </c>
      <c r="I882" s="354">
        <f t="shared" si="80"/>
        <v>0.84891031523299498</v>
      </c>
      <c r="J882" s="354">
        <f t="shared" si="81"/>
        <v>0.97985980733822908</v>
      </c>
    </row>
    <row r="883" spans="1:10" x14ac:dyDescent="0.25">
      <c r="A883" s="789" t="s">
        <v>851</v>
      </c>
      <c r="B883" s="328">
        <v>881</v>
      </c>
      <c r="C883" s="329">
        <v>15858.5</v>
      </c>
      <c r="D883" s="330">
        <v>202</v>
      </c>
      <c r="E883" s="176">
        <f t="shared" si="82"/>
        <v>69600927.700000003</v>
      </c>
      <c r="F883" s="176">
        <f t="shared" si="83"/>
        <v>4869144</v>
      </c>
      <c r="G883" s="177">
        <f t="shared" si="78"/>
        <v>12368943.5</v>
      </c>
      <c r="H883" s="177">
        <f t="shared" si="79"/>
        <v>99875</v>
      </c>
      <c r="I883" s="354">
        <f t="shared" si="80"/>
        <v>0.84910378265910946</v>
      </c>
      <c r="J883" s="354">
        <f t="shared" si="81"/>
        <v>0.97990045922545277</v>
      </c>
    </row>
    <row r="884" spans="1:10" x14ac:dyDescent="0.25">
      <c r="A884" s="789" t="s">
        <v>851</v>
      </c>
      <c r="B884" s="328">
        <v>882</v>
      </c>
      <c r="C884" s="329">
        <v>19404.199999999997</v>
      </c>
      <c r="D884" s="330">
        <v>243</v>
      </c>
      <c r="E884" s="176">
        <f t="shared" si="82"/>
        <v>69620331.900000006</v>
      </c>
      <c r="F884" s="176">
        <f t="shared" si="83"/>
        <v>4869387</v>
      </c>
      <c r="G884" s="177">
        <f t="shared" si="78"/>
        <v>12349539.299999997</v>
      </c>
      <c r="H884" s="177">
        <f t="shared" si="79"/>
        <v>99632</v>
      </c>
      <c r="I884" s="354">
        <f t="shared" si="80"/>
        <v>0.84934050622248636</v>
      </c>
      <c r="J884" s="354">
        <f t="shared" si="81"/>
        <v>0.97994936223830098</v>
      </c>
    </row>
    <row r="885" spans="1:10" x14ac:dyDescent="0.25">
      <c r="A885" s="789" t="s">
        <v>851</v>
      </c>
      <c r="B885" s="328">
        <v>883</v>
      </c>
      <c r="C885" s="329">
        <v>15012.300000000001</v>
      </c>
      <c r="D885" s="330">
        <v>171</v>
      </c>
      <c r="E885" s="176">
        <f t="shared" si="82"/>
        <v>69635344.200000003</v>
      </c>
      <c r="F885" s="176">
        <f t="shared" si="83"/>
        <v>4869558</v>
      </c>
      <c r="G885" s="177">
        <f t="shared" si="78"/>
        <v>12334527</v>
      </c>
      <c r="H885" s="177">
        <f t="shared" si="79"/>
        <v>99461</v>
      </c>
      <c r="I885" s="354">
        <f t="shared" si="80"/>
        <v>0.84952365034337152</v>
      </c>
      <c r="J885" s="354">
        <f t="shared" si="81"/>
        <v>0.9799837754695645</v>
      </c>
    </row>
    <row r="886" spans="1:10" x14ac:dyDescent="0.25">
      <c r="A886" s="789" t="s">
        <v>851</v>
      </c>
      <c r="B886" s="328">
        <v>884</v>
      </c>
      <c r="C886" s="329">
        <v>14143.2</v>
      </c>
      <c r="D886" s="330">
        <v>182</v>
      </c>
      <c r="E886" s="176">
        <f t="shared" si="82"/>
        <v>69649487.400000006</v>
      </c>
      <c r="F886" s="176">
        <f t="shared" si="83"/>
        <v>4869740</v>
      </c>
      <c r="G886" s="177">
        <f t="shared" si="78"/>
        <v>12320383.799999997</v>
      </c>
      <c r="H886" s="177">
        <f t="shared" si="79"/>
        <v>99279</v>
      </c>
      <c r="I886" s="354">
        <f t="shared" si="80"/>
        <v>0.8496961917880872</v>
      </c>
      <c r="J886" s="354">
        <f t="shared" si="81"/>
        <v>0.98002040241745902</v>
      </c>
    </row>
    <row r="887" spans="1:10" x14ac:dyDescent="0.25">
      <c r="A887" s="789" t="s">
        <v>851</v>
      </c>
      <c r="B887" s="328">
        <v>885</v>
      </c>
      <c r="C887" s="329">
        <v>14158.5</v>
      </c>
      <c r="D887" s="330">
        <v>182</v>
      </c>
      <c r="E887" s="176">
        <f t="shared" si="82"/>
        <v>69663645.900000006</v>
      </c>
      <c r="F887" s="176">
        <f t="shared" si="83"/>
        <v>4869922</v>
      </c>
      <c r="G887" s="177">
        <f t="shared" si="78"/>
        <v>12306225.299999997</v>
      </c>
      <c r="H887" s="177">
        <f t="shared" si="79"/>
        <v>99097</v>
      </c>
      <c r="I887" s="354">
        <f t="shared" si="80"/>
        <v>0.84986891988674984</v>
      </c>
      <c r="J887" s="354">
        <f t="shared" si="81"/>
        <v>0.98005702936535355</v>
      </c>
    </row>
    <row r="888" spans="1:10" x14ac:dyDescent="0.25">
      <c r="A888" s="789" t="s">
        <v>851</v>
      </c>
      <c r="B888" s="328">
        <v>886</v>
      </c>
      <c r="C888" s="329">
        <v>11517.600000000002</v>
      </c>
      <c r="D888" s="330">
        <v>152</v>
      </c>
      <c r="E888" s="176">
        <f t="shared" si="82"/>
        <v>69675163.5</v>
      </c>
      <c r="F888" s="176">
        <f t="shared" si="83"/>
        <v>4870074</v>
      </c>
      <c r="G888" s="177">
        <f t="shared" si="78"/>
        <v>12294707.700000003</v>
      </c>
      <c r="H888" s="177">
        <f t="shared" si="79"/>
        <v>98945</v>
      </c>
      <c r="I888" s="354">
        <f t="shared" si="80"/>
        <v>0.85000943005019625</v>
      </c>
      <c r="J888" s="354">
        <f t="shared" si="81"/>
        <v>0.98008761890425455</v>
      </c>
    </row>
    <row r="889" spans="1:10" x14ac:dyDescent="0.25">
      <c r="A889" s="789" t="s">
        <v>851</v>
      </c>
      <c r="B889" s="328">
        <v>887</v>
      </c>
      <c r="C889" s="329">
        <v>22171.800000000003</v>
      </c>
      <c r="D889" s="330">
        <v>289</v>
      </c>
      <c r="E889" s="176">
        <f t="shared" si="82"/>
        <v>69697335.299999997</v>
      </c>
      <c r="F889" s="176">
        <f t="shared" si="83"/>
        <v>4870363</v>
      </c>
      <c r="G889" s="177">
        <f t="shared" si="78"/>
        <v>12272535.900000006</v>
      </c>
      <c r="H889" s="177">
        <f t="shared" si="79"/>
        <v>98656</v>
      </c>
      <c r="I889" s="354">
        <f t="shared" si="80"/>
        <v>0.85027991723866458</v>
      </c>
      <c r="J889" s="354">
        <f t="shared" si="81"/>
        <v>0.98014577927755964</v>
      </c>
    </row>
    <row r="890" spans="1:10" x14ac:dyDescent="0.25">
      <c r="A890" s="789" t="s">
        <v>851</v>
      </c>
      <c r="B890" s="328">
        <v>888</v>
      </c>
      <c r="C890" s="329">
        <v>25752.100000000002</v>
      </c>
      <c r="D890" s="330">
        <v>326</v>
      </c>
      <c r="E890" s="176">
        <f t="shared" si="82"/>
        <v>69723087.399999991</v>
      </c>
      <c r="F890" s="176">
        <f t="shared" si="83"/>
        <v>4870689</v>
      </c>
      <c r="G890" s="177">
        <f t="shared" si="78"/>
        <v>12246783.800000012</v>
      </c>
      <c r="H890" s="177">
        <f t="shared" si="79"/>
        <v>98330</v>
      </c>
      <c r="I890" s="354">
        <f t="shared" si="80"/>
        <v>0.8505940826707068</v>
      </c>
      <c r="J890" s="354">
        <f t="shared" si="81"/>
        <v>0.98021138578862343</v>
      </c>
    </row>
    <row r="891" spans="1:10" x14ac:dyDescent="0.25">
      <c r="A891" s="789" t="s">
        <v>851</v>
      </c>
      <c r="B891" s="328">
        <v>889</v>
      </c>
      <c r="C891" s="329">
        <v>19559.799999999996</v>
      </c>
      <c r="D891" s="330">
        <v>248</v>
      </c>
      <c r="E891" s="176">
        <f t="shared" si="82"/>
        <v>69742647.199999988</v>
      </c>
      <c r="F891" s="176">
        <f t="shared" si="83"/>
        <v>4870937</v>
      </c>
      <c r="G891" s="177">
        <f t="shared" si="78"/>
        <v>12227224.000000015</v>
      </c>
      <c r="H891" s="177">
        <f t="shared" si="79"/>
        <v>98082</v>
      </c>
      <c r="I891" s="354">
        <f t="shared" si="80"/>
        <v>0.85083270449252557</v>
      </c>
      <c r="J891" s="354">
        <f t="shared" si="81"/>
        <v>0.98026129503630399</v>
      </c>
    </row>
    <row r="892" spans="1:10" x14ac:dyDescent="0.25">
      <c r="A892" s="789" t="s">
        <v>851</v>
      </c>
      <c r="B892" s="328">
        <v>890</v>
      </c>
      <c r="C892" s="329">
        <v>16020</v>
      </c>
      <c r="D892" s="330">
        <v>198</v>
      </c>
      <c r="E892" s="176">
        <f t="shared" si="82"/>
        <v>69758667.199999988</v>
      </c>
      <c r="F892" s="176">
        <f t="shared" si="83"/>
        <v>4871135</v>
      </c>
      <c r="G892" s="177">
        <f t="shared" si="78"/>
        <v>12211204.000000015</v>
      </c>
      <c r="H892" s="177">
        <f t="shared" si="79"/>
        <v>97884</v>
      </c>
      <c r="I892" s="354">
        <f t="shared" si="80"/>
        <v>0.85102814215474798</v>
      </c>
      <c r="J892" s="354">
        <f t="shared" si="81"/>
        <v>0.98030114193566176</v>
      </c>
    </row>
    <row r="893" spans="1:10" x14ac:dyDescent="0.25">
      <c r="A893" s="789" t="s">
        <v>851</v>
      </c>
      <c r="B893" s="328">
        <v>891</v>
      </c>
      <c r="C893" s="329">
        <v>21382.600000000002</v>
      </c>
      <c r="D893" s="330">
        <v>255</v>
      </c>
      <c r="E893" s="176">
        <f t="shared" si="82"/>
        <v>69780049.799999982</v>
      </c>
      <c r="F893" s="176">
        <f t="shared" si="83"/>
        <v>4871390</v>
      </c>
      <c r="G893" s="177">
        <f t="shared" si="78"/>
        <v>12189821.400000021</v>
      </c>
      <c r="H893" s="177">
        <f t="shared" si="79"/>
        <v>97629</v>
      </c>
      <c r="I893" s="354">
        <f t="shared" si="80"/>
        <v>0.85128900141543684</v>
      </c>
      <c r="J893" s="354">
        <f t="shared" si="81"/>
        <v>0.9803524599121074</v>
      </c>
    </row>
    <row r="894" spans="1:10" x14ac:dyDescent="0.25">
      <c r="A894" s="789" t="s">
        <v>851</v>
      </c>
      <c r="B894" s="328">
        <v>892</v>
      </c>
      <c r="C894" s="329">
        <v>19625.899999999994</v>
      </c>
      <c r="D894" s="330">
        <v>251</v>
      </c>
      <c r="E894" s="176">
        <f t="shared" si="82"/>
        <v>69799675.699999988</v>
      </c>
      <c r="F894" s="176">
        <f t="shared" si="83"/>
        <v>4871641</v>
      </c>
      <c r="G894" s="177">
        <f t="shared" si="78"/>
        <v>12170195.500000015</v>
      </c>
      <c r="H894" s="177">
        <f t="shared" si="79"/>
        <v>97378</v>
      </c>
      <c r="I894" s="354">
        <f t="shared" si="80"/>
        <v>0.85152842963110553</v>
      </c>
      <c r="J894" s="354">
        <f t="shared" si="81"/>
        <v>0.98040297290068723</v>
      </c>
    </row>
    <row r="895" spans="1:10" x14ac:dyDescent="0.25">
      <c r="A895" s="789" t="s">
        <v>851</v>
      </c>
      <c r="B895" s="328">
        <v>893</v>
      </c>
      <c r="C895" s="329">
        <v>16965.5</v>
      </c>
      <c r="D895" s="330">
        <v>222</v>
      </c>
      <c r="E895" s="176">
        <f t="shared" si="82"/>
        <v>69816641.199999988</v>
      </c>
      <c r="F895" s="176">
        <f t="shared" si="83"/>
        <v>4871863</v>
      </c>
      <c r="G895" s="177">
        <f t="shared" si="78"/>
        <v>12153230.000000015</v>
      </c>
      <c r="H895" s="177">
        <f t="shared" si="79"/>
        <v>97156</v>
      </c>
      <c r="I895" s="354">
        <f t="shared" si="80"/>
        <v>0.85173540201927245</v>
      </c>
      <c r="J895" s="354">
        <f t="shared" si="81"/>
        <v>0.98044764972723997</v>
      </c>
    </row>
    <row r="896" spans="1:10" x14ac:dyDescent="0.25">
      <c r="A896" s="789" t="s">
        <v>851</v>
      </c>
      <c r="B896" s="328">
        <v>894</v>
      </c>
      <c r="C896" s="329">
        <v>12514.899999999998</v>
      </c>
      <c r="D896" s="330">
        <v>153</v>
      </c>
      <c r="E896" s="176">
        <f t="shared" si="82"/>
        <v>69829156.099999994</v>
      </c>
      <c r="F896" s="176">
        <f t="shared" si="83"/>
        <v>4872016</v>
      </c>
      <c r="G896" s="177">
        <f t="shared" si="78"/>
        <v>12140715.100000009</v>
      </c>
      <c r="H896" s="177">
        <f t="shared" si="79"/>
        <v>97003</v>
      </c>
      <c r="I896" s="354">
        <f t="shared" si="80"/>
        <v>0.85188807884817064</v>
      </c>
      <c r="J896" s="354">
        <f t="shared" si="81"/>
        <v>0.98047844051310729</v>
      </c>
    </row>
    <row r="897" spans="1:10" x14ac:dyDescent="0.25">
      <c r="A897" s="789" t="s">
        <v>851</v>
      </c>
      <c r="B897" s="328">
        <v>895</v>
      </c>
      <c r="C897" s="329">
        <v>9843.7999999999993</v>
      </c>
      <c r="D897" s="330">
        <v>114</v>
      </c>
      <c r="E897" s="176">
        <f t="shared" si="82"/>
        <v>69838999.899999991</v>
      </c>
      <c r="F897" s="176">
        <f t="shared" si="83"/>
        <v>4872130</v>
      </c>
      <c r="G897" s="177">
        <f t="shared" si="78"/>
        <v>12130871.300000012</v>
      </c>
      <c r="H897" s="177">
        <f t="shared" si="79"/>
        <v>96889</v>
      </c>
      <c r="I897" s="354">
        <f t="shared" si="80"/>
        <v>0.85200816931380008</v>
      </c>
      <c r="J897" s="354">
        <f t="shared" si="81"/>
        <v>0.98050138266728304</v>
      </c>
    </row>
    <row r="898" spans="1:10" x14ac:dyDescent="0.25">
      <c r="A898" s="789" t="s">
        <v>851</v>
      </c>
      <c r="B898" s="328">
        <v>896</v>
      </c>
      <c r="C898" s="329">
        <v>20606.400000000001</v>
      </c>
      <c r="D898" s="330">
        <v>260</v>
      </c>
      <c r="E898" s="176">
        <f t="shared" si="82"/>
        <v>69859606.299999997</v>
      </c>
      <c r="F898" s="176">
        <f t="shared" si="83"/>
        <v>4872390</v>
      </c>
      <c r="G898" s="177">
        <f t="shared" si="78"/>
        <v>12110264.900000006</v>
      </c>
      <c r="H898" s="177">
        <f t="shared" si="79"/>
        <v>96629</v>
      </c>
      <c r="I898" s="354">
        <f t="shared" si="80"/>
        <v>0.85225955924156671</v>
      </c>
      <c r="J898" s="354">
        <f t="shared" si="81"/>
        <v>0.98055370687856092</v>
      </c>
    </row>
    <row r="899" spans="1:10" x14ac:dyDescent="0.25">
      <c r="A899" s="789" t="s">
        <v>851</v>
      </c>
      <c r="B899" s="328">
        <v>897</v>
      </c>
      <c r="C899" s="329">
        <v>15250</v>
      </c>
      <c r="D899" s="330">
        <v>191</v>
      </c>
      <c r="E899" s="176">
        <f t="shared" si="82"/>
        <v>69874856.299999997</v>
      </c>
      <c r="F899" s="176">
        <f t="shared" si="83"/>
        <v>4872581</v>
      </c>
      <c r="G899" s="177">
        <f t="shared" ref="G899:G962" si="84">$E$2452-E899</f>
        <v>12095014.900000006</v>
      </c>
      <c r="H899" s="177">
        <f t="shared" ref="H899:H962" si="85">$F$2452-F899</f>
        <v>96438</v>
      </c>
      <c r="I899" s="354">
        <f t="shared" ref="I899:I962" si="86">E899/$E$2452</f>
        <v>0.85244560320841389</v>
      </c>
      <c r="J899" s="354">
        <f t="shared" ref="J899:J962" si="87">F899/$F$2452</f>
        <v>0.9805921450491536</v>
      </c>
    </row>
    <row r="900" spans="1:10" x14ac:dyDescent="0.25">
      <c r="A900" s="789" t="s">
        <v>851</v>
      </c>
      <c r="B900" s="328">
        <v>898</v>
      </c>
      <c r="C900" s="329">
        <v>17958.900000000005</v>
      </c>
      <c r="D900" s="330">
        <v>233</v>
      </c>
      <c r="E900" s="176">
        <f t="shared" ref="E900:E963" si="88">E899+C900</f>
        <v>69892815.200000003</v>
      </c>
      <c r="F900" s="176">
        <f t="shared" ref="F900:F963" si="89">F899+D900</f>
        <v>4872814</v>
      </c>
      <c r="G900" s="177">
        <f t="shared" si="84"/>
        <v>12077056</v>
      </c>
      <c r="H900" s="177">
        <f t="shared" si="85"/>
        <v>96205</v>
      </c>
      <c r="I900" s="354">
        <f t="shared" si="86"/>
        <v>0.85266469468357542</v>
      </c>
      <c r="J900" s="354">
        <f t="shared" si="87"/>
        <v>0.98063903559233723</v>
      </c>
    </row>
    <row r="901" spans="1:10" x14ac:dyDescent="0.25">
      <c r="A901" s="789" t="s">
        <v>851</v>
      </c>
      <c r="B901" s="328">
        <v>899</v>
      </c>
      <c r="C901" s="329">
        <v>24269.5</v>
      </c>
      <c r="D901" s="330">
        <v>297</v>
      </c>
      <c r="E901" s="176">
        <f t="shared" si="88"/>
        <v>69917084.700000003</v>
      </c>
      <c r="F901" s="176">
        <f t="shared" si="89"/>
        <v>4873111</v>
      </c>
      <c r="G901" s="177">
        <f t="shared" si="84"/>
        <v>12052786.5</v>
      </c>
      <c r="H901" s="177">
        <f t="shared" si="85"/>
        <v>95908</v>
      </c>
      <c r="I901" s="354">
        <f t="shared" si="86"/>
        <v>0.85296077298215889</v>
      </c>
      <c r="J901" s="354">
        <f t="shared" si="87"/>
        <v>0.98069880594137393</v>
      </c>
    </row>
    <row r="902" spans="1:10" x14ac:dyDescent="0.25">
      <c r="A902" s="789" t="s">
        <v>851</v>
      </c>
      <c r="B902" s="328">
        <v>900</v>
      </c>
      <c r="C902" s="329">
        <v>11699.100000000002</v>
      </c>
      <c r="D902" s="330">
        <v>138</v>
      </c>
      <c r="E902" s="176">
        <f t="shared" si="88"/>
        <v>69928783.799999997</v>
      </c>
      <c r="F902" s="176">
        <f t="shared" si="89"/>
        <v>4873249</v>
      </c>
      <c r="G902" s="177">
        <f t="shared" si="84"/>
        <v>12041087.400000006</v>
      </c>
      <c r="H902" s="177">
        <f t="shared" si="85"/>
        <v>95770</v>
      </c>
      <c r="I902" s="354">
        <f t="shared" si="86"/>
        <v>0.85310349737380087</v>
      </c>
      <c r="J902" s="354">
        <f t="shared" si="87"/>
        <v>0.98072657802274454</v>
      </c>
    </row>
    <row r="903" spans="1:10" x14ac:dyDescent="0.25">
      <c r="A903" s="789" t="s">
        <v>851</v>
      </c>
      <c r="B903" s="328">
        <v>901</v>
      </c>
      <c r="C903" s="329">
        <v>12610.900000000001</v>
      </c>
      <c r="D903" s="330">
        <v>161</v>
      </c>
      <c r="E903" s="176">
        <f t="shared" si="88"/>
        <v>69941394.700000003</v>
      </c>
      <c r="F903" s="176">
        <f t="shared" si="89"/>
        <v>4873410</v>
      </c>
      <c r="G903" s="177">
        <f t="shared" si="84"/>
        <v>12028476.5</v>
      </c>
      <c r="H903" s="177">
        <f t="shared" si="85"/>
        <v>95609</v>
      </c>
      <c r="I903" s="354">
        <f t="shared" si="86"/>
        <v>0.85325734536471987</v>
      </c>
      <c r="J903" s="354">
        <f t="shared" si="87"/>
        <v>0.98075897878434359</v>
      </c>
    </row>
    <row r="904" spans="1:10" x14ac:dyDescent="0.25">
      <c r="A904" s="789" t="s">
        <v>851</v>
      </c>
      <c r="B904" s="328">
        <v>902</v>
      </c>
      <c r="C904" s="329">
        <v>11725.800000000001</v>
      </c>
      <c r="D904" s="330">
        <v>149</v>
      </c>
      <c r="E904" s="176">
        <f t="shared" si="88"/>
        <v>69953120.5</v>
      </c>
      <c r="F904" s="176">
        <f t="shared" si="89"/>
        <v>4873559</v>
      </c>
      <c r="G904" s="177">
        <f t="shared" si="84"/>
        <v>12016750.700000003</v>
      </c>
      <c r="H904" s="177">
        <f t="shared" si="85"/>
        <v>95460</v>
      </c>
      <c r="I904" s="354">
        <f t="shared" si="86"/>
        <v>0.85340039548579893</v>
      </c>
      <c r="J904" s="354">
        <f t="shared" si="87"/>
        <v>0.9807889645823451</v>
      </c>
    </row>
    <row r="905" spans="1:10" x14ac:dyDescent="0.25">
      <c r="A905" s="789" t="s">
        <v>851</v>
      </c>
      <c r="B905" s="328">
        <v>903</v>
      </c>
      <c r="C905" s="329">
        <v>14447.1</v>
      </c>
      <c r="D905" s="330">
        <v>166</v>
      </c>
      <c r="E905" s="176">
        <f t="shared" si="88"/>
        <v>69967567.599999994</v>
      </c>
      <c r="F905" s="176">
        <f t="shared" si="89"/>
        <v>4873725</v>
      </c>
      <c r="G905" s="177">
        <f t="shared" si="84"/>
        <v>12002303.600000009</v>
      </c>
      <c r="H905" s="177">
        <f t="shared" si="85"/>
        <v>95294</v>
      </c>
      <c r="I905" s="354">
        <f t="shared" si="86"/>
        <v>0.85357664439028658</v>
      </c>
      <c r="J905" s="354">
        <f t="shared" si="87"/>
        <v>0.98082237157877639</v>
      </c>
    </row>
    <row r="906" spans="1:10" x14ac:dyDescent="0.25">
      <c r="A906" s="789" t="s">
        <v>851</v>
      </c>
      <c r="B906" s="328">
        <v>904</v>
      </c>
      <c r="C906" s="329">
        <v>17176.400000000001</v>
      </c>
      <c r="D906" s="330">
        <v>220</v>
      </c>
      <c r="E906" s="176">
        <f t="shared" si="88"/>
        <v>69984744</v>
      </c>
      <c r="F906" s="176">
        <f t="shared" si="89"/>
        <v>4873945</v>
      </c>
      <c r="G906" s="177">
        <f t="shared" si="84"/>
        <v>11985127.200000003</v>
      </c>
      <c r="H906" s="177">
        <f t="shared" si="85"/>
        <v>95074</v>
      </c>
      <c r="I906" s="354">
        <f t="shared" si="86"/>
        <v>0.85378618967501807</v>
      </c>
      <c r="J906" s="354">
        <f t="shared" si="87"/>
        <v>0.98086664591139616</v>
      </c>
    </row>
    <row r="907" spans="1:10" x14ac:dyDescent="0.25">
      <c r="A907" s="789" t="s">
        <v>851</v>
      </c>
      <c r="B907" s="328">
        <v>905</v>
      </c>
      <c r="C907" s="329">
        <v>19910.8</v>
      </c>
      <c r="D907" s="330">
        <v>246</v>
      </c>
      <c r="E907" s="176">
        <f t="shared" si="88"/>
        <v>70004654.799999997</v>
      </c>
      <c r="F907" s="176">
        <f t="shared" si="89"/>
        <v>4874191</v>
      </c>
      <c r="G907" s="177">
        <f t="shared" si="84"/>
        <v>11965216.400000006</v>
      </c>
      <c r="H907" s="177">
        <f t="shared" si="85"/>
        <v>94828</v>
      </c>
      <c r="I907" s="354">
        <f t="shared" si="86"/>
        <v>0.85402909355797541</v>
      </c>
      <c r="J907" s="354">
        <f t="shared" si="87"/>
        <v>0.98091615266514376</v>
      </c>
    </row>
    <row r="908" spans="1:10" x14ac:dyDescent="0.25">
      <c r="A908" s="789" t="s">
        <v>851</v>
      </c>
      <c r="B908" s="328">
        <v>906</v>
      </c>
      <c r="C908" s="329">
        <v>15398.6</v>
      </c>
      <c r="D908" s="330">
        <v>170</v>
      </c>
      <c r="E908" s="176">
        <f t="shared" si="88"/>
        <v>70020053.399999991</v>
      </c>
      <c r="F908" s="176">
        <f t="shared" si="89"/>
        <v>4874361</v>
      </c>
      <c r="G908" s="177">
        <f t="shared" si="84"/>
        <v>11949817.800000012</v>
      </c>
      <c r="H908" s="177">
        <f t="shared" si="85"/>
        <v>94658</v>
      </c>
      <c r="I908" s="354">
        <f t="shared" si="86"/>
        <v>0.85421695038603385</v>
      </c>
      <c r="J908" s="354">
        <f t="shared" si="87"/>
        <v>0.98095036464944085</v>
      </c>
    </row>
    <row r="909" spans="1:10" x14ac:dyDescent="0.25">
      <c r="A909" s="789" t="s">
        <v>851</v>
      </c>
      <c r="B909" s="328">
        <v>907</v>
      </c>
      <c r="C909" s="329">
        <v>13603.599999999999</v>
      </c>
      <c r="D909" s="330">
        <v>176</v>
      </c>
      <c r="E909" s="176">
        <f t="shared" si="88"/>
        <v>70033656.999999985</v>
      </c>
      <c r="F909" s="176">
        <f t="shared" si="89"/>
        <v>4874537</v>
      </c>
      <c r="G909" s="177">
        <f t="shared" si="84"/>
        <v>11936214.200000018</v>
      </c>
      <c r="H909" s="177">
        <f t="shared" si="85"/>
        <v>94482</v>
      </c>
      <c r="I909" s="354">
        <f t="shared" si="86"/>
        <v>0.85438290892422408</v>
      </c>
      <c r="J909" s="354">
        <f t="shared" si="87"/>
        <v>0.98098578411553672</v>
      </c>
    </row>
    <row r="910" spans="1:10" x14ac:dyDescent="0.25">
      <c r="A910" s="789" t="s">
        <v>851</v>
      </c>
      <c r="B910" s="328">
        <v>908</v>
      </c>
      <c r="C910" s="329">
        <v>17251.400000000001</v>
      </c>
      <c r="D910" s="330">
        <v>228</v>
      </c>
      <c r="E910" s="176">
        <f t="shared" si="88"/>
        <v>70050908.399999991</v>
      </c>
      <c r="F910" s="176">
        <f t="shared" si="89"/>
        <v>4874765</v>
      </c>
      <c r="G910" s="177">
        <f t="shared" si="84"/>
        <v>11918962.800000012</v>
      </c>
      <c r="H910" s="177">
        <f t="shared" si="85"/>
        <v>94254</v>
      </c>
      <c r="I910" s="354">
        <f t="shared" si="86"/>
        <v>0.85459336917928441</v>
      </c>
      <c r="J910" s="354">
        <f t="shared" si="87"/>
        <v>0.98103166842388811</v>
      </c>
    </row>
    <row r="911" spans="1:10" x14ac:dyDescent="0.25">
      <c r="A911" s="789" t="s">
        <v>851</v>
      </c>
      <c r="B911" s="328">
        <v>909</v>
      </c>
      <c r="C911" s="329">
        <v>21813.699999999997</v>
      </c>
      <c r="D911" s="330">
        <v>278</v>
      </c>
      <c r="E911" s="176">
        <f t="shared" si="88"/>
        <v>70072722.099999994</v>
      </c>
      <c r="F911" s="176">
        <f t="shared" si="89"/>
        <v>4875043</v>
      </c>
      <c r="G911" s="177">
        <f t="shared" si="84"/>
        <v>11897149.100000009</v>
      </c>
      <c r="H911" s="177">
        <f t="shared" si="85"/>
        <v>93976</v>
      </c>
      <c r="I911" s="354">
        <f t="shared" si="86"/>
        <v>0.85485948768942299</v>
      </c>
      <c r="J911" s="354">
        <f t="shared" si="87"/>
        <v>0.98108761508056219</v>
      </c>
    </row>
    <row r="912" spans="1:10" x14ac:dyDescent="0.25">
      <c r="A912" s="789" t="s">
        <v>851</v>
      </c>
      <c r="B912" s="328">
        <v>910</v>
      </c>
      <c r="C912" s="329">
        <v>16381.199999999999</v>
      </c>
      <c r="D912" s="330">
        <v>213</v>
      </c>
      <c r="E912" s="176">
        <f t="shared" si="88"/>
        <v>70089103.299999997</v>
      </c>
      <c r="F912" s="176">
        <f t="shared" si="89"/>
        <v>4875256</v>
      </c>
      <c r="G912" s="177">
        <f t="shared" si="84"/>
        <v>11880767.900000006</v>
      </c>
      <c r="H912" s="177">
        <f t="shared" si="85"/>
        <v>93763</v>
      </c>
      <c r="I912" s="354">
        <f t="shared" si="86"/>
        <v>0.85505933184874872</v>
      </c>
      <c r="J912" s="354">
        <f t="shared" si="87"/>
        <v>0.98113048068441677</v>
      </c>
    </row>
    <row r="913" spans="1:10" x14ac:dyDescent="0.25">
      <c r="A913" s="789" t="s">
        <v>851</v>
      </c>
      <c r="B913" s="328">
        <v>911</v>
      </c>
      <c r="C913" s="329">
        <v>22775.299999999996</v>
      </c>
      <c r="D913" s="330">
        <v>282</v>
      </c>
      <c r="E913" s="176">
        <f t="shared" si="88"/>
        <v>70111878.599999994</v>
      </c>
      <c r="F913" s="176">
        <f t="shared" si="89"/>
        <v>4875538</v>
      </c>
      <c r="G913" s="177">
        <f t="shared" si="84"/>
        <v>11857992.600000009</v>
      </c>
      <c r="H913" s="177">
        <f t="shared" si="85"/>
        <v>93481</v>
      </c>
      <c r="I913" s="354">
        <f t="shared" si="86"/>
        <v>0.8553371814984625</v>
      </c>
      <c r="J913" s="354">
        <f t="shared" si="87"/>
        <v>0.98118723232895666</v>
      </c>
    </row>
    <row r="914" spans="1:10" x14ac:dyDescent="0.25">
      <c r="A914" s="789" t="s">
        <v>851</v>
      </c>
      <c r="B914" s="328">
        <v>912</v>
      </c>
      <c r="C914" s="329">
        <v>11855.999999999998</v>
      </c>
      <c r="D914" s="330">
        <v>150</v>
      </c>
      <c r="E914" s="176">
        <f t="shared" si="88"/>
        <v>70123734.599999994</v>
      </c>
      <c r="F914" s="176">
        <f t="shared" si="89"/>
        <v>4875688</v>
      </c>
      <c r="G914" s="177">
        <f t="shared" si="84"/>
        <v>11846136.600000009</v>
      </c>
      <c r="H914" s="177">
        <f t="shared" si="85"/>
        <v>93331</v>
      </c>
      <c r="I914" s="354">
        <f t="shared" si="86"/>
        <v>0.8554818200080323</v>
      </c>
      <c r="J914" s="354">
        <f t="shared" si="87"/>
        <v>0.9812174193739247</v>
      </c>
    </row>
    <row r="915" spans="1:10" x14ac:dyDescent="0.25">
      <c r="A915" s="789" t="s">
        <v>851</v>
      </c>
      <c r="B915" s="328">
        <v>913</v>
      </c>
      <c r="C915" s="329">
        <v>10955.9</v>
      </c>
      <c r="D915" s="330">
        <v>131</v>
      </c>
      <c r="E915" s="176">
        <f t="shared" si="88"/>
        <v>70134690.5</v>
      </c>
      <c r="F915" s="176">
        <f t="shared" si="89"/>
        <v>4875819</v>
      </c>
      <c r="G915" s="177">
        <f t="shared" si="84"/>
        <v>11835180.700000003</v>
      </c>
      <c r="H915" s="177">
        <f t="shared" si="85"/>
        <v>93200</v>
      </c>
      <c r="I915" s="354">
        <f t="shared" si="86"/>
        <v>0.85561547765369672</v>
      </c>
      <c r="J915" s="354">
        <f t="shared" si="87"/>
        <v>0.98124378272653012</v>
      </c>
    </row>
    <row r="916" spans="1:10" x14ac:dyDescent="0.25">
      <c r="A916" s="789" t="s">
        <v>851</v>
      </c>
      <c r="B916" s="328">
        <v>914</v>
      </c>
      <c r="C916" s="329">
        <v>8224.5999999999985</v>
      </c>
      <c r="D916" s="330">
        <v>107</v>
      </c>
      <c r="E916" s="176">
        <f t="shared" si="88"/>
        <v>70142915.099999994</v>
      </c>
      <c r="F916" s="176">
        <f t="shared" si="89"/>
        <v>4875926</v>
      </c>
      <c r="G916" s="177">
        <f t="shared" si="84"/>
        <v>11826956.100000009</v>
      </c>
      <c r="H916" s="177">
        <f t="shared" si="85"/>
        <v>93093</v>
      </c>
      <c r="I916" s="354">
        <f t="shared" si="86"/>
        <v>0.85571581451990852</v>
      </c>
      <c r="J916" s="354">
        <f t="shared" si="87"/>
        <v>0.98126531615194068</v>
      </c>
    </row>
    <row r="917" spans="1:10" x14ac:dyDescent="0.25">
      <c r="A917" s="789" t="s">
        <v>851</v>
      </c>
      <c r="B917" s="328">
        <v>915</v>
      </c>
      <c r="C917" s="329">
        <v>11895.300000000001</v>
      </c>
      <c r="D917" s="330">
        <v>153</v>
      </c>
      <c r="E917" s="176">
        <f t="shared" si="88"/>
        <v>70154810.399999991</v>
      </c>
      <c r="F917" s="176">
        <f t="shared" si="89"/>
        <v>4876079</v>
      </c>
      <c r="G917" s="177">
        <f t="shared" si="84"/>
        <v>11815060.800000012</v>
      </c>
      <c r="H917" s="177">
        <f t="shared" si="85"/>
        <v>92940</v>
      </c>
      <c r="I917" s="354">
        <f t="shared" si="86"/>
        <v>0.85586093247393058</v>
      </c>
      <c r="J917" s="354">
        <f t="shared" si="87"/>
        <v>0.981296106937808</v>
      </c>
    </row>
    <row r="918" spans="1:10" x14ac:dyDescent="0.25">
      <c r="A918" s="789" t="s">
        <v>851</v>
      </c>
      <c r="B918" s="328">
        <v>916</v>
      </c>
      <c r="C918" s="329">
        <v>23814.399999999998</v>
      </c>
      <c r="D918" s="330">
        <v>261</v>
      </c>
      <c r="E918" s="176">
        <f t="shared" si="88"/>
        <v>70178624.799999997</v>
      </c>
      <c r="F918" s="176">
        <f t="shared" si="89"/>
        <v>4876340</v>
      </c>
      <c r="G918" s="177">
        <f t="shared" si="84"/>
        <v>11791246.400000006</v>
      </c>
      <c r="H918" s="177">
        <f t="shared" si="85"/>
        <v>92679</v>
      </c>
      <c r="I918" s="354">
        <f t="shared" si="86"/>
        <v>0.85615145873255927</v>
      </c>
      <c r="J918" s="354">
        <f t="shared" si="87"/>
        <v>0.98134863239605241</v>
      </c>
    </row>
    <row r="919" spans="1:10" x14ac:dyDescent="0.25">
      <c r="A919" s="789" t="s">
        <v>851</v>
      </c>
      <c r="B919" s="328">
        <v>917</v>
      </c>
      <c r="C919" s="329">
        <v>17420.600000000002</v>
      </c>
      <c r="D919" s="330">
        <v>200</v>
      </c>
      <c r="E919" s="176">
        <f t="shared" si="88"/>
        <v>70196045.399999991</v>
      </c>
      <c r="F919" s="176">
        <f t="shared" si="89"/>
        <v>4876540</v>
      </c>
      <c r="G919" s="177">
        <f t="shared" si="84"/>
        <v>11773825.800000012</v>
      </c>
      <c r="H919" s="177">
        <f t="shared" si="85"/>
        <v>92479</v>
      </c>
      <c r="I919" s="354">
        <f t="shared" si="86"/>
        <v>0.85636398316068096</v>
      </c>
      <c r="J919" s="354">
        <f t="shared" si="87"/>
        <v>0.98138888178934314</v>
      </c>
    </row>
    <row r="920" spans="1:10" x14ac:dyDescent="0.25">
      <c r="A920" s="789" t="s">
        <v>851</v>
      </c>
      <c r="B920" s="328">
        <v>918</v>
      </c>
      <c r="C920" s="329">
        <v>18360.099999999999</v>
      </c>
      <c r="D920" s="330">
        <v>219</v>
      </c>
      <c r="E920" s="176">
        <f t="shared" si="88"/>
        <v>70214405.499999985</v>
      </c>
      <c r="F920" s="176">
        <f t="shared" si="89"/>
        <v>4876759</v>
      </c>
      <c r="G920" s="177">
        <f t="shared" si="84"/>
        <v>11755465.700000018</v>
      </c>
      <c r="H920" s="177">
        <f t="shared" si="85"/>
        <v>92260</v>
      </c>
      <c r="I920" s="354">
        <f t="shared" si="86"/>
        <v>0.85658796911712098</v>
      </c>
      <c r="J920" s="354">
        <f t="shared" si="87"/>
        <v>0.98143295487499649</v>
      </c>
    </row>
    <row r="921" spans="1:10" x14ac:dyDescent="0.25">
      <c r="A921" s="789" t="s">
        <v>851</v>
      </c>
      <c r="B921" s="328">
        <v>919</v>
      </c>
      <c r="C921" s="329">
        <v>11946.300000000001</v>
      </c>
      <c r="D921" s="330">
        <v>150</v>
      </c>
      <c r="E921" s="176">
        <f t="shared" si="88"/>
        <v>70226351.799999982</v>
      </c>
      <c r="F921" s="176">
        <f t="shared" si="89"/>
        <v>4876909</v>
      </c>
      <c r="G921" s="177">
        <f t="shared" si="84"/>
        <v>11743519.400000021</v>
      </c>
      <c r="H921" s="177">
        <f t="shared" si="85"/>
        <v>92110</v>
      </c>
      <c r="I921" s="354">
        <f t="shared" si="86"/>
        <v>0.85673370925096659</v>
      </c>
      <c r="J921" s="354">
        <f t="shared" si="87"/>
        <v>0.98146314191996453</v>
      </c>
    </row>
    <row r="922" spans="1:10" x14ac:dyDescent="0.25">
      <c r="A922" s="789" t="s">
        <v>851</v>
      </c>
      <c r="B922" s="328">
        <v>920</v>
      </c>
      <c r="C922" s="329">
        <v>20236.899999999998</v>
      </c>
      <c r="D922" s="330">
        <v>247</v>
      </c>
      <c r="E922" s="176">
        <f t="shared" si="88"/>
        <v>70246588.699999988</v>
      </c>
      <c r="F922" s="176">
        <f t="shared" si="89"/>
        <v>4877156</v>
      </c>
      <c r="G922" s="177">
        <f t="shared" si="84"/>
        <v>11723282.500000015</v>
      </c>
      <c r="H922" s="177">
        <f t="shared" si="85"/>
        <v>91863</v>
      </c>
      <c r="I922" s="354">
        <f t="shared" si="86"/>
        <v>0.85698059142491356</v>
      </c>
      <c r="J922" s="354">
        <f t="shared" si="87"/>
        <v>0.98151284992067855</v>
      </c>
    </row>
    <row r="923" spans="1:10" x14ac:dyDescent="0.25">
      <c r="A923" s="789" t="s">
        <v>851</v>
      </c>
      <c r="B923" s="328">
        <v>921</v>
      </c>
      <c r="C923" s="329">
        <v>15657.6</v>
      </c>
      <c r="D923" s="330">
        <v>183</v>
      </c>
      <c r="E923" s="176">
        <f t="shared" si="88"/>
        <v>70262246.299999982</v>
      </c>
      <c r="F923" s="176">
        <f t="shared" si="89"/>
        <v>4877339</v>
      </c>
      <c r="G923" s="177">
        <f t="shared" si="84"/>
        <v>11707624.900000021</v>
      </c>
      <c r="H923" s="177">
        <f t="shared" si="85"/>
        <v>91680</v>
      </c>
      <c r="I923" s="354">
        <f t="shared" si="86"/>
        <v>0.85717160795050729</v>
      </c>
      <c r="J923" s="354">
        <f t="shared" si="87"/>
        <v>0.9815496781155395</v>
      </c>
    </row>
    <row r="924" spans="1:10" x14ac:dyDescent="0.25">
      <c r="A924" s="789" t="s">
        <v>851</v>
      </c>
      <c r="B924" s="328">
        <v>922</v>
      </c>
      <c r="C924" s="329">
        <v>15671.699999999999</v>
      </c>
      <c r="D924" s="330">
        <v>189</v>
      </c>
      <c r="E924" s="176">
        <f t="shared" si="88"/>
        <v>70277917.999999985</v>
      </c>
      <c r="F924" s="176">
        <f t="shared" si="89"/>
        <v>4877528</v>
      </c>
      <c r="G924" s="177">
        <f t="shared" si="84"/>
        <v>11691953.200000018</v>
      </c>
      <c r="H924" s="177">
        <f t="shared" si="85"/>
        <v>91491</v>
      </c>
      <c r="I924" s="354">
        <f t="shared" si="86"/>
        <v>0.85736279649052305</v>
      </c>
      <c r="J924" s="354">
        <f t="shared" si="87"/>
        <v>0.98158771379219922</v>
      </c>
    </row>
    <row r="925" spans="1:10" x14ac:dyDescent="0.25">
      <c r="A925" s="789" t="s">
        <v>851</v>
      </c>
      <c r="B925" s="328">
        <v>923</v>
      </c>
      <c r="C925" s="329">
        <v>21226.600000000006</v>
      </c>
      <c r="D925" s="330">
        <v>261</v>
      </c>
      <c r="E925" s="176">
        <f t="shared" si="88"/>
        <v>70299144.599999979</v>
      </c>
      <c r="F925" s="176">
        <f t="shared" si="89"/>
        <v>4877789</v>
      </c>
      <c r="G925" s="177">
        <f t="shared" si="84"/>
        <v>11670726.600000024</v>
      </c>
      <c r="H925" s="177">
        <f t="shared" si="85"/>
        <v>91230</v>
      </c>
      <c r="I925" s="354">
        <f t="shared" si="86"/>
        <v>0.85762175261292806</v>
      </c>
      <c r="J925" s="354">
        <f t="shared" si="87"/>
        <v>0.98164023925044364</v>
      </c>
    </row>
    <row r="926" spans="1:10" x14ac:dyDescent="0.25">
      <c r="A926" s="789" t="s">
        <v>851</v>
      </c>
      <c r="B926" s="328">
        <v>924</v>
      </c>
      <c r="C926" s="329">
        <v>19402.5</v>
      </c>
      <c r="D926" s="330">
        <v>229</v>
      </c>
      <c r="E926" s="176">
        <f t="shared" si="88"/>
        <v>70318547.099999979</v>
      </c>
      <c r="F926" s="176">
        <f t="shared" si="89"/>
        <v>4878018</v>
      </c>
      <c r="G926" s="177">
        <f t="shared" si="84"/>
        <v>11651324.100000024</v>
      </c>
      <c r="H926" s="177">
        <f t="shared" si="85"/>
        <v>91001</v>
      </c>
      <c r="I926" s="354">
        <f t="shared" si="86"/>
        <v>0.85785845543697736</v>
      </c>
      <c r="J926" s="354">
        <f t="shared" si="87"/>
        <v>0.98168632480576146</v>
      </c>
    </row>
    <row r="927" spans="1:10" x14ac:dyDescent="0.25">
      <c r="A927" s="789" t="s">
        <v>851</v>
      </c>
      <c r="B927" s="328">
        <v>925</v>
      </c>
      <c r="C927" s="329">
        <v>24049.7</v>
      </c>
      <c r="D927" s="330">
        <v>294</v>
      </c>
      <c r="E927" s="176">
        <f t="shared" si="88"/>
        <v>70342596.799999982</v>
      </c>
      <c r="F927" s="176">
        <f t="shared" si="89"/>
        <v>4878312</v>
      </c>
      <c r="G927" s="177">
        <f t="shared" si="84"/>
        <v>11627274.400000021</v>
      </c>
      <c r="H927" s="177">
        <f t="shared" si="85"/>
        <v>90707</v>
      </c>
      <c r="I927" s="354">
        <f t="shared" si="86"/>
        <v>0.85815185226251744</v>
      </c>
      <c r="J927" s="354">
        <f t="shared" si="87"/>
        <v>0.98174549141389877</v>
      </c>
    </row>
    <row r="928" spans="1:10" x14ac:dyDescent="0.25">
      <c r="A928" s="789" t="s">
        <v>851</v>
      </c>
      <c r="B928" s="328">
        <v>926</v>
      </c>
      <c r="C928" s="329">
        <v>19445.2</v>
      </c>
      <c r="D928" s="330">
        <v>237</v>
      </c>
      <c r="E928" s="176">
        <f t="shared" si="88"/>
        <v>70362041.999999985</v>
      </c>
      <c r="F928" s="176">
        <f t="shared" si="89"/>
        <v>4878549</v>
      </c>
      <c r="G928" s="177">
        <f t="shared" si="84"/>
        <v>11607829.200000018</v>
      </c>
      <c r="H928" s="177">
        <f t="shared" si="85"/>
        <v>90470</v>
      </c>
      <c r="I928" s="354">
        <f t="shared" si="86"/>
        <v>0.85838907600967396</v>
      </c>
      <c r="J928" s="354">
        <f t="shared" si="87"/>
        <v>0.98179318694494833</v>
      </c>
    </row>
    <row r="929" spans="1:10" x14ac:dyDescent="0.25">
      <c r="A929" s="789" t="s">
        <v>851</v>
      </c>
      <c r="B929" s="328">
        <v>927</v>
      </c>
      <c r="C929" s="329">
        <v>13902.6</v>
      </c>
      <c r="D929" s="330">
        <v>180</v>
      </c>
      <c r="E929" s="176">
        <f t="shared" si="88"/>
        <v>70375944.599999979</v>
      </c>
      <c r="F929" s="176">
        <f t="shared" si="89"/>
        <v>4878729</v>
      </c>
      <c r="G929" s="177">
        <f t="shared" si="84"/>
        <v>11593926.600000024</v>
      </c>
      <c r="H929" s="177">
        <f t="shared" si="85"/>
        <v>90290</v>
      </c>
      <c r="I929" s="354">
        <f t="shared" si="86"/>
        <v>0.85855868222957477</v>
      </c>
      <c r="J929" s="354">
        <f t="shared" si="87"/>
        <v>0.98182941139890989</v>
      </c>
    </row>
    <row r="930" spans="1:10" x14ac:dyDescent="0.25">
      <c r="A930" s="789" t="s">
        <v>851</v>
      </c>
      <c r="B930" s="328">
        <v>928</v>
      </c>
      <c r="C930" s="329">
        <v>20415.900000000001</v>
      </c>
      <c r="D930" s="330">
        <v>236</v>
      </c>
      <c r="E930" s="176">
        <f t="shared" si="88"/>
        <v>70396360.499999985</v>
      </c>
      <c r="F930" s="176">
        <f t="shared" si="89"/>
        <v>4878965</v>
      </c>
      <c r="G930" s="177">
        <f t="shared" si="84"/>
        <v>11573510.700000018</v>
      </c>
      <c r="H930" s="177">
        <f t="shared" si="85"/>
        <v>90054</v>
      </c>
      <c r="I930" s="354">
        <f t="shared" si="86"/>
        <v>0.85880774813270633</v>
      </c>
      <c r="J930" s="354">
        <f t="shared" si="87"/>
        <v>0.98187690568299291</v>
      </c>
    </row>
    <row r="931" spans="1:10" x14ac:dyDescent="0.25">
      <c r="A931" s="789" t="s">
        <v>851</v>
      </c>
      <c r="B931" s="328">
        <v>929</v>
      </c>
      <c r="C931" s="329">
        <v>19508.599999999999</v>
      </c>
      <c r="D931" s="330">
        <v>229</v>
      </c>
      <c r="E931" s="176">
        <f t="shared" si="88"/>
        <v>70415869.099999979</v>
      </c>
      <c r="F931" s="176">
        <f t="shared" si="89"/>
        <v>4879194</v>
      </c>
      <c r="G931" s="177">
        <f t="shared" si="84"/>
        <v>11554002.100000024</v>
      </c>
      <c r="H931" s="177">
        <f t="shared" si="85"/>
        <v>89825</v>
      </c>
      <c r="I931" s="354">
        <f t="shared" si="86"/>
        <v>0.85904574533478073</v>
      </c>
      <c r="J931" s="354">
        <f t="shared" si="87"/>
        <v>0.98192299123831084</v>
      </c>
    </row>
    <row r="932" spans="1:10" x14ac:dyDescent="0.25">
      <c r="A932" s="789" t="s">
        <v>851</v>
      </c>
      <c r="B932" s="328">
        <v>930</v>
      </c>
      <c r="C932" s="329">
        <v>12088.4</v>
      </c>
      <c r="D932" s="330">
        <v>150</v>
      </c>
      <c r="E932" s="176">
        <f t="shared" si="88"/>
        <v>70427957.499999985</v>
      </c>
      <c r="F932" s="176">
        <f t="shared" si="89"/>
        <v>4879344</v>
      </c>
      <c r="G932" s="177">
        <f t="shared" si="84"/>
        <v>11541913.700000018</v>
      </c>
      <c r="H932" s="177">
        <f t="shared" si="85"/>
        <v>89675</v>
      </c>
      <c r="I932" s="354">
        <f t="shared" si="86"/>
        <v>0.85919321903240931</v>
      </c>
      <c r="J932" s="354">
        <f t="shared" si="87"/>
        <v>0.98195317828327888</v>
      </c>
    </row>
    <row r="933" spans="1:10" x14ac:dyDescent="0.25">
      <c r="A933" s="789" t="s">
        <v>851</v>
      </c>
      <c r="B933" s="328">
        <v>931</v>
      </c>
      <c r="C933" s="329">
        <v>12101.999999999998</v>
      </c>
      <c r="D933" s="330">
        <v>146</v>
      </c>
      <c r="E933" s="176">
        <f t="shared" si="88"/>
        <v>70440059.499999985</v>
      </c>
      <c r="F933" s="176">
        <f t="shared" si="89"/>
        <v>4879490</v>
      </c>
      <c r="G933" s="177">
        <f t="shared" si="84"/>
        <v>11529811.700000018</v>
      </c>
      <c r="H933" s="177">
        <f t="shared" si="85"/>
        <v>89529</v>
      </c>
      <c r="I933" s="354">
        <f t="shared" si="86"/>
        <v>0.85934085864465748</v>
      </c>
      <c r="J933" s="354">
        <f t="shared" si="87"/>
        <v>0.98198256034038112</v>
      </c>
    </row>
    <row r="934" spans="1:10" x14ac:dyDescent="0.25">
      <c r="A934" s="789" t="s">
        <v>851</v>
      </c>
      <c r="B934" s="328">
        <v>932</v>
      </c>
      <c r="C934" s="329">
        <v>15843.8</v>
      </c>
      <c r="D934" s="330">
        <v>202</v>
      </c>
      <c r="E934" s="176">
        <f t="shared" si="88"/>
        <v>70455903.299999982</v>
      </c>
      <c r="F934" s="176">
        <f t="shared" si="89"/>
        <v>4879692</v>
      </c>
      <c r="G934" s="177">
        <f t="shared" si="84"/>
        <v>11513967.900000021</v>
      </c>
      <c r="H934" s="177">
        <f t="shared" si="85"/>
        <v>89327</v>
      </c>
      <c r="I934" s="354">
        <f t="shared" si="86"/>
        <v>0.85953414673658757</v>
      </c>
      <c r="J934" s="354">
        <f t="shared" si="87"/>
        <v>0.98202321222760469</v>
      </c>
    </row>
    <row r="935" spans="1:10" x14ac:dyDescent="0.25">
      <c r="A935" s="789" t="s">
        <v>851</v>
      </c>
      <c r="B935" s="328">
        <v>933</v>
      </c>
      <c r="C935" s="329">
        <v>14927.1</v>
      </c>
      <c r="D935" s="330">
        <v>177</v>
      </c>
      <c r="E935" s="176">
        <f t="shared" si="88"/>
        <v>70470830.399999976</v>
      </c>
      <c r="F935" s="176">
        <f t="shared" si="89"/>
        <v>4879869</v>
      </c>
      <c r="G935" s="177">
        <f t="shared" si="84"/>
        <v>11499040.800000027</v>
      </c>
      <c r="H935" s="177">
        <f t="shared" si="85"/>
        <v>89150</v>
      </c>
      <c r="I935" s="354">
        <f t="shared" si="86"/>
        <v>0.85971625145117925</v>
      </c>
      <c r="J935" s="354">
        <f t="shared" si="87"/>
        <v>0.98205883294066698</v>
      </c>
    </row>
    <row r="936" spans="1:10" x14ac:dyDescent="0.25">
      <c r="A936" s="789" t="s">
        <v>851</v>
      </c>
      <c r="B936" s="328">
        <v>934</v>
      </c>
      <c r="C936" s="329">
        <v>17747.099999999999</v>
      </c>
      <c r="D936" s="330">
        <v>223</v>
      </c>
      <c r="E936" s="176">
        <f t="shared" si="88"/>
        <v>70488577.49999997</v>
      </c>
      <c r="F936" s="176">
        <f t="shared" si="89"/>
        <v>4880092</v>
      </c>
      <c r="G936" s="177">
        <f t="shared" si="84"/>
        <v>11481293.700000033</v>
      </c>
      <c r="H936" s="177">
        <f t="shared" si="85"/>
        <v>88927</v>
      </c>
      <c r="I936" s="354">
        <f t="shared" si="86"/>
        <v>0.85993275905013211</v>
      </c>
      <c r="J936" s="354">
        <f t="shared" si="87"/>
        <v>0.98210371101418614</v>
      </c>
    </row>
    <row r="937" spans="1:10" x14ac:dyDescent="0.25">
      <c r="A937" s="789" t="s">
        <v>851</v>
      </c>
      <c r="B937" s="328">
        <v>935</v>
      </c>
      <c r="C937" s="329">
        <v>17764.599999999999</v>
      </c>
      <c r="D937" s="330">
        <v>217</v>
      </c>
      <c r="E937" s="176">
        <f t="shared" si="88"/>
        <v>70506342.099999964</v>
      </c>
      <c r="F937" s="176">
        <f t="shared" si="89"/>
        <v>4880309</v>
      </c>
      <c r="G937" s="177">
        <f t="shared" si="84"/>
        <v>11463529.100000039</v>
      </c>
      <c r="H937" s="177">
        <f t="shared" si="85"/>
        <v>88710</v>
      </c>
      <c r="I937" s="354">
        <f t="shared" si="86"/>
        <v>0.86014948014216186</v>
      </c>
      <c r="J937" s="354">
        <f t="shared" si="87"/>
        <v>0.98214738160590653</v>
      </c>
    </row>
    <row r="938" spans="1:10" x14ac:dyDescent="0.25">
      <c r="A938" s="789" t="s">
        <v>851</v>
      </c>
      <c r="B938" s="328">
        <v>936</v>
      </c>
      <c r="C938" s="329">
        <v>19655.099999999999</v>
      </c>
      <c r="D938" s="330">
        <v>246</v>
      </c>
      <c r="E938" s="176">
        <f t="shared" si="88"/>
        <v>70525997.199999958</v>
      </c>
      <c r="F938" s="176">
        <f t="shared" si="89"/>
        <v>4880555</v>
      </c>
      <c r="G938" s="177">
        <f t="shared" si="84"/>
        <v>11443874.000000045</v>
      </c>
      <c r="H938" s="177">
        <f t="shared" si="85"/>
        <v>88464</v>
      </c>
      <c r="I938" s="354">
        <f t="shared" si="86"/>
        <v>0.86038926458627829</v>
      </c>
      <c r="J938" s="354">
        <f t="shared" si="87"/>
        <v>0.98219688835965413</v>
      </c>
    </row>
    <row r="939" spans="1:10" x14ac:dyDescent="0.25">
      <c r="A939" s="789" t="s">
        <v>851</v>
      </c>
      <c r="B939" s="328">
        <v>937</v>
      </c>
      <c r="C939" s="329">
        <v>14993.3</v>
      </c>
      <c r="D939" s="330">
        <v>176</v>
      </c>
      <c r="E939" s="176">
        <f t="shared" si="88"/>
        <v>70540990.499999955</v>
      </c>
      <c r="F939" s="176">
        <f t="shared" si="89"/>
        <v>4880731</v>
      </c>
      <c r="G939" s="177">
        <f t="shared" si="84"/>
        <v>11428880.700000048</v>
      </c>
      <c r="H939" s="177">
        <f t="shared" si="85"/>
        <v>88288</v>
      </c>
      <c r="I939" s="354">
        <f t="shared" si="86"/>
        <v>0.86057217691468024</v>
      </c>
      <c r="J939" s="354">
        <f t="shared" si="87"/>
        <v>0.98223230782574988</v>
      </c>
    </row>
    <row r="940" spans="1:10" x14ac:dyDescent="0.25">
      <c r="A940" s="789" t="s">
        <v>851</v>
      </c>
      <c r="B940" s="328">
        <v>938</v>
      </c>
      <c r="C940" s="329">
        <v>16883.400000000001</v>
      </c>
      <c r="D940" s="330">
        <v>201</v>
      </c>
      <c r="E940" s="176">
        <f t="shared" si="88"/>
        <v>70557873.899999961</v>
      </c>
      <c r="F940" s="176">
        <f t="shared" si="89"/>
        <v>4880932</v>
      </c>
      <c r="G940" s="177">
        <f t="shared" si="84"/>
        <v>11411997.300000042</v>
      </c>
      <c r="H940" s="177">
        <f t="shared" si="85"/>
        <v>88087</v>
      </c>
      <c r="I940" s="354">
        <f t="shared" si="86"/>
        <v>0.86077814771532735</v>
      </c>
      <c r="J940" s="354">
        <f t="shared" si="87"/>
        <v>0.98227275846600703</v>
      </c>
    </row>
    <row r="941" spans="1:10" x14ac:dyDescent="0.25">
      <c r="A941" s="789" t="s">
        <v>851</v>
      </c>
      <c r="B941" s="328">
        <v>939</v>
      </c>
      <c r="C941" s="329">
        <v>23475.199999999993</v>
      </c>
      <c r="D941" s="330">
        <v>281</v>
      </c>
      <c r="E941" s="176">
        <f t="shared" si="88"/>
        <v>70581349.099999964</v>
      </c>
      <c r="F941" s="176">
        <f t="shared" si="89"/>
        <v>4881213</v>
      </c>
      <c r="G941" s="177">
        <f t="shared" si="84"/>
        <v>11388522.100000039</v>
      </c>
      <c r="H941" s="177">
        <f t="shared" si="85"/>
        <v>87806</v>
      </c>
      <c r="I941" s="354">
        <f t="shared" si="86"/>
        <v>0.86106453586814913</v>
      </c>
      <c r="J941" s="354">
        <f t="shared" si="87"/>
        <v>0.9823293088635805</v>
      </c>
    </row>
    <row r="942" spans="1:10" x14ac:dyDescent="0.25">
      <c r="A942" s="789" t="s">
        <v>851</v>
      </c>
      <c r="B942" s="328">
        <v>940</v>
      </c>
      <c r="C942" s="329">
        <v>18798.899999999998</v>
      </c>
      <c r="D942" s="330">
        <v>219</v>
      </c>
      <c r="E942" s="176">
        <f t="shared" si="88"/>
        <v>70600147.99999997</v>
      </c>
      <c r="F942" s="176">
        <f t="shared" si="89"/>
        <v>4881432</v>
      </c>
      <c r="G942" s="177">
        <f t="shared" si="84"/>
        <v>11369723.200000033</v>
      </c>
      <c r="H942" s="177">
        <f t="shared" si="85"/>
        <v>87587</v>
      </c>
      <c r="I942" s="354">
        <f t="shared" si="86"/>
        <v>0.86129387501099264</v>
      </c>
      <c r="J942" s="354">
        <f t="shared" si="87"/>
        <v>0.98237338194923385</v>
      </c>
    </row>
    <row r="943" spans="1:10" x14ac:dyDescent="0.25">
      <c r="A943" s="789" t="s">
        <v>851</v>
      </c>
      <c r="B943" s="328">
        <v>941</v>
      </c>
      <c r="C943" s="329">
        <v>19758.600000000002</v>
      </c>
      <c r="D943" s="330">
        <v>248</v>
      </c>
      <c r="E943" s="176">
        <f t="shared" si="88"/>
        <v>70619906.599999964</v>
      </c>
      <c r="F943" s="176">
        <f t="shared" si="89"/>
        <v>4881680</v>
      </c>
      <c r="G943" s="177">
        <f t="shared" si="84"/>
        <v>11349964.600000039</v>
      </c>
      <c r="H943" s="177">
        <f t="shared" si="85"/>
        <v>87339</v>
      </c>
      <c r="I943" s="354">
        <f t="shared" si="86"/>
        <v>0.86153492211416283</v>
      </c>
      <c r="J943" s="354">
        <f t="shared" si="87"/>
        <v>0.98242329119691429</v>
      </c>
    </row>
    <row r="944" spans="1:10" x14ac:dyDescent="0.25">
      <c r="A944" s="789" t="s">
        <v>851</v>
      </c>
      <c r="B944" s="328">
        <v>942</v>
      </c>
      <c r="C944" s="329">
        <v>20724.5</v>
      </c>
      <c r="D944" s="330">
        <v>241</v>
      </c>
      <c r="E944" s="176">
        <f t="shared" si="88"/>
        <v>70640631.099999964</v>
      </c>
      <c r="F944" s="176">
        <f t="shared" si="89"/>
        <v>4881921</v>
      </c>
      <c r="G944" s="177">
        <f t="shared" si="84"/>
        <v>11329240.100000039</v>
      </c>
      <c r="H944" s="177">
        <f t="shared" si="85"/>
        <v>87098</v>
      </c>
      <c r="I944" s="354">
        <f t="shared" si="86"/>
        <v>0.86178775281520703</v>
      </c>
      <c r="J944" s="354">
        <f t="shared" si="87"/>
        <v>0.98247179171582966</v>
      </c>
    </row>
    <row r="945" spans="1:10" x14ac:dyDescent="0.25">
      <c r="A945" s="789" t="s">
        <v>851</v>
      </c>
      <c r="B945" s="328">
        <v>943</v>
      </c>
      <c r="C945" s="329">
        <v>21688.299999999996</v>
      </c>
      <c r="D945" s="330">
        <v>262</v>
      </c>
      <c r="E945" s="176">
        <f t="shared" si="88"/>
        <v>70662319.399999961</v>
      </c>
      <c r="F945" s="176">
        <f t="shared" si="89"/>
        <v>4882183</v>
      </c>
      <c r="G945" s="177">
        <f t="shared" si="84"/>
        <v>11307551.800000042</v>
      </c>
      <c r="H945" s="177">
        <f t="shared" si="85"/>
        <v>86836</v>
      </c>
      <c r="I945" s="354">
        <f t="shared" si="86"/>
        <v>0.86205234149495602</v>
      </c>
      <c r="J945" s="354">
        <f t="shared" si="87"/>
        <v>0.98252451842104049</v>
      </c>
    </row>
    <row r="946" spans="1:10" x14ac:dyDescent="0.25">
      <c r="A946" s="789" t="s">
        <v>851</v>
      </c>
      <c r="B946" s="328">
        <v>944</v>
      </c>
      <c r="C946" s="329">
        <v>15104.4</v>
      </c>
      <c r="D946" s="330">
        <v>180</v>
      </c>
      <c r="E946" s="176">
        <f t="shared" si="88"/>
        <v>70677423.799999967</v>
      </c>
      <c r="F946" s="176">
        <f t="shared" si="89"/>
        <v>4882363</v>
      </c>
      <c r="G946" s="177">
        <f t="shared" si="84"/>
        <v>11292447.400000036</v>
      </c>
      <c r="H946" s="177">
        <f t="shared" si="85"/>
        <v>86656</v>
      </c>
      <c r="I946" s="354">
        <f t="shared" si="86"/>
        <v>0.86223660919940504</v>
      </c>
      <c r="J946" s="354">
        <f t="shared" si="87"/>
        <v>0.98256074287500206</v>
      </c>
    </row>
    <row r="947" spans="1:10" x14ac:dyDescent="0.25">
      <c r="A947" s="789" t="s">
        <v>851</v>
      </c>
      <c r="B947" s="328">
        <v>945</v>
      </c>
      <c r="C947" s="329">
        <v>18900.7</v>
      </c>
      <c r="D947" s="330">
        <v>221</v>
      </c>
      <c r="E947" s="176">
        <f t="shared" si="88"/>
        <v>70696324.49999997</v>
      </c>
      <c r="F947" s="176">
        <f t="shared" si="89"/>
        <v>4882584</v>
      </c>
      <c r="G947" s="177">
        <f t="shared" si="84"/>
        <v>11273546.700000033</v>
      </c>
      <c r="H947" s="177">
        <f t="shared" si="85"/>
        <v>86435</v>
      </c>
      <c r="I947" s="354">
        <f t="shared" si="86"/>
        <v>0.86246719026197483</v>
      </c>
      <c r="J947" s="354">
        <f t="shared" si="87"/>
        <v>0.98260521845458837</v>
      </c>
    </row>
    <row r="948" spans="1:10" x14ac:dyDescent="0.25">
      <c r="A948" s="789" t="s">
        <v>851</v>
      </c>
      <c r="B948" s="328">
        <v>946</v>
      </c>
      <c r="C948" s="329">
        <v>17972.199999999997</v>
      </c>
      <c r="D948" s="330">
        <v>216</v>
      </c>
      <c r="E948" s="176">
        <f t="shared" si="88"/>
        <v>70714296.699999973</v>
      </c>
      <c r="F948" s="176">
        <f t="shared" si="89"/>
        <v>4882800</v>
      </c>
      <c r="G948" s="177">
        <f t="shared" si="84"/>
        <v>11255574.50000003</v>
      </c>
      <c r="H948" s="177">
        <f t="shared" si="85"/>
        <v>86219</v>
      </c>
      <c r="I948" s="354">
        <f t="shared" si="86"/>
        <v>0.86268644399187455</v>
      </c>
      <c r="J948" s="354">
        <f t="shared" si="87"/>
        <v>0.98264868779934234</v>
      </c>
    </row>
    <row r="949" spans="1:10" x14ac:dyDescent="0.25">
      <c r="A949" s="789" t="s">
        <v>851</v>
      </c>
      <c r="B949" s="328">
        <v>947</v>
      </c>
      <c r="C949" s="329">
        <v>16096.699999999997</v>
      </c>
      <c r="D949" s="330">
        <v>186</v>
      </c>
      <c r="E949" s="176">
        <f t="shared" si="88"/>
        <v>70730393.399999976</v>
      </c>
      <c r="F949" s="176">
        <f t="shared" si="89"/>
        <v>4882986</v>
      </c>
      <c r="G949" s="177">
        <f t="shared" si="84"/>
        <v>11239477.800000027</v>
      </c>
      <c r="H949" s="177">
        <f t="shared" si="85"/>
        <v>86033</v>
      </c>
      <c r="I949" s="354">
        <f t="shared" si="86"/>
        <v>0.86288281736375316</v>
      </c>
      <c r="J949" s="354">
        <f t="shared" si="87"/>
        <v>0.98268611973510267</v>
      </c>
    </row>
    <row r="950" spans="1:10" x14ac:dyDescent="0.25">
      <c r="A950" s="789" t="s">
        <v>851</v>
      </c>
      <c r="B950" s="328">
        <v>948</v>
      </c>
      <c r="C950" s="329">
        <v>18957.8</v>
      </c>
      <c r="D950" s="330">
        <v>233</v>
      </c>
      <c r="E950" s="176">
        <f t="shared" si="88"/>
        <v>70749351.199999973</v>
      </c>
      <c r="F950" s="176">
        <f t="shared" si="89"/>
        <v>4883219</v>
      </c>
      <c r="G950" s="177">
        <f t="shared" si="84"/>
        <v>11220520.00000003</v>
      </c>
      <c r="H950" s="177">
        <f t="shared" si="85"/>
        <v>85800</v>
      </c>
      <c r="I950" s="354">
        <f t="shared" si="86"/>
        <v>0.86311409502373315</v>
      </c>
      <c r="J950" s="354">
        <f t="shared" si="87"/>
        <v>0.9827330102782863</v>
      </c>
    </row>
    <row r="951" spans="1:10" x14ac:dyDescent="0.25">
      <c r="A951" s="789" t="s">
        <v>851</v>
      </c>
      <c r="B951" s="328">
        <v>949</v>
      </c>
      <c r="C951" s="329">
        <v>11388.6</v>
      </c>
      <c r="D951" s="330">
        <v>138</v>
      </c>
      <c r="E951" s="176">
        <f t="shared" si="88"/>
        <v>70760739.799999967</v>
      </c>
      <c r="F951" s="176">
        <f t="shared" si="89"/>
        <v>4883357</v>
      </c>
      <c r="G951" s="177">
        <f t="shared" si="84"/>
        <v>11209131.400000036</v>
      </c>
      <c r="H951" s="177">
        <f t="shared" si="85"/>
        <v>85662</v>
      </c>
      <c r="I951" s="354">
        <f t="shared" si="86"/>
        <v>0.86325303143821419</v>
      </c>
      <c r="J951" s="354">
        <f t="shared" si="87"/>
        <v>0.98276078235965691</v>
      </c>
    </row>
    <row r="952" spans="1:10" x14ac:dyDescent="0.25">
      <c r="A952" s="789" t="s">
        <v>851</v>
      </c>
      <c r="B952" s="328">
        <v>950</v>
      </c>
      <c r="C952" s="329">
        <v>15199.7</v>
      </c>
      <c r="D952" s="330">
        <v>189</v>
      </c>
      <c r="E952" s="176">
        <f t="shared" si="88"/>
        <v>70775939.49999997</v>
      </c>
      <c r="F952" s="176">
        <f t="shared" si="89"/>
        <v>4883546</v>
      </c>
      <c r="G952" s="177">
        <f t="shared" si="84"/>
        <v>11193931.700000033</v>
      </c>
      <c r="H952" s="177">
        <f t="shared" si="85"/>
        <v>85473</v>
      </c>
      <c r="I952" s="354">
        <f t="shared" si="86"/>
        <v>0.86343846176496086</v>
      </c>
      <c r="J952" s="354">
        <f t="shared" si="87"/>
        <v>0.98279881803631663</v>
      </c>
    </row>
    <row r="953" spans="1:10" x14ac:dyDescent="0.25">
      <c r="A953" s="789" t="s">
        <v>851</v>
      </c>
      <c r="B953" s="328">
        <v>951</v>
      </c>
      <c r="C953" s="329">
        <v>15214.100000000002</v>
      </c>
      <c r="D953" s="330">
        <v>192</v>
      </c>
      <c r="E953" s="176">
        <f t="shared" si="88"/>
        <v>70791153.599999964</v>
      </c>
      <c r="F953" s="176">
        <f t="shared" si="89"/>
        <v>4883738</v>
      </c>
      <c r="G953" s="177">
        <f t="shared" si="84"/>
        <v>11178717.600000039</v>
      </c>
      <c r="H953" s="177">
        <f t="shared" si="85"/>
        <v>85281</v>
      </c>
      <c r="I953" s="354">
        <f t="shared" si="86"/>
        <v>0.86362406776601064</v>
      </c>
      <c r="J953" s="354">
        <f t="shared" si="87"/>
        <v>0.98283745745387574</v>
      </c>
    </row>
    <row r="954" spans="1:10" x14ac:dyDescent="0.25">
      <c r="A954" s="789" t="s">
        <v>851</v>
      </c>
      <c r="B954" s="328">
        <v>952</v>
      </c>
      <c r="C954" s="329">
        <v>8567.3000000000011</v>
      </c>
      <c r="D954" s="330">
        <v>96</v>
      </c>
      <c r="E954" s="176">
        <f t="shared" si="88"/>
        <v>70799720.899999961</v>
      </c>
      <c r="F954" s="176">
        <f t="shared" si="89"/>
        <v>4883834</v>
      </c>
      <c r="G954" s="177">
        <f t="shared" si="84"/>
        <v>11170150.300000042</v>
      </c>
      <c r="H954" s="177">
        <f t="shared" si="85"/>
        <v>85185</v>
      </c>
      <c r="I954" s="354">
        <f t="shared" si="86"/>
        <v>0.86372858543664466</v>
      </c>
      <c r="J954" s="354">
        <f t="shared" si="87"/>
        <v>0.98285677716265529</v>
      </c>
    </row>
    <row r="955" spans="1:10" x14ac:dyDescent="0.25">
      <c r="A955" s="789" t="s">
        <v>851</v>
      </c>
      <c r="B955" s="328">
        <v>953</v>
      </c>
      <c r="C955" s="329">
        <v>15247.2</v>
      </c>
      <c r="D955" s="330">
        <v>178</v>
      </c>
      <c r="E955" s="176">
        <f t="shared" si="88"/>
        <v>70814968.099999964</v>
      </c>
      <c r="F955" s="176">
        <f t="shared" si="89"/>
        <v>4884012</v>
      </c>
      <c r="G955" s="177">
        <f t="shared" si="84"/>
        <v>11154903.100000039</v>
      </c>
      <c r="H955" s="177">
        <f t="shared" si="85"/>
        <v>85007</v>
      </c>
      <c r="I955" s="354">
        <f t="shared" si="86"/>
        <v>0.86391459524459957</v>
      </c>
      <c r="J955" s="354">
        <f t="shared" si="87"/>
        <v>0.98289259912268401</v>
      </c>
    </row>
    <row r="956" spans="1:10" x14ac:dyDescent="0.25">
      <c r="A956" s="789" t="s">
        <v>851</v>
      </c>
      <c r="B956" s="328">
        <v>954</v>
      </c>
      <c r="C956" s="329">
        <v>7632.5</v>
      </c>
      <c r="D956" s="330">
        <v>82</v>
      </c>
      <c r="E956" s="176">
        <f t="shared" si="88"/>
        <v>70822600.599999964</v>
      </c>
      <c r="F956" s="176">
        <f t="shared" si="89"/>
        <v>4884094</v>
      </c>
      <c r="G956" s="177">
        <f t="shared" si="84"/>
        <v>11147270.600000039</v>
      </c>
      <c r="H956" s="177">
        <f t="shared" si="85"/>
        <v>84925</v>
      </c>
      <c r="I956" s="354">
        <f t="shared" si="86"/>
        <v>0.86400770872505606</v>
      </c>
      <c r="J956" s="354">
        <f t="shared" si="87"/>
        <v>0.98290910137393317</v>
      </c>
    </row>
    <row r="957" spans="1:10" x14ac:dyDescent="0.25">
      <c r="A957" s="789" t="s">
        <v>851</v>
      </c>
      <c r="B957" s="328">
        <v>955</v>
      </c>
      <c r="C957" s="329">
        <v>14325.300000000001</v>
      </c>
      <c r="D957" s="330">
        <v>174</v>
      </c>
      <c r="E957" s="176">
        <f t="shared" si="88"/>
        <v>70836925.899999961</v>
      </c>
      <c r="F957" s="176">
        <f t="shared" si="89"/>
        <v>4884268</v>
      </c>
      <c r="G957" s="177">
        <f t="shared" si="84"/>
        <v>11132945.300000042</v>
      </c>
      <c r="H957" s="177">
        <f t="shared" si="85"/>
        <v>84751</v>
      </c>
      <c r="I957" s="354">
        <f t="shared" si="86"/>
        <v>0.86418247171772988</v>
      </c>
      <c r="J957" s="354">
        <f t="shared" si="87"/>
        <v>0.98294411834609607</v>
      </c>
    </row>
    <row r="958" spans="1:10" x14ac:dyDescent="0.25">
      <c r="A958" s="789" t="s">
        <v>851</v>
      </c>
      <c r="B958" s="328">
        <v>956</v>
      </c>
      <c r="C958" s="329">
        <v>17209.900000000001</v>
      </c>
      <c r="D958" s="330">
        <v>202</v>
      </c>
      <c r="E958" s="176">
        <f t="shared" si="88"/>
        <v>70854135.799999967</v>
      </c>
      <c r="F958" s="176">
        <f t="shared" si="89"/>
        <v>4884470</v>
      </c>
      <c r="G958" s="177">
        <f t="shared" si="84"/>
        <v>11115735.400000036</v>
      </c>
      <c r="H958" s="177">
        <f t="shared" si="85"/>
        <v>84549</v>
      </c>
      <c r="I958" s="354">
        <f t="shared" si="86"/>
        <v>0.86439242568920815</v>
      </c>
      <c r="J958" s="354">
        <f t="shared" si="87"/>
        <v>0.98298477023331965</v>
      </c>
    </row>
    <row r="959" spans="1:10" x14ac:dyDescent="0.25">
      <c r="A959" s="789" t="s">
        <v>851</v>
      </c>
      <c r="B959" s="328">
        <v>957</v>
      </c>
      <c r="C959" s="329">
        <v>15310.3</v>
      </c>
      <c r="D959" s="330">
        <v>191</v>
      </c>
      <c r="E959" s="176">
        <f t="shared" si="88"/>
        <v>70869446.099999964</v>
      </c>
      <c r="F959" s="176">
        <f t="shared" si="89"/>
        <v>4884661</v>
      </c>
      <c r="G959" s="177">
        <f t="shared" si="84"/>
        <v>11100425.100000039</v>
      </c>
      <c r="H959" s="177">
        <f t="shared" si="85"/>
        <v>84358</v>
      </c>
      <c r="I959" s="354">
        <f t="shared" si="86"/>
        <v>0.86457920529219967</v>
      </c>
      <c r="J959" s="354">
        <f t="shared" si="87"/>
        <v>0.98302320840391233</v>
      </c>
    </row>
    <row r="960" spans="1:10" x14ac:dyDescent="0.25">
      <c r="A960" s="789" t="s">
        <v>851</v>
      </c>
      <c r="B960" s="328">
        <v>958</v>
      </c>
      <c r="C960" s="329">
        <v>19157.800000000003</v>
      </c>
      <c r="D960" s="330">
        <v>234</v>
      </c>
      <c r="E960" s="176">
        <f t="shared" si="88"/>
        <v>70888603.899999961</v>
      </c>
      <c r="F960" s="176">
        <f t="shared" si="89"/>
        <v>4884895</v>
      </c>
      <c r="G960" s="177">
        <f t="shared" si="84"/>
        <v>11081267.300000042</v>
      </c>
      <c r="H960" s="177">
        <f t="shared" si="85"/>
        <v>84124</v>
      </c>
      <c r="I960" s="354">
        <f t="shared" si="86"/>
        <v>0.86481292287305633</v>
      </c>
      <c r="J960" s="354">
        <f t="shared" si="87"/>
        <v>0.9830703001940625</v>
      </c>
    </row>
    <row r="961" spans="1:10" x14ac:dyDescent="0.25">
      <c r="A961" s="789" t="s">
        <v>851</v>
      </c>
      <c r="B961" s="328">
        <v>959</v>
      </c>
      <c r="C961" s="329">
        <v>11506.300000000001</v>
      </c>
      <c r="D961" s="330">
        <v>138</v>
      </c>
      <c r="E961" s="176">
        <f t="shared" si="88"/>
        <v>70900110.199999958</v>
      </c>
      <c r="F961" s="176">
        <f t="shared" si="89"/>
        <v>4885033</v>
      </c>
      <c r="G961" s="177">
        <f t="shared" si="84"/>
        <v>11069761.000000045</v>
      </c>
      <c r="H961" s="177">
        <f t="shared" si="85"/>
        <v>83986</v>
      </c>
      <c r="I961" s="354">
        <f t="shared" si="86"/>
        <v>0.86495329518097319</v>
      </c>
      <c r="J961" s="354">
        <f t="shared" si="87"/>
        <v>0.983098072275433</v>
      </c>
    </row>
    <row r="962" spans="1:10" x14ac:dyDescent="0.25">
      <c r="A962" s="789" t="s">
        <v>851</v>
      </c>
      <c r="B962" s="328">
        <v>960</v>
      </c>
      <c r="C962" s="329">
        <v>14399.3</v>
      </c>
      <c r="D962" s="330">
        <v>174</v>
      </c>
      <c r="E962" s="176">
        <f t="shared" si="88"/>
        <v>70914509.499999955</v>
      </c>
      <c r="F962" s="176">
        <f t="shared" si="89"/>
        <v>4885207</v>
      </c>
      <c r="G962" s="177">
        <f t="shared" si="84"/>
        <v>11055361.700000048</v>
      </c>
      <c r="H962" s="177">
        <f t="shared" si="85"/>
        <v>83812</v>
      </c>
      <c r="I962" s="354">
        <f t="shared" si="86"/>
        <v>0.86512896094437142</v>
      </c>
      <c r="J962" s="354">
        <f t="shared" si="87"/>
        <v>0.9831330892475959</v>
      </c>
    </row>
    <row r="963" spans="1:10" x14ac:dyDescent="0.25">
      <c r="A963" s="789" t="s">
        <v>851</v>
      </c>
      <c r="B963" s="328">
        <v>961</v>
      </c>
      <c r="C963" s="329">
        <v>14414.500000000002</v>
      </c>
      <c r="D963" s="330">
        <v>175</v>
      </c>
      <c r="E963" s="176">
        <f t="shared" si="88"/>
        <v>70928923.999999955</v>
      </c>
      <c r="F963" s="176">
        <f t="shared" si="89"/>
        <v>4885382</v>
      </c>
      <c r="G963" s="177">
        <f t="shared" ref="G963:G984" si="90">$E$2452-E963</f>
        <v>11040947.200000048</v>
      </c>
      <c r="H963" s="177">
        <f t="shared" ref="H963:H984" si="91">$F$2452-F963</f>
        <v>83637</v>
      </c>
      <c r="I963" s="354">
        <f t="shared" ref="I963:I1026" si="92">E963/$E$2452</f>
        <v>0.86530481214175625</v>
      </c>
      <c r="J963" s="354">
        <f t="shared" ref="J963:J1026" si="93">F963/$F$2452</f>
        <v>0.98316830746672534</v>
      </c>
    </row>
    <row r="964" spans="1:10" x14ac:dyDescent="0.25">
      <c r="A964" s="789" t="s">
        <v>851</v>
      </c>
      <c r="B964" s="328">
        <v>962</v>
      </c>
      <c r="C964" s="329">
        <v>10581.299999999997</v>
      </c>
      <c r="D964" s="330">
        <v>131</v>
      </c>
      <c r="E964" s="176">
        <f t="shared" ref="E964:E984" si="94">E963+C964</f>
        <v>70939505.299999952</v>
      </c>
      <c r="F964" s="176">
        <f t="shared" ref="F964:F984" si="95">F963+D964</f>
        <v>4885513</v>
      </c>
      <c r="G964" s="177">
        <f t="shared" si="90"/>
        <v>11030365.900000051</v>
      </c>
      <c r="H964" s="177">
        <f t="shared" si="91"/>
        <v>83506</v>
      </c>
      <c r="I964" s="354">
        <f t="shared" si="92"/>
        <v>0.86543389981561847</v>
      </c>
      <c r="J964" s="354">
        <f t="shared" si="93"/>
        <v>0.98319467081933076</v>
      </c>
    </row>
    <row r="965" spans="1:10" x14ac:dyDescent="0.25">
      <c r="A965" s="789" t="s">
        <v>851</v>
      </c>
      <c r="B965" s="328">
        <v>963</v>
      </c>
      <c r="C965" s="329">
        <v>16368.8</v>
      </c>
      <c r="D965" s="330">
        <v>191</v>
      </c>
      <c r="E965" s="176">
        <f t="shared" si="94"/>
        <v>70955874.099999949</v>
      </c>
      <c r="F965" s="176">
        <f t="shared" si="95"/>
        <v>4885704</v>
      </c>
      <c r="G965" s="177">
        <f t="shared" si="90"/>
        <v>11013997.100000054</v>
      </c>
      <c r="H965" s="177">
        <f t="shared" si="91"/>
        <v>83315</v>
      </c>
      <c r="I965" s="354">
        <f t="shared" si="92"/>
        <v>0.86563359269984974</v>
      </c>
      <c r="J965" s="354">
        <f t="shared" si="93"/>
        <v>0.98323310898992333</v>
      </c>
    </row>
    <row r="966" spans="1:10" x14ac:dyDescent="0.25">
      <c r="A966" s="789" t="s">
        <v>851</v>
      </c>
      <c r="B966" s="328">
        <v>964</v>
      </c>
      <c r="C966" s="329">
        <v>7711.1</v>
      </c>
      <c r="D966" s="330">
        <v>90</v>
      </c>
      <c r="E966" s="176">
        <f t="shared" si="94"/>
        <v>70963585.199999943</v>
      </c>
      <c r="F966" s="176">
        <f t="shared" si="95"/>
        <v>4885794</v>
      </c>
      <c r="G966" s="177">
        <f t="shared" si="90"/>
        <v>11006286.00000006</v>
      </c>
      <c r="H966" s="177">
        <f t="shared" si="91"/>
        <v>83225</v>
      </c>
      <c r="I966" s="354">
        <f t="shared" si="92"/>
        <v>0.86572766506921073</v>
      </c>
      <c r="J966" s="354">
        <f t="shared" si="93"/>
        <v>0.98325122121690423</v>
      </c>
    </row>
    <row r="967" spans="1:10" x14ac:dyDescent="0.25">
      <c r="A967" s="789" t="s">
        <v>851</v>
      </c>
      <c r="B967" s="328">
        <v>965</v>
      </c>
      <c r="C967" s="329">
        <v>11578.300000000001</v>
      </c>
      <c r="D967" s="330">
        <v>129</v>
      </c>
      <c r="E967" s="176">
        <f t="shared" si="94"/>
        <v>70975163.49999994</v>
      </c>
      <c r="F967" s="176">
        <f t="shared" si="95"/>
        <v>4885923</v>
      </c>
      <c r="G967" s="177">
        <f t="shared" si="90"/>
        <v>10994707.700000063</v>
      </c>
      <c r="H967" s="177">
        <f t="shared" si="91"/>
        <v>83096</v>
      </c>
      <c r="I967" s="354">
        <f t="shared" si="92"/>
        <v>0.86586891574864322</v>
      </c>
      <c r="J967" s="354">
        <f t="shared" si="93"/>
        <v>0.98327718207557668</v>
      </c>
    </row>
    <row r="968" spans="1:10" x14ac:dyDescent="0.25">
      <c r="A968" s="789" t="s">
        <v>851</v>
      </c>
      <c r="B968" s="328">
        <v>966</v>
      </c>
      <c r="C968" s="329">
        <v>18355.500000000004</v>
      </c>
      <c r="D968" s="330">
        <v>224</v>
      </c>
      <c r="E968" s="176">
        <f t="shared" si="94"/>
        <v>70993518.99999994</v>
      </c>
      <c r="F968" s="176">
        <f t="shared" si="95"/>
        <v>4886147</v>
      </c>
      <c r="G968" s="177">
        <f t="shared" si="90"/>
        <v>10976352.200000063</v>
      </c>
      <c r="H968" s="177">
        <f t="shared" si="91"/>
        <v>82872</v>
      </c>
      <c r="I968" s="354">
        <f t="shared" si="92"/>
        <v>0.86609284558690314</v>
      </c>
      <c r="J968" s="354">
        <f t="shared" si="93"/>
        <v>0.98332226139606227</v>
      </c>
    </row>
    <row r="969" spans="1:10" x14ac:dyDescent="0.25">
      <c r="A969" s="789" t="s">
        <v>851</v>
      </c>
      <c r="B969" s="328">
        <v>967</v>
      </c>
      <c r="C969" s="329">
        <v>14502.600000000002</v>
      </c>
      <c r="D969" s="330">
        <v>176</v>
      </c>
      <c r="E969" s="176">
        <f t="shared" si="94"/>
        <v>71008021.599999934</v>
      </c>
      <c r="F969" s="176">
        <f t="shared" si="95"/>
        <v>4886323</v>
      </c>
      <c r="G969" s="177">
        <f t="shared" si="90"/>
        <v>10961849.600000069</v>
      </c>
      <c r="H969" s="177">
        <f t="shared" si="91"/>
        <v>82696</v>
      </c>
      <c r="I969" s="354">
        <f t="shared" si="92"/>
        <v>0.86626977156943408</v>
      </c>
      <c r="J969" s="354">
        <f t="shared" si="93"/>
        <v>0.98335768086215813</v>
      </c>
    </row>
    <row r="970" spans="1:10" x14ac:dyDescent="0.25">
      <c r="A970" s="789" t="s">
        <v>851</v>
      </c>
      <c r="B970" s="328">
        <v>968</v>
      </c>
      <c r="C970" s="329">
        <v>17423.3</v>
      </c>
      <c r="D970" s="330">
        <v>208</v>
      </c>
      <c r="E970" s="176">
        <f t="shared" si="94"/>
        <v>71025444.899999931</v>
      </c>
      <c r="F970" s="176">
        <f t="shared" si="95"/>
        <v>4886531</v>
      </c>
      <c r="G970" s="177">
        <f t="shared" si="90"/>
        <v>10944426.300000072</v>
      </c>
      <c r="H970" s="177">
        <f t="shared" si="91"/>
        <v>82488</v>
      </c>
      <c r="I970" s="354">
        <f t="shared" si="92"/>
        <v>0.86648232893648769</v>
      </c>
      <c r="J970" s="354">
        <f t="shared" si="93"/>
        <v>0.98339954023118048</v>
      </c>
    </row>
    <row r="971" spans="1:10" x14ac:dyDescent="0.25">
      <c r="A971" s="789" t="s">
        <v>851</v>
      </c>
      <c r="B971" s="328">
        <v>969</v>
      </c>
      <c r="C971" s="329">
        <v>19377.899999999998</v>
      </c>
      <c r="D971" s="330">
        <v>238</v>
      </c>
      <c r="E971" s="176">
        <f t="shared" si="94"/>
        <v>71044822.799999937</v>
      </c>
      <c r="F971" s="176">
        <f t="shared" si="95"/>
        <v>4886769</v>
      </c>
      <c r="G971" s="177">
        <f t="shared" si="90"/>
        <v>10925048.400000066</v>
      </c>
      <c r="H971" s="177">
        <f t="shared" si="91"/>
        <v>82250</v>
      </c>
      <c r="I971" s="354">
        <f t="shared" si="92"/>
        <v>0.86671873165026925</v>
      </c>
      <c r="J971" s="354">
        <f t="shared" si="93"/>
        <v>0.98344743700919635</v>
      </c>
    </row>
    <row r="972" spans="1:10" x14ac:dyDescent="0.25">
      <c r="A972" s="789" t="s">
        <v>851</v>
      </c>
      <c r="B972" s="328">
        <v>970</v>
      </c>
      <c r="C972" s="329">
        <v>21336.400000000001</v>
      </c>
      <c r="D972" s="330">
        <v>238</v>
      </c>
      <c r="E972" s="176">
        <f t="shared" si="94"/>
        <v>71066159.199999943</v>
      </c>
      <c r="F972" s="176">
        <f t="shared" si="95"/>
        <v>4887007</v>
      </c>
      <c r="G972" s="177">
        <f t="shared" si="90"/>
        <v>10903712.00000006</v>
      </c>
      <c r="H972" s="177">
        <f t="shared" si="91"/>
        <v>82012</v>
      </c>
      <c r="I972" s="354">
        <f t="shared" si="92"/>
        <v>0.86697902728923582</v>
      </c>
      <c r="J972" s="354">
        <f t="shared" si="93"/>
        <v>0.98349533378721232</v>
      </c>
    </row>
    <row r="973" spans="1:10" x14ac:dyDescent="0.25">
      <c r="A973" s="789" t="s">
        <v>851</v>
      </c>
      <c r="B973" s="328">
        <v>971</v>
      </c>
      <c r="C973" s="329">
        <v>18445.600000000002</v>
      </c>
      <c r="D973" s="330">
        <v>207</v>
      </c>
      <c r="E973" s="176">
        <f t="shared" si="94"/>
        <v>71084604.799999937</v>
      </c>
      <c r="F973" s="176">
        <f t="shared" si="95"/>
        <v>4887214</v>
      </c>
      <c r="G973" s="177">
        <f t="shared" si="90"/>
        <v>10885266.400000066</v>
      </c>
      <c r="H973" s="177">
        <f t="shared" si="91"/>
        <v>81805</v>
      </c>
      <c r="I973" s="354">
        <f t="shared" si="92"/>
        <v>0.86720405631185049</v>
      </c>
      <c r="J973" s="354">
        <f t="shared" si="93"/>
        <v>0.98353699190926824</v>
      </c>
    </row>
    <row r="974" spans="1:10" x14ac:dyDescent="0.25">
      <c r="A974" s="789" t="s">
        <v>851</v>
      </c>
      <c r="B974" s="328">
        <v>972</v>
      </c>
      <c r="C974" s="329">
        <v>13608.699999999999</v>
      </c>
      <c r="D974" s="330">
        <v>156</v>
      </c>
      <c r="E974" s="176">
        <f t="shared" si="94"/>
        <v>71098213.49999994</v>
      </c>
      <c r="F974" s="176">
        <f t="shared" si="95"/>
        <v>4887370</v>
      </c>
      <c r="G974" s="177">
        <f t="shared" si="90"/>
        <v>10871657.700000063</v>
      </c>
      <c r="H974" s="177">
        <f t="shared" si="91"/>
        <v>81649</v>
      </c>
      <c r="I974" s="354">
        <f t="shared" si="92"/>
        <v>0.86737007706802327</v>
      </c>
      <c r="J974" s="354">
        <f t="shared" si="93"/>
        <v>0.98356838643603495</v>
      </c>
    </row>
    <row r="975" spans="1:10" x14ac:dyDescent="0.25">
      <c r="A975" s="789" t="s">
        <v>851</v>
      </c>
      <c r="B975" s="328">
        <v>973</v>
      </c>
      <c r="C975" s="329">
        <v>10703.199999999997</v>
      </c>
      <c r="D975" s="330">
        <v>126</v>
      </c>
      <c r="E975" s="176">
        <f t="shared" si="94"/>
        <v>71108916.699999943</v>
      </c>
      <c r="F975" s="176">
        <f t="shared" si="95"/>
        <v>4887496</v>
      </c>
      <c r="G975" s="177">
        <f t="shared" si="90"/>
        <v>10860954.50000006</v>
      </c>
      <c r="H975" s="177">
        <f t="shared" si="91"/>
        <v>81523</v>
      </c>
      <c r="I975" s="354">
        <f t="shared" si="92"/>
        <v>0.86750065187365988</v>
      </c>
      <c r="J975" s="354">
        <f t="shared" si="93"/>
        <v>0.98359374355380813</v>
      </c>
    </row>
    <row r="976" spans="1:10" x14ac:dyDescent="0.25">
      <c r="A976" s="789" t="s">
        <v>851</v>
      </c>
      <c r="B976" s="328">
        <v>974</v>
      </c>
      <c r="C976" s="329">
        <v>17532.599999999999</v>
      </c>
      <c r="D976" s="330">
        <v>214</v>
      </c>
      <c r="E976" s="176">
        <f t="shared" si="94"/>
        <v>71126449.299999937</v>
      </c>
      <c r="F976" s="176">
        <f t="shared" si="95"/>
        <v>4887710</v>
      </c>
      <c r="G976" s="177">
        <f t="shared" si="90"/>
        <v>10843421.900000066</v>
      </c>
      <c r="H976" s="177">
        <f t="shared" si="91"/>
        <v>81309</v>
      </c>
      <c r="I976" s="354">
        <f t="shared" si="92"/>
        <v>0.86771454265747261</v>
      </c>
      <c r="J976" s="354">
        <f t="shared" si="93"/>
        <v>0.98363681040462914</v>
      </c>
    </row>
    <row r="977" spans="1:10" x14ac:dyDescent="0.25">
      <c r="A977" s="789" t="s">
        <v>851</v>
      </c>
      <c r="B977" s="328">
        <v>975</v>
      </c>
      <c r="C977" s="329">
        <v>20475.199999999997</v>
      </c>
      <c r="D977" s="330">
        <v>247</v>
      </c>
      <c r="E977" s="176">
        <f t="shared" si="94"/>
        <v>71146924.49999994</v>
      </c>
      <c r="F977" s="176">
        <f t="shared" si="95"/>
        <v>4887957</v>
      </c>
      <c r="G977" s="177">
        <f t="shared" si="90"/>
        <v>10822946.700000063</v>
      </c>
      <c r="H977" s="177">
        <f t="shared" si="91"/>
        <v>81062</v>
      </c>
      <c r="I977" s="354">
        <f t="shared" si="92"/>
        <v>0.86796433199714407</v>
      </c>
      <c r="J977" s="354">
        <f t="shared" si="93"/>
        <v>0.98368651840534316</v>
      </c>
    </row>
    <row r="978" spans="1:10" x14ac:dyDescent="0.25">
      <c r="A978" s="789" t="s">
        <v>851</v>
      </c>
      <c r="B978" s="328">
        <v>976</v>
      </c>
      <c r="C978" s="329">
        <v>14641.1</v>
      </c>
      <c r="D978" s="330">
        <v>170</v>
      </c>
      <c r="E978" s="176">
        <f t="shared" si="94"/>
        <v>71161565.599999934</v>
      </c>
      <c r="F978" s="176">
        <f t="shared" si="95"/>
        <v>4888127</v>
      </c>
      <c r="G978" s="177">
        <f t="shared" si="90"/>
        <v>10808305.600000069</v>
      </c>
      <c r="H978" s="177">
        <f t="shared" si="91"/>
        <v>80892</v>
      </c>
      <c r="I978" s="354">
        <f t="shared" si="92"/>
        <v>0.86814294762488209</v>
      </c>
      <c r="J978" s="354">
        <f t="shared" si="93"/>
        <v>0.98372073038964025</v>
      </c>
    </row>
    <row r="979" spans="1:10" x14ac:dyDescent="0.25">
      <c r="A979" s="789" t="s">
        <v>851</v>
      </c>
      <c r="B979" s="328">
        <v>977</v>
      </c>
      <c r="C979" s="329">
        <v>17584.800000000003</v>
      </c>
      <c r="D979" s="330">
        <v>203</v>
      </c>
      <c r="E979" s="176">
        <f t="shared" si="94"/>
        <v>71179150.399999931</v>
      </c>
      <c r="F979" s="176">
        <f t="shared" si="95"/>
        <v>4888330</v>
      </c>
      <c r="G979" s="177">
        <f t="shared" si="90"/>
        <v>10790720.800000072</v>
      </c>
      <c r="H979" s="177">
        <f t="shared" si="91"/>
        <v>80689</v>
      </c>
      <c r="I979" s="354">
        <f t="shared" si="92"/>
        <v>0.86835747522804363</v>
      </c>
      <c r="J979" s="354">
        <f t="shared" si="93"/>
        <v>0.98376158352383036</v>
      </c>
    </row>
    <row r="980" spans="1:10" x14ac:dyDescent="0.25">
      <c r="A980" s="789" t="s">
        <v>851</v>
      </c>
      <c r="B980" s="328">
        <v>978</v>
      </c>
      <c r="C980" s="329">
        <v>20536.3</v>
      </c>
      <c r="D980" s="330">
        <v>241</v>
      </c>
      <c r="E980" s="176">
        <f t="shared" si="94"/>
        <v>71199686.699999928</v>
      </c>
      <c r="F980" s="176">
        <f t="shared" si="95"/>
        <v>4888571</v>
      </c>
      <c r="G980" s="177">
        <f t="shared" si="90"/>
        <v>10770184.500000075</v>
      </c>
      <c r="H980" s="177">
        <f t="shared" si="91"/>
        <v>80448</v>
      </c>
      <c r="I980" s="354">
        <f t="shared" si="92"/>
        <v>0.86860800996354293</v>
      </c>
      <c r="J980" s="354">
        <f t="shared" si="93"/>
        <v>0.98381008404274561</v>
      </c>
    </row>
    <row r="981" spans="1:10" x14ac:dyDescent="0.25">
      <c r="A981" s="789" t="s">
        <v>851</v>
      </c>
      <c r="B981" s="328">
        <v>979</v>
      </c>
      <c r="C981" s="329">
        <v>16641.099999999999</v>
      </c>
      <c r="D981" s="330">
        <v>187</v>
      </c>
      <c r="E981" s="176">
        <f t="shared" si="94"/>
        <v>71216327.799999923</v>
      </c>
      <c r="F981" s="176">
        <f t="shared" si="95"/>
        <v>4888758</v>
      </c>
      <c r="G981" s="177">
        <f t="shared" si="90"/>
        <v>10753543.40000008</v>
      </c>
      <c r="H981" s="177">
        <f t="shared" si="91"/>
        <v>80261</v>
      </c>
      <c r="I981" s="354">
        <f t="shared" si="92"/>
        <v>0.86881102480004779</v>
      </c>
      <c r="J981" s="354">
        <f t="shared" si="93"/>
        <v>0.98384771722547248</v>
      </c>
    </row>
    <row r="982" spans="1:10" x14ac:dyDescent="0.25">
      <c r="A982" s="789" t="s">
        <v>851</v>
      </c>
      <c r="B982" s="328">
        <v>980</v>
      </c>
      <c r="C982" s="329">
        <v>13719</v>
      </c>
      <c r="D982" s="330">
        <v>150</v>
      </c>
      <c r="E982" s="176">
        <f t="shared" si="94"/>
        <v>71230046.799999923</v>
      </c>
      <c r="F982" s="176">
        <f t="shared" si="95"/>
        <v>4888908</v>
      </c>
      <c r="G982" s="177">
        <f t="shared" si="90"/>
        <v>10739824.40000008</v>
      </c>
      <c r="H982" s="177">
        <f t="shared" si="91"/>
        <v>80111</v>
      </c>
      <c r="I982" s="354">
        <f t="shared" si="92"/>
        <v>0.86897839117258391</v>
      </c>
      <c r="J982" s="354">
        <f t="shared" si="93"/>
        <v>0.98387790427044053</v>
      </c>
    </row>
    <row r="983" spans="1:10" x14ac:dyDescent="0.25">
      <c r="A983" s="789" t="s">
        <v>851</v>
      </c>
      <c r="B983" s="328">
        <v>981</v>
      </c>
      <c r="C983" s="329">
        <v>15694.8</v>
      </c>
      <c r="D983" s="330">
        <v>181</v>
      </c>
      <c r="E983" s="176">
        <f t="shared" si="94"/>
        <v>71245741.59999992</v>
      </c>
      <c r="F983" s="176">
        <f t="shared" si="95"/>
        <v>4889089</v>
      </c>
      <c r="G983" s="177">
        <f t="shared" si="90"/>
        <v>10724129.600000083</v>
      </c>
      <c r="H983" s="177">
        <f t="shared" si="91"/>
        <v>79930</v>
      </c>
      <c r="I983" s="354">
        <f t="shared" si="92"/>
        <v>0.86916986152346076</v>
      </c>
      <c r="J983" s="354">
        <f t="shared" si="93"/>
        <v>0.98391432997136863</v>
      </c>
    </row>
    <row r="984" spans="1:10" x14ac:dyDescent="0.25">
      <c r="A984" s="789" t="s">
        <v>851</v>
      </c>
      <c r="B984" s="328">
        <v>982</v>
      </c>
      <c r="C984" s="329">
        <v>18658.300000000003</v>
      </c>
      <c r="D984" s="330">
        <v>205</v>
      </c>
      <c r="E984" s="176">
        <f t="shared" si="94"/>
        <v>71264399.899999917</v>
      </c>
      <c r="F984" s="176">
        <f t="shared" si="95"/>
        <v>4889294</v>
      </c>
      <c r="G984" s="177">
        <f t="shared" si="90"/>
        <v>10705471.300000086</v>
      </c>
      <c r="H984" s="177">
        <f t="shared" si="91"/>
        <v>79725</v>
      </c>
      <c r="I984" s="354">
        <f t="shared" si="92"/>
        <v>0.86939748540192796</v>
      </c>
      <c r="J984" s="354">
        <f t="shared" si="93"/>
        <v>0.98395558559949159</v>
      </c>
    </row>
    <row r="985" spans="1:10" x14ac:dyDescent="0.25">
      <c r="A985" s="790"/>
      <c r="B985" s="798">
        <v>983</v>
      </c>
      <c r="C985" s="799">
        <v>19659.099999999999</v>
      </c>
      <c r="D985" s="799">
        <v>225</v>
      </c>
      <c r="E985" s="176">
        <f t="shared" ref="E985:E1048" si="96">E984+C985</f>
        <v>71284058.999999911</v>
      </c>
      <c r="F985" s="176">
        <f t="shared" ref="F985:F1048" si="97">F984+D985</f>
        <v>4889519</v>
      </c>
      <c r="G985" s="177">
        <f t="shared" ref="G985:G1048" si="98">$E$2452-E985</f>
        <v>10685812.200000092</v>
      </c>
      <c r="H985" s="177">
        <f t="shared" ref="H985:H1048" si="99">$F$2452-F985</f>
        <v>79500</v>
      </c>
      <c r="I985" s="354">
        <f t="shared" si="92"/>
        <v>0.86963731864446203</v>
      </c>
      <c r="J985" s="354">
        <f t="shared" si="93"/>
        <v>0.9840008661669436</v>
      </c>
    </row>
    <row r="986" spans="1:10" x14ac:dyDescent="0.25">
      <c r="A986" s="790"/>
      <c r="B986" s="798">
        <v>984</v>
      </c>
      <c r="C986" s="799">
        <v>15741.9</v>
      </c>
      <c r="D986" s="799">
        <v>179</v>
      </c>
      <c r="E986" s="176">
        <f t="shared" si="96"/>
        <v>71299800.899999917</v>
      </c>
      <c r="F986" s="176">
        <f t="shared" si="97"/>
        <v>4889698</v>
      </c>
      <c r="G986" s="177">
        <f t="shared" si="98"/>
        <v>10670070.300000086</v>
      </c>
      <c r="H986" s="177">
        <f t="shared" si="99"/>
        <v>79321</v>
      </c>
      <c r="I986" s="354">
        <f t="shared" si="92"/>
        <v>0.86982936359670548</v>
      </c>
      <c r="J986" s="354">
        <f t="shared" si="93"/>
        <v>0.98403688937393885</v>
      </c>
    </row>
    <row r="987" spans="1:10" x14ac:dyDescent="0.25">
      <c r="A987" s="790"/>
      <c r="B987" s="798">
        <v>985</v>
      </c>
      <c r="C987" s="799">
        <v>15760.400000000001</v>
      </c>
      <c r="D987" s="799">
        <v>161</v>
      </c>
      <c r="E987" s="176">
        <f t="shared" si="96"/>
        <v>71315561.299999923</v>
      </c>
      <c r="F987" s="176">
        <f t="shared" si="97"/>
        <v>4889859</v>
      </c>
      <c r="G987" s="177">
        <f t="shared" si="98"/>
        <v>10654309.90000008</v>
      </c>
      <c r="H987" s="177">
        <f t="shared" si="99"/>
        <v>79160</v>
      </c>
      <c r="I987" s="354">
        <f t="shared" si="92"/>
        <v>0.87002163424163004</v>
      </c>
      <c r="J987" s="354">
        <f t="shared" si="93"/>
        <v>0.98406929013553779</v>
      </c>
    </row>
    <row r="988" spans="1:10" x14ac:dyDescent="0.25">
      <c r="A988" s="790"/>
      <c r="B988" s="798">
        <v>986</v>
      </c>
      <c r="C988" s="799">
        <v>5915.8</v>
      </c>
      <c r="D988" s="799">
        <v>72</v>
      </c>
      <c r="E988" s="176">
        <f t="shared" si="96"/>
        <v>71321477.09999992</v>
      </c>
      <c r="F988" s="176">
        <f t="shared" si="97"/>
        <v>4889931</v>
      </c>
      <c r="G988" s="177">
        <f t="shared" si="98"/>
        <v>10648394.100000083</v>
      </c>
      <c r="H988" s="177">
        <f t="shared" si="99"/>
        <v>79088</v>
      </c>
      <c r="I988" s="354">
        <f t="shared" si="92"/>
        <v>0.87009380466124142</v>
      </c>
      <c r="J988" s="354">
        <f t="shared" si="93"/>
        <v>0.98408377991712248</v>
      </c>
    </row>
    <row r="989" spans="1:10" x14ac:dyDescent="0.25">
      <c r="A989" s="790"/>
      <c r="B989" s="798">
        <v>987</v>
      </c>
      <c r="C989" s="799">
        <v>13816.8</v>
      </c>
      <c r="D989" s="799">
        <v>168</v>
      </c>
      <c r="E989" s="176">
        <f t="shared" si="96"/>
        <v>71335293.899999917</v>
      </c>
      <c r="F989" s="176">
        <f t="shared" si="97"/>
        <v>4890099</v>
      </c>
      <c r="G989" s="177">
        <f t="shared" si="98"/>
        <v>10634577.300000086</v>
      </c>
      <c r="H989" s="177">
        <f t="shared" si="99"/>
        <v>78920</v>
      </c>
      <c r="I989" s="354">
        <f t="shared" si="92"/>
        <v>0.87026236415508618</v>
      </c>
      <c r="J989" s="354">
        <f t="shared" si="93"/>
        <v>0.98411758940748661</v>
      </c>
    </row>
    <row r="990" spans="1:10" x14ac:dyDescent="0.25">
      <c r="A990" s="790"/>
      <c r="B990" s="798">
        <v>988</v>
      </c>
      <c r="C990" s="799">
        <v>23711.4</v>
      </c>
      <c r="D990" s="799">
        <v>268</v>
      </c>
      <c r="E990" s="176">
        <f t="shared" si="96"/>
        <v>71359005.299999923</v>
      </c>
      <c r="F990" s="176">
        <f t="shared" si="97"/>
        <v>4890367</v>
      </c>
      <c r="G990" s="177">
        <f t="shared" si="98"/>
        <v>10610865.90000008</v>
      </c>
      <c r="H990" s="177">
        <f t="shared" si="99"/>
        <v>78652</v>
      </c>
      <c r="I990" s="354">
        <f t="shared" si="92"/>
        <v>0.87055163385446332</v>
      </c>
      <c r="J990" s="354">
        <f t="shared" si="93"/>
        <v>0.98417152359449622</v>
      </c>
    </row>
    <row r="991" spans="1:10" x14ac:dyDescent="0.25">
      <c r="A991" s="790"/>
      <c r="B991" s="798">
        <v>989</v>
      </c>
      <c r="C991" s="799">
        <v>9889.1999999999989</v>
      </c>
      <c r="D991" s="799">
        <v>117</v>
      </c>
      <c r="E991" s="176">
        <f t="shared" si="96"/>
        <v>71368894.499999925</v>
      </c>
      <c r="F991" s="176">
        <f t="shared" si="97"/>
        <v>4890484</v>
      </c>
      <c r="G991" s="177">
        <f t="shared" si="98"/>
        <v>10600976.700000077</v>
      </c>
      <c r="H991" s="177">
        <f t="shared" si="99"/>
        <v>78535</v>
      </c>
      <c r="I991" s="354">
        <f t="shared" si="92"/>
        <v>0.87067227818213189</v>
      </c>
      <c r="J991" s="354">
        <f t="shared" si="93"/>
        <v>0.98419506948957125</v>
      </c>
    </row>
    <row r="992" spans="1:10" x14ac:dyDescent="0.25">
      <c r="A992" s="790"/>
      <c r="B992" s="798">
        <v>990</v>
      </c>
      <c r="C992" s="799">
        <v>16829.900000000001</v>
      </c>
      <c r="D992" s="799">
        <v>187</v>
      </c>
      <c r="E992" s="176">
        <f t="shared" si="96"/>
        <v>71385724.399999931</v>
      </c>
      <c r="F992" s="176">
        <f t="shared" si="97"/>
        <v>4890671</v>
      </c>
      <c r="G992" s="177">
        <f t="shared" si="98"/>
        <v>10584146.800000072</v>
      </c>
      <c r="H992" s="177">
        <f t="shared" si="99"/>
        <v>78348</v>
      </c>
      <c r="I992" s="354">
        <f t="shared" si="92"/>
        <v>0.87087759630394457</v>
      </c>
      <c r="J992" s="354">
        <f t="shared" si="93"/>
        <v>0.98423270267229812</v>
      </c>
    </row>
    <row r="993" spans="1:10" x14ac:dyDescent="0.25">
      <c r="A993" s="790"/>
      <c r="B993" s="798">
        <v>991</v>
      </c>
      <c r="C993" s="799">
        <v>8918.4</v>
      </c>
      <c r="D993" s="799">
        <v>108</v>
      </c>
      <c r="E993" s="176">
        <f t="shared" si="96"/>
        <v>71394642.799999937</v>
      </c>
      <c r="F993" s="176">
        <f t="shared" si="97"/>
        <v>4890779</v>
      </c>
      <c r="G993" s="177">
        <f t="shared" si="98"/>
        <v>10575228.400000066</v>
      </c>
      <c r="H993" s="177">
        <f t="shared" si="99"/>
        <v>78240</v>
      </c>
      <c r="I993" s="354">
        <f t="shared" si="92"/>
        <v>0.87098639725567772</v>
      </c>
      <c r="J993" s="354">
        <f t="shared" si="93"/>
        <v>0.9842544373446751</v>
      </c>
    </row>
    <row r="994" spans="1:10" x14ac:dyDescent="0.25">
      <c r="A994" s="790"/>
      <c r="B994" s="798">
        <v>992</v>
      </c>
      <c r="C994" s="799">
        <v>14879.2</v>
      </c>
      <c r="D994" s="799">
        <v>166</v>
      </c>
      <c r="E994" s="176">
        <f t="shared" si="96"/>
        <v>71409521.99999994</v>
      </c>
      <c r="F994" s="176">
        <f t="shared" si="97"/>
        <v>4890945</v>
      </c>
      <c r="G994" s="177">
        <f t="shared" si="98"/>
        <v>10560349.200000063</v>
      </c>
      <c r="H994" s="177">
        <f t="shared" si="99"/>
        <v>78074</v>
      </c>
      <c r="I994" s="354">
        <f t="shared" si="92"/>
        <v>0.87116791760921952</v>
      </c>
      <c r="J994" s="354">
        <f t="shared" si="93"/>
        <v>0.98428784434110639</v>
      </c>
    </row>
    <row r="995" spans="1:10" x14ac:dyDescent="0.25">
      <c r="A995" s="790"/>
      <c r="B995" s="798">
        <v>993</v>
      </c>
      <c r="C995" s="799">
        <v>16880.899999999998</v>
      </c>
      <c r="D995" s="799">
        <v>189</v>
      </c>
      <c r="E995" s="176">
        <f t="shared" si="96"/>
        <v>71426402.899999946</v>
      </c>
      <c r="F995" s="176">
        <f t="shared" si="97"/>
        <v>4891134</v>
      </c>
      <c r="G995" s="177">
        <f t="shared" si="98"/>
        <v>10543468.300000057</v>
      </c>
      <c r="H995" s="177">
        <f t="shared" si="99"/>
        <v>77885</v>
      </c>
      <c r="I995" s="354">
        <f t="shared" si="92"/>
        <v>0.87137385791085575</v>
      </c>
      <c r="J995" s="354">
        <f t="shared" si="93"/>
        <v>0.98432588001776611</v>
      </c>
    </row>
    <row r="996" spans="1:10" x14ac:dyDescent="0.25">
      <c r="A996" s="790"/>
      <c r="B996" s="798">
        <v>994</v>
      </c>
      <c r="C996" s="799">
        <v>17894</v>
      </c>
      <c r="D996" s="799">
        <v>206</v>
      </c>
      <c r="E996" s="176">
        <f t="shared" si="96"/>
        <v>71444296.899999946</v>
      </c>
      <c r="F996" s="176">
        <f t="shared" si="97"/>
        <v>4891340</v>
      </c>
      <c r="G996" s="177">
        <f t="shared" si="98"/>
        <v>10525574.300000057</v>
      </c>
      <c r="H996" s="177">
        <f t="shared" si="99"/>
        <v>77679</v>
      </c>
      <c r="I996" s="354">
        <f t="shared" si="92"/>
        <v>0.87159215763169262</v>
      </c>
      <c r="J996" s="354">
        <f t="shared" si="93"/>
        <v>0.98436733689285549</v>
      </c>
    </row>
    <row r="997" spans="1:10" x14ac:dyDescent="0.25">
      <c r="A997" s="790"/>
      <c r="B997" s="798">
        <v>995</v>
      </c>
      <c r="C997" s="799">
        <v>12934.5</v>
      </c>
      <c r="D997" s="799">
        <v>137</v>
      </c>
      <c r="E997" s="176">
        <f t="shared" si="96"/>
        <v>71457231.399999946</v>
      </c>
      <c r="F997" s="176">
        <f t="shared" si="97"/>
        <v>4891477</v>
      </c>
      <c r="G997" s="177">
        <f t="shared" si="98"/>
        <v>10512639.800000057</v>
      </c>
      <c r="H997" s="177">
        <f t="shared" si="99"/>
        <v>77542</v>
      </c>
      <c r="I997" s="354">
        <f t="shared" si="92"/>
        <v>0.87174995341459005</v>
      </c>
      <c r="J997" s="354">
        <f t="shared" si="93"/>
        <v>0.98439490772725968</v>
      </c>
    </row>
    <row r="998" spans="1:10" x14ac:dyDescent="0.25">
      <c r="A998" s="790"/>
      <c r="B998" s="798">
        <v>996</v>
      </c>
      <c r="C998" s="799">
        <v>12946.499999999998</v>
      </c>
      <c r="D998" s="799">
        <v>135</v>
      </c>
      <c r="E998" s="176">
        <f t="shared" si="96"/>
        <v>71470177.899999946</v>
      </c>
      <c r="F998" s="176">
        <f t="shared" si="97"/>
        <v>4891612</v>
      </c>
      <c r="G998" s="177">
        <f t="shared" si="98"/>
        <v>10499693.300000057</v>
      </c>
      <c r="H998" s="177">
        <f t="shared" si="99"/>
        <v>77407</v>
      </c>
      <c r="I998" s="354">
        <f t="shared" si="92"/>
        <v>0.87190789559273996</v>
      </c>
      <c r="J998" s="354">
        <f t="shared" si="93"/>
        <v>0.98442207606773091</v>
      </c>
    </row>
    <row r="999" spans="1:10" x14ac:dyDescent="0.25">
      <c r="A999" s="790"/>
      <c r="B999" s="798">
        <v>997</v>
      </c>
      <c r="C999" s="799">
        <v>10966.4</v>
      </c>
      <c r="D999" s="799">
        <v>129</v>
      </c>
      <c r="E999" s="176">
        <f t="shared" si="96"/>
        <v>71481144.299999952</v>
      </c>
      <c r="F999" s="176">
        <f t="shared" si="97"/>
        <v>4891741</v>
      </c>
      <c r="G999" s="177">
        <f t="shared" si="98"/>
        <v>10488726.900000051</v>
      </c>
      <c r="H999" s="177">
        <f t="shared" si="99"/>
        <v>77278</v>
      </c>
      <c r="I999" s="354">
        <f t="shared" si="92"/>
        <v>0.87204168133425042</v>
      </c>
      <c r="J999" s="354">
        <f t="shared" si="93"/>
        <v>0.98444803692640337</v>
      </c>
    </row>
    <row r="1000" spans="1:10" x14ac:dyDescent="0.25">
      <c r="A1000" s="790"/>
      <c r="B1000" s="798">
        <v>998</v>
      </c>
      <c r="C1000" s="799">
        <v>17964.5</v>
      </c>
      <c r="D1000" s="799">
        <v>192</v>
      </c>
      <c r="E1000" s="176">
        <f t="shared" si="96"/>
        <v>71499108.799999952</v>
      </c>
      <c r="F1000" s="176">
        <f t="shared" si="97"/>
        <v>4891933</v>
      </c>
      <c r="G1000" s="177">
        <f t="shared" si="98"/>
        <v>10470762.400000051</v>
      </c>
      <c r="H1000" s="177">
        <f t="shared" si="99"/>
        <v>77086</v>
      </c>
      <c r="I1000" s="354">
        <f t="shared" si="92"/>
        <v>0.87226084112719637</v>
      </c>
      <c r="J1000" s="354">
        <f t="shared" si="93"/>
        <v>0.98448667634396247</v>
      </c>
    </row>
    <row r="1001" spans="1:10" x14ac:dyDescent="0.25">
      <c r="A1001" s="790"/>
      <c r="B1001" s="798">
        <v>999</v>
      </c>
      <c r="C1001" s="799">
        <v>12985.900000000001</v>
      </c>
      <c r="D1001" s="799">
        <v>144</v>
      </c>
      <c r="E1001" s="176">
        <f t="shared" si="96"/>
        <v>71512094.699999958</v>
      </c>
      <c r="F1001" s="176">
        <f t="shared" si="97"/>
        <v>4892077</v>
      </c>
      <c r="G1001" s="177">
        <f t="shared" si="98"/>
        <v>10457776.500000045</v>
      </c>
      <c r="H1001" s="177">
        <f t="shared" si="99"/>
        <v>76942</v>
      </c>
      <c r="I1001" s="354">
        <f t="shared" si="92"/>
        <v>0.87241926396975911</v>
      </c>
      <c r="J1001" s="354">
        <f t="shared" si="93"/>
        <v>0.98451565590713175</v>
      </c>
    </row>
    <row r="1002" spans="1:10" x14ac:dyDescent="0.25">
      <c r="A1002" s="790"/>
      <c r="B1002" s="798">
        <v>1000</v>
      </c>
      <c r="C1002" s="799">
        <v>21999.4</v>
      </c>
      <c r="D1002" s="799">
        <v>259</v>
      </c>
      <c r="E1002" s="176">
        <f t="shared" si="96"/>
        <v>71534094.099999964</v>
      </c>
      <c r="F1002" s="176">
        <f t="shared" si="97"/>
        <v>4892336</v>
      </c>
      <c r="G1002" s="177">
        <f t="shared" si="98"/>
        <v>10435777.100000039</v>
      </c>
      <c r="H1002" s="177">
        <f t="shared" si="99"/>
        <v>76683</v>
      </c>
      <c r="I1002" s="354">
        <f t="shared" si="92"/>
        <v>0.87268764794643183</v>
      </c>
      <c r="J1002" s="354">
        <f t="shared" si="93"/>
        <v>0.9845677788714432</v>
      </c>
    </row>
    <row r="1003" spans="1:10" x14ac:dyDescent="0.25">
      <c r="A1003" s="790"/>
      <c r="B1003" s="798">
        <v>1001</v>
      </c>
      <c r="C1003" s="799">
        <v>8008.0999999999995</v>
      </c>
      <c r="D1003" s="799">
        <v>76</v>
      </c>
      <c r="E1003" s="176">
        <f t="shared" si="96"/>
        <v>71542102.199999958</v>
      </c>
      <c r="F1003" s="176">
        <f t="shared" si="97"/>
        <v>4892412</v>
      </c>
      <c r="G1003" s="177">
        <f t="shared" si="98"/>
        <v>10427769.000000045</v>
      </c>
      <c r="H1003" s="177">
        <f t="shared" si="99"/>
        <v>76607</v>
      </c>
      <c r="I1003" s="354">
        <f t="shared" si="92"/>
        <v>0.87278534359829463</v>
      </c>
      <c r="J1003" s="354">
        <f t="shared" si="93"/>
        <v>0.9845830736408937</v>
      </c>
    </row>
    <row r="1004" spans="1:10" x14ac:dyDescent="0.25">
      <c r="A1004" s="790"/>
      <c r="B1004" s="798">
        <v>1002</v>
      </c>
      <c r="C1004" s="799">
        <v>15028.2</v>
      </c>
      <c r="D1004" s="799">
        <v>174</v>
      </c>
      <c r="E1004" s="176">
        <f t="shared" si="96"/>
        <v>71557130.399999961</v>
      </c>
      <c r="F1004" s="176">
        <f t="shared" si="97"/>
        <v>4892586</v>
      </c>
      <c r="G1004" s="177">
        <f t="shared" si="98"/>
        <v>10412740.800000042</v>
      </c>
      <c r="H1004" s="177">
        <f t="shared" si="99"/>
        <v>76433</v>
      </c>
      <c r="I1004" s="354">
        <f t="shared" si="92"/>
        <v>0.87296868169288955</v>
      </c>
      <c r="J1004" s="354">
        <f t="shared" si="93"/>
        <v>0.98461809061305661</v>
      </c>
    </row>
    <row r="1005" spans="1:10" x14ac:dyDescent="0.25">
      <c r="A1005" s="790"/>
      <c r="B1005" s="798">
        <v>1003</v>
      </c>
      <c r="C1005" s="799">
        <v>17052.099999999999</v>
      </c>
      <c r="D1005" s="799">
        <v>186</v>
      </c>
      <c r="E1005" s="176">
        <f t="shared" si="96"/>
        <v>71574182.499999955</v>
      </c>
      <c r="F1005" s="176">
        <f t="shared" si="97"/>
        <v>4892772</v>
      </c>
      <c r="G1005" s="177">
        <f t="shared" si="98"/>
        <v>10395688.700000048</v>
      </c>
      <c r="H1005" s="177">
        <f t="shared" si="99"/>
        <v>76247</v>
      </c>
      <c r="I1005" s="354">
        <f t="shared" si="92"/>
        <v>0.87317671056679602</v>
      </c>
      <c r="J1005" s="354">
        <f t="shared" si="93"/>
        <v>0.98465552254881694</v>
      </c>
    </row>
    <row r="1006" spans="1:10" x14ac:dyDescent="0.25">
      <c r="A1006" s="790"/>
      <c r="B1006" s="798">
        <v>1004</v>
      </c>
      <c r="C1006" s="799">
        <v>18071.900000000001</v>
      </c>
      <c r="D1006" s="799">
        <v>207</v>
      </c>
      <c r="E1006" s="176">
        <f t="shared" si="96"/>
        <v>71592254.399999961</v>
      </c>
      <c r="F1006" s="176">
        <f t="shared" si="97"/>
        <v>4892979</v>
      </c>
      <c r="G1006" s="177">
        <f t="shared" si="98"/>
        <v>10377616.800000042</v>
      </c>
      <c r="H1006" s="177">
        <f t="shared" si="99"/>
        <v>76040</v>
      </c>
      <c r="I1006" s="354">
        <f t="shared" si="92"/>
        <v>0.87339718059725291</v>
      </c>
      <c r="J1006" s="354">
        <f t="shared" si="93"/>
        <v>0.98469718067087286</v>
      </c>
    </row>
    <row r="1007" spans="1:10" x14ac:dyDescent="0.25">
      <c r="A1007" s="790"/>
      <c r="B1007" s="798">
        <v>1005</v>
      </c>
      <c r="C1007" s="799">
        <v>17084.099999999999</v>
      </c>
      <c r="D1007" s="799">
        <v>198</v>
      </c>
      <c r="E1007" s="176">
        <f t="shared" si="96"/>
        <v>71609338.499999955</v>
      </c>
      <c r="F1007" s="176">
        <f t="shared" si="97"/>
        <v>4893177</v>
      </c>
      <c r="G1007" s="177">
        <f t="shared" si="98"/>
        <v>10360532.700000048</v>
      </c>
      <c r="H1007" s="177">
        <f t="shared" si="99"/>
        <v>75842</v>
      </c>
      <c r="I1007" s="354">
        <f t="shared" si="92"/>
        <v>0.87360559985849962</v>
      </c>
      <c r="J1007" s="354">
        <f t="shared" si="93"/>
        <v>0.98473702757023063</v>
      </c>
    </row>
    <row r="1008" spans="1:10" x14ac:dyDescent="0.25">
      <c r="A1008" s="790"/>
      <c r="B1008" s="798">
        <v>1006</v>
      </c>
      <c r="C1008" s="799">
        <v>22129.3</v>
      </c>
      <c r="D1008" s="799">
        <v>248</v>
      </c>
      <c r="E1008" s="176">
        <f t="shared" si="96"/>
        <v>71631467.799999952</v>
      </c>
      <c r="F1008" s="176">
        <f t="shared" si="97"/>
        <v>4893425</v>
      </c>
      <c r="G1008" s="177">
        <f t="shared" si="98"/>
        <v>10338403.400000051</v>
      </c>
      <c r="H1008" s="177">
        <f t="shared" si="99"/>
        <v>75594</v>
      </c>
      <c r="I1008" s="354">
        <f t="shared" si="92"/>
        <v>0.87387556856378168</v>
      </c>
      <c r="J1008" s="354">
        <f t="shared" si="93"/>
        <v>0.98478693681791118</v>
      </c>
    </row>
    <row r="1009" spans="1:10" x14ac:dyDescent="0.25">
      <c r="A1009" s="790"/>
      <c r="B1009" s="798">
        <v>1007</v>
      </c>
      <c r="C1009" s="799">
        <v>18124.499999999996</v>
      </c>
      <c r="D1009" s="799">
        <v>198</v>
      </c>
      <c r="E1009" s="176">
        <f t="shared" si="96"/>
        <v>71649592.299999952</v>
      </c>
      <c r="F1009" s="176">
        <f t="shared" si="97"/>
        <v>4893623</v>
      </c>
      <c r="G1009" s="177">
        <f t="shared" si="98"/>
        <v>10320278.900000051</v>
      </c>
      <c r="H1009" s="177">
        <f t="shared" si="99"/>
        <v>75396</v>
      </c>
      <c r="I1009" s="354">
        <f t="shared" si="92"/>
        <v>0.87409668029342891</v>
      </c>
      <c r="J1009" s="354">
        <f t="shared" si="93"/>
        <v>0.98482678371726895</v>
      </c>
    </row>
    <row r="1010" spans="1:10" x14ac:dyDescent="0.25">
      <c r="A1010" s="790"/>
      <c r="B1010" s="798">
        <v>1008</v>
      </c>
      <c r="C1010" s="799">
        <v>22174.899999999998</v>
      </c>
      <c r="D1010" s="799">
        <v>240</v>
      </c>
      <c r="E1010" s="176">
        <f t="shared" si="96"/>
        <v>71671767.199999958</v>
      </c>
      <c r="F1010" s="176">
        <f t="shared" si="97"/>
        <v>4893863</v>
      </c>
      <c r="G1010" s="177">
        <f t="shared" si="98"/>
        <v>10298104.000000045</v>
      </c>
      <c r="H1010" s="177">
        <f t="shared" si="99"/>
        <v>75156</v>
      </c>
      <c r="I1010" s="354">
        <f t="shared" si="92"/>
        <v>0.87436720530067091</v>
      </c>
      <c r="J1010" s="354">
        <f t="shared" si="93"/>
        <v>0.98487508298921778</v>
      </c>
    </row>
    <row r="1011" spans="1:10" x14ac:dyDescent="0.25">
      <c r="A1011" s="790"/>
      <c r="B1011" s="798">
        <v>1009</v>
      </c>
      <c r="C1011" s="799">
        <v>18160.000000000004</v>
      </c>
      <c r="D1011" s="799">
        <v>204</v>
      </c>
      <c r="E1011" s="176">
        <f t="shared" si="96"/>
        <v>71689927.199999958</v>
      </c>
      <c r="F1011" s="176">
        <f t="shared" si="97"/>
        <v>4894067</v>
      </c>
      <c r="G1011" s="177">
        <f t="shared" si="98"/>
        <v>10279944.000000045</v>
      </c>
      <c r="H1011" s="177">
        <f t="shared" si="99"/>
        <v>74952</v>
      </c>
      <c r="I1011" s="354">
        <f t="shared" si="92"/>
        <v>0.87458875011627391</v>
      </c>
      <c r="J1011" s="354">
        <f t="shared" si="93"/>
        <v>0.98491613737037431</v>
      </c>
    </row>
    <row r="1012" spans="1:10" x14ac:dyDescent="0.25">
      <c r="A1012" s="790"/>
      <c r="B1012" s="798">
        <v>1010</v>
      </c>
      <c r="C1012" s="799">
        <v>14140.699999999999</v>
      </c>
      <c r="D1012" s="799">
        <v>162</v>
      </c>
      <c r="E1012" s="176">
        <f t="shared" si="96"/>
        <v>71704067.899999961</v>
      </c>
      <c r="F1012" s="176">
        <f t="shared" si="97"/>
        <v>4894229</v>
      </c>
      <c r="G1012" s="177">
        <f t="shared" si="98"/>
        <v>10265803.300000042</v>
      </c>
      <c r="H1012" s="177">
        <f t="shared" si="99"/>
        <v>74790</v>
      </c>
      <c r="I1012" s="354">
        <f t="shared" si="92"/>
        <v>0.8747612610619786</v>
      </c>
      <c r="J1012" s="354">
        <f t="shared" si="93"/>
        <v>0.98494873937893979</v>
      </c>
    </row>
    <row r="1013" spans="1:10" x14ac:dyDescent="0.25">
      <c r="A1013" s="790"/>
      <c r="B1013" s="798">
        <v>1011</v>
      </c>
      <c r="C1013" s="799">
        <v>11121.8</v>
      </c>
      <c r="D1013" s="799">
        <v>118</v>
      </c>
      <c r="E1013" s="176">
        <f t="shared" si="96"/>
        <v>71715189.699999958</v>
      </c>
      <c r="F1013" s="176">
        <f t="shared" si="97"/>
        <v>4894347</v>
      </c>
      <c r="G1013" s="177">
        <f t="shared" si="98"/>
        <v>10254681.500000045</v>
      </c>
      <c r="H1013" s="177">
        <f t="shared" si="99"/>
        <v>74672</v>
      </c>
      <c r="I1013" s="354">
        <f t="shared" si="92"/>
        <v>0.87489694262201012</v>
      </c>
      <c r="J1013" s="354">
        <f t="shared" si="93"/>
        <v>0.98497248652098135</v>
      </c>
    </row>
    <row r="1014" spans="1:10" x14ac:dyDescent="0.25">
      <c r="A1014" s="790"/>
      <c r="B1014" s="798">
        <v>1012</v>
      </c>
      <c r="C1014" s="799">
        <v>10119.799999999999</v>
      </c>
      <c r="D1014" s="799">
        <v>107</v>
      </c>
      <c r="E1014" s="176">
        <f t="shared" si="96"/>
        <v>71725309.499999955</v>
      </c>
      <c r="F1014" s="176">
        <f t="shared" si="97"/>
        <v>4894454</v>
      </c>
      <c r="G1014" s="177">
        <f t="shared" si="98"/>
        <v>10244561.700000048</v>
      </c>
      <c r="H1014" s="177">
        <f t="shared" si="99"/>
        <v>74565</v>
      </c>
      <c r="I1014" s="354">
        <f t="shared" si="92"/>
        <v>0.8750204001784494</v>
      </c>
      <c r="J1014" s="354">
        <f t="shared" si="93"/>
        <v>0.9849940199463918</v>
      </c>
    </row>
    <row r="1015" spans="1:10" x14ac:dyDescent="0.25">
      <c r="A1015" s="790"/>
      <c r="B1015" s="798">
        <v>1013</v>
      </c>
      <c r="C1015" s="799">
        <v>12156.4</v>
      </c>
      <c r="D1015" s="799">
        <v>128</v>
      </c>
      <c r="E1015" s="176">
        <f t="shared" si="96"/>
        <v>71737465.899999961</v>
      </c>
      <c r="F1015" s="176">
        <f t="shared" si="97"/>
        <v>4894582</v>
      </c>
      <c r="G1015" s="177">
        <f t="shared" si="98"/>
        <v>10232405.300000042</v>
      </c>
      <c r="H1015" s="177">
        <f t="shared" si="99"/>
        <v>74437</v>
      </c>
      <c r="I1015" s="354">
        <f t="shared" si="92"/>
        <v>0.87516870344917608</v>
      </c>
      <c r="J1015" s="354">
        <f t="shared" si="93"/>
        <v>0.98501977955809794</v>
      </c>
    </row>
    <row r="1016" spans="1:10" x14ac:dyDescent="0.25">
      <c r="A1016" s="790"/>
      <c r="B1016" s="798">
        <v>1014</v>
      </c>
      <c r="C1016" s="799">
        <v>14194.099999999999</v>
      </c>
      <c r="D1016" s="799">
        <v>149</v>
      </c>
      <c r="E1016" s="176">
        <f t="shared" si="96"/>
        <v>71751659.999999955</v>
      </c>
      <c r="F1016" s="176">
        <f t="shared" si="97"/>
        <v>4894731</v>
      </c>
      <c r="G1016" s="177">
        <f t="shared" si="98"/>
        <v>10218211.200000048</v>
      </c>
      <c r="H1016" s="177">
        <f t="shared" si="99"/>
        <v>74288</v>
      </c>
      <c r="I1016" s="354">
        <f t="shared" si="92"/>
        <v>0.87534186585375473</v>
      </c>
      <c r="J1016" s="354">
        <f t="shared" si="93"/>
        <v>0.98504976535609945</v>
      </c>
    </row>
    <row r="1017" spans="1:10" x14ac:dyDescent="0.25">
      <c r="A1017" s="790"/>
      <c r="B1017" s="798">
        <v>1015</v>
      </c>
      <c r="C1017" s="799">
        <v>16239.300000000001</v>
      </c>
      <c r="D1017" s="799">
        <v>192</v>
      </c>
      <c r="E1017" s="176">
        <f t="shared" si="96"/>
        <v>71767899.299999952</v>
      </c>
      <c r="F1017" s="176">
        <f t="shared" si="97"/>
        <v>4894923</v>
      </c>
      <c r="G1017" s="177">
        <f t="shared" si="98"/>
        <v>10201971.900000051</v>
      </c>
      <c r="H1017" s="177">
        <f t="shared" si="99"/>
        <v>74096</v>
      </c>
      <c r="I1017" s="354">
        <f t="shared" si="92"/>
        <v>0.87553997888921842</v>
      </c>
      <c r="J1017" s="354">
        <f t="shared" si="93"/>
        <v>0.98508840477365855</v>
      </c>
    </row>
    <row r="1018" spans="1:10" x14ac:dyDescent="0.25">
      <c r="A1018" s="790"/>
      <c r="B1018" s="798">
        <v>1016</v>
      </c>
      <c r="C1018" s="799">
        <v>12192.4</v>
      </c>
      <c r="D1018" s="799">
        <v>134</v>
      </c>
      <c r="E1018" s="176">
        <f t="shared" si="96"/>
        <v>71780091.699999958</v>
      </c>
      <c r="F1018" s="176">
        <f t="shared" si="97"/>
        <v>4895057</v>
      </c>
      <c r="G1018" s="177">
        <f t="shared" si="98"/>
        <v>10189779.500000045</v>
      </c>
      <c r="H1018" s="177">
        <f t="shared" si="99"/>
        <v>73962</v>
      </c>
      <c r="I1018" s="354">
        <f t="shared" si="92"/>
        <v>0.87568872134570286</v>
      </c>
      <c r="J1018" s="354">
        <f t="shared" si="93"/>
        <v>0.98511537186716336</v>
      </c>
    </row>
    <row r="1019" spans="1:10" x14ac:dyDescent="0.25">
      <c r="A1019" s="790"/>
      <c r="B1019" s="798">
        <v>1017</v>
      </c>
      <c r="C1019" s="799">
        <v>11186.7</v>
      </c>
      <c r="D1019" s="799">
        <v>126</v>
      </c>
      <c r="E1019" s="176">
        <f t="shared" si="96"/>
        <v>71791278.399999961</v>
      </c>
      <c r="F1019" s="176">
        <f t="shared" si="97"/>
        <v>4895183</v>
      </c>
      <c r="G1019" s="177">
        <f t="shared" si="98"/>
        <v>10178592.800000042</v>
      </c>
      <c r="H1019" s="177">
        <f t="shared" si="99"/>
        <v>73836</v>
      </c>
      <c r="I1019" s="354">
        <f t="shared" si="92"/>
        <v>0.87582519466005893</v>
      </c>
      <c r="J1019" s="354">
        <f t="shared" si="93"/>
        <v>0.98514072898493643</v>
      </c>
    </row>
    <row r="1020" spans="1:10" x14ac:dyDescent="0.25">
      <c r="A1020" s="790"/>
      <c r="B1020" s="798">
        <v>1018</v>
      </c>
      <c r="C1020" s="799">
        <v>21375.799999999996</v>
      </c>
      <c r="D1020" s="799">
        <v>239</v>
      </c>
      <c r="E1020" s="176">
        <f t="shared" si="96"/>
        <v>71812654.199999958</v>
      </c>
      <c r="F1020" s="176">
        <f t="shared" si="97"/>
        <v>4895422</v>
      </c>
      <c r="G1020" s="177">
        <f t="shared" si="98"/>
        <v>10157217.000000045</v>
      </c>
      <c r="H1020" s="177">
        <f t="shared" si="99"/>
        <v>73597</v>
      </c>
      <c r="I1020" s="354">
        <f t="shared" si="92"/>
        <v>0.87608597096343799</v>
      </c>
      <c r="J1020" s="354">
        <f t="shared" si="93"/>
        <v>0.98518882700991883</v>
      </c>
    </row>
    <row r="1021" spans="1:10" x14ac:dyDescent="0.25">
      <c r="A1021" s="790"/>
      <c r="B1021" s="798">
        <v>1019</v>
      </c>
      <c r="C1021" s="799">
        <v>19362</v>
      </c>
      <c r="D1021" s="799">
        <v>202</v>
      </c>
      <c r="E1021" s="176">
        <f t="shared" si="96"/>
        <v>71832016.199999958</v>
      </c>
      <c r="F1021" s="176">
        <f t="shared" si="97"/>
        <v>4895624</v>
      </c>
      <c r="G1021" s="177">
        <f t="shared" si="98"/>
        <v>10137855.000000045</v>
      </c>
      <c r="H1021" s="177">
        <f t="shared" si="99"/>
        <v>73395</v>
      </c>
      <c r="I1021" s="354">
        <f t="shared" si="92"/>
        <v>0.87632217970350978</v>
      </c>
      <c r="J1021" s="354">
        <f t="shared" si="93"/>
        <v>0.98522947889714252</v>
      </c>
    </row>
    <row r="1022" spans="1:10" x14ac:dyDescent="0.25">
      <c r="A1022" s="790"/>
      <c r="B1022" s="798">
        <v>1020</v>
      </c>
      <c r="C1022" s="799">
        <v>21420.500000000007</v>
      </c>
      <c r="D1022" s="799">
        <v>252</v>
      </c>
      <c r="E1022" s="176">
        <f t="shared" si="96"/>
        <v>71853436.699999958</v>
      </c>
      <c r="F1022" s="176">
        <f t="shared" si="97"/>
        <v>4895876</v>
      </c>
      <c r="G1022" s="177">
        <f t="shared" si="98"/>
        <v>10116434.500000045</v>
      </c>
      <c r="H1022" s="177">
        <f t="shared" si="99"/>
        <v>73143</v>
      </c>
      <c r="I1022" s="354">
        <f t="shared" si="92"/>
        <v>0.87658350132920493</v>
      </c>
      <c r="J1022" s="354">
        <f t="shared" si="93"/>
        <v>0.98528019313268878</v>
      </c>
    </row>
    <row r="1023" spans="1:10" x14ac:dyDescent="0.25">
      <c r="A1023" s="790"/>
      <c r="B1023" s="798">
        <v>1021</v>
      </c>
      <c r="C1023" s="799">
        <v>17355.599999999999</v>
      </c>
      <c r="D1023" s="799">
        <v>204</v>
      </c>
      <c r="E1023" s="176">
        <f t="shared" si="96"/>
        <v>71870792.299999952</v>
      </c>
      <c r="F1023" s="176">
        <f t="shared" si="97"/>
        <v>4896080</v>
      </c>
      <c r="G1023" s="177">
        <f t="shared" si="98"/>
        <v>10099078.900000051</v>
      </c>
      <c r="H1023" s="177">
        <f t="shared" si="99"/>
        <v>72939</v>
      </c>
      <c r="I1023" s="354">
        <f t="shared" si="92"/>
        <v>0.87679523278304172</v>
      </c>
      <c r="J1023" s="354">
        <f t="shared" si="93"/>
        <v>0.98532124751384531</v>
      </c>
    </row>
    <row r="1024" spans="1:10" x14ac:dyDescent="0.25">
      <c r="A1024" s="790"/>
      <c r="B1024" s="798">
        <v>1022</v>
      </c>
      <c r="C1024" s="799">
        <v>20439.5</v>
      </c>
      <c r="D1024" s="799">
        <v>236</v>
      </c>
      <c r="E1024" s="176">
        <f t="shared" si="96"/>
        <v>71891231.799999952</v>
      </c>
      <c r="F1024" s="176">
        <f t="shared" si="97"/>
        <v>4896316</v>
      </c>
      <c r="G1024" s="177">
        <f t="shared" si="98"/>
        <v>10078639.400000051</v>
      </c>
      <c r="H1024" s="177">
        <f t="shared" si="99"/>
        <v>72703</v>
      </c>
      <c r="I1024" s="354">
        <f t="shared" si="92"/>
        <v>0.87704458659683671</v>
      </c>
      <c r="J1024" s="354">
        <f t="shared" si="93"/>
        <v>0.98536874179792833</v>
      </c>
    </row>
    <row r="1025" spans="1:10" x14ac:dyDescent="0.25">
      <c r="A1025" s="790"/>
      <c r="B1025" s="798">
        <v>1023</v>
      </c>
      <c r="C1025" s="799">
        <v>11252.6</v>
      </c>
      <c r="D1025" s="799">
        <v>125</v>
      </c>
      <c r="E1025" s="176">
        <f t="shared" si="96"/>
        <v>71902484.399999946</v>
      </c>
      <c r="F1025" s="176">
        <f t="shared" si="97"/>
        <v>4896441</v>
      </c>
      <c r="G1025" s="177">
        <f t="shared" si="98"/>
        <v>10067386.800000057</v>
      </c>
      <c r="H1025" s="177">
        <f t="shared" si="99"/>
        <v>72578</v>
      </c>
      <c r="I1025" s="354">
        <f t="shared" si="92"/>
        <v>0.87718186386512154</v>
      </c>
      <c r="J1025" s="354">
        <f t="shared" si="93"/>
        <v>0.98539389766873497</v>
      </c>
    </row>
    <row r="1026" spans="1:10" x14ac:dyDescent="0.25">
      <c r="A1026" s="790"/>
      <c r="B1026" s="798">
        <v>1024</v>
      </c>
      <c r="C1026" s="799">
        <v>13312.2</v>
      </c>
      <c r="D1026" s="799">
        <v>150</v>
      </c>
      <c r="E1026" s="176">
        <f t="shared" si="96"/>
        <v>71915796.599999949</v>
      </c>
      <c r="F1026" s="176">
        <f t="shared" si="97"/>
        <v>4896591</v>
      </c>
      <c r="G1026" s="177">
        <f t="shared" si="98"/>
        <v>10054074.600000054</v>
      </c>
      <c r="H1026" s="177">
        <f t="shared" si="99"/>
        <v>72428</v>
      </c>
      <c r="I1026" s="354">
        <f t="shared" si="92"/>
        <v>0.87734426743859451</v>
      </c>
      <c r="J1026" s="354">
        <f t="shared" si="93"/>
        <v>0.98542408471370302</v>
      </c>
    </row>
    <row r="1027" spans="1:10" x14ac:dyDescent="0.25">
      <c r="A1027" s="790"/>
      <c r="B1027" s="798">
        <v>1025</v>
      </c>
      <c r="C1027" s="799">
        <v>13324.6</v>
      </c>
      <c r="D1027" s="799">
        <v>142</v>
      </c>
      <c r="E1027" s="176">
        <f t="shared" si="96"/>
        <v>71929121.199999943</v>
      </c>
      <c r="F1027" s="176">
        <f t="shared" si="97"/>
        <v>4896733</v>
      </c>
      <c r="G1027" s="177">
        <f t="shared" si="98"/>
        <v>10040750.00000006</v>
      </c>
      <c r="H1027" s="177">
        <f t="shared" si="99"/>
        <v>72286</v>
      </c>
      <c r="I1027" s="354">
        <f t="shared" ref="I1027:I1090" si="100">E1027/$E$2452</f>
        <v>0.87750682228716181</v>
      </c>
      <c r="J1027" s="354">
        <f t="shared" ref="J1027:J1090" si="101">F1027/$F$2452</f>
        <v>0.98545266178293944</v>
      </c>
    </row>
    <row r="1028" spans="1:10" x14ac:dyDescent="0.25">
      <c r="A1028" s="790"/>
      <c r="B1028" s="798">
        <v>1026</v>
      </c>
      <c r="C1028" s="799">
        <v>13338.1</v>
      </c>
      <c r="D1028" s="799">
        <v>132</v>
      </c>
      <c r="E1028" s="176">
        <f t="shared" si="96"/>
        <v>71942459.299999937</v>
      </c>
      <c r="F1028" s="176">
        <f t="shared" si="97"/>
        <v>4896865</v>
      </c>
      <c r="G1028" s="177">
        <f t="shared" si="98"/>
        <v>10027411.900000066</v>
      </c>
      <c r="H1028" s="177">
        <f t="shared" si="99"/>
        <v>72154</v>
      </c>
      <c r="I1028" s="354">
        <f t="shared" si="100"/>
        <v>0.87766954183038826</v>
      </c>
      <c r="J1028" s="354">
        <f t="shared" si="101"/>
        <v>0.98547922638251129</v>
      </c>
    </row>
    <row r="1029" spans="1:10" x14ac:dyDescent="0.25">
      <c r="A1029" s="790"/>
      <c r="B1029" s="798">
        <v>1027</v>
      </c>
      <c r="C1029" s="799">
        <v>14377.100000000002</v>
      </c>
      <c r="D1029" s="799">
        <v>164</v>
      </c>
      <c r="E1029" s="176">
        <f t="shared" si="96"/>
        <v>71956836.399999931</v>
      </c>
      <c r="F1029" s="176">
        <f t="shared" si="97"/>
        <v>4897029</v>
      </c>
      <c r="G1029" s="177">
        <f t="shared" si="98"/>
        <v>10013034.800000072</v>
      </c>
      <c r="H1029" s="177">
        <f t="shared" si="99"/>
        <v>71990</v>
      </c>
      <c r="I1029" s="354">
        <f t="shared" si="100"/>
        <v>0.87784493676256903</v>
      </c>
      <c r="J1029" s="354">
        <f t="shared" si="101"/>
        <v>0.98551223088500972</v>
      </c>
    </row>
    <row r="1030" spans="1:10" x14ac:dyDescent="0.25">
      <c r="A1030" s="790"/>
      <c r="B1030" s="798">
        <v>1028</v>
      </c>
      <c r="C1030" s="799">
        <v>14391.600000000002</v>
      </c>
      <c r="D1030" s="799">
        <v>163</v>
      </c>
      <c r="E1030" s="176">
        <f t="shared" si="96"/>
        <v>71971227.999999925</v>
      </c>
      <c r="F1030" s="176">
        <f t="shared" si="97"/>
        <v>4897192</v>
      </c>
      <c r="G1030" s="177">
        <f t="shared" si="98"/>
        <v>9998643.2000000775</v>
      </c>
      <c r="H1030" s="177">
        <f t="shared" si="99"/>
        <v>71827</v>
      </c>
      <c r="I1030" s="354">
        <f t="shared" si="100"/>
        <v>0.87802050858901337</v>
      </c>
      <c r="J1030" s="354">
        <f t="shared" si="101"/>
        <v>0.98554503414054162</v>
      </c>
    </row>
    <row r="1031" spans="1:10" x14ac:dyDescent="0.25">
      <c r="A1031" s="790"/>
      <c r="B1031" s="798">
        <v>1029</v>
      </c>
      <c r="C1031" s="799">
        <v>13376.099999999999</v>
      </c>
      <c r="D1031" s="799">
        <v>153</v>
      </c>
      <c r="E1031" s="176">
        <f t="shared" si="96"/>
        <v>71984604.09999992</v>
      </c>
      <c r="F1031" s="176">
        <f t="shared" si="97"/>
        <v>4897345</v>
      </c>
      <c r="G1031" s="177">
        <f t="shared" si="98"/>
        <v>9985267.1000000834</v>
      </c>
      <c r="H1031" s="177">
        <f t="shared" si="99"/>
        <v>71674</v>
      </c>
      <c r="I1031" s="354">
        <f t="shared" si="100"/>
        <v>0.87818369171720645</v>
      </c>
      <c r="J1031" s="354">
        <f t="shared" si="101"/>
        <v>0.98557582492640905</v>
      </c>
    </row>
    <row r="1032" spans="1:10" x14ac:dyDescent="0.25">
      <c r="A1032" s="790"/>
      <c r="B1032" s="798">
        <v>1030</v>
      </c>
      <c r="C1032" s="799">
        <v>16479.299999999996</v>
      </c>
      <c r="D1032" s="799">
        <v>170</v>
      </c>
      <c r="E1032" s="176">
        <f t="shared" si="96"/>
        <v>72001083.399999917</v>
      </c>
      <c r="F1032" s="176">
        <f t="shared" si="97"/>
        <v>4897515</v>
      </c>
      <c r="G1032" s="177">
        <f t="shared" si="98"/>
        <v>9968787.8000000864</v>
      </c>
      <c r="H1032" s="177">
        <f t="shared" si="99"/>
        <v>71504</v>
      </c>
      <c r="I1032" s="354">
        <f t="shared" si="100"/>
        <v>0.8783847326577221</v>
      </c>
      <c r="J1032" s="354">
        <f t="shared" si="101"/>
        <v>0.98561003691070614</v>
      </c>
    </row>
    <row r="1033" spans="1:10" x14ac:dyDescent="0.25">
      <c r="A1033" s="790"/>
      <c r="B1033" s="798">
        <v>1031</v>
      </c>
      <c r="C1033" s="799">
        <v>13402.2</v>
      </c>
      <c r="D1033" s="799">
        <v>131</v>
      </c>
      <c r="E1033" s="176">
        <f t="shared" si="96"/>
        <v>72014485.59999992</v>
      </c>
      <c r="F1033" s="176">
        <f t="shared" si="97"/>
        <v>4897646</v>
      </c>
      <c r="G1033" s="177">
        <f t="shared" si="98"/>
        <v>9955385.6000000834</v>
      </c>
      <c r="H1033" s="177">
        <f t="shared" si="99"/>
        <v>71373</v>
      </c>
      <c r="I1033" s="354">
        <f t="shared" si="100"/>
        <v>0.87854823419558958</v>
      </c>
      <c r="J1033" s="354">
        <f t="shared" si="101"/>
        <v>0.98563640026331156</v>
      </c>
    </row>
    <row r="1034" spans="1:10" x14ac:dyDescent="0.25">
      <c r="A1034" s="790"/>
      <c r="B1034" s="798">
        <v>1032</v>
      </c>
      <c r="C1034" s="799">
        <v>15478.600000000002</v>
      </c>
      <c r="D1034" s="799">
        <v>151</v>
      </c>
      <c r="E1034" s="176">
        <f t="shared" si="96"/>
        <v>72029964.199999914</v>
      </c>
      <c r="F1034" s="176">
        <f t="shared" si="97"/>
        <v>4897797</v>
      </c>
      <c r="G1034" s="177">
        <f t="shared" si="98"/>
        <v>9939907.0000000894</v>
      </c>
      <c r="H1034" s="177">
        <f t="shared" si="99"/>
        <v>71222</v>
      </c>
      <c r="I1034" s="354">
        <f t="shared" si="100"/>
        <v>0.87873706699199883</v>
      </c>
      <c r="J1034" s="354">
        <f t="shared" si="101"/>
        <v>0.98566678855524603</v>
      </c>
    </row>
    <row r="1035" spans="1:10" x14ac:dyDescent="0.25">
      <c r="A1035" s="790"/>
      <c r="B1035" s="798">
        <v>1033</v>
      </c>
      <c r="C1035" s="799">
        <v>12394.999999999998</v>
      </c>
      <c r="D1035" s="799">
        <v>135</v>
      </c>
      <c r="E1035" s="176">
        <f t="shared" si="96"/>
        <v>72042359.199999914</v>
      </c>
      <c r="F1035" s="176">
        <f t="shared" si="97"/>
        <v>4897932</v>
      </c>
      <c r="G1035" s="177">
        <f t="shared" si="98"/>
        <v>9927512.0000000894</v>
      </c>
      <c r="H1035" s="177">
        <f t="shared" si="99"/>
        <v>71087</v>
      </c>
      <c r="I1035" s="354">
        <f t="shared" si="100"/>
        <v>0.87888828108833128</v>
      </c>
      <c r="J1035" s="354">
        <f t="shared" si="101"/>
        <v>0.98569395689571726</v>
      </c>
    </row>
    <row r="1036" spans="1:10" x14ac:dyDescent="0.25">
      <c r="A1036" s="790"/>
      <c r="B1036" s="798">
        <v>1034</v>
      </c>
      <c r="C1036" s="799">
        <v>10339.300000000001</v>
      </c>
      <c r="D1036" s="799">
        <v>120</v>
      </c>
      <c r="E1036" s="176">
        <f t="shared" si="96"/>
        <v>72052698.499999911</v>
      </c>
      <c r="F1036" s="176">
        <f t="shared" si="97"/>
        <v>4898052</v>
      </c>
      <c r="G1036" s="177">
        <f t="shared" si="98"/>
        <v>9917172.7000000924</v>
      </c>
      <c r="H1036" s="177">
        <f t="shared" si="99"/>
        <v>70967</v>
      </c>
      <c r="I1036" s="354">
        <f t="shared" si="100"/>
        <v>0.87901441645793277</v>
      </c>
      <c r="J1036" s="354">
        <f t="shared" si="101"/>
        <v>0.98571810653169167</v>
      </c>
    </row>
    <row r="1037" spans="1:10" x14ac:dyDescent="0.25">
      <c r="A1037" s="790"/>
      <c r="B1037" s="798">
        <v>1035</v>
      </c>
      <c r="C1037" s="799">
        <v>13453.699999999999</v>
      </c>
      <c r="D1037" s="799">
        <v>155</v>
      </c>
      <c r="E1037" s="176">
        <f t="shared" si="96"/>
        <v>72066152.199999914</v>
      </c>
      <c r="F1037" s="176">
        <f t="shared" si="97"/>
        <v>4898207</v>
      </c>
      <c r="G1037" s="177">
        <f t="shared" si="98"/>
        <v>9903719.0000000894</v>
      </c>
      <c r="H1037" s="177">
        <f t="shared" si="99"/>
        <v>70812</v>
      </c>
      <c r="I1037" s="354">
        <f t="shared" si="100"/>
        <v>0.87917854627542602</v>
      </c>
      <c r="J1037" s="354">
        <f t="shared" si="101"/>
        <v>0.98574929981149195</v>
      </c>
    </row>
    <row r="1038" spans="1:10" x14ac:dyDescent="0.25">
      <c r="A1038" s="790"/>
      <c r="B1038" s="798">
        <v>1036</v>
      </c>
      <c r="C1038" s="799">
        <v>9324.0999999999985</v>
      </c>
      <c r="D1038" s="799">
        <v>102</v>
      </c>
      <c r="E1038" s="176">
        <f t="shared" si="96"/>
        <v>72075476.299999908</v>
      </c>
      <c r="F1038" s="176">
        <f t="shared" si="97"/>
        <v>4898309</v>
      </c>
      <c r="G1038" s="177">
        <f t="shared" si="98"/>
        <v>9894394.9000000954</v>
      </c>
      <c r="H1038" s="177">
        <f t="shared" si="99"/>
        <v>70710</v>
      </c>
      <c r="I1038" s="354">
        <f t="shared" si="100"/>
        <v>0.87929229660665742</v>
      </c>
      <c r="J1038" s="354">
        <f t="shared" si="101"/>
        <v>0.98576982700207028</v>
      </c>
    </row>
    <row r="1039" spans="1:10" x14ac:dyDescent="0.25">
      <c r="A1039" s="790"/>
      <c r="B1039" s="798">
        <v>1037</v>
      </c>
      <c r="C1039" s="799">
        <v>14518.600000000004</v>
      </c>
      <c r="D1039" s="799">
        <v>162</v>
      </c>
      <c r="E1039" s="176">
        <f t="shared" si="96"/>
        <v>72089994.899999902</v>
      </c>
      <c r="F1039" s="176">
        <f t="shared" si="97"/>
        <v>4898471</v>
      </c>
      <c r="G1039" s="177">
        <f t="shared" si="98"/>
        <v>9879876.3000001013</v>
      </c>
      <c r="H1039" s="177">
        <f t="shared" si="99"/>
        <v>70548</v>
      </c>
      <c r="I1039" s="354">
        <f t="shared" si="100"/>
        <v>0.87946941778285848</v>
      </c>
      <c r="J1039" s="354">
        <f t="shared" si="101"/>
        <v>0.98580242901063575</v>
      </c>
    </row>
    <row r="1040" spans="1:10" x14ac:dyDescent="0.25">
      <c r="A1040" s="790"/>
      <c r="B1040" s="798">
        <v>1038</v>
      </c>
      <c r="C1040" s="799">
        <v>6227.6</v>
      </c>
      <c r="D1040" s="799">
        <v>69</v>
      </c>
      <c r="E1040" s="176">
        <f t="shared" si="96"/>
        <v>72096222.499999896</v>
      </c>
      <c r="F1040" s="176">
        <f t="shared" si="97"/>
        <v>4898540</v>
      </c>
      <c r="G1040" s="177">
        <f t="shared" si="98"/>
        <v>9873648.7000001073</v>
      </c>
      <c r="H1040" s="177">
        <f t="shared" si="99"/>
        <v>70479</v>
      </c>
      <c r="I1040" s="354">
        <f t="shared" si="100"/>
        <v>0.87954539203911664</v>
      </c>
      <c r="J1040" s="354">
        <f t="shared" si="101"/>
        <v>0.98581631505132095</v>
      </c>
    </row>
    <row r="1041" spans="1:10" x14ac:dyDescent="0.25">
      <c r="A1041" s="790"/>
      <c r="B1041" s="798">
        <v>1039</v>
      </c>
      <c r="C1041" s="799">
        <v>16623.300000000003</v>
      </c>
      <c r="D1041" s="799">
        <v>173</v>
      </c>
      <c r="E1041" s="176">
        <f t="shared" si="96"/>
        <v>72112845.799999893</v>
      </c>
      <c r="F1041" s="176">
        <f t="shared" si="97"/>
        <v>4898713</v>
      </c>
      <c r="G1041" s="177">
        <f t="shared" si="98"/>
        <v>9857025.4000001103</v>
      </c>
      <c r="H1041" s="177">
        <f t="shared" si="99"/>
        <v>70306</v>
      </c>
      <c r="I1041" s="354">
        <f t="shared" si="100"/>
        <v>0.87974818972266344</v>
      </c>
      <c r="J1041" s="354">
        <f t="shared" si="101"/>
        <v>0.98585113077651743</v>
      </c>
    </row>
    <row r="1042" spans="1:10" x14ac:dyDescent="0.25">
      <c r="A1042" s="790"/>
      <c r="B1042" s="798">
        <v>1040</v>
      </c>
      <c r="C1042" s="799">
        <v>6240.1</v>
      </c>
      <c r="D1042" s="799">
        <v>58</v>
      </c>
      <c r="E1042" s="176">
        <f t="shared" si="96"/>
        <v>72119085.899999887</v>
      </c>
      <c r="F1042" s="176">
        <f t="shared" si="97"/>
        <v>4898771</v>
      </c>
      <c r="G1042" s="177">
        <f t="shared" si="98"/>
        <v>9850785.3000001162</v>
      </c>
      <c r="H1042" s="177">
        <f t="shared" si="99"/>
        <v>70248</v>
      </c>
      <c r="I1042" s="354">
        <f t="shared" si="100"/>
        <v>0.87982431647397641</v>
      </c>
      <c r="J1042" s="354">
        <f t="shared" si="101"/>
        <v>0.98586280310057173</v>
      </c>
    </row>
    <row r="1043" spans="1:10" x14ac:dyDescent="0.25">
      <c r="A1043" s="790"/>
      <c r="B1043" s="798">
        <v>1041</v>
      </c>
      <c r="C1043" s="799">
        <v>10410.4</v>
      </c>
      <c r="D1043" s="799">
        <v>119</v>
      </c>
      <c r="E1043" s="176">
        <f t="shared" si="96"/>
        <v>72129496.299999893</v>
      </c>
      <c r="F1043" s="176">
        <f t="shared" si="97"/>
        <v>4898890</v>
      </c>
      <c r="G1043" s="177">
        <f t="shared" si="98"/>
        <v>9840374.9000001103</v>
      </c>
      <c r="H1043" s="177">
        <f t="shared" si="99"/>
        <v>70129</v>
      </c>
      <c r="I1043" s="354">
        <f t="shared" si="100"/>
        <v>0.87995131923544967</v>
      </c>
      <c r="J1043" s="354">
        <f t="shared" si="101"/>
        <v>0.98588675148957972</v>
      </c>
    </row>
    <row r="1044" spans="1:10" x14ac:dyDescent="0.25">
      <c r="A1044" s="790"/>
      <c r="B1044" s="798">
        <v>1042</v>
      </c>
      <c r="C1044" s="799">
        <v>16671.2</v>
      </c>
      <c r="D1044" s="799">
        <v>164</v>
      </c>
      <c r="E1044" s="176">
        <f t="shared" si="96"/>
        <v>72146167.499999896</v>
      </c>
      <c r="F1044" s="176">
        <f t="shared" si="97"/>
        <v>4899054</v>
      </c>
      <c r="G1044" s="177">
        <f t="shared" si="98"/>
        <v>9823703.7000001073</v>
      </c>
      <c r="H1044" s="177">
        <f t="shared" si="99"/>
        <v>69965</v>
      </c>
      <c r="I1044" s="354">
        <f t="shared" si="100"/>
        <v>0.88015470128004658</v>
      </c>
      <c r="J1044" s="354">
        <f t="shared" si="101"/>
        <v>0.98591975599207815</v>
      </c>
    </row>
    <row r="1045" spans="1:10" x14ac:dyDescent="0.25">
      <c r="A1045" s="790"/>
      <c r="B1045" s="798">
        <v>1043</v>
      </c>
      <c r="C1045" s="799">
        <v>14601.000000000002</v>
      </c>
      <c r="D1045" s="799">
        <v>163</v>
      </c>
      <c r="E1045" s="176">
        <f t="shared" si="96"/>
        <v>72160768.499999896</v>
      </c>
      <c r="F1045" s="176">
        <f t="shared" si="97"/>
        <v>4899217</v>
      </c>
      <c r="G1045" s="177">
        <f t="shared" si="98"/>
        <v>9809102.7000001073</v>
      </c>
      <c r="H1045" s="177">
        <f t="shared" si="99"/>
        <v>69802</v>
      </c>
      <c r="I1045" s="354">
        <f t="shared" si="100"/>
        <v>0.88033282770364896</v>
      </c>
      <c r="J1045" s="354">
        <f t="shared" si="101"/>
        <v>0.98595255924761005</v>
      </c>
    </row>
    <row r="1046" spans="1:10" x14ac:dyDescent="0.25">
      <c r="A1046" s="790"/>
      <c r="B1046" s="798">
        <v>1044</v>
      </c>
      <c r="C1046" s="799">
        <v>13573.699999999999</v>
      </c>
      <c r="D1046" s="799">
        <v>155</v>
      </c>
      <c r="E1046" s="176">
        <f t="shared" si="96"/>
        <v>72174342.199999899</v>
      </c>
      <c r="F1046" s="176">
        <f t="shared" si="97"/>
        <v>4899372</v>
      </c>
      <c r="G1046" s="177">
        <f t="shared" si="98"/>
        <v>9795529.0000001043</v>
      </c>
      <c r="H1046" s="177">
        <f t="shared" si="99"/>
        <v>69647</v>
      </c>
      <c r="I1046" s="354">
        <f t="shared" si="100"/>
        <v>0.88049842147366819</v>
      </c>
      <c r="J1046" s="354">
        <f t="shared" si="101"/>
        <v>0.98598375252741033</v>
      </c>
    </row>
    <row r="1047" spans="1:10" x14ac:dyDescent="0.25">
      <c r="A1047" s="790"/>
      <c r="B1047" s="798">
        <v>1045</v>
      </c>
      <c r="C1047" s="799">
        <v>15674.400000000001</v>
      </c>
      <c r="D1047" s="799">
        <v>165</v>
      </c>
      <c r="E1047" s="176">
        <f t="shared" si="96"/>
        <v>72190016.599999905</v>
      </c>
      <c r="F1047" s="176">
        <f t="shared" si="97"/>
        <v>4899537</v>
      </c>
      <c r="G1047" s="177">
        <f t="shared" si="98"/>
        <v>9779854.6000000983</v>
      </c>
      <c r="H1047" s="177">
        <f t="shared" si="99"/>
        <v>69482</v>
      </c>
      <c r="I1047" s="354">
        <f t="shared" si="100"/>
        <v>0.88068964295261576</v>
      </c>
      <c r="J1047" s="354">
        <f t="shared" si="101"/>
        <v>0.98601695827687519</v>
      </c>
    </row>
    <row r="1048" spans="1:10" x14ac:dyDescent="0.25">
      <c r="A1048" s="790"/>
      <c r="B1048" s="798">
        <v>1046</v>
      </c>
      <c r="C1048" s="799">
        <v>19873.599999999995</v>
      </c>
      <c r="D1048" s="799">
        <v>205</v>
      </c>
      <c r="E1048" s="176">
        <f t="shared" si="96"/>
        <v>72209890.199999899</v>
      </c>
      <c r="F1048" s="176">
        <f t="shared" si="97"/>
        <v>4899742</v>
      </c>
      <c r="G1048" s="177">
        <f t="shared" si="98"/>
        <v>9759981.0000001043</v>
      </c>
      <c r="H1048" s="177">
        <f t="shared" si="99"/>
        <v>69277</v>
      </c>
      <c r="I1048" s="354">
        <f t="shared" si="100"/>
        <v>0.88093209301029007</v>
      </c>
      <c r="J1048" s="354">
        <f t="shared" si="101"/>
        <v>0.98605821390499815</v>
      </c>
    </row>
    <row r="1049" spans="1:10" x14ac:dyDescent="0.25">
      <c r="A1049" s="790"/>
      <c r="B1049" s="798">
        <v>1047</v>
      </c>
      <c r="C1049" s="799">
        <v>19892.899999999998</v>
      </c>
      <c r="D1049" s="799">
        <v>225</v>
      </c>
      <c r="E1049" s="176">
        <f t="shared" ref="E1049:E1112" si="102">E1048+C1049</f>
        <v>72229783.099999905</v>
      </c>
      <c r="F1049" s="176">
        <f t="shared" ref="F1049:F1112" si="103">F1048+D1049</f>
        <v>4899967</v>
      </c>
      <c r="G1049" s="177">
        <f t="shared" ref="G1049:G1112" si="104">$E$2452-E1049</f>
        <v>9740088.1000000983</v>
      </c>
      <c r="H1049" s="177">
        <f t="shared" ref="H1049:H1112" si="105">$F$2452-F1049</f>
        <v>69052</v>
      </c>
      <c r="I1049" s="354">
        <f t="shared" si="100"/>
        <v>0.88117477852032911</v>
      </c>
      <c r="J1049" s="354">
        <f t="shared" si="101"/>
        <v>0.98610349447245016</v>
      </c>
    </row>
    <row r="1050" spans="1:10" x14ac:dyDescent="0.25">
      <c r="A1050" s="790"/>
      <c r="B1050" s="798">
        <v>1048</v>
      </c>
      <c r="C1050" s="799">
        <v>9430.6999999999989</v>
      </c>
      <c r="D1050" s="799">
        <v>94</v>
      </c>
      <c r="E1050" s="176">
        <f t="shared" si="102"/>
        <v>72239213.799999908</v>
      </c>
      <c r="F1050" s="176">
        <f t="shared" si="103"/>
        <v>4900061</v>
      </c>
      <c r="G1050" s="177">
        <f t="shared" si="104"/>
        <v>9730657.4000000954</v>
      </c>
      <c r="H1050" s="177">
        <f t="shared" si="105"/>
        <v>68958</v>
      </c>
      <c r="I1050" s="354">
        <f t="shared" si="100"/>
        <v>0.88128982932938782</v>
      </c>
      <c r="J1050" s="354">
        <f t="shared" si="101"/>
        <v>0.98612241168729686</v>
      </c>
    </row>
    <row r="1051" spans="1:10" x14ac:dyDescent="0.25">
      <c r="A1051" s="790"/>
      <c r="B1051" s="798">
        <v>1049</v>
      </c>
      <c r="C1051" s="799">
        <v>13635.9</v>
      </c>
      <c r="D1051" s="799">
        <v>150</v>
      </c>
      <c r="E1051" s="176">
        <f t="shared" si="102"/>
        <v>72252849.699999914</v>
      </c>
      <c r="F1051" s="176">
        <f t="shared" si="103"/>
        <v>4900211</v>
      </c>
      <c r="G1051" s="177">
        <f t="shared" si="104"/>
        <v>9717021.5000000894</v>
      </c>
      <c r="H1051" s="177">
        <f t="shared" si="105"/>
        <v>68808</v>
      </c>
      <c r="I1051" s="354">
        <f t="shared" si="100"/>
        <v>0.8814561819147998</v>
      </c>
      <c r="J1051" s="354">
        <f t="shared" si="101"/>
        <v>0.98615259873226491</v>
      </c>
    </row>
    <row r="1052" spans="1:10" x14ac:dyDescent="0.25">
      <c r="A1052" s="790"/>
      <c r="B1052" s="798">
        <v>1050</v>
      </c>
      <c r="C1052" s="799">
        <v>15747.500000000002</v>
      </c>
      <c r="D1052" s="799">
        <v>168</v>
      </c>
      <c r="E1052" s="176">
        <f t="shared" si="102"/>
        <v>72268597.199999914</v>
      </c>
      <c r="F1052" s="176">
        <f t="shared" si="103"/>
        <v>4900379</v>
      </c>
      <c r="G1052" s="177">
        <f t="shared" si="104"/>
        <v>9701274.0000000894</v>
      </c>
      <c r="H1052" s="177">
        <f t="shared" si="105"/>
        <v>68640</v>
      </c>
      <c r="I1052" s="354">
        <f t="shared" si="100"/>
        <v>0.88164829518482779</v>
      </c>
      <c r="J1052" s="354">
        <f t="shared" si="101"/>
        <v>0.98618640822262904</v>
      </c>
    </row>
    <row r="1053" spans="1:10" x14ac:dyDescent="0.25">
      <c r="A1053" s="790"/>
      <c r="B1053" s="798">
        <v>1051</v>
      </c>
      <c r="C1053" s="799">
        <v>15763.699999999999</v>
      </c>
      <c r="D1053" s="799">
        <v>172</v>
      </c>
      <c r="E1053" s="176">
        <f t="shared" si="102"/>
        <v>72284360.899999917</v>
      </c>
      <c r="F1053" s="176">
        <f t="shared" si="103"/>
        <v>4900551</v>
      </c>
      <c r="G1053" s="177">
        <f t="shared" si="104"/>
        <v>9685510.3000000864</v>
      </c>
      <c r="H1053" s="177">
        <f t="shared" si="105"/>
        <v>68468</v>
      </c>
      <c r="I1053" s="354">
        <f t="shared" si="100"/>
        <v>0.88184060608844672</v>
      </c>
      <c r="J1053" s="354">
        <f t="shared" si="101"/>
        <v>0.9862210227008591</v>
      </c>
    </row>
    <row r="1054" spans="1:10" x14ac:dyDescent="0.25">
      <c r="A1054" s="790"/>
      <c r="B1054" s="798">
        <v>1052</v>
      </c>
      <c r="C1054" s="799">
        <v>11571.2</v>
      </c>
      <c r="D1054" s="799">
        <v>132</v>
      </c>
      <c r="E1054" s="176">
        <f t="shared" si="102"/>
        <v>72295932.09999992</v>
      </c>
      <c r="F1054" s="176">
        <f t="shared" si="103"/>
        <v>4900683</v>
      </c>
      <c r="G1054" s="177">
        <f t="shared" si="104"/>
        <v>9673939.1000000834</v>
      </c>
      <c r="H1054" s="177">
        <f t="shared" si="105"/>
        <v>68336</v>
      </c>
      <c r="I1054" s="354">
        <f t="shared" si="100"/>
        <v>0.88198177015068824</v>
      </c>
      <c r="J1054" s="354">
        <f t="shared" si="101"/>
        <v>0.98624758730043094</v>
      </c>
    </row>
    <row r="1055" spans="1:10" x14ac:dyDescent="0.25">
      <c r="A1055" s="790"/>
      <c r="B1055" s="798">
        <v>1053</v>
      </c>
      <c r="C1055" s="799">
        <v>21057.3</v>
      </c>
      <c r="D1055" s="799">
        <v>213</v>
      </c>
      <c r="E1055" s="176">
        <f t="shared" si="102"/>
        <v>72316989.399999917</v>
      </c>
      <c r="F1055" s="176">
        <f t="shared" si="103"/>
        <v>4900896</v>
      </c>
      <c r="G1055" s="177">
        <f t="shared" si="104"/>
        <v>9652881.8000000864</v>
      </c>
      <c r="H1055" s="177">
        <f t="shared" si="105"/>
        <v>68123</v>
      </c>
      <c r="I1055" s="354">
        <f t="shared" si="100"/>
        <v>0.88223866088007119</v>
      </c>
      <c r="J1055" s="354">
        <f t="shared" si="101"/>
        <v>0.98629045290428552</v>
      </c>
    </row>
    <row r="1056" spans="1:10" x14ac:dyDescent="0.25">
      <c r="A1056" s="790"/>
      <c r="B1056" s="798">
        <v>1054</v>
      </c>
      <c r="C1056" s="799">
        <v>11592.5</v>
      </c>
      <c r="D1056" s="799">
        <v>116</v>
      </c>
      <c r="E1056" s="176">
        <f t="shared" si="102"/>
        <v>72328581.899999917</v>
      </c>
      <c r="F1056" s="176">
        <f t="shared" si="103"/>
        <v>4901012</v>
      </c>
      <c r="G1056" s="177">
        <f t="shared" si="104"/>
        <v>9641289.3000000864</v>
      </c>
      <c r="H1056" s="177">
        <f t="shared" si="105"/>
        <v>68007</v>
      </c>
      <c r="I1056" s="354">
        <f t="shared" si="100"/>
        <v>0.88238008479388597</v>
      </c>
      <c r="J1056" s="354">
        <f t="shared" si="101"/>
        <v>0.98631379755239412</v>
      </c>
    </row>
    <row r="1057" spans="1:10" x14ac:dyDescent="0.25">
      <c r="A1057" s="790"/>
      <c r="B1057" s="798">
        <v>1055</v>
      </c>
      <c r="C1057" s="799">
        <v>15823.300000000001</v>
      </c>
      <c r="D1057" s="799">
        <v>172</v>
      </c>
      <c r="E1057" s="176">
        <f t="shared" si="102"/>
        <v>72344405.199999914</v>
      </c>
      <c r="F1057" s="176">
        <f t="shared" si="103"/>
        <v>4901184</v>
      </c>
      <c r="G1057" s="177">
        <f t="shared" si="104"/>
        <v>9625466.0000000894</v>
      </c>
      <c r="H1057" s="177">
        <f t="shared" si="105"/>
        <v>67835</v>
      </c>
      <c r="I1057" s="354">
        <f t="shared" si="100"/>
        <v>0.88257312279392619</v>
      </c>
      <c r="J1057" s="354">
        <f t="shared" si="101"/>
        <v>0.98634841203062418</v>
      </c>
    </row>
    <row r="1058" spans="1:10" x14ac:dyDescent="0.25">
      <c r="A1058" s="790"/>
      <c r="B1058" s="798">
        <v>1056</v>
      </c>
      <c r="C1058" s="799">
        <v>12671.8</v>
      </c>
      <c r="D1058" s="799">
        <v>135</v>
      </c>
      <c r="E1058" s="176">
        <f t="shared" si="102"/>
        <v>72357076.999999911</v>
      </c>
      <c r="F1058" s="176">
        <f t="shared" si="103"/>
        <v>4901319</v>
      </c>
      <c r="G1058" s="177">
        <f t="shared" si="104"/>
        <v>9612794.2000000924</v>
      </c>
      <c r="H1058" s="177">
        <f t="shared" si="105"/>
        <v>67700</v>
      </c>
      <c r="I1058" s="354">
        <f t="shared" si="100"/>
        <v>0.88272771374075198</v>
      </c>
      <c r="J1058" s="354">
        <f t="shared" si="101"/>
        <v>0.98637558037109541</v>
      </c>
    </row>
    <row r="1059" spans="1:10" x14ac:dyDescent="0.25">
      <c r="A1059" s="790"/>
      <c r="B1059" s="798">
        <v>1057</v>
      </c>
      <c r="C1059" s="799">
        <v>14797.8</v>
      </c>
      <c r="D1059" s="799">
        <v>154</v>
      </c>
      <c r="E1059" s="176">
        <f t="shared" si="102"/>
        <v>72371874.799999908</v>
      </c>
      <c r="F1059" s="176">
        <f t="shared" si="103"/>
        <v>4901473</v>
      </c>
      <c r="G1059" s="177">
        <f t="shared" si="104"/>
        <v>9597996.4000000954</v>
      </c>
      <c r="H1059" s="177">
        <f t="shared" si="105"/>
        <v>67546</v>
      </c>
      <c r="I1059" s="354">
        <f t="shared" si="100"/>
        <v>0.8829082410464969</v>
      </c>
      <c r="J1059" s="354">
        <f t="shared" si="101"/>
        <v>0.98640657240392926</v>
      </c>
    </row>
    <row r="1060" spans="1:10" x14ac:dyDescent="0.25">
      <c r="A1060" s="790"/>
      <c r="B1060" s="798">
        <v>1058</v>
      </c>
      <c r="C1060" s="799">
        <v>9521.9</v>
      </c>
      <c r="D1060" s="799">
        <v>108</v>
      </c>
      <c r="E1060" s="176">
        <f t="shared" si="102"/>
        <v>72381396.699999914</v>
      </c>
      <c r="F1060" s="176">
        <f t="shared" si="103"/>
        <v>4901581</v>
      </c>
      <c r="G1060" s="177">
        <f t="shared" si="104"/>
        <v>9588474.5000000894</v>
      </c>
      <c r="H1060" s="177">
        <f t="shared" si="105"/>
        <v>67438</v>
      </c>
      <c r="I1060" s="354">
        <f t="shared" si="100"/>
        <v>0.8830244044594755</v>
      </c>
      <c r="J1060" s="354">
        <f t="shared" si="101"/>
        <v>0.98642830707630624</v>
      </c>
    </row>
    <row r="1061" spans="1:10" x14ac:dyDescent="0.25">
      <c r="A1061" s="790"/>
      <c r="B1061" s="798">
        <v>1059</v>
      </c>
      <c r="C1061" s="799">
        <v>22236.400000000001</v>
      </c>
      <c r="D1061" s="799">
        <v>232</v>
      </c>
      <c r="E1061" s="176">
        <f t="shared" si="102"/>
        <v>72403633.09999992</v>
      </c>
      <c r="F1061" s="176">
        <f t="shared" si="103"/>
        <v>4901813</v>
      </c>
      <c r="G1061" s="177">
        <f t="shared" si="104"/>
        <v>9566238.1000000834</v>
      </c>
      <c r="H1061" s="177">
        <f t="shared" si="105"/>
        <v>67206</v>
      </c>
      <c r="I1061" s="354">
        <f t="shared" si="100"/>
        <v>0.8832956797423871</v>
      </c>
      <c r="J1061" s="354">
        <f t="shared" si="101"/>
        <v>0.98647499637252345</v>
      </c>
    </row>
    <row r="1062" spans="1:10" x14ac:dyDescent="0.25">
      <c r="A1062" s="790"/>
      <c r="B1062" s="798">
        <v>1060</v>
      </c>
      <c r="C1062" s="799">
        <v>11657.900000000001</v>
      </c>
      <c r="D1062" s="799">
        <v>132</v>
      </c>
      <c r="E1062" s="176">
        <f t="shared" si="102"/>
        <v>72415290.999999925</v>
      </c>
      <c r="F1062" s="176">
        <f t="shared" si="103"/>
        <v>4901945</v>
      </c>
      <c r="G1062" s="177">
        <f t="shared" si="104"/>
        <v>9554580.2000000775</v>
      </c>
      <c r="H1062" s="177">
        <f t="shared" si="105"/>
        <v>67074</v>
      </c>
      <c r="I1062" s="354">
        <f t="shared" si="100"/>
        <v>0.88343790151032864</v>
      </c>
      <c r="J1062" s="354">
        <f t="shared" si="101"/>
        <v>0.98650156097209529</v>
      </c>
    </row>
    <row r="1063" spans="1:10" x14ac:dyDescent="0.25">
      <c r="A1063" s="790"/>
      <c r="B1063" s="798">
        <v>1061</v>
      </c>
      <c r="C1063" s="799">
        <v>11668.799999999997</v>
      </c>
      <c r="D1063" s="799">
        <v>120</v>
      </c>
      <c r="E1063" s="176">
        <f t="shared" si="102"/>
        <v>72426959.799999923</v>
      </c>
      <c r="F1063" s="176">
        <f t="shared" si="103"/>
        <v>4902065</v>
      </c>
      <c r="G1063" s="177">
        <f t="shared" si="104"/>
        <v>9542911.4000000805</v>
      </c>
      <c r="H1063" s="177">
        <f t="shared" si="105"/>
        <v>66954</v>
      </c>
      <c r="I1063" s="354">
        <f t="shared" si="100"/>
        <v>0.88358025625395786</v>
      </c>
      <c r="J1063" s="354">
        <f t="shared" si="101"/>
        <v>0.98652571060806971</v>
      </c>
    </row>
    <row r="1064" spans="1:10" x14ac:dyDescent="0.25">
      <c r="A1064" s="790"/>
      <c r="B1064" s="798">
        <v>1062</v>
      </c>
      <c r="C1064" s="799">
        <v>19115.300000000003</v>
      </c>
      <c r="D1064" s="799">
        <v>204</v>
      </c>
      <c r="E1064" s="176">
        <f t="shared" si="102"/>
        <v>72446075.09999992</v>
      </c>
      <c r="F1064" s="176">
        <f t="shared" si="103"/>
        <v>4902269</v>
      </c>
      <c r="G1064" s="177">
        <f t="shared" si="104"/>
        <v>9523796.1000000834</v>
      </c>
      <c r="H1064" s="177">
        <f t="shared" si="105"/>
        <v>66750</v>
      </c>
      <c r="I1064" s="354">
        <f t="shared" si="100"/>
        <v>0.88381345535162825</v>
      </c>
      <c r="J1064" s="354">
        <f t="shared" si="101"/>
        <v>0.98656676498922624</v>
      </c>
    </row>
    <row r="1065" spans="1:10" x14ac:dyDescent="0.25">
      <c r="A1065" s="790"/>
      <c r="B1065" s="798">
        <v>1063</v>
      </c>
      <c r="C1065" s="799">
        <v>14882.200000000003</v>
      </c>
      <c r="D1065" s="799">
        <v>155</v>
      </c>
      <c r="E1065" s="176">
        <f t="shared" si="102"/>
        <v>72460957.299999923</v>
      </c>
      <c r="F1065" s="176">
        <f t="shared" si="103"/>
        <v>4902424</v>
      </c>
      <c r="G1065" s="177">
        <f t="shared" si="104"/>
        <v>9508913.9000000805</v>
      </c>
      <c r="H1065" s="177">
        <f t="shared" si="105"/>
        <v>66595</v>
      </c>
      <c r="I1065" s="354">
        <f t="shared" si="100"/>
        <v>0.88399501230398325</v>
      </c>
      <c r="J1065" s="354">
        <f t="shared" si="101"/>
        <v>0.98659795826902652</v>
      </c>
    </row>
    <row r="1066" spans="1:10" x14ac:dyDescent="0.25">
      <c r="A1066" s="790"/>
      <c r="B1066" s="798">
        <v>1064</v>
      </c>
      <c r="C1066" s="799">
        <v>10639.9</v>
      </c>
      <c r="D1066" s="799">
        <v>102</v>
      </c>
      <c r="E1066" s="176">
        <f t="shared" si="102"/>
        <v>72471597.199999928</v>
      </c>
      <c r="F1066" s="176">
        <f t="shared" si="103"/>
        <v>4902526</v>
      </c>
      <c r="G1066" s="177">
        <f t="shared" si="104"/>
        <v>9498274.0000000745</v>
      </c>
      <c r="H1066" s="177">
        <f t="shared" si="105"/>
        <v>66493</v>
      </c>
      <c r="I1066" s="354">
        <f t="shared" si="100"/>
        <v>0.88412481487466243</v>
      </c>
      <c r="J1066" s="354">
        <f t="shared" si="101"/>
        <v>0.98661848545960484</v>
      </c>
    </row>
    <row r="1067" spans="1:10" x14ac:dyDescent="0.25">
      <c r="A1067" s="790"/>
      <c r="B1067" s="798">
        <v>1065</v>
      </c>
      <c r="C1067" s="799">
        <v>13845.9</v>
      </c>
      <c r="D1067" s="799">
        <v>156</v>
      </c>
      <c r="E1067" s="176">
        <f t="shared" si="102"/>
        <v>72485443.099999934</v>
      </c>
      <c r="F1067" s="176">
        <f t="shared" si="103"/>
        <v>4902682</v>
      </c>
      <c r="G1067" s="177">
        <f t="shared" si="104"/>
        <v>9484428.1000000685</v>
      </c>
      <c r="H1067" s="177">
        <f t="shared" si="105"/>
        <v>66337</v>
      </c>
      <c r="I1067" s="354">
        <f t="shared" si="100"/>
        <v>0.88429372937699491</v>
      </c>
      <c r="J1067" s="354">
        <f t="shared" si="101"/>
        <v>0.98664987998637155</v>
      </c>
    </row>
    <row r="1068" spans="1:10" x14ac:dyDescent="0.25">
      <c r="A1068" s="790"/>
      <c r="B1068" s="798">
        <v>1066</v>
      </c>
      <c r="C1068" s="799">
        <v>19188.399999999998</v>
      </c>
      <c r="D1068" s="799">
        <v>213</v>
      </c>
      <c r="E1068" s="176">
        <f t="shared" si="102"/>
        <v>72504631.49999994</v>
      </c>
      <c r="F1068" s="176">
        <f t="shared" si="103"/>
        <v>4902895</v>
      </c>
      <c r="G1068" s="177">
        <f t="shared" si="104"/>
        <v>9465239.7000000626</v>
      </c>
      <c r="H1068" s="177">
        <f t="shared" si="105"/>
        <v>66124</v>
      </c>
      <c r="I1068" s="354">
        <f t="shared" si="100"/>
        <v>0.88452782026574583</v>
      </c>
      <c r="J1068" s="354">
        <f t="shared" si="101"/>
        <v>0.98669274559022613</v>
      </c>
    </row>
    <row r="1069" spans="1:10" x14ac:dyDescent="0.25">
      <c r="A1069" s="790"/>
      <c r="B1069" s="798">
        <v>1067</v>
      </c>
      <c r="C1069" s="799">
        <v>18140.5</v>
      </c>
      <c r="D1069" s="799">
        <v>204</v>
      </c>
      <c r="E1069" s="176">
        <f t="shared" si="102"/>
        <v>72522771.99999994</v>
      </c>
      <c r="F1069" s="176">
        <f t="shared" si="103"/>
        <v>4903099</v>
      </c>
      <c r="G1069" s="177">
        <f t="shared" si="104"/>
        <v>9447099.2000000626</v>
      </c>
      <c r="H1069" s="177">
        <f t="shared" si="105"/>
        <v>65920</v>
      </c>
      <c r="I1069" s="354">
        <f t="shared" si="100"/>
        <v>0.88474912718906329</v>
      </c>
      <c r="J1069" s="354">
        <f t="shared" si="101"/>
        <v>0.98673379997138266</v>
      </c>
    </row>
    <row r="1070" spans="1:10" x14ac:dyDescent="0.25">
      <c r="A1070" s="790"/>
      <c r="B1070" s="798">
        <v>1068</v>
      </c>
      <c r="C1070" s="799">
        <v>8543.6</v>
      </c>
      <c r="D1070" s="799">
        <v>96</v>
      </c>
      <c r="E1070" s="176">
        <f t="shared" si="102"/>
        <v>72531315.599999934</v>
      </c>
      <c r="F1070" s="176">
        <f t="shared" si="103"/>
        <v>4903195</v>
      </c>
      <c r="G1070" s="177">
        <f t="shared" si="104"/>
        <v>9438555.6000000685</v>
      </c>
      <c r="H1070" s="177">
        <f t="shared" si="105"/>
        <v>65824</v>
      </c>
      <c r="I1070" s="354">
        <f t="shared" si="100"/>
        <v>0.88485335572907342</v>
      </c>
      <c r="J1070" s="354">
        <f t="shared" si="101"/>
        <v>0.98675311968016222</v>
      </c>
    </row>
    <row r="1071" spans="1:10" x14ac:dyDescent="0.25">
      <c r="A1071" s="790"/>
      <c r="B1071" s="798">
        <v>1069</v>
      </c>
      <c r="C1071" s="799">
        <v>16034.2</v>
      </c>
      <c r="D1071" s="799">
        <v>174</v>
      </c>
      <c r="E1071" s="176">
        <f t="shared" si="102"/>
        <v>72547349.799999937</v>
      </c>
      <c r="F1071" s="176">
        <f t="shared" si="103"/>
        <v>4903369</v>
      </c>
      <c r="G1071" s="177">
        <f t="shared" si="104"/>
        <v>9422521.4000000656</v>
      </c>
      <c r="H1071" s="177">
        <f t="shared" si="105"/>
        <v>65650</v>
      </c>
      <c r="I1071" s="354">
        <f t="shared" si="100"/>
        <v>0.88504896662567811</v>
      </c>
      <c r="J1071" s="354">
        <f t="shared" si="101"/>
        <v>0.98678813665232512</v>
      </c>
    </row>
    <row r="1072" spans="1:10" x14ac:dyDescent="0.25">
      <c r="A1072" s="790"/>
      <c r="B1072" s="798">
        <v>1070</v>
      </c>
      <c r="C1072" s="799">
        <v>21396.3</v>
      </c>
      <c r="D1072" s="799">
        <v>226</v>
      </c>
      <c r="E1072" s="176">
        <f t="shared" si="102"/>
        <v>72568746.099999934</v>
      </c>
      <c r="F1072" s="176">
        <f t="shared" si="103"/>
        <v>4903595</v>
      </c>
      <c r="G1072" s="177">
        <f t="shared" si="104"/>
        <v>9401125.1000000685</v>
      </c>
      <c r="H1072" s="177">
        <f t="shared" si="105"/>
        <v>65424</v>
      </c>
      <c r="I1072" s="354">
        <f t="shared" si="100"/>
        <v>0.88530999302094704</v>
      </c>
      <c r="J1072" s="354">
        <f t="shared" si="101"/>
        <v>0.98683361846674367</v>
      </c>
    </row>
    <row r="1073" spans="1:10" x14ac:dyDescent="0.25">
      <c r="A1073" s="790"/>
      <c r="B1073" s="798">
        <v>1071</v>
      </c>
      <c r="C1073" s="799">
        <v>12853.4</v>
      </c>
      <c r="D1073" s="799">
        <v>138</v>
      </c>
      <c r="E1073" s="176">
        <f t="shared" si="102"/>
        <v>72581599.49999994</v>
      </c>
      <c r="F1073" s="176">
        <f t="shared" si="103"/>
        <v>4903733</v>
      </c>
      <c r="G1073" s="177">
        <f t="shared" si="104"/>
        <v>9388271.7000000626</v>
      </c>
      <c r="H1073" s="177">
        <f t="shared" si="105"/>
        <v>65286</v>
      </c>
      <c r="I1073" s="354">
        <f t="shared" si="100"/>
        <v>0.88546679941592898</v>
      </c>
      <c r="J1073" s="354">
        <f t="shared" si="101"/>
        <v>0.98686139054811417</v>
      </c>
    </row>
    <row r="1074" spans="1:10" x14ac:dyDescent="0.25">
      <c r="A1074" s="790"/>
      <c r="B1074" s="798">
        <v>1072</v>
      </c>
      <c r="C1074" s="799">
        <v>16081</v>
      </c>
      <c r="D1074" s="799">
        <v>162</v>
      </c>
      <c r="E1074" s="176">
        <f t="shared" si="102"/>
        <v>72597680.49999994</v>
      </c>
      <c r="F1074" s="176">
        <f t="shared" si="103"/>
        <v>4903895</v>
      </c>
      <c r="G1074" s="177">
        <f t="shared" si="104"/>
        <v>9372190.7000000626</v>
      </c>
      <c r="H1074" s="177">
        <f t="shared" si="105"/>
        <v>65124</v>
      </c>
      <c r="I1074" s="354">
        <f t="shared" si="100"/>
        <v>0.88566298125401888</v>
      </c>
      <c r="J1074" s="354">
        <f t="shared" si="101"/>
        <v>0.98689399255667964</v>
      </c>
    </row>
    <row r="1075" spans="1:10" x14ac:dyDescent="0.25">
      <c r="A1075" s="790"/>
      <c r="B1075" s="798">
        <v>1073</v>
      </c>
      <c r="C1075" s="799">
        <v>13948.299999999997</v>
      </c>
      <c r="D1075" s="799">
        <v>144</v>
      </c>
      <c r="E1075" s="176">
        <f t="shared" si="102"/>
        <v>72611628.799999937</v>
      </c>
      <c r="F1075" s="176">
        <f t="shared" si="103"/>
        <v>4904039</v>
      </c>
      <c r="G1075" s="177">
        <f t="shared" si="104"/>
        <v>9358242.4000000656</v>
      </c>
      <c r="H1075" s="177">
        <f t="shared" si="105"/>
        <v>64980</v>
      </c>
      <c r="I1075" s="354">
        <f t="shared" si="100"/>
        <v>0.88583314499584009</v>
      </c>
      <c r="J1075" s="354">
        <f t="shared" si="101"/>
        <v>0.98692297211984903</v>
      </c>
    </row>
    <row r="1076" spans="1:10" x14ac:dyDescent="0.25">
      <c r="A1076" s="790"/>
      <c r="B1076" s="798">
        <v>1074</v>
      </c>
      <c r="C1076" s="799">
        <v>12887</v>
      </c>
      <c r="D1076" s="799">
        <v>128</v>
      </c>
      <c r="E1076" s="176">
        <f t="shared" si="102"/>
        <v>72624515.799999937</v>
      </c>
      <c r="F1076" s="176">
        <f t="shared" si="103"/>
        <v>4904167</v>
      </c>
      <c r="G1076" s="177">
        <f t="shared" si="104"/>
        <v>9345355.4000000656</v>
      </c>
      <c r="H1076" s="177">
        <f t="shared" si="105"/>
        <v>64852</v>
      </c>
      <c r="I1076" s="354">
        <f t="shared" si="100"/>
        <v>0.88599036129752917</v>
      </c>
      <c r="J1076" s="354">
        <f t="shared" si="101"/>
        <v>0.98694873173155506</v>
      </c>
    </row>
    <row r="1077" spans="1:10" x14ac:dyDescent="0.25">
      <c r="A1077" s="790"/>
      <c r="B1077" s="798">
        <v>1075</v>
      </c>
      <c r="C1077" s="799">
        <v>13973.800000000001</v>
      </c>
      <c r="D1077" s="799">
        <v>150</v>
      </c>
      <c r="E1077" s="176">
        <f t="shared" si="102"/>
        <v>72638489.599999934</v>
      </c>
      <c r="F1077" s="176">
        <f t="shared" si="103"/>
        <v>4904317</v>
      </c>
      <c r="G1077" s="177">
        <f t="shared" si="104"/>
        <v>9331381.6000000685</v>
      </c>
      <c r="H1077" s="177">
        <f t="shared" si="105"/>
        <v>64702</v>
      </c>
      <c r="I1077" s="354">
        <f t="shared" si="100"/>
        <v>0.88616083612926222</v>
      </c>
      <c r="J1077" s="354">
        <f t="shared" si="101"/>
        <v>0.98697891877652311</v>
      </c>
    </row>
    <row r="1078" spans="1:10" x14ac:dyDescent="0.25">
      <c r="A1078" s="790"/>
      <c r="B1078" s="798">
        <v>1076</v>
      </c>
      <c r="C1078" s="799">
        <v>15063.599999999999</v>
      </c>
      <c r="D1078" s="799">
        <v>168</v>
      </c>
      <c r="E1078" s="176">
        <f t="shared" si="102"/>
        <v>72653553.199999928</v>
      </c>
      <c r="F1078" s="176">
        <f t="shared" si="103"/>
        <v>4904485</v>
      </c>
      <c r="G1078" s="177">
        <f t="shared" si="104"/>
        <v>9316318.0000000745</v>
      </c>
      <c r="H1078" s="177">
        <f t="shared" si="105"/>
        <v>64534</v>
      </c>
      <c r="I1078" s="354">
        <f t="shared" si="100"/>
        <v>0.88634460608985222</v>
      </c>
      <c r="J1078" s="354">
        <f t="shared" si="101"/>
        <v>0.98701272826688724</v>
      </c>
    </row>
    <row r="1079" spans="1:10" x14ac:dyDescent="0.25">
      <c r="A1079" s="790"/>
      <c r="B1079" s="798">
        <v>1077</v>
      </c>
      <c r="C1079" s="799">
        <v>9693.8000000000011</v>
      </c>
      <c r="D1079" s="799">
        <v>108</v>
      </c>
      <c r="E1079" s="176">
        <f t="shared" si="102"/>
        <v>72663246.999999925</v>
      </c>
      <c r="F1079" s="176">
        <f t="shared" si="103"/>
        <v>4904593</v>
      </c>
      <c r="G1079" s="177">
        <f t="shared" si="104"/>
        <v>9306624.2000000775</v>
      </c>
      <c r="H1079" s="177">
        <f t="shared" si="105"/>
        <v>64426</v>
      </c>
      <c r="I1079" s="354">
        <f t="shared" si="100"/>
        <v>0.88646286661482421</v>
      </c>
      <c r="J1079" s="354">
        <f t="shared" si="101"/>
        <v>0.98703446293926422</v>
      </c>
    </row>
    <row r="1080" spans="1:10" x14ac:dyDescent="0.25">
      <c r="A1080" s="790"/>
      <c r="B1080" s="798">
        <v>1078</v>
      </c>
      <c r="C1080" s="799">
        <v>11858</v>
      </c>
      <c r="D1080" s="799">
        <v>122</v>
      </c>
      <c r="E1080" s="176">
        <f t="shared" si="102"/>
        <v>72675104.999999925</v>
      </c>
      <c r="F1080" s="176">
        <f t="shared" si="103"/>
        <v>4904715</v>
      </c>
      <c r="G1080" s="177">
        <f t="shared" si="104"/>
        <v>9294766.2000000775</v>
      </c>
      <c r="H1080" s="177">
        <f t="shared" si="105"/>
        <v>64304</v>
      </c>
      <c r="I1080" s="354">
        <f t="shared" si="100"/>
        <v>0.88660752952360289</v>
      </c>
      <c r="J1080" s="354">
        <f t="shared" si="101"/>
        <v>0.9870590150691716</v>
      </c>
    </row>
    <row r="1081" spans="1:10" x14ac:dyDescent="0.25">
      <c r="A1081" s="790"/>
      <c r="B1081" s="798">
        <v>1079</v>
      </c>
      <c r="C1081" s="799">
        <v>18343.2</v>
      </c>
      <c r="D1081" s="799">
        <v>202</v>
      </c>
      <c r="E1081" s="176">
        <f t="shared" si="102"/>
        <v>72693448.199999928</v>
      </c>
      <c r="F1081" s="176">
        <f t="shared" si="103"/>
        <v>4904917</v>
      </c>
      <c r="G1081" s="177">
        <f t="shared" si="104"/>
        <v>9276423.0000000745</v>
      </c>
      <c r="H1081" s="177">
        <f t="shared" si="105"/>
        <v>64102</v>
      </c>
      <c r="I1081" s="354">
        <f t="shared" si="100"/>
        <v>0.88683130930672882</v>
      </c>
      <c r="J1081" s="354">
        <f t="shared" si="101"/>
        <v>0.98709966695639517</v>
      </c>
    </row>
    <row r="1082" spans="1:10" x14ac:dyDescent="0.25">
      <c r="A1082" s="790"/>
      <c r="B1082" s="798">
        <v>1080</v>
      </c>
      <c r="C1082" s="799">
        <v>7559.7</v>
      </c>
      <c r="D1082" s="799">
        <v>69</v>
      </c>
      <c r="E1082" s="176">
        <f t="shared" si="102"/>
        <v>72701007.899999931</v>
      </c>
      <c r="F1082" s="176">
        <f t="shared" si="103"/>
        <v>4904986</v>
      </c>
      <c r="G1082" s="177">
        <f t="shared" si="104"/>
        <v>9268863.3000000715</v>
      </c>
      <c r="H1082" s="177">
        <f t="shared" si="105"/>
        <v>64033</v>
      </c>
      <c r="I1082" s="354">
        <f t="shared" si="100"/>
        <v>0.88692353465598628</v>
      </c>
      <c r="J1082" s="354">
        <f t="shared" si="101"/>
        <v>0.98711355299708048</v>
      </c>
    </row>
    <row r="1083" spans="1:10" x14ac:dyDescent="0.25">
      <c r="A1083" s="790"/>
      <c r="B1083" s="798">
        <v>1081</v>
      </c>
      <c r="C1083" s="799">
        <v>9727.5999999999985</v>
      </c>
      <c r="D1083" s="799">
        <v>104</v>
      </c>
      <c r="E1083" s="176">
        <f t="shared" si="102"/>
        <v>72710735.499999925</v>
      </c>
      <c r="F1083" s="176">
        <f t="shared" si="103"/>
        <v>4905090</v>
      </c>
      <c r="G1083" s="177">
        <f t="shared" si="104"/>
        <v>9259135.7000000775</v>
      </c>
      <c r="H1083" s="177">
        <f t="shared" si="105"/>
        <v>63929</v>
      </c>
      <c r="I1083" s="354">
        <f t="shared" si="100"/>
        <v>0.88704220752758633</v>
      </c>
      <c r="J1083" s="354">
        <f t="shared" si="101"/>
        <v>0.98713448268159165</v>
      </c>
    </row>
    <row r="1084" spans="1:10" x14ac:dyDescent="0.25">
      <c r="A1084" s="790"/>
      <c r="B1084" s="798">
        <v>1082</v>
      </c>
      <c r="C1084" s="799">
        <v>9736.2000000000007</v>
      </c>
      <c r="D1084" s="799">
        <v>105</v>
      </c>
      <c r="E1084" s="176">
        <f t="shared" si="102"/>
        <v>72720471.699999928</v>
      </c>
      <c r="F1084" s="176">
        <f t="shared" si="103"/>
        <v>4905195</v>
      </c>
      <c r="G1084" s="177">
        <f t="shared" si="104"/>
        <v>9249399.5000000745</v>
      </c>
      <c r="H1084" s="177">
        <f t="shared" si="105"/>
        <v>63824</v>
      </c>
      <c r="I1084" s="354">
        <f t="shared" si="100"/>
        <v>0.88716098531578425</v>
      </c>
      <c r="J1084" s="354">
        <f t="shared" si="101"/>
        <v>0.98715561361306925</v>
      </c>
    </row>
    <row r="1085" spans="1:10" x14ac:dyDescent="0.25">
      <c r="A1085" s="790"/>
      <c r="B1085" s="798">
        <v>1083</v>
      </c>
      <c r="C1085" s="799">
        <v>11911.5</v>
      </c>
      <c r="D1085" s="799">
        <v>129</v>
      </c>
      <c r="E1085" s="176">
        <f t="shared" si="102"/>
        <v>72732383.199999928</v>
      </c>
      <c r="F1085" s="176">
        <f t="shared" si="103"/>
        <v>4905324</v>
      </c>
      <c r="G1085" s="177">
        <f t="shared" si="104"/>
        <v>9237488.0000000745</v>
      </c>
      <c r="H1085" s="177">
        <f t="shared" si="105"/>
        <v>63695</v>
      </c>
      <c r="I1085" s="354">
        <f t="shared" si="100"/>
        <v>0.88730630090339735</v>
      </c>
      <c r="J1085" s="354">
        <f t="shared" si="101"/>
        <v>0.98718157447174182</v>
      </c>
    </row>
    <row r="1086" spans="1:10" x14ac:dyDescent="0.25">
      <c r="A1086" s="790"/>
      <c r="B1086" s="798">
        <v>1084</v>
      </c>
      <c r="C1086" s="799">
        <v>10838.8</v>
      </c>
      <c r="D1086" s="799">
        <v>116</v>
      </c>
      <c r="E1086" s="176">
        <f t="shared" si="102"/>
        <v>72743221.999999925</v>
      </c>
      <c r="F1086" s="176">
        <f t="shared" si="103"/>
        <v>4905440</v>
      </c>
      <c r="G1086" s="177">
        <f t="shared" si="104"/>
        <v>9226649.2000000775</v>
      </c>
      <c r="H1086" s="177">
        <f t="shared" si="105"/>
        <v>63579</v>
      </c>
      <c r="I1086" s="354">
        <f t="shared" si="100"/>
        <v>0.88743852997538841</v>
      </c>
      <c r="J1086" s="354">
        <f t="shared" si="101"/>
        <v>0.98720491911985042</v>
      </c>
    </row>
    <row r="1087" spans="1:10" x14ac:dyDescent="0.25">
      <c r="A1087" s="790"/>
      <c r="B1087" s="798">
        <v>1085</v>
      </c>
      <c r="C1087" s="799">
        <v>13019.6</v>
      </c>
      <c r="D1087" s="799">
        <v>120</v>
      </c>
      <c r="E1087" s="176">
        <f t="shared" si="102"/>
        <v>72756241.59999992</v>
      </c>
      <c r="F1087" s="176">
        <f t="shared" si="103"/>
        <v>4905560</v>
      </c>
      <c r="G1087" s="177">
        <f t="shared" si="104"/>
        <v>9213629.6000000834</v>
      </c>
      <c r="H1087" s="177">
        <f t="shared" si="105"/>
        <v>63459</v>
      </c>
      <c r="I1087" s="354">
        <f t="shared" si="100"/>
        <v>0.88759736394461863</v>
      </c>
      <c r="J1087" s="354">
        <f t="shared" si="101"/>
        <v>0.98722906875582483</v>
      </c>
    </row>
    <row r="1088" spans="1:10" x14ac:dyDescent="0.25">
      <c r="A1088" s="793"/>
      <c r="B1088" s="330">
        <v>1086</v>
      </c>
      <c r="C1088" s="329">
        <v>8687.4</v>
      </c>
      <c r="D1088" s="329">
        <v>83</v>
      </c>
      <c r="E1088" s="176">
        <f t="shared" si="102"/>
        <v>72764928.999999925</v>
      </c>
      <c r="F1088" s="176">
        <f t="shared" si="103"/>
        <v>4905643</v>
      </c>
      <c r="G1088" s="177">
        <f t="shared" si="104"/>
        <v>9204942.2000000775</v>
      </c>
      <c r="H1088" s="177">
        <f t="shared" si="105"/>
        <v>63376</v>
      </c>
      <c r="I1088" s="354">
        <f t="shared" si="100"/>
        <v>0.88770334678773932</v>
      </c>
      <c r="J1088" s="354">
        <f t="shared" si="101"/>
        <v>0.98724577225404053</v>
      </c>
    </row>
    <row r="1089" spans="1:10" x14ac:dyDescent="0.25">
      <c r="A1089" s="793"/>
      <c r="B1089" s="330">
        <v>1087</v>
      </c>
      <c r="C1089" s="329">
        <v>14130.7</v>
      </c>
      <c r="D1089" s="329">
        <v>131</v>
      </c>
      <c r="E1089" s="176">
        <f t="shared" si="102"/>
        <v>72779059.699999928</v>
      </c>
      <c r="F1089" s="176">
        <f t="shared" si="103"/>
        <v>4905774</v>
      </c>
      <c r="G1089" s="177">
        <f t="shared" si="104"/>
        <v>9190811.5000000745</v>
      </c>
      <c r="H1089" s="177">
        <f t="shared" si="105"/>
        <v>63245</v>
      </c>
      <c r="I1089" s="354">
        <f t="shared" si="100"/>
        <v>0.88787573573740008</v>
      </c>
      <c r="J1089" s="354">
        <f t="shared" si="101"/>
        <v>0.98727213560664595</v>
      </c>
    </row>
    <row r="1090" spans="1:10" x14ac:dyDescent="0.25">
      <c r="A1090" s="793"/>
      <c r="B1090" s="330">
        <v>1088</v>
      </c>
      <c r="C1090" s="329">
        <v>6528</v>
      </c>
      <c r="D1090" s="329">
        <v>62</v>
      </c>
      <c r="E1090" s="176">
        <f t="shared" si="102"/>
        <v>72785587.699999928</v>
      </c>
      <c r="F1090" s="176">
        <f t="shared" si="103"/>
        <v>4905836</v>
      </c>
      <c r="G1090" s="177">
        <f t="shared" si="104"/>
        <v>9184283.5000000745</v>
      </c>
      <c r="H1090" s="177">
        <f t="shared" si="105"/>
        <v>63183</v>
      </c>
      <c r="I1090" s="354">
        <f t="shared" si="100"/>
        <v>0.88795537475481512</v>
      </c>
      <c r="J1090" s="354">
        <f t="shared" si="101"/>
        <v>0.98728461291856606</v>
      </c>
    </row>
    <row r="1091" spans="1:10" x14ac:dyDescent="0.25">
      <c r="A1091" s="793"/>
      <c r="B1091" s="330">
        <v>1089</v>
      </c>
      <c r="C1091" s="329">
        <v>17422.999999999996</v>
      </c>
      <c r="D1091" s="329">
        <v>187</v>
      </c>
      <c r="E1091" s="176">
        <f t="shared" si="102"/>
        <v>72803010.699999928</v>
      </c>
      <c r="F1091" s="176">
        <f t="shared" si="103"/>
        <v>4906023</v>
      </c>
      <c r="G1091" s="177">
        <f t="shared" si="104"/>
        <v>9166860.5000000745</v>
      </c>
      <c r="H1091" s="177">
        <f t="shared" si="105"/>
        <v>62996</v>
      </c>
      <c r="I1091" s="354">
        <f t="shared" ref="I1091:I1154" si="106">E1091/$E$2452</f>
        <v>0.88816792846198744</v>
      </c>
      <c r="J1091" s="354">
        <f t="shared" ref="J1091:J1154" si="107">F1091/$F$2452</f>
        <v>0.98732224610129282</v>
      </c>
    </row>
    <row r="1092" spans="1:10" x14ac:dyDescent="0.25">
      <c r="A1092" s="793"/>
      <c r="B1092" s="330">
        <v>1090</v>
      </c>
      <c r="C1092" s="329">
        <v>19620.300000000003</v>
      </c>
      <c r="D1092" s="329">
        <v>210</v>
      </c>
      <c r="E1092" s="176">
        <f t="shared" si="102"/>
        <v>72822630.999999925</v>
      </c>
      <c r="F1092" s="176">
        <f t="shared" si="103"/>
        <v>4906233</v>
      </c>
      <c r="G1092" s="177">
        <f t="shared" si="104"/>
        <v>9147240.2000000775</v>
      </c>
      <c r="H1092" s="177">
        <f t="shared" si="105"/>
        <v>62786</v>
      </c>
      <c r="I1092" s="354">
        <f t="shared" si="106"/>
        <v>0.88840728835987148</v>
      </c>
      <c r="J1092" s="354">
        <f t="shared" si="107"/>
        <v>0.98736450796424813</v>
      </c>
    </row>
    <row r="1093" spans="1:10" x14ac:dyDescent="0.25">
      <c r="A1093" s="793"/>
      <c r="B1093" s="330">
        <v>1091</v>
      </c>
      <c r="C1093" s="329">
        <v>7636.2000000000007</v>
      </c>
      <c r="D1093" s="329">
        <v>83</v>
      </c>
      <c r="E1093" s="176">
        <f t="shared" si="102"/>
        <v>72830267.199999928</v>
      </c>
      <c r="F1093" s="176">
        <f t="shared" si="103"/>
        <v>4906316</v>
      </c>
      <c r="G1093" s="177">
        <f t="shared" si="104"/>
        <v>9139604.0000000745</v>
      </c>
      <c r="H1093" s="177">
        <f t="shared" si="105"/>
        <v>62703</v>
      </c>
      <c r="I1093" s="354">
        <f t="shared" si="106"/>
        <v>0.88850044697886421</v>
      </c>
      <c r="J1093" s="354">
        <f t="shared" si="107"/>
        <v>0.98738121146246371</v>
      </c>
    </row>
    <row r="1094" spans="1:10" x14ac:dyDescent="0.25">
      <c r="A1094" s="793"/>
      <c r="B1094" s="330">
        <v>1092</v>
      </c>
      <c r="C1094" s="329">
        <v>21837.599999999999</v>
      </c>
      <c r="D1094" s="329">
        <v>213</v>
      </c>
      <c r="E1094" s="176">
        <f t="shared" si="102"/>
        <v>72852104.799999923</v>
      </c>
      <c r="F1094" s="176">
        <f t="shared" si="103"/>
        <v>4906529</v>
      </c>
      <c r="G1094" s="177">
        <f t="shared" si="104"/>
        <v>9117766.4000000805</v>
      </c>
      <c r="H1094" s="177">
        <f t="shared" si="105"/>
        <v>62490</v>
      </c>
      <c r="I1094" s="354">
        <f t="shared" si="106"/>
        <v>0.8887668570595475</v>
      </c>
      <c r="J1094" s="354">
        <f t="shared" si="107"/>
        <v>0.9874240770663183</v>
      </c>
    </row>
    <row r="1095" spans="1:10" x14ac:dyDescent="0.25">
      <c r="A1095" s="793"/>
      <c r="B1095" s="330">
        <v>1093</v>
      </c>
      <c r="C1095" s="329">
        <v>10929.599999999999</v>
      </c>
      <c r="D1095" s="329">
        <v>114</v>
      </c>
      <c r="E1095" s="176">
        <f t="shared" si="102"/>
        <v>72863034.399999917</v>
      </c>
      <c r="F1095" s="176">
        <f t="shared" si="103"/>
        <v>4906643</v>
      </c>
      <c r="G1095" s="177">
        <f t="shared" si="104"/>
        <v>9106836.8000000864</v>
      </c>
      <c r="H1095" s="177">
        <f t="shared" si="105"/>
        <v>62376</v>
      </c>
      <c r="I1095" s="354">
        <f t="shared" si="106"/>
        <v>0.88890019385561647</v>
      </c>
      <c r="J1095" s="354">
        <f t="shared" si="107"/>
        <v>0.98744701922049405</v>
      </c>
    </row>
    <row r="1096" spans="1:10" x14ac:dyDescent="0.25">
      <c r="A1096" s="793"/>
      <c r="B1096" s="330">
        <v>1094</v>
      </c>
      <c r="C1096" s="329">
        <v>13126.6</v>
      </c>
      <c r="D1096" s="329">
        <v>138</v>
      </c>
      <c r="E1096" s="176">
        <f t="shared" si="102"/>
        <v>72876160.999999911</v>
      </c>
      <c r="F1096" s="176">
        <f t="shared" si="103"/>
        <v>4906781</v>
      </c>
      <c r="G1096" s="177">
        <f t="shared" si="104"/>
        <v>9093710.2000000924</v>
      </c>
      <c r="H1096" s="177">
        <f t="shared" si="105"/>
        <v>62238</v>
      </c>
      <c r="I1096" s="354">
        <f t="shared" si="106"/>
        <v>0.88906033318251587</v>
      </c>
      <c r="J1096" s="354">
        <f t="shared" si="107"/>
        <v>0.98747479130186466</v>
      </c>
    </row>
    <row r="1097" spans="1:10" x14ac:dyDescent="0.25">
      <c r="A1097" s="793"/>
      <c r="B1097" s="330">
        <v>1095</v>
      </c>
      <c r="C1097" s="329">
        <v>20803.2</v>
      </c>
      <c r="D1097" s="329">
        <v>219</v>
      </c>
      <c r="E1097" s="176">
        <f t="shared" si="102"/>
        <v>72896964.199999914</v>
      </c>
      <c r="F1097" s="176">
        <f t="shared" si="103"/>
        <v>4907000</v>
      </c>
      <c r="G1097" s="177">
        <f t="shared" si="104"/>
        <v>9072907.0000000894</v>
      </c>
      <c r="H1097" s="177">
        <f t="shared" si="105"/>
        <v>62019</v>
      </c>
      <c r="I1097" s="354">
        <f t="shared" si="106"/>
        <v>0.88931412399242504</v>
      </c>
      <c r="J1097" s="354">
        <f t="shared" si="107"/>
        <v>0.9875188643875179</v>
      </c>
    </row>
    <row r="1098" spans="1:10" x14ac:dyDescent="0.25">
      <c r="A1098" s="793"/>
      <c r="B1098" s="330">
        <v>1096</v>
      </c>
      <c r="C1098" s="329">
        <v>17536.400000000001</v>
      </c>
      <c r="D1098" s="329">
        <v>181</v>
      </c>
      <c r="E1098" s="176">
        <f t="shared" si="102"/>
        <v>72914500.59999992</v>
      </c>
      <c r="F1098" s="176">
        <f t="shared" si="103"/>
        <v>4907181</v>
      </c>
      <c r="G1098" s="177">
        <f t="shared" si="104"/>
        <v>9055370.6000000834</v>
      </c>
      <c r="H1098" s="177">
        <f t="shared" si="105"/>
        <v>61838</v>
      </c>
      <c r="I1098" s="354">
        <f t="shared" si="106"/>
        <v>0.88952806113473459</v>
      </c>
      <c r="J1098" s="354">
        <f t="shared" si="107"/>
        <v>0.987555290088446</v>
      </c>
    </row>
    <row r="1099" spans="1:10" x14ac:dyDescent="0.25">
      <c r="A1099" s="793"/>
      <c r="B1099" s="330">
        <v>1097</v>
      </c>
      <c r="C1099" s="329">
        <v>8775.9000000000015</v>
      </c>
      <c r="D1099" s="329">
        <v>90</v>
      </c>
      <c r="E1099" s="176">
        <f t="shared" si="102"/>
        <v>72923276.499999925</v>
      </c>
      <c r="F1099" s="176">
        <f t="shared" si="103"/>
        <v>4907271</v>
      </c>
      <c r="G1099" s="177">
        <f t="shared" si="104"/>
        <v>9046594.7000000775</v>
      </c>
      <c r="H1099" s="177">
        <f t="shared" si="105"/>
        <v>61748</v>
      </c>
      <c r="I1099" s="354">
        <f t="shared" si="106"/>
        <v>0.88963512364284314</v>
      </c>
      <c r="J1099" s="354">
        <f t="shared" si="107"/>
        <v>0.9875734023154269</v>
      </c>
    </row>
    <row r="1100" spans="1:10" x14ac:dyDescent="0.25">
      <c r="A1100" s="793"/>
      <c r="B1100" s="330">
        <v>1098</v>
      </c>
      <c r="C1100" s="329">
        <v>15370.800000000001</v>
      </c>
      <c r="D1100" s="329">
        <v>151</v>
      </c>
      <c r="E1100" s="176">
        <f t="shared" si="102"/>
        <v>72938647.299999923</v>
      </c>
      <c r="F1100" s="176">
        <f t="shared" si="103"/>
        <v>4907422</v>
      </c>
      <c r="G1100" s="177">
        <f t="shared" si="104"/>
        <v>9031223.9000000805</v>
      </c>
      <c r="H1100" s="177">
        <f t="shared" si="105"/>
        <v>61597</v>
      </c>
      <c r="I1100" s="354">
        <f t="shared" si="106"/>
        <v>0.8898226413218997</v>
      </c>
      <c r="J1100" s="354">
        <f t="shared" si="107"/>
        <v>0.98760379060736136</v>
      </c>
    </row>
    <row r="1101" spans="1:10" x14ac:dyDescent="0.25">
      <c r="A1101" s="793"/>
      <c r="B1101" s="330">
        <v>1099</v>
      </c>
      <c r="C1101" s="329">
        <v>14284.9</v>
      </c>
      <c r="D1101" s="329">
        <v>136</v>
      </c>
      <c r="E1101" s="176">
        <f t="shared" si="102"/>
        <v>72952932.199999928</v>
      </c>
      <c r="F1101" s="176">
        <f t="shared" si="103"/>
        <v>4907558</v>
      </c>
      <c r="G1101" s="177">
        <f t="shared" si="104"/>
        <v>9016939.0000000745</v>
      </c>
      <c r="H1101" s="177">
        <f t="shared" si="105"/>
        <v>61461</v>
      </c>
      <c r="I1101" s="354">
        <f t="shared" si="106"/>
        <v>0.88999691145055659</v>
      </c>
      <c r="J1101" s="354">
        <f t="shared" si="107"/>
        <v>0.98763116019479902</v>
      </c>
    </row>
    <row r="1102" spans="1:10" x14ac:dyDescent="0.25">
      <c r="A1102" s="793"/>
      <c r="B1102" s="330">
        <v>1100</v>
      </c>
      <c r="C1102" s="329">
        <v>12099</v>
      </c>
      <c r="D1102" s="329">
        <v>128</v>
      </c>
      <c r="E1102" s="176">
        <f t="shared" si="102"/>
        <v>72965031.199999928</v>
      </c>
      <c r="F1102" s="176">
        <f t="shared" si="103"/>
        <v>4907686</v>
      </c>
      <c r="G1102" s="177">
        <f t="shared" si="104"/>
        <v>9004840.0000000745</v>
      </c>
      <c r="H1102" s="177">
        <f t="shared" si="105"/>
        <v>61333</v>
      </c>
      <c r="I1102" s="354">
        <f t="shared" si="106"/>
        <v>0.89014451446399157</v>
      </c>
      <c r="J1102" s="354">
        <f t="shared" si="107"/>
        <v>0.98765691980650505</v>
      </c>
    </row>
    <row r="1103" spans="1:10" x14ac:dyDescent="0.25">
      <c r="A1103" s="793"/>
      <c r="B1103" s="330">
        <v>1101</v>
      </c>
      <c r="C1103" s="329">
        <v>14313.699999999999</v>
      </c>
      <c r="D1103" s="329">
        <v>150</v>
      </c>
      <c r="E1103" s="176">
        <f t="shared" si="102"/>
        <v>72979344.899999931</v>
      </c>
      <c r="F1103" s="176">
        <f t="shared" si="103"/>
        <v>4907836</v>
      </c>
      <c r="G1103" s="177">
        <f t="shared" si="104"/>
        <v>8990526.3000000715</v>
      </c>
      <c r="H1103" s="177">
        <f t="shared" si="105"/>
        <v>61183</v>
      </c>
      <c r="I1103" s="354">
        <f t="shared" si="106"/>
        <v>0.89031913594125456</v>
      </c>
      <c r="J1103" s="354">
        <f t="shared" si="107"/>
        <v>0.9876871068514731</v>
      </c>
    </row>
    <row r="1104" spans="1:10" x14ac:dyDescent="0.25">
      <c r="A1104" s="793"/>
      <c r="B1104" s="330">
        <v>1102</v>
      </c>
      <c r="C1104" s="329">
        <v>9917.9</v>
      </c>
      <c r="D1104" s="329">
        <v>101</v>
      </c>
      <c r="E1104" s="176">
        <f t="shared" si="102"/>
        <v>72989262.799999937</v>
      </c>
      <c r="F1104" s="176">
        <f t="shared" si="103"/>
        <v>4907937</v>
      </c>
      <c r="G1104" s="177">
        <f t="shared" si="104"/>
        <v>8980608.4000000656</v>
      </c>
      <c r="H1104" s="177">
        <f t="shared" si="105"/>
        <v>61082</v>
      </c>
      <c r="I1104" s="354">
        <f t="shared" si="106"/>
        <v>0.89044013039756897</v>
      </c>
      <c r="J1104" s="354">
        <f t="shared" si="107"/>
        <v>0.98770743279508488</v>
      </c>
    </row>
    <row r="1105" spans="1:10" x14ac:dyDescent="0.25">
      <c r="A1105" s="793"/>
      <c r="B1105" s="330">
        <v>1103</v>
      </c>
      <c r="C1105" s="329">
        <v>7721.9000000000005</v>
      </c>
      <c r="D1105" s="329">
        <v>82</v>
      </c>
      <c r="E1105" s="176">
        <f t="shared" si="102"/>
        <v>72996984.699999943</v>
      </c>
      <c r="F1105" s="176">
        <f t="shared" si="103"/>
        <v>4908019</v>
      </c>
      <c r="G1105" s="177">
        <f t="shared" si="104"/>
        <v>8972886.5000000596</v>
      </c>
      <c r="H1105" s="177">
        <f t="shared" si="105"/>
        <v>61000</v>
      </c>
      <c r="I1105" s="354">
        <f t="shared" si="106"/>
        <v>0.8905343345226574</v>
      </c>
      <c r="J1105" s="354">
        <f t="shared" si="107"/>
        <v>0.98772393504633405</v>
      </c>
    </row>
    <row r="1106" spans="1:10" x14ac:dyDescent="0.25">
      <c r="A1106" s="793"/>
      <c r="B1106" s="330">
        <v>1104</v>
      </c>
      <c r="C1106" s="329">
        <v>16557.599999999999</v>
      </c>
      <c r="D1106" s="329">
        <v>180</v>
      </c>
      <c r="E1106" s="176">
        <f t="shared" si="102"/>
        <v>73013542.299999937</v>
      </c>
      <c r="F1106" s="176">
        <f t="shared" si="103"/>
        <v>4908199</v>
      </c>
      <c r="G1106" s="177">
        <f t="shared" si="104"/>
        <v>8956328.9000000656</v>
      </c>
      <c r="H1106" s="177">
        <f t="shared" si="105"/>
        <v>60820</v>
      </c>
      <c r="I1106" s="354">
        <f t="shared" si="106"/>
        <v>0.89073633069219627</v>
      </c>
      <c r="J1106" s="354">
        <f t="shared" si="107"/>
        <v>0.98776015950029572</v>
      </c>
    </row>
    <row r="1107" spans="1:10" x14ac:dyDescent="0.25">
      <c r="A1107" s="793"/>
      <c r="B1107" s="330">
        <v>1105</v>
      </c>
      <c r="C1107" s="329">
        <v>7734.7000000000007</v>
      </c>
      <c r="D1107" s="329">
        <v>76</v>
      </c>
      <c r="E1107" s="176">
        <f t="shared" si="102"/>
        <v>73021276.99999994</v>
      </c>
      <c r="F1107" s="176">
        <f t="shared" si="103"/>
        <v>4908275</v>
      </c>
      <c r="G1107" s="177">
        <f t="shared" si="104"/>
        <v>8948594.2000000626</v>
      </c>
      <c r="H1107" s="177">
        <f t="shared" si="105"/>
        <v>60744</v>
      </c>
      <c r="I1107" s="354">
        <f t="shared" si="106"/>
        <v>0.89083069097222078</v>
      </c>
      <c r="J1107" s="354">
        <f t="shared" si="107"/>
        <v>0.98777545426974622</v>
      </c>
    </row>
    <row r="1108" spans="1:10" x14ac:dyDescent="0.25">
      <c r="A1108" s="793"/>
      <c r="B1108" s="330">
        <v>1106</v>
      </c>
      <c r="C1108" s="329">
        <v>13270.999999999998</v>
      </c>
      <c r="D1108" s="329">
        <v>132</v>
      </c>
      <c r="E1108" s="176">
        <f t="shared" si="102"/>
        <v>73034547.99999994</v>
      </c>
      <c r="F1108" s="176">
        <f t="shared" si="103"/>
        <v>4908407</v>
      </c>
      <c r="G1108" s="177">
        <f t="shared" si="104"/>
        <v>8935323.2000000626</v>
      </c>
      <c r="H1108" s="177">
        <f t="shared" si="105"/>
        <v>60612</v>
      </c>
      <c r="I1108" s="354">
        <f t="shared" si="106"/>
        <v>0.89099259192199309</v>
      </c>
      <c r="J1108" s="354">
        <f t="shared" si="107"/>
        <v>0.98780201886931807</v>
      </c>
    </row>
    <row r="1109" spans="1:10" x14ac:dyDescent="0.25">
      <c r="A1109" s="793"/>
      <c r="B1109" s="330">
        <v>1107</v>
      </c>
      <c r="C1109" s="329">
        <v>16604.2</v>
      </c>
      <c r="D1109" s="329">
        <v>178</v>
      </c>
      <c r="E1109" s="176">
        <f t="shared" si="102"/>
        <v>73051152.199999943</v>
      </c>
      <c r="F1109" s="176">
        <f t="shared" si="103"/>
        <v>4908585</v>
      </c>
      <c r="G1109" s="177">
        <f t="shared" si="104"/>
        <v>8918719.0000000596</v>
      </c>
      <c r="H1109" s="177">
        <f t="shared" si="105"/>
        <v>60434</v>
      </c>
      <c r="I1109" s="354">
        <f t="shared" si="106"/>
        <v>0.89119515659309634</v>
      </c>
      <c r="J1109" s="354">
        <f t="shared" si="107"/>
        <v>0.98783784082934678</v>
      </c>
    </row>
    <row r="1110" spans="1:10" x14ac:dyDescent="0.25">
      <c r="A1110" s="793"/>
      <c r="B1110" s="330">
        <v>1108</v>
      </c>
      <c r="C1110" s="329">
        <v>16618.900000000001</v>
      </c>
      <c r="D1110" s="329">
        <v>173</v>
      </c>
      <c r="E1110" s="176">
        <f t="shared" si="102"/>
        <v>73067771.099999949</v>
      </c>
      <c r="F1110" s="176">
        <f t="shared" si="103"/>
        <v>4908758</v>
      </c>
      <c r="G1110" s="177">
        <f t="shared" si="104"/>
        <v>8902100.1000000536</v>
      </c>
      <c r="H1110" s="177">
        <f t="shared" si="105"/>
        <v>60261</v>
      </c>
      <c r="I1110" s="354">
        <f t="shared" si="106"/>
        <v>0.89139790059838409</v>
      </c>
      <c r="J1110" s="354">
        <f t="shared" si="107"/>
        <v>0.98787265655454326</v>
      </c>
    </row>
    <row r="1111" spans="1:10" x14ac:dyDescent="0.25">
      <c r="A1111" s="793"/>
      <c r="B1111" s="330">
        <v>1109</v>
      </c>
      <c r="C1111" s="329">
        <v>11089.4</v>
      </c>
      <c r="D1111" s="329">
        <v>108</v>
      </c>
      <c r="E1111" s="176">
        <f t="shared" si="102"/>
        <v>73078860.499999955</v>
      </c>
      <c r="F1111" s="176">
        <f t="shared" si="103"/>
        <v>4908866</v>
      </c>
      <c r="G1111" s="177">
        <f t="shared" si="104"/>
        <v>8891010.7000000477</v>
      </c>
      <c r="H1111" s="177">
        <f t="shared" si="105"/>
        <v>60153</v>
      </c>
      <c r="I1111" s="354">
        <f t="shared" si="106"/>
        <v>0.89153318689123362</v>
      </c>
      <c r="J1111" s="354">
        <f t="shared" si="107"/>
        <v>0.98789439122692024</v>
      </c>
    </row>
    <row r="1112" spans="1:10" x14ac:dyDescent="0.25">
      <c r="A1112" s="793"/>
      <c r="B1112" s="330">
        <v>1110</v>
      </c>
      <c r="C1112" s="329">
        <v>15539.8</v>
      </c>
      <c r="D1112" s="329">
        <v>162</v>
      </c>
      <c r="E1112" s="176">
        <f t="shared" si="102"/>
        <v>73094400.299999952</v>
      </c>
      <c r="F1112" s="176">
        <f t="shared" si="103"/>
        <v>4909028</v>
      </c>
      <c r="G1112" s="177">
        <f t="shared" si="104"/>
        <v>8875470.9000000507</v>
      </c>
      <c r="H1112" s="177">
        <f t="shared" si="105"/>
        <v>59991</v>
      </c>
      <c r="I1112" s="354">
        <f t="shared" si="106"/>
        <v>0.89172276630343117</v>
      </c>
      <c r="J1112" s="354">
        <f t="shared" si="107"/>
        <v>0.98792699323548572</v>
      </c>
    </row>
    <row r="1113" spans="1:10" x14ac:dyDescent="0.25">
      <c r="A1113" s="793"/>
      <c r="B1113" s="330">
        <v>1111</v>
      </c>
      <c r="C1113" s="329">
        <v>17776</v>
      </c>
      <c r="D1113" s="329">
        <v>173</v>
      </c>
      <c r="E1113" s="176">
        <f t="shared" ref="E1113:E1176" si="108">E1112+C1113</f>
        <v>73112176.299999952</v>
      </c>
      <c r="F1113" s="176">
        <f t="shared" ref="F1113:F1176" si="109">F1112+D1113</f>
        <v>4909201</v>
      </c>
      <c r="G1113" s="177">
        <f t="shared" ref="G1113:G1176" si="110">$E$2452-E1113</f>
        <v>8857694.9000000507</v>
      </c>
      <c r="H1113" s="177">
        <f t="shared" ref="H1113:H1176" si="111">$F$2452-F1113</f>
        <v>59818</v>
      </c>
      <c r="I1113" s="354">
        <f t="shared" si="106"/>
        <v>0.89193962647095082</v>
      </c>
      <c r="J1113" s="354">
        <f t="shared" si="107"/>
        <v>0.9879618089606822</v>
      </c>
    </row>
    <row r="1114" spans="1:10" x14ac:dyDescent="0.25">
      <c r="A1114" s="793"/>
      <c r="B1114" s="330">
        <v>1112</v>
      </c>
      <c r="C1114" s="329">
        <v>7783.0999999999995</v>
      </c>
      <c r="D1114" s="329">
        <v>84</v>
      </c>
      <c r="E1114" s="176">
        <f t="shared" si="108"/>
        <v>73119959.399999946</v>
      </c>
      <c r="F1114" s="176">
        <f t="shared" si="109"/>
        <v>4909285</v>
      </c>
      <c r="G1114" s="177">
        <f t="shared" si="110"/>
        <v>8849911.8000000566</v>
      </c>
      <c r="H1114" s="177">
        <f t="shared" si="111"/>
        <v>59734</v>
      </c>
      <c r="I1114" s="354">
        <f t="shared" si="106"/>
        <v>0.89203457721182733</v>
      </c>
      <c r="J1114" s="354">
        <f t="shared" si="107"/>
        <v>0.98797871370586432</v>
      </c>
    </row>
    <row r="1115" spans="1:10" x14ac:dyDescent="0.25">
      <c r="A1115" s="793"/>
      <c r="B1115" s="330">
        <v>1113</v>
      </c>
      <c r="C1115" s="329">
        <v>14468.6</v>
      </c>
      <c r="D1115" s="329">
        <v>146</v>
      </c>
      <c r="E1115" s="176">
        <f t="shared" si="108"/>
        <v>73134427.99999994</v>
      </c>
      <c r="F1115" s="176">
        <f t="shared" si="109"/>
        <v>4909431</v>
      </c>
      <c r="G1115" s="177">
        <f t="shared" si="110"/>
        <v>8835443.2000000626</v>
      </c>
      <c r="H1115" s="177">
        <f t="shared" si="111"/>
        <v>59588</v>
      </c>
      <c r="I1115" s="354">
        <f t="shared" si="106"/>
        <v>0.89221108840780927</v>
      </c>
      <c r="J1115" s="354">
        <f t="shared" si="107"/>
        <v>0.98800809576296644</v>
      </c>
    </row>
    <row r="1116" spans="1:10" x14ac:dyDescent="0.25">
      <c r="A1116" s="793"/>
      <c r="B1116" s="330">
        <v>1114</v>
      </c>
      <c r="C1116" s="329">
        <v>8910.7000000000007</v>
      </c>
      <c r="D1116" s="329">
        <v>90</v>
      </c>
      <c r="E1116" s="176">
        <f t="shared" si="108"/>
        <v>73143338.699999943</v>
      </c>
      <c r="F1116" s="176">
        <f t="shared" si="109"/>
        <v>4909521</v>
      </c>
      <c r="G1116" s="177">
        <f t="shared" si="110"/>
        <v>8826532.5000000596</v>
      </c>
      <c r="H1116" s="177">
        <f t="shared" si="111"/>
        <v>59498</v>
      </c>
      <c r="I1116" s="354">
        <f t="shared" si="106"/>
        <v>0.89231979542258866</v>
      </c>
      <c r="J1116" s="354">
        <f t="shared" si="107"/>
        <v>0.98802620798994734</v>
      </c>
    </row>
    <row r="1117" spans="1:10" x14ac:dyDescent="0.25">
      <c r="A1117" s="793"/>
      <c r="B1117" s="330">
        <v>1115</v>
      </c>
      <c r="C1117" s="329">
        <v>13378.1</v>
      </c>
      <c r="D1117" s="329">
        <v>138</v>
      </c>
      <c r="E1117" s="176">
        <f t="shared" si="108"/>
        <v>73156716.799999937</v>
      </c>
      <c r="F1117" s="176">
        <f t="shared" si="109"/>
        <v>4909659</v>
      </c>
      <c r="G1117" s="177">
        <f t="shared" si="110"/>
        <v>8813154.4000000656</v>
      </c>
      <c r="H1117" s="177">
        <f t="shared" si="111"/>
        <v>59360</v>
      </c>
      <c r="I1117" s="354">
        <f t="shared" si="106"/>
        <v>0.89248300294999039</v>
      </c>
      <c r="J1117" s="354">
        <f t="shared" si="107"/>
        <v>0.98805398007131795</v>
      </c>
    </row>
    <row r="1118" spans="1:10" x14ac:dyDescent="0.25">
      <c r="A1118" s="793"/>
      <c r="B1118" s="330">
        <v>1116</v>
      </c>
      <c r="C1118" s="329">
        <v>20088.199999999997</v>
      </c>
      <c r="D1118" s="329">
        <v>195</v>
      </c>
      <c r="E1118" s="176">
        <f t="shared" si="108"/>
        <v>73176804.99999994</v>
      </c>
      <c r="F1118" s="176">
        <f t="shared" si="109"/>
        <v>4909854</v>
      </c>
      <c r="G1118" s="177">
        <f t="shared" si="110"/>
        <v>8793066.2000000626</v>
      </c>
      <c r="H1118" s="177">
        <f t="shared" si="111"/>
        <v>59165</v>
      </c>
      <c r="I1118" s="354">
        <f t="shared" si="106"/>
        <v>0.89272807104276553</v>
      </c>
      <c r="J1118" s="354">
        <f t="shared" si="107"/>
        <v>0.98809322322977633</v>
      </c>
    </row>
    <row r="1119" spans="1:10" x14ac:dyDescent="0.25">
      <c r="A1119" s="793"/>
      <c r="B1119" s="330">
        <v>1117</v>
      </c>
      <c r="C1119" s="329">
        <v>16753.900000000001</v>
      </c>
      <c r="D1119" s="329">
        <v>177</v>
      </c>
      <c r="E1119" s="176">
        <f t="shared" si="108"/>
        <v>73193558.899999946</v>
      </c>
      <c r="F1119" s="176">
        <f t="shared" si="109"/>
        <v>4910031</v>
      </c>
      <c r="G1119" s="177">
        <f t="shared" si="110"/>
        <v>8776312.3000000566</v>
      </c>
      <c r="H1119" s="177">
        <f t="shared" si="111"/>
        <v>58988</v>
      </c>
      <c r="I1119" s="354">
        <f t="shared" si="106"/>
        <v>0.89293246199464493</v>
      </c>
      <c r="J1119" s="354">
        <f t="shared" si="107"/>
        <v>0.98812884394283862</v>
      </c>
    </row>
    <row r="1120" spans="1:10" x14ac:dyDescent="0.25">
      <c r="A1120" s="793"/>
      <c r="B1120" s="330">
        <v>1118</v>
      </c>
      <c r="C1120" s="329">
        <v>15652.2</v>
      </c>
      <c r="D1120" s="329">
        <v>162</v>
      </c>
      <c r="E1120" s="176">
        <f t="shared" si="108"/>
        <v>73209211.099999949</v>
      </c>
      <c r="F1120" s="176">
        <f t="shared" si="109"/>
        <v>4910193</v>
      </c>
      <c r="G1120" s="177">
        <f t="shared" si="110"/>
        <v>8760660.1000000536</v>
      </c>
      <c r="H1120" s="177">
        <f t="shared" si="111"/>
        <v>58826</v>
      </c>
      <c r="I1120" s="354">
        <f t="shared" si="106"/>
        <v>0.89312341264237516</v>
      </c>
      <c r="J1120" s="354">
        <f t="shared" si="107"/>
        <v>0.98816144595140409</v>
      </c>
    </row>
    <row r="1121" spans="1:10" x14ac:dyDescent="0.25">
      <c r="A1121" s="793"/>
      <c r="B1121" s="330">
        <v>1119</v>
      </c>
      <c r="C1121" s="329">
        <v>8951</v>
      </c>
      <c r="D1121" s="329">
        <v>96</v>
      </c>
      <c r="E1121" s="176">
        <f t="shared" si="108"/>
        <v>73218162.099999949</v>
      </c>
      <c r="F1121" s="176">
        <f t="shared" si="109"/>
        <v>4910289</v>
      </c>
      <c r="G1121" s="177">
        <f t="shared" si="110"/>
        <v>8751709.1000000536</v>
      </c>
      <c r="H1121" s="177">
        <f t="shared" si="111"/>
        <v>58730</v>
      </c>
      <c r="I1121" s="354">
        <f t="shared" si="106"/>
        <v>0.89323261130121123</v>
      </c>
      <c r="J1121" s="354">
        <f t="shared" si="107"/>
        <v>0.98818076566018365</v>
      </c>
    </row>
    <row r="1122" spans="1:10" x14ac:dyDescent="0.25">
      <c r="A1122" s="793"/>
      <c r="B1122" s="330">
        <v>1120</v>
      </c>
      <c r="C1122" s="329">
        <v>10080.799999999999</v>
      </c>
      <c r="D1122" s="329">
        <v>96</v>
      </c>
      <c r="E1122" s="176">
        <f t="shared" si="108"/>
        <v>73228242.899999946</v>
      </c>
      <c r="F1122" s="176">
        <f t="shared" si="109"/>
        <v>4910385</v>
      </c>
      <c r="G1122" s="177">
        <f t="shared" si="110"/>
        <v>8741628.3000000566</v>
      </c>
      <c r="H1122" s="177">
        <f t="shared" si="111"/>
        <v>58634</v>
      </c>
      <c r="I1122" s="354">
        <f t="shared" si="106"/>
        <v>0.89335559307307955</v>
      </c>
      <c r="J1122" s="354">
        <f t="shared" si="107"/>
        <v>0.9882000853689632</v>
      </c>
    </row>
    <row r="1123" spans="1:10" x14ac:dyDescent="0.25">
      <c r="A1123" s="793"/>
      <c r="B1123" s="330">
        <v>1121</v>
      </c>
      <c r="C1123" s="329">
        <v>8967.2999999999993</v>
      </c>
      <c r="D1123" s="329">
        <v>96</v>
      </c>
      <c r="E1123" s="176">
        <f t="shared" si="108"/>
        <v>73237210.199999943</v>
      </c>
      <c r="F1123" s="176">
        <f t="shared" si="109"/>
        <v>4910481</v>
      </c>
      <c r="G1123" s="177">
        <f t="shared" si="110"/>
        <v>8732661.0000000596</v>
      </c>
      <c r="H1123" s="177">
        <f t="shared" si="111"/>
        <v>58538</v>
      </c>
      <c r="I1123" s="354">
        <f t="shared" si="106"/>
        <v>0.89346499058546702</v>
      </c>
      <c r="J1123" s="354">
        <f t="shared" si="107"/>
        <v>0.98821940507774275</v>
      </c>
    </row>
    <row r="1124" spans="1:10" x14ac:dyDescent="0.25">
      <c r="A1124" s="793"/>
      <c r="B1124" s="330">
        <v>1122</v>
      </c>
      <c r="C1124" s="329">
        <v>7854.2</v>
      </c>
      <c r="D1124" s="329">
        <v>84</v>
      </c>
      <c r="E1124" s="176">
        <f t="shared" si="108"/>
        <v>73245064.399999946</v>
      </c>
      <c r="F1124" s="176">
        <f t="shared" si="109"/>
        <v>4910565</v>
      </c>
      <c r="G1124" s="177">
        <f t="shared" si="110"/>
        <v>8724806.8000000566</v>
      </c>
      <c r="H1124" s="177">
        <f t="shared" si="111"/>
        <v>58454</v>
      </c>
      <c r="I1124" s="354">
        <f t="shared" si="106"/>
        <v>0.8935608087182153</v>
      </c>
      <c r="J1124" s="354">
        <f t="shared" si="107"/>
        <v>0.98823630982292476</v>
      </c>
    </row>
    <row r="1125" spans="1:10" x14ac:dyDescent="0.25">
      <c r="A1125" s="793"/>
      <c r="B1125" s="330">
        <v>1123</v>
      </c>
      <c r="C1125" s="329">
        <v>19091.699999999997</v>
      </c>
      <c r="D1125" s="329">
        <v>198</v>
      </c>
      <c r="E1125" s="176">
        <f t="shared" si="108"/>
        <v>73264156.099999949</v>
      </c>
      <c r="F1125" s="176">
        <f t="shared" si="109"/>
        <v>4910763</v>
      </c>
      <c r="G1125" s="177">
        <f t="shared" si="110"/>
        <v>8705715.1000000536</v>
      </c>
      <c r="H1125" s="177">
        <f t="shared" si="111"/>
        <v>58256</v>
      </c>
      <c r="I1125" s="354">
        <f t="shared" si="106"/>
        <v>0.89379371990522227</v>
      </c>
      <c r="J1125" s="354">
        <f t="shared" si="107"/>
        <v>0.98827615672228264</v>
      </c>
    </row>
    <row r="1126" spans="1:10" x14ac:dyDescent="0.25">
      <c r="A1126" s="793"/>
      <c r="B1126" s="330">
        <v>1124</v>
      </c>
      <c r="C1126" s="329">
        <v>10114.799999999999</v>
      </c>
      <c r="D1126" s="329">
        <v>90</v>
      </c>
      <c r="E1126" s="176">
        <f t="shared" si="108"/>
        <v>73274270.899999946</v>
      </c>
      <c r="F1126" s="176">
        <f t="shared" si="109"/>
        <v>4910853</v>
      </c>
      <c r="G1126" s="177">
        <f t="shared" si="110"/>
        <v>8695600.3000000566</v>
      </c>
      <c r="H1126" s="177">
        <f t="shared" si="111"/>
        <v>58166</v>
      </c>
      <c r="I1126" s="354">
        <f t="shared" si="106"/>
        <v>0.89391711646363969</v>
      </c>
      <c r="J1126" s="354">
        <f t="shared" si="107"/>
        <v>0.98829426894926342</v>
      </c>
    </row>
    <row r="1127" spans="1:10" x14ac:dyDescent="0.25">
      <c r="A1127" s="793"/>
      <c r="B1127" s="330">
        <v>1125</v>
      </c>
      <c r="C1127" s="329">
        <v>14622.2</v>
      </c>
      <c r="D1127" s="329">
        <v>141</v>
      </c>
      <c r="E1127" s="176">
        <f t="shared" si="108"/>
        <v>73288893.099999949</v>
      </c>
      <c r="F1127" s="176">
        <f t="shared" si="109"/>
        <v>4910994</v>
      </c>
      <c r="G1127" s="177">
        <f t="shared" si="110"/>
        <v>8680978.1000000536</v>
      </c>
      <c r="H1127" s="177">
        <f t="shared" si="111"/>
        <v>58025</v>
      </c>
      <c r="I1127" s="354">
        <f t="shared" si="106"/>
        <v>0.89409550151885497</v>
      </c>
      <c r="J1127" s="354">
        <f t="shared" si="107"/>
        <v>0.98832264477153342</v>
      </c>
    </row>
    <row r="1128" spans="1:10" x14ac:dyDescent="0.25">
      <c r="A1128" s="793"/>
      <c r="B1128" s="330">
        <v>1126</v>
      </c>
      <c r="C1128" s="329">
        <v>19140.400000000001</v>
      </c>
      <c r="D1128" s="329">
        <v>179</v>
      </c>
      <c r="E1128" s="176">
        <f t="shared" si="108"/>
        <v>73308033.499999955</v>
      </c>
      <c r="F1128" s="176">
        <f t="shared" si="109"/>
        <v>4911173</v>
      </c>
      <c r="G1128" s="177">
        <f t="shared" si="110"/>
        <v>8661837.7000000477</v>
      </c>
      <c r="H1128" s="177">
        <f t="shared" si="111"/>
        <v>57846</v>
      </c>
      <c r="I1128" s="354">
        <f t="shared" si="106"/>
        <v>0.89432900682659544</v>
      </c>
      <c r="J1128" s="354">
        <f t="shared" si="107"/>
        <v>0.98835866797852856</v>
      </c>
    </row>
    <row r="1129" spans="1:10" x14ac:dyDescent="0.25">
      <c r="A1129" s="793"/>
      <c r="B1129" s="330">
        <v>1127</v>
      </c>
      <c r="C1129" s="329">
        <v>9015.3000000000011</v>
      </c>
      <c r="D1129" s="329">
        <v>96</v>
      </c>
      <c r="E1129" s="176">
        <f t="shared" si="108"/>
        <v>73317048.799999952</v>
      </c>
      <c r="F1129" s="176">
        <f t="shared" si="109"/>
        <v>4911269</v>
      </c>
      <c r="G1129" s="177">
        <f t="shared" si="110"/>
        <v>8652822.4000000507</v>
      </c>
      <c r="H1129" s="177">
        <f t="shared" si="111"/>
        <v>57750</v>
      </c>
      <c r="I1129" s="354">
        <f t="shared" si="106"/>
        <v>0.89443898991999327</v>
      </c>
      <c r="J1129" s="354">
        <f t="shared" si="107"/>
        <v>0.98837798768730811</v>
      </c>
    </row>
    <row r="1130" spans="1:10" x14ac:dyDescent="0.25">
      <c r="A1130" s="793"/>
      <c r="B1130" s="330">
        <v>1128</v>
      </c>
      <c r="C1130" s="329">
        <v>12408.6</v>
      </c>
      <c r="D1130" s="329">
        <v>120</v>
      </c>
      <c r="E1130" s="176">
        <f t="shared" si="108"/>
        <v>73329457.399999946</v>
      </c>
      <c r="F1130" s="176">
        <f t="shared" si="109"/>
        <v>4911389</v>
      </c>
      <c r="G1130" s="177">
        <f t="shared" si="110"/>
        <v>8640413.8000000566</v>
      </c>
      <c r="H1130" s="177">
        <f t="shared" si="111"/>
        <v>57630</v>
      </c>
      <c r="I1130" s="354">
        <f t="shared" si="106"/>
        <v>0.89459036993094532</v>
      </c>
      <c r="J1130" s="354">
        <f t="shared" si="107"/>
        <v>0.98840213732328253</v>
      </c>
    </row>
    <row r="1131" spans="1:10" x14ac:dyDescent="0.25">
      <c r="A1131" s="793"/>
      <c r="B1131" s="330">
        <v>1129</v>
      </c>
      <c r="C1131" s="329">
        <v>12416.9</v>
      </c>
      <c r="D1131" s="329">
        <v>122</v>
      </c>
      <c r="E1131" s="176">
        <f t="shared" si="108"/>
        <v>73341874.299999952</v>
      </c>
      <c r="F1131" s="176">
        <f t="shared" si="109"/>
        <v>4911511</v>
      </c>
      <c r="G1131" s="177">
        <f t="shared" si="110"/>
        <v>8627996.9000000507</v>
      </c>
      <c r="H1131" s="177">
        <f t="shared" si="111"/>
        <v>57508</v>
      </c>
      <c r="I1131" s="354">
        <f t="shared" si="106"/>
        <v>0.89474185119861394</v>
      </c>
      <c r="J1131" s="354">
        <f t="shared" si="107"/>
        <v>0.9884266894531899</v>
      </c>
    </row>
    <row r="1132" spans="1:10" x14ac:dyDescent="0.25">
      <c r="A1132" s="793"/>
      <c r="B1132" s="330">
        <v>1130</v>
      </c>
      <c r="C1132" s="329">
        <v>16951.399999999998</v>
      </c>
      <c r="D1132" s="329">
        <v>156</v>
      </c>
      <c r="E1132" s="176">
        <f t="shared" si="108"/>
        <v>73358825.699999958</v>
      </c>
      <c r="F1132" s="176">
        <f t="shared" si="109"/>
        <v>4911667</v>
      </c>
      <c r="G1132" s="177">
        <f t="shared" si="110"/>
        <v>8611045.5000000447</v>
      </c>
      <c r="H1132" s="177">
        <f t="shared" si="111"/>
        <v>57352</v>
      </c>
      <c r="I1132" s="354">
        <f t="shared" si="106"/>
        <v>0.89494865157235914</v>
      </c>
      <c r="J1132" s="354">
        <f t="shared" si="107"/>
        <v>0.9884580839799566</v>
      </c>
    </row>
    <row r="1133" spans="1:10" x14ac:dyDescent="0.25">
      <c r="A1133" s="793"/>
      <c r="B1133" s="330">
        <v>1131</v>
      </c>
      <c r="C1133" s="329">
        <v>9046.5000000000018</v>
      </c>
      <c r="D1133" s="329">
        <v>88</v>
      </c>
      <c r="E1133" s="176">
        <f t="shared" si="108"/>
        <v>73367872.199999958</v>
      </c>
      <c r="F1133" s="176">
        <f t="shared" si="109"/>
        <v>4911755</v>
      </c>
      <c r="G1133" s="177">
        <f t="shared" si="110"/>
        <v>8601999.0000000447</v>
      </c>
      <c r="H1133" s="177">
        <f t="shared" si="111"/>
        <v>57264</v>
      </c>
      <c r="I1133" s="354">
        <f t="shared" si="106"/>
        <v>0.89505901529341381</v>
      </c>
      <c r="J1133" s="354">
        <f t="shared" si="107"/>
        <v>0.98847579371300454</v>
      </c>
    </row>
    <row r="1134" spans="1:10" x14ac:dyDescent="0.25">
      <c r="A1134" s="793"/>
      <c r="B1134" s="330">
        <v>1132</v>
      </c>
      <c r="C1134" s="329">
        <v>13582.599999999999</v>
      </c>
      <c r="D1134" s="329">
        <v>138</v>
      </c>
      <c r="E1134" s="176">
        <f t="shared" si="108"/>
        <v>73381454.799999952</v>
      </c>
      <c r="F1134" s="176">
        <f t="shared" si="109"/>
        <v>4911893</v>
      </c>
      <c r="G1134" s="177">
        <f t="shared" si="110"/>
        <v>8588416.4000000507</v>
      </c>
      <c r="H1134" s="177">
        <f t="shared" si="111"/>
        <v>57126</v>
      </c>
      <c r="I1134" s="354">
        <f t="shared" si="106"/>
        <v>0.89522471763991196</v>
      </c>
      <c r="J1134" s="354">
        <f t="shared" si="107"/>
        <v>0.98850356579437515</v>
      </c>
    </row>
    <row r="1135" spans="1:10" x14ac:dyDescent="0.25">
      <c r="A1135" s="793"/>
      <c r="B1135" s="330">
        <v>1133</v>
      </c>
      <c r="C1135" s="329">
        <v>12463</v>
      </c>
      <c r="D1135" s="329">
        <v>126</v>
      </c>
      <c r="E1135" s="176">
        <f t="shared" si="108"/>
        <v>73393917.799999952</v>
      </c>
      <c r="F1135" s="176">
        <f t="shared" si="109"/>
        <v>4912019</v>
      </c>
      <c r="G1135" s="177">
        <f t="shared" si="110"/>
        <v>8575953.4000000507</v>
      </c>
      <c r="H1135" s="177">
        <f t="shared" si="111"/>
        <v>57000</v>
      </c>
      <c r="I1135" s="354">
        <f t="shared" si="106"/>
        <v>0.89537676130934252</v>
      </c>
      <c r="J1135" s="354">
        <f t="shared" si="107"/>
        <v>0.98852892291214822</v>
      </c>
    </row>
    <row r="1136" spans="1:10" x14ac:dyDescent="0.25">
      <c r="A1136" s="793"/>
      <c r="B1136" s="330">
        <v>1134</v>
      </c>
      <c r="C1136" s="329">
        <v>10206.299999999999</v>
      </c>
      <c r="D1136" s="329">
        <v>107</v>
      </c>
      <c r="E1136" s="176">
        <f t="shared" si="108"/>
        <v>73404124.099999949</v>
      </c>
      <c r="F1136" s="176">
        <f t="shared" si="109"/>
        <v>4912126</v>
      </c>
      <c r="G1136" s="177">
        <f t="shared" si="110"/>
        <v>8565747.1000000536</v>
      </c>
      <c r="H1136" s="177">
        <f t="shared" si="111"/>
        <v>56893</v>
      </c>
      <c r="I1136" s="354">
        <f t="shared" si="106"/>
        <v>0.895501274131561</v>
      </c>
      <c r="J1136" s="354">
        <f t="shared" si="107"/>
        <v>0.98855045633755878</v>
      </c>
    </row>
    <row r="1137" spans="1:10" x14ac:dyDescent="0.25">
      <c r="A1137" s="793"/>
      <c r="B1137" s="330">
        <v>1135</v>
      </c>
      <c r="C1137" s="329">
        <v>12484.400000000001</v>
      </c>
      <c r="D1137" s="329">
        <v>122</v>
      </c>
      <c r="E1137" s="176">
        <f t="shared" si="108"/>
        <v>73416608.499999955</v>
      </c>
      <c r="F1137" s="176">
        <f t="shared" si="109"/>
        <v>4912248</v>
      </c>
      <c r="G1137" s="177">
        <f t="shared" si="110"/>
        <v>8553262.7000000477</v>
      </c>
      <c r="H1137" s="177">
        <f t="shared" si="111"/>
        <v>56771</v>
      </c>
      <c r="I1137" s="354">
        <f t="shared" si="106"/>
        <v>0.8956535788725255</v>
      </c>
      <c r="J1137" s="354">
        <f t="shared" si="107"/>
        <v>0.98857500846746615</v>
      </c>
    </row>
    <row r="1138" spans="1:10" x14ac:dyDescent="0.25">
      <c r="A1138" s="793"/>
      <c r="B1138" s="330">
        <v>1136</v>
      </c>
      <c r="C1138" s="329">
        <v>9088.1</v>
      </c>
      <c r="D1138" s="329">
        <v>96</v>
      </c>
      <c r="E1138" s="176">
        <f t="shared" si="108"/>
        <v>73425696.599999949</v>
      </c>
      <c r="F1138" s="176">
        <f t="shared" si="109"/>
        <v>4912344</v>
      </c>
      <c r="G1138" s="177">
        <f t="shared" si="110"/>
        <v>8544174.6000000536</v>
      </c>
      <c r="H1138" s="177">
        <f t="shared" si="111"/>
        <v>56675</v>
      </c>
      <c r="I1138" s="354">
        <f t="shared" si="106"/>
        <v>0.89576445009712236</v>
      </c>
      <c r="J1138" s="354">
        <f t="shared" si="107"/>
        <v>0.98859432817624571</v>
      </c>
    </row>
    <row r="1139" spans="1:10" x14ac:dyDescent="0.25">
      <c r="A1139" s="793"/>
      <c r="B1139" s="330">
        <v>1137</v>
      </c>
      <c r="C1139" s="329">
        <v>12505.4</v>
      </c>
      <c r="D1139" s="329">
        <v>124</v>
      </c>
      <c r="E1139" s="176">
        <f t="shared" si="108"/>
        <v>73438201.999999955</v>
      </c>
      <c r="F1139" s="176">
        <f t="shared" si="109"/>
        <v>4912468</v>
      </c>
      <c r="G1139" s="177">
        <f t="shared" si="110"/>
        <v>8531669.2000000477</v>
      </c>
      <c r="H1139" s="177">
        <f t="shared" si="111"/>
        <v>56551</v>
      </c>
      <c r="I1139" s="354">
        <f t="shared" si="106"/>
        <v>0.89591701102977883</v>
      </c>
      <c r="J1139" s="354">
        <f t="shared" si="107"/>
        <v>0.98861928280008593</v>
      </c>
    </row>
    <row r="1140" spans="1:10" x14ac:dyDescent="0.25">
      <c r="A1140" s="793"/>
      <c r="B1140" s="330">
        <v>1138</v>
      </c>
      <c r="C1140" s="329">
        <v>12516.8</v>
      </c>
      <c r="D1140" s="329">
        <v>124</v>
      </c>
      <c r="E1140" s="176">
        <f t="shared" si="108"/>
        <v>73450718.799999952</v>
      </c>
      <c r="F1140" s="176">
        <f t="shared" si="109"/>
        <v>4912592</v>
      </c>
      <c r="G1140" s="177">
        <f t="shared" si="110"/>
        <v>8519152.4000000507</v>
      </c>
      <c r="H1140" s="177">
        <f t="shared" si="111"/>
        <v>56427</v>
      </c>
      <c r="I1140" s="354">
        <f t="shared" si="106"/>
        <v>0.89606971103792521</v>
      </c>
      <c r="J1140" s="354">
        <f t="shared" si="107"/>
        <v>0.98864423742392615</v>
      </c>
    </row>
    <row r="1141" spans="1:10" x14ac:dyDescent="0.25">
      <c r="A1141" s="793"/>
      <c r="B1141" s="330">
        <v>1139</v>
      </c>
      <c r="C1141" s="329">
        <v>10250.700000000001</v>
      </c>
      <c r="D1141" s="329">
        <v>101</v>
      </c>
      <c r="E1141" s="176">
        <f t="shared" si="108"/>
        <v>73460969.499999955</v>
      </c>
      <c r="F1141" s="176">
        <f t="shared" si="109"/>
        <v>4912693</v>
      </c>
      <c r="G1141" s="177">
        <f t="shared" si="110"/>
        <v>8508901.7000000477</v>
      </c>
      <c r="H1141" s="177">
        <f t="shared" si="111"/>
        <v>56326</v>
      </c>
      <c r="I1141" s="354">
        <f t="shared" si="106"/>
        <v>0.89619476552257837</v>
      </c>
      <c r="J1141" s="354">
        <f t="shared" si="107"/>
        <v>0.98866456336753794</v>
      </c>
    </row>
    <row r="1142" spans="1:10" x14ac:dyDescent="0.25">
      <c r="A1142" s="793"/>
      <c r="B1142" s="330">
        <v>1140</v>
      </c>
      <c r="C1142" s="329">
        <v>6839.9</v>
      </c>
      <c r="D1142" s="329">
        <v>65</v>
      </c>
      <c r="E1142" s="176">
        <f t="shared" si="108"/>
        <v>73467809.399999961</v>
      </c>
      <c r="F1142" s="176">
        <f t="shared" si="109"/>
        <v>4912758</v>
      </c>
      <c r="G1142" s="177">
        <f t="shared" si="110"/>
        <v>8502061.8000000417</v>
      </c>
      <c r="H1142" s="177">
        <f t="shared" si="111"/>
        <v>56261</v>
      </c>
      <c r="I1142" s="354">
        <f t="shared" si="106"/>
        <v>0.89627820959660065</v>
      </c>
      <c r="J1142" s="354">
        <f t="shared" si="107"/>
        <v>0.98867764442035744</v>
      </c>
    </row>
    <row r="1143" spans="1:10" x14ac:dyDescent="0.25">
      <c r="A1143" s="793"/>
      <c r="B1143" s="330">
        <v>1141</v>
      </c>
      <c r="C1143" s="329">
        <v>9126.6000000000022</v>
      </c>
      <c r="D1143" s="329">
        <v>89</v>
      </c>
      <c r="E1143" s="176">
        <f t="shared" si="108"/>
        <v>73476935.999999955</v>
      </c>
      <c r="F1143" s="176">
        <f t="shared" si="109"/>
        <v>4912847</v>
      </c>
      <c r="G1143" s="177">
        <f t="shared" si="110"/>
        <v>8492935.2000000477</v>
      </c>
      <c r="H1143" s="177">
        <f t="shared" si="111"/>
        <v>56172</v>
      </c>
      <c r="I1143" s="354">
        <f t="shared" si="106"/>
        <v>0.89638955050596625</v>
      </c>
      <c r="J1143" s="354">
        <f t="shared" si="107"/>
        <v>0.98869555540037179</v>
      </c>
    </row>
    <row r="1144" spans="1:10" x14ac:dyDescent="0.25">
      <c r="A1144" s="793"/>
      <c r="B1144" s="330">
        <v>1142</v>
      </c>
      <c r="C1144" s="329">
        <v>9135.1999999999989</v>
      </c>
      <c r="D1144" s="329">
        <v>96</v>
      </c>
      <c r="E1144" s="176">
        <f t="shared" si="108"/>
        <v>73486071.199999958</v>
      </c>
      <c r="F1144" s="176">
        <f t="shared" si="109"/>
        <v>4912943</v>
      </c>
      <c r="G1144" s="177">
        <f t="shared" si="110"/>
        <v>8483800.0000000447</v>
      </c>
      <c r="H1144" s="177">
        <f t="shared" si="111"/>
        <v>56076</v>
      </c>
      <c r="I1144" s="354">
        <f t="shared" si="106"/>
        <v>0.89650099633192981</v>
      </c>
      <c r="J1144" s="354">
        <f t="shared" si="107"/>
        <v>0.98871487510915135</v>
      </c>
    </row>
    <row r="1145" spans="1:10" x14ac:dyDescent="0.25">
      <c r="A1145" s="793"/>
      <c r="B1145" s="330">
        <v>1143</v>
      </c>
      <c r="C1145" s="329">
        <v>8000</v>
      </c>
      <c r="D1145" s="329">
        <v>80</v>
      </c>
      <c r="E1145" s="176">
        <f t="shared" si="108"/>
        <v>73494071.199999958</v>
      </c>
      <c r="F1145" s="176">
        <f t="shared" si="109"/>
        <v>4913023</v>
      </c>
      <c r="G1145" s="177">
        <f t="shared" si="110"/>
        <v>8475800.0000000447</v>
      </c>
      <c r="H1145" s="177">
        <f t="shared" si="111"/>
        <v>55996</v>
      </c>
      <c r="I1145" s="354">
        <f t="shared" si="106"/>
        <v>0.89659859316699719</v>
      </c>
      <c r="J1145" s="354">
        <f t="shared" si="107"/>
        <v>0.98873097486646766</v>
      </c>
    </row>
    <row r="1146" spans="1:10" x14ac:dyDescent="0.25">
      <c r="A1146" s="793"/>
      <c r="B1146" s="330">
        <v>1144</v>
      </c>
      <c r="C1146" s="329">
        <v>9151.4</v>
      </c>
      <c r="D1146" s="329">
        <v>96</v>
      </c>
      <c r="E1146" s="176">
        <f t="shared" si="108"/>
        <v>73503222.599999964</v>
      </c>
      <c r="F1146" s="176">
        <f t="shared" si="109"/>
        <v>4913119</v>
      </c>
      <c r="G1146" s="177">
        <f t="shared" si="110"/>
        <v>8466648.6000000387</v>
      </c>
      <c r="H1146" s="177">
        <f t="shared" si="111"/>
        <v>55900</v>
      </c>
      <c r="I1146" s="354">
        <f t="shared" si="106"/>
        <v>0.89671023662655169</v>
      </c>
      <c r="J1146" s="354">
        <f t="shared" si="107"/>
        <v>0.9887502945752471</v>
      </c>
    </row>
    <row r="1147" spans="1:10" x14ac:dyDescent="0.25">
      <c r="A1147" s="793"/>
      <c r="B1147" s="330">
        <v>1145</v>
      </c>
      <c r="C1147" s="329">
        <v>17174.899999999998</v>
      </c>
      <c r="D1147" s="329">
        <v>166</v>
      </c>
      <c r="E1147" s="176">
        <f t="shared" si="108"/>
        <v>73520397.49999997</v>
      </c>
      <c r="F1147" s="176">
        <f t="shared" si="109"/>
        <v>4913285</v>
      </c>
      <c r="G1147" s="177">
        <f t="shared" si="110"/>
        <v>8449473.7000000328</v>
      </c>
      <c r="H1147" s="177">
        <f t="shared" si="111"/>
        <v>55734</v>
      </c>
      <c r="I1147" s="354">
        <f t="shared" si="106"/>
        <v>0.89691976361187653</v>
      </c>
      <c r="J1147" s="354">
        <f t="shared" si="107"/>
        <v>0.98878370157167839</v>
      </c>
    </row>
    <row r="1148" spans="1:10" x14ac:dyDescent="0.25">
      <c r="A1148" s="793"/>
      <c r="B1148" s="330">
        <v>1146</v>
      </c>
      <c r="C1148" s="329">
        <v>10313.200000000001</v>
      </c>
      <c r="D1148" s="329">
        <v>99</v>
      </c>
      <c r="E1148" s="176">
        <f t="shared" si="108"/>
        <v>73530710.699999973</v>
      </c>
      <c r="F1148" s="176">
        <f t="shared" si="109"/>
        <v>4913384</v>
      </c>
      <c r="G1148" s="177">
        <f t="shared" si="110"/>
        <v>8439160.5000000298</v>
      </c>
      <c r="H1148" s="177">
        <f t="shared" si="111"/>
        <v>55635</v>
      </c>
      <c r="I1148" s="354">
        <f t="shared" si="106"/>
        <v>0.89704558057180372</v>
      </c>
      <c r="J1148" s="354">
        <f t="shared" si="107"/>
        <v>0.98880362502135732</v>
      </c>
    </row>
    <row r="1149" spans="1:10" x14ac:dyDescent="0.25">
      <c r="A1149" s="793"/>
      <c r="B1149" s="330">
        <v>1147</v>
      </c>
      <c r="C1149" s="329">
        <v>5734.6</v>
      </c>
      <c r="D1149" s="329">
        <v>49</v>
      </c>
      <c r="E1149" s="176">
        <f t="shared" si="108"/>
        <v>73536445.299999967</v>
      </c>
      <c r="F1149" s="176">
        <f t="shared" si="109"/>
        <v>4913433</v>
      </c>
      <c r="G1149" s="177">
        <f t="shared" si="110"/>
        <v>8433425.9000000358</v>
      </c>
      <c r="H1149" s="177">
        <f t="shared" si="111"/>
        <v>55586</v>
      </c>
      <c r="I1149" s="354">
        <f t="shared" si="106"/>
        <v>0.89711554042310082</v>
      </c>
      <c r="J1149" s="354">
        <f t="shared" si="107"/>
        <v>0.98881348612271358</v>
      </c>
    </row>
    <row r="1150" spans="1:10" x14ac:dyDescent="0.25">
      <c r="A1150" s="793"/>
      <c r="B1150" s="330">
        <v>1148</v>
      </c>
      <c r="C1150" s="329">
        <v>17218.699999999997</v>
      </c>
      <c r="D1150" s="329">
        <v>158</v>
      </c>
      <c r="E1150" s="176">
        <f t="shared" si="108"/>
        <v>73553663.99999997</v>
      </c>
      <c r="F1150" s="176">
        <f t="shared" si="109"/>
        <v>4913591</v>
      </c>
      <c r="G1150" s="177">
        <f t="shared" si="110"/>
        <v>8416207.2000000328</v>
      </c>
      <c r="H1150" s="177">
        <f t="shared" si="111"/>
        <v>55428</v>
      </c>
      <c r="I1150" s="354">
        <f t="shared" si="106"/>
        <v>0.89732560175109766</v>
      </c>
      <c r="J1150" s="354">
        <f t="shared" si="107"/>
        <v>0.98884528314341325</v>
      </c>
    </row>
    <row r="1151" spans="1:10" x14ac:dyDescent="0.25">
      <c r="A1151" s="793"/>
      <c r="B1151" s="330">
        <v>1149</v>
      </c>
      <c r="C1151" s="329">
        <v>12638.999999999996</v>
      </c>
      <c r="D1151" s="329">
        <v>126</v>
      </c>
      <c r="E1151" s="176">
        <f t="shared" si="108"/>
        <v>73566302.99999997</v>
      </c>
      <c r="F1151" s="176">
        <f t="shared" si="109"/>
        <v>4913717</v>
      </c>
      <c r="G1151" s="177">
        <f t="shared" si="110"/>
        <v>8403568.2000000328</v>
      </c>
      <c r="H1151" s="177">
        <f t="shared" si="111"/>
        <v>55302</v>
      </c>
      <c r="I1151" s="354">
        <f t="shared" si="106"/>
        <v>0.89747979255089971</v>
      </c>
      <c r="J1151" s="354">
        <f t="shared" si="107"/>
        <v>0.98887064026118632</v>
      </c>
    </row>
    <row r="1152" spans="1:10" x14ac:dyDescent="0.25">
      <c r="A1152" s="793"/>
      <c r="B1152" s="330">
        <v>1150</v>
      </c>
      <c r="C1152" s="329">
        <v>9200.1</v>
      </c>
      <c r="D1152" s="329">
        <v>96</v>
      </c>
      <c r="E1152" s="176">
        <f t="shared" si="108"/>
        <v>73575503.099999964</v>
      </c>
      <c r="F1152" s="176">
        <f t="shared" si="109"/>
        <v>4913813</v>
      </c>
      <c r="G1152" s="177">
        <f t="shared" si="110"/>
        <v>8394368.1000000387</v>
      </c>
      <c r="H1152" s="177">
        <f t="shared" si="111"/>
        <v>55206</v>
      </c>
      <c r="I1152" s="354">
        <f t="shared" si="106"/>
        <v>0.89759203013118749</v>
      </c>
      <c r="J1152" s="354">
        <f t="shared" si="107"/>
        <v>0.98888995996996587</v>
      </c>
    </row>
    <row r="1153" spans="1:10" x14ac:dyDescent="0.25">
      <c r="A1153" s="793"/>
      <c r="B1153" s="330">
        <v>1151</v>
      </c>
      <c r="C1153" s="329">
        <v>10359.4</v>
      </c>
      <c r="D1153" s="329">
        <v>108</v>
      </c>
      <c r="E1153" s="176">
        <f t="shared" si="108"/>
        <v>73585862.49999997</v>
      </c>
      <c r="F1153" s="176">
        <f t="shared" si="109"/>
        <v>4913921</v>
      </c>
      <c r="G1153" s="177">
        <f t="shared" si="110"/>
        <v>8384008.7000000328</v>
      </c>
      <c r="H1153" s="177">
        <f t="shared" si="111"/>
        <v>55098</v>
      </c>
      <c r="I1153" s="354">
        <f t="shared" si="106"/>
        <v>0.8977184107128372</v>
      </c>
      <c r="J1153" s="354">
        <f t="shared" si="107"/>
        <v>0.98891169464234285</v>
      </c>
    </row>
    <row r="1154" spans="1:10" x14ac:dyDescent="0.25">
      <c r="A1154" s="793"/>
      <c r="B1154" s="330">
        <v>1152</v>
      </c>
      <c r="C1154" s="329">
        <v>9216.2999999999993</v>
      </c>
      <c r="D1154" s="329">
        <v>96</v>
      </c>
      <c r="E1154" s="176">
        <f t="shared" si="108"/>
        <v>73595078.799999967</v>
      </c>
      <c r="F1154" s="176">
        <f t="shared" si="109"/>
        <v>4914017</v>
      </c>
      <c r="G1154" s="177">
        <f t="shared" si="110"/>
        <v>8374792.4000000358</v>
      </c>
      <c r="H1154" s="177">
        <f t="shared" si="111"/>
        <v>55002</v>
      </c>
      <c r="I1154" s="354">
        <f t="shared" si="106"/>
        <v>0.89783084592671614</v>
      </c>
      <c r="J1154" s="354">
        <f t="shared" si="107"/>
        <v>0.98893101435112241</v>
      </c>
    </row>
    <row r="1155" spans="1:10" x14ac:dyDescent="0.25">
      <c r="A1155" s="793"/>
      <c r="B1155" s="330">
        <v>1153</v>
      </c>
      <c r="C1155" s="329">
        <v>17296.599999999999</v>
      </c>
      <c r="D1155" s="329">
        <v>180</v>
      </c>
      <c r="E1155" s="176">
        <f t="shared" si="108"/>
        <v>73612375.399999961</v>
      </c>
      <c r="F1155" s="176">
        <f t="shared" si="109"/>
        <v>4914197</v>
      </c>
      <c r="G1155" s="177">
        <f t="shared" si="110"/>
        <v>8357495.8000000417</v>
      </c>
      <c r="H1155" s="177">
        <f t="shared" si="111"/>
        <v>54822</v>
      </c>
      <c r="I1155" s="354">
        <f t="shared" ref="I1155:I1218" si="112">E1155/$E$2452</f>
        <v>0.89804185760389432</v>
      </c>
      <c r="J1155" s="354">
        <f t="shared" ref="J1155:J1218" si="113">F1155/$F$2452</f>
        <v>0.98896723880508408</v>
      </c>
    </row>
    <row r="1156" spans="1:10" x14ac:dyDescent="0.25">
      <c r="A1156" s="793"/>
      <c r="B1156" s="330">
        <v>1154</v>
      </c>
      <c r="C1156" s="329">
        <v>16155.800000000001</v>
      </c>
      <c r="D1156" s="329">
        <v>164</v>
      </c>
      <c r="E1156" s="176">
        <f t="shared" si="108"/>
        <v>73628531.199999958</v>
      </c>
      <c r="F1156" s="176">
        <f t="shared" si="109"/>
        <v>4914361</v>
      </c>
      <c r="G1156" s="177">
        <f t="shared" si="110"/>
        <v>8341340.0000000447</v>
      </c>
      <c r="H1156" s="177">
        <f t="shared" si="111"/>
        <v>54658</v>
      </c>
      <c r="I1156" s="354">
        <f t="shared" si="112"/>
        <v>0.89823895197239201</v>
      </c>
      <c r="J1156" s="354">
        <f t="shared" si="113"/>
        <v>0.98900024330758241</v>
      </c>
    </row>
    <row r="1157" spans="1:10" x14ac:dyDescent="0.25">
      <c r="A1157" s="793"/>
      <c r="B1157" s="330">
        <v>1155</v>
      </c>
      <c r="C1157" s="329">
        <v>13858.099999999999</v>
      </c>
      <c r="D1157" s="329">
        <v>137</v>
      </c>
      <c r="E1157" s="176">
        <f t="shared" si="108"/>
        <v>73642389.299999952</v>
      </c>
      <c r="F1157" s="176">
        <f t="shared" si="109"/>
        <v>4914498</v>
      </c>
      <c r="G1157" s="177">
        <f t="shared" si="110"/>
        <v>8327481.9000000507</v>
      </c>
      <c r="H1157" s="177">
        <f t="shared" si="111"/>
        <v>54521</v>
      </c>
      <c r="I1157" s="354">
        <f t="shared" si="112"/>
        <v>0.89840801530989778</v>
      </c>
      <c r="J1157" s="354">
        <f t="shared" si="113"/>
        <v>0.98902781414198659</v>
      </c>
    </row>
    <row r="1158" spans="1:10" x14ac:dyDescent="0.25">
      <c r="A1158" s="793"/>
      <c r="B1158" s="330">
        <v>1156</v>
      </c>
      <c r="C1158" s="329">
        <v>10403.9</v>
      </c>
      <c r="D1158" s="329">
        <v>105</v>
      </c>
      <c r="E1158" s="176">
        <f t="shared" si="108"/>
        <v>73652793.199999958</v>
      </c>
      <c r="F1158" s="176">
        <f t="shared" si="109"/>
        <v>4914603</v>
      </c>
      <c r="G1158" s="177">
        <f t="shared" si="110"/>
        <v>8317078.0000000447</v>
      </c>
      <c r="H1158" s="177">
        <f t="shared" si="111"/>
        <v>54416</v>
      </c>
      <c r="I1158" s="354">
        <f t="shared" si="112"/>
        <v>0.89853493877394253</v>
      </c>
      <c r="J1158" s="354">
        <f t="shared" si="113"/>
        <v>0.98904894507346419</v>
      </c>
    </row>
    <row r="1159" spans="1:10" x14ac:dyDescent="0.25">
      <c r="A1159" s="793"/>
      <c r="B1159" s="330">
        <v>1157</v>
      </c>
      <c r="C1159" s="329">
        <v>8098.5999999999985</v>
      </c>
      <c r="D1159" s="329">
        <v>65</v>
      </c>
      <c r="E1159" s="176">
        <f t="shared" si="108"/>
        <v>73660891.799999952</v>
      </c>
      <c r="F1159" s="176">
        <f t="shared" si="109"/>
        <v>4914668</v>
      </c>
      <c r="G1159" s="177">
        <f t="shared" si="110"/>
        <v>8308979.4000000507</v>
      </c>
      <c r="H1159" s="177">
        <f t="shared" si="111"/>
        <v>54351</v>
      </c>
      <c r="I1159" s="354">
        <f t="shared" si="112"/>
        <v>0.89863373849000205</v>
      </c>
      <c r="J1159" s="354">
        <f t="shared" si="113"/>
        <v>0.98906202612628369</v>
      </c>
    </row>
    <row r="1160" spans="1:10" x14ac:dyDescent="0.25">
      <c r="A1160" s="793"/>
      <c r="B1160" s="330">
        <v>1158</v>
      </c>
      <c r="C1160" s="329">
        <v>11581</v>
      </c>
      <c r="D1160" s="329">
        <v>102</v>
      </c>
      <c r="E1160" s="176">
        <f t="shared" si="108"/>
        <v>73672472.799999952</v>
      </c>
      <c r="F1160" s="176">
        <f t="shared" si="109"/>
        <v>4914770</v>
      </c>
      <c r="G1160" s="177">
        <f t="shared" si="110"/>
        <v>8297398.4000000507</v>
      </c>
      <c r="H1160" s="177">
        <f t="shared" si="111"/>
        <v>54249</v>
      </c>
      <c r="I1160" s="354">
        <f t="shared" si="112"/>
        <v>0.89877502210836646</v>
      </c>
      <c r="J1160" s="354">
        <f t="shared" si="113"/>
        <v>0.9890825533168619</v>
      </c>
    </row>
    <row r="1161" spans="1:10" x14ac:dyDescent="0.25">
      <c r="A1161" s="793"/>
      <c r="B1161" s="330">
        <v>1159</v>
      </c>
      <c r="C1161" s="329">
        <v>16225.4</v>
      </c>
      <c r="D1161" s="329">
        <v>158</v>
      </c>
      <c r="E1161" s="176">
        <f t="shared" si="108"/>
        <v>73688698.199999958</v>
      </c>
      <c r="F1161" s="176">
        <f t="shared" si="109"/>
        <v>4914928</v>
      </c>
      <c r="G1161" s="177">
        <f t="shared" si="110"/>
        <v>8281173.0000000447</v>
      </c>
      <c r="H1161" s="177">
        <f t="shared" si="111"/>
        <v>54091</v>
      </c>
      <c r="I1161" s="354">
        <f t="shared" si="112"/>
        <v>0.89897296556932926</v>
      </c>
      <c r="J1161" s="354">
        <f t="shared" si="113"/>
        <v>0.98911435033756157</v>
      </c>
    </row>
    <row r="1162" spans="1:10" x14ac:dyDescent="0.25">
      <c r="A1162" s="793"/>
      <c r="B1162" s="330">
        <v>1160</v>
      </c>
      <c r="C1162" s="329">
        <v>10439.5</v>
      </c>
      <c r="D1162" s="329">
        <v>102</v>
      </c>
      <c r="E1162" s="176">
        <f t="shared" si="108"/>
        <v>73699137.699999958</v>
      </c>
      <c r="F1162" s="176">
        <f t="shared" si="109"/>
        <v>4915030</v>
      </c>
      <c r="G1162" s="177">
        <f t="shared" si="110"/>
        <v>8270733.5000000447</v>
      </c>
      <c r="H1162" s="177">
        <f t="shared" si="111"/>
        <v>53989</v>
      </c>
      <c r="I1162" s="354">
        <f t="shared" si="112"/>
        <v>0.89910032333929002</v>
      </c>
      <c r="J1162" s="354">
        <f t="shared" si="113"/>
        <v>0.98913487752813989</v>
      </c>
    </row>
    <row r="1163" spans="1:10" x14ac:dyDescent="0.25">
      <c r="A1163" s="793"/>
      <c r="B1163" s="330">
        <v>1161</v>
      </c>
      <c r="C1163" s="329">
        <v>10447.099999999999</v>
      </c>
      <c r="D1163" s="329">
        <v>96</v>
      </c>
      <c r="E1163" s="176">
        <f t="shared" si="108"/>
        <v>73709584.799999952</v>
      </c>
      <c r="F1163" s="176">
        <f t="shared" si="109"/>
        <v>4915126</v>
      </c>
      <c r="G1163" s="177">
        <f t="shared" si="110"/>
        <v>8260286.4000000507</v>
      </c>
      <c r="H1163" s="177">
        <f t="shared" si="111"/>
        <v>53893</v>
      </c>
      <c r="I1163" s="354">
        <f t="shared" si="112"/>
        <v>0.89922777382624397</v>
      </c>
      <c r="J1163" s="354">
        <f t="shared" si="113"/>
        <v>0.98915419723691944</v>
      </c>
    </row>
    <row r="1164" spans="1:10" x14ac:dyDescent="0.25">
      <c r="A1164" s="793"/>
      <c r="B1164" s="330">
        <v>1162</v>
      </c>
      <c r="C1164" s="329">
        <v>15104.1</v>
      </c>
      <c r="D1164" s="329">
        <v>150</v>
      </c>
      <c r="E1164" s="176">
        <f t="shared" si="108"/>
        <v>73724688.899999946</v>
      </c>
      <c r="F1164" s="176">
        <f t="shared" si="109"/>
        <v>4915276</v>
      </c>
      <c r="G1164" s="177">
        <f t="shared" si="110"/>
        <v>8245182.3000000566</v>
      </c>
      <c r="H1164" s="177">
        <f t="shared" si="111"/>
        <v>53743</v>
      </c>
      <c r="I1164" s="354">
        <f t="shared" si="112"/>
        <v>0.89941203787081159</v>
      </c>
      <c r="J1164" s="354">
        <f t="shared" si="113"/>
        <v>0.98918438428188749</v>
      </c>
    </row>
    <row r="1165" spans="1:10" x14ac:dyDescent="0.25">
      <c r="A1165" s="793"/>
      <c r="B1165" s="330">
        <v>1163</v>
      </c>
      <c r="C1165" s="329">
        <v>12791.199999999999</v>
      </c>
      <c r="D1165" s="329">
        <v>121</v>
      </c>
      <c r="E1165" s="176">
        <f t="shared" si="108"/>
        <v>73737480.099999949</v>
      </c>
      <c r="F1165" s="176">
        <f t="shared" si="109"/>
        <v>4915397</v>
      </c>
      <c r="G1165" s="177">
        <f t="shared" si="110"/>
        <v>8232391.1000000536</v>
      </c>
      <c r="H1165" s="177">
        <f t="shared" si="111"/>
        <v>53622</v>
      </c>
      <c r="I1165" s="354">
        <f t="shared" si="112"/>
        <v>0.89956808545040079</v>
      </c>
      <c r="J1165" s="354">
        <f t="shared" si="113"/>
        <v>0.98920873516482832</v>
      </c>
    </row>
    <row r="1166" spans="1:10" x14ac:dyDescent="0.25">
      <c r="A1166" s="793"/>
      <c r="B1166" s="330">
        <v>1164</v>
      </c>
      <c r="C1166" s="329">
        <v>17459.900000000001</v>
      </c>
      <c r="D1166" s="329">
        <v>159</v>
      </c>
      <c r="E1166" s="176">
        <f t="shared" si="108"/>
        <v>73754939.999999955</v>
      </c>
      <c r="F1166" s="176">
        <f t="shared" si="109"/>
        <v>4915556</v>
      </c>
      <c r="G1166" s="177">
        <f t="shared" si="110"/>
        <v>8214931.2000000477</v>
      </c>
      <c r="H1166" s="177">
        <f t="shared" si="111"/>
        <v>53463</v>
      </c>
      <c r="I1166" s="354">
        <f t="shared" si="112"/>
        <v>0.89978108932297496</v>
      </c>
      <c r="J1166" s="354">
        <f t="shared" si="113"/>
        <v>0.98924073343249441</v>
      </c>
    </row>
    <row r="1167" spans="1:10" x14ac:dyDescent="0.25">
      <c r="A1167" s="793"/>
      <c r="B1167" s="330">
        <v>1165</v>
      </c>
      <c r="C1167" s="329">
        <v>16310.6</v>
      </c>
      <c r="D1167" s="329">
        <v>168</v>
      </c>
      <c r="E1167" s="176">
        <f t="shared" si="108"/>
        <v>73771250.599999949</v>
      </c>
      <c r="F1167" s="176">
        <f t="shared" si="109"/>
        <v>4915724</v>
      </c>
      <c r="G1167" s="177">
        <f t="shared" si="110"/>
        <v>8198620.6000000536</v>
      </c>
      <c r="H1167" s="177">
        <f t="shared" si="111"/>
        <v>53295</v>
      </c>
      <c r="I1167" s="354">
        <f t="shared" si="112"/>
        <v>0.89998007219023113</v>
      </c>
      <c r="J1167" s="354">
        <f t="shared" si="113"/>
        <v>0.98927454292285866</v>
      </c>
    </row>
    <row r="1168" spans="1:10" x14ac:dyDescent="0.25">
      <c r="A1168" s="793"/>
      <c r="B1168" s="330">
        <v>1166</v>
      </c>
      <c r="C1168" s="329">
        <v>16323.9</v>
      </c>
      <c r="D1168" s="329">
        <v>145</v>
      </c>
      <c r="E1168" s="176">
        <f t="shared" si="108"/>
        <v>73787574.499999955</v>
      </c>
      <c r="F1168" s="176">
        <f t="shared" si="109"/>
        <v>4915869</v>
      </c>
      <c r="G1168" s="177">
        <f t="shared" si="110"/>
        <v>8182296.7000000477</v>
      </c>
      <c r="H1168" s="177">
        <f t="shared" si="111"/>
        <v>53150</v>
      </c>
      <c r="I1168" s="354">
        <f t="shared" si="112"/>
        <v>0.90017921731222572</v>
      </c>
      <c r="J1168" s="354">
        <f t="shared" si="113"/>
        <v>0.98930372373299436</v>
      </c>
    </row>
    <row r="1169" spans="1:10" x14ac:dyDescent="0.25">
      <c r="A1169" s="793"/>
      <c r="B1169" s="330">
        <v>1167</v>
      </c>
      <c r="C1169" s="329">
        <v>9335.5999999999985</v>
      </c>
      <c r="D1169" s="329">
        <v>84</v>
      </c>
      <c r="E1169" s="176">
        <f t="shared" si="108"/>
        <v>73796910.099999949</v>
      </c>
      <c r="F1169" s="176">
        <f t="shared" si="109"/>
        <v>4915953</v>
      </c>
      <c r="G1169" s="177">
        <f t="shared" si="110"/>
        <v>8172961.1000000536</v>
      </c>
      <c r="H1169" s="177">
        <f t="shared" si="111"/>
        <v>53066</v>
      </c>
      <c r="I1169" s="354">
        <f t="shared" si="112"/>
        <v>0.90029310793890749</v>
      </c>
      <c r="J1169" s="354">
        <f t="shared" si="113"/>
        <v>0.98932062847817648</v>
      </c>
    </row>
    <row r="1170" spans="1:10" x14ac:dyDescent="0.25">
      <c r="A1170" s="793"/>
      <c r="B1170" s="330">
        <v>1168</v>
      </c>
      <c r="C1170" s="329">
        <v>10510.699999999999</v>
      </c>
      <c r="D1170" s="329">
        <v>108</v>
      </c>
      <c r="E1170" s="176">
        <f t="shared" si="108"/>
        <v>73807420.799999952</v>
      </c>
      <c r="F1170" s="176">
        <f t="shared" si="109"/>
        <v>4916061</v>
      </c>
      <c r="G1170" s="177">
        <f t="shared" si="110"/>
        <v>8162450.4000000507</v>
      </c>
      <c r="H1170" s="177">
        <f t="shared" si="111"/>
        <v>52958</v>
      </c>
      <c r="I1170" s="354">
        <f t="shared" si="112"/>
        <v>0.90042133432070037</v>
      </c>
      <c r="J1170" s="354">
        <f t="shared" si="113"/>
        <v>0.98934236315055346</v>
      </c>
    </row>
    <row r="1171" spans="1:10" x14ac:dyDescent="0.25">
      <c r="A1171" s="793"/>
      <c r="B1171" s="330">
        <v>1169</v>
      </c>
      <c r="C1171" s="329">
        <v>14026.599999999999</v>
      </c>
      <c r="D1171" s="329">
        <v>138</v>
      </c>
      <c r="E1171" s="176">
        <f t="shared" si="108"/>
        <v>73821447.399999946</v>
      </c>
      <c r="F1171" s="176">
        <f t="shared" si="109"/>
        <v>4916199</v>
      </c>
      <c r="G1171" s="177">
        <f t="shared" si="110"/>
        <v>8148423.8000000566</v>
      </c>
      <c r="H1171" s="177">
        <f t="shared" si="111"/>
        <v>52820</v>
      </c>
      <c r="I1171" s="354">
        <f t="shared" si="112"/>
        <v>0.9005924532915448</v>
      </c>
      <c r="J1171" s="354">
        <f t="shared" si="113"/>
        <v>0.98937013523192407</v>
      </c>
    </row>
    <row r="1172" spans="1:10" x14ac:dyDescent="0.25">
      <c r="A1172" s="793"/>
      <c r="B1172" s="330">
        <v>1170</v>
      </c>
      <c r="C1172" s="329">
        <v>14041.1</v>
      </c>
      <c r="D1172" s="329">
        <v>138</v>
      </c>
      <c r="E1172" s="176">
        <f t="shared" si="108"/>
        <v>73835488.49999994</v>
      </c>
      <c r="F1172" s="176">
        <f t="shared" si="109"/>
        <v>4916337</v>
      </c>
      <c r="G1172" s="177">
        <f t="shared" si="110"/>
        <v>8134382.7000000626</v>
      </c>
      <c r="H1172" s="177">
        <f t="shared" si="111"/>
        <v>52682</v>
      </c>
      <c r="I1172" s="354">
        <f t="shared" si="112"/>
        <v>0.9007637491566528</v>
      </c>
      <c r="J1172" s="354">
        <f t="shared" si="113"/>
        <v>0.98939790731329469</v>
      </c>
    </row>
    <row r="1173" spans="1:10" x14ac:dyDescent="0.25">
      <c r="A1173" s="793"/>
      <c r="B1173" s="330">
        <v>1171</v>
      </c>
      <c r="C1173" s="329">
        <v>15220.4</v>
      </c>
      <c r="D1173" s="329">
        <v>144</v>
      </c>
      <c r="E1173" s="176">
        <f t="shared" si="108"/>
        <v>73850708.899999946</v>
      </c>
      <c r="F1173" s="176">
        <f t="shared" si="109"/>
        <v>4916481</v>
      </c>
      <c r="G1173" s="177">
        <f t="shared" si="110"/>
        <v>8119162.3000000566</v>
      </c>
      <c r="H1173" s="177">
        <f t="shared" si="111"/>
        <v>52538</v>
      </c>
      <c r="I1173" s="354">
        <f t="shared" si="112"/>
        <v>0.90094943201521027</v>
      </c>
      <c r="J1173" s="354">
        <f t="shared" si="113"/>
        <v>0.98942688687646396</v>
      </c>
    </row>
    <row r="1174" spans="1:10" x14ac:dyDescent="0.25">
      <c r="A1174" s="793"/>
      <c r="B1174" s="330">
        <v>1172</v>
      </c>
      <c r="C1174" s="329">
        <v>19921.899999999998</v>
      </c>
      <c r="D1174" s="329">
        <v>190</v>
      </c>
      <c r="E1174" s="176">
        <f t="shared" si="108"/>
        <v>73870630.799999952</v>
      </c>
      <c r="F1174" s="176">
        <f t="shared" si="109"/>
        <v>4916671</v>
      </c>
      <c r="G1174" s="177">
        <f t="shared" si="110"/>
        <v>8099240.4000000507</v>
      </c>
      <c r="H1174" s="177">
        <f t="shared" si="111"/>
        <v>52348</v>
      </c>
      <c r="I1174" s="354">
        <f t="shared" si="112"/>
        <v>0.90119247131377644</v>
      </c>
      <c r="J1174" s="354">
        <f t="shared" si="113"/>
        <v>0.98946512380009011</v>
      </c>
    </row>
    <row r="1175" spans="1:10" x14ac:dyDescent="0.25">
      <c r="A1175" s="793"/>
      <c r="B1175" s="330">
        <v>1173</v>
      </c>
      <c r="C1175" s="329">
        <v>11729.699999999999</v>
      </c>
      <c r="D1175" s="329">
        <v>108</v>
      </c>
      <c r="E1175" s="176">
        <f t="shared" si="108"/>
        <v>73882360.499999955</v>
      </c>
      <c r="F1175" s="176">
        <f t="shared" si="109"/>
        <v>4916779</v>
      </c>
      <c r="G1175" s="177">
        <f t="shared" si="110"/>
        <v>8087510.7000000477</v>
      </c>
      <c r="H1175" s="177">
        <f t="shared" si="111"/>
        <v>52240</v>
      </c>
      <c r="I1175" s="354">
        <f t="shared" si="112"/>
        <v>0.90133556901331269</v>
      </c>
      <c r="J1175" s="354">
        <f t="shared" si="113"/>
        <v>0.98948685847246709</v>
      </c>
    </row>
    <row r="1176" spans="1:10" x14ac:dyDescent="0.25">
      <c r="A1176" s="793"/>
      <c r="B1176" s="330">
        <v>1174</v>
      </c>
      <c r="C1176" s="329">
        <v>2347.5</v>
      </c>
      <c r="D1176" s="329">
        <v>24</v>
      </c>
      <c r="E1176" s="176">
        <f t="shared" si="108"/>
        <v>73884707.999999955</v>
      </c>
      <c r="F1176" s="176">
        <f t="shared" si="109"/>
        <v>4916803</v>
      </c>
      <c r="G1176" s="177">
        <f t="shared" si="110"/>
        <v>8085163.2000000477</v>
      </c>
      <c r="H1176" s="177">
        <f t="shared" si="111"/>
        <v>52216</v>
      </c>
      <c r="I1176" s="354">
        <f t="shared" si="112"/>
        <v>0.90136420758460278</v>
      </c>
      <c r="J1176" s="354">
        <f t="shared" si="113"/>
        <v>0.98949168839966195</v>
      </c>
    </row>
    <row r="1177" spans="1:10" x14ac:dyDescent="0.25">
      <c r="A1177" s="793"/>
      <c r="B1177" s="330">
        <v>1175</v>
      </c>
      <c r="C1177" s="329">
        <v>16448.399999999998</v>
      </c>
      <c r="D1177" s="329">
        <v>151</v>
      </c>
      <c r="E1177" s="176">
        <f t="shared" ref="E1177:E1240" si="114">E1176+C1177</f>
        <v>73901156.399999961</v>
      </c>
      <c r="F1177" s="176">
        <f t="shared" ref="F1177:F1240" si="115">F1176+D1177</f>
        <v>4916954</v>
      </c>
      <c r="G1177" s="177">
        <f t="shared" ref="G1177:G1240" si="116">$E$2452-E1177</f>
        <v>8068714.8000000417</v>
      </c>
      <c r="H1177" s="177">
        <f t="shared" ref="H1177:H1240" si="117">$F$2452-F1177</f>
        <v>52065</v>
      </c>
      <c r="I1177" s="354">
        <f t="shared" si="112"/>
        <v>0.90156487155734311</v>
      </c>
      <c r="J1177" s="354">
        <f t="shared" si="113"/>
        <v>0.98952207669159642</v>
      </c>
    </row>
    <row r="1178" spans="1:10" x14ac:dyDescent="0.25">
      <c r="A1178" s="793"/>
      <c r="B1178" s="330">
        <v>1176</v>
      </c>
      <c r="C1178" s="329">
        <v>8231.9</v>
      </c>
      <c r="D1178" s="329">
        <v>74</v>
      </c>
      <c r="E1178" s="176">
        <f t="shared" si="114"/>
        <v>73909388.299999967</v>
      </c>
      <c r="F1178" s="176">
        <f t="shared" si="115"/>
        <v>4917028</v>
      </c>
      <c r="G1178" s="177">
        <f t="shared" si="116"/>
        <v>8060482.9000000358</v>
      </c>
      <c r="H1178" s="177">
        <f t="shared" si="117"/>
        <v>51991</v>
      </c>
      <c r="I1178" s="354">
        <f t="shared" si="112"/>
        <v>0.90166529748066704</v>
      </c>
      <c r="J1178" s="354">
        <f t="shared" si="113"/>
        <v>0.98953696896711407</v>
      </c>
    </row>
    <row r="1179" spans="1:10" x14ac:dyDescent="0.25">
      <c r="A1179" s="793"/>
      <c r="B1179" s="330">
        <v>1177</v>
      </c>
      <c r="C1179" s="329">
        <v>14121.400000000001</v>
      </c>
      <c r="D1179" s="329">
        <v>144</v>
      </c>
      <c r="E1179" s="176">
        <f t="shared" si="114"/>
        <v>73923509.699999973</v>
      </c>
      <c r="F1179" s="176">
        <f t="shared" si="115"/>
        <v>4917172</v>
      </c>
      <c r="G1179" s="177">
        <f t="shared" si="116"/>
        <v>8046361.5000000298</v>
      </c>
      <c r="H1179" s="177">
        <f t="shared" si="117"/>
        <v>51847</v>
      </c>
      <c r="I1179" s="354">
        <f t="shared" si="112"/>
        <v>0.90183757297400724</v>
      </c>
      <c r="J1179" s="354">
        <f t="shared" si="113"/>
        <v>0.98956594853028335</v>
      </c>
    </row>
    <row r="1180" spans="1:10" x14ac:dyDescent="0.25">
      <c r="A1180" s="793"/>
      <c r="B1180" s="330">
        <v>1178</v>
      </c>
      <c r="C1180" s="329">
        <v>16490.2</v>
      </c>
      <c r="D1180" s="329">
        <v>161</v>
      </c>
      <c r="E1180" s="176">
        <f t="shared" si="114"/>
        <v>73939999.899999976</v>
      </c>
      <c r="F1180" s="176">
        <f t="shared" si="115"/>
        <v>4917333</v>
      </c>
      <c r="G1180" s="177">
        <f t="shared" si="116"/>
        <v>8029871.3000000268</v>
      </c>
      <c r="H1180" s="177">
        <f t="shared" si="117"/>
        <v>51686</v>
      </c>
      <c r="I1180" s="354">
        <f t="shared" si="112"/>
        <v>0.90203874689021069</v>
      </c>
      <c r="J1180" s="354">
        <f t="shared" si="113"/>
        <v>0.9895983492918824</v>
      </c>
    </row>
    <row r="1181" spans="1:10" x14ac:dyDescent="0.25">
      <c r="A1181" s="793"/>
      <c r="B1181" s="330">
        <v>1179</v>
      </c>
      <c r="C1181" s="329">
        <v>14147.599999999999</v>
      </c>
      <c r="D1181" s="329">
        <v>122</v>
      </c>
      <c r="E1181" s="176">
        <f t="shared" si="114"/>
        <v>73954147.49999997</v>
      </c>
      <c r="F1181" s="176">
        <f t="shared" si="115"/>
        <v>4917455</v>
      </c>
      <c r="G1181" s="177">
        <f t="shared" si="116"/>
        <v>8015723.7000000328</v>
      </c>
      <c r="H1181" s="177">
        <f t="shared" si="117"/>
        <v>51564</v>
      </c>
      <c r="I1181" s="354">
        <f t="shared" si="112"/>
        <v>0.90221134201318554</v>
      </c>
      <c r="J1181" s="354">
        <f t="shared" si="113"/>
        <v>0.98962290142178966</v>
      </c>
    </row>
    <row r="1182" spans="1:10" x14ac:dyDescent="0.25">
      <c r="A1182" s="793"/>
      <c r="B1182" s="330">
        <v>1180</v>
      </c>
      <c r="C1182" s="329">
        <v>17698.8</v>
      </c>
      <c r="D1182" s="329">
        <v>174</v>
      </c>
      <c r="E1182" s="176">
        <f t="shared" si="114"/>
        <v>73971846.299999967</v>
      </c>
      <c r="F1182" s="176">
        <f t="shared" si="115"/>
        <v>4917629</v>
      </c>
      <c r="G1182" s="177">
        <f t="shared" si="116"/>
        <v>7998024.9000000358</v>
      </c>
      <c r="H1182" s="177">
        <f t="shared" si="117"/>
        <v>51390</v>
      </c>
      <c r="I1182" s="354">
        <f t="shared" si="112"/>
        <v>0.90242726037124676</v>
      </c>
      <c r="J1182" s="354">
        <f t="shared" si="113"/>
        <v>0.98965791839395256</v>
      </c>
    </row>
    <row r="1183" spans="1:10" x14ac:dyDescent="0.25">
      <c r="A1183" s="793"/>
      <c r="B1183" s="330">
        <v>1181</v>
      </c>
      <c r="C1183" s="329">
        <v>8266.4000000000015</v>
      </c>
      <c r="D1183" s="329">
        <v>78</v>
      </c>
      <c r="E1183" s="176">
        <f t="shared" si="114"/>
        <v>73980112.699999973</v>
      </c>
      <c r="F1183" s="176">
        <f t="shared" si="115"/>
        <v>4917707</v>
      </c>
      <c r="G1183" s="177">
        <f t="shared" si="116"/>
        <v>7989758.5000000298</v>
      </c>
      <c r="H1183" s="177">
        <f t="shared" si="117"/>
        <v>51312</v>
      </c>
      <c r="I1183" s="354">
        <f t="shared" si="112"/>
        <v>0.90252810718092202</v>
      </c>
      <c r="J1183" s="354">
        <f t="shared" si="113"/>
        <v>0.98967361565733603</v>
      </c>
    </row>
    <row r="1184" spans="1:10" x14ac:dyDescent="0.25">
      <c r="A1184" s="793"/>
      <c r="B1184" s="330">
        <v>1182</v>
      </c>
      <c r="C1184" s="329">
        <v>11820.800000000001</v>
      </c>
      <c r="D1184" s="329">
        <v>107</v>
      </c>
      <c r="E1184" s="176">
        <f t="shared" si="114"/>
        <v>73991933.49999997</v>
      </c>
      <c r="F1184" s="176">
        <f t="shared" si="115"/>
        <v>4917814</v>
      </c>
      <c r="G1184" s="177">
        <f t="shared" si="116"/>
        <v>7977937.7000000328</v>
      </c>
      <c r="H1184" s="177">
        <f t="shared" si="117"/>
        <v>51205</v>
      </c>
      <c r="I1184" s="354">
        <f t="shared" si="112"/>
        <v>0.90267231626441746</v>
      </c>
      <c r="J1184" s="354">
        <f t="shared" si="113"/>
        <v>0.98969514908274647</v>
      </c>
    </row>
    <row r="1185" spans="1:10" x14ac:dyDescent="0.25">
      <c r="A1185" s="793"/>
      <c r="B1185" s="330">
        <v>1183</v>
      </c>
      <c r="C1185" s="329">
        <v>8281.7000000000007</v>
      </c>
      <c r="D1185" s="329">
        <v>78</v>
      </c>
      <c r="E1185" s="176">
        <f t="shared" si="114"/>
        <v>74000215.199999973</v>
      </c>
      <c r="F1185" s="176">
        <f t="shared" si="115"/>
        <v>4917892</v>
      </c>
      <c r="G1185" s="177">
        <f t="shared" si="116"/>
        <v>7969656.0000000298</v>
      </c>
      <c r="H1185" s="177">
        <f t="shared" si="117"/>
        <v>51127</v>
      </c>
      <c r="I1185" s="354">
        <f t="shared" si="112"/>
        <v>0.90277334972803969</v>
      </c>
      <c r="J1185" s="354">
        <f t="shared" si="113"/>
        <v>0.98971084634612994</v>
      </c>
    </row>
    <row r="1186" spans="1:10" x14ac:dyDescent="0.25">
      <c r="A1186" s="793"/>
      <c r="B1186" s="330">
        <v>1184</v>
      </c>
      <c r="C1186" s="329">
        <v>9473.9</v>
      </c>
      <c r="D1186" s="329">
        <v>94</v>
      </c>
      <c r="E1186" s="176">
        <f t="shared" si="114"/>
        <v>74009689.099999979</v>
      </c>
      <c r="F1186" s="176">
        <f t="shared" si="115"/>
        <v>4917986</v>
      </c>
      <c r="G1186" s="177">
        <f t="shared" si="116"/>
        <v>7960182.1000000238</v>
      </c>
      <c r="H1186" s="177">
        <f t="shared" si="117"/>
        <v>51033</v>
      </c>
      <c r="I1186" s="354">
        <f t="shared" si="112"/>
        <v>0.90288892756000794</v>
      </c>
      <c r="J1186" s="354">
        <f t="shared" si="113"/>
        <v>0.98972976356097653</v>
      </c>
    </row>
    <row r="1187" spans="1:10" x14ac:dyDescent="0.25">
      <c r="A1187" s="793"/>
      <c r="B1187" s="330">
        <v>1185</v>
      </c>
      <c r="C1187" s="329">
        <v>13033.199999999999</v>
      </c>
      <c r="D1187" s="329">
        <v>124</v>
      </c>
      <c r="E1187" s="176">
        <f t="shared" si="114"/>
        <v>74022722.299999982</v>
      </c>
      <c r="F1187" s="176">
        <f t="shared" si="115"/>
        <v>4918110</v>
      </c>
      <c r="G1187" s="177">
        <f t="shared" si="116"/>
        <v>7947148.9000000209</v>
      </c>
      <c r="H1187" s="177">
        <f t="shared" si="117"/>
        <v>50909</v>
      </c>
      <c r="I1187" s="354">
        <f t="shared" si="112"/>
        <v>0.90304792744385798</v>
      </c>
      <c r="J1187" s="354">
        <f t="shared" si="113"/>
        <v>0.98975471818481675</v>
      </c>
    </row>
    <row r="1188" spans="1:10" x14ac:dyDescent="0.25">
      <c r="A1188" s="793"/>
      <c r="B1188" s="330">
        <v>1186</v>
      </c>
      <c r="C1188" s="329">
        <v>11860.2</v>
      </c>
      <c r="D1188" s="329">
        <v>117</v>
      </c>
      <c r="E1188" s="176">
        <f t="shared" si="114"/>
        <v>74034582.499999985</v>
      </c>
      <c r="F1188" s="176">
        <f t="shared" si="115"/>
        <v>4918227</v>
      </c>
      <c r="G1188" s="177">
        <f t="shared" si="116"/>
        <v>7935288.7000000179</v>
      </c>
      <c r="H1188" s="177">
        <f t="shared" si="117"/>
        <v>50792</v>
      </c>
      <c r="I1188" s="354">
        <f t="shared" si="112"/>
        <v>0.90319261719176624</v>
      </c>
      <c r="J1188" s="354">
        <f t="shared" si="113"/>
        <v>0.98977826407989178</v>
      </c>
    </row>
    <row r="1189" spans="1:10" x14ac:dyDescent="0.25">
      <c r="A1189" s="793"/>
      <c r="B1189" s="330">
        <v>1187</v>
      </c>
      <c r="C1189" s="329">
        <v>14243.900000000001</v>
      </c>
      <c r="D1189" s="329">
        <v>138</v>
      </c>
      <c r="E1189" s="176">
        <f t="shared" si="114"/>
        <v>74048826.399999991</v>
      </c>
      <c r="F1189" s="176">
        <f t="shared" si="115"/>
        <v>4918365</v>
      </c>
      <c r="G1189" s="177">
        <f t="shared" si="116"/>
        <v>7921044.8000000119</v>
      </c>
      <c r="H1189" s="177">
        <f t="shared" si="117"/>
        <v>50654</v>
      </c>
      <c r="I1189" s="354">
        <f t="shared" si="112"/>
        <v>0.9033663871366433</v>
      </c>
      <c r="J1189" s="354">
        <f t="shared" si="113"/>
        <v>0.98980603616126239</v>
      </c>
    </row>
    <row r="1190" spans="1:10" x14ac:dyDescent="0.25">
      <c r="A1190" s="793"/>
      <c r="B1190" s="330">
        <v>1188</v>
      </c>
      <c r="C1190" s="329">
        <v>8315.6</v>
      </c>
      <c r="D1190" s="329">
        <v>72</v>
      </c>
      <c r="E1190" s="176">
        <f t="shared" si="114"/>
        <v>74057141.999999985</v>
      </c>
      <c r="F1190" s="176">
        <f t="shared" si="115"/>
        <v>4918437</v>
      </c>
      <c r="G1190" s="177">
        <f t="shared" si="116"/>
        <v>7912729.2000000179</v>
      </c>
      <c r="H1190" s="177">
        <f t="shared" si="117"/>
        <v>50582</v>
      </c>
      <c r="I1190" s="354">
        <f t="shared" si="112"/>
        <v>0.90346783416685406</v>
      </c>
      <c r="J1190" s="354">
        <f t="shared" si="113"/>
        <v>0.98982052594284708</v>
      </c>
    </row>
    <row r="1191" spans="1:10" x14ac:dyDescent="0.25">
      <c r="A1191" s="793"/>
      <c r="B1191" s="330">
        <v>1189</v>
      </c>
      <c r="C1191" s="329">
        <v>9512.9000000000015</v>
      </c>
      <c r="D1191" s="329">
        <v>87</v>
      </c>
      <c r="E1191" s="176">
        <f t="shared" si="114"/>
        <v>74066654.899999991</v>
      </c>
      <c r="F1191" s="176">
        <f t="shared" si="115"/>
        <v>4918524</v>
      </c>
      <c r="G1191" s="177">
        <f t="shared" si="116"/>
        <v>7903216.3000000119</v>
      </c>
      <c r="H1191" s="177">
        <f t="shared" si="117"/>
        <v>50495</v>
      </c>
      <c r="I1191" s="354">
        <f t="shared" si="112"/>
        <v>0.90358388778339316</v>
      </c>
      <c r="J1191" s="354">
        <f t="shared" si="113"/>
        <v>0.98983803442892848</v>
      </c>
    </row>
    <row r="1192" spans="1:10" x14ac:dyDescent="0.25">
      <c r="A1192" s="793"/>
      <c r="B1192" s="330">
        <v>1190</v>
      </c>
      <c r="C1192" s="329">
        <v>13089.1</v>
      </c>
      <c r="D1192" s="329">
        <v>123</v>
      </c>
      <c r="E1192" s="176">
        <f t="shared" si="114"/>
        <v>74079743.999999985</v>
      </c>
      <c r="F1192" s="176">
        <f t="shared" si="115"/>
        <v>4918647</v>
      </c>
      <c r="G1192" s="177">
        <f t="shared" si="116"/>
        <v>7890127.2000000179</v>
      </c>
      <c r="H1192" s="177">
        <f t="shared" si="117"/>
        <v>50372</v>
      </c>
      <c r="I1192" s="354">
        <f t="shared" si="112"/>
        <v>0.90374356962512814</v>
      </c>
      <c r="J1192" s="354">
        <f t="shared" si="113"/>
        <v>0.98986278780580228</v>
      </c>
    </row>
    <row r="1193" spans="1:10" x14ac:dyDescent="0.25">
      <c r="A1193" s="793"/>
      <c r="B1193" s="330">
        <v>1191</v>
      </c>
      <c r="C1193" s="329">
        <v>15481.4</v>
      </c>
      <c r="D1193" s="329">
        <v>138</v>
      </c>
      <c r="E1193" s="176">
        <f t="shared" si="114"/>
        <v>74095225.399999991</v>
      </c>
      <c r="F1193" s="176">
        <f t="shared" si="115"/>
        <v>4918785</v>
      </c>
      <c r="G1193" s="177">
        <f t="shared" si="116"/>
        <v>7874645.8000000119</v>
      </c>
      <c r="H1193" s="177">
        <f t="shared" si="117"/>
        <v>50234</v>
      </c>
      <c r="I1193" s="354">
        <f t="shared" si="112"/>
        <v>0.90393243658042965</v>
      </c>
      <c r="J1193" s="354">
        <f t="shared" si="113"/>
        <v>0.98989055988717289</v>
      </c>
    </row>
    <row r="1194" spans="1:10" x14ac:dyDescent="0.25">
      <c r="A1194" s="793"/>
      <c r="B1194" s="330">
        <v>1192</v>
      </c>
      <c r="C1194" s="329">
        <v>15493.2</v>
      </c>
      <c r="D1194" s="329">
        <v>132</v>
      </c>
      <c r="E1194" s="176">
        <f t="shared" si="114"/>
        <v>74110718.599999994</v>
      </c>
      <c r="F1194" s="176">
        <f t="shared" si="115"/>
        <v>4918917</v>
      </c>
      <c r="G1194" s="177">
        <f t="shared" si="116"/>
        <v>7859152.6000000089</v>
      </c>
      <c r="H1194" s="177">
        <f t="shared" si="117"/>
        <v>50102</v>
      </c>
      <c r="I1194" s="354">
        <f t="shared" si="112"/>
        <v>0.90412144749106294</v>
      </c>
      <c r="J1194" s="354">
        <f t="shared" si="113"/>
        <v>0.98991712448674474</v>
      </c>
    </row>
    <row r="1195" spans="1:10" x14ac:dyDescent="0.25">
      <c r="A1195" s="793"/>
      <c r="B1195" s="330">
        <v>1193</v>
      </c>
      <c r="C1195" s="329">
        <v>14315.6</v>
      </c>
      <c r="D1195" s="329">
        <v>134</v>
      </c>
      <c r="E1195" s="176">
        <f t="shared" si="114"/>
        <v>74125034.199999988</v>
      </c>
      <c r="F1195" s="176">
        <f t="shared" si="115"/>
        <v>4919051</v>
      </c>
      <c r="G1195" s="177">
        <f t="shared" si="116"/>
        <v>7844837.0000000149</v>
      </c>
      <c r="H1195" s="177">
        <f t="shared" si="117"/>
        <v>49968</v>
      </c>
      <c r="I1195" s="354">
        <f t="shared" si="112"/>
        <v>0.90429609214757412</v>
      </c>
      <c r="J1195" s="354">
        <f t="shared" si="113"/>
        <v>0.98994409158024954</v>
      </c>
    </row>
    <row r="1196" spans="1:10" x14ac:dyDescent="0.25">
      <c r="A1196" s="793"/>
      <c r="B1196" s="330">
        <v>1194</v>
      </c>
      <c r="C1196" s="329">
        <v>8356.2000000000007</v>
      </c>
      <c r="D1196" s="329">
        <v>82</v>
      </c>
      <c r="E1196" s="176">
        <f t="shared" si="114"/>
        <v>74133390.399999991</v>
      </c>
      <c r="F1196" s="176">
        <f t="shared" si="115"/>
        <v>4919133</v>
      </c>
      <c r="G1196" s="177">
        <f t="shared" si="116"/>
        <v>7836480.8000000119</v>
      </c>
      <c r="H1196" s="177">
        <f t="shared" si="117"/>
        <v>49886</v>
      </c>
      <c r="I1196" s="354">
        <f t="shared" si="112"/>
        <v>0.90439803448172296</v>
      </c>
      <c r="J1196" s="354">
        <f t="shared" si="113"/>
        <v>0.9899605938314987</v>
      </c>
    </row>
    <row r="1197" spans="1:10" x14ac:dyDescent="0.25">
      <c r="A1197" s="793"/>
      <c r="B1197" s="330">
        <v>1195</v>
      </c>
      <c r="C1197" s="329">
        <v>8364.2000000000007</v>
      </c>
      <c r="D1197" s="329">
        <v>84</v>
      </c>
      <c r="E1197" s="176">
        <f t="shared" si="114"/>
        <v>74141754.599999994</v>
      </c>
      <c r="F1197" s="176">
        <f t="shared" si="115"/>
        <v>4919217</v>
      </c>
      <c r="G1197" s="177">
        <f t="shared" si="116"/>
        <v>7828116.6000000089</v>
      </c>
      <c r="H1197" s="177">
        <f t="shared" si="117"/>
        <v>49802</v>
      </c>
      <c r="I1197" s="354">
        <f t="shared" si="112"/>
        <v>0.90450007441270674</v>
      </c>
      <c r="J1197" s="354">
        <f t="shared" si="113"/>
        <v>0.98997749857668083</v>
      </c>
    </row>
    <row r="1198" spans="1:10" x14ac:dyDescent="0.25">
      <c r="A1198" s="793"/>
      <c r="B1198" s="330">
        <v>1196</v>
      </c>
      <c r="C1198" s="329">
        <v>13156</v>
      </c>
      <c r="D1198" s="329">
        <v>117</v>
      </c>
      <c r="E1198" s="176">
        <f t="shared" si="114"/>
        <v>74154910.599999994</v>
      </c>
      <c r="F1198" s="176">
        <f t="shared" si="115"/>
        <v>4919334</v>
      </c>
      <c r="G1198" s="177">
        <f t="shared" si="116"/>
        <v>7814960.6000000089</v>
      </c>
      <c r="H1198" s="177">
        <f t="shared" si="117"/>
        <v>49685</v>
      </c>
      <c r="I1198" s="354">
        <f t="shared" si="112"/>
        <v>0.90466057240797504</v>
      </c>
      <c r="J1198" s="354">
        <f t="shared" si="113"/>
        <v>0.99000104447175585</v>
      </c>
    </row>
    <row r="1199" spans="1:10" x14ac:dyDescent="0.25">
      <c r="A1199" s="793"/>
      <c r="B1199" s="330">
        <v>1197</v>
      </c>
      <c r="C1199" s="329">
        <v>10771.3</v>
      </c>
      <c r="D1199" s="329">
        <v>101</v>
      </c>
      <c r="E1199" s="176">
        <f t="shared" si="114"/>
        <v>74165681.899999991</v>
      </c>
      <c r="F1199" s="176">
        <f t="shared" si="115"/>
        <v>4919435</v>
      </c>
      <c r="G1199" s="177">
        <f t="shared" si="116"/>
        <v>7804189.3000000119</v>
      </c>
      <c r="H1199" s="177">
        <f t="shared" si="117"/>
        <v>49584</v>
      </c>
      <c r="I1199" s="354">
        <f t="shared" si="112"/>
        <v>0.90479197800667022</v>
      </c>
      <c r="J1199" s="354">
        <f t="shared" si="113"/>
        <v>0.99002137041536775</v>
      </c>
    </row>
    <row r="1200" spans="1:10" x14ac:dyDescent="0.25">
      <c r="A1200" s="793"/>
      <c r="B1200" s="330">
        <v>1198</v>
      </c>
      <c r="C1200" s="329">
        <v>9582.7999999999993</v>
      </c>
      <c r="D1200" s="329">
        <v>95</v>
      </c>
      <c r="E1200" s="176">
        <f t="shared" si="114"/>
        <v>74175264.699999988</v>
      </c>
      <c r="F1200" s="176">
        <f t="shared" si="115"/>
        <v>4919530</v>
      </c>
      <c r="G1200" s="177">
        <f t="shared" si="116"/>
        <v>7794606.5000000149</v>
      </c>
      <c r="H1200" s="177">
        <f t="shared" si="117"/>
        <v>49489</v>
      </c>
      <c r="I1200" s="354">
        <f t="shared" si="112"/>
        <v>0.90490888437555561</v>
      </c>
      <c r="J1200" s="354">
        <f t="shared" si="113"/>
        <v>0.99004048887718077</v>
      </c>
    </row>
    <row r="1201" spans="1:10" x14ac:dyDescent="0.25">
      <c r="A1201" s="793"/>
      <c r="B1201" s="330">
        <v>1199</v>
      </c>
      <c r="C1201" s="329">
        <v>7192.3</v>
      </c>
      <c r="D1201" s="329">
        <v>66</v>
      </c>
      <c r="E1201" s="176">
        <f t="shared" si="114"/>
        <v>74182456.999999985</v>
      </c>
      <c r="F1201" s="176">
        <f t="shared" si="115"/>
        <v>4919596</v>
      </c>
      <c r="G1201" s="177">
        <f t="shared" si="116"/>
        <v>7787414.2000000179</v>
      </c>
      <c r="H1201" s="177">
        <f t="shared" si="117"/>
        <v>49423</v>
      </c>
      <c r="I1201" s="354">
        <f t="shared" si="112"/>
        <v>0.90499662759016242</v>
      </c>
      <c r="J1201" s="354">
        <f t="shared" si="113"/>
        <v>0.99005377117696669</v>
      </c>
    </row>
    <row r="1202" spans="1:10" x14ac:dyDescent="0.25">
      <c r="A1202" s="793"/>
      <c r="B1202" s="330">
        <v>1200</v>
      </c>
      <c r="C1202" s="329">
        <v>10801.099999999999</v>
      </c>
      <c r="D1202" s="329">
        <v>108</v>
      </c>
      <c r="E1202" s="176">
        <f t="shared" si="114"/>
        <v>74193258.099999979</v>
      </c>
      <c r="F1202" s="176">
        <f t="shared" si="115"/>
        <v>4919704</v>
      </c>
      <c r="G1202" s="177">
        <f t="shared" si="116"/>
        <v>7776613.1000000238</v>
      </c>
      <c r="H1202" s="177">
        <f t="shared" si="117"/>
        <v>49315</v>
      </c>
      <c r="I1202" s="354">
        <f t="shared" si="112"/>
        <v>0.90512839673706813</v>
      </c>
      <c r="J1202" s="354">
        <f t="shared" si="113"/>
        <v>0.99007550584934367</v>
      </c>
    </row>
    <row r="1203" spans="1:10" x14ac:dyDescent="0.25">
      <c r="A1203" s="793"/>
      <c r="B1203" s="330">
        <v>1201</v>
      </c>
      <c r="C1203" s="329">
        <v>14411.9</v>
      </c>
      <c r="D1203" s="329">
        <v>126</v>
      </c>
      <c r="E1203" s="176">
        <f t="shared" si="114"/>
        <v>74207669.999999985</v>
      </c>
      <c r="F1203" s="176">
        <f t="shared" si="115"/>
        <v>4919830</v>
      </c>
      <c r="G1203" s="177">
        <f t="shared" si="116"/>
        <v>7762201.2000000179</v>
      </c>
      <c r="H1203" s="177">
        <f t="shared" si="117"/>
        <v>49189</v>
      </c>
      <c r="I1203" s="354">
        <f t="shared" si="112"/>
        <v>0.90530421621548163</v>
      </c>
      <c r="J1203" s="354">
        <f t="shared" si="113"/>
        <v>0.99010086296711686</v>
      </c>
    </row>
    <row r="1204" spans="1:10" x14ac:dyDescent="0.25">
      <c r="A1204" s="793"/>
      <c r="B1204" s="330">
        <v>1202</v>
      </c>
      <c r="C1204" s="329">
        <v>10816.2</v>
      </c>
      <c r="D1204" s="329">
        <v>96</v>
      </c>
      <c r="E1204" s="176">
        <f t="shared" si="114"/>
        <v>74218486.199999988</v>
      </c>
      <c r="F1204" s="176">
        <f t="shared" si="115"/>
        <v>4919926</v>
      </c>
      <c r="G1204" s="177">
        <f t="shared" si="116"/>
        <v>7751385.0000000149</v>
      </c>
      <c r="H1204" s="177">
        <f t="shared" si="117"/>
        <v>49093</v>
      </c>
      <c r="I1204" s="354">
        <f t="shared" si="112"/>
        <v>0.9054361695764136</v>
      </c>
      <c r="J1204" s="354">
        <f t="shared" si="113"/>
        <v>0.99012018267589641</v>
      </c>
    </row>
    <row r="1205" spans="1:10" x14ac:dyDescent="0.25">
      <c r="A1205" s="793"/>
      <c r="B1205" s="330">
        <v>1203</v>
      </c>
      <c r="C1205" s="329">
        <v>16842.2</v>
      </c>
      <c r="D1205" s="329">
        <v>142</v>
      </c>
      <c r="E1205" s="176">
        <f t="shared" si="114"/>
        <v>74235328.399999991</v>
      </c>
      <c r="F1205" s="176">
        <f t="shared" si="115"/>
        <v>4920068</v>
      </c>
      <c r="G1205" s="177">
        <f t="shared" si="116"/>
        <v>7734542.8000000119</v>
      </c>
      <c r="H1205" s="177">
        <f t="shared" si="117"/>
        <v>48951</v>
      </c>
      <c r="I1205" s="354">
        <f t="shared" si="112"/>
        <v>0.90564163775336015</v>
      </c>
      <c r="J1205" s="354">
        <f t="shared" si="113"/>
        <v>0.99014875974513283</v>
      </c>
    </row>
    <row r="1206" spans="1:10" x14ac:dyDescent="0.25">
      <c r="A1206" s="793"/>
      <c r="B1206" s="330">
        <v>1204</v>
      </c>
      <c r="C1206" s="329">
        <v>8428.2999999999993</v>
      </c>
      <c r="D1206" s="329">
        <v>82</v>
      </c>
      <c r="E1206" s="176">
        <f t="shared" si="114"/>
        <v>74243756.699999988</v>
      </c>
      <c r="F1206" s="176">
        <f t="shared" si="115"/>
        <v>4920150</v>
      </c>
      <c r="G1206" s="177">
        <f t="shared" si="116"/>
        <v>7726114.5000000149</v>
      </c>
      <c r="H1206" s="177">
        <f t="shared" si="117"/>
        <v>48869</v>
      </c>
      <c r="I1206" s="354">
        <f t="shared" si="112"/>
        <v>0.90574445967898487</v>
      </c>
      <c r="J1206" s="354">
        <f t="shared" si="113"/>
        <v>0.990165261996382</v>
      </c>
    </row>
    <row r="1207" spans="1:10" x14ac:dyDescent="0.25">
      <c r="A1207" s="793"/>
      <c r="B1207" s="330">
        <v>1205</v>
      </c>
      <c r="C1207" s="329">
        <v>10845.7</v>
      </c>
      <c r="D1207" s="329">
        <v>107</v>
      </c>
      <c r="E1207" s="176">
        <f t="shared" si="114"/>
        <v>74254602.399999991</v>
      </c>
      <c r="F1207" s="176">
        <f t="shared" si="115"/>
        <v>4920257</v>
      </c>
      <c r="G1207" s="177">
        <f t="shared" si="116"/>
        <v>7715268.8000000119</v>
      </c>
      <c r="H1207" s="177">
        <f t="shared" si="117"/>
        <v>48762</v>
      </c>
      <c r="I1207" s="354">
        <f t="shared" si="112"/>
        <v>0.9058767729282462</v>
      </c>
      <c r="J1207" s="354">
        <f t="shared" si="113"/>
        <v>0.99018679542179255</v>
      </c>
    </row>
    <row r="1208" spans="1:10" x14ac:dyDescent="0.25">
      <c r="A1208" s="793"/>
      <c r="B1208" s="330">
        <v>1206</v>
      </c>
      <c r="C1208" s="329">
        <v>12059.699999999999</v>
      </c>
      <c r="D1208" s="329">
        <v>120</v>
      </c>
      <c r="E1208" s="176">
        <f t="shared" si="114"/>
        <v>74266662.099999994</v>
      </c>
      <c r="F1208" s="176">
        <f t="shared" si="115"/>
        <v>4920377</v>
      </c>
      <c r="G1208" s="177">
        <f t="shared" si="116"/>
        <v>7703209.1000000089</v>
      </c>
      <c r="H1208" s="177">
        <f t="shared" si="117"/>
        <v>48642</v>
      </c>
      <c r="I1208" s="354">
        <f t="shared" si="112"/>
        <v>0.90602389649722903</v>
      </c>
      <c r="J1208" s="354">
        <f t="shared" si="113"/>
        <v>0.99021094505776697</v>
      </c>
    </row>
    <row r="1209" spans="1:10" x14ac:dyDescent="0.25">
      <c r="A1209" s="793"/>
      <c r="B1209" s="330">
        <v>1207</v>
      </c>
      <c r="C1209" s="329">
        <v>16894.600000000002</v>
      </c>
      <c r="D1209" s="329">
        <v>139</v>
      </c>
      <c r="E1209" s="176">
        <f t="shared" si="114"/>
        <v>74283556.699999988</v>
      </c>
      <c r="F1209" s="176">
        <f t="shared" si="115"/>
        <v>4920516</v>
      </c>
      <c r="G1209" s="177">
        <f t="shared" si="116"/>
        <v>7686314.5000000149</v>
      </c>
      <c r="H1209" s="177">
        <f t="shared" si="117"/>
        <v>48503</v>
      </c>
      <c r="I1209" s="354">
        <f t="shared" si="112"/>
        <v>0.90623000393344511</v>
      </c>
      <c r="J1209" s="354">
        <f t="shared" si="113"/>
        <v>0.99023891838610401</v>
      </c>
    </row>
    <row r="1210" spans="1:10" x14ac:dyDescent="0.25">
      <c r="A1210" s="793"/>
      <c r="B1210" s="330">
        <v>1208</v>
      </c>
      <c r="C1210" s="329">
        <v>10872.7</v>
      </c>
      <c r="D1210" s="329">
        <v>107</v>
      </c>
      <c r="E1210" s="176">
        <f t="shared" si="114"/>
        <v>74294429.399999991</v>
      </c>
      <c r="F1210" s="176">
        <f t="shared" si="115"/>
        <v>4920623</v>
      </c>
      <c r="G1210" s="177">
        <f t="shared" si="116"/>
        <v>7675441.8000000119</v>
      </c>
      <c r="H1210" s="177">
        <f t="shared" si="117"/>
        <v>48396</v>
      </c>
      <c r="I1210" s="354">
        <f t="shared" si="112"/>
        <v>0.9063626465720247</v>
      </c>
      <c r="J1210" s="354">
        <f t="shared" si="113"/>
        <v>0.99026045181151445</v>
      </c>
    </row>
    <row r="1211" spans="1:10" x14ac:dyDescent="0.25">
      <c r="A1211" s="793"/>
      <c r="B1211" s="330">
        <v>1209</v>
      </c>
      <c r="C1211" s="329">
        <v>13298.400000000001</v>
      </c>
      <c r="D1211" s="329">
        <v>120</v>
      </c>
      <c r="E1211" s="176">
        <f t="shared" si="114"/>
        <v>74307727.799999997</v>
      </c>
      <c r="F1211" s="176">
        <f t="shared" si="115"/>
        <v>4920743</v>
      </c>
      <c r="G1211" s="177">
        <f t="shared" si="116"/>
        <v>7662143.400000006</v>
      </c>
      <c r="H1211" s="177">
        <f t="shared" si="117"/>
        <v>48276</v>
      </c>
      <c r="I1211" s="354">
        <f t="shared" si="112"/>
        <v>0.90652488179095725</v>
      </c>
      <c r="J1211" s="354">
        <f t="shared" si="113"/>
        <v>0.99028460144748898</v>
      </c>
    </row>
    <row r="1212" spans="1:10" x14ac:dyDescent="0.25">
      <c r="A1212" s="793"/>
      <c r="B1212" s="330">
        <v>1210</v>
      </c>
      <c r="C1212" s="329">
        <v>15731.5</v>
      </c>
      <c r="D1212" s="329">
        <v>144</v>
      </c>
      <c r="E1212" s="176">
        <f t="shared" si="114"/>
        <v>74323459.299999997</v>
      </c>
      <c r="F1212" s="176">
        <f t="shared" si="115"/>
        <v>4920887</v>
      </c>
      <c r="G1212" s="177">
        <f t="shared" si="116"/>
        <v>7646411.900000006</v>
      </c>
      <c r="H1212" s="177">
        <f t="shared" si="117"/>
        <v>48132</v>
      </c>
      <c r="I1212" s="354">
        <f t="shared" si="112"/>
        <v>0.90671679986731513</v>
      </c>
      <c r="J1212" s="354">
        <f t="shared" si="113"/>
        <v>0.99031358101065825</v>
      </c>
    </row>
    <row r="1213" spans="1:10" x14ac:dyDescent="0.25">
      <c r="A1213" s="793"/>
      <c r="B1213" s="330">
        <v>1211</v>
      </c>
      <c r="C1213" s="329">
        <v>16954.2</v>
      </c>
      <c r="D1213" s="329">
        <v>134</v>
      </c>
      <c r="E1213" s="176">
        <f t="shared" si="114"/>
        <v>74340413.5</v>
      </c>
      <c r="F1213" s="176">
        <f t="shared" si="115"/>
        <v>4921021</v>
      </c>
      <c r="G1213" s="177">
        <f t="shared" si="116"/>
        <v>7629457.700000003</v>
      </c>
      <c r="H1213" s="177">
        <f t="shared" si="117"/>
        <v>47998</v>
      </c>
      <c r="I1213" s="354">
        <f t="shared" si="112"/>
        <v>0.90692363439995249</v>
      </c>
      <c r="J1213" s="354">
        <f t="shared" si="113"/>
        <v>0.99034054810416305</v>
      </c>
    </row>
    <row r="1214" spans="1:10" x14ac:dyDescent="0.25">
      <c r="A1214" s="793"/>
      <c r="B1214" s="330">
        <v>1212</v>
      </c>
      <c r="C1214" s="329">
        <v>14543.199999999999</v>
      </c>
      <c r="D1214" s="329">
        <v>137</v>
      </c>
      <c r="E1214" s="176">
        <f t="shared" si="114"/>
        <v>74354956.700000003</v>
      </c>
      <c r="F1214" s="176">
        <f t="shared" si="115"/>
        <v>4921158</v>
      </c>
      <c r="G1214" s="177">
        <f t="shared" si="116"/>
        <v>7614914.5</v>
      </c>
      <c r="H1214" s="177">
        <f t="shared" si="117"/>
        <v>47861</v>
      </c>
      <c r="I1214" s="354">
        <f t="shared" si="112"/>
        <v>0.90710105568642152</v>
      </c>
      <c r="J1214" s="354">
        <f t="shared" si="113"/>
        <v>0.99036811893856713</v>
      </c>
    </row>
    <row r="1215" spans="1:10" x14ac:dyDescent="0.25">
      <c r="A1215" s="793"/>
      <c r="B1215" s="330">
        <v>1213</v>
      </c>
      <c r="C1215" s="329">
        <v>9702.1</v>
      </c>
      <c r="D1215" s="329">
        <v>96</v>
      </c>
      <c r="E1215" s="176">
        <f t="shared" si="114"/>
        <v>74364658.799999997</v>
      </c>
      <c r="F1215" s="176">
        <f t="shared" si="115"/>
        <v>4921254</v>
      </c>
      <c r="G1215" s="177">
        <f t="shared" si="116"/>
        <v>7605212.400000006</v>
      </c>
      <c r="H1215" s="177">
        <f t="shared" si="117"/>
        <v>47765</v>
      </c>
      <c r="I1215" s="354">
        <f t="shared" si="112"/>
        <v>0.90721941746810986</v>
      </c>
      <c r="J1215" s="354">
        <f t="shared" si="113"/>
        <v>0.99038743864734669</v>
      </c>
    </row>
    <row r="1216" spans="1:10" x14ac:dyDescent="0.25">
      <c r="A1216" s="793"/>
      <c r="B1216" s="330">
        <v>1214</v>
      </c>
      <c r="C1216" s="329">
        <v>15780.400000000001</v>
      </c>
      <c r="D1216" s="329">
        <v>148</v>
      </c>
      <c r="E1216" s="176">
        <f t="shared" si="114"/>
        <v>74380439.200000003</v>
      </c>
      <c r="F1216" s="176">
        <f t="shared" si="115"/>
        <v>4921402</v>
      </c>
      <c r="G1216" s="177">
        <f t="shared" si="116"/>
        <v>7589432</v>
      </c>
      <c r="H1216" s="177">
        <f t="shared" si="117"/>
        <v>47617</v>
      </c>
      <c r="I1216" s="354">
        <f t="shared" si="112"/>
        <v>0.90741193210512205</v>
      </c>
      <c r="J1216" s="354">
        <f t="shared" si="113"/>
        <v>0.99041722319838177</v>
      </c>
    </row>
    <row r="1217" spans="1:10" x14ac:dyDescent="0.25">
      <c r="A1217" s="793"/>
      <c r="B1217" s="330">
        <v>1215</v>
      </c>
      <c r="C1217" s="329">
        <v>13365.3</v>
      </c>
      <c r="D1217" s="329">
        <v>132</v>
      </c>
      <c r="E1217" s="176">
        <f t="shared" si="114"/>
        <v>74393804.5</v>
      </c>
      <c r="F1217" s="176">
        <f t="shared" si="115"/>
        <v>4921534</v>
      </c>
      <c r="G1217" s="177">
        <f t="shared" si="116"/>
        <v>7576066.700000003</v>
      </c>
      <c r="H1217" s="177">
        <f t="shared" si="117"/>
        <v>47485</v>
      </c>
      <c r="I1217" s="354">
        <f t="shared" si="112"/>
        <v>0.9075749834775878</v>
      </c>
      <c r="J1217" s="354">
        <f t="shared" si="113"/>
        <v>0.99044378779795372</v>
      </c>
    </row>
    <row r="1218" spans="1:10" x14ac:dyDescent="0.25">
      <c r="A1218" s="793"/>
      <c r="B1218" s="330">
        <v>1216</v>
      </c>
      <c r="C1218" s="329">
        <v>9726.6</v>
      </c>
      <c r="D1218" s="329">
        <v>84</v>
      </c>
      <c r="E1218" s="176">
        <f t="shared" si="114"/>
        <v>74403531.099999994</v>
      </c>
      <c r="F1218" s="176">
        <f t="shared" si="115"/>
        <v>4921618</v>
      </c>
      <c r="G1218" s="177">
        <f t="shared" si="116"/>
        <v>7566340.1000000089</v>
      </c>
      <c r="H1218" s="177">
        <f t="shared" si="117"/>
        <v>47401</v>
      </c>
      <c r="I1218" s="354">
        <f t="shared" si="112"/>
        <v>0.90769364414958353</v>
      </c>
      <c r="J1218" s="354">
        <f t="shared" si="113"/>
        <v>0.99046069254313573</v>
      </c>
    </row>
    <row r="1219" spans="1:10" x14ac:dyDescent="0.25">
      <c r="A1219" s="793"/>
      <c r="B1219" s="330">
        <v>1217</v>
      </c>
      <c r="C1219" s="329">
        <v>14602.399999999998</v>
      </c>
      <c r="D1219" s="329">
        <v>138</v>
      </c>
      <c r="E1219" s="176">
        <f t="shared" si="114"/>
        <v>74418133.5</v>
      </c>
      <c r="F1219" s="176">
        <f t="shared" si="115"/>
        <v>4921756</v>
      </c>
      <c r="G1219" s="177">
        <f t="shared" si="116"/>
        <v>7551737.700000003</v>
      </c>
      <c r="H1219" s="177">
        <f t="shared" si="117"/>
        <v>47263</v>
      </c>
      <c r="I1219" s="354">
        <f t="shared" ref="I1219:I1282" si="118">E1219/$E$2452</f>
        <v>0.90787178765263199</v>
      </c>
      <c r="J1219" s="354">
        <f t="shared" ref="J1219:J1282" si="119">F1219/$F$2452</f>
        <v>0.99048846462450635</v>
      </c>
    </row>
    <row r="1220" spans="1:10" x14ac:dyDescent="0.25">
      <c r="A1220" s="793"/>
      <c r="B1220" s="330">
        <v>1218</v>
      </c>
      <c r="C1220" s="329">
        <v>13398.2</v>
      </c>
      <c r="D1220" s="329">
        <v>125</v>
      </c>
      <c r="E1220" s="176">
        <f t="shared" si="114"/>
        <v>74431531.700000003</v>
      </c>
      <c r="F1220" s="176">
        <f t="shared" si="115"/>
        <v>4921881</v>
      </c>
      <c r="G1220" s="177">
        <f t="shared" si="116"/>
        <v>7538339.5</v>
      </c>
      <c r="H1220" s="177">
        <f t="shared" si="117"/>
        <v>47138</v>
      </c>
      <c r="I1220" s="354">
        <f t="shared" si="118"/>
        <v>0.90803524039208205</v>
      </c>
      <c r="J1220" s="354">
        <f t="shared" si="119"/>
        <v>0.99051362049531311</v>
      </c>
    </row>
    <row r="1221" spans="1:10" x14ac:dyDescent="0.25">
      <c r="A1221" s="793"/>
      <c r="B1221" s="330">
        <v>1219</v>
      </c>
      <c r="C1221" s="329">
        <v>7312.2</v>
      </c>
      <c r="D1221" s="329">
        <v>72</v>
      </c>
      <c r="E1221" s="176">
        <f t="shared" si="114"/>
        <v>74438843.900000006</v>
      </c>
      <c r="F1221" s="176">
        <f t="shared" si="115"/>
        <v>4921953</v>
      </c>
      <c r="G1221" s="177">
        <f t="shared" si="116"/>
        <v>7531027.299999997</v>
      </c>
      <c r="H1221" s="177">
        <f t="shared" si="117"/>
        <v>47066</v>
      </c>
      <c r="I1221" s="354">
        <f t="shared" si="118"/>
        <v>0.90812444633925449</v>
      </c>
      <c r="J1221" s="354">
        <f t="shared" si="119"/>
        <v>0.99052811027689769</v>
      </c>
    </row>
    <row r="1222" spans="1:10" x14ac:dyDescent="0.25">
      <c r="A1222" s="793"/>
      <c r="B1222" s="330">
        <v>1220</v>
      </c>
      <c r="C1222" s="329">
        <v>10979.400000000001</v>
      </c>
      <c r="D1222" s="329">
        <v>108</v>
      </c>
      <c r="E1222" s="176">
        <f t="shared" si="114"/>
        <v>74449823.300000012</v>
      </c>
      <c r="F1222" s="176">
        <f t="shared" si="115"/>
        <v>4922061</v>
      </c>
      <c r="G1222" s="177">
        <f t="shared" si="116"/>
        <v>7520047.8999999911</v>
      </c>
      <c r="H1222" s="177">
        <f t="shared" si="117"/>
        <v>46958</v>
      </c>
      <c r="I1222" s="354">
        <f t="shared" si="118"/>
        <v>0.90825839067562186</v>
      </c>
      <c r="J1222" s="354">
        <f t="shared" si="119"/>
        <v>0.99054984494927467</v>
      </c>
    </row>
    <row r="1223" spans="1:10" x14ac:dyDescent="0.25">
      <c r="A1223" s="793"/>
      <c r="B1223" s="330">
        <v>1221</v>
      </c>
      <c r="C1223" s="329">
        <v>13430.8</v>
      </c>
      <c r="D1223" s="329">
        <v>136</v>
      </c>
      <c r="E1223" s="176">
        <f t="shared" si="114"/>
        <v>74463254.100000009</v>
      </c>
      <c r="F1223" s="176">
        <f t="shared" si="115"/>
        <v>4922197</v>
      </c>
      <c r="G1223" s="177">
        <f t="shared" si="116"/>
        <v>7506617.099999994</v>
      </c>
      <c r="H1223" s="177">
        <f t="shared" si="117"/>
        <v>46822</v>
      </c>
      <c r="I1223" s="354">
        <f t="shared" si="118"/>
        <v>0.90842224112217473</v>
      </c>
      <c r="J1223" s="354">
        <f t="shared" si="119"/>
        <v>0.99057721453671232</v>
      </c>
    </row>
    <row r="1224" spans="1:10" x14ac:dyDescent="0.25">
      <c r="A1224" s="793"/>
      <c r="B1224" s="330">
        <v>1222</v>
      </c>
      <c r="C1224" s="329">
        <v>18330.899999999998</v>
      </c>
      <c r="D1224" s="329">
        <v>168</v>
      </c>
      <c r="E1224" s="176">
        <f t="shared" si="114"/>
        <v>74481585.000000015</v>
      </c>
      <c r="F1224" s="176">
        <f t="shared" si="115"/>
        <v>4922365</v>
      </c>
      <c r="G1224" s="177">
        <f t="shared" si="116"/>
        <v>7488286.1999999881</v>
      </c>
      <c r="H1224" s="177">
        <f t="shared" si="117"/>
        <v>46654</v>
      </c>
      <c r="I1224" s="354">
        <f t="shared" si="118"/>
        <v>0.9086458708501669</v>
      </c>
      <c r="J1224" s="354">
        <f t="shared" si="119"/>
        <v>0.99061102402707657</v>
      </c>
    </row>
    <row r="1225" spans="1:10" x14ac:dyDescent="0.25">
      <c r="A1225" s="793"/>
      <c r="B1225" s="330">
        <v>1223</v>
      </c>
      <c r="C1225" s="329">
        <v>13451.099999999999</v>
      </c>
      <c r="D1225" s="329">
        <v>115</v>
      </c>
      <c r="E1225" s="176">
        <f t="shared" si="114"/>
        <v>74495036.100000009</v>
      </c>
      <c r="F1225" s="176">
        <f t="shared" si="115"/>
        <v>4922480</v>
      </c>
      <c r="G1225" s="177">
        <f t="shared" si="116"/>
        <v>7474835.099999994</v>
      </c>
      <c r="H1225" s="177">
        <f t="shared" si="117"/>
        <v>46539</v>
      </c>
      <c r="I1225" s="354">
        <f t="shared" si="118"/>
        <v>0.9088099689486886</v>
      </c>
      <c r="J1225" s="354">
        <f t="shared" si="119"/>
        <v>0.99063416742821875</v>
      </c>
    </row>
    <row r="1226" spans="1:10" x14ac:dyDescent="0.25">
      <c r="A1226" s="793"/>
      <c r="B1226" s="330">
        <v>1224</v>
      </c>
      <c r="C1226" s="329">
        <v>19582.400000000001</v>
      </c>
      <c r="D1226" s="329">
        <v>167</v>
      </c>
      <c r="E1226" s="176">
        <f t="shared" si="114"/>
        <v>74514618.500000015</v>
      </c>
      <c r="F1226" s="176">
        <f t="shared" si="115"/>
        <v>4922647</v>
      </c>
      <c r="G1226" s="177">
        <f t="shared" si="116"/>
        <v>7455252.6999999881</v>
      </c>
      <c r="H1226" s="177">
        <f t="shared" si="117"/>
        <v>46372</v>
      </c>
      <c r="I1226" s="354">
        <f t="shared" si="118"/>
        <v>0.90904886648156658</v>
      </c>
      <c r="J1226" s="354">
        <f t="shared" si="119"/>
        <v>0.99066777567161646</v>
      </c>
    </row>
    <row r="1227" spans="1:10" x14ac:dyDescent="0.25">
      <c r="A1227" s="793"/>
      <c r="B1227" s="330">
        <v>1225</v>
      </c>
      <c r="C1227" s="329">
        <v>7351.2</v>
      </c>
      <c r="D1227" s="329">
        <v>67</v>
      </c>
      <c r="E1227" s="176">
        <f t="shared" si="114"/>
        <v>74521969.700000018</v>
      </c>
      <c r="F1227" s="176">
        <f t="shared" si="115"/>
        <v>4922714</v>
      </c>
      <c r="G1227" s="177">
        <f t="shared" si="116"/>
        <v>7447901.4999999851</v>
      </c>
      <c r="H1227" s="177">
        <f t="shared" si="117"/>
        <v>46305</v>
      </c>
      <c r="I1227" s="354">
        <f t="shared" si="118"/>
        <v>0.90913854821331008</v>
      </c>
      <c r="J1227" s="354">
        <f t="shared" si="119"/>
        <v>0.9906812592183688</v>
      </c>
    </row>
    <row r="1228" spans="1:10" x14ac:dyDescent="0.25">
      <c r="A1228" s="793"/>
      <c r="B1228" s="330">
        <v>1226</v>
      </c>
      <c r="C1228" s="329">
        <v>8581.9</v>
      </c>
      <c r="D1228" s="329">
        <v>65</v>
      </c>
      <c r="E1228" s="176">
        <f t="shared" si="114"/>
        <v>74530551.600000024</v>
      </c>
      <c r="F1228" s="176">
        <f t="shared" si="115"/>
        <v>4922779</v>
      </c>
      <c r="G1228" s="177">
        <f t="shared" si="116"/>
        <v>7439319.5999999791</v>
      </c>
      <c r="H1228" s="177">
        <f t="shared" si="117"/>
        <v>46240</v>
      </c>
      <c r="I1228" s="354">
        <f t="shared" si="118"/>
        <v>0.90924324399816825</v>
      </c>
      <c r="J1228" s="354">
        <f t="shared" si="119"/>
        <v>0.9906943402711883</v>
      </c>
    </row>
    <row r="1229" spans="1:10" x14ac:dyDescent="0.25">
      <c r="A1229" s="793"/>
      <c r="B1229" s="330">
        <v>1227</v>
      </c>
      <c r="C1229" s="329">
        <v>6133.9</v>
      </c>
      <c r="D1229" s="329">
        <v>53</v>
      </c>
      <c r="E1229" s="176">
        <f t="shared" si="114"/>
        <v>74536685.50000003</v>
      </c>
      <c r="F1229" s="176">
        <f t="shared" si="115"/>
        <v>4922832</v>
      </c>
      <c r="G1229" s="177">
        <f t="shared" si="116"/>
        <v>7433185.6999999732</v>
      </c>
      <c r="H1229" s="177">
        <f t="shared" si="117"/>
        <v>46187</v>
      </c>
      <c r="I1229" s="354">
        <f t="shared" si="118"/>
        <v>0.90931807515149576</v>
      </c>
      <c r="J1229" s="354">
        <f t="shared" si="119"/>
        <v>0.99070500636041037</v>
      </c>
    </row>
    <row r="1230" spans="1:10" x14ac:dyDescent="0.25">
      <c r="A1230" s="793"/>
      <c r="B1230" s="330">
        <v>1228</v>
      </c>
      <c r="C1230" s="329">
        <v>14737</v>
      </c>
      <c r="D1230" s="329">
        <v>132</v>
      </c>
      <c r="E1230" s="176">
        <f t="shared" si="114"/>
        <v>74551422.50000003</v>
      </c>
      <c r="F1230" s="176">
        <f t="shared" si="115"/>
        <v>4922964</v>
      </c>
      <c r="G1230" s="177">
        <f t="shared" si="116"/>
        <v>7418448.6999999732</v>
      </c>
      <c r="H1230" s="177">
        <f t="shared" si="117"/>
        <v>46055</v>
      </c>
      <c r="I1230" s="354">
        <f t="shared" si="118"/>
        <v>0.90949786072129424</v>
      </c>
      <c r="J1230" s="354">
        <f t="shared" si="119"/>
        <v>0.99073157095998221</v>
      </c>
    </row>
    <row r="1231" spans="1:10" x14ac:dyDescent="0.25">
      <c r="A1231" s="793"/>
      <c r="B1231" s="330">
        <v>1229</v>
      </c>
      <c r="C1231" s="329">
        <v>11059.5</v>
      </c>
      <c r="D1231" s="329">
        <v>102</v>
      </c>
      <c r="E1231" s="176">
        <f t="shared" si="114"/>
        <v>74562482.00000003</v>
      </c>
      <c r="F1231" s="176">
        <f t="shared" si="115"/>
        <v>4923066</v>
      </c>
      <c r="G1231" s="177">
        <f t="shared" si="116"/>
        <v>7407389.1999999732</v>
      </c>
      <c r="H1231" s="177">
        <f t="shared" si="117"/>
        <v>45953</v>
      </c>
      <c r="I1231" s="354">
        <f t="shared" si="118"/>
        <v>0.90963278224597266</v>
      </c>
      <c r="J1231" s="354">
        <f t="shared" si="119"/>
        <v>0.99075209815056053</v>
      </c>
    </row>
    <row r="1232" spans="1:10" x14ac:dyDescent="0.25">
      <c r="A1232" s="793"/>
      <c r="B1232" s="330">
        <v>1230</v>
      </c>
      <c r="C1232" s="329">
        <v>8607.7999999999993</v>
      </c>
      <c r="D1232" s="329">
        <v>84</v>
      </c>
      <c r="E1232" s="176">
        <f t="shared" si="114"/>
        <v>74571089.800000027</v>
      </c>
      <c r="F1232" s="176">
        <f t="shared" si="115"/>
        <v>4923150</v>
      </c>
      <c r="G1232" s="177">
        <f t="shared" si="116"/>
        <v>7398781.3999999762</v>
      </c>
      <c r="H1232" s="177">
        <f t="shared" si="117"/>
        <v>45869</v>
      </c>
      <c r="I1232" s="354">
        <f t="shared" si="118"/>
        <v>0.9097377940005843</v>
      </c>
      <c r="J1232" s="354">
        <f t="shared" si="119"/>
        <v>0.99076900289574255</v>
      </c>
    </row>
    <row r="1233" spans="1:10" x14ac:dyDescent="0.25">
      <c r="A1233" s="793"/>
      <c r="B1233" s="330">
        <v>1231</v>
      </c>
      <c r="C1233" s="329">
        <v>17233.999999999996</v>
      </c>
      <c r="D1233" s="329">
        <v>148</v>
      </c>
      <c r="E1233" s="176">
        <f t="shared" si="114"/>
        <v>74588323.800000027</v>
      </c>
      <c r="F1233" s="176">
        <f t="shared" si="115"/>
        <v>4923298</v>
      </c>
      <c r="G1233" s="177">
        <f t="shared" si="116"/>
        <v>7381547.3999999762</v>
      </c>
      <c r="H1233" s="177">
        <f t="shared" si="117"/>
        <v>45721</v>
      </c>
      <c r="I1233" s="354">
        <f t="shared" si="118"/>
        <v>0.9099480419825281</v>
      </c>
      <c r="J1233" s="354">
        <f t="shared" si="119"/>
        <v>0.99079878744677774</v>
      </c>
    </row>
    <row r="1234" spans="1:10" x14ac:dyDescent="0.25">
      <c r="A1234" s="793"/>
      <c r="B1234" s="330">
        <v>1232</v>
      </c>
      <c r="C1234" s="329">
        <v>14784.5</v>
      </c>
      <c r="D1234" s="329">
        <v>144</v>
      </c>
      <c r="E1234" s="176">
        <f t="shared" si="114"/>
        <v>74603108.300000027</v>
      </c>
      <c r="F1234" s="176">
        <f t="shared" si="115"/>
        <v>4923442</v>
      </c>
      <c r="G1234" s="177">
        <f t="shared" si="116"/>
        <v>7366762.8999999762</v>
      </c>
      <c r="H1234" s="177">
        <f t="shared" si="117"/>
        <v>45577</v>
      </c>
      <c r="I1234" s="354">
        <f t="shared" si="118"/>
        <v>0.91012840703353481</v>
      </c>
      <c r="J1234" s="354">
        <f t="shared" si="119"/>
        <v>0.99082776700994701</v>
      </c>
    </row>
    <row r="1235" spans="1:10" x14ac:dyDescent="0.25">
      <c r="A1235" s="793"/>
      <c r="B1235" s="330">
        <v>1233</v>
      </c>
      <c r="C1235" s="329">
        <v>9864.2999999999993</v>
      </c>
      <c r="D1235" s="329">
        <v>96</v>
      </c>
      <c r="E1235" s="176">
        <f t="shared" si="114"/>
        <v>74612972.600000024</v>
      </c>
      <c r="F1235" s="176">
        <f t="shared" si="115"/>
        <v>4923538</v>
      </c>
      <c r="G1235" s="177">
        <f t="shared" si="116"/>
        <v>7356898.5999999791</v>
      </c>
      <c r="H1235" s="177">
        <f t="shared" si="117"/>
        <v>45481</v>
      </c>
      <c r="I1235" s="354">
        <f t="shared" si="118"/>
        <v>0.91024874759105423</v>
      </c>
      <c r="J1235" s="354">
        <f t="shared" si="119"/>
        <v>0.99084708671872657</v>
      </c>
    </row>
    <row r="1236" spans="1:10" x14ac:dyDescent="0.25">
      <c r="A1236" s="793"/>
      <c r="B1236" s="330">
        <v>1234</v>
      </c>
      <c r="C1236" s="329">
        <v>3702.1</v>
      </c>
      <c r="D1236" s="329">
        <v>36</v>
      </c>
      <c r="E1236" s="176">
        <f t="shared" si="114"/>
        <v>74616674.700000018</v>
      </c>
      <c r="F1236" s="176">
        <f t="shared" si="115"/>
        <v>4923574</v>
      </c>
      <c r="G1236" s="177">
        <f t="shared" si="116"/>
        <v>7353196.4999999851</v>
      </c>
      <c r="H1236" s="177">
        <f t="shared" si="117"/>
        <v>45445</v>
      </c>
      <c r="I1236" s="354">
        <f t="shared" si="118"/>
        <v>0.91029391174644192</v>
      </c>
      <c r="J1236" s="354">
        <f t="shared" si="119"/>
        <v>0.99085433160951886</v>
      </c>
    </row>
    <row r="1237" spans="1:10" x14ac:dyDescent="0.25">
      <c r="A1237" s="793"/>
      <c r="B1237" s="330">
        <v>1235</v>
      </c>
      <c r="C1237" s="329">
        <v>8644.7000000000007</v>
      </c>
      <c r="D1237" s="329">
        <v>79</v>
      </c>
      <c r="E1237" s="176">
        <f t="shared" si="114"/>
        <v>74625319.400000021</v>
      </c>
      <c r="F1237" s="176">
        <f t="shared" si="115"/>
        <v>4923653</v>
      </c>
      <c r="G1237" s="177">
        <f t="shared" si="116"/>
        <v>7344551.7999999821</v>
      </c>
      <c r="H1237" s="177">
        <f t="shared" si="117"/>
        <v>45366</v>
      </c>
      <c r="I1237" s="354">
        <f t="shared" si="118"/>
        <v>0.9103993736664554</v>
      </c>
      <c r="J1237" s="354">
        <f t="shared" si="119"/>
        <v>0.99087023011986874</v>
      </c>
    </row>
    <row r="1238" spans="1:10" x14ac:dyDescent="0.25">
      <c r="A1238" s="793"/>
      <c r="B1238" s="330">
        <v>1236</v>
      </c>
      <c r="C1238" s="329">
        <v>13596.899999999998</v>
      </c>
      <c r="D1238" s="329">
        <v>114</v>
      </c>
      <c r="E1238" s="176">
        <f t="shared" si="114"/>
        <v>74638916.300000027</v>
      </c>
      <c r="F1238" s="176">
        <f t="shared" si="115"/>
        <v>4923767</v>
      </c>
      <c r="G1238" s="177">
        <f t="shared" si="116"/>
        <v>7330954.8999999762</v>
      </c>
      <c r="H1238" s="177">
        <f t="shared" si="117"/>
        <v>45252</v>
      </c>
      <c r="I1238" s="354">
        <f t="shared" si="118"/>
        <v>0.91056525046729642</v>
      </c>
      <c r="J1238" s="354">
        <f t="shared" si="119"/>
        <v>0.99089317227404439</v>
      </c>
    </row>
    <row r="1239" spans="1:10" x14ac:dyDescent="0.25">
      <c r="A1239" s="793"/>
      <c r="B1239" s="330">
        <v>1237</v>
      </c>
      <c r="C1239" s="329">
        <v>19789.3</v>
      </c>
      <c r="D1239" s="329">
        <v>160</v>
      </c>
      <c r="E1239" s="176">
        <f t="shared" si="114"/>
        <v>74658705.600000024</v>
      </c>
      <c r="F1239" s="176">
        <f t="shared" si="115"/>
        <v>4923927</v>
      </c>
      <c r="G1239" s="177">
        <f t="shared" si="116"/>
        <v>7311165.5999999791</v>
      </c>
      <c r="H1239" s="177">
        <f t="shared" si="117"/>
        <v>45092</v>
      </c>
      <c r="I1239" s="354">
        <f t="shared" si="118"/>
        <v>0.91080667209832122</v>
      </c>
      <c r="J1239" s="354">
        <f t="shared" si="119"/>
        <v>0.99092537178867701</v>
      </c>
    </row>
    <row r="1240" spans="1:10" x14ac:dyDescent="0.25">
      <c r="A1240" s="793"/>
      <c r="B1240" s="330">
        <v>1238</v>
      </c>
      <c r="C1240" s="329">
        <v>7428.1</v>
      </c>
      <c r="D1240" s="329">
        <v>63</v>
      </c>
      <c r="E1240" s="176">
        <f t="shared" si="114"/>
        <v>74666133.700000018</v>
      </c>
      <c r="F1240" s="176">
        <f t="shared" si="115"/>
        <v>4923990</v>
      </c>
      <c r="G1240" s="177">
        <f t="shared" si="116"/>
        <v>7303737.4999999851</v>
      </c>
      <c r="H1240" s="177">
        <f t="shared" si="117"/>
        <v>45029</v>
      </c>
      <c r="I1240" s="354">
        <f t="shared" si="118"/>
        <v>0.91089729197964164</v>
      </c>
      <c r="J1240" s="354">
        <f t="shared" si="119"/>
        <v>0.99093805034756355</v>
      </c>
    </row>
    <row r="1241" spans="1:10" x14ac:dyDescent="0.25">
      <c r="A1241" s="793"/>
      <c r="B1241" s="330">
        <v>1239</v>
      </c>
      <c r="C1241" s="329">
        <v>11152.4</v>
      </c>
      <c r="D1241" s="329">
        <v>108</v>
      </c>
      <c r="E1241" s="176">
        <f t="shared" ref="E1241:E1304" si="120">E1240+C1241</f>
        <v>74677286.100000024</v>
      </c>
      <c r="F1241" s="176">
        <f t="shared" ref="F1241:F1304" si="121">F1240+D1241</f>
        <v>4924098</v>
      </c>
      <c r="G1241" s="177">
        <f t="shared" ref="G1241:G1304" si="122">$E$2452-E1241</f>
        <v>7292585.0999999791</v>
      </c>
      <c r="H1241" s="177">
        <f t="shared" ref="H1241:H1304" si="123">$F$2452-F1241</f>
        <v>44921</v>
      </c>
      <c r="I1241" s="354">
        <f t="shared" si="118"/>
        <v>0.91103334684756732</v>
      </c>
      <c r="J1241" s="354">
        <f t="shared" si="119"/>
        <v>0.99095978501994053</v>
      </c>
    </row>
    <row r="1242" spans="1:10" x14ac:dyDescent="0.25">
      <c r="A1242" s="793"/>
      <c r="B1242" s="330">
        <v>1240</v>
      </c>
      <c r="C1242" s="329">
        <v>14879.199999999999</v>
      </c>
      <c r="D1242" s="329">
        <v>132</v>
      </c>
      <c r="E1242" s="176">
        <f t="shared" si="120"/>
        <v>74692165.300000027</v>
      </c>
      <c r="F1242" s="176">
        <f t="shared" si="121"/>
        <v>4924230</v>
      </c>
      <c r="G1242" s="177">
        <f t="shared" si="122"/>
        <v>7277705.8999999762</v>
      </c>
      <c r="H1242" s="177">
        <f t="shared" si="123"/>
        <v>44789</v>
      </c>
      <c r="I1242" s="354">
        <f t="shared" si="118"/>
        <v>0.91121486720110922</v>
      </c>
      <c r="J1242" s="354">
        <f t="shared" si="119"/>
        <v>0.99098634961951237</v>
      </c>
    </row>
    <row r="1243" spans="1:10" x14ac:dyDescent="0.25">
      <c r="A1243" s="793"/>
      <c r="B1243" s="330">
        <v>1241</v>
      </c>
      <c r="C1243" s="329">
        <v>14891.199999999999</v>
      </c>
      <c r="D1243" s="329">
        <v>138</v>
      </c>
      <c r="E1243" s="176">
        <f t="shared" si="120"/>
        <v>74707056.50000003</v>
      </c>
      <c r="F1243" s="176">
        <f t="shared" si="121"/>
        <v>4924368</v>
      </c>
      <c r="G1243" s="177">
        <f t="shared" si="122"/>
        <v>7262814.6999999732</v>
      </c>
      <c r="H1243" s="177">
        <f t="shared" si="123"/>
        <v>44651</v>
      </c>
      <c r="I1243" s="354">
        <f t="shared" si="118"/>
        <v>0.91139653394990361</v>
      </c>
      <c r="J1243" s="354">
        <f t="shared" si="119"/>
        <v>0.99101412170088299</v>
      </c>
    </row>
    <row r="1244" spans="1:10" x14ac:dyDescent="0.25">
      <c r="A1244" s="793"/>
      <c r="B1244" s="330">
        <v>1242</v>
      </c>
      <c r="C1244" s="329">
        <v>7451.6</v>
      </c>
      <c r="D1244" s="329">
        <v>58</v>
      </c>
      <c r="E1244" s="176">
        <f t="shared" si="120"/>
        <v>74714508.100000024</v>
      </c>
      <c r="F1244" s="176">
        <f t="shared" si="121"/>
        <v>4924426</v>
      </c>
      <c r="G1244" s="177">
        <f t="shared" si="122"/>
        <v>7255363.0999999791</v>
      </c>
      <c r="H1244" s="177">
        <f t="shared" si="123"/>
        <v>44593</v>
      </c>
      <c r="I1244" s="354">
        <f t="shared" si="118"/>
        <v>0.91148744052192709</v>
      </c>
      <c r="J1244" s="354">
        <f t="shared" si="119"/>
        <v>0.99102579402493729</v>
      </c>
    </row>
    <row r="1245" spans="1:10" x14ac:dyDescent="0.25">
      <c r="A1245" s="793"/>
      <c r="B1245" s="330">
        <v>1243</v>
      </c>
      <c r="C1245" s="329">
        <v>8701.5999999999985</v>
      </c>
      <c r="D1245" s="329">
        <v>78</v>
      </c>
      <c r="E1245" s="176">
        <f t="shared" si="120"/>
        <v>74723209.700000018</v>
      </c>
      <c r="F1245" s="176">
        <f t="shared" si="121"/>
        <v>4924504</v>
      </c>
      <c r="G1245" s="177">
        <f t="shared" si="122"/>
        <v>7246661.4999999851</v>
      </c>
      <c r="H1245" s="177">
        <f t="shared" si="123"/>
        <v>44515</v>
      </c>
      <c r="I1245" s="354">
        <f t="shared" si="118"/>
        <v>0.91159359659942973</v>
      </c>
      <c r="J1245" s="354">
        <f t="shared" si="119"/>
        <v>0.99104149128832064</v>
      </c>
    </row>
    <row r="1246" spans="1:10" x14ac:dyDescent="0.25">
      <c r="A1246" s="793"/>
      <c r="B1246" s="330">
        <v>1244</v>
      </c>
      <c r="C1246" s="329">
        <v>8707.6999999999989</v>
      </c>
      <c r="D1246" s="329">
        <v>84</v>
      </c>
      <c r="E1246" s="176">
        <f t="shared" si="120"/>
        <v>74731917.400000021</v>
      </c>
      <c r="F1246" s="176">
        <f t="shared" si="121"/>
        <v>4924588</v>
      </c>
      <c r="G1246" s="177">
        <f t="shared" si="122"/>
        <v>7237953.7999999821</v>
      </c>
      <c r="H1246" s="177">
        <f t="shared" si="123"/>
        <v>44431</v>
      </c>
      <c r="I1246" s="354">
        <f t="shared" si="118"/>
        <v>0.91169982709451935</v>
      </c>
      <c r="J1246" s="354">
        <f t="shared" si="119"/>
        <v>0.99105839603350276</v>
      </c>
    </row>
    <row r="1247" spans="1:10" x14ac:dyDescent="0.25">
      <c r="A1247" s="793"/>
      <c r="B1247" s="330">
        <v>1245</v>
      </c>
      <c r="C1247" s="329">
        <v>12449.500000000002</v>
      </c>
      <c r="D1247" s="329">
        <v>108</v>
      </c>
      <c r="E1247" s="176">
        <f t="shared" si="120"/>
        <v>74744366.900000021</v>
      </c>
      <c r="F1247" s="176">
        <f t="shared" si="121"/>
        <v>4924696</v>
      </c>
      <c r="G1247" s="177">
        <f t="shared" si="122"/>
        <v>7225504.2999999821</v>
      </c>
      <c r="H1247" s="177">
        <f t="shared" si="123"/>
        <v>44323</v>
      </c>
      <c r="I1247" s="354">
        <f t="shared" si="118"/>
        <v>0.91185170606929067</v>
      </c>
      <c r="J1247" s="354">
        <f t="shared" si="119"/>
        <v>0.99108013070587975</v>
      </c>
    </row>
    <row r="1248" spans="1:10" x14ac:dyDescent="0.25">
      <c r="A1248" s="793"/>
      <c r="B1248" s="330">
        <v>1246</v>
      </c>
      <c r="C1248" s="329">
        <v>8720.2999999999993</v>
      </c>
      <c r="D1248" s="329">
        <v>78</v>
      </c>
      <c r="E1248" s="176">
        <f t="shared" si="120"/>
        <v>74753087.200000018</v>
      </c>
      <c r="F1248" s="176">
        <f t="shared" si="121"/>
        <v>4924774</v>
      </c>
      <c r="G1248" s="177">
        <f t="shared" si="122"/>
        <v>7216783.9999999851</v>
      </c>
      <c r="H1248" s="177">
        <f t="shared" si="123"/>
        <v>44245</v>
      </c>
      <c r="I1248" s="354">
        <f t="shared" si="118"/>
        <v>0.91195809027939545</v>
      </c>
      <c r="J1248" s="354">
        <f t="shared" si="119"/>
        <v>0.9910958279692631</v>
      </c>
    </row>
    <row r="1249" spans="1:10" x14ac:dyDescent="0.25">
      <c r="A1249" s="793"/>
      <c r="B1249" s="330">
        <v>1247</v>
      </c>
      <c r="C1249" s="329">
        <v>18703.5</v>
      </c>
      <c r="D1249" s="329">
        <v>173</v>
      </c>
      <c r="E1249" s="176">
        <f t="shared" si="120"/>
        <v>74771790.700000018</v>
      </c>
      <c r="F1249" s="176">
        <f t="shared" si="121"/>
        <v>4924947</v>
      </c>
      <c r="G1249" s="177">
        <f t="shared" si="122"/>
        <v>7198080.4999999851</v>
      </c>
      <c r="H1249" s="177">
        <f t="shared" si="123"/>
        <v>44072</v>
      </c>
      <c r="I1249" s="354">
        <f t="shared" si="118"/>
        <v>0.91218626557998073</v>
      </c>
      <c r="J1249" s="354">
        <f t="shared" si="119"/>
        <v>0.99113064369445958</v>
      </c>
    </row>
    <row r="1250" spans="1:10" x14ac:dyDescent="0.25">
      <c r="A1250" s="793"/>
      <c r="B1250" s="330">
        <v>1248</v>
      </c>
      <c r="C1250" s="329">
        <v>8735.8000000000011</v>
      </c>
      <c r="D1250" s="329">
        <v>65</v>
      </c>
      <c r="E1250" s="176">
        <f t="shared" si="120"/>
        <v>74780526.500000015</v>
      </c>
      <c r="F1250" s="176">
        <f t="shared" si="121"/>
        <v>4925012</v>
      </c>
      <c r="G1250" s="177">
        <f t="shared" si="122"/>
        <v>7189344.6999999881</v>
      </c>
      <c r="H1250" s="177">
        <f t="shared" si="123"/>
        <v>44007</v>
      </c>
      <c r="I1250" s="354">
        <f t="shared" si="118"/>
        <v>0.91229283888395341</v>
      </c>
      <c r="J1250" s="354">
        <f t="shared" si="119"/>
        <v>0.99114372474727908</v>
      </c>
    </row>
    <row r="1251" spans="1:10" x14ac:dyDescent="0.25">
      <c r="A1251" s="793"/>
      <c r="B1251" s="330">
        <v>1249</v>
      </c>
      <c r="C1251" s="329">
        <v>7494</v>
      </c>
      <c r="D1251" s="329">
        <v>72</v>
      </c>
      <c r="E1251" s="176">
        <f t="shared" si="120"/>
        <v>74788020.500000015</v>
      </c>
      <c r="F1251" s="176">
        <f t="shared" si="121"/>
        <v>4925084</v>
      </c>
      <c r="G1251" s="177">
        <f t="shared" si="122"/>
        <v>7181850.6999999881</v>
      </c>
      <c r="H1251" s="177">
        <f t="shared" si="123"/>
        <v>43935</v>
      </c>
      <c r="I1251" s="354">
        <f t="shared" si="118"/>
        <v>0.91238426271920281</v>
      </c>
      <c r="J1251" s="354">
        <f t="shared" si="119"/>
        <v>0.99115821452886377</v>
      </c>
    </row>
    <row r="1252" spans="1:10" x14ac:dyDescent="0.25">
      <c r="A1252" s="793"/>
      <c r="B1252" s="330">
        <v>1250</v>
      </c>
      <c r="C1252" s="329">
        <v>7500.2000000000007</v>
      </c>
      <c r="D1252" s="329">
        <v>62</v>
      </c>
      <c r="E1252" s="176">
        <f t="shared" si="120"/>
        <v>74795520.700000018</v>
      </c>
      <c r="F1252" s="176">
        <f t="shared" si="121"/>
        <v>4925146</v>
      </c>
      <c r="G1252" s="177">
        <f t="shared" si="122"/>
        <v>7174350.4999999851</v>
      </c>
      <c r="H1252" s="177">
        <f t="shared" si="123"/>
        <v>43873</v>
      </c>
      <c r="I1252" s="354">
        <f t="shared" si="118"/>
        <v>0.91247576219199933</v>
      </c>
      <c r="J1252" s="354">
        <f t="shared" si="119"/>
        <v>0.99117069184078388</v>
      </c>
    </row>
    <row r="1253" spans="1:10" x14ac:dyDescent="0.25">
      <c r="A1253" s="793"/>
      <c r="B1253" s="330">
        <v>1251</v>
      </c>
      <c r="C1253" s="329">
        <v>12508.800000000001</v>
      </c>
      <c r="D1253" s="329">
        <v>103</v>
      </c>
      <c r="E1253" s="176">
        <f t="shared" si="120"/>
        <v>74808029.500000015</v>
      </c>
      <c r="F1253" s="176">
        <f t="shared" si="121"/>
        <v>4925249</v>
      </c>
      <c r="G1253" s="177">
        <f t="shared" si="122"/>
        <v>7161841.6999999881</v>
      </c>
      <c r="H1253" s="177">
        <f t="shared" si="123"/>
        <v>43770</v>
      </c>
      <c r="I1253" s="354">
        <f t="shared" si="118"/>
        <v>0.91262836460331065</v>
      </c>
      <c r="J1253" s="354">
        <f t="shared" si="119"/>
        <v>0.99119142027832863</v>
      </c>
    </row>
    <row r="1254" spans="1:10" x14ac:dyDescent="0.25">
      <c r="A1254" s="793"/>
      <c r="B1254" s="330">
        <v>1252</v>
      </c>
      <c r="C1254" s="329">
        <v>15023.000000000002</v>
      </c>
      <c r="D1254" s="329">
        <v>137</v>
      </c>
      <c r="E1254" s="176">
        <f t="shared" si="120"/>
        <v>74823052.500000015</v>
      </c>
      <c r="F1254" s="176">
        <f t="shared" si="121"/>
        <v>4925386</v>
      </c>
      <c r="G1254" s="177">
        <f t="shared" si="122"/>
        <v>7146818.6999999881</v>
      </c>
      <c r="H1254" s="177">
        <f t="shared" si="123"/>
        <v>43633</v>
      </c>
      <c r="I1254" s="354">
        <f t="shared" si="118"/>
        <v>0.91281163925996278</v>
      </c>
      <c r="J1254" s="354">
        <f t="shared" si="119"/>
        <v>0.99121899111273271</v>
      </c>
    </row>
    <row r="1255" spans="1:10" x14ac:dyDescent="0.25">
      <c r="A1255" s="793"/>
      <c r="B1255" s="330">
        <v>1253</v>
      </c>
      <c r="C1255" s="329">
        <v>5011.7</v>
      </c>
      <c r="D1255" s="329">
        <v>42</v>
      </c>
      <c r="E1255" s="176">
        <f t="shared" si="120"/>
        <v>74828064.200000018</v>
      </c>
      <c r="F1255" s="176">
        <f t="shared" si="121"/>
        <v>4925428</v>
      </c>
      <c r="G1255" s="177">
        <f t="shared" si="122"/>
        <v>7141806.9999999851</v>
      </c>
      <c r="H1255" s="177">
        <f t="shared" si="123"/>
        <v>43591</v>
      </c>
      <c r="I1255" s="354">
        <f t="shared" si="118"/>
        <v>0.91287278001725125</v>
      </c>
      <c r="J1255" s="354">
        <f t="shared" si="119"/>
        <v>0.99122744348532377</v>
      </c>
    </row>
    <row r="1256" spans="1:10" x14ac:dyDescent="0.25">
      <c r="A1256" s="793"/>
      <c r="B1256" s="330">
        <v>1254</v>
      </c>
      <c r="C1256" s="329">
        <v>13792.600000000002</v>
      </c>
      <c r="D1256" s="329">
        <v>119</v>
      </c>
      <c r="E1256" s="176">
        <f t="shared" si="120"/>
        <v>74841856.800000012</v>
      </c>
      <c r="F1256" s="176">
        <f t="shared" si="121"/>
        <v>4925547</v>
      </c>
      <c r="G1256" s="177">
        <f t="shared" si="122"/>
        <v>7128014.3999999911</v>
      </c>
      <c r="H1256" s="177">
        <f t="shared" si="123"/>
        <v>43472</v>
      </c>
      <c r="I1256" s="354">
        <f t="shared" si="118"/>
        <v>0.9130410442806699</v>
      </c>
      <c r="J1256" s="354">
        <f t="shared" si="119"/>
        <v>0.99125139187433176</v>
      </c>
    </row>
    <row r="1257" spans="1:10" x14ac:dyDescent="0.25">
      <c r="A1257" s="793"/>
      <c r="B1257" s="330">
        <v>1255</v>
      </c>
      <c r="C1257" s="329">
        <v>13806.7</v>
      </c>
      <c r="D1257" s="329">
        <v>120</v>
      </c>
      <c r="E1257" s="176">
        <f t="shared" si="120"/>
        <v>74855663.500000015</v>
      </c>
      <c r="F1257" s="176">
        <f t="shared" si="121"/>
        <v>4925667</v>
      </c>
      <c r="G1257" s="177">
        <f t="shared" si="122"/>
        <v>7114207.6999999881</v>
      </c>
      <c r="H1257" s="177">
        <f t="shared" si="123"/>
        <v>43352</v>
      </c>
      <c r="I1257" s="354">
        <f t="shared" si="118"/>
        <v>0.91320948055851048</v>
      </c>
      <c r="J1257" s="354">
        <f t="shared" si="119"/>
        <v>0.99127554151030617</v>
      </c>
    </row>
    <row r="1258" spans="1:10" x14ac:dyDescent="0.25">
      <c r="A1258" s="793"/>
      <c r="B1258" s="330">
        <v>1256</v>
      </c>
      <c r="C1258" s="329">
        <v>11303.8</v>
      </c>
      <c r="D1258" s="329">
        <v>102</v>
      </c>
      <c r="E1258" s="176">
        <f t="shared" si="120"/>
        <v>74866967.300000012</v>
      </c>
      <c r="F1258" s="176">
        <f t="shared" si="121"/>
        <v>4925769</v>
      </c>
      <c r="G1258" s="177">
        <f t="shared" si="122"/>
        <v>7102903.8999999911</v>
      </c>
      <c r="H1258" s="177">
        <f t="shared" si="123"/>
        <v>43250</v>
      </c>
      <c r="I1258" s="354">
        <f t="shared" si="118"/>
        <v>0.91334738244653979</v>
      </c>
      <c r="J1258" s="354">
        <f t="shared" si="119"/>
        <v>0.99129606870088438</v>
      </c>
    </row>
    <row r="1259" spans="1:10" x14ac:dyDescent="0.25">
      <c r="A1259" s="793"/>
      <c r="B1259" s="330">
        <v>1257</v>
      </c>
      <c r="C1259" s="329">
        <v>12569.7</v>
      </c>
      <c r="D1259" s="329">
        <v>112</v>
      </c>
      <c r="E1259" s="176">
        <f t="shared" si="120"/>
        <v>74879537.000000015</v>
      </c>
      <c r="F1259" s="176">
        <f t="shared" si="121"/>
        <v>4925881</v>
      </c>
      <c r="G1259" s="177">
        <f t="shared" si="122"/>
        <v>7090334.1999999881</v>
      </c>
      <c r="H1259" s="177">
        <f t="shared" si="123"/>
        <v>43138</v>
      </c>
      <c r="I1259" s="354">
        <f t="shared" si="118"/>
        <v>0.91350072781375813</v>
      </c>
      <c r="J1259" s="354">
        <f t="shared" si="119"/>
        <v>0.99131860836112717</v>
      </c>
    </row>
    <row r="1260" spans="1:10" x14ac:dyDescent="0.25">
      <c r="A1260" s="793"/>
      <c r="B1260" s="330">
        <v>1258</v>
      </c>
      <c r="C1260" s="329">
        <v>10063.800000000001</v>
      </c>
      <c r="D1260" s="329">
        <v>91</v>
      </c>
      <c r="E1260" s="176">
        <f t="shared" si="120"/>
        <v>74889600.800000012</v>
      </c>
      <c r="F1260" s="176">
        <f t="shared" si="121"/>
        <v>4925972</v>
      </c>
      <c r="G1260" s="177">
        <f t="shared" si="122"/>
        <v>7080270.3999999911</v>
      </c>
      <c r="H1260" s="177">
        <f t="shared" si="123"/>
        <v>43047</v>
      </c>
      <c r="I1260" s="354">
        <f t="shared" si="118"/>
        <v>0.913623502192352</v>
      </c>
      <c r="J1260" s="354">
        <f t="shared" si="119"/>
        <v>0.99133692183507449</v>
      </c>
    </row>
    <row r="1261" spans="1:10" x14ac:dyDescent="0.25">
      <c r="A1261" s="793"/>
      <c r="B1261" s="330">
        <v>1259</v>
      </c>
      <c r="C1261" s="329">
        <v>8812.1</v>
      </c>
      <c r="D1261" s="329">
        <v>84</v>
      </c>
      <c r="E1261" s="176">
        <f t="shared" si="120"/>
        <v>74898412.900000006</v>
      </c>
      <c r="F1261" s="176">
        <f t="shared" si="121"/>
        <v>4926056</v>
      </c>
      <c r="G1261" s="177">
        <f t="shared" si="122"/>
        <v>7071458.299999997</v>
      </c>
      <c r="H1261" s="177">
        <f t="shared" si="123"/>
        <v>42963</v>
      </c>
      <c r="I1261" s="354">
        <f t="shared" si="118"/>
        <v>0.91373100632613902</v>
      </c>
      <c r="J1261" s="354">
        <f t="shared" si="119"/>
        <v>0.99135382658025661</v>
      </c>
    </row>
    <row r="1262" spans="1:10" x14ac:dyDescent="0.25">
      <c r="A1262" s="793"/>
      <c r="B1262" s="330">
        <v>1260</v>
      </c>
      <c r="C1262" s="329">
        <v>16379.100000000002</v>
      </c>
      <c r="D1262" s="329">
        <v>150</v>
      </c>
      <c r="E1262" s="176">
        <f t="shared" si="120"/>
        <v>74914792</v>
      </c>
      <c r="F1262" s="176">
        <f t="shared" si="121"/>
        <v>4926206</v>
      </c>
      <c r="G1262" s="177">
        <f t="shared" si="122"/>
        <v>7055079.200000003</v>
      </c>
      <c r="H1262" s="177">
        <f t="shared" si="123"/>
        <v>42813</v>
      </c>
      <c r="I1262" s="354">
        <f t="shared" si="118"/>
        <v>0.91393082486629551</v>
      </c>
      <c r="J1262" s="354">
        <f t="shared" si="119"/>
        <v>0.99138401362522466</v>
      </c>
    </row>
    <row r="1263" spans="1:10" x14ac:dyDescent="0.25">
      <c r="A1263" s="793"/>
      <c r="B1263" s="330">
        <v>1261</v>
      </c>
      <c r="C1263" s="329">
        <v>6305</v>
      </c>
      <c r="D1263" s="329">
        <v>54</v>
      </c>
      <c r="E1263" s="176">
        <f t="shared" si="120"/>
        <v>74921097</v>
      </c>
      <c r="F1263" s="176">
        <f t="shared" si="121"/>
        <v>4926260</v>
      </c>
      <c r="G1263" s="177">
        <f t="shared" si="122"/>
        <v>7048774.200000003</v>
      </c>
      <c r="H1263" s="177">
        <f t="shared" si="123"/>
        <v>42759</v>
      </c>
      <c r="I1263" s="354">
        <f t="shared" si="118"/>
        <v>0.91400774337193291</v>
      </c>
      <c r="J1263" s="354">
        <f t="shared" si="119"/>
        <v>0.99139488096141315</v>
      </c>
    </row>
    <row r="1264" spans="1:10" x14ac:dyDescent="0.25">
      <c r="A1264" s="793"/>
      <c r="B1264" s="330">
        <v>1262</v>
      </c>
      <c r="C1264" s="329">
        <v>10095.9</v>
      </c>
      <c r="D1264" s="329">
        <v>84</v>
      </c>
      <c r="E1264" s="176">
        <f t="shared" si="120"/>
        <v>74931192.900000006</v>
      </c>
      <c r="F1264" s="176">
        <f t="shared" si="121"/>
        <v>4926344</v>
      </c>
      <c r="G1264" s="177">
        <f t="shared" si="122"/>
        <v>7038678.299999997</v>
      </c>
      <c r="H1264" s="177">
        <f t="shared" si="123"/>
        <v>42675</v>
      </c>
      <c r="I1264" s="354">
        <f t="shared" si="118"/>
        <v>0.91413090935782759</v>
      </c>
      <c r="J1264" s="354">
        <f t="shared" si="119"/>
        <v>0.99141178570659516</v>
      </c>
    </row>
    <row r="1265" spans="1:10" x14ac:dyDescent="0.25">
      <c r="A1265" s="793"/>
      <c r="B1265" s="330">
        <v>1263</v>
      </c>
      <c r="C1265" s="329">
        <v>10105.200000000001</v>
      </c>
      <c r="D1265" s="329">
        <v>93</v>
      </c>
      <c r="E1265" s="176">
        <f t="shared" si="120"/>
        <v>74941298.100000009</v>
      </c>
      <c r="F1265" s="176">
        <f t="shared" si="121"/>
        <v>4926437</v>
      </c>
      <c r="G1265" s="177">
        <f t="shared" si="122"/>
        <v>7028573.099999994</v>
      </c>
      <c r="H1265" s="177">
        <f t="shared" si="123"/>
        <v>42582</v>
      </c>
      <c r="I1265" s="354">
        <f t="shared" si="118"/>
        <v>0.91425418880004294</v>
      </c>
      <c r="J1265" s="354">
        <f t="shared" si="119"/>
        <v>0.99143050167447544</v>
      </c>
    </row>
    <row r="1266" spans="1:10" x14ac:dyDescent="0.25">
      <c r="A1266" s="793"/>
      <c r="B1266" s="330">
        <v>1264</v>
      </c>
      <c r="C1266" s="329">
        <v>7584.0000000000009</v>
      </c>
      <c r="D1266" s="329">
        <v>70</v>
      </c>
      <c r="E1266" s="176">
        <f t="shared" si="120"/>
        <v>74948882.100000009</v>
      </c>
      <c r="F1266" s="176">
        <f t="shared" si="121"/>
        <v>4926507</v>
      </c>
      <c r="G1266" s="177">
        <f t="shared" si="122"/>
        <v>7020989.099999994</v>
      </c>
      <c r="H1266" s="177">
        <f t="shared" si="123"/>
        <v>42512</v>
      </c>
      <c r="I1266" s="354">
        <f t="shared" si="118"/>
        <v>0.91434671059968686</v>
      </c>
      <c r="J1266" s="354">
        <f t="shared" si="119"/>
        <v>0.99144458896212717</v>
      </c>
    </row>
    <row r="1267" spans="1:10" x14ac:dyDescent="0.25">
      <c r="A1267" s="793"/>
      <c r="B1267" s="330">
        <v>1265</v>
      </c>
      <c r="C1267" s="329">
        <v>8855.3000000000011</v>
      </c>
      <c r="D1267" s="329">
        <v>71</v>
      </c>
      <c r="E1267" s="176">
        <f t="shared" si="120"/>
        <v>74957737.400000006</v>
      </c>
      <c r="F1267" s="176">
        <f t="shared" si="121"/>
        <v>4926578</v>
      </c>
      <c r="G1267" s="177">
        <f t="shared" si="122"/>
        <v>7012133.799999997</v>
      </c>
      <c r="H1267" s="177">
        <f t="shared" si="123"/>
        <v>42441</v>
      </c>
      <c r="I1267" s="354">
        <f t="shared" si="118"/>
        <v>0.9144547417563833</v>
      </c>
      <c r="J1267" s="354">
        <f t="shared" si="119"/>
        <v>0.99145887749674533</v>
      </c>
    </row>
    <row r="1268" spans="1:10" x14ac:dyDescent="0.25">
      <c r="A1268" s="793"/>
      <c r="B1268" s="330">
        <v>1266</v>
      </c>
      <c r="C1268" s="329">
        <v>13923.8</v>
      </c>
      <c r="D1268" s="329">
        <v>116</v>
      </c>
      <c r="E1268" s="176">
        <f t="shared" si="120"/>
        <v>74971661.200000003</v>
      </c>
      <c r="F1268" s="176">
        <f t="shared" si="121"/>
        <v>4926694</v>
      </c>
      <c r="G1268" s="177">
        <f t="shared" si="122"/>
        <v>6998210</v>
      </c>
      <c r="H1268" s="177">
        <f t="shared" si="123"/>
        <v>42325</v>
      </c>
      <c r="I1268" s="354">
        <f t="shared" si="118"/>
        <v>0.91462460660789713</v>
      </c>
      <c r="J1268" s="354">
        <f t="shared" si="119"/>
        <v>0.99148222214485393</v>
      </c>
    </row>
    <row r="1269" spans="1:10" x14ac:dyDescent="0.25">
      <c r="A1269" s="793"/>
      <c r="B1269" s="330">
        <v>1267</v>
      </c>
      <c r="C1269" s="329">
        <v>13935.499999999998</v>
      </c>
      <c r="D1269" s="329">
        <v>114</v>
      </c>
      <c r="E1269" s="176">
        <f t="shared" si="120"/>
        <v>74985596.700000003</v>
      </c>
      <c r="F1269" s="176">
        <f t="shared" si="121"/>
        <v>4926808</v>
      </c>
      <c r="G1269" s="177">
        <f t="shared" si="122"/>
        <v>6984274.5</v>
      </c>
      <c r="H1269" s="177">
        <f t="shared" si="123"/>
        <v>42211</v>
      </c>
      <c r="I1269" s="354">
        <f t="shared" si="118"/>
        <v>0.91479461419478236</v>
      </c>
      <c r="J1269" s="354">
        <f t="shared" si="119"/>
        <v>0.99150516429902968</v>
      </c>
    </row>
    <row r="1270" spans="1:10" x14ac:dyDescent="0.25">
      <c r="A1270" s="793"/>
      <c r="B1270" s="330">
        <v>1268</v>
      </c>
      <c r="C1270" s="329">
        <v>12678.1</v>
      </c>
      <c r="D1270" s="329">
        <v>111</v>
      </c>
      <c r="E1270" s="176">
        <f t="shared" si="120"/>
        <v>74998274.799999997</v>
      </c>
      <c r="F1270" s="176">
        <f t="shared" si="121"/>
        <v>4926919</v>
      </c>
      <c r="G1270" s="177">
        <f t="shared" si="122"/>
        <v>6971596.400000006</v>
      </c>
      <c r="H1270" s="177">
        <f t="shared" si="123"/>
        <v>42100</v>
      </c>
      <c r="I1270" s="354">
        <f t="shared" si="118"/>
        <v>0.91494928199911574</v>
      </c>
      <c r="J1270" s="354">
        <f t="shared" si="119"/>
        <v>0.99152750271230594</v>
      </c>
    </row>
    <row r="1271" spans="1:10" x14ac:dyDescent="0.25">
      <c r="A1271" s="793"/>
      <c r="B1271" s="330">
        <v>1269</v>
      </c>
      <c r="C1271" s="329">
        <v>13959.000000000002</v>
      </c>
      <c r="D1271" s="329">
        <v>132</v>
      </c>
      <c r="E1271" s="176">
        <f t="shared" si="120"/>
        <v>75012233.799999997</v>
      </c>
      <c r="F1271" s="176">
        <f t="shared" si="121"/>
        <v>4927051</v>
      </c>
      <c r="G1271" s="177">
        <f t="shared" si="122"/>
        <v>6957637.400000006</v>
      </c>
      <c r="H1271" s="177">
        <f t="shared" si="123"/>
        <v>41968</v>
      </c>
      <c r="I1271" s="354">
        <f t="shared" si="118"/>
        <v>0.91511957627670393</v>
      </c>
      <c r="J1271" s="354">
        <f t="shared" si="119"/>
        <v>0.9915540673118779</v>
      </c>
    </row>
    <row r="1272" spans="1:10" x14ac:dyDescent="0.25">
      <c r="A1272" s="793"/>
      <c r="B1272" s="330">
        <v>1270</v>
      </c>
      <c r="C1272" s="329">
        <v>12700.1</v>
      </c>
      <c r="D1272" s="329">
        <v>113</v>
      </c>
      <c r="E1272" s="176">
        <f t="shared" si="120"/>
        <v>75024933.899999991</v>
      </c>
      <c r="F1272" s="176">
        <f t="shared" si="121"/>
        <v>4927164</v>
      </c>
      <c r="G1272" s="177">
        <f t="shared" si="122"/>
        <v>6944937.3000000119</v>
      </c>
      <c r="H1272" s="177">
        <f t="shared" si="123"/>
        <v>41855</v>
      </c>
      <c r="I1272" s="354">
        <f t="shared" si="118"/>
        <v>0.91527451247233371</v>
      </c>
      <c r="J1272" s="354">
        <f t="shared" si="119"/>
        <v>0.99157680821908711</v>
      </c>
    </row>
    <row r="1273" spans="1:10" x14ac:dyDescent="0.25">
      <c r="A1273" s="793"/>
      <c r="B1273" s="330">
        <v>1271</v>
      </c>
      <c r="C1273" s="329">
        <v>12710</v>
      </c>
      <c r="D1273" s="329">
        <v>108</v>
      </c>
      <c r="E1273" s="176">
        <f t="shared" si="120"/>
        <v>75037643.899999991</v>
      </c>
      <c r="F1273" s="176">
        <f t="shared" si="121"/>
        <v>4927272</v>
      </c>
      <c r="G1273" s="177">
        <f t="shared" si="122"/>
        <v>6932227.3000000119</v>
      </c>
      <c r="H1273" s="177">
        <f t="shared" si="123"/>
        <v>41747</v>
      </c>
      <c r="I1273" s="354">
        <f t="shared" si="118"/>
        <v>0.91542956944404696</v>
      </c>
      <c r="J1273" s="354">
        <f t="shared" si="119"/>
        <v>0.9915985428914641</v>
      </c>
    </row>
    <row r="1274" spans="1:10" x14ac:dyDescent="0.25">
      <c r="A1274" s="793"/>
      <c r="B1274" s="330">
        <v>1272</v>
      </c>
      <c r="C1274" s="329">
        <v>15262.5</v>
      </c>
      <c r="D1274" s="329">
        <v>122</v>
      </c>
      <c r="E1274" s="176">
        <f t="shared" si="120"/>
        <v>75052906.399999991</v>
      </c>
      <c r="F1274" s="176">
        <f t="shared" si="121"/>
        <v>4927394</v>
      </c>
      <c r="G1274" s="177">
        <f t="shared" si="122"/>
        <v>6916964.8000000119</v>
      </c>
      <c r="H1274" s="177">
        <f t="shared" si="123"/>
        <v>41625</v>
      </c>
      <c r="I1274" s="354">
        <f t="shared" si="118"/>
        <v>0.91561576590594895</v>
      </c>
      <c r="J1274" s="354">
        <f t="shared" si="119"/>
        <v>0.99162309502137147</v>
      </c>
    </row>
    <row r="1275" spans="1:10" x14ac:dyDescent="0.25">
      <c r="A1275" s="793"/>
      <c r="B1275" s="330">
        <v>1273</v>
      </c>
      <c r="C1275" s="329">
        <v>5092.8</v>
      </c>
      <c r="D1275" s="329">
        <v>48</v>
      </c>
      <c r="E1275" s="176">
        <f t="shared" si="120"/>
        <v>75057999.199999988</v>
      </c>
      <c r="F1275" s="176">
        <f t="shared" si="121"/>
        <v>4927442</v>
      </c>
      <c r="G1275" s="177">
        <f t="shared" si="122"/>
        <v>6911872.0000000149</v>
      </c>
      <c r="H1275" s="177">
        <f t="shared" si="123"/>
        <v>41577</v>
      </c>
      <c r="I1275" s="354">
        <f t="shared" si="118"/>
        <v>0.9156778960511528</v>
      </c>
      <c r="J1275" s="354">
        <f t="shared" si="119"/>
        <v>0.99163275487576119</v>
      </c>
    </row>
    <row r="1276" spans="1:10" x14ac:dyDescent="0.25">
      <c r="A1276" s="793"/>
      <c r="B1276" s="330">
        <v>1274</v>
      </c>
      <c r="C1276" s="329">
        <v>11465.199999999999</v>
      </c>
      <c r="D1276" s="329">
        <v>105</v>
      </c>
      <c r="E1276" s="176">
        <f t="shared" si="120"/>
        <v>75069464.399999991</v>
      </c>
      <c r="F1276" s="176">
        <f t="shared" si="121"/>
        <v>4927547</v>
      </c>
      <c r="G1276" s="177">
        <f t="shared" si="122"/>
        <v>6900406.8000000119</v>
      </c>
      <c r="H1276" s="177">
        <f t="shared" si="123"/>
        <v>41472</v>
      </c>
      <c r="I1276" s="354">
        <f t="shared" si="118"/>
        <v>0.91581776695532968</v>
      </c>
      <c r="J1276" s="354">
        <f t="shared" si="119"/>
        <v>0.99165388580723879</v>
      </c>
    </row>
    <row r="1277" spans="1:10" x14ac:dyDescent="0.25">
      <c r="A1277" s="793"/>
      <c r="B1277" s="330">
        <v>1275</v>
      </c>
      <c r="C1277" s="329">
        <v>10199.5</v>
      </c>
      <c r="D1277" s="329">
        <v>84</v>
      </c>
      <c r="E1277" s="176">
        <f t="shared" si="120"/>
        <v>75079663.899999991</v>
      </c>
      <c r="F1277" s="176">
        <f t="shared" si="121"/>
        <v>4927631</v>
      </c>
      <c r="G1277" s="177">
        <f t="shared" si="122"/>
        <v>6890207.3000000119</v>
      </c>
      <c r="H1277" s="177">
        <f t="shared" si="123"/>
        <v>41388</v>
      </c>
      <c r="I1277" s="354">
        <f t="shared" si="118"/>
        <v>0.91594219682023836</v>
      </c>
      <c r="J1277" s="354">
        <f t="shared" si="119"/>
        <v>0.99167079055242091</v>
      </c>
    </row>
    <row r="1278" spans="1:10" x14ac:dyDescent="0.25">
      <c r="A1278" s="793"/>
      <c r="B1278" s="330">
        <v>1276</v>
      </c>
      <c r="C1278" s="329">
        <v>12759.3</v>
      </c>
      <c r="D1278" s="329">
        <v>108</v>
      </c>
      <c r="E1278" s="176">
        <f t="shared" si="120"/>
        <v>75092423.199999988</v>
      </c>
      <c r="F1278" s="176">
        <f t="shared" si="121"/>
        <v>4927739</v>
      </c>
      <c r="G1278" s="177">
        <f t="shared" si="122"/>
        <v>6877448.0000000149</v>
      </c>
      <c r="H1278" s="177">
        <f t="shared" si="123"/>
        <v>41280</v>
      </c>
      <c r="I1278" s="354">
        <f t="shared" si="118"/>
        <v>0.91609785523244769</v>
      </c>
      <c r="J1278" s="354">
        <f t="shared" si="119"/>
        <v>0.99169252522479789</v>
      </c>
    </row>
    <row r="1279" spans="1:10" x14ac:dyDescent="0.25">
      <c r="A1279" s="793"/>
      <c r="B1279" s="330">
        <v>1277</v>
      </c>
      <c r="C1279" s="329">
        <v>5107.1000000000004</v>
      </c>
      <c r="D1279" s="329">
        <v>48</v>
      </c>
      <c r="E1279" s="176">
        <f t="shared" si="120"/>
        <v>75097530.299999982</v>
      </c>
      <c r="F1279" s="176">
        <f t="shared" si="121"/>
        <v>4927787</v>
      </c>
      <c r="G1279" s="177">
        <f t="shared" si="122"/>
        <v>6872340.9000000209</v>
      </c>
      <c r="H1279" s="177">
        <f t="shared" si="123"/>
        <v>41232</v>
      </c>
      <c r="I1279" s="354">
        <f t="shared" si="118"/>
        <v>0.91616015983199417</v>
      </c>
      <c r="J1279" s="354">
        <f t="shared" si="119"/>
        <v>0.99170218507918761</v>
      </c>
    </row>
    <row r="1280" spans="1:10" x14ac:dyDescent="0.25">
      <c r="A1280" s="793"/>
      <c r="B1280" s="330">
        <v>1278</v>
      </c>
      <c r="C1280" s="329">
        <v>14057.5</v>
      </c>
      <c r="D1280" s="329">
        <v>129</v>
      </c>
      <c r="E1280" s="176">
        <f t="shared" si="120"/>
        <v>75111587.799999982</v>
      </c>
      <c r="F1280" s="176">
        <f t="shared" si="121"/>
        <v>4927916</v>
      </c>
      <c r="G1280" s="177">
        <f t="shared" si="122"/>
        <v>6858283.4000000209</v>
      </c>
      <c r="H1280" s="177">
        <f t="shared" si="123"/>
        <v>41103</v>
      </c>
      <c r="I1280" s="354">
        <f t="shared" si="118"/>
        <v>0.91633165577061415</v>
      </c>
      <c r="J1280" s="354">
        <f t="shared" si="119"/>
        <v>0.99172814593786018</v>
      </c>
    </row>
    <row r="1281" spans="1:10" x14ac:dyDescent="0.25">
      <c r="A1281" s="793"/>
      <c r="B1281" s="330">
        <v>1279</v>
      </c>
      <c r="C1281" s="329">
        <v>2557.8999999999996</v>
      </c>
      <c r="D1281" s="329">
        <v>24</v>
      </c>
      <c r="E1281" s="176">
        <f t="shared" si="120"/>
        <v>75114145.699999988</v>
      </c>
      <c r="F1281" s="176">
        <f t="shared" si="121"/>
        <v>4927940</v>
      </c>
      <c r="G1281" s="177">
        <f t="shared" si="122"/>
        <v>6855725.5000000149</v>
      </c>
      <c r="H1281" s="177">
        <f t="shared" si="123"/>
        <v>41079</v>
      </c>
      <c r="I1281" s="354">
        <f t="shared" si="118"/>
        <v>0.91636286113866661</v>
      </c>
      <c r="J1281" s="354">
        <f t="shared" si="119"/>
        <v>0.99173297586505504</v>
      </c>
    </row>
    <row r="1282" spans="1:10" x14ac:dyDescent="0.25">
      <c r="A1282" s="793"/>
      <c r="B1282" s="330">
        <v>1280</v>
      </c>
      <c r="C1282" s="329">
        <v>10239.400000000001</v>
      </c>
      <c r="D1282" s="329">
        <v>78</v>
      </c>
      <c r="E1282" s="176">
        <f t="shared" si="120"/>
        <v>75124385.099999994</v>
      </c>
      <c r="F1282" s="176">
        <f t="shared" si="121"/>
        <v>4928018</v>
      </c>
      <c r="G1282" s="177">
        <f t="shared" si="122"/>
        <v>6845486.1000000089</v>
      </c>
      <c r="H1282" s="177">
        <f t="shared" si="123"/>
        <v>41001</v>
      </c>
      <c r="I1282" s="354">
        <f t="shared" si="118"/>
        <v>0.91648777776779022</v>
      </c>
      <c r="J1282" s="354">
        <f t="shared" si="119"/>
        <v>0.9917486731284384</v>
      </c>
    </row>
    <row r="1283" spans="1:10" x14ac:dyDescent="0.25">
      <c r="A1283" s="793"/>
      <c r="B1283" s="330">
        <v>1281</v>
      </c>
      <c r="C1283" s="329">
        <v>7686.6</v>
      </c>
      <c r="D1283" s="329">
        <v>66</v>
      </c>
      <c r="E1283" s="176">
        <f t="shared" si="120"/>
        <v>75132071.699999988</v>
      </c>
      <c r="F1283" s="176">
        <f t="shared" si="121"/>
        <v>4928084</v>
      </c>
      <c r="G1283" s="177">
        <f t="shared" si="122"/>
        <v>6837799.5000000149</v>
      </c>
      <c r="H1283" s="177">
        <f t="shared" si="123"/>
        <v>40935</v>
      </c>
      <c r="I1283" s="354">
        <f t="shared" ref="I1283:I1346" si="124">E1283/$E$2452</f>
        <v>0.91658155124684382</v>
      </c>
      <c r="J1283" s="354">
        <f t="shared" ref="J1283:J1346" si="125">F1283/$F$2452</f>
        <v>0.99176195542822432</v>
      </c>
    </row>
    <row r="1284" spans="1:10" x14ac:dyDescent="0.25">
      <c r="A1284" s="793"/>
      <c r="B1284" s="330">
        <v>1282</v>
      </c>
      <c r="C1284" s="329">
        <v>10255.799999999999</v>
      </c>
      <c r="D1284" s="329">
        <v>77</v>
      </c>
      <c r="E1284" s="176">
        <f t="shared" si="120"/>
        <v>75142327.499999985</v>
      </c>
      <c r="F1284" s="176">
        <f t="shared" si="121"/>
        <v>4928161</v>
      </c>
      <c r="G1284" s="177">
        <f t="shared" si="122"/>
        <v>6827543.7000000179</v>
      </c>
      <c r="H1284" s="177">
        <f t="shared" si="123"/>
        <v>40858</v>
      </c>
      <c r="I1284" s="354">
        <f t="shared" si="124"/>
        <v>0.9167066679494793</v>
      </c>
      <c r="J1284" s="354">
        <f t="shared" si="125"/>
        <v>0.99177745144464124</v>
      </c>
    </row>
    <row r="1285" spans="1:10" x14ac:dyDescent="0.25">
      <c r="A1285" s="793"/>
      <c r="B1285" s="330">
        <v>1283</v>
      </c>
      <c r="C1285" s="329">
        <v>10262.999999999998</v>
      </c>
      <c r="D1285" s="329">
        <v>72</v>
      </c>
      <c r="E1285" s="176">
        <f t="shared" si="120"/>
        <v>75152590.499999985</v>
      </c>
      <c r="F1285" s="176">
        <f t="shared" si="121"/>
        <v>4928233</v>
      </c>
      <c r="G1285" s="177">
        <f t="shared" si="122"/>
        <v>6817280.7000000179</v>
      </c>
      <c r="H1285" s="177">
        <f t="shared" si="123"/>
        <v>40786</v>
      </c>
      <c r="I1285" s="354">
        <f t="shared" si="124"/>
        <v>0.91683187248926634</v>
      </c>
      <c r="J1285" s="354">
        <f t="shared" si="125"/>
        <v>0.99179194122622594</v>
      </c>
    </row>
    <row r="1286" spans="1:10" x14ac:dyDescent="0.25">
      <c r="A1286" s="793"/>
      <c r="B1286" s="330">
        <v>1284</v>
      </c>
      <c r="C1286" s="329">
        <v>7704.8</v>
      </c>
      <c r="D1286" s="329">
        <v>70</v>
      </c>
      <c r="E1286" s="176">
        <f t="shared" si="120"/>
        <v>75160295.299999982</v>
      </c>
      <c r="F1286" s="176">
        <f t="shared" si="121"/>
        <v>4928303</v>
      </c>
      <c r="G1286" s="177">
        <f t="shared" si="122"/>
        <v>6809575.9000000209</v>
      </c>
      <c r="H1286" s="177">
        <f t="shared" si="123"/>
        <v>40716</v>
      </c>
      <c r="I1286" s="354">
        <f t="shared" si="124"/>
        <v>0.91692586800111964</v>
      </c>
      <c r="J1286" s="354">
        <f t="shared" si="125"/>
        <v>0.99180602851387767</v>
      </c>
    </row>
    <row r="1287" spans="1:10" x14ac:dyDescent="0.25">
      <c r="A1287" s="793"/>
      <c r="B1287" s="330">
        <v>1285</v>
      </c>
      <c r="C1287" s="329">
        <v>12849.2</v>
      </c>
      <c r="D1287" s="329">
        <v>118</v>
      </c>
      <c r="E1287" s="176">
        <f t="shared" si="120"/>
        <v>75173144.499999985</v>
      </c>
      <c r="F1287" s="176">
        <f t="shared" si="121"/>
        <v>4928421</v>
      </c>
      <c r="G1287" s="177">
        <f t="shared" si="122"/>
        <v>6796726.7000000179</v>
      </c>
      <c r="H1287" s="177">
        <f t="shared" si="123"/>
        <v>40598</v>
      </c>
      <c r="I1287" s="354">
        <f t="shared" si="124"/>
        <v>0.91708262315776312</v>
      </c>
      <c r="J1287" s="354">
        <f t="shared" si="125"/>
        <v>0.99182977565591923</v>
      </c>
    </row>
    <row r="1288" spans="1:10" x14ac:dyDescent="0.25">
      <c r="A1288" s="793"/>
      <c r="B1288" s="330">
        <v>1286</v>
      </c>
      <c r="C1288" s="329">
        <v>2572</v>
      </c>
      <c r="D1288" s="329">
        <v>24</v>
      </c>
      <c r="E1288" s="176">
        <f t="shared" si="120"/>
        <v>75175716.499999985</v>
      </c>
      <c r="F1288" s="176">
        <f t="shared" si="121"/>
        <v>4928445</v>
      </c>
      <c r="G1288" s="177">
        <f t="shared" si="122"/>
        <v>6794154.7000000179</v>
      </c>
      <c r="H1288" s="177">
        <f t="shared" si="123"/>
        <v>40574</v>
      </c>
      <c r="I1288" s="354">
        <f t="shared" si="124"/>
        <v>0.91711400054023728</v>
      </c>
      <c r="J1288" s="354">
        <f t="shared" si="125"/>
        <v>0.99183460558311409</v>
      </c>
    </row>
    <row r="1289" spans="1:10" x14ac:dyDescent="0.25">
      <c r="A1289" s="793"/>
      <c r="B1289" s="330">
        <v>1287</v>
      </c>
      <c r="C1289" s="329">
        <v>11582.5</v>
      </c>
      <c r="D1289" s="329">
        <v>102</v>
      </c>
      <c r="E1289" s="176">
        <f t="shared" si="120"/>
        <v>75187298.999999985</v>
      </c>
      <c r="F1289" s="176">
        <f t="shared" si="121"/>
        <v>4928547</v>
      </c>
      <c r="G1289" s="177">
        <f t="shared" si="122"/>
        <v>6782572.2000000179</v>
      </c>
      <c r="H1289" s="177">
        <f t="shared" si="123"/>
        <v>40472</v>
      </c>
      <c r="I1289" s="354">
        <f t="shared" si="124"/>
        <v>0.91725530245800824</v>
      </c>
      <c r="J1289" s="354">
        <f t="shared" si="125"/>
        <v>0.99185513277369231</v>
      </c>
    </row>
    <row r="1290" spans="1:10" x14ac:dyDescent="0.25">
      <c r="A1290" s="793"/>
      <c r="B1290" s="330">
        <v>1288</v>
      </c>
      <c r="C1290" s="329">
        <v>10305.1</v>
      </c>
      <c r="D1290" s="329">
        <v>96</v>
      </c>
      <c r="E1290" s="176">
        <f t="shared" si="120"/>
        <v>75197604.099999979</v>
      </c>
      <c r="F1290" s="176">
        <f t="shared" si="121"/>
        <v>4928643</v>
      </c>
      <c r="G1290" s="177">
        <f t="shared" si="122"/>
        <v>6772267.1000000238</v>
      </c>
      <c r="H1290" s="177">
        <f t="shared" si="123"/>
        <v>40376</v>
      </c>
      <c r="I1290" s="354">
        <f t="shared" si="124"/>
        <v>0.9173810206011398</v>
      </c>
      <c r="J1290" s="354">
        <f t="shared" si="125"/>
        <v>0.99187445248247186</v>
      </c>
    </row>
    <row r="1291" spans="1:10" x14ac:dyDescent="0.25">
      <c r="A1291" s="793"/>
      <c r="B1291" s="330">
        <v>1289</v>
      </c>
      <c r="C1291" s="329">
        <v>5156.8</v>
      </c>
      <c r="D1291" s="329">
        <v>42</v>
      </c>
      <c r="E1291" s="176">
        <f t="shared" si="120"/>
        <v>75202760.899999976</v>
      </c>
      <c r="F1291" s="176">
        <f t="shared" si="121"/>
        <v>4928685</v>
      </c>
      <c r="G1291" s="177">
        <f t="shared" si="122"/>
        <v>6767110.3000000268</v>
      </c>
      <c r="H1291" s="177">
        <f t="shared" si="123"/>
        <v>40334</v>
      </c>
      <c r="I1291" s="354">
        <f t="shared" si="124"/>
        <v>0.91744393152102421</v>
      </c>
      <c r="J1291" s="354">
        <f t="shared" si="125"/>
        <v>0.99188290485506292</v>
      </c>
    </row>
    <row r="1292" spans="1:10" x14ac:dyDescent="0.25">
      <c r="A1292" s="793"/>
      <c r="B1292" s="330">
        <v>1290</v>
      </c>
      <c r="C1292" s="329">
        <v>16768.699999999997</v>
      </c>
      <c r="D1292" s="329">
        <v>156</v>
      </c>
      <c r="E1292" s="176">
        <f t="shared" si="120"/>
        <v>75219529.599999979</v>
      </c>
      <c r="F1292" s="176">
        <f t="shared" si="121"/>
        <v>4928841</v>
      </c>
      <c r="G1292" s="177">
        <f t="shared" si="122"/>
        <v>6750341.6000000238</v>
      </c>
      <c r="H1292" s="177">
        <f t="shared" si="123"/>
        <v>40178</v>
      </c>
      <c r="I1292" s="354">
        <f t="shared" si="124"/>
        <v>0.91764850302704848</v>
      </c>
      <c r="J1292" s="354">
        <f t="shared" si="125"/>
        <v>0.99191429938182973</v>
      </c>
    </row>
    <row r="1293" spans="1:10" x14ac:dyDescent="0.25">
      <c r="A1293" s="793"/>
      <c r="B1293" s="330">
        <v>1291</v>
      </c>
      <c r="C1293" s="329">
        <v>11618.7</v>
      </c>
      <c r="D1293" s="329">
        <v>88</v>
      </c>
      <c r="E1293" s="176">
        <f t="shared" si="120"/>
        <v>75231148.299999982</v>
      </c>
      <c r="F1293" s="176">
        <f t="shared" si="121"/>
        <v>4928929</v>
      </c>
      <c r="G1293" s="177">
        <f t="shared" si="122"/>
        <v>6738722.9000000209</v>
      </c>
      <c r="H1293" s="177">
        <f t="shared" si="123"/>
        <v>40090</v>
      </c>
      <c r="I1293" s="354">
        <f t="shared" si="124"/>
        <v>0.91779024657049824</v>
      </c>
      <c r="J1293" s="354">
        <f t="shared" si="125"/>
        <v>0.99193200911487756</v>
      </c>
    </row>
    <row r="1294" spans="1:10" x14ac:dyDescent="0.25">
      <c r="A1294" s="793"/>
      <c r="B1294" s="330">
        <v>1292</v>
      </c>
      <c r="C1294" s="329">
        <v>10335.6</v>
      </c>
      <c r="D1294" s="329">
        <v>96</v>
      </c>
      <c r="E1294" s="176">
        <f t="shared" si="120"/>
        <v>75241483.899999976</v>
      </c>
      <c r="F1294" s="176">
        <f t="shared" si="121"/>
        <v>4929025</v>
      </c>
      <c r="G1294" s="177">
        <f t="shared" si="122"/>
        <v>6728387.3000000268</v>
      </c>
      <c r="H1294" s="177">
        <f t="shared" si="123"/>
        <v>39994</v>
      </c>
      <c r="I1294" s="354">
        <f t="shared" si="124"/>
        <v>0.91791633680156337</v>
      </c>
      <c r="J1294" s="354">
        <f t="shared" si="125"/>
        <v>0.99195132882365711</v>
      </c>
    </row>
    <row r="1295" spans="1:10" x14ac:dyDescent="0.25">
      <c r="A1295" s="793"/>
      <c r="B1295" s="330">
        <v>1293</v>
      </c>
      <c r="C1295" s="329">
        <v>6464.4</v>
      </c>
      <c r="D1295" s="329">
        <v>48</v>
      </c>
      <c r="E1295" s="176">
        <f t="shared" si="120"/>
        <v>75247948.299999982</v>
      </c>
      <c r="F1295" s="176">
        <f t="shared" si="121"/>
        <v>4929073</v>
      </c>
      <c r="G1295" s="177">
        <f t="shared" si="122"/>
        <v>6721922.9000000209</v>
      </c>
      <c r="H1295" s="177">
        <f t="shared" si="123"/>
        <v>39946</v>
      </c>
      <c r="I1295" s="354">
        <f t="shared" si="124"/>
        <v>0.91799519992413969</v>
      </c>
      <c r="J1295" s="354">
        <f t="shared" si="125"/>
        <v>0.99196098867804694</v>
      </c>
    </row>
    <row r="1296" spans="1:10" x14ac:dyDescent="0.25">
      <c r="A1296" s="793"/>
      <c r="B1296" s="330">
        <v>1294</v>
      </c>
      <c r="C1296" s="329">
        <v>12938.7</v>
      </c>
      <c r="D1296" s="329">
        <v>114</v>
      </c>
      <c r="E1296" s="176">
        <f t="shared" si="120"/>
        <v>75260886.999999985</v>
      </c>
      <c r="F1296" s="176">
        <f t="shared" si="121"/>
        <v>4929187</v>
      </c>
      <c r="G1296" s="177">
        <f t="shared" si="122"/>
        <v>6708984.2000000179</v>
      </c>
      <c r="H1296" s="177">
        <f t="shared" si="123"/>
        <v>39832</v>
      </c>
      <c r="I1296" s="354">
        <f t="shared" si="124"/>
        <v>0.91815304694537547</v>
      </c>
      <c r="J1296" s="354">
        <f t="shared" si="125"/>
        <v>0.99198393083222258</v>
      </c>
    </row>
    <row r="1297" spans="1:10" x14ac:dyDescent="0.25">
      <c r="A1297" s="793"/>
      <c r="B1297" s="330">
        <v>1295</v>
      </c>
      <c r="C1297" s="329">
        <v>15539.300000000001</v>
      </c>
      <c r="D1297" s="329">
        <v>137</v>
      </c>
      <c r="E1297" s="176">
        <f t="shared" si="120"/>
        <v>75276426.299999982</v>
      </c>
      <c r="F1297" s="176">
        <f t="shared" si="121"/>
        <v>4929324</v>
      </c>
      <c r="G1297" s="177">
        <f t="shared" si="122"/>
        <v>6693444.9000000209</v>
      </c>
      <c r="H1297" s="177">
        <f t="shared" si="123"/>
        <v>39695</v>
      </c>
      <c r="I1297" s="354">
        <f t="shared" si="124"/>
        <v>0.9183426202577708</v>
      </c>
      <c r="J1297" s="354">
        <f t="shared" si="125"/>
        <v>0.99201150166662677</v>
      </c>
    </row>
    <row r="1298" spans="1:10" x14ac:dyDescent="0.25">
      <c r="A1298" s="793"/>
      <c r="B1298" s="330">
        <v>1296</v>
      </c>
      <c r="C1298" s="329">
        <v>7775.5</v>
      </c>
      <c r="D1298" s="329">
        <v>66</v>
      </c>
      <c r="E1298" s="176">
        <f t="shared" si="120"/>
        <v>75284201.799999982</v>
      </c>
      <c r="F1298" s="176">
        <f t="shared" si="121"/>
        <v>4929390</v>
      </c>
      <c r="G1298" s="177">
        <f t="shared" si="122"/>
        <v>6685669.4000000209</v>
      </c>
      <c r="H1298" s="177">
        <f t="shared" si="123"/>
        <v>39629</v>
      </c>
      <c r="I1298" s="354">
        <f t="shared" si="124"/>
        <v>0.91843747828165401</v>
      </c>
      <c r="J1298" s="354">
        <f t="shared" si="125"/>
        <v>0.99202478396641269</v>
      </c>
    </row>
    <row r="1299" spans="1:10" x14ac:dyDescent="0.25">
      <c r="A1299" s="793"/>
      <c r="B1299" s="330">
        <v>1297</v>
      </c>
      <c r="C1299" s="329">
        <v>5187.7</v>
      </c>
      <c r="D1299" s="329">
        <v>48</v>
      </c>
      <c r="E1299" s="176">
        <f t="shared" si="120"/>
        <v>75289389.499999985</v>
      </c>
      <c r="F1299" s="176">
        <f t="shared" si="121"/>
        <v>4929438</v>
      </c>
      <c r="G1299" s="177">
        <f t="shared" si="122"/>
        <v>6680481.7000000179</v>
      </c>
      <c r="H1299" s="177">
        <f t="shared" si="123"/>
        <v>39581</v>
      </c>
      <c r="I1299" s="354">
        <f t="shared" si="124"/>
        <v>0.91850076616931398</v>
      </c>
      <c r="J1299" s="354">
        <f t="shared" si="125"/>
        <v>0.99203444382080241</v>
      </c>
    </row>
    <row r="1300" spans="1:10" x14ac:dyDescent="0.25">
      <c r="A1300" s="793"/>
      <c r="B1300" s="330">
        <v>1298</v>
      </c>
      <c r="C1300" s="329">
        <v>2595.4</v>
      </c>
      <c r="D1300" s="329">
        <v>24</v>
      </c>
      <c r="E1300" s="176">
        <f t="shared" si="120"/>
        <v>75291984.899999991</v>
      </c>
      <c r="F1300" s="176">
        <f t="shared" si="121"/>
        <v>4929462</v>
      </c>
      <c r="G1300" s="177">
        <f t="shared" si="122"/>
        <v>6677886.3000000119</v>
      </c>
      <c r="H1300" s="177">
        <f t="shared" si="123"/>
        <v>39557</v>
      </c>
      <c r="I1300" s="354">
        <f t="shared" si="124"/>
        <v>0.91853242902253074</v>
      </c>
      <c r="J1300" s="354">
        <f t="shared" si="125"/>
        <v>0.99203927374799739</v>
      </c>
    </row>
    <row r="1301" spans="1:10" x14ac:dyDescent="0.25">
      <c r="A1301" s="793"/>
      <c r="B1301" s="330">
        <v>1299</v>
      </c>
      <c r="C1301" s="329">
        <v>12989.1</v>
      </c>
      <c r="D1301" s="329">
        <v>106</v>
      </c>
      <c r="E1301" s="176">
        <f t="shared" si="120"/>
        <v>75304973.999999985</v>
      </c>
      <c r="F1301" s="176">
        <f t="shared" si="121"/>
        <v>4929568</v>
      </c>
      <c r="G1301" s="177">
        <f t="shared" si="122"/>
        <v>6664897.2000000179</v>
      </c>
      <c r="H1301" s="177">
        <f t="shared" si="123"/>
        <v>39451</v>
      </c>
      <c r="I1301" s="354">
        <f t="shared" si="124"/>
        <v>0.91869089090382738</v>
      </c>
      <c r="J1301" s="354">
        <f t="shared" si="125"/>
        <v>0.99206060592644141</v>
      </c>
    </row>
    <row r="1302" spans="1:10" x14ac:dyDescent="0.25">
      <c r="A1302" s="793"/>
      <c r="B1302" s="330">
        <v>1300</v>
      </c>
      <c r="C1302" s="329">
        <v>9100</v>
      </c>
      <c r="D1302" s="329">
        <v>72</v>
      </c>
      <c r="E1302" s="176">
        <f t="shared" si="120"/>
        <v>75314073.999999985</v>
      </c>
      <c r="F1302" s="176">
        <f t="shared" si="121"/>
        <v>4929640</v>
      </c>
      <c r="G1302" s="177">
        <f t="shared" si="122"/>
        <v>6655797.2000000179</v>
      </c>
      <c r="H1302" s="177">
        <f t="shared" si="123"/>
        <v>39379</v>
      </c>
      <c r="I1302" s="354">
        <f t="shared" si="124"/>
        <v>0.91880190730371647</v>
      </c>
      <c r="J1302" s="354">
        <f t="shared" si="125"/>
        <v>0.9920750957080261</v>
      </c>
    </row>
    <row r="1303" spans="1:10" x14ac:dyDescent="0.25">
      <c r="A1303" s="793"/>
      <c r="B1303" s="330">
        <v>1301</v>
      </c>
      <c r="C1303" s="329">
        <v>16910.400000000001</v>
      </c>
      <c r="D1303" s="329">
        <v>144</v>
      </c>
      <c r="E1303" s="176">
        <f t="shared" si="120"/>
        <v>75330984.399999991</v>
      </c>
      <c r="F1303" s="176">
        <f t="shared" si="121"/>
        <v>4929784</v>
      </c>
      <c r="G1303" s="177">
        <f t="shared" si="122"/>
        <v>6638886.8000000119</v>
      </c>
      <c r="H1303" s="177">
        <f t="shared" si="123"/>
        <v>39235</v>
      </c>
      <c r="I1303" s="354">
        <f t="shared" si="124"/>
        <v>0.91900820749368195</v>
      </c>
      <c r="J1303" s="354">
        <f t="shared" si="125"/>
        <v>0.99210407527119537</v>
      </c>
    </row>
    <row r="1304" spans="1:10" x14ac:dyDescent="0.25">
      <c r="A1304" s="793"/>
      <c r="B1304" s="330">
        <v>1302</v>
      </c>
      <c r="C1304" s="329">
        <v>10416.4</v>
      </c>
      <c r="D1304" s="329">
        <v>90</v>
      </c>
      <c r="E1304" s="176">
        <f t="shared" si="120"/>
        <v>75341400.799999997</v>
      </c>
      <c r="F1304" s="176">
        <f t="shared" si="121"/>
        <v>4929874</v>
      </c>
      <c r="G1304" s="177">
        <f t="shared" si="122"/>
        <v>6628470.400000006</v>
      </c>
      <c r="H1304" s="177">
        <f t="shared" si="123"/>
        <v>39145</v>
      </c>
      <c r="I1304" s="354">
        <f t="shared" si="124"/>
        <v>0.9191352834527815</v>
      </c>
      <c r="J1304" s="354">
        <f t="shared" si="125"/>
        <v>0.99212218749817616</v>
      </c>
    </row>
    <row r="1305" spans="1:10" x14ac:dyDescent="0.25">
      <c r="A1305" s="793"/>
      <c r="B1305" s="330">
        <v>1303</v>
      </c>
      <c r="C1305" s="329">
        <v>11728.2</v>
      </c>
      <c r="D1305" s="329">
        <v>102</v>
      </c>
      <c r="E1305" s="176">
        <f t="shared" ref="E1305:E1368" si="126">E1304+C1305</f>
        <v>75353129</v>
      </c>
      <c r="F1305" s="176">
        <f t="shared" ref="F1305:F1368" si="127">F1304+D1305</f>
        <v>4929976</v>
      </c>
      <c r="G1305" s="177">
        <f t="shared" ref="G1305:G1368" si="128">$E$2452-E1305</f>
        <v>6616742.200000003</v>
      </c>
      <c r="H1305" s="177">
        <f t="shared" ref="H1305:H1368" si="129">$F$2452-F1305</f>
        <v>39043</v>
      </c>
      <c r="I1305" s="354">
        <f t="shared" si="124"/>
        <v>0.9192783628529112</v>
      </c>
      <c r="J1305" s="354">
        <f t="shared" si="125"/>
        <v>0.99214271468875448</v>
      </c>
    </row>
    <row r="1306" spans="1:10" x14ac:dyDescent="0.25">
      <c r="A1306" s="793"/>
      <c r="B1306" s="330">
        <v>1304</v>
      </c>
      <c r="C1306" s="329">
        <v>18254.3</v>
      </c>
      <c r="D1306" s="329">
        <v>150</v>
      </c>
      <c r="E1306" s="176">
        <f t="shared" si="126"/>
        <v>75371383.299999997</v>
      </c>
      <c r="F1306" s="176">
        <f t="shared" si="127"/>
        <v>4930126</v>
      </c>
      <c r="G1306" s="177">
        <f t="shared" si="128"/>
        <v>6598487.900000006</v>
      </c>
      <c r="H1306" s="177">
        <f t="shared" si="129"/>
        <v>38893</v>
      </c>
      <c r="I1306" s="354">
        <f t="shared" si="124"/>
        <v>0.91950105809120752</v>
      </c>
      <c r="J1306" s="354">
        <f t="shared" si="125"/>
        <v>0.99217290173372252</v>
      </c>
    </row>
    <row r="1307" spans="1:10" x14ac:dyDescent="0.25">
      <c r="A1307" s="793"/>
      <c r="B1307" s="330">
        <v>1305</v>
      </c>
      <c r="C1307" s="329">
        <v>7829.7999999999993</v>
      </c>
      <c r="D1307" s="329">
        <v>72</v>
      </c>
      <c r="E1307" s="176">
        <f t="shared" si="126"/>
        <v>75379213.099999994</v>
      </c>
      <c r="F1307" s="176">
        <f t="shared" si="127"/>
        <v>4930198</v>
      </c>
      <c r="G1307" s="177">
        <f t="shared" si="128"/>
        <v>6590658.1000000089</v>
      </c>
      <c r="H1307" s="177">
        <f t="shared" si="129"/>
        <v>38821</v>
      </c>
      <c r="I1307" s="354">
        <f t="shared" si="124"/>
        <v>0.91959657855360877</v>
      </c>
      <c r="J1307" s="354">
        <f t="shared" si="125"/>
        <v>0.9921873915153071</v>
      </c>
    </row>
    <row r="1308" spans="1:10" x14ac:dyDescent="0.25">
      <c r="A1308" s="793"/>
      <c r="B1308" s="330">
        <v>1306</v>
      </c>
      <c r="C1308" s="329">
        <v>14365</v>
      </c>
      <c r="D1308" s="329">
        <v>126</v>
      </c>
      <c r="E1308" s="176">
        <f t="shared" si="126"/>
        <v>75393578.099999994</v>
      </c>
      <c r="F1308" s="176">
        <f t="shared" si="127"/>
        <v>4930324</v>
      </c>
      <c r="G1308" s="177">
        <f t="shared" si="128"/>
        <v>6576293.1000000089</v>
      </c>
      <c r="H1308" s="177">
        <f t="shared" si="129"/>
        <v>38695</v>
      </c>
      <c r="I1308" s="354">
        <f t="shared" si="124"/>
        <v>0.9197718258705766</v>
      </c>
      <c r="J1308" s="354">
        <f t="shared" si="125"/>
        <v>0.99221274863308029</v>
      </c>
    </row>
    <row r="1309" spans="1:10" x14ac:dyDescent="0.25">
      <c r="A1309" s="793"/>
      <c r="B1309" s="330">
        <v>1307</v>
      </c>
      <c r="C1309" s="329">
        <v>9148.2999999999993</v>
      </c>
      <c r="D1309" s="329">
        <v>84</v>
      </c>
      <c r="E1309" s="176">
        <f t="shared" si="126"/>
        <v>75402726.399999991</v>
      </c>
      <c r="F1309" s="176">
        <f t="shared" si="127"/>
        <v>4930408</v>
      </c>
      <c r="G1309" s="177">
        <f t="shared" si="128"/>
        <v>6567144.8000000119</v>
      </c>
      <c r="H1309" s="177">
        <f t="shared" si="129"/>
        <v>38611</v>
      </c>
      <c r="I1309" s="354">
        <f t="shared" si="124"/>
        <v>0.91988343151135743</v>
      </c>
      <c r="J1309" s="354">
        <f t="shared" si="125"/>
        <v>0.99222965337826241</v>
      </c>
    </row>
    <row r="1310" spans="1:10" x14ac:dyDescent="0.25">
      <c r="A1310" s="793"/>
      <c r="B1310" s="330">
        <v>1308</v>
      </c>
      <c r="C1310" s="329">
        <v>17004.2</v>
      </c>
      <c r="D1310" s="329">
        <v>144</v>
      </c>
      <c r="E1310" s="176">
        <f t="shared" si="126"/>
        <v>75419730.599999994</v>
      </c>
      <c r="F1310" s="176">
        <f t="shared" si="127"/>
        <v>4930552</v>
      </c>
      <c r="G1310" s="177">
        <f t="shared" si="128"/>
        <v>6550140.6000000089</v>
      </c>
      <c r="H1310" s="177">
        <f t="shared" si="129"/>
        <v>38467</v>
      </c>
      <c r="I1310" s="354">
        <f t="shared" si="124"/>
        <v>0.92009087602421402</v>
      </c>
      <c r="J1310" s="354">
        <f t="shared" si="125"/>
        <v>0.99225863294143168</v>
      </c>
    </row>
    <row r="1311" spans="1:10" x14ac:dyDescent="0.25">
      <c r="A1311" s="793"/>
      <c r="B1311" s="330">
        <v>1309</v>
      </c>
      <c r="C1311" s="329">
        <v>5235.0999999999995</v>
      </c>
      <c r="D1311" s="329">
        <v>48</v>
      </c>
      <c r="E1311" s="176">
        <f t="shared" si="126"/>
        <v>75424965.699999988</v>
      </c>
      <c r="F1311" s="176">
        <f t="shared" si="127"/>
        <v>4930600</v>
      </c>
      <c r="G1311" s="177">
        <f t="shared" si="128"/>
        <v>6544905.5000000149</v>
      </c>
      <c r="H1311" s="177">
        <f t="shared" si="129"/>
        <v>38419</v>
      </c>
      <c r="I1311" s="354">
        <f t="shared" si="124"/>
        <v>0.92015474217312154</v>
      </c>
      <c r="J1311" s="354">
        <f t="shared" si="125"/>
        <v>0.99226829279582152</v>
      </c>
    </row>
    <row r="1312" spans="1:10" x14ac:dyDescent="0.25">
      <c r="A1312" s="793"/>
      <c r="B1312" s="330">
        <v>1310</v>
      </c>
      <c r="C1312" s="329">
        <v>2619.8000000000002</v>
      </c>
      <c r="D1312" s="329">
        <v>24</v>
      </c>
      <c r="E1312" s="176">
        <f t="shared" si="126"/>
        <v>75427585.499999985</v>
      </c>
      <c r="F1312" s="176">
        <f t="shared" si="127"/>
        <v>4930624</v>
      </c>
      <c r="G1312" s="177">
        <f t="shared" si="128"/>
        <v>6542285.7000000179</v>
      </c>
      <c r="H1312" s="177">
        <f t="shared" si="129"/>
        <v>38395</v>
      </c>
      <c r="I1312" s="354">
        <f t="shared" si="124"/>
        <v>0.92018670269668523</v>
      </c>
      <c r="J1312" s="354">
        <f t="shared" si="125"/>
        <v>0.99227312272301638</v>
      </c>
    </row>
    <row r="1313" spans="1:10" x14ac:dyDescent="0.25">
      <c r="A1313" s="793"/>
      <c r="B1313" s="330">
        <v>1311</v>
      </c>
      <c r="C1313" s="329">
        <v>13109.899999999998</v>
      </c>
      <c r="D1313" s="329">
        <v>108</v>
      </c>
      <c r="E1313" s="176">
        <f t="shared" si="126"/>
        <v>75440695.399999991</v>
      </c>
      <c r="F1313" s="176">
        <f t="shared" si="127"/>
        <v>4930732</v>
      </c>
      <c r="G1313" s="177">
        <f t="shared" si="128"/>
        <v>6529175.8000000119</v>
      </c>
      <c r="H1313" s="177">
        <f t="shared" si="129"/>
        <v>38287</v>
      </c>
      <c r="I1313" s="354">
        <f t="shared" si="124"/>
        <v>0.92034663829019159</v>
      </c>
      <c r="J1313" s="354">
        <f t="shared" si="125"/>
        <v>0.99229485739539336</v>
      </c>
    </row>
    <row r="1314" spans="1:10" x14ac:dyDescent="0.25">
      <c r="A1314" s="793"/>
      <c r="B1314" s="330">
        <v>1312</v>
      </c>
      <c r="C1314" s="329">
        <v>15743.3</v>
      </c>
      <c r="D1314" s="329">
        <v>126</v>
      </c>
      <c r="E1314" s="176">
        <f t="shared" si="126"/>
        <v>75456438.699999988</v>
      </c>
      <c r="F1314" s="176">
        <f t="shared" si="127"/>
        <v>4930858</v>
      </c>
      <c r="G1314" s="177">
        <f t="shared" si="128"/>
        <v>6513432.5000000149</v>
      </c>
      <c r="H1314" s="177">
        <f t="shared" si="129"/>
        <v>38161</v>
      </c>
      <c r="I1314" s="354">
        <f t="shared" si="124"/>
        <v>0.92053870032188101</v>
      </c>
      <c r="J1314" s="354">
        <f t="shared" si="125"/>
        <v>0.99232021451316643</v>
      </c>
    </row>
    <row r="1315" spans="1:10" x14ac:dyDescent="0.25">
      <c r="A1315" s="793"/>
      <c r="B1315" s="330">
        <v>1313</v>
      </c>
      <c r="C1315" s="329">
        <v>15755.7</v>
      </c>
      <c r="D1315" s="329">
        <v>132</v>
      </c>
      <c r="E1315" s="176">
        <f t="shared" si="126"/>
        <v>75472194.399999991</v>
      </c>
      <c r="F1315" s="176">
        <f t="shared" si="127"/>
        <v>4930990</v>
      </c>
      <c r="G1315" s="177">
        <f t="shared" si="128"/>
        <v>6497676.8000000119</v>
      </c>
      <c r="H1315" s="177">
        <f t="shared" si="129"/>
        <v>38029</v>
      </c>
      <c r="I1315" s="354">
        <f t="shared" si="124"/>
        <v>0.92073091362866488</v>
      </c>
      <c r="J1315" s="354">
        <f t="shared" si="125"/>
        <v>0.99234677911273839</v>
      </c>
    </row>
    <row r="1316" spans="1:10" x14ac:dyDescent="0.25">
      <c r="A1316" s="793"/>
      <c r="B1316" s="330">
        <v>1314</v>
      </c>
      <c r="C1316" s="329">
        <v>10511.8</v>
      </c>
      <c r="D1316" s="329">
        <v>90</v>
      </c>
      <c r="E1316" s="176">
        <f t="shared" si="126"/>
        <v>75482706.199999988</v>
      </c>
      <c r="F1316" s="176">
        <f t="shared" si="127"/>
        <v>4931080</v>
      </c>
      <c r="G1316" s="177">
        <f t="shared" si="128"/>
        <v>6487165.0000000149</v>
      </c>
      <c r="H1316" s="177">
        <f t="shared" si="129"/>
        <v>37939</v>
      </c>
      <c r="I1316" s="354">
        <f t="shared" si="124"/>
        <v>0.92085915343002256</v>
      </c>
      <c r="J1316" s="354">
        <f t="shared" si="125"/>
        <v>0.99236489133971917</v>
      </c>
    </row>
    <row r="1317" spans="1:10" x14ac:dyDescent="0.25">
      <c r="A1317" s="793"/>
      <c r="B1317" s="330">
        <v>1315</v>
      </c>
      <c r="C1317" s="329">
        <v>17093.8</v>
      </c>
      <c r="D1317" s="329">
        <v>152</v>
      </c>
      <c r="E1317" s="176">
        <f t="shared" si="126"/>
        <v>75499799.999999985</v>
      </c>
      <c r="F1317" s="176">
        <f t="shared" si="127"/>
        <v>4931232</v>
      </c>
      <c r="G1317" s="177">
        <f t="shared" si="128"/>
        <v>6470071.2000000179</v>
      </c>
      <c r="H1317" s="177">
        <f t="shared" si="129"/>
        <v>37787</v>
      </c>
      <c r="I1317" s="354">
        <f t="shared" si="124"/>
        <v>0.9210676910274318</v>
      </c>
      <c r="J1317" s="354">
        <f t="shared" si="125"/>
        <v>0.99239548087862006</v>
      </c>
    </row>
    <row r="1318" spans="1:10" x14ac:dyDescent="0.25">
      <c r="A1318" s="793"/>
      <c r="B1318" s="330">
        <v>1316</v>
      </c>
      <c r="C1318" s="329">
        <v>13159.5</v>
      </c>
      <c r="D1318" s="329">
        <v>113</v>
      </c>
      <c r="E1318" s="176">
        <f t="shared" si="126"/>
        <v>75512959.499999985</v>
      </c>
      <c r="F1318" s="176">
        <f t="shared" si="127"/>
        <v>4931345</v>
      </c>
      <c r="G1318" s="177">
        <f t="shared" si="128"/>
        <v>6456911.7000000179</v>
      </c>
      <c r="H1318" s="177">
        <f t="shared" si="129"/>
        <v>37674</v>
      </c>
      <c r="I1318" s="354">
        <f t="shared" si="124"/>
        <v>0.9212282317213154</v>
      </c>
      <c r="J1318" s="354">
        <f t="shared" si="125"/>
        <v>0.99241822178582939</v>
      </c>
    </row>
    <row r="1319" spans="1:10" x14ac:dyDescent="0.25">
      <c r="A1319" s="793"/>
      <c r="B1319" s="330">
        <v>1317</v>
      </c>
      <c r="C1319" s="329">
        <v>6584.3000000000011</v>
      </c>
      <c r="D1319" s="329">
        <v>48</v>
      </c>
      <c r="E1319" s="176">
        <f t="shared" si="126"/>
        <v>75519543.799999982</v>
      </c>
      <c r="F1319" s="176">
        <f t="shared" si="127"/>
        <v>4931393</v>
      </c>
      <c r="G1319" s="177">
        <f t="shared" si="128"/>
        <v>6450327.4000000209</v>
      </c>
      <c r="H1319" s="177">
        <f t="shared" si="129"/>
        <v>37626</v>
      </c>
      <c r="I1319" s="354">
        <f t="shared" si="124"/>
        <v>0.92130855757645713</v>
      </c>
      <c r="J1319" s="354">
        <f t="shared" si="125"/>
        <v>0.99242788164021911</v>
      </c>
    </row>
    <row r="1320" spans="1:10" x14ac:dyDescent="0.25">
      <c r="A1320" s="793"/>
      <c r="B1320" s="330">
        <v>1318</v>
      </c>
      <c r="C1320" s="329">
        <v>10543.9</v>
      </c>
      <c r="D1320" s="329">
        <v>96</v>
      </c>
      <c r="E1320" s="176">
        <f t="shared" si="126"/>
        <v>75530087.699999988</v>
      </c>
      <c r="F1320" s="176">
        <f t="shared" si="127"/>
        <v>4931489</v>
      </c>
      <c r="G1320" s="177">
        <f t="shared" si="128"/>
        <v>6439783.5000000149</v>
      </c>
      <c r="H1320" s="177">
        <f t="shared" si="129"/>
        <v>37530</v>
      </c>
      <c r="I1320" s="354">
        <f t="shared" si="124"/>
        <v>0.92143718898511562</v>
      </c>
      <c r="J1320" s="354">
        <f t="shared" si="125"/>
        <v>0.99244720134899866</v>
      </c>
    </row>
    <row r="1321" spans="1:10" x14ac:dyDescent="0.25">
      <c r="A1321" s="793"/>
      <c r="B1321" s="330">
        <v>1319</v>
      </c>
      <c r="C1321" s="329">
        <v>13189</v>
      </c>
      <c r="D1321" s="329">
        <v>111</v>
      </c>
      <c r="E1321" s="176">
        <f t="shared" si="126"/>
        <v>75543276.699999988</v>
      </c>
      <c r="F1321" s="176">
        <f t="shared" si="127"/>
        <v>4931600</v>
      </c>
      <c r="G1321" s="177">
        <f t="shared" si="128"/>
        <v>6426594.5000000149</v>
      </c>
      <c r="H1321" s="177">
        <f t="shared" si="129"/>
        <v>37419</v>
      </c>
      <c r="I1321" s="354">
        <f t="shared" si="124"/>
        <v>0.92159808956732858</v>
      </c>
      <c r="J1321" s="354">
        <f t="shared" si="125"/>
        <v>0.99246953976227503</v>
      </c>
    </row>
    <row r="1322" spans="1:10" x14ac:dyDescent="0.25">
      <c r="A1322" s="793"/>
      <c r="B1322" s="330">
        <v>1320</v>
      </c>
      <c r="C1322" s="329">
        <v>10560.500000000002</v>
      </c>
      <c r="D1322" s="329">
        <v>78</v>
      </c>
      <c r="E1322" s="176">
        <f t="shared" si="126"/>
        <v>75553837.199999988</v>
      </c>
      <c r="F1322" s="176">
        <f t="shared" si="127"/>
        <v>4931678</v>
      </c>
      <c r="G1322" s="177">
        <f t="shared" si="128"/>
        <v>6416034.0000000149</v>
      </c>
      <c r="H1322" s="177">
        <f t="shared" si="129"/>
        <v>37341</v>
      </c>
      <c r="I1322" s="354">
        <f t="shared" si="124"/>
        <v>0.92172692348941965</v>
      </c>
      <c r="J1322" s="354">
        <f t="shared" si="125"/>
        <v>0.99248523702565838</v>
      </c>
    </row>
    <row r="1323" spans="1:10" x14ac:dyDescent="0.25">
      <c r="A1323" s="793"/>
      <c r="B1323" s="330">
        <v>1321</v>
      </c>
      <c r="C1323" s="329">
        <v>7926</v>
      </c>
      <c r="D1323" s="329">
        <v>66</v>
      </c>
      <c r="E1323" s="176">
        <f t="shared" si="126"/>
        <v>75561763.199999988</v>
      </c>
      <c r="F1323" s="176">
        <f t="shared" si="127"/>
        <v>4931744</v>
      </c>
      <c r="G1323" s="177">
        <f t="shared" si="128"/>
        <v>6408108.0000000149</v>
      </c>
      <c r="H1323" s="177">
        <f t="shared" si="129"/>
        <v>37275</v>
      </c>
      <c r="I1323" s="354">
        <f t="shared" si="124"/>
        <v>0.92182361755376263</v>
      </c>
      <c r="J1323" s="354">
        <f t="shared" si="125"/>
        <v>0.99249851932544431</v>
      </c>
    </row>
    <row r="1324" spans="1:10" x14ac:dyDescent="0.25">
      <c r="A1324" s="793"/>
      <c r="B1324" s="330">
        <v>1322</v>
      </c>
      <c r="C1324" s="329">
        <v>7931.5999999999995</v>
      </c>
      <c r="D1324" s="329">
        <v>72</v>
      </c>
      <c r="E1324" s="176">
        <f t="shared" si="126"/>
        <v>75569694.799999982</v>
      </c>
      <c r="F1324" s="176">
        <f t="shared" si="127"/>
        <v>4931816</v>
      </c>
      <c r="G1324" s="177">
        <f t="shared" si="128"/>
        <v>6400176.4000000209</v>
      </c>
      <c r="H1324" s="177">
        <f t="shared" si="129"/>
        <v>37203</v>
      </c>
      <c r="I1324" s="354">
        <f t="shared" si="124"/>
        <v>0.92192037993589016</v>
      </c>
      <c r="J1324" s="354">
        <f t="shared" si="125"/>
        <v>0.992513009107029</v>
      </c>
    </row>
    <row r="1325" spans="1:10" x14ac:dyDescent="0.25">
      <c r="A1325" s="793"/>
      <c r="B1325" s="330">
        <v>1323</v>
      </c>
      <c r="C1325" s="329">
        <v>3968.8</v>
      </c>
      <c r="D1325" s="329">
        <v>35</v>
      </c>
      <c r="E1325" s="176">
        <f t="shared" si="126"/>
        <v>75573663.599999979</v>
      </c>
      <c r="F1325" s="176">
        <f t="shared" si="127"/>
        <v>4931851</v>
      </c>
      <c r="G1325" s="177">
        <f t="shared" si="128"/>
        <v>6396207.6000000238</v>
      </c>
      <c r="H1325" s="177">
        <f t="shared" si="129"/>
        <v>37168</v>
      </c>
      <c r="I1325" s="354">
        <f t="shared" si="124"/>
        <v>0.92196879772576701</v>
      </c>
      <c r="J1325" s="354">
        <f t="shared" si="125"/>
        <v>0.99252005275085486</v>
      </c>
    </row>
    <row r="1326" spans="1:10" x14ac:dyDescent="0.25">
      <c r="A1326" s="793"/>
      <c r="B1326" s="330">
        <v>1324</v>
      </c>
      <c r="C1326" s="329">
        <v>15887.9</v>
      </c>
      <c r="D1326" s="329">
        <v>138</v>
      </c>
      <c r="E1326" s="176">
        <f t="shared" si="126"/>
        <v>75589551.499999985</v>
      </c>
      <c r="F1326" s="176">
        <f t="shared" si="127"/>
        <v>4931989</v>
      </c>
      <c r="G1326" s="177">
        <f t="shared" si="128"/>
        <v>6380319.7000000179</v>
      </c>
      <c r="H1326" s="177">
        <f t="shared" si="129"/>
        <v>37030</v>
      </c>
      <c r="I1326" s="354">
        <f t="shared" si="124"/>
        <v>0.92216262382025049</v>
      </c>
      <c r="J1326" s="354">
        <f t="shared" si="125"/>
        <v>0.99254782483222548</v>
      </c>
    </row>
    <row r="1327" spans="1:10" x14ac:dyDescent="0.25">
      <c r="A1327" s="793"/>
      <c r="B1327" s="330">
        <v>1325</v>
      </c>
      <c r="C1327" s="329">
        <v>10598.099999999999</v>
      </c>
      <c r="D1327" s="329">
        <v>82</v>
      </c>
      <c r="E1327" s="176">
        <f t="shared" si="126"/>
        <v>75600149.599999979</v>
      </c>
      <c r="F1327" s="176">
        <f t="shared" si="127"/>
        <v>4932071</v>
      </c>
      <c r="G1327" s="177">
        <f t="shared" si="128"/>
        <v>6369721.6000000238</v>
      </c>
      <c r="H1327" s="177">
        <f t="shared" si="129"/>
        <v>36948</v>
      </c>
      <c r="I1327" s="354">
        <f t="shared" si="124"/>
        <v>0.92229191644746633</v>
      </c>
      <c r="J1327" s="354">
        <f t="shared" si="125"/>
        <v>0.99256432708347464</v>
      </c>
    </row>
    <row r="1328" spans="1:10" x14ac:dyDescent="0.25">
      <c r="A1328" s="793"/>
      <c r="B1328" s="330">
        <v>1326</v>
      </c>
      <c r="C1328" s="329">
        <v>11933</v>
      </c>
      <c r="D1328" s="329">
        <v>108</v>
      </c>
      <c r="E1328" s="176">
        <f t="shared" si="126"/>
        <v>75612082.599999979</v>
      </c>
      <c r="F1328" s="176">
        <f t="shared" si="127"/>
        <v>4932179</v>
      </c>
      <c r="G1328" s="177">
        <f t="shared" si="128"/>
        <v>6357788.6000000238</v>
      </c>
      <c r="H1328" s="177">
        <f t="shared" si="129"/>
        <v>36840</v>
      </c>
      <c r="I1328" s="354">
        <f t="shared" si="124"/>
        <v>0.92243749432657374</v>
      </c>
      <c r="J1328" s="354">
        <f t="shared" si="125"/>
        <v>0.99258606175585162</v>
      </c>
    </row>
    <row r="1329" spans="1:10" x14ac:dyDescent="0.25">
      <c r="A1329" s="793"/>
      <c r="B1329" s="330">
        <v>1327</v>
      </c>
      <c r="C1329" s="329">
        <v>9290</v>
      </c>
      <c r="D1329" s="329">
        <v>74</v>
      </c>
      <c r="E1329" s="176">
        <f t="shared" si="126"/>
        <v>75621372.599999979</v>
      </c>
      <c r="F1329" s="176">
        <f t="shared" si="127"/>
        <v>4932253</v>
      </c>
      <c r="G1329" s="177">
        <f t="shared" si="128"/>
        <v>6348498.6000000238</v>
      </c>
      <c r="H1329" s="177">
        <f t="shared" si="129"/>
        <v>36766</v>
      </c>
      <c r="I1329" s="354">
        <f t="shared" si="124"/>
        <v>0.92255082865129567</v>
      </c>
      <c r="J1329" s="354">
        <f t="shared" si="125"/>
        <v>0.99260095403136916</v>
      </c>
    </row>
    <row r="1330" spans="1:10" x14ac:dyDescent="0.25">
      <c r="A1330" s="793"/>
      <c r="B1330" s="330">
        <v>1328</v>
      </c>
      <c r="C1330" s="329">
        <v>10624.7</v>
      </c>
      <c r="D1330" s="329">
        <v>87</v>
      </c>
      <c r="E1330" s="176">
        <f t="shared" si="126"/>
        <v>75631997.299999982</v>
      </c>
      <c r="F1330" s="176">
        <f t="shared" si="127"/>
        <v>4932340</v>
      </c>
      <c r="G1330" s="177">
        <f t="shared" si="128"/>
        <v>6337873.9000000209</v>
      </c>
      <c r="H1330" s="177">
        <f t="shared" si="129"/>
        <v>36679</v>
      </c>
      <c r="I1330" s="354">
        <f t="shared" si="124"/>
        <v>0.92268044578798825</v>
      </c>
      <c r="J1330" s="354">
        <f t="shared" si="125"/>
        <v>0.99261846251745067</v>
      </c>
    </row>
    <row r="1331" spans="1:10" x14ac:dyDescent="0.25">
      <c r="A1331" s="793"/>
      <c r="B1331" s="330">
        <v>1329</v>
      </c>
      <c r="C1331" s="329">
        <v>9303.2000000000007</v>
      </c>
      <c r="D1331" s="329">
        <v>72</v>
      </c>
      <c r="E1331" s="176">
        <f t="shared" si="126"/>
        <v>75641300.499999985</v>
      </c>
      <c r="F1331" s="176">
        <f t="shared" si="127"/>
        <v>4932412</v>
      </c>
      <c r="G1331" s="177">
        <f t="shared" si="128"/>
        <v>6328570.7000000179</v>
      </c>
      <c r="H1331" s="177">
        <f t="shared" si="129"/>
        <v>36607</v>
      </c>
      <c r="I1331" s="354">
        <f t="shared" si="124"/>
        <v>0.92279394114748814</v>
      </c>
      <c r="J1331" s="354">
        <f t="shared" si="125"/>
        <v>0.99263295229903525</v>
      </c>
    </row>
    <row r="1332" spans="1:10" x14ac:dyDescent="0.25">
      <c r="A1332" s="793"/>
      <c r="B1332" s="330">
        <v>1330</v>
      </c>
      <c r="C1332" s="329">
        <v>9309.5999999999985</v>
      </c>
      <c r="D1332" s="329">
        <v>78</v>
      </c>
      <c r="E1332" s="176">
        <f t="shared" si="126"/>
        <v>75650610.099999979</v>
      </c>
      <c r="F1332" s="176">
        <f t="shared" si="127"/>
        <v>4932490</v>
      </c>
      <c r="G1332" s="177">
        <f t="shared" si="128"/>
        <v>6319261.1000000238</v>
      </c>
      <c r="H1332" s="177">
        <f t="shared" si="129"/>
        <v>36529</v>
      </c>
      <c r="I1332" s="354">
        <f t="shared" si="124"/>
        <v>0.92290751458445597</v>
      </c>
      <c r="J1332" s="354">
        <f t="shared" si="125"/>
        <v>0.99264864956241861</v>
      </c>
    </row>
    <row r="1333" spans="1:10" x14ac:dyDescent="0.25">
      <c r="A1333" s="793"/>
      <c r="B1333" s="330">
        <v>1331</v>
      </c>
      <c r="C1333" s="329">
        <v>14639.5</v>
      </c>
      <c r="D1333" s="329">
        <v>108</v>
      </c>
      <c r="E1333" s="176">
        <f t="shared" si="126"/>
        <v>75665249.599999979</v>
      </c>
      <c r="F1333" s="176">
        <f t="shared" si="127"/>
        <v>4932598</v>
      </c>
      <c r="G1333" s="177">
        <f t="shared" si="128"/>
        <v>6304621.6000000238</v>
      </c>
      <c r="H1333" s="177">
        <f t="shared" si="129"/>
        <v>36421</v>
      </c>
      <c r="I1333" s="354">
        <f t="shared" si="124"/>
        <v>0.92308611069282709</v>
      </c>
      <c r="J1333" s="354">
        <f t="shared" si="125"/>
        <v>0.99267038423479559</v>
      </c>
    </row>
    <row r="1334" spans="1:10" x14ac:dyDescent="0.25">
      <c r="A1334" s="793"/>
      <c r="B1334" s="330">
        <v>1332</v>
      </c>
      <c r="C1334" s="329">
        <v>11988.2</v>
      </c>
      <c r="D1334" s="329">
        <v>102</v>
      </c>
      <c r="E1334" s="176">
        <f t="shared" si="126"/>
        <v>75677237.799999982</v>
      </c>
      <c r="F1334" s="176">
        <f t="shared" si="127"/>
        <v>4932700</v>
      </c>
      <c r="G1334" s="177">
        <f t="shared" si="128"/>
        <v>6292633.4000000209</v>
      </c>
      <c r="H1334" s="177">
        <f t="shared" si="129"/>
        <v>36319</v>
      </c>
      <c r="I1334" s="354">
        <f t="shared" si="124"/>
        <v>0.9232323619900964</v>
      </c>
      <c r="J1334" s="354">
        <f t="shared" si="125"/>
        <v>0.99269091142537391</v>
      </c>
    </row>
    <row r="1335" spans="1:10" x14ac:dyDescent="0.25">
      <c r="A1335" s="793"/>
      <c r="B1335" s="330">
        <v>1333</v>
      </c>
      <c r="C1335" s="329">
        <v>10662.499999999998</v>
      </c>
      <c r="D1335" s="329">
        <v>76</v>
      </c>
      <c r="E1335" s="176">
        <f t="shared" si="126"/>
        <v>75687900.299999982</v>
      </c>
      <c r="F1335" s="176">
        <f t="shared" si="127"/>
        <v>4932776</v>
      </c>
      <c r="G1335" s="177">
        <f t="shared" si="128"/>
        <v>6281970.9000000209</v>
      </c>
      <c r="H1335" s="177">
        <f t="shared" si="129"/>
        <v>36243</v>
      </c>
      <c r="I1335" s="354">
        <f t="shared" si="124"/>
        <v>0.92336244027183467</v>
      </c>
      <c r="J1335" s="354">
        <f t="shared" si="125"/>
        <v>0.99270620619482441</v>
      </c>
    </row>
    <row r="1336" spans="1:10" x14ac:dyDescent="0.25">
      <c r="A1336" s="793"/>
      <c r="B1336" s="330">
        <v>1334</v>
      </c>
      <c r="C1336" s="329">
        <v>9338.1999999999989</v>
      </c>
      <c r="D1336" s="329">
        <v>84</v>
      </c>
      <c r="E1336" s="176">
        <f t="shared" si="126"/>
        <v>75697238.499999985</v>
      </c>
      <c r="F1336" s="176">
        <f t="shared" si="127"/>
        <v>4932860</v>
      </c>
      <c r="G1336" s="177">
        <f t="shared" si="128"/>
        <v>6272632.7000000179</v>
      </c>
      <c r="H1336" s="177">
        <f t="shared" si="129"/>
        <v>36159</v>
      </c>
      <c r="I1336" s="354">
        <f t="shared" si="124"/>
        <v>0.923476362617488</v>
      </c>
      <c r="J1336" s="354">
        <f t="shared" si="125"/>
        <v>0.99272311094000643</v>
      </c>
    </row>
    <row r="1337" spans="1:10" x14ac:dyDescent="0.25">
      <c r="A1337" s="793"/>
      <c r="B1337" s="330">
        <v>1335</v>
      </c>
      <c r="C1337" s="329">
        <v>8010.1</v>
      </c>
      <c r="D1337" s="329">
        <v>69</v>
      </c>
      <c r="E1337" s="176">
        <f t="shared" si="126"/>
        <v>75705248.599999979</v>
      </c>
      <c r="F1337" s="176">
        <f t="shared" si="127"/>
        <v>4932929</v>
      </c>
      <c r="G1337" s="177">
        <f t="shared" si="128"/>
        <v>6264622.6000000238</v>
      </c>
      <c r="H1337" s="177">
        <f t="shared" si="129"/>
        <v>36090</v>
      </c>
      <c r="I1337" s="354">
        <f t="shared" si="124"/>
        <v>0.92357408266855956</v>
      </c>
      <c r="J1337" s="354">
        <f t="shared" si="125"/>
        <v>0.99273699698069173</v>
      </c>
    </row>
    <row r="1338" spans="1:10" x14ac:dyDescent="0.25">
      <c r="A1338" s="793"/>
      <c r="B1338" s="330">
        <v>1336</v>
      </c>
      <c r="C1338" s="329">
        <v>12024.2</v>
      </c>
      <c r="D1338" s="329">
        <v>96</v>
      </c>
      <c r="E1338" s="176">
        <f t="shared" si="126"/>
        <v>75717272.799999982</v>
      </c>
      <c r="F1338" s="176">
        <f t="shared" si="127"/>
        <v>4933025</v>
      </c>
      <c r="G1338" s="177">
        <f t="shared" si="128"/>
        <v>6252598.4000000209</v>
      </c>
      <c r="H1338" s="177">
        <f t="shared" si="129"/>
        <v>35994</v>
      </c>
      <c r="I1338" s="354">
        <f t="shared" si="124"/>
        <v>0.92372077315158674</v>
      </c>
      <c r="J1338" s="354">
        <f t="shared" si="125"/>
        <v>0.99275631668947129</v>
      </c>
    </row>
    <row r="1339" spans="1:10" x14ac:dyDescent="0.25">
      <c r="A1339" s="793"/>
      <c r="B1339" s="330">
        <v>1337</v>
      </c>
      <c r="C1339" s="329">
        <v>22728.899999999994</v>
      </c>
      <c r="D1339" s="329">
        <v>190</v>
      </c>
      <c r="E1339" s="176">
        <f t="shared" si="126"/>
        <v>75740001.699999988</v>
      </c>
      <c r="F1339" s="176">
        <f t="shared" si="127"/>
        <v>4933215</v>
      </c>
      <c r="G1339" s="177">
        <f t="shared" si="128"/>
        <v>6229869.5000000149</v>
      </c>
      <c r="H1339" s="177">
        <f t="shared" si="129"/>
        <v>35804</v>
      </c>
      <c r="I1339" s="354">
        <f t="shared" si="124"/>
        <v>0.92399805673965707</v>
      </c>
      <c r="J1339" s="354">
        <f t="shared" si="125"/>
        <v>0.99279455361309743</v>
      </c>
    </row>
    <row r="1340" spans="1:10" x14ac:dyDescent="0.25">
      <c r="A1340" s="793"/>
      <c r="B1340" s="330">
        <v>1338</v>
      </c>
      <c r="C1340" s="329">
        <v>9364.5</v>
      </c>
      <c r="D1340" s="329">
        <v>84</v>
      </c>
      <c r="E1340" s="176">
        <f t="shared" si="126"/>
        <v>75749366.199999988</v>
      </c>
      <c r="F1340" s="176">
        <f t="shared" si="127"/>
        <v>4933299</v>
      </c>
      <c r="G1340" s="177">
        <f t="shared" si="128"/>
        <v>6220505.0000000149</v>
      </c>
      <c r="H1340" s="177">
        <f t="shared" si="129"/>
        <v>35720</v>
      </c>
      <c r="I1340" s="354">
        <f t="shared" si="124"/>
        <v>0.92411229993490562</v>
      </c>
      <c r="J1340" s="354">
        <f t="shared" si="125"/>
        <v>0.99281145835827955</v>
      </c>
    </row>
    <row r="1341" spans="1:10" x14ac:dyDescent="0.25">
      <c r="A1341" s="793"/>
      <c r="B1341" s="330">
        <v>1339</v>
      </c>
      <c r="C1341" s="329">
        <v>10710.5</v>
      </c>
      <c r="D1341" s="329">
        <v>96</v>
      </c>
      <c r="E1341" s="176">
        <f t="shared" si="126"/>
        <v>75760076.699999988</v>
      </c>
      <c r="F1341" s="176">
        <f t="shared" si="127"/>
        <v>4933395</v>
      </c>
      <c r="G1341" s="177">
        <f t="shared" si="128"/>
        <v>6209794.5000000149</v>
      </c>
      <c r="H1341" s="177">
        <f t="shared" si="129"/>
        <v>35624</v>
      </c>
      <c r="I1341" s="354">
        <f t="shared" si="124"/>
        <v>0.92424296379765425</v>
      </c>
      <c r="J1341" s="354">
        <f t="shared" si="125"/>
        <v>0.99283077806705911</v>
      </c>
    </row>
    <row r="1342" spans="1:10" x14ac:dyDescent="0.25">
      <c r="A1342" s="793"/>
      <c r="B1342" s="330">
        <v>1340</v>
      </c>
      <c r="C1342" s="329">
        <v>21440.100000000002</v>
      </c>
      <c r="D1342" s="329">
        <v>176</v>
      </c>
      <c r="E1342" s="176">
        <f t="shared" si="126"/>
        <v>75781516.799999982</v>
      </c>
      <c r="F1342" s="176">
        <f t="shared" si="127"/>
        <v>4933571</v>
      </c>
      <c r="G1342" s="177">
        <f t="shared" si="128"/>
        <v>6188354.4000000209</v>
      </c>
      <c r="H1342" s="177">
        <f t="shared" si="129"/>
        <v>35448</v>
      </c>
      <c r="I1342" s="354">
        <f t="shared" si="124"/>
        <v>0.92450452453559517</v>
      </c>
      <c r="J1342" s="354">
        <f t="shared" si="125"/>
        <v>0.99286619753315497</v>
      </c>
    </row>
    <row r="1343" spans="1:10" x14ac:dyDescent="0.25">
      <c r="A1343" s="793"/>
      <c r="B1343" s="330">
        <v>1341</v>
      </c>
      <c r="C1343" s="329">
        <v>5364.2</v>
      </c>
      <c r="D1343" s="329">
        <v>48</v>
      </c>
      <c r="E1343" s="176">
        <f t="shared" si="126"/>
        <v>75786880.999999985</v>
      </c>
      <c r="F1343" s="176">
        <f t="shared" si="127"/>
        <v>4933619</v>
      </c>
      <c r="G1343" s="177">
        <f t="shared" si="128"/>
        <v>6182990.2000000179</v>
      </c>
      <c r="H1343" s="177">
        <f t="shared" si="129"/>
        <v>35400</v>
      </c>
      <c r="I1343" s="354">
        <f t="shared" si="124"/>
        <v>0.92456996565342875</v>
      </c>
      <c r="J1343" s="354">
        <f t="shared" si="125"/>
        <v>0.99287585738754469</v>
      </c>
    </row>
    <row r="1344" spans="1:10" x14ac:dyDescent="0.25">
      <c r="A1344" s="793"/>
      <c r="B1344" s="330">
        <v>1342</v>
      </c>
      <c r="C1344" s="329">
        <v>16103.899999999998</v>
      </c>
      <c r="D1344" s="329">
        <v>128</v>
      </c>
      <c r="E1344" s="176">
        <f t="shared" si="126"/>
        <v>75802984.899999991</v>
      </c>
      <c r="F1344" s="176">
        <f t="shared" si="127"/>
        <v>4933747</v>
      </c>
      <c r="G1344" s="177">
        <f t="shared" si="128"/>
        <v>6166886.3000000119</v>
      </c>
      <c r="H1344" s="177">
        <f t="shared" si="129"/>
        <v>35272</v>
      </c>
      <c r="I1344" s="354">
        <f t="shared" si="124"/>
        <v>0.92476642686245902</v>
      </c>
      <c r="J1344" s="354">
        <f t="shared" si="125"/>
        <v>0.99290161699925072</v>
      </c>
    </row>
    <row r="1345" spans="1:10" x14ac:dyDescent="0.25">
      <c r="A1345" s="793"/>
      <c r="B1345" s="330">
        <v>1343</v>
      </c>
      <c r="C1345" s="329">
        <v>13428.9</v>
      </c>
      <c r="D1345" s="329">
        <v>101</v>
      </c>
      <c r="E1345" s="176">
        <f t="shared" si="126"/>
        <v>75816413.799999997</v>
      </c>
      <c r="F1345" s="176">
        <f t="shared" si="127"/>
        <v>4933848</v>
      </c>
      <c r="G1345" s="177">
        <f t="shared" si="128"/>
        <v>6153457.400000006</v>
      </c>
      <c r="H1345" s="177">
        <f t="shared" si="129"/>
        <v>35171</v>
      </c>
      <c r="I1345" s="354">
        <f t="shared" si="124"/>
        <v>0.9249302541297636</v>
      </c>
      <c r="J1345" s="354">
        <f t="shared" si="125"/>
        <v>0.99292194294286251</v>
      </c>
    </row>
    <row r="1346" spans="1:10" x14ac:dyDescent="0.25">
      <c r="A1346" s="793"/>
      <c r="B1346" s="330">
        <v>1344</v>
      </c>
      <c r="C1346" s="329">
        <v>12095</v>
      </c>
      <c r="D1346" s="329">
        <v>96</v>
      </c>
      <c r="E1346" s="176">
        <f t="shared" si="126"/>
        <v>75828508.799999997</v>
      </c>
      <c r="F1346" s="176">
        <f t="shared" si="127"/>
        <v>4933944</v>
      </c>
      <c r="G1346" s="177">
        <f t="shared" si="128"/>
        <v>6141362.400000006</v>
      </c>
      <c r="H1346" s="177">
        <f t="shared" si="129"/>
        <v>35075</v>
      </c>
      <c r="I1346" s="354">
        <f t="shared" si="124"/>
        <v>0.92507780834478115</v>
      </c>
      <c r="J1346" s="354">
        <f t="shared" si="125"/>
        <v>0.99294126265164206</v>
      </c>
    </row>
    <row r="1347" spans="1:10" x14ac:dyDescent="0.25">
      <c r="A1347" s="793"/>
      <c r="B1347" s="330">
        <v>1345</v>
      </c>
      <c r="C1347" s="329">
        <v>6725.5</v>
      </c>
      <c r="D1347" s="329">
        <v>58</v>
      </c>
      <c r="E1347" s="176">
        <f t="shared" si="126"/>
        <v>75835234.299999997</v>
      </c>
      <c r="F1347" s="176">
        <f t="shared" si="127"/>
        <v>4934002</v>
      </c>
      <c r="G1347" s="177">
        <f t="shared" si="128"/>
        <v>6134636.900000006</v>
      </c>
      <c r="H1347" s="177">
        <f t="shared" si="129"/>
        <v>35017</v>
      </c>
      <c r="I1347" s="354">
        <f t="shared" ref="I1347:I1410" si="130">E1347/$E$2452</f>
        <v>0.92515985678406187</v>
      </c>
      <c r="J1347" s="354">
        <f t="shared" ref="J1347:J1410" si="131">F1347/$F$2452</f>
        <v>0.99295293497569637</v>
      </c>
    </row>
    <row r="1348" spans="1:10" x14ac:dyDescent="0.25">
      <c r="A1348" s="793"/>
      <c r="B1348" s="330">
        <v>1346</v>
      </c>
      <c r="C1348" s="329">
        <v>5383.9</v>
      </c>
      <c r="D1348" s="329">
        <v>48</v>
      </c>
      <c r="E1348" s="176">
        <f t="shared" si="126"/>
        <v>75840618.200000003</v>
      </c>
      <c r="F1348" s="176">
        <f t="shared" si="127"/>
        <v>4934050</v>
      </c>
      <c r="G1348" s="177">
        <f t="shared" si="128"/>
        <v>6129253</v>
      </c>
      <c r="H1348" s="177">
        <f t="shared" si="129"/>
        <v>34969</v>
      </c>
      <c r="I1348" s="354">
        <f t="shared" si="130"/>
        <v>0.92522553823410181</v>
      </c>
      <c r="J1348" s="354">
        <f t="shared" si="131"/>
        <v>0.9929625948300862</v>
      </c>
    </row>
    <row r="1349" spans="1:10" x14ac:dyDescent="0.25">
      <c r="A1349" s="793"/>
      <c r="B1349" s="330">
        <v>1347</v>
      </c>
      <c r="C1349" s="329">
        <v>10774.699999999999</v>
      </c>
      <c r="D1349" s="329">
        <v>96</v>
      </c>
      <c r="E1349" s="176">
        <f t="shared" si="126"/>
        <v>75851392.900000006</v>
      </c>
      <c r="F1349" s="176">
        <f t="shared" si="127"/>
        <v>4934146</v>
      </c>
      <c r="G1349" s="177">
        <f t="shared" si="128"/>
        <v>6118478.299999997</v>
      </c>
      <c r="H1349" s="177">
        <f t="shared" si="129"/>
        <v>34873</v>
      </c>
      <c r="I1349" s="354">
        <f t="shared" si="130"/>
        <v>0.92535698531145194</v>
      </c>
      <c r="J1349" s="354">
        <f t="shared" si="131"/>
        <v>0.99298191453886575</v>
      </c>
    </row>
    <row r="1350" spans="1:10" x14ac:dyDescent="0.25">
      <c r="A1350" s="793"/>
      <c r="B1350" s="330">
        <v>1348</v>
      </c>
      <c r="C1350" s="329">
        <v>12130.900000000001</v>
      </c>
      <c r="D1350" s="329">
        <v>102</v>
      </c>
      <c r="E1350" s="176">
        <f t="shared" si="126"/>
        <v>75863523.800000012</v>
      </c>
      <c r="F1350" s="176">
        <f t="shared" si="127"/>
        <v>4934248</v>
      </c>
      <c r="G1350" s="177">
        <f t="shared" si="128"/>
        <v>6106347.3999999911</v>
      </c>
      <c r="H1350" s="177">
        <f t="shared" si="129"/>
        <v>34771</v>
      </c>
      <c r="I1350" s="354">
        <f t="shared" si="130"/>
        <v>0.92550497749226679</v>
      </c>
      <c r="J1350" s="354">
        <f t="shared" si="131"/>
        <v>0.99300244172944396</v>
      </c>
    </row>
    <row r="1351" spans="1:10" x14ac:dyDescent="0.25">
      <c r="A1351" s="793"/>
      <c r="B1351" s="330">
        <v>1349</v>
      </c>
      <c r="C1351" s="329">
        <v>12139.3</v>
      </c>
      <c r="D1351" s="329">
        <v>87</v>
      </c>
      <c r="E1351" s="176">
        <f t="shared" si="126"/>
        <v>75875663.100000009</v>
      </c>
      <c r="F1351" s="176">
        <f t="shared" si="127"/>
        <v>4934335</v>
      </c>
      <c r="G1351" s="177">
        <f t="shared" si="128"/>
        <v>6094208.099999994</v>
      </c>
      <c r="H1351" s="177">
        <f t="shared" si="129"/>
        <v>34684</v>
      </c>
      <c r="I1351" s="354">
        <f t="shared" si="130"/>
        <v>0.92565307214975845</v>
      </c>
      <c r="J1351" s="354">
        <f t="shared" si="131"/>
        <v>0.99301995021552547</v>
      </c>
    </row>
    <row r="1352" spans="1:10" x14ac:dyDescent="0.25">
      <c r="A1352" s="793"/>
      <c r="B1352" s="330">
        <v>1350</v>
      </c>
      <c r="C1352" s="329">
        <v>8099.8</v>
      </c>
      <c r="D1352" s="329">
        <v>72</v>
      </c>
      <c r="E1352" s="176">
        <f t="shared" si="126"/>
        <v>75883762.900000006</v>
      </c>
      <c r="F1352" s="176">
        <f t="shared" si="127"/>
        <v>4934407</v>
      </c>
      <c r="G1352" s="177">
        <f t="shared" si="128"/>
        <v>6086108.299999997</v>
      </c>
      <c r="H1352" s="177">
        <f t="shared" si="129"/>
        <v>34612</v>
      </c>
      <c r="I1352" s="354">
        <f t="shared" si="130"/>
        <v>0.92575188650534324</v>
      </c>
      <c r="J1352" s="354">
        <f t="shared" si="131"/>
        <v>0.99303443999711005</v>
      </c>
    </row>
    <row r="1353" spans="1:10" x14ac:dyDescent="0.25">
      <c r="A1353" s="793"/>
      <c r="B1353" s="330">
        <v>1351</v>
      </c>
      <c r="C1353" s="329">
        <v>4053.6</v>
      </c>
      <c r="D1353" s="329">
        <v>30</v>
      </c>
      <c r="E1353" s="176">
        <f t="shared" si="126"/>
        <v>75887816.5</v>
      </c>
      <c r="F1353" s="176">
        <f t="shared" si="127"/>
        <v>4934437</v>
      </c>
      <c r="G1353" s="177">
        <f t="shared" si="128"/>
        <v>6082054.700000003</v>
      </c>
      <c r="H1353" s="177">
        <f t="shared" si="129"/>
        <v>34582</v>
      </c>
      <c r="I1353" s="354">
        <f t="shared" si="130"/>
        <v>0.92580133882167182</v>
      </c>
      <c r="J1353" s="354">
        <f t="shared" si="131"/>
        <v>0.99304047740610368</v>
      </c>
    </row>
    <row r="1354" spans="1:10" x14ac:dyDescent="0.25">
      <c r="A1354" s="793"/>
      <c r="B1354" s="330">
        <v>1352</v>
      </c>
      <c r="C1354" s="329">
        <v>8111.5</v>
      </c>
      <c r="D1354" s="329">
        <v>66</v>
      </c>
      <c r="E1354" s="176">
        <f t="shared" si="126"/>
        <v>75895928</v>
      </c>
      <c r="F1354" s="176">
        <f t="shared" si="127"/>
        <v>4934503</v>
      </c>
      <c r="G1354" s="177">
        <f t="shared" si="128"/>
        <v>6073943.200000003</v>
      </c>
      <c r="H1354" s="177">
        <f t="shared" si="129"/>
        <v>34516</v>
      </c>
      <c r="I1354" s="354">
        <f t="shared" si="130"/>
        <v>0.9259002959126279</v>
      </c>
      <c r="J1354" s="354">
        <f t="shared" si="131"/>
        <v>0.9930537597058896</v>
      </c>
    </row>
    <row r="1355" spans="1:10" x14ac:dyDescent="0.25">
      <c r="A1355" s="793"/>
      <c r="B1355" s="330">
        <v>1353</v>
      </c>
      <c r="C1355" s="329">
        <v>10822.999999999998</v>
      </c>
      <c r="D1355" s="329">
        <v>96</v>
      </c>
      <c r="E1355" s="176">
        <f t="shared" si="126"/>
        <v>75906751</v>
      </c>
      <c r="F1355" s="176">
        <f t="shared" si="127"/>
        <v>4934599</v>
      </c>
      <c r="G1355" s="177">
        <f t="shared" si="128"/>
        <v>6063120.200000003</v>
      </c>
      <c r="H1355" s="177">
        <f t="shared" si="129"/>
        <v>34420</v>
      </c>
      <c r="I1355" s="354">
        <f t="shared" si="130"/>
        <v>0.92603233223086967</v>
      </c>
      <c r="J1355" s="354">
        <f t="shared" si="131"/>
        <v>0.99307307941466916</v>
      </c>
    </row>
    <row r="1356" spans="1:10" x14ac:dyDescent="0.25">
      <c r="A1356" s="793"/>
      <c r="B1356" s="330">
        <v>1354</v>
      </c>
      <c r="C1356" s="329">
        <v>13540.499999999998</v>
      </c>
      <c r="D1356" s="329">
        <v>108</v>
      </c>
      <c r="E1356" s="176">
        <f t="shared" si="126"/>
        <v>75920291.5</v>
      </c>
      <c r="F1356" s="176">
        <f t="shared" si="127"/>
        <v>4934707</v>
      </c>
      <c r="G1356" s="177">
        <f t="shared" si="128"/>
        <v>6049579.700000003</v>
      </c>
      <c r="H1356" s="177">
        <f t="shared" si="129"/>
        <v>34312</v>
      </c>
      <c r="I1356" s="354">
        <f t="shared" si="130"/>
        <v>0.92619752097402341</v>
      </c>
      <c r="J1356" s="354">
        <f t="shared" si="131"/>
        <v>0.99309481408704614</v>
      </c>
    </row>
    <row r="1357" spans="1:10" x14ac:dyDescent="0.25">
      <c r="A1357" s="793"/>
      <c r="B1357" s="330">
        <v>1355</v>
      </c>
      <c r="C1357" s="329">
        <v>10838.6</v>
      </c>
      <c r="D1357" s="329">
        <v>73</v>
      </c>
      <c r="E1357" s="176">
        <f t="shared" si="126"/>
        <v>75931130.099999994</v>
      </c>
      <c r="F1357" s="176">
        <f t="shared" si="127"/>
        <v>4934780</v>
      </c>
      <c r="G1357" s="177">
        <f t="shared" si="128"/>
        <v>6038741.1000000089</v>
      </c>
      <c r="H1357" s="177">
        <f t="shared" si="129"/>
        <v>34239</v>
      </c>
      <c r="I1357" s="354">
        <f t="shared" si="130"/>
        <v>0.92632974760609343</v>
      </c>
      <c r="J1357" s="354">
        <f t="shared" si="131"/>
        <v>0.99310950511559726</v>
      </c>
    </row>
    <row r="1358" spans="1:10" x14ac:dyDescent="0.25">
      <c r="A1358" s="793"/>
      <c r="B1358" s="330">
        <v>1356</v>
      </c>
      <c r="C1358" s="329">
        <v>9491.5999999999985</v>
      </c>
      <c r="D1358" s="329">
        <v>75</v>
      </c>
      <c r="E1358" s="176">
        <f t="shared" si="126"/>
        <v>75940621.699999988</v>
      </c>
      <c r="F1358" s="176">
        <f t="shared" si="127"/>
        <v>4934855</v>
      </c>
      <c r="G1358" s="177">
        <f t="shared" si="128"/>
        <v>6029249.5000000149</v>
      </c>
      <c r="H1358" s="177">
        <f t="shared" si="129"/>
        <v>34164</v>
      </c>
      <c r="I1358" s="354">
        <f t="shared" si="130"/>
        <v>0.92644554137105906</v>
      </c>
      <c r="J1358" s="354">
        <f t="shared" si="131"/>
        <v>0.99312459863808122</v>
      </c>
    </row>
    <row r="1359" spans="1:10" x14ac:dyDescent="0.25">
      <c r="A1359" s="793"/>
      <c r="B1359" s="330">
        <v>1357</v>
      </c>
      <c r="C1359" s="329">
        <v>21712.400000000001</v>
      </c>
      <c r="D1359" s="329">
        <v>167</v>
      </c>
      <c r="E1359" s="176">
        <f t="shared" si="126"/>
        <v>75962334.099999994</v>
      </c>
      <c r="F1359" s="176">
        <f t="shared" si="127"/>
        <v>4935022</v>
      </c>
      <c r="G1359" s="177">
        <f t="shared" si="128"/>
        <v>6007537.1000000089</v>
      </c>
      <c r="H1359" s="177">
        <f t="shared" si="129"/>
        <v>33997</v>
      </c>
      <c r="I1359" s="354">
        <f t="shared" si="130"/>
        <v>0.9267104240612738</v>
      </c>
      <c r="J1359" s="354">
        <f t="shared" si="131"/>
        <v>0.99315820688147904</v>
      </c>
    </row>
    <row r="1360" spans="1:10" x14ac:dyDescent="0.25">
      <c r="A1360" s="793"/>
      <c r="B1360" s="330">
        <v>1358</v>
      </c>
      <c r="C1360" s="329">
        <v>4073.4</v>
      </c>
      <c r="D1360" s="329">
        <v>30</v>
      </c>
      <c r="E1360" s="176">
        <f t="shared" si="126"/>
        <v>75966407.5</v>
      </c>
      <c r="F1360" s="176">
        <f t="shared" si="127"/>
        <v>4935052</v>
      </c>
      <c r="G1360" s="177">
        <f t="shared" si="128"/>
        <v>6003463.700000003</v>
      </c>
      <c r="H1360" s="177">
        <f t="shared" si="129"/>
        <v>33967</v>
      </c>
      <c r="I1360" s="354">
        <f t="shared" si="130"/>
        <v>0.92676011792976931</v>
      </c>
      <c r="J1360" s="354">
        <f t="shared" si="131"/>
        <v>0.99316424429047268</v>
      </c>
    </row>
    <row r="1361" spans="1:10" x14ac:dyDescent="0.25">
      <c r="A1361" s="793"/>
      <c r="B1361" s="330">
        <v>1359</v>
      </c>
      <c r="C1361" s="329">
        <v>6794.8</v>
      </c>
      <c r="D1361" s="329">
        <v>49</v>
      </c>
      <c r="E1361" s="176">
        <f t="shared" si="126"/>
        <v>75973202.299999997</v>
      </c>
      <c r="F1361" s="176">
        <f t="shared" si="127"/>
        <v>4935101</v>
      </c>
      <c r="G1361" s="177">
        <f t="shared" si="128"/>
        <v>5996668.900000006</v>
      </c>
      <c r="H1361" s="177">
        <f t="shared" si="129"/>
        <v>33918</v>
      </c>
      <c r="I1361" s="354">
        <f t="shared" si="130"/>
        <v>0.92684301180163375</v>
      </c>
      <c r="J1361" s="354">
        <f t="shared" si="131"/>
        <v>0.99317410539182882</v>
      </c>
    </row>
    <row r="1362" spans="1:10" x14ac:dyDescent="0.25">
      <c r="A1362" s="793"/>
      <c r="B1362" s="330">
        <v>1360</v>
      </c>
      <c r="C1362" s="329">
        <v>13599</v>
      </c>
      <c r="D1362" s="329">
        <v>113</v>
      </c>
      <c r="E1362" s="176">
        <f t="shared" si="126"/>
        <v>75986801.299999997</v>
      </c>
      <c r="F1362" s="176">
        <f t="shared" si="127"/>
        <v>4935214</v>
      </c>
      <c r="G1362" s="177">
        <f t="shared" si="128"/>
        <v>5983069.900000006</v>
      </c>
      <c r="H1362" s="177">
        <f t="shared" si="129"/>
        <v>33805</v>
      </c>
      <c r="I1362" s="354">
        <f t="shared" si="130"/>
        <v>0.92700891422164389</v>
      </c>
      <c r="J1362" s="354">
        <f t="shared" si="131"/>
        <v>0.99319684629903815</v>
      </c>
    </row>
    <row r="1363" spans="1:10" x14ac:dyDescent="0.25">
      <c r="A1363" s="793"/>
      <c r="B1363" s="330">
        <v>1361</v>
      </c>
      <c r="C1363" s="329">
        <v>13610.499999999998</v>
      </c>
      <c r="D1363" s="329">
        <v>110</v>
      </c>
      <c r="E1363" s="176">
        <f t="shared" si="126"/>
        <v>76000411.799999997</v>
      </c>
      <c r="F1363" s="176">
        <f t="shared" si="127"/>
        <v>4935324</v>
      </c>
      <c r="G1363" s="177">
        <f t="shared" si="128"/>
        <v>5969459.400000006</v>
      </c>
      <c r="H1363" s="177">
        <f t="shared" si="129"/>
        <v>33695</v>
      </c>
      <c r="I1363" s="354">
        <f t="shared" si="130"/>
        <v>0.92717495693710439</v>
      </c>
      <c r="J1363" s="354">
        <f t="shared" si="131"/>
        <v>0.99321898346534798</v>
      </c>
    </row>
    <row r="1364" spans="1:10" x14ac:dyDescent="0.25">
      <c r="A1364" s="793"/>
      <c r="B1364" s="330">
        <v>1362</v>
      </c>
      <c r="C1364" s="329">
        <v>5448.1</v>
      </c>
      <c r="D1364" s="329">
        <v>28</v>
      </c>
      <c r="E1364" s="176">
        <f t="shared" si="126"/>
        <v>76005859.899999991</v>
      </c>
      <c r="F1364" s="176">
        <f t="shared" si="127"/>
        <v>4935352</v>
      </c>
      <c r="G1364" s="177">
        <f t="shared" si="128"/>
        <v>5964011.3000000119</v>
      </c>
      <c r="H1364" s="177">
        <f t="shared" si="129"/>
        <v>33667</v>
      </c>
      <c r="I1364" s="354">
        <f t="shared" si="130"/>
        <v>0.92724142160174561</v>
      </c>
      <c r="J1364" s="354">
        <f t="shared" si="131"/>
        <v>0.99322461838040865</v>
      </c>
    </row>
    <row r="1365" spans="1:10" x14ac:dyDescent="0.25">
      <c r="A1365" s="793"/>
      <c r="B1365" s="330">
        <v>1363</v>
      </c>
      <c r="C1365" s="329">
        <v>4088.8</v>
      </c>
      <c r="D1365" s="329">
        <v>34</v>
      </c>
      <c r="E1365" s="176">
        <f t="shared" si="126"/>
        <v>76009948.699999988</v>
      </c>
      <c r="F1365" s="176">
        <f t="shared" si="127"/>
        <v>4935386</v>
      </c>
      <c r="G1365" s="177">
        <f t="shared" si="128"/>
        <v>5959922.5000000149</v>
      </c>
      <c r="H1365" s="177">
        <f t="shared" si="129"/>
        <v>33633</v>
      </c>
      <c r="I1365" s="354">
        <f t="shared" si="130"/>
        <v>0.92729130334414855</v>
      </c>
      <c r="J1365" s="354">
        <f t="shared" si="131"/>
        <v>0.99323146077726809</v>
      </c>
    </row>
    <row r="1366" spans="1:10" x14ac:dyDescent="0.25">
      <c r="A1366" s="793"/>
      <c r="B1366" s="330">
        <v>1364</v>
      </c>
      <c r="C1366" s="329">
        <v>4091.5</v>
      </c>
      <c r="D1366" s="329">
        <v>36</v>
      </c>
      <c r="E1366" s="176">
        <f t="shared" si="126"/>
        <v>76014040.199999988</v>
      </c>
      <c r="F1366" s="176">
        <f t="shared" si="127"/>
        <v>4935422</v>
      </c>
      <c r="G1366" s="177">
        <f t="shared" si="128"/>
        <v>5955831.0000000149</v>
      </c>
      <c r="H1366" s="177">
        <f t="shared" si="129"/>
        <v>33597</v>
      </c>
      <c r="I1366" s="354">
        <f t="shared" si="130"/>
        <v>0.9273412180254833</v>
      </c>
      <c r="J1366" s="354">
        <f t="shared" si="131"/>
        <v>0.99323870566806038</v>
      </c>
    </row>
    <row r="1367" spans="1:10" x14ac:dyDescent="0.25">
      <c r="A1367" s="793"/>
      <c r="B1367" s="330">
        <v>1365</v>
      </c>
      <c r="C1367" s="329">
        <v>10920.899999999998</v>
      </c>
      <c r="D1367" s="329">
        <v>84</v>
      </c>
      <c r="E1367" s="176">
        <f t="shared" si="126"/>
        <v>76024961.099999994</v>
      </c>
      <c r="F1367" s="176">
        <f t="shared" si="127"/>
        <v>4935506</v>
      </c>
      <c r="G1367" s="177">
        <f t="shared" si="128"/>
        <v>5944910.1000000089</v>
      </c>
      <c r="H1367" s="177">
        <f t="shared" si="129"/>
        <v>33513</v>
      </c>
      <c r="I1367" s="354">
        <f t="shared" si="130"/>
        <v>0.92747444868499429</v>
      </c>
      <c r="J1367" s="354">
        <f t="shared" si="131"/>
        <v>0.99325561041324251</v>
      </c>
    </row>
    <row r="1368" spans="1:10" x14ac:dyDescent="0.25">
      <c r="A1368" s="793"/>
      <c r="B1368" s="330">
        <v>1366</v>
      </c>
      <c r="C1368" s="329">
        <v>8197</v>
      </c>
      <c r="D1368" s="329">
        <v>63</v>
      </c>
      <c r="E1368" s="176">
        <f t="shared" si="126"/>
        <v>76033158.099999994</v>
      </c>
      <c r="F1368" s="176">
        <f t="shared" si="127"/>
        <v>4935569</v>
      </c>
      <c r="G1368" s="177">
        <f t="shared" si="128"/>
        <v>5936713.1000000089</v>
      </c>
      <c r="H1368" s="177">
        <f t="shared" si="129"/>
        <v>33450</v>
      </c>
      <c r="I1368" s="354">
        <f t="shared" si="130"/>
        <v>0.92757444884212514</v>
      </c>
      <c r="J1368" s="354">
        <f t="shared" si="131"/>
        <v>0.99326828897212915</v>
      </c>
    </row>
    <row r="1369" spans="1:10" x14ac:dyDescent="0.25">
      <c r="A1369" s="793"/>
      <c r="B1369" s="330">
        <v>1367</v>
      </c>
      <c r="C1369" s="329">
        <v>13669.699999999999</v>
      </c>
      <c r="D1369" s="329">
        <v>108</v>
      </c>
      <c r="E1369" s="176">
        <f t="shared" ref="E1369:E1432" si="132">E1368+C1369</f>
        <v>76046827.799999997</v>
      </c>
      <c r="F1369" s="176">
        <f t="shared" ref="F1369:F1432" si="133">F1368+D1369</f>
        <v>4935677</v>
      </c>
      <c r="G1369" s="177">
        <f t="shared" ref="G1369:G1432" si="134">$E$2452-E1369</f>
        <v>5923043.400000006</v>
      </c>
      <c r="H1369" s="177">
        <f t="shared" ref="H1369:H1432" si="135">$F$2452-F1369</f>
        <v>33342</v>
      </c>
      <c r="I1369" s="354">
        <f t="shared" si="130"/>
        <v>0.9277412137741653</v>
      </c>
      <c r="J1369" s="354">
        <f t="shared" si="131"/>
        <v>0.99329002364450614</v>
      </c>
    </row>
    <row r="1370" spans="1:10" x14ac:dyDescent="0.25">
      <c r="A1370" s="793"/>
      <c r="B1370" s="330">
        <v>1368</v>
      </c>
      <c r="C1370" s="329">
        <v>12311.599999999999</v>
      </c>
      <c r="D1370" s="329">
        <v>83</v>
      </c>
      <c r="E1370" s="176">
        <f t="shared" si="132"/>
        <v>76059139.399999991</v>
      </c>
      <c r="F1370" s="176">
        <f t="shared" si="133"/>
        <v>4935760</v>
      </c>
      <c r="G1370" s="177">
        <f t="shared" si="134"/>
        <v>5910731.8000000119</v>
      </c>
      <c r="H1370" s="177">
        <f t="shared" si="135"/>
        <v>33259</v>
      </c>
      <c r="I1370" s="354">
        <f t="shared" si="130"/>
        <v>0.9278914104234921</v>
      </c>
      <c r="J1370" s="354">
        <f t="shared" si="131"/>
        <v>0.99330672714272172</v>
      </c>
    </row>
    <row r="1371" spans="1:10" x14ac:dyDescent="0.25">
      <c r="A1371" s="793"/>
      <c r="B1371" s="330">
        <v>1369</v>
      </c>
      <c r="C1371" s="329">
        <v>8213.4000000000015</v>
      </c>
      <c r="D1371" s="329">
        <v>66</v>
      </c>
      <c r="E1371" s="176">
        <f t="shared" si="132"/>
        <v>76067352.799999997</v>
      </c>
      <c r="F1371" s="176">
        <f t="shared" si="133"/>
        <v>4935826</v>
      </c>
      <c r="G1371" s="177">
        <f t="shared" si="134"/>
        <v>5902518.400000006</v>
      </c>
      <c r="H1371" s="177">
        <f t="shared" si="135"/>
        <v>33193</v>
      </c>
      <c r="I1371" s="354">
        <f t="shared" si="130"/>
        <v>0.92799161065413505</v>
      </c>
      <c r="J1371" s="354">
        <f t="shared" si="131"/>
        <v>0.99332000944250765</v>
      </c>
    </row>
    <row r="1372" spans="1:10" x14ac:dyDescent="0.25">
      <c r="A1372" s="793"/>
      <c r="B1372" s="330">
        <v>1370</v>
      </c>
      <c r="C1372" s="329">
        <v>12328.4</v>
      </c>
      <c r="D1372" s="329">
        <v>96</v>
      </c>
      <c r="E1372" s="176">
        <f t="shared" si="132"/>
        <v>76079681.200000003</v>
      </c>
      <c r="F1372" s="176">
        <f t="shared" si="133"/>
        <v>4935922</v>
      </c>
      <c r="G1372" s="177">
        <f t="shared" si="134"/>
        <v>5890190</v>
      </c>
      <c r="H1372" s="177">
        <f t="shared" si="135"/>
        <v>33097</v>
      </c>
      <c r="I1372" s="354">
        <f t="shared" si="130"/>
        <v>0.9281420122568157</v>
      </c>
      <c r="J1372" s="354">
        <f t="shared" si="131"/>
        <v>0.9933393291512872</v>
      </c>
    </row>
    <row r="1373" spans="1:10" x14ac:dyDescent="0.25">
      <c r="A1373" s="793"/>
      <c r="B1373" s="330">
        <v>1371</v>
      </c>
      <c r="C1373" s="329">
        <v>8226.7000000000007</v>
      </c>
      <c r="D1373" s="329">
        <v>66</v>
      </c>
      <c r="E1373" s="176">
        <f t="shared" si="132"/>
        <v>76087907.900000006</v>
      </c>
      <c r="F1373" s="176">
        <f t="shared" si="133"/>
        <v>4935988</v>
      </c>
      <c r="G1373" s="177">
        <f t="shared" si="134"/>
        <v>5881963.299999997</v>
      </c>
      <c r="H1373" s="177">
        <f t="shared" si="135"/>
        <v>33031</v>
      </c>
      <c r="I1373" s="354">
        <f t="shared" si="130"/>
        <v>0.92824237474219673</v>
      </c>
      <c r="J1373" s="354">
        <f t="shared" si="131"/>
        <v>0.99335261145107312</v>
      </c>
    </row>
    <row r="1374" spans="1:10" x14ac:dyDescent="0.25">
      <c r="A1374" s="793"/>
      <c r="B1374" s="330">
        <v>1372</v>
      </c>
      <c r="C1374" s="329">
        <v>6859.7</v>
      </c>
      <c r="D1374" s="329">
        <v>48</v>
      </c>
      <c r="E1374" s="176">
        <f t="shared" si="132"/>
        <v>76094767.600000009</v>
      </c>
      <c r="F1374" s="176">
        <f t="shared" si="133"/>
        <v>4936036</v>
      </c>
      <c r="G1374" s="177">
        <f t="shared" si="134"/>
        <v>5875103.599999994</v>
      </c>
      <c r="H1374" s="177">
        <f t="shared" si="135"/>
        <v>32983</v>
      </c>
      <c r="I1374" s="354">
        <f t="shared" si="130"/>
        <v>0.92832606036838572</v>
      </c>
      <c r="J1374" s="354">
        <f t="shared" si="131"/>
        <v>0.99336227130546295</v>
      </c>
    </row>
    <row r="1375" spans="1:10" x14ac:dyDescent="0.25">
      <c r="A1375" s="793"/>
      <c r="B1375" s="330">
        <v>1373</v>
      </c>
      <c r="C1375" s="329">
        <v>8238.5</v>
      </c>
      <c r="D1375" s="329">
        <v>48</v>
      </c>
      <c r="E1375" s="176">
        <f t="shared" si="132"/>
        <v>76103006.100000009</v>
      </c>
      <c r="F1375" s="176">
        <f t="shared" si="133"/>
        <v>4936084</v>
      </c>
      <c r="G1375" s="177">
        <f t="shared" si="134"/>
        <v>5866865.099999994</v>
      </c>
      <c r="H1375" s="177">
        <f t="shared" si="135"/>
        <v>32935</v>
      </c>
      <c r="I1375" s="354">
        <f t="shared" si="130"/>
        <v>0.92842656680909863</v>
      </c>
      <c r="J1375" s="354">
        <f t="shared" si="131"/>
        <v>0.99337193115985267</v>
      </c>
    </row>
    <row r="1376" spans="1:10" x14ac:dyDescent="0.25">
      <c r="A1376" s="793"/>
      <c r="B1376" s="330">
        <v>1374</v>
      </c>
      <c r="C1376" s="329">
        <v>10989.900000000001</v>
      </c>
      <c r="D1376" s="329">
        <v>84</v>
      </c>
      <c r="E1376" s="176">
        <f t="shared" si="132"/>
        <v>76113996.000000015</v>
      </c>
      <c r="F1376" s="176">
        <f t="shared" si="133"/>
        <v>4936168</v>
      </c>
      <c r="G1376" s="177">
        <f t="shared" si="134"/>
        <v>5855875.1999999881</v>
      </c>
      <c r="H1376" s="177">
        <f t="shared" si="135"/>
        <v>32851</v>
      </c>
      <c r="I1376" s="354">
        <f t="shared" si="130"/>
        <v>0.92856063924131205</v>
      </c>
      <c r="J1376" s="354">
        <f t="shared" si="131"/>
        <v>0.99338883590503479</v>
      </c>
    </row>
    <row r="1377" spans="1:10" x14ac:dyDescent="0.25">
      <c r="A1377" s="793"/>
      <c r="B1377" s="330">
        <v>1375</v>
      </c>
      <c r="C1377" s="329">
        <v>19249.000000000004</v>
      </c>
      <c r="D1377" s="329">
        <v>146</v>
      </c>
      <c r="E1377" s="176">
        <f t="shared" si="132"/>
        <v>76133245.000000015</v>
      </c>
      <c r="F1377" s="176">
        <f t="shared" si="133"/>
        <v>4936314</v>
      </c>
      <c r="G1377" s="177">
        <f t="shared" si="134"/>
        <v>5836626.1999999881</v>
      </c>
      <c r="H1377" s="177">
        <f t="shared" si="135"/>
        <v>32705</v>
      </c>
      <c r="I1377" s="354">
        <f t="shared" si="130"/>
        <v>0.92879546942608848</v>
      </c>
      <c r="J1377" s="354">
        <f t="shared" si="131"/>
        <v>0.99341821796213703</v>
      </c>
    </row>
    <row r="1378" spans="1:10" x14ac:dyDescent="0.25">
      <c r="A1378" s="793"/>
      <c r="B1378" s="330">
        <v>1376</v>
      </c>
      <c r="C1378" s="329">
        <v>13758.7</v>
      </c>
      <c r="D1378" s="329">
        <v>108</v>
      </c>
      <c r="E1378" s="176">
        <f t="shared" si="132"/>
        <v>76147003.700000018</v>
      </c>
      <c r="F1378" s="176">
        <f t="shared" si="133"/>
        <v>4936422</v>
      </c>
      <c r="G1378" s="177">
        <f t="shared" si="134"/>
        <v>5822867.4999999851</v>
      </c>
      <c r="H1378" s="177">
        <f t="shared" si="135"/>
        <v>32597</v>
      </c>
      <c r="I1378" s="354">
        <f t="shared" si="130"/>
        <v>0.92896332012291871</v>
      </c>
      <c r="J1378" s="354">
        <f t="shared" si="131"/>
        <v>0.99343995263451401</v>
      </c>
    </row>
    <row r="1379" spans="1:10" x14ac:dyDescent="0.25">
      <c r="A1379" s="793"/>
      <c r="B1379" s="330">
        <v>1377</v>
      </c>
      <c r="C1379" s="329">
        <v>13769.1</v>
      </c>
      <c r="D1379" s="329">
        <v>117</v>
      </c>
      <c r="E1379" s="176">
        <f t="shared" si="132"/>
        <v>76160772.800000012</v>
      </c>
      <c r="F1379" s="176">
        <f t="shared" si="133"/>
        <v>4936539</v>
      </c>
      <c r="G1379" s="177">
        <f t="shared" si="134"/>
        <v>5809098.3999999911</v>
      </c>
      <c r="H1379" s="177">
        <f t="shared" si="135"/>
        <v>32480</v>
      </c>
      <c r="I1379" s="354">
        <f t="shared" si="130"/>
        <v>0.92913129769563441</v>
      </c>
      <c r="J1379" s="354">
        <f t="shared" si="131"/>
        <v>0.99346349852958904</v>
      </c>
    </row>
    <row r="1380" spans="1:10" x14ac:dyDescent="0.25">
      <c r="A1380" s="793"/>
      <c r="B1380" s="330">
        <v>1378</v>
      </c>
      <c r="C1380" s="329">
        <v>4134</v>
      </c>
      <c r="D1380" s="329">
        <v>36</v>
      </c>
      <c r="E1380" s="176">
        <f t="shared" si="132"/>
        <v>76164906.800000012</v>
      </c>
      <c r="F1380" s="176">
        <f t="shared" si="133"/>
        <v>4936575</v>
      </c>
      <c r="G1380" s="177">
        <f t="shared" si="134"/>
        <v>5804964.3999999911</v>
      </c>
      <c r="H1380" s="177">
        <f t="shared" si="135"/>
        <v>32444</v>
      </c>
      <c r="I1380" s="354">
        <f t="shared" si="130"/>
        <v>0.92918173086015543</v>
      </c>
      <c r="J1380" s="354">
        <f t="shared" si="131"/>
        <v>0.99347074342038133</v>
      </c>
    </row>
    <row r="1381" spans="1:10" x14ac:dyDescent="0.25">
      <c r="A1381" s="793"/>
      <c r="B1381" s="330">
        <v>1379</v>
      </c>
      <c r="C1381" s="329">
        <v>12411.9</v>
      </c>
      <c r="D1381" s="329">
        <v>102</v>
      </c>
      <c r="E1381" s="176">
        <f t="shared" si="132"/>
        <v>76177318.700000018</v>
      </c>
      <c r="F1381" s="176">
        <f t="shared" si="133"/>
        <v>4936677</v>
      </c>
      <c r="G1381" s="177">
        <f t="shared" si="134"/>
        <v>5792552.4999999851</v>
      </c>
      <c r="H1381" s="177">
        <f t="shared" si="135"/>
        <v>32342</v>
      </c>
      <c r="I1381" s="354">
        <f t="shared" si="130"/>
        <v>0.92933315112980208</v>
      </c>
      <c r="J1381" s="354">
        <f t="shared" si="131"/>
        <v>0.99349127061095965</v>
      </c>
    </row>
    <row r="1382" spans="1:10" x14ac:dyDescent="0.25">
      <c r="A1382" s="793"/>
      <c r="B1382" s="330">
        <v>1380</v>
      </c>
      <c r="C1382" s="329">
        <v>9659.3000000000011</v>
      </c>
      <c r="D1382" s="329">
        <v>72</v>
      </c>
      <c r="E1382" s="176">
        <f t="shared" si="132"/>
        <v>76186978.000000015</v>
      </c>
      <c r="F1382" s="176">
        <f t="shared" si="133"/>
        <v>4936749</v>
      </c>
      <c r="G1382" s="177">
        <f t="shared" si="134"/>
        <v>5782893.1999999881</v>
      </c>
      <c r="H1382" s="177">
        <f t="shared" si="135"/>
        <v>32270</v>
      </c>
      <c r="I1382" s="354">
        <f t="shared" si="130"/>
        <v>0.92945099076842286</v>
      </c>
      <c r="J1382" s="354">
        <f t="shared" si="131"/>
        <v>0.99350576039254423</v>
      </c>
    </row>
    <row r="1383" spans="1:10" x14ac:dyDescent="0.25">
      <c r="A1383" s="793"/>
      <c r="B1383" s="330">
        <v>1381</v>
      </c>
      <c r="C1383" s="329">
        <v>11047.7</v>
      </c>
      <c r="D1383" s="329">
        <v>84</v>
      </c>
      <c r="E1383" s="176">
        <f t="shared" si="132"/>
        <v>76198025.700000018</v>
      </c>
      <c r="F1383" s="176">
        <f t="shared" si="133"/>
        <v>4936833</v>
      </c>
      <c r="G1383" s="177">
        <f t="shared" si="134"/>
        <v>5771845.4999999851</v>
      </c>
      <c r="H1383" s="177">
        <f t="shared" si="135"/>
        <v>32186</v>
      </c>
      <c r="I1383" s="354">
        <f t="shared" si="130"/>
        <v>0.92958576833776962</v>
      </c>
      <c r="J1383" s="354">
        <f t="shared" si="131"/>
        <v>0.99352266513772636</v>
      </c>
    </row>
    <row r="1384" spans="1:10" x14ac:dyDescent="0.25">
      <c r="A1384" s="793"/>
      <c r="B1384" s="330">
        <v>1382</v>
      </c>
      <c r="C1384" s="329">
        <v>9673.4</v>
      </c>
      <c r="D1384" s="329">
        <v>72</v>
      </c>
      <c r="E1384" s="176">
        <f t="shared" si="132"/>
        <v>76207699.100000024</v>
      </c>
      <c r="F1384" s="176">
        <f t="shared" si="133"/>
        <v>4936905</v>
      </c>
      <c r="G1384" s="177">
        <f t="shared" si="134"/>
        <v>5762172.0999999791</v>
      </c>
      <c r="H1384" s="177">
        <f t="shared" si="135"/>
        <v>32114</v>
      </c>
      <c r="I1384" s="354">
        <f t="shared" si="130"/>
        <v>0.92970377999081233</v>
      </c>
      <c r="J1384" s="354">
        <f t="shared" si="131"/>
        <v>0.99353715491931105</v>
      </c>
    </row>
    <row r="1385" spans="1:10" x14ac:dyDescent="0.25">
      <c r="A1385" s="793"/>
      <c r="B1385" s="330">
        <v>1383</v>
      </c>
      <c r="C1385" s="329">
        <v>8296.2000000000007</v>
      </c>
      <c r="D1385" s="329">
        <v>72</v>
      </c>
      <c r="E1385" s="176">
        <f t="shared" si="132"/>
        <v>76215995.300000027</v>
      </c>
      <c r="F1385" s="176">
        <f t="shared" si="133"/>
        <v>4936977</v>
      </c>
      <c r="G1385" s="177">
        <f t="shared" si="134"/>
        <v>5753875.8999999762</v>
      </c>
      <c r="H1385" s="177">
        <f t="shared" si="135"/>
        <v>32042</v>
      </c>
      <c r="I1385" s="354">
        <f t="shared" si="130"/>
        <v>0.92980499034869812</v>
      </c>
      <c r="J1385" s="354">
        <f t="shared" si="131"/>
        <v>0.99355164470089574</v>
      </c>
    </row>
    <row r="1386" spans="1:10" x14ac:dyDescent="0.25">
      <c r="A1386" s="793"/>
      <c r="B1386" s="330">
        <v>1384</v>
      </c>
      <c r="C1386" s="329">
        <v>8303.5</v>
      </c>
      <c r="D1386" s="329">
        <v>72</v>
      </c>
      <c r="E1386" s="176">
        <f t="shared" si="132"/>
        <v>76224298.800000027</v>
      </c>
      <c r="F1386" s="176">
        <f t="shared" si="133"/>
        <v>4937049</v>
      </c>
      <c r="G1386" s="177">
        <f t="shared" si="134"/>
        <v>5745572.3999999762</v>
      </c>
      <c r="H1386" s="177">
        <f t="shared" si="135"/>
        <v>31970</v>
      </c>
      <c r="I1386" s="354">
        <f t="shared" si="130"/>
        <v>0.92990628976369583</v>
      </c>
      <c r="J1386" s="354">
        <f t="shared" si="131"/>
        <v>0.99356613448248032</v>
      </c>
    </row>
    <row r="1387" spans="1:10" x14ac:dyDescent="0.25">
      <c r="A1387" s="793"/>
      <c r="B1387" s="330">
        <v>1385</v>
      </c>
      <c r="C1387" s="329">
        <v>11079.300000000001</v>
      </c>
      <c r="D1387" s="329">
        <v>88</v>
      </c>
      <c r="E1387" s="176">
        <f t="shared" si="132"/>
        <v>76235378.100000024</v>
      </c>
      <c r="F1387" s="176">
        <f t="shared" si="133"/>
        <v>4937137</v>
      </c>
      <c r="G1387" s="177">
        <f t="shared" si="134"/>
        <v>5734493.0999999791</v>
      </c>
      <c r="H1387" s="177">
        <f t="shared" si="135"/>
        <v>31882</v>
      </c>
      <c r="I1387" s="354">
        <f t="shared" si="130"/>
        <v>0.93004145284054096</v>
      </c>
      <c r="J1387" s="354">
        <f t="shared" si="131"/>
        <v>0.99358384421552826</v>
      </c>
    </row>
    <row r="1388" spans="1:10" x14ac:dyDescent="0.25">
      <c r="A1388" s="793"/>
      <c r="B1388" s="330">
        <v>1386</v>
      </c>
      <c r="C1388" s="329">
        <v>9702.3000000000011</v>
      </c>
      <c r="D1388" s="329">
        <v>78</v>
      </c>
      <c r="E1388" s="176">
        <f t="shared" si="132"/>
        <v>76245080.400000021</v>
      </c>
      <c r="F1388" s="176">
        <f t="shared" si="133"/>
        <v>4937215</v>
      </c>
      <c r="G1388" s="177">
        <f t="shared" si="134"/>
        <v>5724790.7999999821</v>
      </c>
      <c r="H1388" s="177">
        <f t="shared" si="135"/>
        <v>31804</v>
      </c>
      <c r="I1388" s="354">
        <f t="shared" si="130"/>
        <v>0.93015981706215023</v>
      </c>
      <c r="J1388" s="354">
        <f t="shared" si="131"/>
        <v>0.99359954147891161</v>
      </c>
    </row>
    <row r="1389" spans="1:10" x14ac:dyDescent="0.25">
      <c r="A1389" s="793"/>
      <c r="B1389" s="330">
        <v>1387</v>
      </c>
      <c r="C1389" s="329">
        <v>11095.399999999998</v>
      </c>
      <c r="D1389" s="329">
        <v>95</v>
      </c>
      <c r="E1389" s="176">
        <f t="shared" si="132"/>
        <v>76256175.800000027</v>
      </c>
      <c r="F1389" s="176">
        <f t="shared" si="133"/>
        <v>4937310</v>
      </c>
      <c r="G1389" s="177">
        <f t="shared" si="134"/>
        <v>5713695.3999999762</v>
      </c>
      <c r="H1389" s="177">
        <f t="shared" si="135"/>
        <v>31709</v>
      </c>
      <c r="I1389" s="354">
        <f t="shared" si="130"/>
        <v>0.93029517655262617</v>
      </c>
      <c r="J1389" s="354">
        <f t="shared" si="131"/>
        <v>0.99361865994072474</v>
      </c>
    </row>
    <row r="1390" spans="1:10" x14ac:dyDescent="0.25">
      <c r="A1390" s="793"/>
      <c r="B1390" s="330">
        <v>1388</v>
      </c>
      <c r="C1390" s="329">
        <v>6939.0999999999995</v>
      </c>
      <c r="D1390" s="329">
        <v>36</v>
      </c>
      <c r="E1390" s="176">
        <f t="shared" si="132"/>
        <v>76263114.900000021</v>
      </c>
      <c r="F1390" s="176">
        <f t="shared" si="133"/>
        <v>4937346</v>
      </c>
      <c r="G1390" s="177">
        <f t="shared" si="134"/>
        <v>5706756.2999999821</v>
      </c>
      <c r="H1390" s="177">
        <f t="shared" si="135"/>
        <v>31673</v>
      </c>
      <c r="I1390" s="354">
        <f t="shared" si="130"/>
        <v>0.93037983082740305</v>
      </c>
      <c r="J1390" s="354">
        <f t="shared" si="131"/>
        <v>0.99362590483151703</v>
      </c>
    </row>
    <row r="1391" spans="1:10" x14ac:dyDescent="0.25">
      <c r="A1391" s="793"/>
      <c r="B1391" s="330">
        <v>1389</v>
      </c>
      <c r="C1391" s="329">
        <v>11111.3</v>
      </c>
      <c r="D1391" s="329">
        <v>84</v>
      </c>
      <c r="E1391" s="176">
        <f t="shared" si="132"/>
        <v>76274226.200000018</v>
      </c>
      <c r="F1391" s="176">
        <f t="shared" si="133"/>
        <v>4937430</v>
      </c>
      <c r="G1391" s="177">
        <f t="shared" si="134"/>
        <v>5695644.9999999851</v>
      </c>
      <c r="H1391" s="177">
        <f t="shared" si="135"/>
        <v>31589</v>
      </c>
      <c r="I1391" s="354">
        <f t="shared" si="130"/>
        <v>0.93051538429158853</v>
      </c>
      <c r="J1391" s="354">
        <f t="shared" si="131"/>
        <v>0.99364280957669915</v>
      </c>
    </row>
    <row r="1392" spans="1:10" x14ac:dyDescent="0.25">
      <c r="A1392" s="793"/>
      <c r="B1392" s="330">
        <v>1390</v>
      </c>
      <c r="C1392" s="329">
        <v>11117.5</v>
      </c>
      <c r="D1392" s="329">
        <v>90</v>
      </c>
      <c r="E1392" s="176">
        <f t="shared" si="132"/>
        <v>76285343.700000018</v>
      </c>
      <c r="F1392" s="176">
        <f t="shared" si="133"/>
        <v>4937520</v>
      </c>
      <c r="G1392" s="177">
        <f t="shared" si="134"/>
        <v>5684527.4999999851</v>
      </c>
      <c r="H1392" s="177">
        <f t="shared" si="135"/>
        <v>31499</v>
      </c>
      <c r="I1392" s="354">
        <f t="shared" si="130"/>
        <v>0.93065101339332124</v>
      </c>
      <c r="J1392" s="354">
        <f t="shared" si="131"/>
        <v>0.99366092180367993</v>
      </c>
    </row>
    <row r="1393" spans="1:10" x14ac:dyDescent="0.25">
      <c r="A1393" s="793"/>
      <c r="B1393" s="330">
        <v>1391</v>
      </c>
      <c r="C1393" s="329">
        <v>5563.5</v>
      </c>
      <c r="D1393" s="329">
        <v>48</v>
      </c>
      <c r="E1393" s="176">
        <f t="shared" si="132"/>
        <v>76290907.200000018</v>
      </c>
      <c r="F1393" s="176">
        <f t="shared" si="133"/>
        <v>4937568</v>
      </c>
      <c r="G1393" s="177">
        <f t="shared" si="134"/>
        <v>5678963.9999999851</v>
      </c>
      <c r="H1393" s="177">
        <f t="shared" si="135"/>
        <v>31451</v>
      </c>
      <c r="I1393" s="354">
        <f t="shared" si="130"/>
        <v>0.93071888589230833</v>
      </c>
      <c r="J1393" s="354">
        <f t="shared" si="131"/>
        <v>0.99367058165806976</v>
      </c>
    </row>
    <row r="1394" spans="1:10" x14ac:dyDescent="0.25">
      <c r="A1394" s="793"/>
      <c r="B1394" s="330">
        <v>1392</v>
      </c>
      <c r="C1394" s="329">
        <v>9743.6999999999971</v>
      </c>
      <c r="D1394" s="329">
        <v>72</v>
      </c>
      <c r="E1394" s="176">
        <f t="shared" si="132"/>
        <v>76300650.900000021</v>
      </c>
      <c r="F1394" s="176">
        <f t="shared" si="133"/>
        <v>4937640</v>
      </c>
      <c r="G1394" s="177">
        <f t="shared" si="134"/>
        <v>5669220.2999999821</v>
      </c>
      <c r="H1394" s="177">
        <f t="shared" si="135"/>
        <v>31379</v>
      </c>
      <c r="I1394" s="354">
        <f t="shared" si="130"/>
        <v>0.93083775517753919</v>
      </c>
      <c r="J1394" s="354">
        <f t="shared" si="131"/>
        <v>0.99368507143965434</v>
      </c>
    </row>
    <row r="1395" spans="1:10" x14ac:dyDescent="0.25">
      <c r="A1395" s="793"/>
      <c r="B1395" s="330">
        <v>1393</v>
      </c>
      <c r="C1395" s="329">
        <v>9751.5</v>
      </c>
      <c r="D1395" s="329">
        <v>78</v>
      </c>
      <c r="E1395" s="176">
        <f t="shared" si="132"/>
        <v>76310402.400000021</v>
      </c>
      <c r="F1395" s="176">
        <f t="shared" si="133"/>
        <v>4937718</v>
      </c>
      <c r="G1395" s="177">
        <f t="shared" si="134"/>
        <v>5659468.7999999821</v>
      </c>
      <c r="H1395" s="177">
        <f t="shared" si="135"/>
        <v>31301</v>
      </c>
      <c r="I1395" s="354">
        <f t="shared" si="130"/>
        <v>0.93095671961968407</v>
      </c>
      <c r="J1395" s="354">
        <f t="shared" si="131"/>
        <v>0.99370076870303781</v>
      </c>
    </row>
    <row r="1396" spans="1:10" x14ac:dyDescent="0.25">
      <c r="A1396" s="793"/>
      <c r="B1396" s="330">
        <v>1394</v>
      </c>
      <c r="C1396" s="329">
        <v>9757.9</v>
      </c>
      <c r="D1396" s="329">
        <v>60</v>
      </c>
      <c r="E1396" s="176">
        <f t="shared" si="132"/>
        <v>76320160.300000027</v>
      </c>
      <c r="F1396" s="176">
        <f t="shared" si="133"/>
        <v>4937778</v>
      </c>
      <c r="G1396" s="177">
        <f t="shared" si="134"/>
        <v>5649710.8999999762</v>
      </c>
      <c r="H1396" s="177">
        <f t="shared" si="135"/>
        <v>31241</v>
      </c>
      <c r="I1396" s="354">
        <f t="shared" si="130"/>
        <v>0.9310757621392971</v>
      </c>
      <c r="J1396" s="354">
        <f t="shared" si="131"/>
        <v>0.99371284352102496</v>
      </c>
    </row>
    <row r="1397" spans="1:10" x14ac:dyDescent="0.25">
      <c r="A1397" s="793"/>
      <c r="B1397" s="330">
        <v>1395</v>
      </c>
      <c r="C1397" s="329">
        <v>9765.1</v>
      </c>
      <c r="D1397" s="329">
        <v>84</v>
      </c>
      <c r="E1397" s="176">
        <f t="shared" si="132"/>
        <v>76329925.400000021</v>
      </c>
      <c r="F1397" s="176">
        <f t="shared" si="133"/>
        <v>4937862</v>
      </c>
      <c r="G1397" s="177">
        <f t="shared" si="134"/>
        <v>5639945.7999999821</v>
      </c>
      <c r="H1397" s="177">
        <f t="shared" si="135"/>
        <v>31157</v>
      </c>
      <c r="I1397" s="354">
        <f t="shared" si="130"/>
        <v>0.93119489249606158</v>
      </c>
      <c r="J1397" s="354">
        <f t="shared" si="131"/>
        <v>0.99372974826620708</v>
      </c>
    </row>
    <row r="1398" spans="1:10" x14ac:dyDescent="0.25">
      <c r="A1398" s="793"/>
      <c r="B1398" s="330">
        <v>1396</v>
      </c>
      <c r="C1398" s="329">
        <v>13958.499999999998</v>
      </c>
      <c r="D1398" s="329">
        <v>90</v>
      </c>
      <c r="E1398" s="176">
        <f t="shared" si="132"/>
        <v>76343883.900000021</v>
      </c>
      <c r="F1398" s="176">
        <f t="shared" si="133"/>
        <v>4937952</v>
      </c>
      <c r="G1398" s="177">
        <f t="shared" si="134"/>
        <v>5625987.2999999821</v>
      </c>
      <c r="H1398" s="177">
        <f t="shared" si="135"/>
        <v>31067</v>
      </c>
      <c r="I1398" s="354">
        <f t="shared" si="130"/>
        <v>0.93136518067384766</v>
      </c>
      <c r="J1398" s="354">
        <f t="shared" si="131"/>
        <v>0.99374786049318786</v>
      </c>
    </row>
    <row r="1399" spans="1:10" x14ac:dyDescent="0.25">
      <c r="A1399" s="793"/>
      <c r="B1399" s="330">
        <v>1397</v>
      </c>
      <c r="C1399" s="329">
        <v>9778.9</v>
      </c>
      <c r="D1399" s="329">
        <v>72</v>
      </c>
      <c r="E1399" s="176">
        <f t="shared" si="132"/>
        <v>76353662.800000027</v>
      </c>
      <c r="F1399" s="176">
        <f t="shared" si="133"/>
        <v>4938024</v>
      </c>
      <c r="G1399" s="177">
        <f t="shared" si="134"/>
        <v>5616208.3999999762</v>
      </c>
      <c r="H1399" s="177">
        <f t="shared" si="135"/>
        <v>30995</v>
      </c>
      <c r="I1399" s="354">
        <f t="shared" si="130"/>
        <v>0.93148447938515277</v>
      </c>
      <c r="J1399" s="354">
        <f t="shared" si="131"/>
        <v>0.99376235027477255</v>
      </c>
    </row>
    <row r="1400" spans="1:10" x14ac:dyDescent="0.25">
      <c r="A1400" s="793"/>
      <c r="B1400" s="330">
        <v>1398</v>
      </c>
      <c r="C1400" s="329">
        <v>8387.6</v>
      </c>
      <c r="D1400" s="329">
        <v>60</v>
      </c>
      <c r="E1400" s="176">
        <f t="shared" si="132"/>
        <v>76362050.400000021</v>
      </c>
      <c r="F1400" s="176">
        <f t="shared" si="133"/>
        <v>4938084</v>
      </c>
      <c r="G1400" s="177">
        <f t="shared" si="134"/>
        <v>5607820.7999999821</v>
      </c>
      <c r="H1400" s="177">
        <f t="shared" si="135"/>
        <v>30935</v>
      </c>
      <c r="I1400" s="354">
        <f t="shared" si="130"/>
        <v>0.93158680478687905</v>
      </c>
      <c r="J1400" s="354">
        <f t="shared" si="131"/>
        <v>0.99377442509275971</v>
      </c>
    </row>
    <row r="1401" spans="1:10" x14ac:dyDescent="0.25">
      <c r="A1401" s="793"/>
      <c r="B1401" s="330">
        <v>1399</v>
      </c>
      <c r="C1401" s="329">
        <v>9794.3000000000011</v>
      </c>
      <c r="D1401" s="329">
        <v>77</v>
      </c>
      <c r="E1401" s="176">
        <f t="shared" si="132"/>
        <v>76371844.700000018</v>
      </c>
      <c r="F1401" s="176">
        <f t="shared" si="133"/>
        <v>4938161</v>
      </c>
      <c r="G1401" s="177">
        <f t="shared" si="134"/>
        <v>5598026.4999999851</v>
      </c>
      <c r="H1401" s="177">
        <f t="shared" si="135"/>
        <v>30858</v>
      </c>
      <c r="I1401" s="354">
        <f t="shared" si="130"/>
        <v>0.93170629137209149</v>
      </c>
      <c r="J1401" s="354">
        <f t="shared" si="131"/>
        <v>0.99378992110917663</v>
      </c>
    </row>
    <row r="1402" spans="1:10" x14ac:dyDescent="0.25">
      <c r="A1402" s="793"/>
      <c r="B1402" s="330">
        <v>1400</v>
      </c>
      <c r="C1402" s="329">
        <v>9799.2999999999993</v>
      </c>
      <c r="D1402" s="329">
        <v>78</v>
      </c>
      <c r="E1402" s="176">
        <f t="shared" si="132"/>
        <v>76381644.000000015</v>
      </c>
      <c r="F1402" s="176">
        <f t="shared" si="133"/>
        <v>4938239</v>
      </c>
      <c r="G1402" s="177">
        <f t="shared" si="134"/>
        <v>5588227.1999999881</v>
      </c>
      <c r="H1402" s="177">
        <f t="shared" si="135"/>
        <v>30780</v>
      </c>
      <c r="I1402" s="354">
        <f t="shared" si="130"/>
        <v>0.931825838955326</v>
      </c>
      <c r="J1402" s="354">
        <f t="shared" si="131"/>
        <v>0.9938056183725601</v>
      </c>
    </row>
    <row r="1403" spans="1:10" x14ac:dyDescent="0.25">
      <c r="A1403" s="793"/>
      <c r="B1403" s="330">
        <v>1401</v>
      </c>
      <c r="C1403" s="329">
        <v>15410.300000000001</v>
      </c>
      <c r="D1403" s="329">
        <v>98</v>
      </c>
      <c r="E1403" s="176">
        <f t="shared" si="132"/>
        <v>76397054.300000012</v>
      </c>
      <c r="F1403" s="176">
        <f t="shared" si="133"/>
        <v>4938337</v>
      </c>
      <c r="G1403" s="177">
        <f t="shared" si="134"/>
        <v>5572816.8999999911</v>
      </c>
      <c r="H1403" s="177">
        <f t="shared" si="135"/>
        <v>30682</v>
      </c>
      <c r="I1403" s="354">
        <f t="shared" si="130"/>
        <v>0.93201383851875574</v>
      </c>
      <c r="J1403" s="354">
        <f t="shared" si="131"/>
        <v>0.9938253405752725</v>
      </c>
    </row>
    <row r="1404" spans="1:10" x14ac:dyDescent="0.25">
      <c r="A1404" s="793"/>
      <c r="B1404" s="330">
        <v>1402</v>
      </c>
      <c r="C1404" s="329">
        <v>8412.1</v>
      </c>
      <c r="D1404" s="329">
        <v>66</v>
      </c>
      <c r="E1404" s="176">
        <f t="shared" si="132"/>
        <v>76405466.400000006</v>
      </c>
      <c r="F1404" s="176">
        <f t="shared" si="133"/>
        <v>4938403</v>
      </c>
      <c r="G1404" s="177">
        <f t="shared" si="134"/>
        <v>5564404.799999997</v>
      </c>
      <c r="H1404" s="177">
        <f t="shared" si="135"/>
        <v>30616</v>
      </c>
      <c r="I1404" s="354">
        <f t="shared" si="130"/>
        <v>0.93211646281078953</v>
      </c>
      <c r="J1404" s="354">
        <f t="shared" si="131"/>
        <v>0.99383862287505842</v>
      </c>
    </row>
    <row r="1405" spans="1:10" x14ac:dyDescent="0.25">
      <c r="A1405" s="793"/>
      <c r="B1405" s="330">
        <v>1403</v>
      </c>
      <c r="C1405" s="329">
        <v>2805.7</v>
      </c>
      <c r="D1405" s="329">
        <v>24</v>
      </c>
      <c r="E1405" s="176">
        <f t="shared" si="132"/>
        <v>76408272.100000009</v>
      </c>
      <c r="F1405" s="176">
        <f t="shared" si="133"/>
        <v>4938427</v>
      </c>
      <c r="G1405" s="177">
        <f t="shared" si="134"/>
        <v>5561599.099999994</v>
      </c>
      <c r="H1405" s="177">
        <f t="shared" si="135"/>
        <v>30592</v>
      </c>
      <c r="I1405" s="354">
        <f t="shared" si="130"/>
        <v>0.93215069124080807</v>
      </c>
      <c r="J1405" s="354">
        <f t="shared" si="131"/>
        <v>0.99384345280225328</v>
      </c>
    </row>
    <row r="1406" spans="1:10" x14ac:dyDescent="0.25">
      <c r="A1406" s="793"/>
      <c r="B1406" s="330">
        <v>1404</v>
      </c>
      <c r="C1406" s="329">
        <v>5617</v>
      </c>
      <c r="D1406" s="329">
        <v>48</v>
      </c>
      <c r="E1406" s="176">
        <f t="shared" si="132"/>
        <v>76413889.100000009</v>
      </c>
      <c r="F1406" s="176">
        <f t="shared" si="133"/>
        <v>4938475</v>
      </c>
      <c r="G1406" s="177">
        <f t="shared" si="134"/>
        <v>5555982.099999994</v>
      </c>
      <c r="H1406" s="177">
        <f t="shared" si="135"/>
        <v>30544</v>
      </c>
      <c r="I1406" s="354">
        <f t="shared" si="130"/>
        <v>0.9322192164186297</v>
      </c>
      <c r="J1406" s="354">
        <f t="shared" si="131"/>
        <v>0.99385311265664311</v>
      </c>
    </row>
    <row r="1407" spans="1:10" x14ac:dyDescent="0.25">
      <c r="A1407" s="793"/>
      <c r="B1407" s="330">
        <v>1405</v>
      </c>
      <c r="C1407" s="329">
        <v>9834.1999999999989</v>
      </c>
      <c r="D1407" s="329">
        <v>78</v>
      </c>
      <c r="E1407" s="176">
        <f t="shared" si="132"/>
        <v>76423723.300000012</v>
      </c>
      <c r="F1407" s="176">
        <f t="shared" si="133"/>
        <v>4938553</v>
      </c>
      <c r="G1407" s="177">
        <f t="shared" si="134"/>
        <v>5546147.8999999911</v>
      </c>
      <c r="H1407" s="177">
        <f t="shared" si="135"/>
        <v>30466</v>
      </c>
      <c r="I1407" s="354">
        <f t="shared" si="130"/>
        <v>0.93233918976805719</v>
      </c>
      <c r="J1407" s="354">
        <f t="shared" si="131"/>
        <v>0.99386880992002646</v>
      </c>
    </row>
    <row r="1408" spans="1:10" x14ac:dyDescent="0.25">
      <c r="A1408" s="793"/>
      <c r="B1408" s="330">
        <v>1406</v>
      </c>
      <c r="C1408" s="329">
        <v>11246.5</v>
      </c>
      <c r="D1408" s="329">
        <v>84</v>
      </c>
      <c r="E1408" s="176">
        <f t="shared" si="132"/>
        <v>76434969.800000012</v>
      </c>
      <c r="F1408" s="176">
        <f t="shared" si="133"/>
        <v>4938637</v>
      </c>
      <c r="G1408" s="177">
        <f t="shared" si="134"/>
        <v>5534901.3999999911</v>
      </c>
      <c r="H1408" s="177">
        <f t="shared" si="135"/>
        <v>30382</v>
      </c>
      <c r="I1408" s="354">
        <f t="shared" si="130"/>
        <v>0.93247639261875537</v>
      </c>
      <c r="J1408" s="354">
        <f t="shared" si="131"/>
        <v>0.99388571466520859</v>
      </c>
    </row>
    <row r="1409" spans="1:10" x14ac:dyDescent="0.25">
      <c r="A1409" s="793"/>
      <c r="B1409" s="330">
        <v>1407</v>
      </c>
      <c r="C1409" s="329">
        <v>12664.599999999999</v>
      </c>
      <c r="D1409" s="329">
        <v>84</v>
      </c>
      <c r="E1409" s="176">
        <f t="shared" si="132"/>
        <v>76447634.400000006</v>
      </c>
      <c r="F1409" s="176">
        <f t="shared" si="133"/>
        <v>4938721</v>
      </c>
      <c r="G1409" s="177">
        <f t="shared" si="134"/>
        <v>5522236.799999997</v>
      </c>
      <c r="H1409" s="177">
        <f t="shared" si="135"/>
        <v>30298</v>
      </c>
      <c r="I1409" s="354">
        <f t="shared" si="130"/>
        <v>0.93263089572842961</v>
      </c>
      <c r="J1409" s="354">
        <f t="shared" si="131"/>
        <v>0.99390261941039071</v>
      </c>
    </row>
    <row r="1410" spans="1:10" x14ac:dyDescent="0.25">
      <c r="A1410" s="793"/>
      <c r="B1410" s="330">
        <v>1408</v>
      </c>
      <c r="C1410" s="329">
        <v>2815.7</v>
      </c>
      <c r="D1410" s="329">
        <v>18</v>
      </c>
      <c r="E1410" s="176">
        <f t="shared" si="132"/>
        <v>76450450.100000009</v>
      </c>
      <c r="F1410" s="176">
        <f t="shared" si="133"/>
        <v>4938739</v>
      </c>
      <c r="G1410" s="177">
        <f t="shared" si="134"/>
        <v>5519421.099999994</v>
      </c>
      <c r="H1410" s="177">
        <f t="shared" si="135"/>
        <v>30280</v>
      </c>
      <c r="I1410" s="354">
        <f t="shared" si="130"/>
        <v>0.93266524615449198</v>
      </c>
      <c r="J1410" s="354">
        <f t="shared" si="131"/>
        <v>0.9939062418557868</v>
      </c>
    </row>
    <row r="1411" spans="1:10" x14ac:dyDescent="0.25">
      <c r="A1411" s="793"/>
      <c r="B1411" s="330">
        <v>1409</v>
      </c>
      <c r="C1411" s="329">
        <v>9862.3000000000011</v>
      </c>
      <c r="D1411" s="329">
        <v>78</v>
      </c>
      <c r="E1411" s="176">
        <f t="shared" si="132"/>
        <v>76460312.400000006</v>
      </c>
      <c r="F1411" s="176">
        <f t="shared" si="133"/>
        <v>4938817</v>
      </c>
      <c r="G1411" s="177">
        <f t="shared" si="134"/>
        <v>5509558.799999997</v>
      </c>
      <c r="H1411" s="177">
        <f t="shared" si="135"/>
        <v>30202</v>
      </c>
      <c r="I1411" s="354">
        <f t="shared" ref="I1411:I1474" si="136">E1411/$E$2452</f>
        <v>0.93278556231280263</v>
      </c>
      <c r="J1411" s="354">
        <f t="shared" ref="J1411:J1474" si="137">F1411/$F$2452</f>
        <v>0.99392193911917015</v>
      </c>
    </row>
    <row r="1412" spans="1:10" x14ac:dyDescent="0.25">
      <c r="A1412" s="793"/>
      <c r="B1412" s="330">
        <v>1410</v>
      </c>
      <c r="C1412" s="329">
        <v>9869.6999999999989</v>
      </c>
      <c r="D1412" s="329">
        <v>72</v>
      </c>
      <c r="E1412" s="176">
        <f t="shared" si="132"/>
        <v>76470182.100000009</v>
      </c>
      <c r="F1412" s="176">
        <f t="shared" si="133"/>
        <v>4938889</v>
      </c>
      <c r="G1412" s="177">
        <f t="shared" si="134"/>
        <v>5499689.099999994</v>
      </c>
      <c r="H1412" s="177">
        <f t="shared" si="135"/>
        <v>30130</v>
      </c>
      <c r="I1412" s="354">
        <f t="shared" si="136"/>
        <v>0.93290596874818565</v>
      </c>
      <c r="J1412" s="354">
        <f t="shared" si="137"/>
        <v>0.99393642890075484</v>
      </c>
    </row>
    <row r="1413" spans="1:10" x14ac:dyDescent="0.25">
      <c r="A1413" s="793"/>
      <c r="B1413" s="330">
        <v>1411</v>
      </c>
      <c r="C1413" s="329">
        <v>11289.3</v>
      </c>
      <c r="D1413" s="329">
        <v>88</v>
      </c>
      <c r="E1413" s="176">
        <f t="shared" si="132"/>
        <v>76481471.400000006</v>
      </c>
      <c r="F1413" s="176">
        <f t="shared" si="133"/>
        <v>4938977</v>
      </c>
      <c r="G1413" s="177">
        <f t="shared" si="134"/>
        <v>5488399.799999997</v>
      </c>
      <c r="H1413" s="177">
        <f t="shared" si="135"/>
        <v>30042</v>
      </c>
      <c r="I1413" s="354">
        <f t="shared" si="136"/>
        <v>0.9330436937419514</v>
      </c>
      <c r="J1413" s="354">
        <f t="shared" si="137"/>
        <v>0.99395413863380278</v>
      </c>
    </row>
    <row r="1414" spans="1:10" x14ac:dyDescent="0.25">
      <c r="A1414" s="793"/>
      <c r="B1414" s="330">
        <v>1412</v>
      </c>
      <c r="C1414" s="329">
        <v>9883.6</v>
      </c>
      <c r="D1414" s="329">
        <v>84</v>
      </c>
      <c r="E1414" s="176">
        <f t="shared" si="132"/>
        <v>76491355</v>
      </c>
      <c r="F1414" s="176">
        <f t="shared" si="133"/>
        <v>4939061</v>
      </c>
      <c r="G1414" s="177">
        <f t="shared" si="134"/>
        <v>5478516.200000003</v>
      </c>
      <c r="H1414" s="177">
        <f t="shared" si="135"/>
        <v>29958</v>
      </c>
      <c r="I1414" s="354">
        <f t="shared" si="136"/>
        <v>0.93316426975183531</v>
      </c>
      <c r="J1414" s="354">
        <f t="shared" si="137"/>
        <v>0.9939710433789849</v>
      </c>
    </row>
    <row r="1415" spans="1:10" x14ac:dyDescent="0.25">
      <c r="A1415" s="793"/>
      <c r="B1415" s="330">
        <v>1413</v>
      </c>
      <c r="C1415" s="329">
        <v>5652.9</v>
      </c>
      <c r="D1415" s="329">
        <v>36</v>
      </c>
      <c r="E1415" s="176">
        <f t="shared" si="132"/>
        <v>76497007.900000006</v>
      </c>
      <c r="F1415" s="176">
        <f t="shared" si="133"/>
        <v>4939097</v>
      </c>
      <c r="G1415" s="177">
        <f t="shared" si="134"/>
        <v>5472863.299999997</v>
      </c>
      <c r="H1415" s="177">
        <f t="shared" si="135"/>
        <v>29922</v>
      </c>
      <c r="I1415" s="354">
        <f t="shared" si="136"/>
        <v>0.93323323289545446</v>
      </c>
      <c r="J1415" s="354">
        <f t="shared" si="137"/>
        <v>0.99397828826977719</v>
      </c>
    </row>
    <row r="1416" spans="1:10" x14ac:dyDescent="0.25">
      <c r="A1416" s="793"/>
      <c r="B1416" s="330">
        <v>1414</v>
      </c>
      <c r="C1416" s="329">
        <v>5654.6</v>
      </c>
      <c r="D1416" s="329">
        <v>47</v>
      </c>
      <c r="E1416" s="176">
        <f t="shared" si="132"/>
        <v>76502662.5</v>
      </c>
      <c r="F1416" s="176">
        <f t="shared" si="133"/>
        <v>4939144</v>
      </c>
      <c r="G1416" s="177">
        <f t="shared" si="134"/>
        <v>5467208.700000003</v>
      </c>
      <c r="H1416" s="177">
        <f t="shared" si="135"/>
        <v>29875</v>
      </c>
      <c r="I1416" s="354">
        <f t="shared" si="136"/>
        <v>0.93330221677840086</v>
      </c>
      <c r="J1416" s="354">
        <f t="shared" si="137"/>
        <v>0.99398774687720048</v>
      </c>
    </row>
    <row r="1417" spans="1:10" x14ac:dyDescent="0.25">
      <c r="A1417" s="793"/>
      <c r="B1417" s="330">
        <v>1415</v>
      </c>
      <c r="C1417" s="329">
        <v>7074.2999999999993</v>
      </c>
      <c r="D1417" s="329">
        <v>48</v>
      </c>
      <c r="E1417" s="176">
        <f t="shared" si="132"/>
        <v>76509736.799999997</v>
      </c>
      <c r="F1417" s="176">
        <f t="shared" si="133"/>
        <v>4939192</v>
      </c>
      <c r="G1417" s="177">
        <f t="shared" si="134"/>
        <v>5460134.400000006</v>
      </c>
      <c r="H1417" s="177">
        <f t="shared" si="135"/>
        <v>29827</v>
      </c>
      <c r="I1417" s="354">
        <f t="shared" si="136"/>
        <v>0.93338852043969045</v>
      </c>
      <c r="J1417" s="354">
        <f t="shared" si="137"/>
        <v>0.99399740673159032</v>
      </c>
    </row>
    <row r="1418" spans="1:10" x14ac:dyDescent="0.25">
      <c r="A1418" s="793"/>
      <c r="B1418" s="330">
        <v>1416</v>
      </c>
      <c r="C1418" s="329">
        <v>7080.1</v>
      </c>
      <c r="D1418" s="329">
        <v>57</v>
      </c>
      <c r="E1418" s="176">
        <f t="shared" si="132"/>
        <v>76516816.899999991</v>
      </c>
      <c r="F1418" s="176">
        <f t="shared" si="133"/>
        <v>4939249</v>
      </c>
      <c r="G1418" s="177">
        <f t="shared" si="134"/>
        <v>5453054.3000000119</v>
      </c>
      <c r="H1418" s="177">
        <f t="shared" si="135"/>
        <v>29770</v>
      </c>
      <c r="I1418" s="354">
        <f t="shared" si="136"/>
        <v>0.9334748948586854</v>
      </c>
      <c r="J1418" s="354">
        <f t="shared" si="137"/>
        <v>0.99400887780867808</v>
      </c>
    </row>
    <row r="1419" spans="1:10" x14ac:dyDescent="0.25">
      <c r="A1419" s="793"/>
      <c r="B1419" s="330">
        <v>1417</v>
      </c>
      <c r="C1419" s="329">
        <v>5667.9</v>
      </c>
      <c r="D1419" s="329">
        <v>43</v>
      </c>
      <c r="E1419" s="176">
        <f t="shared" si="132"/>
        <v>76522484.799999997</v>
      </c>
      <c r="F1419" s="176">
        <f t="shared" si="133"/>
        <v>4939292</v>
      </c>
      <c r="G1419" s="177">
        <f t="shared" si="134"/>
        <v>5447386.400000006</v>
      </c>
      <c r="H1419" s="177">
        <f t="shared" si="135"/>
        <v>29727</v>
      </c>
      <c r="I1419" s="354">
        <f t="shared" si="136"/>
        <v>0.93354404099637034</v>
      </c>
      <c r="J1419" s="354">
        <f t="shared" si="137"/>
        <v>0.99401753142823568</v>
      </c>
    </row>
    <row r="1420" spans="1:10" x14ac:dyDescent="0.25">
      <c r="A1420" s="793"/>
      <c r="B1420" s="330">
        <v>1418</v>
      </c>
      <c r="C1420" s="329">
        <v>7087.8000000000011</v>
      </c>
      <c r="D1420" s="329">
        <v>54</v>
      </c>
      <c r="E1420" s="176">
        <f t="shared" si="132"/>
        <v>76529572.599999994</v>
      </c>
      <c r="F1420" s="176">
        <f t="shared" si="133"/>
        <v>4939346</v>
      </c>
      <c r="G1420" s="177">
        <f t="shared" si="134"/>
        <v>5440298.6000000089</v>
      </c>
      <c r="H1420" s="177">
        <f t="shared" si="135"/>
        <v>29673</v>
      </c>
      <c r="I1420" s="354">
        <f t="shared" si="136"/>
        <v>0.93363050935231906</v>
      </c>
      <c r="J1420" s="354">
        <f t="shared" si="137"/>
        <v>0.99402839876442417</v>
      </c>
    </row>
    <row r="1421" spans="1:10" x14ac:dyDescent="0.25">
      <c r="A1421" s="793"/>
      <c r="B1421" s="330">
        <v>1419</v>
      </c>
      <c r="C1421" s="329">
        <v>14188.8</v>
      </c>
      <c r="D1421" s="329">
        <v>102</v>
      </c>
      <c r="E1421" s="176">
        <f t="shared" si="132"/>
        <v>76543761.399999991</v>
      </c>
      <c r="F1421" s="176">
        <f t="shared" si="133"/>
        <v>4939448</v>
      </c>
      <c r="G1421" s="177">
        <f t="shared" si="134"/>
        <v>5426109.8000000119</v>
      </c>
      <c r="H1421" s="177">
        <f t="shared" si="135"/>
        <v>29571</v>
      </c>
      <c r="I1421" s="354">
        <f t="shared" si="136"/>
        <v>0.93380360709899457</v>
      </c>
      <c r="J1421" s="354">
        <f t="shared" si="137"/>
        <v>0.99404892595500238</v>
      </c>
    </row>
    <row r="1422" spans="1:10" x14ac:dyDescent="0.25">
      <c r="A1422" s="793"/>
      <c r="B1422" s="330">
        <v>1420</v>
      </c>
      <c r="C1422" s="329">
        <v>4259.7999999999993</v>
      </c>
      <c r="D1422" s="329">
        <v>30</v>
      </c>
      <c r="E1422" s="176">
        <f t="shared" si="132"/>
        <v>76548021.199999988</v>
      </c>
      <c r="F1422" s="176">
        <f t="shared" si="133"/>
        <v>4939478</v>
      </c>
      <c r="G1422" s="177">
        <f t="shared" si="134"/>
        <v>5421850.0000000149</v>
      </c>
      <c r="H1422" s="177">
        <f t="shared" si="135"/>
        <v>29541</v>
      </c>
      <c r="I1422" s="354">
        <f t="shared" si="136"/>
        <v>0.93385557497374705</v>
      </c>
      <c r="J1422" s="354">
        <f t="shared" si="137"/>
        <v>0.99405496336399601</v>
      </c>
    </row>
    <row r="1423" spans="1:10" x14ac:dyDescent="0.25">
      <c r="A1423" s="793"/>
      <c r="B1423" s="330">
        <v>1421</v>
      </c>
      <c r="C1423" s="329">
        <v>15630.7</v>
      </c>
      <c r="D1423" s="329">
        <v>114</v>
      </c>
      <c r="E1423" s="176">
        <f t="shared" si="132"/>
        <v>76563651.899999991</v>
      </c>
      <c r="F1423" s="176">
        <f t="shared" si="133"/>
        <v>4939592</v>
      </c>
      <c r="G1423" s="177">
        <f t="shared" si="134"/>
        <v>5406219.3000000119</v>
      </c>
      <c r="H1423" s="177">
        <f t="shared" si="135"/>
        <v>29427</v>
      </c>
      <c r="I1423" s="354">
        <f t="shared" si="136"/>
        <v>0.93404626332998297</v>
      </c>
      <c r="J1423" s="354">
        <f t="shared" si="137"/>
        <v>0.99407790551817166</v>
      </c>
    </row>
    <row r="1424" spans="1:10" x14ac:dyDescent="0.25">
      <c r="A1424" s="793"/>
      <c r="B1424" s="330">
        <v>1422</v>
      </c>
      <c r="C1424" s="329">
        <v>11376.6</v>
      </c>
      <c r="D1424" s="329">
        <v>77</v>
      </c>
      <c r="E1424" s="176">
        <f t="shared" si="132"/>
        <v>76575028.499999985</v>
      </c>
      <c r="F1424" s="176">
        <f t="shared" si="133"/>
        <v>4939669</v>
      </c>
      <c r="G1424" s="177">
        <f t="shared" si="134"/>
        <v>5394842.7000000179</v>
      </c>
      <c r="H1424" s="177">
        <f t="shared" si="135"/>
        <v>29350</v>
      </c>
      <c r="I1424" s="354">
        <f t="shared" si="136"/>
        <v>0.93418505334921131</v>
      </c>
      <c r="J1424" s="354">
        <f t="shared" si="137"/>
        <v>0.99409340153458858</v>
      </c>
    </row>
    <row r="1425" spans="1:10" x14ac:dyDescent="0.25">
      <c r="A1425" s="793"/>
      <c r="B1425" s="330">
        <v>1423</v>
      </c>
      <c r="C1425" s="329">
        <v>7115.3</v>
      </c>
      <c r="D1425" s="329">
        <v>54</v>
      </c>
      <c r="E1425" s="176">
        <f t="shared" si="132"/>
        <v>76582143.799999982</v>
      </c>
      <c r="F1425" s="176">
        <f t="shared" si="133"/>
        <v>4939723</v>
      </c>
      <c r="G1425" s="177">
        <f t="shared" si="134"/>
        <v>5387727.4000000209</v>
      </c>
      <c r="H1425" s="177">
        <f t="shared" si="135"/>
        <v>29296</v>
      </c>
      <c r="I1425" s="354">
        <f t="shared" si="136"/>
        <v>0.93427185719428063</v>
      </c>
      <c r="J1425" s="354">
        <f t="shared" si="137"/>
        <v>0.99410426887077707</v>
      </c>
    </row>
    <row r="1426" spans="1:10" x14ac:dyDescent="0.25">
      <c r="A1426" s="793"/>
      <c r="B1426" s="330">
        <v>1424</v>
      </c>
      <c r="C1426" s="329">
        <v>7118.9</v>
      </c>
      <c r="D1426" s="329">
        <v>48</v>
      </c>
      <c r="E1426" s="176">
        <f t="shared" si="132"/>
        <v>76589262.699999988</v>
      </c>
      <c r="F1426" s="176">
        <f t="shared" si="133"/>
        <v>4939771</v>
      </c>
      <c r="G1426" s="177">
        <f t="shared" si="134"/>
        <v>5380608.5000000149</v>
      </c>
      <c r="H1426" s="177">
        <f t="shared" si="135"/>
        <v>29248</v>
      </c>
      <c r="I1426" s="354">
        <f t="shared" si="136"/>
        <v>0.93435870495792583</v>
      </c>
      <c r="J1426" s="354">
        <f t="shared" si="137"/>
        <v>0.99411392872516691</v>
      </c>
    </row>
    <row r="1427" spans="1:10" x14ac:dyDescent="0.25">
      <c r="A1427" s="793"/>
      <c r="B1427" s="330">
        <v>1425</v>
      </c>
      <c r="C1427" s="329">
        <v>5699.6</v>
      </c>
      <c r="D1427" s="329">
        <v>42</v>
      </c>
      <c r="E1427" s="176">
        <f t="shared" si="132"/>
        <v>76594962.299999982</v>
      </c>
      <c r="F1427" s="176">
        <f t="shared" si="133"/>
        <v>4939813</v>
      </c>
      <c r="G1427" s="177">
        <f t="shared" si="134"/>
        <v>5374908.9000000209</v>
      </c>
      <c r="H1427" s="177">
        <f t="shared" si="135"/>
        <v>29206</v>
      </c>
      <c r="I1427" s="354">
        <f t="shared" si="136"/>
        <v>0.9344282378230695</v>
      </c>
      <c r="J1427" s="354">
        <f t="shared" si="137"/>
        <v>0.99412238109775797</v>
      </c>
    </row>
    <row r="1428" spans="1:10" x14ac:dyDescent="0.25">
      <c r="A1428" s="793"/>
      <c r="B1428" s="330">
        <v>1426</v>
      </c>
      <c r="C1428" s="329">
        <v>9982.5999999999985</v>
      </c>
      <c r="D1428" s="329">
        <v>77</v>
      </c>
      <c r="E1428" s="176">
        <f t="shared" si="132"/>
        <v>76604944.899999976</v>
      </c>
      <c r="F1428" s="176">
        <f t="shared" si="133"/>
        <v>4939890</v>
      </c>
      <c r="G1428" s="177">
        <f t="shared" si="134"/>
        <v>5364926.3000000268</v>
      </c>
      <c r="H1428" s="177">
        <f t="shared" si="135"/>
        <v>29129</v>
      </c>
      <c r="I1428" s="354">
        <f t="shared" si="136"/>
        <v>0.93455002159378742</v>
      </c>
      <c r="J1428" s="354">
        <f t="shared" si="137"/>
        <v>0.99413787711417489</v>
      </c>
    </row>
    <row r="1429" spans="1:10" x14ac:dyDescent="0.25">
      <c r="A1429" s="793"/>
      <c r="B1429" s="330">
        <v>1427</v>
      </c>
      <c r="C1429" s="329">
        <v>9988.6</v>
      </c>
      <c r="D1429" s="329">
        <v>78</v>
      </c>
      <c r="E1429" s="176">
        <f t="shared" si="132"/>
        <v>76614933.49999997</v>
      </c>
      <c r="F1429" s="176">
        <f t="shared" si="133"/>
        <v>4939968</v>
      </c>
      <c r="G1429" s="177">
        <f t="shared" si="134"/>
        <v>5354937.7000000328</v>
      </c>
      <c r="H1429" s="177">
        <f t="shared" si="135"/>
        <v>29051</v>
      </c>
      <c r="I1429" s="354">
        <f t="shared" si="136"/>
        <v>0.93467187856213163</v>
      </c>
      <c r="J1429" s="354">
        <f t="shared" si="137"/>
        <v>0.99415357437755825</v>
      </c>
    </row>
    <row r="1430" spans="1:10" x14ac:dyDescent="0.25">
      <c r="A1430" s="793"/>
      <c r="B1430" s="330">
        <v>1428</v>
      </c>
      <c r="C1430" s="329">
        <v>15707.100000000004</v>
      </c>
      <c r="D1430" s="329">
        <v>120</v>
      </c>
      <c r="E1430" s="176">
        <f t="shared" si="132"/>
        <v>76630640.599999964</v>
      </c>
      <c r="F1430" s="176">
        <f t="shared" si="133"/>
        <v>4940088</v>
      </c>
      <c r="G1430" s="177">
        <f t="shared" si="134"/>
        <v>5339230.6000000387</v>
      </c>
      <c r="H1430" s="177">
        <f t="shared" si="135"/>
        <v>28931</v>
      </c>
      <c r="I1430" s="354">
        <f t="shared" si="136"/>
        <v>0.93486349896814236</v>
      </c>
      <c r="J1430" s="354">
        <f t="shared" si="137"/>
        <v>0.99417772401353266</v>
      </c>
    </row>
    <row r="1431" spans="1:10" x14ac:dyDescent="0.25">
      <c r="A1431" s="793"/>
      <c r="B1431" s="330">
        <v>1429</v>
      </c>
      <c r="C1431" s="329">
        <v>11431</v>
      </c>
      <c r="D1431" s="329">
        <v>90</v>
      </c>
      <c r="E1431" s="176">
        <f t="shared" si="132"/>
        <v>76642071.599999964</v>
      </c>
      <c r="F1431" s="176">
        <f t="shared" si="133"/>
        <v>4940178</v>
      </c>
      <c r="G1431" s="177">
        <f t="shared" si="134"/>
        <v>5327799.6000000387</v>
      </c>
      <c r="H1431" s="177">
        <f t="shared" si="135"/>
        <v>28841</v>
      </c>
      <c r="I1431" s="354">
        <f t="shared" si="136"/>
        <v>0.93500295264584921</v>
      </c>
      <c r="J1431" s="354">
        <f t="shared" si="137"/>
        <v>0.99419583624051344</v>
      </c>
    </row>
    <row r="1432" spans="1:10" x14ac:dyDescent="0.25">
      <c r="A1432" s="793"/>
      <c r="B1432" s="330">
        <v>1430</v>
      </c>
      <c r="C1432" s="329">
        <v>4290.2000000000007</v>
      </c>
      <c r="D1432" s="329">
        <v>29</v>
      </c>
      <c r="E1432" s="176">
        <f t="shared" si="132"/>
        <v>76646361.799999967</v>
      </c>
      <c r="F1432" s="176">
        <f t="shared" si="133"/>
        <v>4940207</v>
      </c>
      <c r="G1432" s="177">
        <f t="shared" si="134"/>
        <v>5323509.4000000358</v>
      </c>
      <c r="H1432" s="177">
        <f t="shared" si="135"/>
        <v>28812</v>
      </c>
      <c r="I1432" s="354">
        <f t="shared" si="136"/>
        <v>0.93505529138857502</v>
      </c>
      <c r="J1432" s="354">
        <f t="shared" si="137"/>
        <v>0.99420167240254065</v>
      </c>
    </row>
    <row r="1433" spans="1:10" x14ac:dyDescent="0.25">
      <c r="A1433" s="793"/>
      <c r="B1433" s="330">
        <v>1431</v>
      </c>
      <c r="C1433" s="329">
        <v>8585.9</v>
      </c>
      <c r="D1433" s="329">
        <v>66</v>
      </c>
      <c r="E1433" s="176">
        <f t="shared" ref="E1433:E1496" si="138">E1432+C1433</f>
        <v>76654947.699999973</v>
      </c>
      <c r="F1433" s="176">
        <f t="shared" ref="F1433:F1496" si="139">F1432+D1433</f>
        <v>4940273</v>
      </c>
      <c r="G1433" s="177">
        <f t="shared" ref="G1433:G1496" si="140">$E$2452-E1433</f>
        <v>5314923.5000000298</v>
      </c>
      <c r="H1433" s="177">
        <f t="shared" ref="H1433:H1496" si="141">$F$2452-F1433</f>
        <v>28746</v>
      </c>
      <c r="I1433" s="354">
        <f t="shared" si="136"/>
        <v>0.93516003597185071</v>
      </c>
      <c r="J1433" s="354">
        <f t="shared" si="137"/>
        <v>0.99421495470232657</v>
      </c>
    </row>
    <row r="1434" spans="1:10" x14ac:dyDescent="0.25">
      <c r="A1434" s="793"/>
      <c r="B1434" s="330">
        <v>1432</v>
      </c>
      <c r="C1434" s="329">
        <v>8592.2999999999993</v>
      </c>
      <c r="D1434" s="329">
        <v>60</v>
      </c>
      <c r="E1434" s="176">
        <f t="shared" si="138"/>
        <v>76663539.99999997</v>
      </c>
      <c r="F1434" s="176">
        <f t="shared" si="139"/>
        <v>4940333</v>
      </c>
      <c r="G1434" s="177">
        <f t="shared" si="140"/>
        <v>5306331.2000000328</v>
      </c>
      <c r="H1434" s="177">
        <f t="shared" si="141"/>
        <v>28686</v>
      </c>
      <c r="I1434" s="354">
        <f t="shared" si="136"/>
        <v>0.93526485863259434</v>
      </c>
      <c r="J1434" s="354">
        <f t="shared" si="137"/>
        <v>0.99422702952031372</v>
      </c>
    </row>
    <row r="1435" spans="1:10" x14ac:dyDescent="0.25">
      <c r="A1435" s="793"/>
      <c r="B1435" s="330">
        <v>1433</v>
      </c>
      <c r="C1435" s="329">
        <v>4299.3</v>
      </c>
      <c r="D1435" s="329">
        <v>36</v>
      </c>
      <c r="E1435" s="176">
        <f t="shared" si="138"/>
        <v>76667839.299999967</v>
      </c>
      <c r="F1435" s="176">
        <f t="shared" si="139"/>
        <v>4940369</v>
      </c>
      <c r="G1435" s="177">
        <f t="shared" si="140"/>
        <v>5302031.9000000358</v>
      </c>
      <c r="H1435" s="177">
        <f t="shared" si="141"/>
        <v>28650</v>
      </c>
      <c r="I1435" s="354">
        <f t="shared" si="136"/>
        <v>0.93531730839172</v>
      </c>
      <c r="J1435" s="354">
        <f t="shared" si="137"/>
        <v>0.99423427441110612</v>
      </c>
    </row>
    <row r="1436" spans="1:10" x14ac:dyDescent="0.25">
      <c r="A1436" s="793"/>
      <c r="B1436" s="330">
        <v>1434</v>
      </c>
      <c r="C1436" s="329">
        <v>8604</v>
      </c>
      <c r="D1436" s="329">
        <v>61</v>
      </c>
      <c r="E1436" s="176">
        <f t="shared" si="138"/>
        <v>76676443.299999967</v>
      </c>
      <c r="F1436" s="176">
        <f t="shared" si="139"/>
        <v>4940430</v>
      </c>
      <c r="G1436" s="177">
        <f t="shared" si="140"/>
        <v>5293427.9000000358</v>
      </c>
      <c r="H1436" s="177">
        <f t="shared" si="141"/>
        <v>28589</v>
      </c>
      <c r="I1436" s="354">
        <f t="shared" si="136"/>
        <v>0.93542227378783493</v>
      </c>
      <c r="J1436" s="354">
        <f t="shared" si="137"/>
        <v>0.99424655047605981</v>
      </c>
    </row>
    <row r="1437" spans="1:10" x14ac:dyDescent="0.25">
      <c r="A1437" s="793"/>
      <c r="B1437" s="330">
        <v>1435</v>
      </c>
      <c r="C1437" s="329">
        <v>10045.799999999999</v>
      </c>
      <c r="D1437" s="329">
        <v>84</v>
      </c>
      <c r="E1437" s="176">
        <f t="shared" si="138"/>
        <v>76686489.099999964</v>
      </c>
      <c r="F1437" s="176">
        <f t="shared" si="139"/>
        <v>4940514</v>
      </c>
      <c r="G1437" s="177">
        <f t="shared" si="140"/>
        <v>5283382.1000000387</v>
      </c>
      <c r="H1437" s="177">
        <f t="shared" si="141"/>
        <v>28505</v>
      </c>
      <c r="I1437" s="354">
        <f t="shared" si="136"/>
        <v>0.93554482857354981</v>
      </c>
      <c r="J1437" s="354">
        <f t="shared" si="137"/>
        <v>0.99426345522124182</v>
      </c>
    </row>
    <row r="1438" spans="1:10" x14ac:dyDescent="0.25">
      <c r="A1438" s="793"/>
      <c r="B1438" s="330">
        <v>1436</v>
      </c>
      <c r="C1438" s="329">
        <v>5743.5</v>
      </c>
      <c r="D1438" s="329">
        <v>47</v>
      </c>
      <c r="E1438" s="176">
        <f t="shared" si="138"/>
        <v>76692232.599999964</v>
      </c>
      <c r="F1438" s="176">
        <f t="shared" si="139"/>
        <v>4940561</v>
      </c>
      <c r="G1438" s="177">
        <f t="shared" si="140"/>
        <v>5277638.6000000387</v>
      </c>
      <c r="H1438" s="177">
        <f t="shared" si="141"/>
        <v>28458</v>
      </c>
      <c r="I1438" s="354">
        <f t="shared" si="136"/>
        <v>0.93561489700132605</v>
      </c>
      <c r="J1438" s="354">
        <f t="shared" si="137"/>
        <v>0.99427291382866523</v>
      </c>
    </row>
    <row r="1439" spans="1:10" x14ac:dyDescent="0.25">
      <c r="A1439" s="793"/>
      <c r="B1439" s="330">
        <v>1437</v>
      </c>
      <c r="C1439" s="329">
        <v>5747.2999999999993</v>
      </c>
      <c r="D1439" s="329">
        <v>28</v>
      </c>
      <c r="E1439" s="176">
        <f t="shared" si="138"/>
        <v>76697979.899999961</v>
      </c>
      <c r="F1439" s="176">
        <f t="shared" si="139"/>
        <v>4940589</v>
      </c>
      <c r="G1439" s="177">
        <f t="shared" si="140"/>
        <v>5271891.3000000417</v>
      </c>
      <c r="H1439" s="177">
        <f t="shared" si="141"/>
        <v>28430</v>
      </c>
      <c r="I1439" s="354">
        <f t="shared" si="136"/>
        <v>0.93568501178759889</v>
      </c>
      <c r="J1439" s="354">
        <f t="shared" si="137"/>
        <v>0.9942785487437259</v>
      </c>
    </row>
    <row r="1440" spans="1:10" x14ac:dyDescent="0.25">
      <c r="A1440" s="793"/>
      <c r="B1440" s="330">
        <v>1438</v>
      </c>
      <c r="C1440" s="329">
        <v>12940.8</v>
      </c>
      <c r="D1440" s="329">
        <v>108</v>
      </c>
      <c r="E1440" s="176">
        <f t="shared" si="138"/>
        <v>76710920.699999958</v>
      </c>
      <c r="F1440" s="176">
        <f t="shared" si="139"/>
        <v>4940697</v>
      </c>
      <c r="G1440" s="177">
        <f t="shared" si="140"/>
        <v>5258950.5000000447</v>
      </c>
      <c r="H1440" s="177">
        <f t="shared" si="141"/>
        <v>28322</v>
      </c>
      <c r="I1440" s="354">
        <f t="shared" si="136"/>
        <v>0.93584288442800379</v>
      </c>
      <c r="J1440" s="354">
        <f t="shared" si="137"/>
        <v>0.99430028341610288</v>
      </c>
    </row>
    <row r="1441" spans="1:10" x14ac:dyDescent="0.25">
      <c r="A1441" s="793"/>
      <c r="B1441" s="330">
        <v>1439</v>
      </c>
      <c r="C1441" s="329">
        <v>4317.5</v>
      </c>
      <c r="D1441" s="329">
        <v>30</v>
      </c>
      <c r="E1441" s="176">
        <f t="shared" si="138"/>
        <v>76715238.199999958</v>
      </c>
      <c r="F1441" s="176">
        <f t="shared" si="139"/>
        <v>4940727</v>
      </c>
      <c r="G1441" s="177">
        <f t="shared" si="140"/>
        <v>5254633.0000000447</v>
      </c>
      <c r="H1441" s="177">
        <f t="shared" si="141"/>
        <v>28292</v>
      </c>
      <c r="I1441" s="354">
        <f t="shared" si="136"/>
        <v>0.93589555621992915</v>
      </c>
      <c r="J1441" s="354">
        <f t="shared" si="137"/>
        <v>0.99430632082509651</v>
      </c>
    </row>
    <row r="1442" spans="1:10" x14ac:dyDescent="0.25">
      <c r="A1442" s="793"/>
      <c r="B1442" s="330">
        <v>1440</v>
      </c>
      <c r="C1442" s="329">
        <v>17278.700000000004</v>
      </c>
      <c r="D1442" s="329">
        <v>131</v>
      </c>
      <c r="E1442" s="176">
        <f t="shared" si="138"/>
        <v>76732516.899999961</v>
      </c>
      <c r="F1442" s="176">
        <f t="shared" si="139"/>
        <v>4940858</v>
      </c>
      <c r="G1442" s="177">
        <f t="shared" si="140"/>
        <v>5237354.3000000417</v>
      </c>
      <c r="H1442" s="177">
        <f t="shared" si="141"/>
        <v>28161</v>
      </c>
      <c r="I1442" s="354">
        <f t="shared" si="136"/>
        <v>0.93610634952418903</v>
      </c>
      <c r="J1442" s="354">
        <f t="shared" si="137"/>
        <v>0.99433268417770193</v>
      </c>
    </row>
    <row r="1443" spans="1:10" x14ac:dyDescent="0.25">
      <c r="A1443" s="793"/>
      <c r="B1443" s="330">
        <v>1441</v>
      </c>
      <c r="C1443" s="329">
        <v>7204.2000000000007</v>
      </c>
      <c r="D1443" s="329">
        <v>54</v>
      </c>
      <c r="E1443" s="176">
        <f t="shared" si="138"/>
        <v>76739721.099999964</v>
      </c>
      <c r="F1443" s="176">
        <f t="shared" si="139"/>
        <v>4940912</v>
      </c>
      <c r="G1443" s="177">
        <f t="shared" si="140"/>
        <v>5230150.1000000387</v>
      </c>
      <c r="H1443" s="177">
        <f t="shared" si="141"/>
        <v>28107</v>
      </c>
      <c r="I1443" s="354">
        <f t="shared" si="136"/>
        <v>0.93619423791408818</v>
      </c>
      <c r="J1443" s="354">
        <f t="shared" si="137"/>
        <v>0.99434355151389042</v>
      </c>
    </row>
    <row r="1444" spans="1:10" x14ac:dyDescent="0.25">
      <c r="A1444" s="793"/>
      <c r="B1444" s="330">
        <v>1442</v>
      </c>
      <c r="C1444" s="329">
        <v>10093.699999999999</v>
      </c>
      <c r="D1444" s="329">
        <v>69</v>
      </c>
      <c r="E1444" s="176">
        <f t="shared" si="138"/>
        <v>76749814.799999967</v>
      </c>
      <c r="F1444" s="176">
        <f t="shared" si="139"/>
        <v>4940981</v>
      </c>
      <c r="G1444" s="177">
        <f t="shared" si="140"/>
        <v>5220056.4000000358</v>
      </c>
      <c r="H1444" s="177">
        <f t="shared" si="141"/>
        <v>28038</v>
      </c>
      <c r="I1444" s="354">
        <f t="shared" si="136"/>
        <v>0.93631737706085316</v>
      </c>
      <c r="J1444" s="354">
        <f t="shared" si="137"/>
        <v>0.99435743755457562</v>
      </c>
    </row>
    <row r="1445" spans="1:10" x14ac:dyDescent="0.25">
      <c r="A1445" s="793"/>
      <c r="B1445" s="330">
        <v>1444</v>
      </c>
      <c r="C1445" s="329">
        <v>17327.900000000001</v>
      </c>
      <c r="D1445" s="329">
        <v>139</v>
      </c>
      <c r="E1445" s="176">
        <f t="shared" si="138"/>
        <v>76767142.699999973</v>
      </c>
      <c r="F1445" s="176">
        <f t="shared" si="139"/>
        <v>4941120</v>
      </c>
      <c r="G1445" s="177">
        <f t="shared" si="140"/>
        <v>5202728.5000000298</v>
      </c>
      <c r="H1445" s="177">
        <f t="shared" si="141"/>
        <v>27899</v>
      </c>
      <c r="I1445" s="354">
        <f t="shared" si="136"/>
        <v>0.93652877058564865</v>
      </c>
      <c r="J1445" s="354">
        <f t="shared" si="137"/>
        <v>0.99438541088291266</v>
      </c>
    </row>
    <row r="1446" spans="1:10" x14ac:dyDescent="0.25">
      <c r="A1446" s="793"/>
      <c r="B1446" s="330">
        <v>1445</v>
      </c>
      <c r="C1446" s="329">
        <v>5779</v>
      </c>
      <c r="D1446" s="329">
        <v>48</v>
      </c>
      <c r="E1446" s="176">
        <f t="shared" si="138"/>
        <v>76772921.699999973</v>
      </c>
      <c r="F1446" s="176">
        <f t="shared" si="139"/>
        <v>4941168</v>
      </c>
      <c r="G1446" s="177">
        <f t="shared" si="140"/>
        <v>5196949.5000000298</v>
      </c>
      <c r="H1446" s="177">
        <f t="shared" si="141"/>
        <v>27851</v>
      </c>
      <c r="I1446" s="354">
        <f t="shared" si="136"/>
        <v>0.93659927209938043</v>
      </c>
      <c r="J1446" s="354">
        <f t="shared" si="137"/>
        <v>0.99439507073730249</v>
      </c>
    </row>
    <row r="1447" spans="1:10" x14ac:dyDescent="0.25">
      <c r="A1447" s="793"/>
      <c r="B1447" s="330">
        <v>1446</v>
      </c>
      <c r="C1447" s="329">
        <v>7229</v>
      </c>
      <c r="D1447" s="329">
        <v>54</v>
      </c>
      <c r="E1447" s="176">
        <f t="shared" si="138"/>
        <v>76780150.699999973</v>
      </c>
      <c r="F1447" s="176">
        <f t="shared" si="139"/>
        <v>4941222</v>
      </c>
      <c r="G1447" s="177">
        <f t="shared" si="140"/>
        <v>5189720.5000000298</v>
      </c>
      <c r="H1447" s="177">
        <f t="shared" si="141"/>
        <v>27797</v>
      </c>
      <c r="I1447" s="354">
        <f t="shared" si="136"/>
        <v>0.93668746303946826</v>
      </c>
      <c r="J1447" s="354">
        <f t="shared" si="137"/>
        <v>0.99440593807349098</v>
      </c>
    </row>
    <row r="1448" spans="1:10" x14ac:dyDescent="0.25">
      <c r="A1448" s="793"/>
      <c r="B1448" s="330">
        <v>1447</v>
      </c>
      <c r="C1448" s="329">
        <v>7234.7</v>
      </c>
      <c r="D1448" s="329">
        <v>60</v>
      </c>
      <c r="E1448" s="176">
        <f t="shared" si="138"/>
        <v>76787385.399999976</v>
      </c>
      <c r="F1448" s="176">
        <f t="shared" si="139"/>
        <v>4941282</v>
      </c>
      <c r="G1448" s="177">
        <f t="shared" si="140"/>
        <v>5182485.8000000268</v>
      </c>
      <c r="H1448" s="177">
        <f t="shared" si="141"/>
        <v>27737</v>
      </c>
      <c r="I1448" s="354">
        <f t="shared" si="136"/>
        <v>0.93677572351730098</v>
      </c>
      <c r="J1448" s="354">
        <f t="shared" si="137"/>
        <v>0.99441801289147813</v>
      </c>
    </row>
    <row r="1449" spans="1:10" x14ac:dyDescent="0.25">
      <c r="A1449" s="793"/>
      <c r="B1449" s="330">
        <v>1448</v>
      </c>
      <c r="C1449" s="329">
        <v>13030.300000000001</v>
      </c>
      <c r="D1449" s="329">
        <v>102</v>
      </c>
      <c r="E1449" s="176">
        <f t="shared" si="138"/>
        <v>76800415.699999973</v>
      </c>
      <c r="F1449" s="176">
        <f t="shared" si="139"/>
        <v>4941384</v>
      </c>
      <c r="G1449" s="177">
        <f t="shared" si="140"/>
        <v>5169455.5000000298</v>
      </c>
      <c r="H1449" s="177">
        <f t="shared" si="141"/>
        <v>27635</v>
      </c>
      <c r="I1449" s="354">
        <f t="shared" si="136"/>
        <v>0.93693468802229829</v>
      </c>
      <c r="J1449" s="354">
        <f t="shared" si="137"/>
        <v>0.99443854008205645</v>
      </c>
    </row>
    <row r="1450" spans="1:10" x14ac:dyDescent="0.25">
      <c r="A1450" s="793"/>
      <c r="B1450" s="330">
        <v>1449</v>
      </c>
      <c r="C1450" s="329">
        <v>8693.5999999999985</v>
      </c>
      <c r="D1450" s="329">
        <v>72</v>
      </c>
      <c r="E1450" s="176">
        <f t="shared" si="138"/>
        <v>76809109.299999967</v>
      </c>
      <c r="F1450" s="176">
        <f t="shared" si="139"/>
        <v>4941456</v>
      </c>
      <c r="G1450" s="177">
        <f t="shared" si="140"/>
        <v>5160761.9000000358</v>
      </c>
      <c r="H1450" s="177">
        <f t="shared" si="141"/>
        <v>27563</v>
      </c>
      <c r="I1450" s="354">
        <f t="shared" si="136"/>
        <v>0.93704074650296587</v>
      </c>
      <c r="J1450" s="354">
        <f t="shared" si="137"/>
        <v>0.99445302986364115</v>
      </c>
    </row>
    <row r="1451" spans="1:10" x14ac:dyDescent="0.25">
      <c r="A1451" s="793"/>
      <c r="B1451" s="330">
        <v>1450</v>
      </c>
      <c r="C1451" s="329">
        <v>13049.9</v>
      </c>
      <c r="D1451" s="329">
        <v>99</v>
      </c>
      <c r="E1451" s="176">
        <f t="shared" si="138"/>
        <v>76822159.199999973</v>
      </c>
      <c r="F1451" s="176">
        <f t="shared" si="139"/>
        <v>4941555</v>
      </c>
      <c r="G1451" s="177">
        <f t="shared" si="140"/>
        <v>5147712.0000000298</v>
      </c>
      <c r="H1451" s="177">
        <f t="shared" si="141"/>
        <v>27464</v>
      </c>
      <c r="I1451" s="354">
        <f t="shared" si="136"/>
        <v>0.93719995012020918</v>
      </c>
      <c r="J1451" s="354">
        <f t="shared" si="137"/>
        <v>0.99447295331331997</v>
      </c>
    </row>
    <row r="1452" spans="1:10" x14ac:dyDescent="0.25">
      <c r="A1452" s="793"/>
      <c r="B1452" s="330">
        <v>1451</v>
      </c>
      <c r="C1452" s="329">
        <v>7255.5</v>
      </c>
      <c r="D1452" s="329">
        <v>54</v>
      </c>
      <c r="E1452" s="176">
        <f t="shared" si="138"/>
        <v>76829414.699999973</v>
      </c>
      <c r="F1452" s="176">
        <f t="shared" si="139"/>
        <v>4941609</v>
      </c>
      <c r="G1452" s="177">
        <f t="shared" si="140"/>
        <v>5140456.5000000298</v>
      </c>
      <c r="H1452" s="177">
        <f t="shared" si="141"/>
        <v>27410</v>
      </c>
      <c r="I1452" s="354">
        <f t="shared" si="136"/>
        <v>0.93728846434981306</v>
      </c>
      <c r="J1452" s="354">
        <f t="shared" si="137"/>
        <v>0.99448382064950847</v>
      </c>
    </row>
    <row r="1453" spans="1:10" x14ac:dyDescent="0.25">
      <c r="A1453" s="793"/>
      <c r="B1453" s="330">
        <v>1452</v>
      </c>
      <c r="C1453" s="329">
        <v>8710.2000000000007</v>
      </c>
      <c r="D1453" s="329">
        <v>72</v>
      </c>
      <c r="E1453" s="176">
        <f t="shared" si="138"/>
        <v>76838124.899999976</v>
      </c>
      <c r="F1453" s="176">
        <f t="shared" si="139"/>
        <v>4941681</v>
      </c>
      <c r="G1453" s="177">
        <f t="shared" si="140"/>
        <v>5131746.3000000268</v>
      </c>
      <c r="H1453" s="177">
        <f t="shared" si="141"/>
        <v>27338</v>
      </c>
      <c r="I1453" s="354">
        <f t="shared" si="136"/>
        <v>0.93739472534391355</v>
      </c>
      <c r="J1453" s="354">
        <f t="shared" si="137"/>
        <v>0.99449831043109316</v>
      </c>
    </row>
    <row r="1454" spans="1:10" x14ac:dyDescent="0.25">
      <c r="A1454" s="793"/>
      <c r="B1454" s="330">
        <v>1453</v>
      </c>
      <c r="C1454" s="329">
        <v>13075.6</v>
      </c>
      <c r="D1454" s="329">
        <v>102</v>
      </c>
      <c r="E1454" s="176">
        <f t="shared" si="138"/>
        <v>76851200.49999997</v>
      </c>
      <c r="F1454" s="176">
        <f t="shared" si="139"/>
        <v>4941783</v>
      </c>
      <c r="G1454" s="177">
        <f t="shared" si="140"/>
        <v>5118670.7000000328</v>
      </c>
      <c r="H1454" s="177">
        <f t="shared" si="141"/>
        <v>27236</v>
      </c>
      <c r="I1454" s="354">
        <f t="shared" si="136"/>
        <v>0.9375542424909894</v>
      </c>
      <c r="J1454" s="354">
        <f t="shared" si="137"/>
        <v>0.99451883762167137</v>
      </c>
    </row>
    <row r="1455" spans="1:10" x14ac:dyDescent="0.25">
      <c r="A1455" s="793"/>
      <c r="B1455" s="330">
        <v>1454</v>
      </c>
      <c r="C1455" s="329">
        <v>8724.4999999999982</v>
      </c>
      <c r="D1455" s="329">
        <v>66</v>
      </c>
      <c r="E1455" s="176">
        <f t="shared" si="138"/>
        <v>76859924.99999997</v>
      </c>
      <c r="F1455" s="176">
        <f t="shared" si="139"/>
        <v>4941849</v>
      </c>
      <c r="G1455" s="177">
        <f t="shared" si="140"/>
        <v>5109946.2000000328</v>
      </c>
      <c r="H1455" s="177">
        <f t="shared" si="141"/>
        <v>27170</v>
      </c>
      <c r="I1455" s="354">
        <f t="shared" si="136"/>
        <v>0.93766067793943253</v>
      </c>
      <c r="J1455" s="354">
        <f t="shared" si="137"/>
        <v>0.99453211992145729</v>
      </c>
    </row>
    <row r="1456" spans="1:10" x14ac:dyDescent="0.25">
      <c r="A1456" s="793"/>
      <c r="B1456" s="330">
        <v>1455</v>
      </c>
      <c r="C1456" s="329">
        <v>8729.7000000000007</v>
      </c>
      <c r="D1456" s="329">
        <v>66</v>
      </c>
      <c r="E1456" s="176">
        <f t="shared" si="138"/>
        <v>76868654.699999973</v>
      </c>
      <c r="F1456" s="176">
        <f t="shared" si="139"/>
        <v>4941915</v>
      </c>
      <c r="G1456" s="177">
        <f t="shared" si="140"/>
        <v>5101216.5000000298</v>
      </c>
      <c r="H1456" s="177">
        <f t="shared" si="141"/>
        <v>27104</v>
      </c>
      <c r="I1456" s="354">
        <f t="shared" si="136"/>
        <v>0.93776717682581856</v>
      </c>
      <c r="J1456" s="354">
        <f t="shared" si="137"/>
        <v>0.99454540222124321</v>
      </c>
    </row>
    <row r="1457" spans="1:10" x14ac:dyDescent="0.25">
      <c r="A1457" s="793"/>
      <c r="B1457" s="330">
        <v>1456</v>
      </c>
      <c r="C1457" s="329">
        <v>11648.999999999998</v>
      </c>
      <c r="D1457" s="329">
        <v>96</v>
      </c>
      <c r="E1457" s="176">
        <f t="shared" si="138"/>
        <v>76880303.699999973</v>
      </c>
      <c r="F1457" s="176">
        <f t="shared" si="139"/>
        <v>4942011</v>
      </c>
      <c r="G1457" s="177">
        <f t="shared" si="140"/>
        <v>5089567.5000000298</v>
      </c>
      <c r="H1457" s="177">
        <f t="shared" si="141"/>
        <v>27008</v>
      </c>
      <c r="I1457" s="354">
        <f t="shared" si="136"/>
        <v>0.93790929001728096</v>
      </c>
      <c r="J1457" s="354">
        <f t="shared" si="137"/>
        <v>0.99456472193002277</v>
      </c>
    </row>
    <row r="1458" spans="1:10" x14ac:dyDescent="0.25">
      <c r="A1458" s="793"/>
      <c r="B1458" s="330">
        <v>1457</v>
      </c>
      <c r="C1458" s="329">
        <v>10198</v>
      </c>
      <c r="D1458" s="329">
        <v>78</v>
      </c>
      <c r="E1458" s="176">
        <f t="shared" si="138"/>
        <v>76890501.699999973</v>
      </c>
      <c r="F1458" s="176">
        <f t="shared" si="139"/>
        <v>4942089</v>
      </c>
      <c r="G1458" s="177">
        <f t="shared" si="140"/>
        <v>5079369.5000000298</v>
      </c>
      <c r="H1458" s="177">
        <f t="shared" si="141"/>
        <v>26930</v>
      </c>
      <c r="I1458" s="354">
        <f t="shared" si="136"/>
        <v>0.9380337015827831</v>
      </c>
      <c r="J1458" s="354">
        <f t="shared" si="137"/>
        <v>0.99458041919340623</v>
      </c>
    </row>
    <row r="1459" spans="1:10" x14ac:dyDescent="0.25">
      <c r="A1459" s="793"/>
      <c r="B1459" s="330">
        <v>1458</v>
      </c>
      <c r="C1459" s="329">
        <v>13119.7</v>
      </c>
      <c r="D1459" s="329">
        <v>90</v>
      </c>
      <c r="E1459" s="176">
        <f t="shared" si="138"/>
        <v>76903621.399999976</v>
      </c>
      <c r="F1459" s="176">
        <f t="shared" si="139"/>
        <v>4942179</v>
      </c>
      <c r="G1459" s="177">
        <f t="shared" si="140"/>
        <v>5066249.8000000268</v>
      </c>
      <c r="H1459" s="177">
        <f t="shared" si="141"/>
        <v>26840</v>
      </c>
      <c r="I1459" s="354">
        <f t="shared" si="136"/>
        <v>0.93819375673241234</v>
      </c>
      <c r="J1459" s="354">
        <f t="shared" si="137"/>
        <v>0.99459853142038701</v>
      </c>
    </row>
    <row r="1460" spans="1:10" x14ac:dyDescent="0.25">
      <c r="A1460" s="793"/>
      <c r="B1460" s="330">
        <v>1459</v>
      </c>
      <c r="C1460" s="329">
        <v>7295.5</v>
      </c>
      <c r="D1460" s="329">
        <v>54</v>
      </c>
      <c r="E1460" s="176">
        <f t="shared" si="138"/>
        <v>76910916.899999976</v>
      </c>
      <c r="F1460" s="176">
        <f t="shared" si="139"/>
        <v>4942233</v>
      </c>
      <c r="G1460" s="177">
        <f t="shared" si="140"/>
        <v>5058954.3000000268</v>
      </c>
      <c r="H1460" s="177">
        <f t="shared" si="141"/>
        <v>26786</v>
      </c>
      <c r="I1460" s="354">
        <f t="shared" si="136"/>
        <v>0.93828275894619162</v>
      </c>
      <c r="J1460" s="354">
        <f t="shared" si="137"/>
        <v>0.9946093987565755</v>
      </c>
    </row>
    <row r="1461" spans="1:10" x14ac:dyDescent="0.25">
      <c r="A1461" s="793"/>
      <c r="B1461" s="330">
        <v>1460</v>
      </c>
      <c r="C1461" s="329">
        <v>11680.4</v>
      </c>
      <c r="D1461" s="329">
        <v>84</v>
      </c>
      <c r="E1461" s="176">
        <f t="shared" si="138"/>
        <v>76922597.299999982</v>
      </c>
      <c r="F1461" s="176">
        <f t="shared" si="139"/>
        <v>4942317</v>
      </c>
      <c r="G1461" s="177">
        <f t="shared" si="140"/>
        <v>5047273.9000000209</v>
      </c>
      <c r="H1461" s="177">
        <f t="shared" si="141"/>
        <v>26702</v>
      </c>
      <c r="I1461" s="354">
        <f t="shared" si="136"/>
        <v>0.93842525520523179</v>
      </c>
      <c r="J1461" s="354">
        <f t="shared" si="137"/>
        <v>0.99462630350175762</v>
      </c>
    </row>
    <row r="1462" spans="1:10" x14ac:dyDescent="0.25">
      <c r="A1462" s="793"/>
      <c r="B1462" s="330">
        <v>1461</v>
      </c>
      <c r="C1462" s="329">
        <v>5844</v>
      </c>
      <c r="D1462" s="329">
        <v>41</v>
      </c>
      <c r="E1462" s="176">
        <f t="shared" si="138"/>
        <v>76928441.299999982</v>
      </c>
      <c r="F1462" s="176">
        <f t="shared" si="139"/>
        <v>4942358</v>
      </c>
      <c r="G1462" s="177">
        <f t="shared" si="140"/>
        <v>5041429.9000000209</v>
      </c>
      <c r="H1462" s="177">
        <f t="shared" si="141"/>
        <v>26661</v>
      </c>
      <c r="I1462" s="354">
        <f t="shared" si="136"/>
        <v>0.93849654969324847</v>
      </c>
      <c r="J1462" s="354">
        <f t="shared" si="137"/>
        <v>0.99463455462738215</v>
      </c>
    </row>
    <row r="1463" spans="1:10" x14ac:dyDescent="0.25">
      <c r="A1463" s="793"/>
      <c r="B1463" s="330">
        <v>1462</v>
      </c>
      <c r="C1463" s="329">
        <v>8770.4</v>
      </c>
      <c r="D1463" s="329">
        <v>60</v>
      </c>
      <c r="E1463" s="176">
        <f t="shared" si="138"/>
        <v>76937211.699999988</v>
      </c>
      <c r="F1463" s="176">
        <f t="shared" si="139"/>
        <v>4942418</v>
      </c>
      <c r="G1463" s="177">
        <f t="shared" si="140"/>
        <v>5032659.5000000149</v>
      </c>
      <c r="H1463" s="177">
        <f t="shared" si="141"/>
        <v>26601</v>
      </c>
      <c r="I1463" s="354">
        <f t="shared" si="136"/>
        <v>0.93860354510353294</v>
      </c>
      <c r="J1463" s="354">
        <f t="shared" si="137"/>
        <v>0.99464662944536941</v>
      </c>
    </row>
    <row r="1464" spans="1:10" x14ac:dyDescent="0.25">
      <c r="A1464" s="793"/>
      <c r="B1464" s="330">
        <v>1463</v>
      </c>
      <c r="C1464" s="329">
        <v>8777</v>
      </c>
      <c r="D1464" s="329">
        <v>66</v>
      </c>
      <c r="E1464" s="176">
        <f t="shared" si="138"/>
        <v>76945988.699999988</v>
      </c>
      <c r="F1464" s="176">
        <f t="shared" si="139"/>
        <v>4942484</v>
      </c>
      <c r="G1464" s="177">
        <f t="shared" si="140"/>
        <v>5023882.5000000149</v>
      </c>
      <c r="H1464" s="177">
        <f t="shared" si="141"/>
        <v>26535</v>
      </c>
      <c r="I1464" s="354">
        <f t="shared" si="136"/>
        <v>0.93871062103120617</v>
      </c>
      <c r="J1464" s="354">
        <f t="shared" si="137"/>
        <v>0.99465991174515533</v>
      </c>
    </row>
    <row r="1465" spans="1:10" x14ac:dyDescent="0.25">
      <c r="A1465" s="793"/>
      <c r="B1465" s="330">
        <v>1464</v>
      </c>
      <c r="C1465" s="329">
        <v>11711.100000000002</v>
      </c>
      <c r="D1465" s="329">
        <v>77</v>
      </c>
      <c r="E1465" s="176">
        <f t="shared" si="138"/>
        <v>76957699.799999982</v>
      </c>
      <c r="F1465" s="176">
        <f t="shared" si="139"/>
        <v>4942561</v>
      </c>
      <c r="G1465" s="177">
        <f t="shared" si="140"/>
        <v>5012171.4000000209</v>
      </c>
      <c r="H1465" s="177">
        <f t="shared" si="141"/>
        <v>26458</v>
      </c>
      <c r="I1465" s="354">
        <f t="shared" si="136"/>
        <v>0.93885349181810085</v>
      </c>
      <c r="J1465" s="354">
        <f t="shared" si="137"/>
        <v>0.99467540776157226</v>
      </c>
    </row>
    <row r="1466" spans="1:10" x14ac:dyDescent="0.25">
      <c r="A1466" s="793"/>
      <c r="B1466" s="330">
        <v>1465</v>
      </c>
      <c r="C1466" s="329">
        <v>7323.5</v>
      </c>
      <c r="D1466" s="329">
        <v>60</v>
      </c>
      <c r="E1466" s="176">
        <f t="shared" si="138"/>
        <v>76965023.299999982</v>
      </c>
      <c r="F1466" s="176">
        <f t="shared" si="139"/>
        <v>4942621</v>
      </c>
      <c r="G1466" s="177">
        <f t="shared" si="140"/>
        <v>5004847.9000000209</v>
      </c>
      <c r="H1466" s="177">
        <f t="shared" si="141"/>
        <v>26398</v>
      </c>
      <c r="I1466" s="354">
        <f t="shared" si="136"/>
        <v>0.93894283562080283</v>
      </c>
      <c r="J1466" s="354">
        <f t="shared" si="137"/>
        <v>0.99468748257955941</v>
      </c>
    </row>
    <row r="1467" spans="1:10" x14ac:dyDescent="0.25">
      <c r="A1467" s="793"/>
      <c r="B1467" s="330">
        <v>1466</v>
      </c>
      <c r="C1467" s="329">
        <v>14658</v>
      </c>
      <c r="D1467" s="329">
        <v>108</v>
      </c>
      <c r="E1467" s="176">
        <f t="shared" si="138"/>
        <v>76979681.299999982</v>
      </c>
      <c r="F1467" s="176">
        <f t="shared" si="139"/>
        <v>4942729</v>
      </c>
      <c r="G1467" s="177">
        <f t="shared" si="140"/>
        <v>4990189.9000000209</v>
      </c>
      <c r="H1467" s="177">
        <f t="shared" si="141"/>
        <v>26290</v>
      </c>
      <c r="I1467" s="354">
        <f t="shared" si="136"/>
        <v>0.93912165742185505</v>
      </c>
      <c r="J1467" s="354">
        <f t="shared" si="137"/>
        <v>0.9947092172519364</v>
      </c>
    </row>
    <row r="1468" spans="1:10" x14ac:dyDescent="0.25">
      <c r="A1468" s="793"/>
      <c r="B1468" s="330">
        <v>1467</v>
      </c>
      <c r="C1468" s="329">
        <v>10269.5</v>
      </c>
      <c r="D1468" s="329">
        <v>78</v>
      </c>
      <c r="E1468" s="176">
        <f t="shared" si="138"/>
        <v>76989950.799999982</v>
      </c>
      <c r="F1468" s="176">
        <f t="shared" si="139"/>
        <v>4942807</v>
      </c>
      <c r="G1468" s="177">
        <f t="shared" si="140"/>
        <v>4979920.4000000209</v>
      </c>
      <c r="H1468" s="177">
        <f t="shared" si="141"/>
        <v>26212</v>
      </c>
      <c r="I1468" s="354">
        <f t="shared" si="136"/>
        <v>0.9392469412590706</v>
      </c>
      <c r="J1468" s="354">
        <f t="shared" si="137"/>
        <v>0.99472491451531986</v>
      </c>
    </row>
    <row r="1469" spans="1:10" x14ac:dyDescent="0.25">
      <c r="A1469" s="793"/>
      <c r="B1469" s="330">
        <v>1468</v>
      </c>
      <c r="C1469" s="329">
        <v>5872.5</v>
      </c>
      <c r="D1469" s="329">
        <v>44</v>
      </c>
      <c r="E1469" s="176">
        <f t="shared" si="138"/>
        <v>76995823.299999982</v>
      </c>
      <c r="F1469" s="176">
        <f t="shared" si="139"/>
        <v>4942851</v>
      </c>
      <c r="G1469" s="177">
        <f t="shared" si="140"/>
        <v>4974047.9000000209</v>
      </c>
      <c r="H1469" s="177">
        <f t="shared" si="141"/>
        <v>26168</v>
      </c>
      <c r="I1469" s="354">
        <f t="shared" si="136"/>
        <v>0.9393185834358122</v>
      </c>
      <c r="J1469" s="354">
        <f t="shared" si="137"/>
        <v>0.99473376938184377</v>
      </c>
    </row>
    <row r="1470" spans="1:10" x14ac:dyDescent="0.25">
      <c r="A1470" s="793"/>
      <c r="B1470" s="330">
        <v>1469</v>
      </c>
      <c r="C1470" s="329">
        <v>13219.800000000001</v>
      </c>
      <c r="D1470" s="329">
        <v>101</v>
      </c>
      <c r="E1470" s="176">
        <f t="shared" si="138"/>
        <v>77009043.099999979</v>
      </c>
      <c r="F1470" s="176">
        <f t="shared" si="139"/>
        <v>4942952</v>
      </c>
      <c r="G1470" s="177">
        <f t="shared" si="140"/>
        <v>4960828.1000000238</v>
      </c>
      <c r="H1470" s="177">
        <f t="shared" si="141"/>
        <v>26067</v>
      </c>
      <c r="I1470" s="354">
        <f t="shared" si="136"/>
        <v>0.93947985976584014</v>
      </c>
      <c r="J1470" s="354">
        <f t="shared" si="137"/>
        <v>0.99475409532545556</v>
      </c>
    </row>
    <row r="1471" spans="1:10" x14ac:dyDescent="0.25">
      <c r="A1471" s="793"/>
      <c r="B1471" s="330">
        <v>1470</v>
      </c>
      <c r="C1471" s="329">
        <v>10289.4</v>
      </c>
      <c r="D1471" s="329">
        <v>84</v>
      </c>
      <c r="E1471" s="176">
        <f t="shared" si="138"/>
        <v>77019332.499999985</v>
      </c>
      <c r="F1471" s="176">
        <f t="shared" si="139"/>
        <v>4943036</v>
      </c>
      <c r="G1471" s="177">
        <f t="shared" si="140"/>
        <v>4950538.7000000179</v>
      </c>
      <c r="H1471" s="177">
        <f t="shared" si="141"/>
        <v>25983</v>
      </c>
      <c r="I1471" s="354">
        <f t="shared" si="136"/>
        <v>0.93960538637518298</v>
      </c>
      <c r="J1471" s="354">
        <f t="shared" si="137"/>
        <v>0.99477100007063768</v>
      </c>
    </row>
    <row r="1472" spans="1:10" x14ac:dyDescent="0.25">
      <c r="A1472" s="793"/>
      <c r="B1472" s="330">
        <v>1471</v>
      </c>
      <c r="C1472" s="329">
        <v>11767.2</v>
      </c>
      <c r="D1472" s="329">
        <v>78</v>
      </c>
      <c r="E1472" s="176">
        <f t="shared" si="138"/>
        <v>77031099.699999988</v>
      </c>
      <c r="F1472" s="176">
        <f t="shared" si="139"/>
        <v>4943114</v>
      </c>
      <c r="G1472" s="177">
        <f t="shared" si="140"/>
        <v>4938771.5000000149</v>
      </c>
      <c r="H1472" s="177">
        <f t="shared" si="141"/>
        <v>25905</v>
      </c>
      <c r="I1472" s="354">
        <f t="shared" si="136"/>
        <v>0.93974894155988364</v>
      </c>
      <c r="J1472" s="354">
        <f t="shared" si="137"/>
        <v>0.99478669733402103</v>
      </c>
    </row>
    <row r="1473" spans="1:10" x14ac:dyDescent="0.25">
      <c r="A1473" s="793"/>
      <c r="B1473" s="330">
        <v>1472</v>
      </c>
      <c r="C1473" s="329">
        <v>8830.5</v>
      </c>
      <c r="D1473" s="329">
        <v>66</v>
      </c>
      <c r="E1473" s="176">
        <f t="shared" si="138"/>
        <v>77039930.199999988</v>
      </c>
      <c r="F1473" s="176">
        <f t="shared" si="139"/>
        <v>4943180</v>
      </c>
      <c r="G1473" s="177">
        <f t="shared" si="140"/>
        <v>4929941.0000000149</v>
      </c>
      <c r="H1473" s="177">
        <f t="shared" si="141"/>
        <v>25839</v>
      </c>
      <c r="I1473" s="354">
        <f t="shared" si="136"/>
        <v>0.93985667016639141</v>
      </c>
      <c r="J1473" s="354">
        <f t="shared" si="137"/>
        <v>0.99479997963380695</v>
      </c>
    </row>
    <row r="1474" spans="1:10" x14ac:dyDescent="0.25">
      <c r="A1474" s="793"/>
      <c r="B1474" s="330">
        <v>1473</v>
      </c>
      <c r="C1474" s="329">
        <v>5891</v>
      </c>
      <c r="D1474" s="329">
        <v>42</v>
      </c>
      <c r="E1474" s="176">
        <f t="shared" si="138"/>
        <v>77045821.199999988</v>
      </c>
      <c r="F1474" s="176">
        <f t="shared" si="139"/>
        <v>4943222</v>
      </c>
      <c r="G1474" s="177">
        <f t="shared" si="140"/>
        <v>4924050.0000000149</v>
      </c>
      <c r="H1474" s="177">
        <f t="shared" si="141"/>
        <v>25797</v>
      </c>
      <c r="I1474" s="354">
        <f t="shared" si="136"/>
        <v>0.93992853803581411</v>
      </c>
      <c r="J1474" s="354">
        <f t="shared" si="137"/>
        <v>0.99480843200639801</v>
      </c>
    </row>
    <row r="1475" spans="1:10" x14ac:dyDescent="0.25">
      <c r="A1475" s="793"/>
      <c r="B1475" s="330">
        <v>1474</v>
      </c>
      <c r="C1475" s="329">
        <v>2947.9</v>
      </c>
      <c r="D1475" s="329">
        <v>18</v>
      </c>
      <c r="E1475" s="176">
        <f t="shared" si="138"/>
        <v>77048769.099999994</v>
      </c>
      <c r="F1475" s="176">
        <f t="shared" si="139"/>
        <v>4943240</v>
      </c>
      <c r="G1475" s="177">
        <f t="shared" si="140"/>
        <v>4921102.1000000089</v>
      </c>
      <c r="H1475" s="177">
        <f t="shared" si="141"/>
        <v>25779</v>
      </c>
      <c r="I1475" s="354">
        <f t="shared" ref="I1475:I1538" si="142">E1475/$E$2452</f>
        <v>0.93996450124957609</v>
      </c>
      <c r="J1475" s="354">
        <f t="shared" ref="J1475:J1538" si="143">F1475/$F$2452</f>
        <v>0.99481205445179421</v>
      </c>
    </row>
    <row r="1476" spans="1:10" x14ac:dyDescent="0.25">
      <c r="A1476" s="793"/>
      <c r="B1476" s="330">
        <v>1475</v>
      </c>
      <c r="C1476" s="329">
        <v>8850.2999999999993</v>
      </c>
      <c r="D1476" s="329">
        <v>66</v>
      </c>
      <c r="E1476" s="176">
        <f t="shared" si="138"/>
        <v>77057619.399999991</v>
      </c>
      <c r="F1476" s="176">
        <f t="shared" si="139"/>
        <v>4943306</v>
      </c>
      <c r="G1476" s="177">
        <f t="shared" si="140"/>
        <v>4912251.8000000119</v>
      </c>
      <c r="H1476" s="177">
        <f t="shared" si="141"/>
        <v>25713</v>
      </c>
      <c r="I1476" s="354">
        <f t="shared" si="142"/>
        <v>0.94007247140825068</v>
      </c>
      <c r="J1476" s="354">
        <f t="shared" si="143"/>
        <v>0.99482533675158014</v>
      </c>
    </row>
    <row r="1477" spans="1:10" x14ac:dyDescent="0.25">
      <c r="A1477" s="793"/>
      <c r="B1477" s="330">
        <v>1476</v>
      </c>
      <c r="C1477" s="329">
        <v>7378.7000000000007</v>
      </c>
      <c r="D1477" s="329">
        <v>54</v>
      </c>
      <c r="E1477" s="176">
        <f t="shared" si="138"/>
        <v>77064998.099999994</v>
      </c>
      <c r="F1477" s="176">
        <f t="shared" si="139"/>
        <v>4943360</v>
      </c>
      <c r="G1477" s="177">
        <f t="shared" si="140"/>
        <v>4904873.1000000089</v>
      </c>
      <c r="H1477" s="177">
        <f t="shared" si="141"/>
        <v>25659</v>
      </c>
      <c r="I1477" s="354">
        <f t="shared" si="142"/>
        <v>0.94016248862911467</v>
      </c>
      <c r="J1477" s="354">
        <f t="shared" si="143"/>
        <v>0.99483620408776863</v>
      </c>
    </row>
    <row r="1478" spans="1:10" x14ac:dyDescent="0.25">
      <c r="A1478" s="793"/>
      <c r="B1478" s="330">
        <v>1477</v>
      </c>
      <c r="C1478" s="329">
        <v>10339.1</v>
      </c>
      <c r="D1478" s="329">
        <v>84</v>
      </c>
      <c r="E1478" s="176">
        <f t="shared" si="138"/>
        <v>77075337.199999988</v>
      </c>
      <c r="F1478" s="176">
        <f t="shared" si="139"/>
        <v>4943444</v>
      </c>
      <c r="G1478" s="177">
        <f t="shared" si="140"/>
        <v>4894534.0000000149</v>
      </c>
      <c r="H1478" s="177">
        <f t="shared" si="141"/>
        <v>25575</v>
      </c>
      <c r="I1478" s="354">
        <f t="shared" si="142"/>
        <v>0.94028862155879522</v>
      </c>
      <c r="J1478" s="354">
        <f t="shared" si="143"/>
        <v>0.99485310883295075</v>
      </c>
    </row>
    <row r="1479" spans="1:10" x14ac:dyDescent="0.25">
      <c r="A1479" s="793"/>
      <c r="B1479" s="330">
        <v>1478</v>
      </c>
      <c r="C1479" s="329">
        <v>11823.000000000002</v>
      </c>
      <c r="D1479" s="329">
        <v>84</v>
      </c>
      <c r="E1479" s="176">
        <f t="shared" si="138"/>
        <v>77087160.199999988</v>
      </c>
      <c r="F1479" s="176">
        <f t="shared" si="139"/>
        <v>4943528</v>
      </c>
      <c r="G1479" s="177">
        <f t="shared" si="140"/>
        <v>4882711.0000000149</v>
      </c>
      <c r="H1479" s="177">
        <f t="shared" si="141"/>
        <v>25491</v>
      </c>
      <c r="I1479" s="354">
        <f t="shared" si="142"/>
        <v>0.94043285748142036</v>
      </c>
      <c r="J1479" s="354">
        <f t="shared" si="143"/>
        <v>0.99487001357813287</v>
      </c>
    </row>
    <row r="1480" spans="1:10" x14ac:dyDescent="0.25">
      <c r="A1480" s="793"/>
      <c r="B1480" s="330">
        <v>1479</v>
      </c>
      <c r="C1480" s="329">
        <v>7394</v>
      </c>
      <c r="D1480" s="329">
        <v>54</v>
      </c>
      <c r="E1480" s="176">
        <f t="shared" si="138"/>
        <v>77094554.199999988</v>
      </c>
      <c r="F1480" s="176">
        <f t="shared" si="139"/>
        <v>4943582</v>
      </c>
      <c r="G1480" s="177">
        <f t="shared" si="140"/>
        <v>4875317.0000000149</v>
      </c>
      <c r="H1480" s="177">
        <f t="shared" si="141"/>
        <v>25437</v>
      </c>
      <c r="I1480" s="354">
        <f t="shared" si="142"/>
        <v>0.94052306135623143</v>
      </c>
      <c r="J1480" s="354">
        <f t="shared" si="143"/>
        <v>0.99488088091432136</v>
      </c>
    </row>
    <row r="1481" spans="1:10" x14ac:dyDescent="0.25">
      <c r="A1481" s="793"/>
      <c r="B1481" s="330">
        <v>1480</v>
      </c>
      <c r="C1481" s="329">
        <v>11837.4</v>
      </c>
      <c r="D1481" s="329">
        <v>96</v>
      </c>
      <c r="E1481" s="176">
        <f t="shared" si="138"/>
        <v>77106391.599999994</v>
      </c>
      <c r="F1481" s="176">
        <f t="shared" si="139"/>
        <v>4943678</v>
      </c>
      <c r="G1481" s="177">
        <f t="shared" si="140"/>
        <v>4863479.6000000089</v>
      </c>
      <c r="H1481" s="177">
        <f t="shared" si="141"/>
        <v>25341</v>
      </c>
      <c r="I1481" s="354">
        <f t="shared" si="142"/>
        <v>0.94066747295315978</v>
      </c>
      <c r="J1481" s="354">
        <f t="shared" si="143"/>
        <v>0.99490020062310081</v>
      </c>
    </row>
    <row r="1482" spans="1:10" x14ac:dyDescent="0.25">
      <c r="A1482" s="793"/>
      <c r="B1482" s="330">
        <v>1481</v>
      </c>
      <c r="C1482" s="329">
        <v>4442.6000000000004</v>
      </c>
      <c r="D1482" s="329">
        <v>36</v>
      </c>
      <c r="E1482" s="176">
        <f t="shared" si="138"/>
        <v>77110834.199999988</v>
      </c>
      <c r="F1482" s="176">
        <f t="shared" si="139"/>
        <v>4943714</v>
      </c>
      <c r="G1482" s="177">
        <f t="shared" si="140"/>
        <v>4859037.0000000149</v>
      </c>
      <c r="H1482" s="177">
        <f t="shared" si="141"/>
        <v>25305</v>
      </c>
      <c r="I1482" s="354">
        <f t="shared" si="142"/>
        <v>0.94072167091559356</v>
      </c>
      <c r="J1482" s="354">
        <f t="shared" si="143"/>
        <v>0.99490744551389321</v>
      </c>
    </row>
    <row r="1483" spans="1:10" x14ac:dyDescent="0.25">
      <c r="A1483" s="793"/>
      <c r="B1483" s="330">
        <v>1482</v>
      </c>
      <c r="C1483" s="329">
        <v>8890.7999999999993</v>
      </c>
      <c r="D1483" s="329">
        <v>66</v>
      </c>
      <c r="E1483" s="176">
        <f t="shared" si="138"/>
        <v>77119724.999999985</v>
      </c>
      <c r="F1483" s="176">
        <f t="shared" si="139"/>
        <v>4943780</v>
      </c>
      <c r="G1483" s="177">
        <f t="shared" si="140"/>
        <v>4850146.2000000179</v>
      </c>
      <c r="H1483" s="177">
        <f t="shared" si="141"/>
        <v>25239</v>
      </c>
      <c r="I1483" s="354">
        <f t="shared" si="142"/>
        <v>0.94083013515824554</v>
      </c>
      <c r="J1483" s="354">
        <f t="shared" si="143"/>
        <v>0.99492072781367913</v>
      </c>
    </row>
    <row r="1484" spans="1:10" x14ac:dyDescent="0.25">
      <c r="A1484" s="793"/>
      <c r="B1484" s="330">
        <v>1483</v>
      </c>
      <c r="C1484" s="329">
        <v>7415.6</v>
      </c>
      <c r="D1484" s="329">
        <v>60</v>
      </c>
      <c r="E1484" s="176">
        <f t="shared" si="138"/>
        <v>77127140.599999979</v>
      </c>
      <c r="F1484" s="176">
        <f t="shared" si="139"/>
        <v>4943840</v>
      </c>
      <c r="G1484" s="177">
        <f t="shared" si="140"/>
        <v>4842730.6000000238</v>
      </c>
      <c r="H1484" s="177">
        <f t="shared" si="141"/>
        <v>25179</v>
      </c>
      <c r="I1484" s="354">
        <f t="shared" si="142"/>
        <v>0.94092060254451126</v>
      </c>
      <c r="J1484" s="354">
        <f t="shared" si="143"/>
        <v>0.99493280263166628</v>
      </c>
    </row>
    <row r="1485" spans="1:10" x14ac:dyDescent="0.25">
      <c r="A1485" s="793"/>
      <c r="B1485" s="330">
        <v>1484</v>
      </c>
      <c r="C1485" s="329">
        <v>4452</v>
      </c>
      <c r="D1485" s="329">
        <v>34</v>
      </c>
      <c r="E1485" s="176">
        <f t="shared" si="138"/>
        <v>77131592.599999979</v>
      </c>
      <c r="F1485" s="176">
        <f t="shared" si="139"/>
        <v>4943874</v>
      </c>
      <c r="G1485" s="177">
        <f t="shared" si="140"/>
        <v>4838278.6000000238</v>
      </c>
      <c r="H1485" s="177">
        <f t="shared" si="141"/>
        <v>25145</v>
      </c>
      <c r="I1485" s="354">
        <f t="shared" si="142"/>
        <v>0.94097491518322618</v>
      </c>
      <c r="J1485" s="354">
        <f t="shared" si="143"/>
        <v>0.99493964502852572</v>
      </c>
    </row>
    <row r="1486" spans="1:10" x14ac:dyDescent="0.25">
      <c r="A1486" s="793"/>
      <c r="B1486" s="330">
        <v>1485</v>
      </c>
      <c r="C1486" s="329">
        <v>14847.5</v>
      </c>
      <c r="D1486" s="329">
        <v>114</v>
      </c>
      <c r="E1486" s="176">
        <f t="shared" si="138"/>
        <v>77146440.099999979</v>
      </c>
      <c r="F1486" s="176">
        <f t="shared" si="139"/>
        <v>4943988</v>
      </c>
      <c r="G1486" s="177">
        <f t="shared" si="140"/>
        <v>4823431.1000000238</v>
      </c>
      <c r="H1486" s="177">
        <f t="shared" si="141"/>
        <v>25031</v>
      </c>
      <c r="I1486" s="354">
        <f t="shared" si="142"/>
        <v>0.94115604880930903</v>
      </c>
      <c r="J1486" s="354">
        <f t="shared" si="143"/>
        <v>0.99496258718270147</v>
      </c>
    </row>
    <row r="1487" spans="1:10" x14ac:dyDescent="0.25">
      <c r="A1487" s="793"/>
      <c r="B1487" s="330">
        <v>1486</v>
      </c>
      <c r="C1487" s="329">
        <v>5942.6</v>
      </c>
      <c r="D1487" s="329">
        <v>29</v>
      </c>
      <c r="E1487" s="176">
        <f t="shared" si="138"/>
        <v>77152382.699999973</v>
      </c>
      <c r="F1487" s="176">
        <f t="shared" si="139"/>
        <v>4944017</v>
      </c>
      <c r="G1487" s="177">
        <f t="shared" si="140"/>
        <v>4817488.5000000298</v>
      </c>
      <c r="H1487" s="177">
        <f t="shared" si="141"/>
        <v>25002</v>
      </c>
      <c r="I1487" s="354">
        <f t="shared" si="142"/>
        <v>0.94122854617831786</v>
      </c>
      <c r="J1487" s="354">
        <f t="shared" si="143"/>
        <v>0.99496842334472857</v>
      </c>
    </row>
    <row r="1488" spans="1:10" x14ac:dyDescent="0.25">
      <c r="A1488" s="793"/>
      <c r="B1488" s="330">
        <v>1487</v>
      </c>
      <c r="C1488" s="329">
        <v>8921.2999999999993</v>
      </c>
      <c r="D1488" s="329">
        <v>71</v>
      </c>
      <c r="E1488" s="176">
        <f t="shared" si="138"/>
        <v>77161303.99999997</v>
      </c>
      <c r="F1488" s="176">
        <f t="shared" si="139"/>
        <v>4944088</v>
      </c>
      <c r="G1488" s="177">
        <f t="shared" si="140"/>
        <v>4808567.2000000328</v>
      </c>
      <c r="H1488" s="177">
        <f t="shared" si="141"/>
        <v>24931</v>
      </c>
      <c r="I1488" s="354">
        <f t="shared" si="142"/>
        <v>0.94133738250890364</v>
      </c>
      <c r="J1488" s="354">
        <f t="shared" si="143"/>
        <v>0.99498271187934684</v>
      </c>
    </row>
    <row r="1489" spans="1:10" x14ac:dyDescent="0.25">
      <c r="A1489" s="793"/>
      <c r="B1489" s="330">
        <v>1488</v>
      </c>
      <c r="C1489" s="329">
        <v>8927.5</v>
      </c>
      <c r="D1489" s="329">
        <v>72</v>
      </c>
      <c r="E1489" s="176">
        <f t="shared" si="138"/>
        <v>77170231.49999997</v>
      </c>
      <c r="F1489" s="176">
        <f t="shared" si="139"/>
        <v>4944160</v>
      </c>
      <c r="G1489" s="177">
        <f t="shared" si="140"/>
        <v>4799639.7000000328</v>
      </c>
      <c r="H1489" s="177">
        <f t="shared" si="141"/>
        <v>24859</v>
      </c>
      <c r="I1489" s="354">
        <f t="shared" si="142"/>
        <v>0.94144629447703665</v>
      </c>
      <c r="J1489" s="354">
        <f t="shared" si="143"/>
        <v>0.99499720166093142</v>
      </c>
    </row>
    <row r="1490" spans="1:10" x14ac:dyDescent="0.25">
      <c r="A1490" s="793"/>
      <c r="B1490" s="330">
        <v>1489</v>
      </c>
      <c r="C1490" s="329">
        <v>10422.800000000001</v>
      </c>
      <c r="D1490" s="329">
        <v>77</v>
      </c>
      <c r="E1490" s="176">
        <f t="shared" si="138"/>
        <v>77180654.299999967</v>
      </c>
      <c r="F1490" s="176">
        <f t="shared" si="139"/>
        <v>4944237</v>
      </c>
      <c r="G1490" s="177">
        <f t="shared" si="140"/>
        <v>4789216.9000000358</v>
      </c>
      <c r="H1490" s="177">
        <f t="shared" si="141"/>
        <v>24782</v>
      </c>
      <c r="I1490" s="354">
        <f t="shared" si="142"/>
        <v>0.94157344851360414</v>
      </c>
      <c r="J1490" s="354">
        <f t="shared" si="143"/>
        <v>0.99501269767734835</v>
      </c>
    </row>
    <row r="1491" spans="1:10" x14ac:dyDescent="0.25">
      <c r="A1491" s="793"/>
      <c r="B1491" s="330">
        <v>1490</v>
      </c>
      <c r="C1491" s="329">
        <v>7451.1</v>
      </c>
      <c r="D1491" s="329">
        <v>54</v>
      </c>
      <c r="E1491" s="176">
        <f t="shared" si="138"/>
        <v>77188105.399999961</v>
      </c>
      <c r="F1491" s="176">
        <f t="shared" si="139"/>
        <v>4944291</v>
      </c>
      <c r="G1491" s="177">
        <f t="shared" si="140"/>
        <v>4781765.8000000417</v>
      </c>
      <c r="H1491" s="177">
        <f t="shared" si="141"/>
        <v>24728</v>
      </c>
      <c r="I1491" s="354">
        <f t="shared" si="142"/>
        <v>0.94166434898582541</v>
      </c>
      <c r="J1491" s="354">
        <f t="shared" si="143"/>
        <v>0.99502356501353684</v>
      </c>
    </row>
    <row r="1492" spans="1:10" x14ac:dyDescent="0.25">
      <c r="A1492" s="793"/>
      <c r="B1492" s="330">
        <v>1491</v>
      </c>
      <c r="C1492" s="329">
        <v>8945.8000000000011</v>
      </c>
      <c r="D1492" s="329">
        <v>66</v>
      </c>
      <c r="E1492" s="176">
        <f t="shared" si="138"/>
        <v>77197051.199999958</v>
      </c>
      <c r="F1492" s="176">
        <f t="shared" si="139"/>
        <v>4944357</v>
      </c>
      <c r="G1492" s="177">
        <f t="shared" si="140"/>
        <v>4772820.0000000447</v>
      </c>
      <c r="H1492" s="177">
        <f t="shared" si="141"/>
        <v>24662</v>
      </c>
      <c r="I1492" s="354">
        <f t="shared" si="142"/>
        <v>0.94177348420671858</v>
      </c>
      <c r="J1492" s="354">
        <f t="shared" si="143"/>
        <v>0.99503684731332276</v>
      </c>
    </row>
    <row r="1493" spans="1:10" x14ac:dyDescent="0.25">
      <c r="A1493" s="793"/>
      <c r="B1493" s="330">
        <v>1492</v>
      </c>
      <c r="C1493" s="329">
        <v>7459.7000000000007</v>
      </c>
      <c r="D1493" s="329">
        <v>49</v>
      </c>
      <c r="E1493" s="176">
        <f t="shared" si="138"/>
        <v>77204510.899999961</v>
      </c>
      <c r="F1493" s="176">
        <f t="shared" si="139"/>
        <v>4944406</v>
      </c>
      <c r="G1493" s="177">
        <f t="shared" si="140"/>
        <v>4765360.3000000417</v>
      </c>
      <c r="H1493" s="177">
        <f t="shared" si="141"/>
        <v>24613</v>
      </c>
      <c r="I1493" s="354">
        <f t="shared" si="142"/>
        <v>0.94186448959553759</v>
      </c>
      <c r="J1493" s="354">
        <f t="shared" si="143"/>
        <v>0.99504670841467902</v>
      </c>
    </row>
    <row r="1494" spans="1:10" x14ac:dyDescent="0.25">
      <c r="A1494" s="793"/>
      <c r="B1494" s="330">
        <v>1493</v>
      </c>
      <c r="C1494" s="329">
        <v>14929.300000000001</v>
      </c>
      <c r="D1494" s="329">
        <v>96</v>
      </c>
      <c r="E1494" s="176">
        <f t="shared" si="138"/>
        <v>77219440.199999958</v>
      </c>
      <c r="F1494" s="176">
        <f t="shared" si="139"/>
        <v>4944502</v>
      </c>
      <c r="G1494" s="177">
        <f t="shared" si="140"/>
        <v>4750431.0000000447</v>
      </c>
      <c r="H1494" s="177">
        <f t="shared" si="141"/>
        <v>24517</v>
      </c>
      <c r="I1494" s="354">
        <f t="shared" si="142"/>
        <v>0.94204662114925897</v>
      </c>
      <c r="J1494" s="354">
        <f t="shared" si="143"/>
        <v>0.99506602812345857</v>
      </c>
    </row>
    <row r="1495" spans="1:10" x14ac:dyDescent="0.25">
      <c r="A1495" s="793"/>
      <c r="B1495" s="330">
        <v>1494</v>
      </c>
      <c r="C1495" s="329">
        <v>5975.7999999999993</v>
      </c>
      <c r="D1495" s="329">
        <v>42</v>
      </c>
      <c r="E1495" s="176">
        <f t="shared" si="138"/>
        <v>77225415.999999955</v>
      </c>
      <c r="F1495" s="176">
        <f t="shared" si="139"/>
        <v>4944544</v>
      </c>
      <c r="G1495" s="177">
        <f t="shared" si="140"/>
        <v>4744455.2000000477</v>
      </c>
      <c r="H1495" s="177">
        <f t="shared" si="141"/>
        <v>24475</v>
      </c>
      <c r="I1495" s="354">
        <f t="shared" si="142"/>
        <v>0.9421195235451334</v>
      </c>
      <c r="J1495" s="354">
        <f t="shared" si="143"/>
        <v>0.99507448049604963</v>
      </c>
    </row>
    <row r="1496" spans="1:10" x14ac:dyDescent="0.25">
      <c r="A1496" s="793"/>
      <c r="B1496" s="330">
        <v>1495</v>
      </c>
      <c r="C1496" s="329">
        <v>11958.8</v>
      </c>
      <c r="D1496" s="329">
        <v>83</v>
      </c>
      <c r="E1496" s="176">
        <f t="shared" si="138"/>
        <v>77237374.799999952</v>
      </c>
      <c r="F1496" s="176">
        <f t="shared" si="139"/>
        <v>4944627</v>
      </c>
      <c r="G1496" s="177">
        <f t="shared" si="140"/>
        <v>4732496.4000000507</v>
      </c>
      <c r="H1496" s="177">
        <f t="shared" si="141"/>
        <v>24392</v>
      </c>
      <c r="I1496" s="354">
        <f t="shared" si="142"/>
        <v>0.94226541617403381</v>
      </c>
      <c r="J1496" s="354">
        <f t="shared" si="143"/>
        <v>0.99509118399426522</v>
      </c>
    </row>
    <row r="1497" spans="1:10" x14ac:dyDescent="0.25">
      <c r="A1497" s="793"/>
      <c r="B1497" s="330">
        <v>1496</v>
      </c>
      <c r="C1497" s="329">
        <v>7480.3</v>
      </c>
      <c r="D1497" s="329">
        <v>56</v>
      </c>
      <c r="E1497" s="176">
        <f t="shared" ref="E1497:E1560" si="144">E1496+C1497</f>
        <v>77244855.099999949</v>
      </c>
      <c r="F1497" s="176">
        <f t="shared" ref="F1497:F1560" si="145">F1496+D1497</f>
        <v>4944683</v>
      </c>
      <c r="G1497" s="177">
        <f t="shared" ref="G1497:G1560" si="146">$E$2452-E1497</f>
        <v>4725016.1000000536</v>
      </c>
      <c r="H1497" s="177">
        <f t="shared" ref="H1497:H1560" si="147">$F$2452-F1497</f>
        <v>24336</v>
      </c>
      <c r="I1497" s="354">
        <f t="shared" si="142"/>
        <v>0.94235667287470315</v>
      </c>
      <c r="J1497" s="354">
        <f t="shared" si="143"/>
        <v>0.99510245382438667</v>
      </c>
    </row>
    <row r="1498" spans="1:10" x14ac:dyDescent="0.25">
      <c r="A1498" s="793"/>
      <c r="B1498" s="330">
        <v>1497</v>
      </c>
      <c r="C1498" s="329">
        <v>1497.2</v>
      </c>
      <c r="D1498" s="329">
        <v>12</v>
      </c>
      <c r="E1498" s="176">
        <f t="shared" si="144"/>
        <v>77246352.299999952</v>
      </c>
      <c r="F1498" s="176">
        <f t="shared" si="145"/>
        <v>4944695</v>
      </c>
      <c r="G1498" s="177">
        <f t="shared" si="146"/>
        <v>4723518.9000000507</v>
      </c>
      <c r="H1498" s="177">
        <f t="shared" si="147"/>
        <v>24324</v>
      </c>
      <c r="I1498" s="354">
        <f t="shared" si="142"/>
        <v>0.94237493812238604</v>
      </c>
      <c r="J1498" s="354">
        <f t="shared" si="143"/>
        <v>0.9951048687879841</v>
      </c>
    </row>
    <row r="1499" spans="1:10" x14ac:dyDescent="0.25">
      <c r="A1499" s="793"/>
      <c r="B1499" s="330">
        <v>1498</v>
      </c>
      <c r="C1499" s="329">
        <v>5992.7000000000007</v>
      </c>
      <c r="D1499" s="329">
        <v>36</v>
      </c>
      <c r="E1499" s="176">
        <f t="shared" si="144"/>
        <v>77252344.999999955</v>
      </c>
      <c r="F1499" s="176">
        <f t="shared" si="145"/>
        <v>4944731</v>
      </c>
      <c r="G1499" s="177">
        <f t="shared" si="146"/>
        <v>4717526.2000000477</v>
      </c>
      <c r="H1499" s="177">
        <f t="shared" si="147"/>
        <v>24288</v>
      </c>
      <c r="I1499" s="354">
        <f t="shared" si="142"/>
        <v>0.94244804669157456</v>
      </c>
      <c r="J1499" s="354">
        <f t="shared" si="143"/>
        <v>0.99511211367877639</v>
      </c>
    </row>
    <row r="1500" spans="1:10" x14ac:dyDescent="0.25">
      <c r="A1500" s="793"/>
      <c r="B1500" s="330">
        <v>1499</v>
      </c>
      <c r="C1500" s="329">
        <v>11991.199999999999</v>
      </c>
      <c r="D1500" s="329">
        <v>90</v>
      </c>
      <c r="E1500" s="176">
        <f t="shared" si="144"/>
        <v>77264336.199999958</v>
      </c>
      <c r="F1500" s="176">
        <f t="shared" si="145"/>
        <v>4944821</v>
      </c>
      <c r="G1500" s="177">
        <f t="shared" si="146"/>
        <v>4705535.0000000447</v>
      </c>
      <c r="H1500" s="177">
        <f t="shared" si="147"/>
        <v>24198</v>
      </c>
      <c r="I1500" s="354">
        <f t="shared" si="142"/>
        <v>0.94259433458765707</v>
      </c>
      <c r="J1500" s="354">
        <f t="shared" si="143"/>
        <v>0.99513022590575728</v>
      </c>
    </row>
    <row r="1501" spans="1:10" x14ac:dyDescent="0.25">
      <c r="A1501" s="793"/>
      <c r="B1501" s="330">
        <v>1500</v>
      </c>
      <c r="C1501" s="329">
        <v>10500.7</v>
      </c>
      <c r="D1501" s="329">
        <v>69</v>
      </c>
      <c r="E1501" s="176">
        <f t="shared" si="144"/>
        <v>77274836.899999961</v>
      </c>
      <c r="F1501" s="176">
        <f t="shared" si="145"/>
        <v>4944890</v>
      </c>
      <c r="G1501" s="177">
        <f t="shared" si="146"/>
        <v>4695034.3000000417</v>
      </c>
      <c r="H1501" s="177">
        <f t="shared" si="147"/>
        <v>24129</v>
      </c>
      <c r="I1501" s="354">
        <f t="shared" si="142"/>
        <v>0.94272243897340613</v>
      </c>
      <c r="J1501" s="354">
        <f t="shared" si="143"/>
        <v>0.99514411194644259</v>
      </c>
    </row>
    <row r="1502" spans="1:10" x14ac:dyDescent="0.25">
      <c r="A1502" s="793"/>
      <c r="B1502" s="330">
        <v>1501</v>
      </c>
      <c r="C1502" s="329">
        <v>9004.6</v>
      </c>
      <c r="D1502" s="329">
        <v>66</v>
      </c>
      <c r="E1502" s="176">
        <f t="shared" si="144"/>
        <v>77283841.499999955</v>
      </c>
      <c r="F1502" s="176">
        <f t="shared" si="145"/>
        <v>4944956</v>
      </c>
      <c r="G1502" s="177">
        <f t="shared" si="146"/>
        <v>4686029.7000000477</v>
      </c>
      <c r="H1502" s="177">
        <f t="shared" si="147"/>
        <v>24063</v>
      </c>
      <c r="I1502" s="354">
        <f t="shared" si="142"/>
        <v>0.94283229153103698</v>
      </c>
      <c r="J1502" s="354">
        <f t="shared" si="143"/>
        <v>0.99515739424622851</v>
      </c>
    </row>
    <row r="1503" spans="1:10" x14ac:dyDescent="0.25">
      <c r="A1503" s="793"/>
      <c r="B1503" s="330">
        <v>1502</v>
      </c>
      <c r="C1503" s="329">
        <v>6007.5999999999995</v>
      </c>
      <c r="D1503" s="329">
        <v>36</v>
      </c>
      <c r="E1503" s="176">
        <f t="shared" si="144"/>
        <v>77289849.099999949</v>
      </c>
      <c r="F1503" s="176">
        <f t="shared" si="145"/>
        <v>4944992</v>
      </c>
      <c r="G1503" s="177">
        <f t="shared" si="146"/>
        <v>4680022.1000000536</v>
      </c>
      <c r="H1503" s="177">
        <f t="shared" si="147"/>
        <v>24027</v>
      </c>
      <c r="I1503" s="354">
        <f t="shared" si="142"/>
        <v>0.94290558187433071</v>
      </c>
      <c r="J1503" s="354">
        <f t="shared" si="143"/>
        <v>0.9951646391370208</v>
      </c>
    </row>
    <row r="1504" spans="1:10" x14ac:dyDescent="0.25">
      <c r="A1504" s="793"/>
      <c r="B1504" s="330">
        <v>1503</v>
      </c>
      <c r="C1504" s="329">
        <v>10520.099999999999</v>
      </c>
      <c r="D1504" s="329">
        <v>63</v>
      </c>
      <c r="E1504" s="176">
        <f t="shared" si="144"/>
        <v>77300369.199999943</v>
      </c>
      <c r="F1504" s="176">
        <f t="shared" si="145"/>
        <v>4945055</v>
      </c>
      <c r="G1504" s="177">
        <f t="shared" si="146"/>
        <v>4669502.0000000596</v>
      </c>
      <c r="H1504" s="177">
        <f t="shared" si="147"/>
        <v>23964</v>
      </c>
      <c r="I1504" s="354">
        <f t="shared" si="142"/>
        <v>0.94303392293240473</v>
      </c>
      <c r="J1504" s="354">
        <f t="shared" si="143"/>
        <v>0.99517731769590734</v>
      </c>
    </row>
    <row r="1505" spans="1:10" x14ac:dyDescent="0.25">
      <c r="A1505" s="793"/>
      <c r="B1505" s="330">
        <v>1504</v>
      </c>
      <c r="C1505" s="329">
        <v>9023.4000000000015</v>
      </c>
      <c r="D1505" s="329">
        <v>72</v>
      </c>
      <c r="E1505" s="176">
        <f t="shared" si="144"/>
        <v>77309392.599999949</v>
      </c>
      <c r="F1505" s="176">
        <f t="shared" si="145"/>
        <v>4945127</v>
      </c>
      <c r="G1505" s="177">
        <f t="shared" si="146"/>
        <v>4660478.6000000536</v>
      </c>
      <c r="H1505" s="177">
        <f t="shared" si="147"/>
        <v>23892</v>
      </c>
      <c r="I1505" s="354">
        <f t="shared" si="142"/>
        <v>0.94314400484259819</v>
      </c>
      <c r="J1505" s="354">
        <f t="shared" si="143"/>
        <v>0.99519180747749203</v>
      </c>
    </row>
    <row r="1506" spans="1:10" x14ac:dyDescent="0.25">
      <c r="A1506" s="793"/>
      <c r="B1506" s="330">
        <v>1505</v>
      </c>
      <c r="C1506" s="329">
        <v>10535.4</v>
      </c>
      <c r="D1506" s="329">
        <v>66</v>
      </c>
      <c r="E1506" s="176">
        <f t="shared" si="144"/>
        <v>77319927.999999955</v>
      </c>
      <c r="F1506" s="176">
        <f t="shared" si="145"/>
        <v>4945193</v>
      </c>
      <c r="G1506" s="177">
        <f t="shared" si="146"/>
        <v>4649943.2000000477</v>
      </c>
      <c r="H1506" s="177">
        <f t="shared" si="147"/>
        <v>23826</v>
      </c>
      <c r="I1506" s="354">
        <f t="shared" si="142"/>
        <v>0.94327253255461929</v>
      </c>
      <c r="J1506" s="354">
        <f t="shared" si="143"/>
        <v>0.99520508977727795</v>
      </c>
    </row>
    <row r="1507" spans="1:10" x14ac:dyDescent="0.25">
      <c r="A1507" s="793"/>
      <c r="B1507" s="330">
        <v>1506</v>
      </c>
      <c r="C1507" s="329">
        <v>6023.5</v>
      </c>
      <c r="D1507" s="329">
        <v>48</v>
      </c>
      <c r="E1507" s="176">
        <f t="shared" si="144"/>
        <v>77325951.499999955</v>
      </c>
      <c r="F1507" s="176">
        <f t="shared" si="145"/>
        <v>4945241</v>
      </c>
      <c r="G1507" s="177">
        <f t="shared" si="146"/>
        <v>4643919.7000000477</v>
      </c>
      <c r="H1507" s="177">
        <f t="shared" si="147"/>
        <v>23778</v>
      </c>
      <c r="I1507" s="354">
        <f t="shared" si="142"/>
        <v>0.94334601687162289</v>
      </c>
      <c r="J1507" s="354">
        <f t="shared" si="143"/>
        <v>0.99521474963166778</v>
      </c>
    </row>
    <row r="1508" spans="1:10" x14ac:dyDescent="0.25">
      <c r="A1508" s="793"/>
      <c r="B1508" s="330">
        <v>1507</v>
      </c>
      <c r="C1508" s="329">
        <v>7535.2000000000007</v>
      </c>
      <c r="D1508" s="329">
        <v>54</v>
      </c>
      <c r="E1508" s="176">
        <f t="shared" si="144"/>
        <v>77333486.699999958</v>
      </c>
      <c r="F1508" s="176">
        <f t="shared" si="145"/>
        <v>4945295</v>
      </c>
      <c r="G1508" s="177">
        <f t="shared" si="146"/>
        <v>4636384.5000000447</v>
      </c>
      <c r="H1508" s="177">
        <f t="shared" si="147"/>
        <v>23724</v>
      </c>
      <c r="I1508" s="354">
        <f t="shared" si="142"/>
        <v>0.94343794333057285</v>
      </c>
      <c r="J1508" s="354">
        <f t="shared" si="143"/>
        <v>0.99522561696785627</v>
      </c>
    </row>
    <row r="1509" spans="1:10" x14ac:dyDescent="0.25">
      <c r="A1509" s="793"/>
      <c r="B1509" s="330">
        <v>1508</v>
      </c>
      <c r="C1509" s="329">
        <v>22617.800000000003</v>
      </c>
      <c r="D1509" s="329">
        <v>172</v>
      </c>
      <c r="E1509" s="176">
        <f t="shared" si="144"/>
        <v>77356104.499999955</v>
      </c>
      <c r="F1509" s="176">
        <f t="shared" si="145"/>
        <v>4945467</v>
      </c>
      <c r="G1509" s="177">
        <f t="shared" si="146"/>
        <v>4613766.7000000477</v>
      </c>
      <c r="H1509" s="177">
        <f t="shared" si="147"/>
        <v>23552</v>
      </c>
      <c r="I1509" s="354">
        <f t="shared" si="142"/>
        <v>0.94371387154259612</v>
      </c>
      <c r="J1509" s="354">
        <f t="shared" si="143"/>
        <v>0.99526023144608622</v>
      </c>
    </row>
    <row r="1510" spans="1:10" x14ac:dyDescent="0.25">
      <c r="A1510" s="793"/>
      <c r="B1510" s="330">
        <v>1509</v>
      </c>
      <c r="C1510" s="329">
        <v>6035.0999999999995</v>
      </c>
      <c r="D1510" s="329">
        <v>42</v>
      </c>
      <c r="E1510" s="176">
        <f t="shared" si="144"/>
        <v>77362139.599999949</v>
      </c>
      <c r="F1510" s="176">
        <f t="shared" si="145"/>
        <v>4945509</v>
      </c>
      <c r="G1510" s="177">
        <f t="shared" si="146"/>
        <v>4607731.6000000536</v>
      </c>
      <c r="H1510" s="177">
        <f t="shared" si="147"/>
        <v>23510</v>
      </c>
      <c r="I1510" s="354">
        <f t="shared" si="142"/>
        <v>0.94378749737501044</v>
      </c>
      <c r="J1510" s="354">
        <f t="shared" si="143"/>
        <v>0.99526868381867728</v>
      </c>
    </row>
    <row r="1511" spans="1:10" x14ac:dyDescent="0.25">
      <c r="A1511" s="793"/>
      <c r="B1511" s="330">
        <v>1510</v>
      </c>
      <c r="C1511" s="329">
        <v>7549.9</v>
      </c>
      <c r="D1511" s="329">
        <v>48</v>
      </c>
      <c r="E1511" s="176">
        <f t="shared" si="144"/>
        <v>77369689.499999955</v>
      </c>
      <c r="F1511" s="176">
        <f t="shared" si="145"/>
        <v>4945557</v>
      </c>
      <c r="G1511" s="177">
        <f t="shared" si="146"/>
        <v>4600181.7000000477</v>
      </c>
      <c r="H1511" s="177">
        <f t="shared" si="147"/>
        <v>23462</v>
      </c>
      <c r="I1511" s="354">
        <f t="shared" si="142"/>
        <v>0.9438796031681449</v>
      </c>
      <c r="J1511" s="354">
        <f t="shared" si="143"/>
        <v>0.99527834367306711</v>
      </c>
    </row>
    <row r="1512" spans="1:10" x14ac:dyDescent="0.25">
      <c r="A1512" s="793"/>
      <c r="B1512" s="330">
        <v>1511</v>
      </c>
      <c r="C1512" s="329">
        <v>7555.2999999999993</v>
      </c>
      <c r="D1512" s="329">
        <v>54</v>
      </c>
      <c r="E1512" s="176">
        <f t="shared" si="144"/>
        <v>77377244.799999952</v>
      </c>
      <c r="F1512" s="176">
        <f t="shared" si="145"/>
        <v>4945611</v>
      </c>
      <c r="G1512" s="177">
        <f t="shared" si="146"/>
        <v>4592626.4000000507</v>
      </c>
      <c r="H1512" s="177">
        <f t="shared" si="147"/>
        <v>23408</v>
      </c>
      <c r="I1512" s="354">
        <f t="shared" si="142"/>
        <v>0.94397177483914296</v>
      </c>
      <c r="J1512" s="354">
        <f t="shared" si="143"/>
        <v>0.9952892110092556</v>
      </c>
    </row>
    <row r="1513" spans="1:10" x14ac:dyDescent="0.25">
      <c r="A1513" s="793"/>
      <c r="B1513" s="330">
        <v>1512</v>
      </c>
      <c r="C1513" s="329">
        <v>7559</v>
      </c>
      <c r="D1513" s="329">
        <v>54</v>
      </c>
      <c r="E1513" s="176">
        <f t="shared" si="144"/>
        <v>77384803.799999952</v>
      </c>
      <c r="F1513" s="176">
        <f t="shared" si="145"/>
        <v>4945665</v>
      </c>
      <c r="G1513" s="177">
        <f t="shared" si="146"/>
        <v>4585067.4000000507</v>
      </c>
      <c r="H1513" s="177">
        <f t="shared" si="147"/>
        <v>23354</v>
      </c>
      <c r="I1513" s="354">
        <f t="shared" si="142"/>
        <v>0.94406399164867727</v>
      </c>
      <c r="J1513" s="354">
        <f t="shared" si="143"/>
        <v>0.99530007834544409</v>
      </c>
    </row>
    <row r="1514" spans="1:10" x14ac:dyDescent="0.25">
      <c r="A1514" s="793"/>
      <c r="B1514" s="330">
        <v>1513</v>
      </c>
      <c r="C1514" s="329">
        <v>4538.7</v>
      </c>
      <c r="D1514" s="329">
        <v>24</v>
      </c>
      <c r="E1514" s="176">
        <f t="shared" si="144"/>
        <v>77389342.499999955</v>
      </c>
      <c r="F1514" s="176">
        <f t="shared" si="145"/>
        <v>4945689</v>
      </c>
      <c r="G1514" s="177">
        <f t="shared" si="146"/>
        <v>4580528.7000000477</v>
      </c>
      <c r="H1514" s="177">
        <f t="shared" si="147"/>
        <v>23330</v>
      </c>
      <c r="I1514" s="354">
        <f t="shared" si="142"/>
        <v>0.94411936199309232</v>
      </c>
      <c r="J1514" s="354">
        <f t="shared" si="143"/>
        <v>0.99530490827263896</v>
      </c>
    </row>
    <row r="1515" spans="1:10" x14ac:dyDescent="0.25">
      <c r="A1515" s="793"/>
      <c r="B1515" s="330">
        <v>1514</v>
      </c>
      <c r="C1515" s="329">
        <v>13624.300000000001</v>
      </c>
      <c r="D1515" s="329">
        <v>93</v>
      </c>
      <c r="E1515" s="176">
        <f t="shared" si="144"/>
        <v>77402966.799999952</v>
      </c>
      <c r="F1515" s="176">
        <f t="shared" si="145"/>
        <v>4945782</v>
      </c>
      <c r="G1515" s="177">
        <f t="shared" si="146"/>
        <v>4566904.4000000507</v>
      </c>
      <c r="H1515" s="177">
        <f t="shared" si="147"/>
        <v>23237</v>
      </c>
      <c r="I1515" s="354">
        <f t="shared" si="142"/>
        <v>0.94428557306309335</v>
      </c>
      <c r="J1515" s="354">
        <f t="shared" si="143"/>
        <v>0.99532362424051912</v>
      </c>
    </row>
    <row r="1516" spans="1:10" x14ac:dyDescent="0.25">
      <c r="A1516" s="793"/>
      <c r="B1516" s="330">
        <v>1515</v>
      </c>
      <c r="C1516" s="329">
        <v>7575.6</v>
      </c>
      <c r="D1516" s="329">
        <v>46</v>
      </c>
      <c r="E1516" s="176">
        <f t="shared" si="144"/>
        <v>77410542.399999946</v>
      </c>
      <c r="F1516" s="176">
        <f t="shared" si="145"/>
        <v>4945828</v>
      </c>
      <c r="G1516" s="177">
        <f t="shared" si="146"/>
        <v>4559328.8000000566</v>
      </c>
      <c r="H1516" s="177">
        <f t="shared" si="147"/>
        <v>23191</v>
      </c>
      <c r="I1516" s="354">
        <f t="shared" si="142"/>
        <v>0.94437799238606035</v>
      </c>
      <c r="J1516" s="354">
        <f t="shared" si="143"/>
        <v>0.99533288160097599</v>
      </c>
    </row>
    <row r="1517" spans="1:10" x14ac:dyDescent="0.25">
      <c r="A1517" s="793"/>
      <c r="B1517" s="330">
        <v>1516</v>
      </c>
      <c r="C1517" s="329">
        <v>9096.7999999999993</v>
      </c>
      <c r="D1517" s="329">
        <v>72</v>
      </c>
      <c r="E1517" s="176">
        <f t="shared" si="144"/>
        <v>77419639.199999943</v>
      </c>
      <c r="F1517" s="176">
        <f t="shared" si="145"/>
        <v>4945900</v>
      </c>
      <c r="G1517" s="177">
        <f t="shared" si="146"/>
        <v>4550232.0000000596</v>
      </c>
      <c r="H1517" s="177">
        <f t="shared" si="147"/>
        <v>23119</v>
      </c>
      <c r="I1517" s="354">
        <f t="shared" si="142"/>
        <v>0.94448896974721541</v>
      </c>
      <c r="J1517" s="354">
        <f t="shared" si="143"/>
        <v>0.99534737138256058</v>
      </c>
    </row>
    <row r="1518" spans="1:10" x14ac:dyDescent="0.25">
      <c r="A1518" s="793"/>
      <c r="B1518" s="330">
        <v>1517</v>
      </c>
      <c r="C1518" s="329">
        <v>12135</v>
      </c>
      <c r="D1518" s="329">
        <v>96</v>
      </c>
      <c r="E1518" s="176">
        <f t="shared" si="144"/>
        <v>77431774.199999943</v>
      </c>
      <c r="F1518" s="176">
        <f t="shared" si="145"/>
        <v>4945996</v>
      </c>
      <c r="G1518" s="177">
        <f t="shared" si="146"/>
        <v>4538097.0000000596</v>
      </c>
      <c r="H1518" s="177">
        <f t="shared" si="147"/>
        <v>23023</v>
      </c>
      <c r="I1518" s="354">
        <f t="shared" si="142"/>
        <v>0.94463701194640814</v>
      </c>
      <c r="J1518" s="354">
        <f t="shared" si="143"/>
        <v>0.99536669109134013</v>
      </c>
    </row>
    <row r="1519" spans="1:10" x14ac:dyDescent="0.25">
      <c r="A1519" s="793"/>
      <c r="B1519" s="330">
        <v>1518</v>
      </c>
      <c r="C1519" s="329">
        <v>6073.2000000000007</v>
      </c>
      <c r="D1519" s="329">
        <v>36</v>
      </c>
      <c r="E1519" s="176">
        <f t="shared" si="144"/>
        <v>77437847.399999946</v>
      </c>
      <c r="F1519" s="176">
        <f t="shared" si="145"/>
        <v>4946032</v>
      </c>
      <c r="G1519" s="177">
        <f t="shared" si="146"/>
        <v>4532023.8000000566</v>
      </c>
      <c r="H1519" s="177">
        <f t="shared" si="147"/>
        <v>22987</v>
      </c>
      <c r="I1519" s="354">
        <f t="shared" si="142"/>
        <v>0.94471110258374957</v>
      </c>
      <c r="J1519" s="354">
        <f t="shared" si="143"/>
        <v>0.99537393598213253</v>
      </c>
    </row>
    <row r="1520" spans="1:10" x14ac:dyDescent="0.25">
      <c r="A1520" s="793"/>
      <c r="B1520" s="330">
        <v>1519</v>
      </c>
      <c r="C1520" s="329">
        <v>9113.9</v>
      </c>
      <c r="D1520" s="329">
        <v>72</v>
      </c>
      <c r="E1520" s="176">
        <f t="shared" si="144"/>
        <v>77446961.299999952</v>
      </c>
      <c r="F1520" s="176">
        <f t="shared" si="145"/>
        <v>4946104</v>
      </c>
      <c r="G1520" s="177">
        <f t="shared" si="146"/>
        <v>4522909.9000000507</v>
      </c>
      <c r="H1520" s="177">
        <f t="shared" si="147"/>
        <v>22915</v>
      </c>
      <c r="I1520" s="354">
        <f t="shared" si="142"/>
        <v>0.94482228855813977</v>
      </c>
      <c r="J1520" s="354">
        <f t="shared" si="143"/>
        <v>0.99538842576371711</v>
      </c>
    </row>
    <row r="1521" spans="1:10" x14ac:dyDescent="0.25">
      <c r="A1521" s="793"/>
      <c r="B1521" s="330">
        <v>1520</v>
      </c>
      <c r="C1521" s="329">
        <v>9119.7999999999993</v>
      </c>
      <c r="D1521" s="329">
        <v>66</v>
      </c>
      <c r="E1521" s="176">
        <f t="shared" si="144"/>
        <v>77456081.099999949</v>
      </c>
      <c r="F1521" s="176">
        <f t="shared" si="145"/>
        <v>4946170</v>
      </c>
      <c r="G1521" s="177">
        <f t="shared" si="146"/>
        <v>4513790.1000000536</v>
      </c>
      <c r="H1521" s="177">
        <f t="shared" si="147"/>
        <v>22849</v>
      </c>
      <c r="I1521" s="354">
        <f t="shared" si="142"/>
        <v>0.94493354651019568</v>
      </c>
      <c r="J1521" s="354">
        <f t="shared" si="143"/>
        <v>0.99540170806350303</v>
      </c>
    </row>
    <row r="1522" spans="1:10" x14ac:dyDescent="0.25">
      <c r="A1522" s="793"/>
      <c r="B1522" s="330">
        <v>1521</v>
      </c>
      <c r="C1522" s="329">
        <v>3042.2</v>
      </c>
      <c r="D1522" s="329">
        <v>18</v>
      </c>
      <c r="E1522" s="176">
        <f t="shared" si="144"/>
        <v>77459123.299999952</v>
      </c>
      <c r="F1522" s="176">
        <f t="shared" si="145"/>
        <v>4946188</v>
      </c>
      <c r="G1522" s="177">
        <f t="shared" si="146"/>
        <v>4510747.9000000507</v>
      </c>
      <c r="H1522" s="177">
        <f t="shared" si="147"/>
        <v>22831</v>
      </c>
      <c r="I1522" s="354">
        <f t="shared" si="142"/>
        <v>0.94497066014665088</v>
      </c>
      <c r="J1522" s="354">
        <f t="shared" si="143"/>
        <v>0.99540533050889923</v>
      </c>
    </row>
    <row r="1523" spans="1:10" x14ac:dyDescent="0.25">
      <c r="A1523" s="793"/>
      <c r="B1523" s="330">
        <v>1522</v>
      </c>
      <c r="C1523" s="329">
        <v>9131.1</v>
      </c>
      <c r="D1523" s="329">
        <v>55</v>
      </c>
      <c r="E1523" s="176">
        <f t="shared" si="144"/>
        <v>77468254.399999946</v>
      </c>
      <c r="F1523" s="176">
        <f t="shared" si="145"/>
        <v>4946243</v>
      </c>
      <c r="G1523" s="177">
        <f t="shared" si="146"/>
        <v>4501616.8000000566</v>
      </c>
      <c r="H1523" s="177">
        <f t="shared" si="147"/>
        <v>22776</v>
      </c>
      <c r="I1523" s="354">
        <f t="shared" si="142"/>
        <v>0.94508205595423633</v>
      </c>
      <c r="J1523" s="354">
        <f t="shared" si="143"/>
        <v>0.99541639909205415</v>
      </c>
    </row>
    <row r="1524" spans="1:10" x14ac:dyDescent="0.25">
      <c r="A1524" s="793"/>
      <c r="B1524" s="330">
        <v>1523</v>
      </c>
      <c r="C1524" s="329">
        <v>13706.400000000001</v>
      </c>
      <c r="D1524" s="329">
        <v>88</v>
      </c>
      <c r="E1524" s="176">
        <f t="shared" si="144"/>
        <v>77481960.799999952</v>
      </c>
      <c r="F1524" s="176">
        <f t="shared" si="145"/>
        <v>4946331</v>
      </c>
      <c r="G1524" s="177">
        <f t="shared" si="146"/>
        <v>4487910.4000000507</v>
      </c>
      <c r="H1524" s="177">
        <f t="shared" si="147"/>
        <v>22688</v>
      </c>
      <c r="I1524" s="354">
        <f t="shared" si="142"/>
        <v>0.94524926861175729</v>
      </c>
      <c r="J1524" s="354">
        <f t="shared" si="143"/>
        <v>0.99543410882510208</v>
      </c>
    </row>
    <row r="1525" spans="1:10" x14ac:dyDescent="0.25">
      <c r="A1525" s="793"/>
      <c r="B1525" s="330">
        <v>1524</v>
      </c>
      <c r="C1525" s="329">
        <v>10666.7</v>
      </c>
      <c r="D1525" s="329">
        <v>78</v>
      </c>
      <c r="E1525" s="176">
        <f t="shared" si="144"/>
        <v>77492627.499999955</v>
      </c>
      <c r="F1525" s="176">
        <f t="shared" si="145"/>
        <v>4946409</v>
      </c>
      <c r="G1525" s="177">
        <f t="shared" si="146"/>
        <v>4477243.7000000477</v>
      </c>
      <c r="H1525" s="177">
        <f t="shared" si="147"/>
        <v>22610</v>
      </c>
      <c r="I1525" s="354">
        <f t="shared" si="142"/>
        <v>0.94537939813183403</v>
      </c>
      <c r="J1525" s="354">
        <f t="shared" si="143"/>
        <v>0.99544980608848543</v>
      </c>
    </row>
    <row r="1526" spans="1:10" x14ac:dyDescent="0.25">
      <c r="A1526" s="793"/>
      <c r="B1526" s="330">
        <v>1525</v>
      </c>
      <c r="C1526" s="329">
        <v>7624.3</v>
      </c>
      <c r="D1526" s="329">
        <v>48</v>
      </c>
      <c r="E1526" s="176">
        <f t="shared" si="144"/>
        <v>77500251.799999952</v>
      </c>
      <c r="F1526" s="176">
        <f t="shared" si="145"/>
        <v>4946457</v>
      </c>
      <c r="G1526" s="177">
        <f t="shared" si="146"/>
        <v>4469619.4000000507</v>
      </c>
      <c r="H1526" s="177">
        <f t="shared" si="147"/>
        <v>22562</v>
      </c>
      <c r="I1526" s="354">
        <f t="shared" si="142"/>
        <v>0.94547241157553452</v>
      </c>
      <c r="J1526" s="354">
        <f t="shared" si="143"/>
        <v>0.99545946594287527</v>
      </c>
    </row>
    <row r="1527" spans="1:10" x14ac:dyDescent="0.25">
      <c r="A1527" s="793"/>
      <c r="B1527" s="330">
        <v>1526</v>
      </c>
      <c r="C1527" s="329">
        <v>7628.9999999999991</v>
      </c>
      <c r="D1527" s="329">
        <v>54</v>
      </c>
      <c r="E1527" s="176">
        <f t="shared" si="144"/>
        <v>77507880.799999952</v>
      </c>
      <c r="F1527" s="176">
        <f t="shared" si="145"/>
        <v>4946511</v>
      </c>
      <c r="G1527" s="177">
        <f t="shared" si="146"/>
        <v>4461990.4000000507</v>
      </c>
      <c r="H1527" s="177">
        <f t="shared" si="147"/>
        <v>22508</v>
      </c>
      <c r="I1527" s="354">
        <f t="shared" si="142"/>
        <v>0.94556548235737559</v>
      </c>
      <c r="J1527" s="354">
        <f t="shared" si="143"/>
        <v>0.99547033327906376</v>
      </c>
    </row>
    <row r="1528" spans="1:10" x14ac:dyDescent="0.25">
      <c r="A1528" s="793"/>
      <c r="B1528" s="330">
        <v>1527</v>
      </c>
      <c r="C1528" s="329">
        <v>3054.7</v>
      </c>
      <c r="D1528" s="329">
        <v>12</v>
      </c>
      <c r="E1528" s="176">
        <f t="shared" si="144"/>
        <v>77510935.499999955</v>
      </c>
      <c r="F1528" s="176">
        <f t="shared" si="145"/>
        <v>4946523</v>
      </c>
      <c r="G1528" s="177">
        <f t="shared" si="146"/>
        <v>4458935.7000000477</v>
      </c>
      <c r="H1528" s="177">
        <f t="shared" si="147"/>
        <v>22496</v>
      </c>
      <c r="I1528" s="354">
        <f t="shared" si="142"/>
        <v>0.9456027484888857</v>
      </c>
      <c r="J1528" s="354">
        <f t="shared" si="143"/>
        <v>0.99547274824266119</v>
      </c>
    </row>
    <row r="1529" spans="1:10" x14ac:dyDescent="0.25">
      <c r="A1529" s="793"/>
      <c r="B1529" s="330">
        <v>1528</v>
      </c>
      <c r="C1529" s="329">
        <v>1527.6</v>
      </c>
      <c r="D1529" s="329">
        <v>12</v>
      </c>
      <c r="E1529" s="176">
        <f t="shared" si="144"/>
        <v>77512463.099999949</v>
      </c>
      <c r="F1529" s="176">
        <f t="shared" si="145"/>
        <v>4946535</v>
      </c>
      <c r="G1529" s="177">
        <f t="shared" si="146"/>
        <v>4457408.1000000536</v>
      </c>
      <c r="H1529" s="177">
        <f t="shared" si="147"/>
        <v>22484</v>
      </c>
      <c r="I1529" s="354">
        <f t="shared" si="142"/>
        <v>0.9456213846045417</v>
      </c>
      <c r="J1529" s="354">
        <f t="shared" si="143"/>
        <v>0.99547516320625862</v>
      </c>
    </row>
    <row r="1530" spans="1:10" x14ac:dyDescent="0.25">
      <c r="A1530" s="793"/>
      <c r="B1530" s="330">
        <v>1529</v>
      </c>
      <c r="C1530" s="329">
        <v>7645.1999999999989</v>
      </c>
      <c r="D1530" s="329">
        <v>46</v>
      </c>
      <c r="E1530" s="176">
        <f t="shared" si="144"/>
        <v>77520108.299999952</v>
      </c>
      <c r="F1530" s="176">
        <f t="shared" si="145"/>
        <v>4946581</v>
      </c>
      <c r="G1530" s="177">
        <f t="shared" si="146"/>
        <v>4449762.9000000507</v>
      </c>
      <c r="H1530" s="177">
        <f t="shared" si="147"/>
        <v>22438</v>
      </c>
      <c r="I1530" s="354">
        <f t="shared" si="142"/>
        <v>0.94571465301997393</v>
      </c>
      <c r="J1530" s="354">
        <f t="shared" si="143"/>
        <v>0.99548442056671549</v>
      </c>
    </row>
    <row r="1531" spans="1:10" x14ac:dyDescent="0.25">
      <c r="A1531" s="793"/>
      <c r="B1531" s="330">
        <v>1530</v>
      </c>
      <c r="C1531" s="329">
        <v>9179.5</v>
      </c>
      <c r="D1531" s="329">
        <v>69</v>
      </c>
      <c r="E1531" s="176">
        <f t="shared" si="144"/>
        <v>77529287.799999952</v>
      </c>
      <c r="F1531" s="176">
        <f t="shared" si="145"/>
        <v>4946650</v>
      </c>
      <c r="G1531" s="177">
        <f t="shared" si="146"/>
        <v>4440583.4000000507</v>
      </c>
      <c r="H1531" s="177">
        <f t="shared" si="147"/>
        <v>22369</v>
      </c>
      <c r="I1531" s="354">
        <f t="shared" si="142"/>
        <v>0.94582663928841149</v>
      </c>
      <c r="J1531" s="354">
        <f t="shared" si="143"/>
        <v>0.9954983066074008</v>
      </c>
    </row>
    <row r="1532" spans="1:10" x14ac:dyDescent="0.25">
      <c r="A1532" s="793"/>
      <c r="B1532" s="330">
        <v>1531</v>
      </c>
      <c r="C1532" s="329">
        <v>9185.2999999999993</v>
      </c>
      <c r="D1532" s="329">
        <v>60</v>
      </c>
      <c r="E1532" s="176">
        <f t="shared" si="144"/>
        <v>77538473.099999949</v>
      </c>
      <c r="F1532" s="176">
        <f t="shared" si="145"/>
        <v>4946710</v>
      </c>
      <c r="G1532" s="177">
        <f t="shared" si="146"/>
        <v>4431398.1000000536</v>
      </c>
      <c r="H1532" s="177">
        <f t="shared" si="147"/>
        <v>22309</v>
      </c>
      <c r="I1532" s="354">
        <f t="shared" si="142"/>
        <v>0.94593869631455452</v>
      </c>
      <c r="J1532" s="354">
        <f t="shared" si="143"/>
        <v>0.99551038142538795</v>
      </c>
    </row>
    <row r="1533" spans="1:10" x14ac:dyDescent="0.25">
      <c r="A1533" s="793"/>
      <c r="B1533" s="330">
        <v>1532</v>
      </c>
      <c r="C1533" s="329">
        <v>10724.199999999999</v>
      </c>
      <c r="D1533" s="329">
        <v>66</v>
      </c>
      <c r="E1533" s="176">
        <f t="shared" si="144"/>
        <v>77549197.299999952</v>
      </c>
      <c r="F1533" s="176">
        <f t="shared" si="145"/>
        <v>4946776</v>
      </c>
      <c r="G1533" s="177">
        <f t="shared" si="146"/>
        <v>4420673.9000000507</v>
      </c>
      <c r="H1533" s="177">
        <f t="shared" si="147"/>
        <v>22243</v>
      </c>
      <c r="I1533" s="354">
        <f t="shared" si="142"/>
        <v>0.94606952731188321</v>
      </c>
      <c r="J1533" s="354">
        <f t="shared" si="143"/>
        <v>0.99552366372517387</v>
      </c>
    </row>
    <row r="1534" spans="1:10" x14ac:dyDescent="0.25">
      <c r="A1534" s="793"/>
      <c r="B1534" s="330">
        <v>1533</v>
      </c>
      <c r="C1534" s="329">
        <v>7665</v>
      </c>
      <c r="D1534" s="329">
        <v>46</v>
      </c>
      <c r="E1534" s="176">
        <f t="shared" si="144"/>
        <v>77556862.299999952</v>
      </c>
      <c r="F1534" s="176">
        <f t="shared" si="145"/>
        <v>4946822</v>
      </c>
      <c r="G1534" s="177">
        <f t="shared" si="146"/>
        <v>4413008.9000000507</v>
      </c>
      <c r="H1534" s="177">
        <f t="shared" si="147"/>
        <v>22197</v>
      </c>
      <c r="I1534" s="354">
        <f t="shared" si="142"/>
        <v>0.94616303727948214</v>
      </c>
      <c r="J1534" s="354">
        <f t="shared" si="143"/>
        <v>0.99553292108563074</v>
      </c>
    </row>
    <row r="1535" spans="1:10" x14ac:dyDescent="0.25">
      <c r="A1535" s="793"/>
      <c r="B1535" s="330">
        <v>1534</v>
      </c>
      <c r="C1535" s="329">
        <v>6136.7</v>
      </c>
      <c r="D1535" s="329">
        <v>30</v>
      </c>
      <c r="E1535" s="176">
        <f t="shared" si="144"/>
        <v>77562998.999999955</v>
      </c>
      <c r="F1535" s="176">
        <f t="shared" si="145"/>
        <v>4946852</v>
      </c>
      <c r="G1535" s="177">
        <f t="shared" si="146"/>
        <v>4406872.2000000477</v>
      </c>
      <c r="H1535" s="177">
        <f t="shared" si="147"/>
        <v>22167</v>
      </c>
      <c r="I1535" s="354">
        <f t="shared" si="142"/>
        <v>0.94623790259170193</v>
      </c>
      <c r="J1535" s="354">
        <f t="shared" si="143"/>
        <v>0.99553895849462437</v>
      </c>
    </row>
    <row r="1536" spans="1:10" x14ac:dyDescent="0.25">
      <c r="A1536" s="793"/>
      <c r="B1536" s="330">
        <v>1535</v>
      </c>
      <c r="C1536" s="329">
        <v>13816.2</v>
      </c>
      <c r="D1536" s="329">
        <v>85</v>
      </c>
      <c r="E1536" s="176">
        <f t="shared" si="144"/>
        <v>77576815.199999958</v>
      </c>
      <c r="F1536" s="176">
        <f t="shared" si="145"/>
        <v>4946937</v>
      </c>
      <c r="G1536" s="177">
        <f t="shared" si="146"/>
        <v>4393056.0000000447</v>
      </c>
      <c r="H1536" s="177">
        <f t="shared" si="147"/>
        <v>22082</v>
      </c>
      <c r="I1536" s="354">
        <f t="shared" si="142"/>
        <v>0.94640645476578422</v>
      </c>
      <c r="J1536" s="354">
        <f t="shared" si="143"/>
        <v>0.99555606448677292</v>
      </c>
    </row>
    <row r="1537" spans="1:10" x14ac:dyDescent="0.25">
      <c r="A1537" s="793"/>
      <c r="B1537" s="330">
        <v>1536</v>
      </c>
      <c r="C1537" s="329">
        <v>13822.900000000001</v>
      </c>
      <c r="D1537" s="329">
        <v>107</v>
      </c>
      <c r="E1537" s="176">
        <f t="shared" si="144"/>
        <v>77590638.099999964</v>
      </c>
      <c r="F1537" s="176">
        <f t="shared" si="145"/>
        <v>4947044</v>
      </c>
      <c r="G1537" s="177">
        <f t="shared" si="146"/>
        <v>4379233.1000000387</v>
      </c>
      <c r="H1537" s="177">
        <f t="shared" si="147"/>
        <v>21975</v>
      </c>
      <c r="I1537" s="354">
        <f t="shared" si="142"/>
        <v>0.94657508867721585</v>
      </c>
      <c r="J1537" s="354">
        <f t="shared" si="143"/>
        <v>0.99557759791218348</v>
      </c>
    </row>
    <row r="1538" spans="1:10" x14ac:dyDescent="0.25">
      <c r="A1538" s="793"/>
      <c r="B1538" s="330">
        <v>1537</v>
      </c>
      <c r="C1538" s="329">
        <v>13834</v>
      </c>
      <c r="D1538" s="329">
        <v>90</v>
      </c>
      <c r="E1538" s="176">
        <f t="shared" si="144"/>
        <v>77604472.099999964</v>
      </c>
      <c r="F1538" s="176">
        <f t="shared" si="145"/>
        <v>4947134</v>
      </c>
      <c r="G1538" s="177">
        <f t="shared" si="146"/>
        <v>4365399.1000000387</v>
      </c>
      <c r="H1538" s="177">
        <f t="shared" si="147"/>
        <v>21885</v>
      </c>
      <c r="I1538" s="354">
        <f t="shared" si="142"/>
        <v>0.94674385800425609</v>
      </c>
      <c r="J1538" s="354">
        <f t="shared" si="143"/>
        <v>0.99559571013916426</v>
      </c>
    </row>
    <row r="1539" spans="1:10" x14ac:dyDescent="0.25">
      <c r="A1539" s="793"/>
      <c r="B1539" s="330">
        <v>1538</v>
      </c>
      <c r="C1539" s="329">
        <v>10766.9</v>
      </c>
      <c r="D1539" s="329">
        <v>66</v>
      </c>
      <c r="E1539" s="176">
        <f t="shared" si="144"/>
        <v>77615238.99999997</v>
      </c>
      <c r="F1539" s="176">
        <f t="shared" si="145"/>
        <v>4947200</v>
      </c>
      <c r="G1539" s="177">
        <f t="shared" si="146"/>
        <v>4354632.2000000328</v>
      </c>
      <c r="H1539" s="177">
        <f t="shared" si="147"/>
        <v>21819</v>
      </c>
      <c r="I1539" s="354">
        <f t="shared" ref="I1539:I1602" si="148">E1539/$E$2452</f>
        <v>0.94687520992469199</v>
      </c>
      <c r="J1539" s="354">
        <f t="shared" ref="J1539:J1602" si="149">F1539/$F$2452</f>
        <v>0.99560899243895018</v>
      </c>
    </row>
    <row r="1540" spans="1:10" x14ac:dyDescent="0.25">
      <c r="A1540" s="793"/>
      <c r="B1540" s="330">
        <v>1539</v>
      </c>
      <c r="C1540" s="329">
        <v>7694.6</v>
      </c>
      <c r="D1540" s="329">
        <v>54</v>
      </c>
      <c r="E1540" s="176">
        <f t="shared" si="144"/>
        <v>77622933.599999964</v>
      </c>
      <c r="F1540" s="176">
        <f t="shared" si="145"/>
        <v>4947254</v>
      </c>
      <c r="G1540" s="177">
        <f t="shared" si="146"/>
        <v>4346937.6000000387</v>
      </c>
      <c r="H1540" s="177">
        <f t="shared" si="147"/>
        <v>21765</v>
      </c>
      <c r="I1540" s="354">
        <f t="shared" si="148"/>
        <v>0.94696908100058064</v>
      </c>
      <c r="J1540" s="354">
        <f t="shared" si="149"/>
        <v>0.99561985977513867</v>
      </c>
    </row>
    <row r="1541" spans="1:10" x14ac:dyDescent="0.25">
      <c r="A1541" s="793"/>
      <c r="B1541" s="330">
        <v>1540</v>
      </c>
      <c r="C1541" s="329">
        <v>13858.900000000001</v>
      </c>
      <c r="D1541" s="329">
        <v>90</v>
      </c>
      <c r="E1541" s="176">
        <f t="shared" si="144"/>
        <v>77636792.49999997</v>
      </c>
      <c r="F1541" s="176">
        <f t="shared" si="145"/>
        <v>4947344</v>
      </c>
      <c r="G1541" s="177">
        <f t="shared" si="146"/>
        <v>4333078.7000000328</v>
      </c>
      <c r="H1541" s="177">
        <f t="shared" si="147"/>
        <v>21675</v>
      </c>
      <c r="I1541" s="354">
        <f t="shared" si="148"/>
        <v>0.94713815409777014</v>
      </c>
      <c r="J1541" s="354">
        <f t="shared" si="149"/>
        <v>0.99563797200211956</v>
      </c>
    </row>
    <row r="1542" spans="1:10" x14ac:dyDescent="0.25">
      <c r="A1542" s="793"/>
      <c r="B1542" s="330">
        <v>1541</v>
      </c>
      <c r="C1542" s="329">
        <v>10785.1</v>
      </c>
      <c r="D1542" s="329">
        <v>68</v>
      </c>
      <c r="E1542" s="176">
        <f t="shared" si="144"/>
        <v>77647577.599999964</v>
      </c>
      <c r="F1542" s="176">
        <f t="shared" si="145"/>
        <v>4947412</v>
      </c>
      <c r="G1542" s="177">
        <f t="shared" si="146"/>
        <v>4322293.6000000387</v>
      </c>
      <c r="H1542" s="177">
        <f t="shared" si="147"/>
        <v>21607</v>
      </c>
      <c r="I1542" s="354">
        <f t="shared" si="148"/>
        <v>0.94726972805100562</v>
      </c>
      <c r="J1542" s="354">
        <f t="shared" si="149"/>
        <v>0.99565165679583834</v>
      </c>
    </row>
    <row r="1543" spans="1:10" x14ac:dyDescent="0.25">
      <c r="A1543" s="793"/>
      <c r="B1543" s="330">
        <v>1542</v>
      </c>
      <c r="C1543" s="329">
        <v>3083.6000000000004</v>
      </c>
      <c r="D1543" s="329">
        <v>18</v>
      </c>
      <c r="E1543" s="176">
        <f t="shared" si="144"/>
        <v>77650661.199999958</v>
      </c>
      <c r="F1543" s="176">
        <f t="shared" si="145"/>
        <v>4947430</v>
      </c>
      <c r="G1543" s="177">
        <f t="shared" si="146"/>
        <v>4319210.0000000447</v>
      </c>
      <c r="H1543" s="177">
        <f t="shared" si="147"/>
        <v>21589</v>
      </c>
      <c r="I1543" s="354">
        <f t="shared" si="148"/>
        <v>0.9473073467510823</v>
      </c>
      <c r="J1543" s="354">
        <f t="shared" si="149"/>
        <v>0.99565527924123454</v>
      </c>
    </row>
    <row r="1544" spans="1:10" x14ac:dyDescent="0.25">
      <c r="A1544" s="793"/>
      <c r="B1544" s="330">
        <v>1543</v>
      </c>
      <c r="C1544" s="329">
        <v>9259</v>
      </c>
      <c r="D1544" s="329">
        <v>72</v>
      </c>
      <c r="E1544" s="176">
        <f t="shared" si="144"/>
        <v>77659920.199999958</v>
      </c>
      <c r="F1544" s="176">
        <f t="shared" si="145"/>
        <v>4947502</v>
      </c>
      <c r="G1544" s="177">
        <f t="shared" si="146"/>
        <v>4309951.0000000447</v>
      </c>
      <c r="H1544" s="177">
        <f t="shared" si="147"/>
        <v>21517</v>
      </c>
      <c r="I1544" s="354">
        <f t="shared" si="148"/>
        <v>0.94742030288806844</v>
      </c>
      <c r="J1544" s="354">
        <f t="shared" si="149"/>
        <v>0.99566976902281923</v>
      </c>
    </row>
    <row r="1545" spans="1:10" x14ac:dyDescent="0.25">
      <c r="A1545" s="793"/>
      <c r="B1545" s="330">
        <v>1544</v>
      </c>
      <c r="C1545" s="329">
        <v>13895.5</v>
      </c>
      <c r="D1545" s="329">
        <v>90</v>
      </c>
      <c r="E1545" s="176">
        <f t="shared" si="144"/>
        <v>77673815.699999958</v>
      </c>
      <c r="F1545" s="176">
        <f t="shared" si="145"/>
        <v>4947592</v>
      </c>
      <c r="G1545" s="177">
        <f t="shared" si="146"/>
        <v>4296055.5000000447</v>
      </c>
      <c r="H1545" s="177">
        <f t="shared" si="147"/>
        <v>21427</v>
      </c>
      <c r="I1545" s="354">
        <f t="shared" si="148"/>
        <v>0.94758982249077828</v>
      </c>
      <c r="J1545" s="354">
        <f t="shared" si="149"/>
        <v>0.99568788124980001</v>
      </c>
    </row>
    <row r="1546" spans="1:10" x14ac:dyDescent="0.25">
      <c r="A1546" s="793"/>
      <c r="B1546" s="330">
        <v>1545</v>
      </c>
      <c r="C1546" s="329">
        <v>3089.7</v>
      </c>
      <c r="D1546" s="329">
        <v>18</v>
      </c>
      <c r="E1546" s="176">
        <f t="shared" si="144"/>
        <v>77676905.399999961</v>
      </c>
      <c r="F1546" s="176">
        <f t="shared" si="145"/>
        <v>4947610</v>
      </c>
      <c r="G1546" s="177">
        <f t="shared" si="146"/>
        <v>4292965.8000000417</v>
      </c>
      <c r="H1546" s="177">
        <f t="shared" si="147"/>
        <v>21409</v>
      </c>
      <c r="I1546" s="354">
        <f t="shared" si="148"/>
        <v>0.94762751560844172</v>
      </c>
      <c r="J1546" s="354">
        <f t="shared" si="149"/>
        <v>0.99569150369519621</v>
      </c>
    </row>
    <row r="1547" spans="1:10" x14ac:dyDescent="0.25">
      <c r="A1547" s="793"/>
      <c r="B1547" s="330">
        <v>1546</v>
      </c>
      <c r="C1547" s="329">
        <v>12367.599999999999</v>
      </c>
      <c r="D1547" s="329">
        <v>78</v>
      </c>
      <c r="E1547" s="176">
        <f t="shared" si="144"/>
        <v>77689272.999999955</v>
      </c>
      <c r="F1547" s="176">
        <f t="shared" si="145"/>
        <v>4947688</v>
      </c>
      <c r="G1547" s="177">
        <f t="shared" si="146"/>
        <v>4280598.2000000477</v>
      </c>
      <c r="H1547" s="177">
        <f t="shared" si="147"/>
        <v>21331</v>
      </c>
      <c r="I1547" s="354">
        <f t="shared" si="148"/>
        <v>0.94777839543561404</v>
      </c>
      <c r="J1547" s="354">
        <f t="shared" si="149"/>
        <v>0.99570720095857956</v>
      </c>
    </row>
    <row r="1548" spans="1:10" x14ac:dyDescent="0.25">
      <c r="A1548" s="793"/>
      <c r="B1548" s="330">
        <v>1547</v>
      </c>
      <c r="C1548" s="329">
        <v>9281.7000000000007</v>
      </c>
      <c r="D1548" s="329">
        <v>57</v>
      </c>
      <c r="E1548" s="176">
        <f t="shared" si="144"/>
        <v>77698554.699999958</v>
      </c>
      <c r="F1548" s="176">
        <f t="shared" si="145"/>
        <v>4947745</v>
      </c>
      <c r="G1548" s="177">
        <f t="shared" si="146"/>
        <v>4271316.5000000447</v>
      </c>
      <c r="H1548" s="177">
        <f t="shared" si="147"/>
        <v>21274</v>
      </c>
      <c r="I1548" s="354">
        <f t="shared" si="148"/>
        <v>0.94789162850361974</v>
      </c>
      <c r="J1548" s="354">
        <f t="shared" si="149"/>
        <v>0.99571867203566744</v>
      </c>
    </row>
    <row r="1549" spans="1:10" x14ac:dyDescent="0.25">
      <c r="A1549" s="793"/>
      <c r="B1549" s="330">
        <v>1548</v>
      </c>
      <c r="C1549" s="329">
        <v>10835.199999999999</v>
      </c>
      <c r="D1549" s="329">
        <v>66</v>
      </c>
      <c r="E1549" s="176">
        <f t="shared" si="144"/>
        <v>77709389.899999961</v>
      </c>
      <c r="F1549" s="176">
        <f t="shared" si="145"/>
        <v>4947811</v>
      </c>
      <c r="G1549" s="177">
        <f t="shared" si="146"/>
        <v>4260481.3000000417</v>
      </c>
      <c r="H1549" s="177">
        <f t="shared" si="147"/>
        <v>21208</v>
      </c>
      <c r="I1549" s="354">
        <f t="shared" si="148"/>
        <v>0.94802381365703503</v>
      </c>
      <c r="J1549" s="354">
        <f t="shared" si="149"/>
        <v>0.99573195433545336</v>
      </c>
    </row>
    <row r="1550" spans="1:10" x14ac:dyDescent="0.25">
      <c r="A1550" s="793"/>
      <c r="B1550" s="330">
        <v>1549</v>
      </c>
      <c r="C1550" s="329">
        <v>9293.4</v>
      </c>
      <c r="D1550" s="329">
        <v>66</v>
      </c>
      <c r="E1550" s="176">
        <f t="shared" si="144"/>
        <v>77718683.299999967</v>
      </c>
      <c r="F1550" s="176">
        <f t="shared" si="145"/>
        <v>4947877</v>
      </c>
      <c r="G1550" s="177">
        <f t="shared" si="146"/>
        <v>4251187.9000000358</v>
      </c>
      <c r="H1550" s="177">
        <f t="shared" si="147"/>
        <v>21142</v>
      </c>
      <c r="I1550" s="354">
        <f t="shared" si="148"/>
        <v>0.94813718946041192</v>
      </c>
      <c r="J1550" s="354">
        <f t="shared" si="149"/>
        <v>0.99574523663523928</v>
      </c>
    </row>
    <row r="1551" spans="1:10" x14ac:dyDescent="0.25">
      <c r="A1551" s="793"/>
      <c r="B1551" s="330">
        <v>1550</v>
      </c>
      <c r="C1551" s="329">
        <v>10850.000000000002</v>
      </c>
      <c r="D1551" s="329">
        <v>83</v>
      </c>
      <c r="E1551" s="176">
        <f t="shared" si="144"/>
        <v>77729533.299999967</v>
      </c>
      <c r="F1551" s="176">
        <f t="shared" si="145"/>
        <v>4947960</v>
      </c>
      <c r="G1551" s="177">
        <f t="shared" si="146"/>
        <v>4240337.9000000358</v>
      </c>
      <c r="H1551" s="177">
        <f t="shared" si="147"/>
        <v>21059</v>
      </c>
      <c r="I1551" s="354">
        <f t="shared" si="148"/>
        <v>0.94826955516797207</v>
      </c>
      <c r="J1551" s="354">
        <f t="shared" si="149"/>
        <v>0.99576194013345487</v>
      </c>
    </row>
    <row r="1552" spans="1:10" x14ac:dyDescent="0.25">
      <c r="A1552" s="793"/>
      <c r="B1552" s="330">
        <v>1551</v>
      </c>
      <c r="C1552" s="329">
        <v>6205.2000000000007</v>
      </c>
      <c r="D1552" s="329">
        <v>53</v>
      </c>
      <c r="E1552" s="176">
        <f t="shared" si="144"/>
        <v>77735738.49999997</v>
      </c>
      <c r="F1552" s="176">
        <f t="shared" si="145"/>
        <v>4948013</v>
      </c>
      <c r="G1552" s="177">
        <f t="shared" si="146"/>
        <v>4234132.7000000328</v>
      </c>
      <c r="H1552" s="177">
        <f t="shared" si="147"/>
        <v>21006</v>
      </c>
      <c r="I1552" s="354">
        <f t="shared" si="148"/>
        <v>0.94834525615309206</v>
      </c>
      <c r="J1552" s="354">
        <f t="shared" si="149"/>
        <v>0.99577260622267694</v>
      </c>
    </row>
    <row r="1553" spans="1:10" x14ac:dyDescent="0.25">
      <c r="A1553" s="793"/>
      <c r="B1553" s="330">
        <v>1552</v>
      </c>
      <c r="C1553" s="329">
        <v>3103.8</v>
      </c>
      <c r="D1553" s="329">
        <v>24</v>
      </c>
      <c r="E1553" s="176">
        <f t="shared" si="144"/>
        <v>77738842.299999967</v>
      </c>
      <c r="F1553" s="176">
        <f t="shared" si="145"/>
        <v>4948037</v>
      </c>
      <c r="G1553" s="177">
        <f t="shared" si="146"/>
        <v>4231028.9000000358</v>
      </c>
      <c r="H1553" s="177">
        <f t="shared" si="147"/>
        <v>20982</v>
      </c>
      <c r="I1553" s="354">
        <f t="shared" si="148"/>
        <v>0.94838312128517732</v>
      </c>
      <c r="J1553" s="354">
        <f t="shared" si="149"/>
        <v>0.9957774361498718</v>
      </c>
    </row>
    <row r="1554" spans="1:10" x14ac:dyDescent="0.25">
      <c r="A1554" s="793"/>
      <c r="B1554" s="330">
        <v>1553</v>
      </c>
      <c r="C1554" s="329">
        <v>6212.2</v>
      </c>
      <c r="D1554" s="329">
        <v>36</v>
      </c>
      <c r="E1554" s="176">
        <f t="shared" si="144"/>
        <v>77745054.49999997</v>
      </c>
      <c r="F1554" s="176">
        <f t="shared" si="145"/>
        <v>4948073</v>
      </c>
      <c r="G1554" s="177">
        <f t="shared" si="146"/>
        <v>4224816.7000000328</v>
      </c>
      <c r="H1554" s="177">
        <f t="shared" si="147"/>
        <v>20946</v>
      </c>
      <c r="I1554" s="354">
        <f t="shared" si="148"/>
        <v>0.94845890766752805</v>
      </c>
      <c r="J1554" s="354">
        <f t="shared" si="149"/>
        <v>0.9957846810406642</v>
      </c>
    </row>
    <row r="1555" spans="1:10" x14ac:dyDescent="0.25">
      <c r="A1555" s="793"/>
      <c r="B1555" s="330">
        <v>1554</v>
      </c>
      <c r="C1555" s="329">
        <v>9322.9</v>
      </c>
      <c r="D1555" s="329">
        <v>60</v>
      </c>
      <c r="E1555" s="176">
        <f t="shared" si="144"/>
        <v>77754377.399999976</v>
      </c>
      <c r="F1555" s="176">
        <f t="shared" si="145"/>
        <v>4948133</v>
      </c>
      <c r="G1555" s="177">
        <f t="shared" si="146"/>
        <v>4215493.8000000268</v>
      </c>
      <c r="H1555" s="177">
        <f t="shared" si="147"/>
        <v>20886</v>
      </c>
      <c r="I1555" s="354">
        <f t="shared" si="148"/>
        <v>0.9485726433592343</v>
      </c>
      <c r="J1555" s="354">
        <f t="shared" si="149"/>
        <v>0.99579675585865135</v>
      </c>
    </row>
    <row r="1556" spans="1:10" x14ac:dyDescent="0.25">
      <c r="A1556" s="793"/>
      <c r="B1556" s="330">
        <v>1555</v>
      </c>
      <c r="C1556" s="329">
        <v>9329.9</v>
      </c>
      <c r="D1556" s="329">
        <v>72</v>
      </c>
      <c r="E1556" s="176">
        <f t="shared" si="144"/>
        <v>77763707.299999982</v>
      </c>
      <c r="F1556" s="176">
        <f t="shared" si="145"/>
        <v>4948205</v>
      </c>
      <c r="G1556" s="177">
        <f t="shared" si="146"/>
        <v>4206163.9000000209</v>
      </c>
      <c r="H1556" s="177">
        <f t="shared" si="147"/>
        <v>20814</v>
      </c>
      <c r="I1556" s="354">
        <f t="shared" si="148"/>
        <v>0.94868646444817128</v>
      </c>
      <c r="J1556" s="354">
        <f t="shared" si="149"/>
        <v>0.99581124564023604</v>
      </c>
    </row>
    <row r="1557" spans="1:10" x14ac:dyDescent="0.25">
      <c r="A1557" s="793"/>
      <c r="B1557" s="330">
        <v>1556</v>
      </c>
      <c r="C1557" s="329">
        <v>9336.1999999999989</v>
      </c>
      <c r="D1557" s="329">
        <v>60</v>
      </c>
      <c r="E1557" s="176">
        <f t="shared" si="144"/>
        <v>77773043.499999985</v>
      </c>
      <c r="F1557" s="176">
        <f t="shared" si="145"/>
        <v>4948265</v>
      </c>
      <c r="G1557" s="177">
        <f t="shared" si="146"/>
        <v>4196827.7000000179</v>
      </c>
      <c r="H1557" s="177">
        <f t="shared" si="147"/>
        <v>20754</v>
      </c>
      <c r="I1557" s="354">
        <f t="shared" si="148"/>
        <v>0.94880036239461585</v>
      </c>
      <c r="J1557" s="354">
        <f t="shared" si="149"/>
        <v>0.99582332045822319</v>
      </c>
    </row>
    <row r="1558" spans="1:10" x14ac:dyDescent="0.25">
      <c r="A1558" s="793"/>
      <c r="B1558" s="330">
        <v>1557</v>
      </c>
      <c r="C1558" s="329">
        <v>6228.2999999999993</v>
      </c>
      <c r="D1558" s="329">
        <v>42</v>
      </c>
      <c r="E1558" s="176">
        <f t="shared" si="144"/>
        <v>77779271.799999982</v>
      </c>
      <c r="F1558" s="176">
        <f t="shared" si="145"/>
        <v>4948307</v>
      </c>
      <c r="G1558" s="177">
        <f t="shared" si="146"/>
        <v>4190599.4000000209</v>
      </c>
      <c r="H1558" s="177">
        <f t="shared" si="147"/>
        <v>20712</v>
      </c>
      <c r="I1558" s="354">
        <f t="shared" si="148"/>
        <v>0.94887634519059705</v>
      </c>
      <c r="J1558" s="354">
        <f t="shared" si="149"/>
        <v>0.99583177283081425</v>
      </c>
    </row>
    <row r="1559" spans="1:10" x14ac:dyDescent="0.25">
      <c r="A1559" s="793"/>
      <c r="B1559" s="330">
        <v>1558</v>
      </c>
      <c r="C1559" s="329">
        <v>12462.4</v>
      </c>
      <c r="D1559" s="329">
        <v>78</v>
      </c>
      <c r="E1559" s="176">
        <f t="shared" si="144"/>
        <v>77791734.199999988</v>
      </c>
      <c r="F1559" s="176">
        <f t="shared" si="145"/>
        <v>4948385</v>
      </c>
      <c r="G1559" s="177">
        <f t="shared" si="146"/>
        <v>4178137.0000000149</v>
      </c>
      <c r="H1559" s="177">
        <f t="shared" si="147"/>
        <v>20634</v>
      </c>
      <c r="I1559" s="354">
        <f t="shared" si="148"/>
        <v>0.94902838154026503</v>
      </c>
      <c r="J1559" s="354">
        <f t="shared" si="149"/>
        <v>0.99584747009419772</v>
      </c>
    </row>
    <row r="1560" spans="1:10" x14ac:dyDescent="0.25">
      <c r="A1560" s="793"/>
      <c r="B1560" s="330">
        <v>1559</v>
      </c>
      <c r="C1560" s="329">
        <v>7795.2</v>
      </c>
      <c r="D1560" s="329">
        <v>54</v>
      </c>
      <c r="E1560" s="176">
        <f t="shared" si="144"/>
        <v>77799529.399999991</v>
      </c>
      <c r="F1560" s="176">
        <f t="shared" si="145"/>
        <v>4948439</v>
      </c>
      <c r="G1560" s="177">
        <f t="shared" si="146"/>
        <v>4170341.8000000119</v>
      </c>
      <c r="H1560" s="177">
        <f t="shared" si="147"/>
        <v>20580</v>
      </c>
      <c r="I1560" s="354">
        <f t="shared" si="148"/>
        <v>0.9491234798963547</v>
      </c>
      <c r="J1560" s="354">
        <f t="shared" si="149"/>
        <v>0.99585833743038621</v>
      </c>
    </row>
    <row r="1561" spans="1:10" x14ac:dyDescent="0.25">
      <c r="A1561" s="793"/>
      <c r="B1561" s="330">
        <v>1560</v>
      </c>
      <c r="C1561" s="329">
        <v>7800.0999999999995</v>
      </c>
      <c r="D1561" s="329">
        <v>53</v>
      </c>
      <c r="E1561" s="176">
        <f t="shared" ref="E1561:E1624" si="150">E1560+C1561</f>
        <v>77807329.499999985</v>
      </c>
      <c r="F1561" s="176">
        <f t="shared" ref="F1561:F1624" si="151">F1560+D1561</f>
        <v>4948492</v>
      </c>
      <c r="G1561" s="177">
        <f t="shared" ref="G1561:G1624" si="152">$E$2452-E1561</f>
        <v>4162541.7000000179</v>
      </c>
      <c r="H1561" s="177">
        <f t="shared" ref="H1561:H1624" si="153">$F$2452-F1561</f>
        <v>20527</v>
      </c>
      <c r="I1561" s="354">
        <f t="shared" si="148"/>
        <v>0.94921863803050577</v>
      </c>
      <c r="J1561" s="354">
        <f t="shared" si="149"/>
        <v>0.99586900351960816</v>
      </c>
    </row>
    <row r="1562" spans="1:10" x14ac:dyDescent="0.25">
      <c r="A1562" s="793"/>
      <c r="B1562" s="330">
        <v>1561</v>
      </c>
      <c r="C1562" s="329">
        <v>9365.4</v>
      </c>
      <c r="D1562" s="329">
        <v>64</v>
      </c>
      <c r="E1562" s="176">
        <f t="shared" si="150"/>
        <v>77816694.899999991</v>
      </c>
      <c r="F1562" s="176">
        <f t="shared" si="151"/>
        <v>4948556</v>
      </c>
      <c r="G1562" s="177">
        <f t="shared" si="152"/>
        <v>4153176.3000000119</v>
      </c>
      <c r="H1562" s="177">
        <f t="shared" si="153"/>
        <v>20463</v>
      </c>
      <c r="I1562" s="354">
        <f t="shared" si="148"/>
        <v>0.9493328922053984</v>
      </c>
      <c r="J1562" s="354">
        <f t="shared" si="149"/>
        <v>0.99588188332546124</v>
      </c>
    </row>
    <row r="1563" spans="1:10" x14ac:dyDescent="0.25">
      <c r="A1563" s="793"/>
      <c r="B1563" s="330">
        <v>1562</v>
      </c>
      <c r="C1563" s="329">
        <v>7810.0999999999995</v>
      </c>
      <c r="D1563" s="329">
        <v>42</v>
      </c>
      <c r="E1563" s="176">
        <f t="shared" si="150"/>
        <v>77824504.999999985</v>
      </c>
      <c r="F1563" s="176">
        <f t="shared" si="151"/>
        <v>4948598</v>
      </c>
      <c r="G1563" s="177">
        <f t="shared" si="152"/>
        <v>4145366.2000000179</v>
      </c>
      <c r="H1563" s="177">
        <f t="shared" si="153"/>
        <v>20421</v>
      </c>
      <c r="I1563" s="354">
        <f t="shared" si="148"/>
        <v>0.94942817233559329</v>
      </c>
      <c r="J1563" s="354">
        <f t="shared" si="149"/>
        <v>0.9958903356980523</v>
      </c>
    </row>
    <row r="1564" spans="1:10" x14ac:dyDescent="0.25">
      <c r="A1564" s="793"/>
      <c r="B1564" s="330">
        <v>1563</v>
      </c>
      <c r="C1564" s="329">
        <v>7814.2999999999993</v>
      </c>
      <c r="D1564" s="329">
        <v>54</v>
      </c>
      <c r="E1564" s="176">
        <f t="shared" si="150"/>
        <v>77832319.299999982</v>
      </c>
      <c r="F1564" s="176">
        <f t="shared" si="151"/>
        <v>4948652</v>
      </c>
      <c r="G1564" s="177">
        <f t="shared" si="152"/>
        <v>4137551.9000000209</v>
      </c>
      <c r="H1564" s="177">
        <f t="shared" si="153"/>
        <v>20367</v>
      </c>
      <c r="I1564" s="354">
        <f t="shared" si="148"/>
        <v>0.94952350370412664</v>
      </c>
      <c r="J1564" s="354">
        <f t="shared" si="149"/>
        <v>0.99590120303424079</v>
      </c>
    </row>
    <row r="1565" spans="1:10" x14ac:dyDescent="0.25">
      <c r="A1565" s="793"/>
      <c r="B1565" s="330">
        <v>1564</v>
      </c>
      <c r="C1565" s="329">
        <v>7819.4999999999991</v>
      </c>
      <c r="D1565" s="329">
        <v>54</v>
      </c>
      <c r="E1565" s="176">
        <f t="shared" si="150"/>
        <v>77840138.799999982</v>
      </c>
      <c r="F1565" s="176">
        <f t="shared" si="151"/>
        <v>4948706</v>
      </c>
      <c r="G1565" s="177">
        <f t="shared" si="152"/>
        <v>4129732.4000000209</v>
      </c>
      <c r="H1565" s="177">
        <f t="shared" si="153"/>
        <v>20313</v>
      </c>
      <c r="I1565" s="354">
        <f t="shared" si="148"/>
        <v>0.94961889851060277</v>
      </c>
      <c r="J1565" s="354">
        <f t="shared" si="149"/>
        <v>0.99591207037042928</v>
      </c>
    </row>
    <row r="1566" spans="1:10" x14ac:dyDescent="0.25">
      <c r="A1566" s="793"/>
      <c r="B1566" s="330">
        <v>1565</v>
      </c>
      <c r="C1566" s="329">
        <v>7824.7000000000007</v>
      </c>
      <c r="D1566" s="329">
        <v>60</v>
      </c>
      <c r="E1566" s="176">
        <f t="shared" si="150"/>
        <v>77847963.499999985</v>
      </c>
      <c r="F1566" s="176">
        <f t="shared" si="151"/>
        <v>4948766</v>
      </c>
      <c r="G1566" s="177">
        <f t="shared" si="152"/>
        <v>4121907.7000000179</v>
      </c>
      <c r="H1566" s="177">
        <f t="shared" si="153"/>
        <v>20253</v>
      </c>
      <c r="I1566" s="354">
        <f t="shared" si="148"/>
        <v>0.94971435675502169</v>
      </c>
      <c r="J1566" s="354">
        <f t="shared" si="149"/>
        <v>0.99592414518841643</v>
      </c>
    </row>
    <row r="1567" spans="1:10" x14ac:dyDescent="0.25">
      <c r="A1567" s="793"/>
      <c r="B1567" s="330">
        <v>1566</v>
      </c>
      <c r="C1567" s="329">
        <v>10961.2</v>
      </c>
      <c r="D1567" s="329">
        <v>77</v>
      </c>
      <c r="E1567" s="176">
        <f t="shared" si="150"/>
        <v>77858924.699999988</v>
      </c>
      <c r="F1567" s="176">
        <f t="shared" si="151"/>
        <v>4948843</v>
      </c>
      <c r="G1567" s="177">
        <f t="shared" si="152"/>
        <v>4110946.5000000149</v>
      </c>
      <c r="H1567" s="177">
        <f t="shared" si="153"/>
        <v>20176</v>
      </c>
      <c r="I1567" s="354">
        <f t="shared" si="148"/>
        <v>0.94984807905858937</v>
      </c>
      <c r="J1567" s="354">
        <f t="shared" si="149"/>
        <v>0.99593964120483336</v>
      </c>
    </row>
    <row r="1568" spans="1:10" x14ac:dyDescent="0.25">
      <c r="A1568" s="793"/>
      <c r="B1568" s="330">
        <v>1567</v>
      </c>
      <c r="C1568" s="329">
        <v>7834.5999999999995</v>
      </c>
      <c r="D1568" s="329">
        <v>48</v>
      </c>
      <c r="E1568" s="176">
        <f t="shared" si="150"/>
        <v>77866759.299999982</v>
      </c>
      <c r="F1568" s="176">
        <f t="shared" si="151"/>
        <v>4948891</v>
      </c>
      <c r="G1568" s="177">
        <f t="shared" si="152"/>
        <v>4103111.9000000209</v>
      </c>
      <c r="H1568" s="177">
        <f t="shared" si="153"/>
        <v>20128</v>
      </c>
      <c r="I1568" s="354">
        <f t="shared" si="148"/>
        <v>0.94994365807909165</v>
      </c>
      <c r="J1568" s="354">
        <f t="shared" si="149"/>
        <v>0.99594930105922319</v>
      </c>
    </row>
    <row r="1569" spans="1:10" x14ac:dyDescent="0.25">
      <c r="A1569" s="793"/>
      <c r="B1569" s="330">
        <v>1568</v>
      </c>
      <c r="C1569" s="329">
        <v>1568.3</v>
      </c>
      <c r="D1569" s="329">
        <v>12</v>
      </c>
      <c r="E1569" s="176">
        <f t="shared" si="150"/>
        <v>77868327.599999979</v>
      </c>
      <c r="F1569" s="176">
        <f t="shared" si="151"/>
        <v>4948903</v>
      </c>
      <c r="G1569" s="177">
        <f t="shared" si="152"/>
        <v>4101543.6000000238</v>
      </c>
      <c r="H1569" s="177">
        <f t="shared" si="153"/>
        <v>20116</v>
      </c>
      <c r="I1569" s="354">
        <f t="shared" si="148"/>
        <v>0.94996279071864609</v>
      </c>
      <c r="J1569" s="354">
        <f t="shared" si="149"/>
        <v>0.99595171602282062</v>
      </c>
    </row>
    <row r="1570" spans="1:10" x14ac:dyDescent="0.25">
      <c r="A1570" s="793"/>
      <c r="B1570" s="330">
        <v>1569</v>
      </c>
      <c r="C1570" s="329">
        <v>15690.1</v>
      </c>
      <c r="D1570" s="329">
        <v>108</v>
      </c>
      <c r="E1570" s="176">
        <f t="shared" si="150"/>
        <v>77884017.699999973</v>
      </c>
      <c r="F1570" s="176">
        <f t="shared" si="151"/>
        <v>4949011</v>
      </c>
      <c r="G1570" s="177">
        <f t="shared" si="152"/>
        <v>4085853.5000000298</v>
      </c>
      <c r="H1570" s="177">
        <f t="shared" si="153"/>
        <v>20008</v>
      </c>
      <c r="I1570" s="354">
        <f t="shared" si="148"/>
        <v>0.95015420373138237</v>
      </c>
      <c r="J1570" s="354">
        <f t="shared" si="149"/>
        <v>0.9959734506951976</v>
      </c>
    </row>
    <row r="1571" spans="1:10" x14ac:dyDescent="0.25">
      <c r="A1571" s="793"/>
      <c r="B1571" s="330">
        <v>1570</v>
      </c>
      <c r="C1571" s="329">
        <v>9419.7999999999993</v>
      </c>
      <c r="D1571" s="329">
        <v>72</v>
      </c>
      <c r="E1571" s="176">
        <f t="shared" si="150"/>
        <v>77893437.49999997</v>
      </c>
      <c r="F1571" s="176">
        <f t="shared" si="151"/>
        <v>4949083</v>
      </c>
      <c r="G1571" s="177">
        <f t="shared" si="152"/>
        <v>4076433.7000000328</v>
      </c>
      <c r="H1571" s="177">
        <f t="shared" si="153"/>
        <v>19936</v>
      </c>
      <c r="I1571" s="354">
        <f t="shared" si="148"/>
        <v>0.95026912156475329</v>
      </c>
      <c r="J1571" s="354">
        <f t="shared" si="149"/>
        <v>0.99598794047678219</v>
      </c>
    </row>
    <row r="1572" spans="1:10" x14ac:dyDescent="0.25">
      <c r="A1572" s="793"/>
      <c r="B1572" s="330">
        <v>1571</v>
      </c>
      <c r="C1572" s="329">
        <v>15708.9</v>
      </c>
      <c r="D1572" s="329">
        <v>108</v>
      </c>
      <c r="E1572" s="176">
        <f t="shared" si="150"/>
        <v>77909146.399999976</v>
      </c>
      <c r="F1572" s="176">
        <f t="shared" si="151"/>
        <v>4949191</v>
      </c>
      <c r="G1572" s="177">
        <f t="shared" si="152"/>
        <v>4060724.8000000268</v>
      </c>
      <c r="H1572" s="177">
        <f t="shared" si="153"/>
        <v>19828</v>
      </c>
      <c r="I1572" s="354">
        <f t="shared" si="148"/>
        <v>0.95046076393005208</v>
      </c>
      <c r="J1572" s="354">
        <f t="shared" si="149"/>
        <v>0.99600967514915917</v>
      </c>
    </row>
    <row r="1573" spans="1:10" x14ac:dyDescent="0.25">
      <c r="A1573" s="793"/>
      <c r="B1573" s="330">
        <v>1572</v>
      </c>
      <c r="C1573" s="329">
        <v>14148.5</v>
      </c>
      <c r="D1573" s="329">
        <v>95</v>
      </c>
      <c r="E1573" s="176">
        <f t="shared" si="150"/>
        <v>77923294.899999976</v>
      </c>
      <c r="F1573" s="176">
        <f t="shared" si="151"/>
        <v>4949286</v>
      </c>
      <c r="G1573" s="177">
        <f t="shared" si="152"/>
        <v>4046576.3000000268</v>
      </c>
      <c r="H1573" s="177">
        <f t="shared" si="153"/>
        <v>19733</v>
      </c>
      <c r="I1573" s="354">
        <f t="shared" si="148"/>
        <v>0.9506333700326709</v>
      </c>
      <c r="J1573" s="354">
        <f t="shared" si="149"/>
        <v>0.9960287936109723</v>
      </c>
    </row>
    <row r="1574" spans="1:10" x14ac:dyDescent="0.25">
      <c r="A1574" s="793"/>
      <c r="B1574" s="330">
        <v>1573</v>
      </c>
      <c r="C1574" s="329">
        <v>6292.9000000000005</v>
      </c>
      <c r="D1574" s="329">
        <v>48</v>
      </c>
      <c r="E1574" s="176">
        <f t="shared" si="150"/>
        <v>77929587.799999982</v>
      </c>
      <c r="F1574" s="176">
        <f t="shared" si="151"/>
        <v>4949334</v>
      </c>
      <c r="G1574" s="177">
        <f t="shared" si="152"/>
        <v>4040283.4000000209</v>
      </c>
      <c r="H1574" s="177">
        <f t="shared" si="153"/>
        <v>19685</v>
      </c>
      <c r="I1574" s="354">
        <f t="shared" si="148"/>
        <v>0.95071014092309536</v>
      </c>
      <c r="J1574" s="354">
        <f t="shared" si="149"/>
        <v>0.99603845346536213</v>
      </c>
    </row>
    <row r="1575" spans="1:10" x14ac:dyDescent="0.25">
      <c r="A1575" s="793"/>
      <c r="B1575" s="330">
        <v>1574</v>
      </c>
      <c r="C1575" s="329">
        <v>14166.3</v>
      </c>
      <c r="D1575" s="329">
        <v>102</v>
      </c>
      <c r="E1575" s="176">
        <f t="shared" si="150"/>
        <v>77943754.099999979</v>
      </c>
      <c r="F1575" s="176">
        <f t="shared" si="151"/>
        <v>4949436</v>
      </c>
      <c r="G1575" s="177">
        <f t="shared" si="152"/>
        <v>4026117.1000000238</v>
      </c>
      <c r="H1575" s="177">
        <f t="shared" si="153"/>
        <v>19583</v>
      </c>
      <c r="I1575" s="354">
        <f t="shared" si="148"/>
        <v>0.95088296417867224</v>
      </c>
      <c r="J1575" s="354">
        <f t="shared" si="149"/>
        <v>0.99605898065594034</v>
      </c>
    </row>
    <row r="1576" spans="1:10" x14ac:dyDescent="0.25">
      <c r="A1576" s="793"/>
      <c r="B1576" s="330">
        <v>1575</v>
      </c>
      <c r="C1576" s="329">
        <v>7876.2</v>
      </c>
      <c r="D1576" s="329">
        <v>48</v>
      </c>
      <c r="E1576" s="176">
        <f t="shared" si="150"/>
        <v>77951630.299999982</v>
      </c>
      <c r="F1576" s="176">
        <f t="shared" si="151"/>
        <v>4949484</v>
      </c>
      <c r="G1576" s="177">
        <f t="shared" si="152"/>
        <v>4018240.9000000209</v>
      </c>
      <c r="H1576" s="177">
        <f t="shared" si="153"/>
        <v>19535</v>
      </c>
      <c r="I1576" s="354">
        <f t="shared" si="148"/>
        <v>0.95097905070271693</v>
      </c>
      <c r="J1576" s="354">
        <f t="shared" si="149"/>
        <v>0.99606864051033006</v>
      </c>
    </row>
    <row r="1577" spans="1:10" x14ac:dyDescent="0.25">
      <c r="A1577" s="793"/>
      <c r="B1577" s="330">
        <v>1576</v>
      </c>
      <c r="C1577" s="329">
        <v>7878.2999999999993</v>
      </c>
      <c r="D1577" s="329">
        <v>47</v>
      </c>
      <c r="E1577" s="176">
        <f t="shared" si="150"/>
        <v>77959508.599999979</v>
      </c>
      <c r="F1577" s="176">
        <f t="shared" si="151"/>
        <v>4949531</v>
      </c>
      <c r="G1577" s="177">
        <f t="shared" si="152"/>
        <v>4010362.6000000238</v>
      </c>
      <c r="H1577" s="177">
        <f t="shared" si="153"/>
        <v>19488</v>
      </c>
      <c r="I1577" s="354">
        <f t="shared" si="148"/>
        <v>0.95107516284593085</v>
      </c>
      <c r="J1577" s="354">
        <f t="shared" si="149"/>
        <v>0.99607809911775347</v>
      </c>
    </row>
    <row r="1578" spans="1:10" x14ac:dyDescent="0.25">
      <c r="A1578" s="793"/>
      <c r="B1578" s="330">
        <v>1577</v>
      </c>
      <c r="C1578" s="329">
        <v>12616.3</v>
      </c>
      <c r="D1578" s="329">
        <v>87</v>
      </c>
      <c r="E1578" s="176">
        <f t="shared" si="150"/>
        <v>77972124.899999976</v>
      </c>
      <c r="F1578" s="176">
        <f t="shared" si="151"/>
        <v>4949618</v>
      </c>
      <c r="G1578" s="177">
        <f t="shared" si="152"/>
        <v>3997746.3000000268</v>
      </c>
      <c r="H1578" s="177">
        <f t="shared" si="153"/>
        <v>19401</v>
      </c>
      <c r="I1578" s="354">
        <f t="shared" si="148"/>
        <v>0.95122907671471335</v>
      </c>
      <c r="J1578" s="354">
        <f t="shared" si="149"/>
        <v>0.99609560760383486</v>
      </c>
    </row>
    <row r="1579" spans="1:10" x14ac:dyDescent="0.25">
      <c r="A1579" s="793"/>
      <c r="B1579" s="330">
        <v>1578</v>
      </c>
      <c r="C1579" s="329">
        <v>7890.2000000000007</v>
      </c>
      <c r="D1579" s="329">
        <v>54</v>
      </c>
      <c r="E1579" s="176">
        <f t="shared" si="150"/>
        <v>77980015.099999979</v>
      </c>
      <c r="F1579" s="176">
        <f t="shared" si="151"/>
        <v>4949672</v>
      </c>
      <c r="G1579" s="177">
        <f t="shared" si="152"/>
        <v>3989856.1000000238</v>
      </c>
      <c r="H1579" s="177">
        <f t="shared" si="153"/>
        <v>19347</v>
      </c>
      <c r="I1579" s="354">
        <f t="shared" si="148"/>
        <v>0.95132533403321951</v>
      </c>
      <c r="J1579" s="354">
        <f t="shared" si="149"/>
        <v>0.99610647494002336</v>
      </c>
    </row>
    <row r="1580" spans="1:10" x14ac:dyDescent="0.25">
      <c r="A1580" s="793"/>
      <c r="B1580" s="330">
        <v>1579</v>
      </c>
      <c r="C1580" s="329">
        <v>7894.7</v>
      </c>
      <c r="D1580" s="329">
        <v>46</v>
      </c>
      <c r="E1580" s="176">
        <f t="shared" si="150"/>
        <v>77987909.799999982</v>
      </c>
      <c r="F1580" s="176">
        <f t="shared" si="151"/>
        <v>4949718</v>
      </c>
      <c r="G1580" s="177">
        <f t="shared" si="152"/>
        <v>3981961.4000000209</v>
      </c>
      <c r="H1580" s="177">
        <f t="shared" si="153"/>
        <v>19301</v>
      </c>
      <c r="I1580" s="354">
        <f t="shared" si="148"/>
        <v>0.9514216462499453</v>
      </c>
      <c r="J1580" s="354">
        <f t="shared" si="149"/>
        <v>0.99611573230048023</v>
      </c>
    </row>
    <row r="1581" spans="1:10" x14ac:dyDescent="0.25">
      <c r="A1581" s="793"/>
      <c r="B1581" s="330">
        <v>1580</v>
      </c>
      <c r="C1581" s="329">
        <v>7898.9</v>
      </c>
      <c r="D1581" s="329">
        <v>60</v>
      </c>
      <c r="E1581" s="176">
        <f t="shared" si="150"/>
        <v>77995808.699999988</v>
      </c>
      <c r="F1581" s="176">
        <f t="shared" si="151"/>
        <v>4949778</v>
      </c>
      <c r="G1581" s="177">
        <f t="shared" si="152"/>
        <v>3974062.5000000149</v>
      </c>
      <c r="H1581" s="177">
        <f t="shared" si="153"/>
        <v>19241</v>
      </c>
      <c r="I1581" s="354">
        <f t="shared" si="148"/>
        <v>0.95151800970500955</v>
      </c>
      <c r="J1581" s="354">
        <f t="shared" si="149"/>
        <v>0.99612780711846749</v>
      </c>
    </row>
    <row r="1582" spans="1:10" x14ac:dyDescent="0.25">
      <c r="A1582" s="793"/>
      <c r="B1582" s="330">
        <v>1581</v>
      </c>
      <c r="C1582" s="329">
        <v>11067.3</v>
      </c>
      <c r="D1582" s="329">
        <v>66</v>
      </c>
      <c r="E1582" s="176">
        <f t="shared" si="150"/>
        <v>78006875.999999985</v>
      </c>
      <c r="F1582" s="176">
        <f t="shared" si="151"/>
        <v>4949844</v>
      </c>
      <c r="G1582" s="177">
        <f t="shared" si="152"/>
        <v>3962995.2000000179</v>
      </c>
      <c r="H1582" s="177">
        <f t="shared" si="153"/>
        <v>19175</v>
      </c>
      <c r="I1582" s="354">
        <f t="shared" si="148"/>
        <v>0.95165302638660221</v>
      </c>
      <c r="J1582" s="354">
        <f t="shared" si="149"/>
        <v>0.99614108941825341</v>
      </c>
    </row>
    <row r="1583" spans="1:10" x14ac:dyDescent="0.25">
      <c r="A1583" s="793"/>
      <c r="B1583" s="330">
        <v>1582</v>
      </c>
      <c r="C1583" s="329">
        <v>14236.5</v>
      </c>
      <c r="D1583" s="329">
        <v>84</v>
      </c>
      <c r="E1583" s="176">
        <f t="shared" si="150"/>
        <v>78021112.499999985</v>
      </c>
      <c r="F1583" s="176">
        <f t="shared" si="151"/>
        <v>4949928</v>
      </c>
      <c r="G1583" s="177">
        <f t="shared" si="152"/>
        <v>3948758.7000000179</v>
      </c>
      <c r="H1583" s="177">
        <f t="shared" si="153"/>
        <v>19091</v>
      </c>
      <c r="I1583" s="354">
        <f t="shared" si="148"/>
        <v>0.95182670605440678</v>
      </c>
      <c r="J1583" s="354">
        <f t="shared" si="149"/>
        <v>0.99615799416343553</v>
      </c>
    </row>
    <row r="1584" spans="1:10" x14ac:dyDescent="0.25">
      <c r="A1584" s="793"/>
      <c r="B1584" s="330">
        <v>1583</v>
      </c>
      <c r="C1584" s="329">
        <v>7915.1999999999989</v>
      </c>
      <c r="D1584" s="329">
        <v>48</v>
      </c>
      <c r="E1584" s="176">
        <f t="shared" si="150"/>
        <v>78029027.699999988</v>
      </c>
      <c r="F1584" s="176">
        <f t="shared" si="151"/>
        <v>4949976</v>
      </c>
      <c r="G1584" s="177">
        <f t="shared" si="152"/>
        <v>3940843.5000000149</v>
      </c>
      <c r="H1584" s="177">
        <f t="shared" si="153"/>
        <v>19043</v>
      </c>
      <c r="I1584" s="354">
        <f t="shared" si="148"/>
        <v>0.95192326836302243</v>
      </c>
      <c r="J1584" s="354">
        <f t="shared" si="149"/>
        <v>0.99616765401782525</v>
      </c>
    </row>
    <row r="1585" spans="1:10" x14ac:dyDescent="0.25">
      <c r="A1585" s="793"/>
      <c r="B1585" s="330">
        <v>1584</v>
      </c>
      <c r="C1585" s="329">
        <v>7919.9</v>
      </c>
      <c r="D1585" s="329">
        <v>60</v>
      </c>
      <c r="E1585" s="176">
        <f t="shared" si="150"/>
        <v>78036947.599999994</v>
      </c>
      <c r="F1585" s="176">
        <f t="shared" si="151"/>
        <v>4950036</v>
      </c>
      <c r="G1585" s="177">
        <f t="shared" si="152"/>
        <v>3932923.6000000089</v>
      </c>
      <c r="H1585" s="177">
        <f t="shared" si="153"/>
        <v>18983</v>
      </c>
      <c r="I1585" s="354">
        <f t="shared" si="148"/>
        <v>0.95201988800977877</v>
      </c>
      <c r="J1585" s="354">
        <f t="shared" si="149"/>
        <v>0.99617972883581241</v>
      </c>
    </row>
    <row r="1586" spans="1:10" x14ac:dyDescent="0.25">
      <c r="A1586" s="793"/>
      <c r="B1586" s="330">
        <v>1585</v>
      </c>
      <c r="C1586" s="329">
        <v>4755.3</v>
      </c>
      <c r="D1586" s="329">
        <v>24</v>
      </c>
      <c r="E1586" s="176">
        <f t="shared" si="150"/>
        <v>78041702.899999991</v>
      </c>
      <c r="F1586" s="176">
        <f t="shared" si="151"/>
        <v>4950060</v>
      </c>
      <c r="G1586" s="177">
        <f t="shared" si="152"/>
        <v>3928168.3000000119</v>
      </c>
      <c r="H1586" s="177">
        <f t="shared" si="153"/>
        <v>18959</v>
      </c>
      <c r="I1586" s="354">
        <f t="shared" si="148"/>
        <v>0.95207790078850318</v>
      </c>
      <c r="J1586" s="354">
        <f t="shared" si="149"/>
        <v>0.99618455876300738</v>
      </c>
    </row>
    <row r="1587" spans="1:10" x14ac:dyDescent="0.25">
      <c r="A1587" s="793"/>
      <c r="B1587" s="330">
        <v>1586</v>
      </c>
      <c r="C1587" s="329">
        <v>12688.8</v>
      </c>
      <c r="D1587" s="329">
        <v>84</v>
      </c>
      <c r="E1587" s="176">
        <f t="shared" si="150"/>
        <v>78054391.699999988</v>
      </c>
      <c r="F1587" s="176">
        <f t="shared" si="151"/>
        <v>4950144</v>
      </c>
      <c r="G1587" s="177">
        <f t="shared" si="152"/>
        <v>3915479.5000000149</v>
      </c>
      <c r="H1587" s="177">
        <f t="shared" si="153"/>
        <v>18875</v>
      </c>
      <c r="I1587" s="354">
        <f t="shared" si="148"/>
        <v>0.95223269912860353</v>
      </c>
      <c r="J1587" s="354">
        <f t="shared" si="149"/>
        <v>0.99620146350818939</v>
      </c>
    </row>
    <row r="1588" spans="1:10" x14ac:dyDescent="0.25">
      <c r="A1588" s="793"/>
      <c r="B1588" s="330">
        <v>1587</v>
      </c>
      <c r="C1588" s="329">
        <v>3174.5</v>
      </c>
      <c r="D1588" s="329">
        <v>18</v>
      </c>
      <c r="E1588" s="176">
        <f t="shared" si="150"/>
        <v>78057566.199999988</v>
      </c>
      <c r="F1588" s="176">
        <f t="shared" si="151"/>
        <v>4950162</v>
      </c>
      <c r="G1588" s="177">
        <f t="shared" si="152"/>
        <v>3912305.0000000149</v>
      </c>
      <c r="H1588" s="177">
        <f t="shared" si="153"/>
        <v>18857</v>
      </c>
      <c r="I1588" s="354">
        <f t="shared" si="148"/>
        <v>0.9522714267727187</v>
      </c>
      <c r="J1588" s="354">
        <f t="shared" si="149"/>
        <v>0.99620508595358559</v>
      </c>
    </row>
    <row r="1589" spans="1:10" x14ac:dyDescent="0.25">
      <c r="A1589" s="793"/>
      <c r="B1589" s="330">
        <v>1588</v>
      </c>
      <c r="C1589" s="329">
        <v>3175.9</v>
      </c>
      <c r="D1589" s="329">
        <v>24</v>
      </c>
      <c r="E1589" s="176">
        <f t="shared" si="150"/>
        <v>78060742.099999994</v>
      </c>
      <c r="F1589" s="176">
        <f t="shared" si="151"/>
        <v>4950186</v>
      </c>
      <c r="G1589" s="177">
        <f t="shared" si="152"/>
        <v>3909129.1000000089</v>
      </c>
      <c r="H1589" s="177">
        <f t="shared" si="153"/>
        <v>18833</v>
      </c>
      <c r="I1589" s="354">
        <f t="shared" si="148"/>
        <v>0.95231017149628006</v>
      </c>
      <c r="J1589" s="354">
        <f t="shared" si="149"/>
        <v>0.99620991588078045</v>
      </c>
    </row>
    <row r="1590" spans="1:10" x14ac:dyDescent="0.25">
      <c r="A1590" s="793"/>
      <c r="B1590" s="330">
        <v>1589</v>
      </c>
      <c r="C1590" s="329">
        <v>3178.6000000000004</v>
      </c>
      <c r="D1590" s="329">
        <v>24</v>
      </c>
      <c r="E1590" s="176">
        <f t="shared" si="150"/>
        <v>78063920.699999988</v>
      </c>
      <c r="F1590" s="176">
        <f t="shared" si="151"/>
        <v>4950210</v>
      </c>
      <c r="G1590" s="177">
        <f t="shared" si="152"/>
        <v>3905950.5000000149</v>
      </c>
      <c r="H1590" s="177">
        <f t="shared" si="153"/>
        <v>18809</v>
      </c>
      <c r="I1590" s="354">
        <f t="shared" si="148"/>
        <v>0.95234894915877322</v>
      </c>
      <c r="J1590" s="354">
        <f t="shared" si="149"/>
        <v>0.99621474580797542</v>
      </c>
    </row>
    <row r="1591" spans="1:10" x14ac:dyDescent="0.25">
      <c r="A1591" s="793"/>
      <c r="B1591" s="330">
        <v>1590</v>
      </c>
      <c r="C1591" s="329">
        <v>6360.4</v>
      </c>
      <c r="D1591" s="329">
        <v>48</v>
      </c>
      <c r="E1591" s="176">
        <f t="shared" si="150"/>
        <v>78070281.099999994</v>
      </c>
      <c r="F1591" s="176">
        <f t="shared" si="151"/>
        <v>4950258</v>
      </c>
      <c r="G1591" s="177">
        <f t="shared" si="152"/>
        <v>3899590.1000000089</v>
      </c>
      <c r="H1591" s="177">
        <f t="shared" si="153"/>
        <v>18761</v>
      </c>
      <c r="I1591" s="354">
        <f t="shared" si="148"/>
        <v>0.95242654352249356</v>
      </c>
      <c r="J1591" s="354">
        <f t="shared" si="149"/>
        <v>0.99622440566236514</v>
      </c>
    </row>
    <row r="1592" spans="1:10" x14ac:dyDescent="0.25">
      <c r="A1592" s="793"/>
      <c r="B1592" s="330">
        <v>1591</v>
      </c>
      <c r="C1592" s="329">
        <v>12727.1</v>
      </c>
      <c r="D1592" s="329">
        <v>66</v>
      </c>
      <c r="E1592" s="176">
        <f t="shared" si="150"/>
        <v>78083008.199999988</v>
      </c>
      <c r="F1592" s="176">
        <f t="shared" si="151"/>
        <v>4950324</v>
      </c>
      <c r="G1592" s="177">
        <f t="shared" si="152"/>
        <v>3886863.0000000149</v>
      </c>
      <c r="H1592" s="177">
        <f t="shared" si="153"/>
        <v>18695</v>
      </c>
      <c r="I1592" s="354">
        <f t="shared" si="148"/>
        <v>0.95258180910744172</v>
      </c>
      <c r="J1592" s="354">
        <f t="shared" si="149"/>
        <v>0.99623768796215106</v>
      </c>
    </row>
    <row r="1593" spans="1:10" x14ac:dyDescent="0.25">
      <c r="A1593" s="793"/>
      <c r="B1593" s="330">
        <v>1592</v>
      </c>
      <c r="C1593" s="329">
        <v>7959.8000000000011</v>
      </c>
      <c r="D1593" s="329">
        <v>60</v>
      </c>
      <c r="E1593" s="176">
        <f t="shared" si="150"/>
        <v>78090967.999999985</v>
      </c>
      <c r="F1593" s="176">
        <f t="shared" si="151"/>
        <v>4950384</v>
      </c>
      <c r="G1593" s="177">
        <f t="shared" si="152"/>
        <v>3878903.2000000179</v>
      </c>
      <c r="H1593" s="177">
        <f t="shared" si="153"/>
        <v>18635</v>
      </c>
      <c r="I1593" s="354">
        <f t="shared" si="148"/>
        <v>0.95267891551841288</v>
      </c>
      <c r="J1593" s="354">
        <f t="shared" si="149"/>
        <v>0.99624976278013833</v>
      </c>
    </row>
    <row r="1594" spans="1:10" x14ac:dyDescent="0.25">
      <c r="A1594" s="793"/>
      <c r="B1594" s="330">
        <v>1593</v>
      </c>
      <c r="C1594" s="329">
        <v>6371.9</v>
      </c>
      <c r="D1594" s="329">
        <v>42</v>
      </c>
      <c r="E1594" s="176">
        <f t="shared" si="150"/>
        <v>78097339.899999991</v>
      </c>
      <c r="F1594" s="176">
        <f t="shared" si="151"/>
        <v>4950426</v>
      </c>
      <c r="G1594" s="177">
        <f t="shared" si="152"/>
        <v>3872531.3000000119</v>
      </c>
      <c r="H1594" s="177">
        <f t="shared" si="153"/>
        <v>18593</v>
      </c>
      <c r="I1594" s="354">
        <f t="shared" si="148"/>
        <v>0.9527566501775836</v>
      </c>
      <c r="J1594" s="354">
        <f t="shared" si="149"/>
        <v>0.99625821515272939</v>
      </c>
    </row>
    <row r="1595" spans="1:10" x14ac:dyDescent="0.25">
      <c r="A1595" s="793"/>
      <c r="B1595" s="330">
        <v>1594</v>
      </c>
      <c r="C1595" s="329">
        <v>14344.9</v>
      </c>
      <c r="D1595" s="329">
        <v>96</v>
      </c>
      <c r="E1595" s="176">
        <f t="shared" si="150"/>
        <v>78111684.799999997</v>
      </c>
      <c r="F1595" s="176">
        <f t="shared" si="151"/>
        <v>4950522</v>
      </c>
      <c r="G1595" s="177">
        <f t="shared" si="152"/>
        <v>3858186.400000006</v>
      </c>
      <c r="H1595" s="177">
        <f t="shared" si="153"/>
        <v>18497</v>
      </c>
      <c r="I1595" s="354">
        <f t="shared" si="148"/>
        <v>0.95293165228250343</v>
      </c>
      <c r="J1595" s="354">
        <f t="shared" si="149"/>
        <v>0.99627753486150883</v>
      </c>
    </row>
    <row r="1596" spans="1:10" x14ac:dyDescent="0.25">
      <c r="A1596" s="793"/>
      <c r="B1596" s="330">
        <v>1595</v>
      </c>
      <c r="C1596" s="329">
        <v>1594.7</v>
      </c>
      <c r="D1596" s="329">
        <v>6</v>
      </c>
      <c r="E1596" s="176">
        <f t="shared" si="150"/>
        <v>78113279.5</v>
      </c>
      <c r="F1596" s="176">
        <f t="shared" si="151"/>
        <v>4950528</v>
      </c>
      <c r="G1596" s="177">
        <f t="shared" si="152"/>
        <v>3856591.700000003</v>
      </c>
      <c r="H1596" s="177">
        <f t="shared" si="153"/>
        <v>18491</v>
      </c>
      <c r="I1596" s="354">
        <f t="shared" si="148"/>
        <v>0.95295110699161378</v>
      </c>
      <c r="J1596" s="354">
        <f t="shared" si="149"/>
        <v>0.9962787423433076</v>
      </c>
    </row>
    <row r="1597" spans="1:10" x14ac:dyDescent="0.25">
      <c r="A1597" s="793"/>
      <c r="B1597" s="330">
        <v>1596</v>
      </c>
      <c r="C1597" s="329">
        <v>9576.4</v>
      </c>
      <c r="D1597" s="329">
        <v>54</v>
      </c>
      <c r="E1597" s="176">
        <f t="shared" si="150"/>
        <v>78122855.900000006</v>
      </c>
      <c r="F1597" s="176">
        <f t="shared" si="151"/>
        <v>4950582</v>
      </c>
      <c r="G1597" s="177">
        <f t="shared" si="152"/>
        <v>3847015.299999997</v>
      </c>
      <c r="H1597" s="177">
        <f t="shared" si="153"/>
        <v>18437</v>
      </c>
      <c r="I1597" s="354">
        <f t="shared" si="148"/>
        <v>0.95306793528303124</v>
      </c>
      <c r="J1597" s="354">
        <f t="shared" si="149"/>
        <v>0.99628960967949609</v>
      </c>
    </row>
    <row r="1598" spans="1:10" x14ac:dyDescent="0.25">
      <c r="A1598" s="793"/>
      <c r="B1598" s="330">
        <v>1597</v>
      </c>
      <c r="C1598" s="329">
        <v>3193.7</v>
      </c>
      <c r="D1598" s="329">
        <v>18</v>
      </c>
      <c r="E1598" s="176">
        <f t="shared" si="150"/>
        <v>78126049.600000009</v>
      </c>
      <c r="F1598" s="176">
        <f t="shared" si="151"/>
        <v>4950600</v>
      </c>
      <c r="G1598" s="177">
        <f t="shared" si="152"/>
        <v>3843821.599999994</v>
      </c>
      <c r="H1598" s="177">
        <f t="shared" si="153"/>
        <v>18419</v>
      </c>
      <c r="I1598" s="354">
        <f t="shared" si="148"/>
        <v>0.95310689715955055</v>
      </c>
      <c r="J1598" s="354">
        <f t="shared" si="149"/>
        <v>0.99629323212489229</v>
      </c>
    </row>
    <row r="1599" spans="1:10" x14ac:dyDescent="0.25">
      <c r="A1599" s="793"/>
      <c r="B1599" s="330">
        <v>1598</v>
      </c>
      <c r="C1599" s="329">
        <v>9587.4</v>
      </c>
      <c r="D1599" s="329">
        <v>72</v>
      </c>
      <c r="E1599" s="176">
        <f t="shared" si="150"/>
        <v>78135637.000000015</v>
      </c>
      <c r="F1599" s="176">
        <f t="shared" si="151"/>
        <v>4950672</v>
      </c>
      <c r="G1599" s="177">
        <f t="shared" si="152"/>
        <v>3834234.1999999881</v>
      </c>
      <c r="H1599" s="177">
        <f t="shared" si="153"/>
        <v>18347</v>
      </c>
      <c r="I1599" s="354">
        <f t="shared" si="148"/>
        <v>0.95322385964661627</v>
      </c>
      <c r="J1599" s="354">
        <f t="shared" si="149"/>
        <v>0.99630772190647687</v>
      </c>
    </row>
    <row r="1600" spans="1:10" x14ac:dyDescent="0.25">
      <c r="A1600" s="793"/>
      <c r="B1600" s="330">
        <v>1599</v>
      </c>
      <c r="C1600" s="329">
        <v>6396</v>
      </c>
      <c r="D1600" s="329">
        <v>42</v>
      </c>
      <c r="E1600" s="176">
        <f t="shared" si="150"/>
        <v>78142033.000000015</v>
      </c>
      <c r="F1600" s="176">
        <f t="shared" si="151"/>
        <v>4950714</v>
      </c>
      <c r="G1600" s="177">
        <f t="shared" si="152"/>
        <v>3827838.1999999881</v>
      </c>
      <c r="H1600" s="177">
        <f t="shared" si="153"/>
        <v>18305</v>
      </c>
      <c r="I1600" s="354">
        <f t="shared" si="148"/>
        <v>0.95330188831625262</v>
      </c>
      <c r="J1600" s="354">
        <f t="shared" si="149"/>
        <v>0.99631617427906793</v>
      </c>
    </row>
    <row r="1601" spans="1:10" x14ac:dyDescent="0.25">
      <c r="A1601" s="793"/>
      <c r="B1601" s="330">
        <v>1600</v>
      </c>
      <c r="C1601" s="329">
        <v>9600.1</v>
      </c>
      <c r="D1601" s="329">
        <v>60</v>
      </c>
      <c r="E1601" s="176">
        <f t="shared" si="150"/>
        <v>78151633.100000009</v>
      </c>
      <c r="F1601" s="176">
        <f t="shared" si="151"/>
        <v>4950774</v>
      </c>
      <c r="G1601" s="177">
        <f t="shared" si="152"/>
        <v>3818238.099999994</v>
      </c>
      <c r="H1601" s="177">
        <f t="shared" si="153"/>
        <v>18245</v>
      </c>
      <c r="I1601" s="354">
        <f t="shared" si="148"/>
        <v>0.95341900573829386</v>
      </c>
      <c r="J1601" s="354">
        <f t="shared" si="149"/>
        <v>0.9963282490970552</v>
      </c>
    </row>
    <row r="1602" spans="1:10" x14ac:dyDescent="0.25">
      <c r="A1602" s="793"/>
      <c r="B1602" s="330">
        <v>1601</v>
      </c>
      <c r="C1602" s="329">
        <v>8005.2000000000007</v>
      </c>
      <c r="D1602" s="329">
        <v>60</v>
      </c>
      <c r="E1602" s="176">
        <f t="shared" si="150"/>
        <v>78159638.300000012</v>
      </c>
      <c r="F1602" s="176">
        <f t="shared" si="151"/>
        <v>4950834</v>
      </c>
      <c r="G1602" s="177">
        <f t="shared" si="152"/>
        <v>3810232.8999999911</v>
      </c>
      <c r="H1602" s="177">
        <f t="shared" si="153"/>
        <v>18185</v>
      </c>
      <c r="I1602" s="354">
        <f t="shared" si="148"/>
        <v>0.95351666601130403</v>
      </c>
      <c r="J1602" s="354">
        <f t="shared" si="149"/>
        <v>0.99634032391504235</v>
      </c>
    </row>
    <row r="1603" spans="1:10" x14ac:dyDescent="0.25">
      <c r="A1603" s="793"/>
      <c r="B1603" s="330">
        <v>1602</v>
      </c>
      <c r="C1603" s="329">
        <v>12815.9</v>
      </c>
      <c r="D1603" s="329">
        <v>72</v>
      </c>
      <c r="E1603" s="176">
        <f t="shared" si="150"/>
        <v>78172454.200000018</v>
      </c>
      <c r="F1603" s="176">
        <f t="shared" si="151"/>
        <v>4950906</v>
      </c>
      <c r="G1603" s="177">
        <f t="shared" si="152"/>
        <v>3797416.9999999851</v>
      </c>
      <c r="H1603" s="177">
        <f t="shared" si="153"/>
        <v>18113</v>
      </c>
      <c r="I1603" s="354">
        <f t="shared" ref="I1603:I1666" si="154">E1603/$E$2452</f>
        <v>0.95367301492112155</v>
      </c>
      <c r="J1603" s="354">
        <f t="shared" ref="J1603:J1666" si="155">F1603/$F$2452</f>
        <v>0.99635481369662704</v>
      </c>
    </row>
    <row r="1604" spans="1:10" x14ac:dyDescent="0.25">
      <c r="A1604" s="793"/>
      <c r="B1604" s="330">
        <v>1603</v>
      </c>
      <c r="C1604" s="329">
        <v>12823.3</v>
      </c>
      <c r="D1604" s="329">
        <v>84</v>
      </c>
      <c r="E1604" s="176">
        <f t="shared" si="150"/>
        <v>78185277.500000015</v>
      </c>
      <c r="F1604" s="176">
        <f t="shared" si="151"/>
        <v>4950990</v>
      </c>
      <c r="G1604" s="177">
        <f t="shared" si="152"/>
        <v>3784593.6999999881</v>
      </c>
      <c r="H1604" s="177">
        <f t="shared" si="153"/>
        <v>18029</v>
      </c>
      <c r="I1604" s="354">
        <f t="shared" si="154"/>
        <v>0.95382945410801145</v>
      </c>
      <c r="J1604" s="354">
        <f t="shared" si="155"/>
        <v>0.99637171844180916</v>
      </c>
    </row>
    <row r="1605" spans="1:10" x14ac:dyDescent="0.25">
      <c r="A1605" s="793"/>
      <c r="B1605" s="330">
        <v>1604</v>
      </c>
      <c r="C1605" s="329">
        <v>8020.2000000000007</v>
      </c>
      <c r="D1605" s="329">
        <v>53</v>
      </c>
      <c r="E1605" s="176">
        <f t="shared" si="150"/>
        <v>78193297.700000018</v>
      </c>
      <c r="F1605" s="176">
        <f t="shared" si="151"/>
        <v>4951043</v>
      </c>
      <c r="G1605" s="177">
        <f t="shared" si="152"/>
        <v>3776573.4999999851</v>
      </c>
      <c r="H1605" s="177">
        <f t="shared" si="153"/>
        <v>17976</v>
      </c>
      <c r="I1605" s="354">
        <f t="shared" si="154"/>
        <v>0.95392729737508741</v>
      </c>
      <c r="J1605" s="354">
        <f t="shared" si="155"/>
        <v>0.99638238453103123</v>
      </c>
    </row>
    <row r="1606" spans="1:10" x14ac:dyDescent="0.25">
      <c r="A1606" s="793"/>
      <c r="B1606" s="330">
        <v>1605</v>
      </c>
      <c r="C1606" s="329">
        <v>4814.8999999999996</v>
      </c>
      <c r="D1606" s="329">
        <v>36</v>
      </c>
      <c r="E1606" s="176">
        <f t="shared" si="150"/>
        <v>78198112.600000024</v>
      </c>
      <c r="F1606" s="176">
        <f t="shared" si="151"/>
        <v>4951079</v>
      </c>
      <c r="G1606" s="177">
        <f t="shared" si="152"/>
        <v>3771758.5999999791</v>
      </c>
      <c r="H1606" s="177">
        <f t="shared" si="153"/>
        <v>17940</v>
      </c>
      <c r="I1606" s="354">
        <f t="shared" si="154"/>
        <v>0.95398603725023323</v>
      </c>
      <c r="J1606" s="354">
        <f t="shared" si="155"/>
        <v>0.99638962942182352</v>
      </c>
    </row>
    <row r="1607" spans="1:10" x14ac:dyDescent="0.25">
      <c r="A1607" s="793"/>
      <c r="B1607" s="330">
        <v>1606</v>
      </c>
      <c r="C1607" s="329">
        <v>6424.5</v>
      </c>
      <c r="D1607" s="329">
        <v>36</v>
      </c>
      <c r="E1607" s="176">
        <f t="shared" si="150"/>
        <v>78204537.100000024</v>
      </c>
      <c r="F1607" s="176">
        <f t="shared" si="151"/>
        <v>4951115</v>
      </c>
      <c r="G1607" s="177">
        <f t="shared" si="152"/>
        <v>3765334.0999999791</v>
      </c>
      <c r="H1607" s="177">
        <f t="shared" si="153"/>
        <v>17904</v>
      </c>
      <c r="I1607" s="354">
        <f t="shared" si="154"/>
        <v>0.95406441360859451</v>
      </c>
      <c r="J1607" s="354">
        <f t="shared" si="155"/>
        <v>0.99639687431261581</v>
      </c>
    </row>
    <row r="1608" spans="1:10" x14ac:dyDescent="0.25">
      <c r="A1608" s="793"/>
      <c r="B1608" s="330">
        <v>1607</v>
      </c>
      <c r="C1608" s="329">
        <v>4820.3999999999996</v>
      </c>
      <c r="D1608" s="329">
        <v>30</v>
      </c>
      <c r="E1608" s="176">
        <f t="shared" si="150"/>
        <v>78209357.50000003</v>
      </c>
      <c r="F1608" s="176">
        <f t="shared" si="151"/>
        <v>4951145</v>
      </c>
      <c r="G1608" s="177">
        <f t="shared" si="152"/>
        <v>3760513.6999999732</v>
      </c>
      <c r="H1608" s="177">
        <f t="shared" si="153"/>
        <v>17874</v>
      </c>
      <c r="I1608" s="354">
        <f t="shared" si="154"/>
        <v>0.9541232205815644</v>
      </c>
      <c r="J1608" s="354">
        <f t="shared" si="155"/>
        <v>0.99640291172160944</v>
      </c>
    </row>
    <row r="1609" spans="1:10" x14ac:dyDescent="0.25">
      <c r="A1609" s="793"/>
      <c r="B1609" s="330">
        <v>1608</v>
      </c>
      <c r="C1609" s="329">
        <v>12863.099999999999</v>
      </c>
      <c r="D1609" s="329">
        <v>81</v>
      </c>
      <c r="E1609" s="176">
        <f t="shared" si="150"/>
        <v>78222220.600000024</v>
      </c>
      <c r="F1609" s="176">
        <f t="shared" si="151"/>
        <v>4951226</v>
      </c>
      <c r="G1609" s="177">
        <f t="shared" si="152"/>
        <v>3747650.5999999791</v>
      </c>
      <c r="H1609" s="177">
        <f t="shared" si="153"/>
        <v>17793</v>
      </c>
      <c r="I1609" s="354">
        <f t="shared" si="154"/>
        <v>0.95428014531270877</v>
      </c>
      <c r="J1609" s="354">
        <f t="shared" si="155"/>
        <v>0.99641921272589218</v>
      </c>
    </row>
    <row r="1610" spans="1:10" x14ac:dyDescent="0.25">
      <c r="A1610" s="793"/>
      <c r="B1610" s="330">
        <v>1609</v>
      </c>
      <c r="C1610" s="329">
        <v>3217.5</v>
      </c>
      <c r="D1610" s="329">
        <v>18</v>
      </c>
      <c r="E1610" s="176">
        <f t="shared" si="150"/>
        <v>78225438.100000024</v>
      </c>
      <c r="F1610" s="176">
        <f t="shared" si="151"/>
        <v>4951244</v>
      </c>
      <c r="G1610" s="177">
        <f t="shared" si="152"/>
        <v>3744433.0999999791</v>
      </c>
      <c r="H1610" s="177">
        <f t="shared" si="153"/>
        <v>17775</v>
      </c>
      <c r="I1610" s="354">
        <f t="shared" si="154"/>
        <v>0.95431939753981243</v>
      </c>
      <c r="J1610" s="354">
        <f t="shared" si="155"/>
        <v>0.99642283517128838</v>
      </c>
    </row>
    <row r="1611" spans="1:10" x14ac:dyDescent="0.25">
      <c r="A1611" s="793"/>
      <c r="B1611" s="330">
        <v>1610</v>
      </c>
      <c r="C1611" s="329">
        <v>14490.3</v>
      </c>
      <c r="D1611" s="329">
        <v>90</v>
      </c>
      <c r="E1611" s="176">
        <f t="shared" si="150"/>
        <v>78239928.400000021</v>
      </c>
      <c r="F1611" s="176">
        <f t="shared" si="151"/>
        <v>4951334</v>
      </c>
      <c r="G1611" s="177">
        <f t="shared" si="152"/>
        <v>3729942.7999999821</v>
      </c>
      <c r="H1611" s="177">
        <f t="shared" si="153"/>
        <v>17685</v>
      </c>
      <c r="I1611" s="354">
        <f t="shared" si="154"/>
        <v>0.9544961734672095</v>
      </c>
      <c r="J1611" s="354">
        <f t="shared" si="155"/>
        <v>0.99644094739826916</v>
      </c>
    </row>
    <row r="1612" spans="1:10" x14ac:dyDescent="0.25">
      <c r="A1612" s="793"/>
      <c r="B1612" s="330">
        <v>1611</v>
      </c>
      <c r="C1612" s="329">
        <v>6444.3</v>
      </c>
      <c r="D1612" s="329">
        <v>42</v>
      </c>
      <c r="E1612" s="176">
        <f t="shared" si="150"/>
        <v>78246372.700000018</v>
      </c>
      <c r="F1612" s="176">
        <f t="shared" si="151"/>
        <v>4951376</v>
      </c>
      <c r="G1612" s="177">
        <f t="shared" si="152"/>
        <v>3723498.4999999851</v>
      </c>
      <c r="H1612" s="177">
        <f t="shared" si="153"/>
        <v>17643</v>
      </c>
      <c r="I1612" s="354">
        <f t="shared" si="154"/>
        <v>0.95457479137773749</v>
      </c>
      <c r="J1612" s="354">
        <f t="shared" si="155"/>
        <v>0.99644939977086022</v>
      </c>
    </row>
    <row r="1613" spans="1:10" x14ac:dyDescent="0.25">
      <c r="A1613" s="793"/>
      <c r="B1613" s="330">
        <v>1612</v>
      </c>
      <c r="C1613" s="329">
        <v>4835.2</v>
      </c>
      <c r="D1613" s="329">
        <v>36</v>
      </c>
      <c r="E1613" s="176">
        <f t="shared" si="150"/>
        <v>78251207.900000021</v>
      </c>
      <c r="F1613" s="176">
        <f t="shared" si="151"/>
        <v>4951412</v>
      </c>
      <c r="G1613" s="177">
        <f t="shared" si="152"/>
        <v>3718663.2999999821</v>
      </c>
      <c r="H1613" s="177">
        <f t="shared" si="153"/>
        <v>17607</v>
      </c>
      <c r="I1613" s="354">
        <f t="shared" si="154"/>
        <v>0.95463377890485224</v>
      </c>
      <c r="J1613" s="354">
        <f t="shared" si="155"/>
        <v>0.99645664466165251</v>
      </c>
    </row>
    <row r="1614" spans="1:10" x14ac:dyDescent="0.25">
      <c r="A1614" s="793"/>
      <c r="B1614" s="330">
        <v>1613</v>
      </c>
      <c r="C1614" s="329">
        <v>3226.3</v>
      </c>
      <c r="D1614" s="329">
        <v>24</v>
      </c>
      <c r="E1614" s="176">
        <f t="shared" si="150"/>
        <v>78254434.200000018</v>
      </c>
      <c r="F1614" s="176">
        <f t="shared" si="151"/>
        <v>4951436</v>
      </c>
      <c r="G1614" s="177">
        <f t="shared" si="152"/>
        <v>3715436.9999999851</v>
      </c>
      <c r="H1614" s="177">
        <f t="shared" si="153"/>
        <v>17583</v>
      </c>
      <c r="I1614" s="354">
        <f t="shared" si="154"/>
        <v>0.95467313848847446</v>
      </c>
      <c r="J1614" s="354">
        <f t="shared" si="155"/>
        <v>0.99646147458884737</v>
      </c>
    </row>
    <row r="1615" spans="1:10" x14ac:dyDescent="0.25">
      <c r="A1615" s="793"/>
      <c r="B1615" s="330">
        <v>1614</v>
      </c>
      <c r="C1615" s="329">
        <v>12911.400000000001</v>
      </c>
      <c r="D1615" s="329">
        <v>84</v>
      </c>
      <c r="E1615" s="176">
        <f t="shared" si="150"/>
        <v>78267345.600000024</v>
      </c>
      <c r="F1615" s="176">
        <f t="shared" si="151"/>
        <v>4951520</v>
      </c>
      <c r="G1615" s="177">
        <f t="shared" si="152"/>
        <v>3702525.5999999791</v>
      </c>
      <c r="H1615" s="177">
        <f t="shared" si="153"/>
        <v>17499</v>
      </c>
      <c r="I1615" s="354">
        <f t="shared" si="154"/>
        <v>0.95483065246051069</v>
      </c>
      <c r="J1615" s="354">
        <f t="shared" si="155"/>
        <v>0.9964783793340295</v>
      </c>
    </row>
    <row r="1616" spans="1:10" x14ac:dyDescent="0.25">
      <c r="A1616" s="793"/>
      <c r="B1616" s="330">
        <v>1615</v>
      </c>
      <c r="C1616" s="329">
        <v>4845.1000000000004</v>
      </c>
      <c r="D1616" s="329">
        <v>36</v>
      </c>
      <c r="E1616" s="176">
        <f t="shared" si="150"/>
        <v>78272190.700000018</v>
      </c>
      <c r="F1616" s="176">
        <f t="shared" si="151"/>
        <v>4951556</v>
      </c>
      <c r="G1616" s="177">
        <f t="shared" si="152"/>
        <v>3697680.4999999851</v>
      </c>
      <c r="H1616" s="177">
        <f t="shared" si="153"/>
        <v>17463</v>
      </c>
      <c r="I1616" s="354">
        <f t="shared" si="154"/>
        <v>0.95488976076370868</v>
      </c>
      <c r="J1616" s="354">
        <f t="shared" si="155"/>
        <v>0.99648562422482179</v>
      </c>
    </row>
    <row r="1617" spans="1:10" x14ac:dyDescent="0.25">
      <c r="A1617" s="793"/>
      <c r="B1617" s="330">
        <v>1616</v>
      </c>
      <c r="C1617" s="329">
        <v>8079.2</v>
      </c>
      <c r="D1617" s="329">
        <v>54</v>
      </c>
      <c r="E1617" s="176">
        <f t="shared" si="150"/>
        <v>78280269.900000021</v>
      </c>
      <c r="F1617" s="176">
        <f t="shared" si="151"/>
        <v>4951610</v>
      </c>
      <c r="G1617" s="177">
        <f t="shared" si="152"/>
        <v>3689601.2999999821</v>
      </c>
      <c r="H1617" s="177">
        <f t="shared" si="153"/>
        <v>17409</v>
      </c>
      <c r="I1617" s="354">
        <f t="shared" si="154"/>
        <v>0.95498832380744325</v>
      </c>
      <c r="J1617" s="354">
        <f t="shared" si="155"/>
        <v>0.99649649156101028</v>
      </c>
    </row>
    <row r="1618" spans="1:10" x14ac:dyDescent="0.25">
      <c r="A1618" s="793"/>
      <c r="B1618" s="330">
        <v>1617</v>
      </c>
      <c r="C1618" s="329">
        <v>4850.2</v>
      </c>
      <c r="D1618" s="329">
        <v>36</v>
      </c>
      <c r="E1618" s="176">
        <f t="shared" si="150"/>
        <v>78285120.100000024</v>
      </c>
      <c r="F1618" s="176">
        <f t="shared" si="151"/>
        <v>4951646</v>
      </c>
      <c r="G1618" s="177">
        <f t="shared" si="152"/>
        <v>3684751.0999999791</v>
      </c>
      <c r="H1618" s="177">
        <f t="shared" si="153"/>
        <v>17373</v>
      </c>
      <c r="I1618" s="354">
        <f t="shared" si="154"/>
        <v>0.95504749432862379</v>
      </c>
      <c r="J1618" s="354">
        <f t="shared" si="155"/>
        <v>0.99650373645180268</v>
      </c>
    </row>
    <row r="1619" spans="1:10" x14ac:dyDescent="0.25">
      <c r="A1619" s="793"/>
      <c r="B1619" s="330">
        <v>1618</v>
      </c>
      <c r="C1619" s="329">
        <v>6471.0999999999995</v>
      </c>
      <c r="D1619" s="329">
        <v>30</v>
      </c>
      <c r="E1619" s="176">
        <f t="shared" si="150"/>
        <v>78291591.200000018</v>
      </c>
      <c r="F1619" s="176">
        <f t="shared" si="151"/>
        <v>4951676</v>
      </c>
      <c r="G1619" s="177">
        <f t="shared" si="152"/>
        <v>3678279.9999999851</v>
      </c>
      <c r="H1619" s="177">
        <f t="shared" si="153"/>
        <v>17343</v>
      </c>
      <c r="I1619" s="354">
        <f t="shared" si="154"/>
        <v>0.95512643918854923</v>
      </c>
      <c r="J1619" s="354">
        <f t="shared" si="155"/>
        <v>0.99650977386079631</v>
      </c>
    </row>
    <row r="1620" spans="1:10" x14ac:dyDescent="0.25">
      <c r="A1620" s="793"/>
      <c r="B1620" s="330">
        <v>1619</v>
      </c>
      <c r="C1620" s="329">
        <v>6475.7</v>
      </c>
      <c r="D1620" s="329">
        <v>29</v>
      </c>
      <c r="E1620" s="176">
        <f t="shared" si="150"/>
        <v>78298066.900000021</v>
      </c>
      <c r="F1620" s="176">
        <f t="shared" si="151"/>
        <v>4951705</v>
      </c>
      <c r="G1620" s="177">
        <f t="shared" si="152"/>
        <v>3671804.2999999821</v>
      </c>
      <c r="H1620" s="177">
        <f t="shared" si="153"/>
        <v>17314</v>
      </c>
      <c r="I1620" s="354">
        <f t="shared" si="154"/>
        <v>0.95520544016665498</v>
      </c>
      <c r="J1620" s="354">
        <f t="shared" si="155"/>
        <v>0.99651561002282341</v>
      </c>
    </row>
    <row r="1621" spans="1:10" x14ac:dyDescent="0.25">
      <c r="A1621" s="793"/>
      <c r="B1621" s="330">
        <v>1620</v>
      </c>
      <c r="C1621" s="329">
        <v>1620.3</v>
      </c>
      <c r="D1621" s="329">
        <v>6</v>
      </c>
      <c r="E1621" s="176">
        <f t="shared" si="150"/>
        <v>78299687.200000018</v>
      </c>
      <c r="F1621" s="176">
        <f t="shared" si="151"/>
        <v>4951711</v>
      </c>
      <c r="G1621" s="177">
        <f t="shared" si="152"/>
        <v>3670183.9999999851</v>
      </c>
      <c r="H1621" s="177">
        <f t="shared" si="153"/>
        <v>17308</v>
      </c>
      <c r="I1621" s="354">
        <f t="shared" si="154"/>
        <v>0.95522520718563741</v>
      </c>
      <c r="J1621" s="354">
        <f t="shared" si="155"/>
        <v>0.99651681750462218</v>
      </c>
    </row>
    <row r="1622" spans="1:10" x14ac:dyDescent="0.25">
      <c r="A1622" s="793"/>
      <c r="B1622" s="330">
        <v>1621</v>
      </c>
      <c r="C1622" s="329">
        <v>9724.9</v>
      </c>
      <c r="D1622" s="329">
        <v>54</v>
      </c>
      <c r="E1622" s="176">
        <f t="shared" si="150"/>
        <v>78309412.100000024</v>
      </c>
      <c r="F1622" s="176">
        <f t="shared" si="151"/>
        <v>4951765</v>
      </c>
      <c r="G1622" s="177">
        <f t="shared" si="152"/>
        <v>3660459.0999999791</v>
      </c>
      <c r="H1622" s="177">
        <f t="shared" si="153"/>
        <v>17254</v>
      </c>
      <c r="I1622" s="354">
        <f t="shared" si="154"/>
        <v>0.95534384711830589</v>
      </c>
      <c r="J1622" s="354">
        <f t="shared" si="155"/>
        <v>0.99652768484081067</v>
      </c>
    </row>
    <row r="1623" spans="1:10" x14ac:dyDescent="0.25">
      <c r="A1623" s="793"/>
      <c r="B1623" s="330">
        <v>1622</v>
      </c>
      <c r="C1623" s="329">
        <v>4865.7</v>
      </c>
      <c r="D1623" s="329">
        <v>42</v>
      </c>
      <c r="E1623" s="176">
        <f t="shared" si="150"/>
        <v>78314277.800000027</v>
      </c>
      <c r="F1623" s="176">
        <f t="shared" si="151"/>
        <v>4951807</v>
      </c>
      <c r="G1623" s="177">
        <f t="shared" si="152"/>
        <v>3655593.3999999762</v>
      </c>
      <c r="H1623" s="177">
        <f t="shared" si="153"/>
        <v>17212</v>
      </c>
      <c r="I1623" s="354">
        <f t="shared" si="154"/>
        <v>0.95540320673335433</v>
      </c>
      <c r="J1623" s="354">
        <f t="shared" si="155"/>
        <v>0.99653613721340173</v>
      </c>
    </row>
    <row r="1624" spans="1:10" x14ac:dyDescent="0.25">
      <c r="A1624" s="793"/>
      <c r="B1624" s="330">
        <v>1623</v>
      </c>
      <c r="C1624" s="329">
        <v>8114.8</v>
      </c>
      <c r="D1624" s="329">
        <v>54</v>
      </c>
      <c r="E1624" s="176">
        <f t="shared" si="150"/>
        <v>78322392.600000024</v>
      </c>
      <c r="F1624" s="176">
        <f t="shared" si="151"/>
        <v>4951861</v>
      </c>
      <c r="G1624" s="177">
        <f t="shared" si="152"/>
        <v>3647478.5999999791</v>
      </c>
      <c r="H1624" s="177">
        <f t="shared" si="153"/>
        <v>17158</v>
      </c>
      <c r="I1624" s="354">
        <f t="shared" si="154"/>
        <v>0.95550220408300479</v>
      </c>
      <c r="J1624" s="354">
        <f t="shared" si="155"/>
        <v>0.99654700454959022</v>
      </c>
    </row>
    <row r="1625" spans="1:10" x14ac:dyDescent="0.25">
      <c r="A1625" s="793"/>
      <c r="B1625" s="330">
        <v>1624</v>
      </c>
      <c r="C1625" s="329">
        <v>6494.9</v>
      </c>
      <c r="D1625" s="329">
        <v>47</v>
      </c>
      <c r="E1625" s="176">
        <f t="shared" ref="E1625:E1688" si="156">E1624+C1625</f>
        <v>78328887.50000003</v>
      </c>
      <c r="F1625" s="176">
        <f t="shared" ref="F1625:F1688" si="157">F1624+D1625</f>
        <v>4951908</v>
      </c>
      <c r="G1625" s="177">
        <f t="shared" ref="G1625:G1688" si="158">$E$2452-E1625</f>
        <v>3640983.6999999732</v>
      </c>
      <c r="H1625" s="177">
        <f t="shared" ref="H1625:H1688" si="159">$F$2452-F1625</f>
        <v>17111</v>
      </c>
      <c r="I1625" s="354">
        <f t="shared" si="154"/>
        <v>0.9555814392935148</v>
      </c>
      <c r="J1625" s="354">
        <f t="shared" si="155"/>
        <v>0.99655646315701352</v>
      </c>
    </row>
    <row r="1626" spans="1:10" x14ac:dyDescent="0.25">
      <c r="A1626" s="793"/>
      <c r="B1626" s="330">
        <v>1625</v>
      </c>
      <c r="C1626" s="329">
        <v>12999.2</v>
      </c>
      <c r="D1626" s="329">
        <v>90</v>
      </c>
      <c r="E1626" s="176">
        <f t="shared" si="156"/>
        <v>78341886.700000033</v>
      </c>
      <c r="F1626" s="176">
        <f t="shared" si="157"/>
        <v>4951998</v>
      </c>
      <c r="G1626" s="177">
        <f t="shared" si="158"/>
        <v>3627984.4999999702</v>
      </c>
      <c r="H1626" s="177">
        <f t="shared" si="159"/>
        <v>17021</v>
      </c>
      <c r="I1626" s="354">
        <f t="shared" si="154"/>
        <v>0.95574002439081585</v>
      </c>
      <c r="J1626" s="354">
        <f t="shared" si="155"/>
        <v>0.9965745753839943</v>
      </c>
    </row>
    <row r="1627" spans="1:10" x14ac:dyDescent="0.25">
      <c r="A1627" s="793"/>
      <c r="B1627" s="330">
        <v>1626</v>
      </c>
      <c r="C1627" s="329">
        <v>8128.9</v>
      </c>
      <c r="D1627" s="329">
        <v>60</v>
      </c>
      <c r="E1627" s="176">
        <f t="shared" si="156"/>
        <v>78350015.600000039</v>
      </c>
      <c r="F1627" s="176">
        <f t="shared" si="157"/>
        <v>4952058</v>
      </c>
      <c r="G1627" s="177">
        <f t="shared" si="158"/>
        <v>3619855.5999999642</v>
      </c>
      <c r="H1627" s="177">
        <f t="shared" si="159"/>
        <v>16961</v>
      </c>
      <c r="I1627" s="354">
        <f t="shared" si="154"/>
        <v>0.95583919375488824</v>
      </c>
      <c r="J1627" s="354">
        <f t="shared" si="155"/>
        <v>0.99658665020198156</v>
      </c>
    </row>
    <row r="1628" spans="1:10" x14ac:dyDescent="0.25">
      <c r="A1628" s="793"/>
      <c r="B1628" s="330">
        <v>1627</v>
      </c>
      <c r="C1628" s="329">
        <v>16269.1</v>
      </c>
      <c r="D1628" s="329">
        <v>120</v>
      </c>
      <c r="E1628" s="176">
        <f t="shared" si="156"/>
        <v>78366284.700000033</v>
      </c>
      <c r="F1628" s="176">
        <f t="shared" si="157"/>
        <v>4952178</v>
      </c>
      <c r="G1628" s="177">
        <f t="shared" si="158"/>
        <v>3603586.4999999702</v>
      </c>
      <c r="H1628" s="177">
        <f t="shared" si="159"/>
        <v>16841</v>
      </c>
      <c r="I1628" s="354">
        <f t="shared" si="154"/>
        <v>0.95603767033856246</v>
      </c>
      <c r="J1628" s="354">
        <f t="shared" si="155"/>
        <v>0.99661079983795597</v>
      </c>
    </row>
    <row r="1629" spans="1:10" x14ac:dyDescent="0.25">
      <c r="A1629" s="793"/>
      <c r="B1629" s="330">
        <v>1628</v>
      </c>
      <c r="C1629" s="329">
        <v>1627.5</v>
      </c>
      <c r="D1629" s="329">
        <v>12</v>
      </c>
      <c r="E1629" s="176">
        <f t="shared" si="156"/>
        <v>78367912.200000033</v>
      </c>
      <c r="F1629" s="176">
        <f t="shared" si="157"/>
        <v>4952190</v>
      </c>
      <c r="G1629" s="177">
        <f t="shared" si="158"/>
        <v>3601958.9999999702</v>
      </c>
      <c r="H1629" s="177">
        <f t="shared" si="159"/>
        <v>16829</v>
      </c>
      <c r="I1629" s="354">
        <f t="shared" si="154"/>
        <v>0.95605752519469656</v>
      </c>
      <c r="J1629" s="354">
        <f t="shared" si="155"/>
        <v>0.9966132148015534</v>
      </c>
    </row>
    <row r="1630" spans="1:10" x14ac:dyDescent="0.25">
      <c r="A1630" s="793"/>
      <c r="B1630" s="330">
        <v>1629</v>
      </c>
      <c r="C1630" s="329">
        <v>3257.8</v>
      </c>
      <c r="D1630" s="329">
        <v>24</v>
      </c>
      <c r="E1630" s="176">
        <f t="shared" si="156"/>
        <v>78371170.00000003</v>
      </c>
      <c r="F1630" s="176">
        <f t="shared" si="157"/>
        <v>4952214</v>
      </c>
      <c r="G1630" s="177">
        <f t="shared" si="158"/>
        <v>3598701.1999999732</v>
      </c>
      <c r="H1630" s="177">
        <f t="shared" si="159"/>
        <v>16805</v>
      </c>
      <c r="I1630" s="354">
        <f t="shared" si="154"/>
        <v>0.95609726906585679</v>
      </c>
      <c r="J1630" s="354">
        <f t="shared" si="155"/>
        <v>0.99661804472874826</v>
      </c>
    </row>
    <row r="1631" spans="1:10" x14ac:dyDescent="0.25">
      <c r="A1631" s="793"/>
      <c r="B1631" s="330">
        <v>1630</v>
      </c>
      <c r="C1631" s="329">
        <v>3260.3</v>
      </c>
      <c r="D1631" s="329">
        <v>18</v>
      </c>
      <c r="E1631" s="176">
        <f t="shared" si="156"/>
        <v>78374430.300000027</v>
      </c>
      <c r="F1631" s="176">
        <f t="shared" si="157"/>
        <v>4952232</v>
      </c>
      <c r="G1631" s="177">
        <f t="shared" si="158"/>
        <v>3595440.8999999762</v>
      </c>
      <c r="H1631" s="177">
        <f t="shared" si="159"/>
        <v>16787</v>
      </c>
      <c r="I1631" s="354">
        <f t="shared" si="154"/>
        <v>0.95613704343602801</v>
      </c>
      <c r="J1631" s="354">
        <f t="shared" si="155"/>
        <v>0.99662166717414447</v>
      </c>
    </row>
    <row r="1632" spans="1:10" x14ac:dyDescent="0.25">
      <c r="A1632" s="793"/>
      <c r="B1632" s="330">
        <v>1631</v>
      </c>
      <c r="C1632" s="329">
        <v>9786.2999999999993</v>
      </c>
      <c r="D1632" s="329">
        <v>60</v>
      </c>
      <c r="E1632" s="176">
        <f t="shared" si="156"/>
        <v>78384216.600000024</v>
      </c>
      <c r="F1632" s="176">
        <f t="shared" si="157"/>
        <v>4952292</v>
      </c>
      <c r="G1632" s="177">
        <f t="shared" si="158"/>
        <v>3585654.5999999791</v>
      </c>
      <c r="H1632" s="177">
        <f t="shared" si="159"/>
        <v>16727</v>
      </c>
      <c r="I1632" s="354">
        <f t="shared" si="154"/>
        <v>0.9562564324244055</v>
      </c>
      <c r="J1632" s="354">
        <f t="shared" si="155"/>
        <v>0.99663374199213162</v>
      </c>
    </row>
    <row r="1633" spans="1:10" x14ac:dyDescent="0.25">
      <c r="A1633" s="793"/>
      <c r="B1633" s="330">
        <v>1632</v>
      </c>
      <c r="C1633" s="329">
        <v>6527.7</v>
      </c>
      <c r="D1633" s="329">
        <v>42</v>
      </c>
      <c r="E1633" s="176">
        <f t="shared" si="156"/>
        <v>78390744.300000027</v>
      </c>
      <c r="F1633" s="176">
        <f t="shared" si="157"/>
        <v>4952334</v>
      </c>
      <c r="G1633" s="177">
        <f t="shared" si="158"/>
        <v>3579126.8999999762</v>
      </c>
      <c r="H1633" s="177">
        <f t="shared" si="159"/>
        <v>16685</v>
      </c>
      <c r="I1633" s="354">
        <f t="shared" si="154"/>
        <v>0.95633606778193914</v>
      </c>
      <c r="J1633" s="354">
        <f t="shared" si="155"/>
        <v>0.99664219436472268</v>
      </c>
    </row>
    <row r="1634" spans="1:10" x14ac:dyDescent="0.25">
      <c r="A1634" s="793"/>
      <c r="B1634" s="330">
        <v>1633</v>
      </c>
      <c r="C1634" s="329">
        <v>9796.9000000000015</v>
      </c>
      <c r="D1634" s="329">
        <v>60</v>
      </c>
      <c r="E1634" s="176">
        <f t="shared" si="156"/>
        <v>78400541.200000033</v>
      </c>
      <c r="F1634" s="176">
        <f t="shared" si="157"/>
        <v>4952394</v>
      </c>
      <c r="G1634" s="177">
        <f t="shared" si="158"/>
        <v>3569329.9999999702</v>
      </c>
      <c r="H1634" s="177">
        <f t="shared" si="159"/>
        <v>16625</v>
      </c>
      <c r="I1634" s="354">
        <f t="shared" si="154"/>
        <v>0.95645558608612324</v>
      </c>
      <c r="J1634" s="354">
        <f t="shared" si="155"/>
        <v>0.99665426918270994</v>
      </c>
    </row>
    <row r="1635" spans="1:10" x14ac:dyDescent="0.25">
      <c r="A1635" s="793"/>
      <c r="B1635" s="330">
        <v>1634</v>
      </c>
      <c r="C1635" s="329">
        <v>6536.6</v>
      </c>
      <c r="D1635" s="329">
        <v>48</v>
      </c>
      <c r="E1635" s="176">
        <f t="shared" si="156"/>
        <v>78407077.800000027</v>
      </c>
      <c r="F1635" s="176">
        <f t="shared" si="157"/>
        <v>4952442</v>
      </c>
      <c r="G1635" s="177">
        <f t="shared" si="158"/>
        <v>3562793.3999999762</v>
      </c>
      <c r="H1635" s="177">
        <f t="shared" si="159"/>
        <v>16577</v>
      </c>
      <c r="I1635" s="354">
        <f t="shared" si="154"/>
        <v>0.9565353300201358</v>
      </c>
      <c r="J1635" s="354">
        <f t="shared" si="155"/>
        <v>0.99666392903709966</v>
      </c>
    </row>
    <row r="1636" spans="1:10" x14ac:dyDescent="0.25">
      <c r="A1636" s="793"/>
      <c r="B1636" s="330">
        <v>1635</v>
      </c>
      <c r="C1636" s="329">
        <v>6540.2999999999993</v>
      </c>
      <c r="D1636" s="329">
        <v>32</v>
      </c>
      <c r="E1636" s="176">
        <f t="shared" si="156"/>
        <v>78413618.100000024</v>
      </c>
      <c r="F1636" s="176">
        <f t="shared" si="157"/>
        <v>4952474</v>
      </c>
      <c r="G1636" s="177">
        <f t="shared" si="158"/>
        <v>3556253.0999999791</v>
      </c>
      <c r="H1636" s="177">
        <f t="shared" si="159"/>
        <v>16545</v>
      </c>
      <c r="I1636" s="354">
        <f t="shared" si="154"/>
        <v>0.9566151190926846</v>
      </c>
      <c r="J1636" s="354">
        <f t="shared" si="155"/>
        <v>0.99667036894002614</v>
      </c>
    </row>
    <row r="1637" spans="1:10" x14ac:dyDescent="0.25">
      <c r="A1637" s="793"/>
      <c r="B1637" s="330">
        <v>1636</v>
      </c>
      <c r="C1637" s="329">
        <v>4908.1000000000004</v>
      </c>
      <c r="D1637" s="329">
        <v>34</v>
      </c>
      <c r="E1637" s="176">
        <f t="shared" si="156"/>
        <v>78418526.200000018</v>
      </c>
      <c r="F1637" s="176">
        <f t="shared" si="157"/>
        <v>4952508</v>
      </c>
      <c r="G1637" s="177">
        <f t="shared" si="158"/>
        <v>3551344.9999999851</v>
      </c>
      <c r="H1637" s="177">
        <f t="shared" si="159"/>
        <v>16511</v>
      </c>
      <c r="I1637" s="354">
        <f t="shared" si="154"/>
        <v>0.95667499597095884</v>
      </c>
      <c r="J1637" s="354">
        <f t="shared" si="155"/>
        <v>0.99667721133688558</v>
      </c>
    </row>
    <row r="1638" spans="1:10" x14ac:dyDescent="0.25">
      <c r="A1638" s="793"/>
      <c r="B1638" s="330">
        <v>1637</v>
      </c>
      <c r="C1638" s="329">
        <v>3274</v>
      </c>
      <c r="D1638" s="329">
        <v>17</v>
      </c>
      <c r="E1638" s="176">
        <f t="shared" si="156"/>
        <v>78421800.200000018</v>
      </c>
      <c r="F1638" s="176">
        <f t="shared" si="157"/>
        <v>4952525</v>
      </c>
      <c r="G1638" s="177">
        <f t="shared" si="158"/>
        <v>3548070.9999999851</v>
      </c>
      <c r="H1638" s="177">
        <f t="shared" si="159"/>
        <v>16494</v>
      </c>
      <c r="I1638" s="354">
        <f t="shared" si="154"/>
        <v>0.95671493747571013</v>
      </c>
      <c r="J1638" s="354">
        <f t="shared" si="155"/>
        <v>0.99668063253531536</v>
      </c>
    </row>
    <row r="1639" spans="1:10" x14ac:dyDescent="0.25">
      <c r="A1639" s="793"/>
      <c r="B1639" s="330">
        <v>1638</v>
      </c>
      <c r="C1639" s="329">
        <v>9827.6</v>
      </c>
      <c r="D1639" s="329">
        <v>60</v>
      </c>
      <c r="E1639" s="176">
        <f t="shared" si="156"/>
        <v>78431627.800000012</v>
      </c>
      <c r="F1639" s="176">
        <f t="shared" si="157"/>
        <v>4952585</v>
      </c>
      <c r="G1639" s="177">
        <f t="shared" si="158"/>
        <v>3538243.3999999911</v>
      </c>
      <c r="H1639" s="177">
        <f t="shared" si="159"/>
        <v>16434</v>
      </c>
      <c r="I1639" s="354">
        <f t="shared" si="154"/>
        <v>0.95683483030774863</v>
      </c>
      <c r="J1639" s="354">
        <f t="shared" si="155"/>
        <v>0.99669270735330251</v>
      </c>
    </row>
    <row r="1640" spans="1:10" x14ac:dyDescent="0.25">
      <c r="A1640" s="793"/>
      <c r="B1640" s="330">
        <v>1639</v>
      </c>
      <c r="C1640" s="329">
        <v>6556.6</v>
      </c>
      <c r="D1640" s="329">
        <v>48</v>
      </c>
      <c r="E1640" s="176">
        <f t="shared" si="156"/>
        <v>78438184.400000006</v>
      </c>
      <c r="F1640" s="176">
        <f t="shared" si="157"/>
        <v>4952633</v>
      </c>
      <c r="G1640" s="177">
        <f t="shared" si="158"/>
        <v>3531686.799999997</v>
      </c>
      <c r="H1640" s="177">
        <f t="shared" si="159"/>
        <v>16386</v>
      </c>
      <c r="I1640" s="354">
        <f t="shared" si="154"/>
        <v>0.95691481823384883</v>
      </c>
      <c r="J1640" s="354">
        <f t="shared" si="155"/>
        <v>0.99670236720769234</v>
      </c>
    </row>
    <row r="1641" spans="1:10" x14ac:dyDescent="0.25">
      <c r="A1641" s="793"/>
      <c r="B1641" s="330">
        <v>1640</v>
      </c>
      <c r="C1641" s="329">
        <v>3279.6000000000004</v>
      </c>
      <c r="D1641" s="329">
        <v>18</v>
      </c>
      <c r="E1641" s="176">
        <f t="shared" si="156"/>
        <v>78441464</v>
      </c>
      <c r="F1641" s="176">
        <f t="shared" si="157"/>
        <v>4952651</v>
      </c>
      <c r="G1641" s="177">
        <f t="shared" si="158"/>
        <v>3528407.200000003</v>
      </c>
      <c r="H1641" s="177">
        <f t="shared" si="159"/>
        <v>16368</v>
      </c>
      <c r="I1641" s="354">
        <f t="shared" si="154"/>
        <v>0.95695482805638465</v>
      </c>
      <c r="J1641" s="354">
        <f t="shared" si="155"/>
        <v>0.99670598965308843</v>
      </c>
    </row>
    <row r="1642" spans="1:10" x14ac:dyDescent="0.25">
      <c r="A1642" s="793"/>
      <c r="B1642" s="330">
        <v>1641</v>
      </c>
      <c r="C1642" s="329">
        <v>8205.6</v>
      </c>
      <c r="D1642" s="329">
        <v>51</v>
      </c>
      <c r="E1642" s="176">
        <f t="shared" si="156"/>
        <v>78449669.599999994</v>
      </c>
      <c r="F1642" s="176">
        <f t="shared" si="157"/>
        <v>4952702</v>
      </c>
      <c r="G1642" s="177">
        <f t="shared" si="158"/>
        <v>3520201.6000000089</v>
      </c>
      <c r="H1642" s="177">
        <f t="shared" si="159"/>
        <v>16317</v>
      </c>
      <c r="I1642" s="354">
        <f t="shared" si="154"/>
        <v>0.95705493313011314</v>
      </c>
      <c r="J1642" s="354">
        <f t="shared" si="155"/>
        <v>0.99671625324837765</v>
      </c>
    </row>
    <row r="1643" spans="1:10" x14ac:dyDescent="0.25">
      <c r="A1643" s="793"/>
      <c r="B1643" s="330">
        <v>1642</v>
      </c>
      <c r="C1643" s="329">
        <v>1642.4</v>
      </c>
      <c r="D1643" s="329">
        <v>12</v>
      </c>
      <c r="E1643" s="176">
        <f t="shared" si="156"/>
        <v>78451312</v>
      </c>
      <c r="F1643" s="176">
        <f t="shared" si="157"/>
        <v>4952714</v>
      </c>
      <c r="G1643" s="177">
        <f t="shared" si="158"/>
        <v>3518559.200000003</v>
      </c>
      <c r="H1643" s="177">
        <f t="shared" si="159"/>
        <v>16305</v>
      </c>
      <c r="I1643" s="354">
        <f t="shared" si="154"/>
        <v>0.95707496976035256</v>
      </c>
      <c r="J1643" s="354">
        <f t="shared" si="155"/>
        <v>0.99671866821197508</v>
      </c>
    </row>
    <row r="1644" spans="1:10" x14ac:dyDescent="0.25">
      <c r="A1644" s="793"/>
      <c r="B1644" s="330">
        <v>1643</v>
      </c>
      <c r="C1644" s="329">
        <v>3286.2</v>
      </c>
      <c r="D1644" s="329">
        <v>24</v>
      </c>
      <c r="E1644" s="176">
        <f t="shared" si="156"/>
        <v>78454598.200000003</v>
      </c>
      <c r="F1644" s="176">
        <f t="shared" si="157"/>
        <v>4952738</v>
      </c>
      <c r="G1644" s="177">
        <f t="shared" si="158"/>
        <v>3515273</v>
      </c>
      <c r="H1644" s="177">
        <f t="shared" si="159"/>
        <v>16281</v>
      </c>
      <c r="I1644" s="354">
        <f t="shared" si="154"/>
        <v>0.95711506010027747</v>
      </c>
      <c r="J1644" s="354">
        <f t="shared" si="155"/>
        <v>0.99672349813916994</v>
      </c>
    </row>
    <row r="1645" spans="1:10" x14ac:dyDescent="0.25">
      <c r="A1645" s="793"/>
      <c r="B1645" s="330">
        <v>1644</v>
      </c>
      <c r="C1645" s="329">
        <v>6575.0999999999995</v>
      </c>
      <c r="D1645" s="329">
        <v>39</v>
      </c>
      <c r="E1645" s="176">
        <f t="shared" si="156"/>
        <v>78461173.299999997</v>
      </c>
      <c r="F1645" s="176">
        <f t="shared" si="157"/>
        <v>4952777</v>
      </c>
      <c r="G1645" s="177">
        <f t="shared" si="158"/>
        <v>3508697.900000006</v>
      </c>
      <c r="H1645" s="177">
        <f t="shared" si="159"/>
        <v>16242</v>
      </c>
      <c r="I1645" s="354">
        <f t="shared" si="154"/>
        <v>0.95719527371905877</v>
      </c>
      <c r="J1645" s="354">
        <f t="shared" si="155"/>
        <v>0.99673134677086161</v>
      </c>
    </row>
    <row r="1646" spans="1:10" x14ac:dyDescent="0.25">
      <c r="A1646" s="793"/>
      <c r="B1646" s="330">
        <v>1645</v>
      </c>
      <c r="C1646" s="329">
        <v>6579.6999999999989</v>
      </c>
      <c r="D1646" s="329">
        <v>36</v>
      </c>
      <c r="E1646" s="176">
        <f t="shared" si="156"/>
        <v>78467753</v>
      </c>
      <c r="F1646" s="176">
        <f t="shared" si="157"/>
        <v>4952813</v>
      </c>
      <c r="G1646" s="177">
        <f t="shared" si="158"/>
        <v>3502118.200000003</v>
      </c>
      <c r="H1646" s="177">
        <f t="shared" si="159"/>
        <v>16206</v>
      </c>
      <c r="I1646" s="354">
        <f t="shared" si="154"/>
        <v>0.95727554345602039</v>
      </c>
      <c r="J1646" s="354">
        <f t="shared" si="155"/>
        <v>0.99673859166165391</v>
      </c>
    </row>
    <row r="1647" spans="1:10" x14ac:dyDescent="0.25">
      <c r="A1647" s="793"/>
      <c r="B1647" s="330">
        <v>1646</v>
      </c>
      <c r="C1647" s="329">
        <v>8229.2000000000007</v>
      </c>
      <c r="D1647" s="329">
        <v>48</v>
      </c>
      <c r="E1647" s="176">
        <f t="shared" si="156"/>
        <v>78475982.200000003</v>
      </c>
      <c r="F1647" s="176">
        <f t="shared" si="157"/>
        <v>4952861</v>
      </c>
      <c r="G1647" s="177">
        <f t="shared" si="158"/>
        <v>3493889</v>
      </c>
      <c r="H1647" s="177">
        <f t="shared" si="159"/>
        <v>16158</v>
      </c>
      <c r="I1647" s="354">
        <f t="shared" si="154"/>
        <v>0.95737593644041252</v>
      </c>
      <c r="J1647" s="354">
        <f t="shared" si="155"/>
        <v>0.99674825151604374</v>
      </c>
    </row>
    <row r="1648" spans="1:10" x14ac:dyDescent="0.25">
      <c r="A1648" s="793"/>
      <c r="B1648" s="330">
        <v>1647</v>
      </c>
      <c r="C1648" s="329">
        <v>9881.9000000000015</v>
      </c>
      <c r="D1648" s="329">
        <v>60</v>
      </c>
      <c r="E1648" s="176">
        <f t="shared" si="156"/>
        <v>78485864.100000009</v>
      </c>
      <c r="F1648" s="176">
        <f t="shared" si="157"/>
        <v>4952921</v>
      </c>
      <c r="G1648" s="177">
        <f t="shared" si="158"/>
        <v>3484007.099999994</v>
      </c>
      <c r="H1648" s="177">
        <f t="shared" si="159"/>
        <v>16098</v>
      </c>
      <c r="I1648" s="354">
        <f t="shared" si="154"/>
        <v>0.95749649171096907</v>
      </c>
      <c r="J1648" s="354">
        <f t="shared" si="155"/>
        <v>0.99676032633403089</v>
      </c>
    </row>
    <row r="1649" spans="1:10" x14ac:dyDescent="0.25">
      <c r="A1649" s="793"/>
      <c r="B1649" s="330">
        <v>1648</v>
      </c>
      <c r="C1649" s="329">
        <v>11536.4</v>
      </c>
      <c r="D1649" s="329">
        <v>78</v>
      </c>
      <c r="E1649" s="176">
        <f t="shared" si="156"/>
        <v>78497400.500000015</v>
      </c>
      <c r="F1649" s="176">
        <f t="shared" si="157"/>
        <v>4952999</v>
      </c>
      <c r="G1649" s="177">
        <f t="shared" si="158"/>
        <v>3472470.6999999881</v>
      </c>
      <c r="H1649" s="177">
        <f t="shared" si="159"/>
        <v>16020</v>
      </c>
      <c r="I1649" s="354">
        <f t="shared" si="154"/>
        <v>0.95763723122697808</v>
      </c>
      <c r="J1649" s="354">
        <f t="shared" si="155"/>
        <v>0.99677602359741435</v>
      </c>
    </row>
    <row r="1650" spans="1:10" x14ac:dyDescent="0.25">
      <c r="A1650" s="793"/>
      <c r="B1650" s="330">
        <v>1649</v>
      </c>
      <c r="C1650" s="329">
        <v>6596.4</v>
      </c>
      <c r="D1650" s="329">
        <v>32</v>
      </c>
      <c r="E1650" s="176">
        <f t="shared" si="156"/>
        <v>78503996.900000021</v>
      </c>
      <c r="F1650" s="176">
        <f t="shared" si="157"/>
        <v>4953031</v>
      </c>
      <c r="G1650" s="177">
        <f t="shared" si="158"/>
        <v>3465874.2999999821</v>
      </c>
      <c r="H1650" s="177">
        <f t="shared" si="159"/>
        <v>15988</v>
      </c>
      <c r="I1650" s="354">
        <f t="shared" si="154"/>
        <v>0.95771770469733297</v>
      </c>
      <c r="J1650" s="354">
        <f t="shared" si="155"/>
        <v>0.99678246350034083</v>
      </c>
    </row>
    <row r="1651" spans="1:10" x14ac:dyDescent="0.25">
      <c r="A1651" s="793"/>
      <c r="B1651" s="330">
        <v>1650</v>
      </c>
      <c r="C1651" s="329">
        <v>11549.3</v>
      </c>
      <c r="D1651" s="329">
        <v>66</v>
      </c>
      <c r="E1651" s="176">
        <f t="shared" si="156"/>
        <v>78515546.200000018</v>
      </c>
      <c r="F1651" s="176">
        <f t="shared" si="157"/>
        <v>4953097</v>
      </c>
      <c r="G1651" s="177">
        <f t="shared" si="158"/>
        <v>3454324.9999999851</v>
      </c>
      <c r="H1651" s="177">
        <f t="shared" si="159"/>
        <v>15922</v>
      </c>
      <c r="I1651" s="354">
        <f t="shared" si="154"/>
        <v>0.95785860158823832</v>
      </c>
      <c r="J1651" s="354">
        <f t="shared" si="155"/>
        <v>0.99679574580012675</v>
      </c>
    </row>
    <row r="1652" spans="1:10" x14ac:dyDescent="0.25">
      <c r="A1652" s="793"/>
      <c r="B1652" s="330">
        <v>1651</v>
      </c>
      <c r="C1652" s="329">
        <v>6604.1</v>
      </c>
      <c r="D1652" s="329">
        <v>36</v>
      </c>
      <c r="E1652" s="176">
        <f t="shared" si="156"/>
        <v>78522150.300000012</v>
      </c>
      <c r="F1652" s="176">
        <f t="shared" si="157"/>
        <v>4953133</v>
      </c>
      <c r="G1652" s="177">
        <f t="shared" si="158"/>
        <v>3447720.8999999911</v>
      </c>
      <c r="H1652" s="177">
        <f t="shared" si="159"/>
        <v>15886</v>
      </c>
      <c r="I1652" s="354">
        <f t="shared" si="154"/>
        <v>0.95793916899554687</v>
      </c>
      <c r="J1652" s="354">
        <f t="shared" si="155"/>
        <v>0.99680299069091904</v>
      </c>
    </row>
    <row r="1653" spans="1:10" x14ac:dyDescent="0.25">
      <c r="A1653" s="793"/>
      <c r="B1653" s="330">
        <v>1652</v>
      </c>
      <c r="C1653" s="329">
        <v>6608</v>
      </c>
      <c r="D1653" s="329">
        <v>41</v>
      </c>
      <c r="E1653" s="176">
        <f t="shared" si="156"/>
        <v>78528758.300000012</v>
      </c>
      <c r="F1653" s="176">
        <f t="shared" si="157"/>
        <v>4953174</v>
      </c>
      <c r="G1653" s="177">
        <f t="shared" si="158"/>
        <v>3441112.8999999911</v>
      </c>
      <c r="H1653" s="177">
        <f t="shared" si="159"/>
        <v>15845</v>
      </c>
      <c r="I1653" s="354">
        <f t="shared" si="154"/>
        <v>0.95801978398131249</v>
      </c>
      <c r="J1653" s="354">
        <f t="shared" si="155"/>
        <v>0.99681124181654368</v>
      </c>
    </row>
    <row r="1654" spans="1:10" x14ac:dyDescent="0.25">
      <c r="A1654" s="793"/>
      <c r="B1654" s="330">
        <v>1653</v>
      </c>
      <c r="C1654" s="329">
        <v>6611.7999999999993</v>
      </c>
      <c r="D1654" s="329">
        <v>48</v>
      </c>
      <c r="E1654" s="176">
        <f t="shared" si="156"/>
        <v>78535370.100000009</v>
      </c>
      <c r="F1654" s="176">
        <f t="shared" si="157"/>
        <v>4953222</v>
      </c>
      <c r="G1654" s="177">
        <f t="shared" si="158"/>
        <v>3434501.099999994</v>
      </c>
      <c r="H1654" s="177">
        <f t="shared" si="159"/>
        <v>15797</v>
      </c>
      <c r="I1654" s="354">
        <f t="shared" si="154"/>
        <v>0.95810044532557481</v>
      </c>
      <c r="J1654" s="354">
        <f t="shared" si="155"/>
        <v>0.9968209016709334</v>
      </c>
    </row>
    <row r="1655" spans="1:10" x14ac:dyDescent="0.25">
      <c r="A1655" s="793"/>
      <c r="B1655" s="330">
        <v>1654</v>
      </c>
      <c r="C1655" s="329">
        <v>13232.3</v>
      </c>
      <c r="D1655" s="329">
        <v>84</v>
      </c>
      <c r="E1655" s="176">
        <f t="shared" si="156"/>
        <v>78548602.400000006</v>
      </c>
      <c r="F1655" s="176">
        <f t="shared" si="157"/>
        <v>4953306</v>
      </c>
      <c r="G1655" s="177">
        <f t="shared" si="158"/>
        <v>3421268.799999997</v>
      </c>
      <c r="H1655" s="177">
        <f t="shared" si="159"/>
        <v>15713</v>
      </c>
      <c r="I1655" s="354">
        <f t="shared" si="154"/>
        <v>0.95826187415065744</v>
      </c>
      <c r="J1655" s="354">
        <f t="shared" si="155"/>
        <v>0.99683780641611552</v>
      </c>
    </row>
    <row r="1656" spans="1:10" x14ac:dyDescent="0.25">
      <c r="A1656" s="793"/>
      <c r="B1656" s="330">
        <v>1655</v>
      </c>
      <c r="C1656" s="329">
        <v>4964.5</v>
      </c>
      <c r="D1656" s="329">
        <v>30</v>
      </c>
      <c r="E1656" s="176">
        <f t="shared" si="156"/>
        <v>78553566.900000006</v>
      </c>
      <c r="F1656" s="176">
        <f t="shared" si="157"/>
        <v>4953336</v>
      </c>
      <c r="G1656" s="177">
        <f t="shared" si="158"/>
        <v>3416304.299999997</v>
      </c>
      <c r="H1656" s="177">
        <f t="shared" si="159"/>
        <v>15683</v>
      </c>
      <c r="I1656" s="354">
        <f t="shared" si="154"/>
        <v>0.95832243908661896</v>
      </c>
      <c r="J1656" s="354">
        <f t="shared" si="155"/>
        <v>0.99684384382510915</v>
      </c>
    </row>
    <row r="1657" spans="1:10" x14ac:dyDescent="0.25">
      <c r="A1657" s="793"/>
      <c r="B1657" s="330">
        <v>1656</v>
      </c>
      <c r="C1657" s="329">
        <v>11591</v>
      </c>
      <c r="D1657" s="329">
        <v>69</v>
      </c>
      <c r="E1657" s="176">
        <f t="shared" si="156"/>
        <v>78565157.900000006</v>
      </c>
      <c r="F1657" s="176">
        <f t="shared" si="157"/>
        <v>4953405</v>
      </c>
      <c r="G1657" s="177">
        <f t="shared" si="158"/>
        <v>3404713.299999997</v>
      </c>
      <c r="H1657" s="177">
        <f t="shared" si="159"/>
        <v>15614</v>
      </c>
      <c r="I1657" s="354">
        <f t="shared" si="154"/>
        <v>0.95846384470102719</v>
      </c>
      <c r="J1657" s="354">
        <f t="shared" si="155"/>
        <v>0.99685772986579446</v>
      </c>
    </row>
    <row r="1658" spans="1:10" x14ac:dyDescent="0.25">
      <c r="A1658" s="793"/>
      <c r="B1658" s="330">
        <v>1657</v>
      </c>
      <c r="C1658" s="329">
        <v>1657.1</v>
      </c>
      <c r="D1658" s="329">
        <v>12</v>
      </c>
      <c r="E1658" s="176">
        <f t="shared" si="156"/>
        <v>78566815</v>
      </c>
      <c r="F1658" s="176">
        <f t="shared" si="157"/>
        <v>4953417</v>
      </c>
      <c r="G1658" s="177">
        <f t="shared" si="158"/>
        <v>3403056.200000003</v>
      </c>
      <c r="H1658" s="177">
        <f t="shared" si="159"/>
        <v>15602</v>
      </c>
      <c r="I1658" s="354">
        <f t="shared" si="154"/>
        <v>0.95848406066545089</v>
      </c>
      <c r="J1658" s="354">
        <f t="shared" si="155"/>
        <v>0.99686014482939189</v>
      </c>
    </row>
    <row r="1659" spans="1:10" x14ac:dyDescent="0.25">
      <c r="A1659" s="793"/>
      <c r="B1659" s="330">
        <v>1658</v>
      </c>
      <c r="C1659" s="329">
        <v>9947.5</v>
      </c>
      <c r="D1659" s="329">
        <v>54</v>
      </c>
      <c r="E1659" s="176">
        <f t="shared" si="156"/>
        <v>78576762.5</v>
      </c>
      <c r="F1659" s="176">
        <f t="shared" si="157"/>
        <v>4953471</v>
      </c>
      <c r="G1659" s="177">
        <f t="shared" si="158"/>
        <v>3393108.700000003</v>
      </c>
      <c r="H1659" s="177">
        <f t="shared" si="159"/>
        <v>15548</v>
      </c>
      <c r="I1659" s="354">
        <f t="shared" si="154"/>
        <v>0.95860541623005502</v>
      </c>
      <c r="J1659" s="354">
        <f t="shared" si="155"/>
        <v>0.99687101216558038</v>
      </c>
    </row>
    <row r="1660" spans="1:10" x14ac:dyDescent="0.25">
      <c r="A1660" s="793"/>
      <c r="B1660" s="330">
        <v>1659</v>
      </c>
      <c r="C1660" s="329">
        <v>6635.7000000000007</v>
      </c>
      <c r="D1660" s="329">
        <v>42</v>
      </c>
      <c r="E1660" s="176">
        <f t="shared" si="156"/>
        <v>78583398.200000003</v>
      </c>
      <c r="F1660" s="176">
        <f t="shared" si="157"/>
        <v>4953513</v>
      </c>
      <c r="G1660" s="177">
        <f t="shared" si="158"/>
        <v>3386473</v>
      </c>
      <c r="H1660" s="177">
        <f t="shared" si="159"/>
        <v>15506</v>
      </c>
      <c r="I1660" s="354">
        <f t="shared" si="154"/>
        <v>0.95868636914486205</v>
      </c>
      <c r="J1660" s="354">
        <f t="shared" si="155"/>
        <v>0.99687946453817144</v>
      </c>
    </row>
    <row r="1661" spans="1:10" x14ac:dyDescent="0.25">
      <c r="A1661" s="793"/>
      <c r="B1661" s="330">
        <v>1660</v>
      </c>
      <c r="C1661" s="329">
        <v>6640.4000000000005</v>
      </c>
      <c r="D1661" s="329">
        <v>36</v>
      </c>
      <c r="E1661" s="176">
        <f t="shared" si="156"/>
        <v>78590038.600000009</v>
      </c>
      <c r="F1661" s="176">
        <f t="shared" si="157"/>
        <v>4953549</v>
      </c>
      <c r="G1661" s="177">
        <f t="shared" si="158"/>
        <v>3379832.599999994</v>
      </c>
      <c r="H1661" s="177">
        <f t="shared" si="159"/>
        <v>15470</v>
      </c>
      <c r="I1661" s="354">
        <f t="shared" si="154"/>
        <v>0.95876737939780987</v>
      </c>
      <c r="J1661" s="354">
        <f t="shared" si="155"/>
        <v>0.99688670942896374</v>
      </c>
    </row>
    <row r="1662" spans="1:10" x14ac:dyDescent="0.25">
      <c r="A1662" s="793"/>
      <c r="B1662" s="330">
        <v>1661</v>
      </c>
      <c r="C1662" s="329">
        <v>3321.8</v>
      </c>
      <c r="D1662" s="329">
        <v>18</v>
      </c>
      <c r="E1662" s="176">
        <f t="shared" si="156"/>
        <v>78593360.400000006</v>
      </c>
      <c r="F1662" s="176">
        <f t="shared" si="157"/>
        <v>4953567</v>
      </c>
      <c r="G1662" s="177">
        <f t="shared" si="158"/>
        <v>3376510.799999997</v>
      </c>
      <c r="H1662" s="177">
        <f t="shared" si="159"/>
        <v>15452</v>
      </c>
      <c r="I1662" s="354">
        <f t="shared" si="154"/>
        <v>0.95880790404365068</v>
      </c>
      <c r="J1662" s="354">
        <f t="shared" si="155"/>
        <v>0.99689033187435994</v>
      </c>
    </row>
    <row r="1663" spans="1:10" x14ac:dyDescent="0.25">
      <c r="A1663" s="793"/>
      <c r="B1663" s="330">
        <v>1662</v>
      </c>
      <c r="C1663" s="329">
        <v>6648.5</v>
      </c>
      <c r="D1663" s="329">
        <v>41</v>
      </c>
      <c r="E1663" s="176">
        <f t="shared" si="156"/>
        <v>78600008.900000006</v>
      </c>
      <c r="F1663" s="176">
        <f t="shared" si="157"/>
        <v>4953608</v>
      </c>
      <c r="G1663" s="177">
        <f t="shared" si="158"/>
        <v>3369862.299999997</v>
      </c>
      <c r="H1663" s="177">
        <f t="shared" si="159"/>
        <v>15411</v>
      </c>
      <c r="I1663" s="354">
        <f t="shared" si="154"/>
        <v>0.95888901311339381</v>
      </c>
      <c r="J1663" s="354">
        <f t="shared" si="155"/>
        <v>0.99689858299998446</v>
      </c>
    </row>
    <row r="1664" spans="1:10" x14ac:dyDescent="0.25">
      <c r="A1664" s="793"/>
      <c r="B1664" s="330">
        <v>1663</v>
      </c>
      <c r="C1664" s="329">
        <v>6651.2999999999993</v>
      </c>
      <c r="D1664" s="329">
        <v>42</v>
      </c>
      <c r="E1664" s="176">
        <f t="shared" si="156"/>
        <v>78606660.200000003</v>
      </c>
      <c r="F1664" s="176">
        <f t="shared" si="157"/>
        <v>4953650</v>
      </c>
      <c r="G1664" s="177">
        <f t="shared" si="158"/>
        <v>3363211</v>
      </c>
      <c r="H1664" s="177">
        <f t="shared" si="159"/>
        <v>15369</v>
      </c>
      <c r="I1664" s="354">
        <f t="shared" si="154"/>
        <v>0.9589701563420292</v>
      </c>
      <c r="J1664" s="354">
        <f t="shared" si="155"/>
        <v>0.99690703537257552</v>
      </c>
    </row>
    <row r="1665" spans="1:10" x14ac:dyDescent="0.25">
      <c r="A1665" s="793"/>
      <c r="B1665" s="330">
        <v>1664</v>
      </c>
      <c r="C1665" s="329">
        <v>4991.3</v>
      </c>
      <c r="D1665" s="329">
        <v>36</v>
      </c>
      <c r="E1665" s="176">
        <f t="shared" si="156"/>
        <v>78611651.5</v>
      </c>
      <c r="F1665" s="176">
        <f t="shared" si="157"/>
        <v>4953686</v>
      </c>
      <c r="G1665" s="177">
        <f t="shared" si="158"/>
        <v>3358219.700000003</v>
      </c>
      <c r="H1665" s="177">
        <f t="shared" si="159"/>
        <v>15333</v>
      </c>
      <c r="I1665" s="354">
        <f t="shared" si="154"/>
        <v>0.95903104822738816</v>
      </c>
      <c r="J1665" s="354">
        <f t="shared" si="155"/>
        <v>0.99691428026336792</v>
      </c>
    </row>
    <row r="1666" spans="1:10" x14ac:dyDescent="0.25">
      <c r="A1666" s="793"/>
      <c r="B1666" s="330">
        <v>1665</v>
      </c>
      <c r="C1666" s="329">
        <v>1664.5</v>
      </c>
      <c r="D1666" s="329">
        <v>6</v>
      </c>
      <c r="E1666" s="176">
        <f t="shared" si="156"/>
        <v>78613316</v>
      </c>
      <c r="F1666" s="176">
        <f t="shared" si="157"/>
        <v>4953692</v>
      </c>
      <c r="G1666" s="177">
        <f t="shared" si="158"/>
        <v>3356555.200000003</v>
      </c>
      <c r="H1666" s="177">
        <f t="shared" si="159"/>
        <v>15327</v>
      </c>
      <c r="I1666" s="354">
        <f t="shared" si="154"/>
        <v>0.95905135446888434</v>
      </c>
      <c r="J1666" s="354">
        <f t="shared" si="155"/>
        <v>0.99691548774516658</v>
      </c>
    </row>
    <row r="1667" spans="1:10" x14ac:dyDescent="0.25">
      <c r="A1667" s="793"/>
      <c r="B1667" s="330">
        <v>1666</v>
      </c>
      <c r="C1667" s="329">
        <v>6664.5</v>
      </c>
      <c r="D1667" s="329">
        <v>48</v>
      </c>
      <c r="E1667" s="176">
        <f t="shared" si="156"/>
        <v>78619980.5</v>
      </c>
      <c r="F1667" s="176">
        <f t="shared" si="157"/>
        <v>4953740</v>
      </c>
      <c r="G1667" s="177">
        <f t="shared" si="158"/>
        <v>3349890.700000003</v>
      </c>
      <c r="H1667" s="177">
        <f t="shared" si="159"/>
        <v>15279</v>
      </c>
      <c r="I1667" s="354">
        <f t="shared" ref="I1667:I1730" si="160">E1667/$E$2452</f>
        <v>0.95913265873229769</v>
      </c>
      <c r="J1667" s="354">
        <f t="shared" ref="J1667:J1730" si="161">F1667/$F$2452</f>
        <v>0.99692514759955642</v>
      </c>
    </row>
    <row r="1668" spans="1:10" x14ac:dyDescent="0.25">
      <c r="A1668" s="793"/>
      <c r="B1668" s="330">
        <v>1667</v>
      </c>
      <c r="C1668" s="329">
        <v>5000.7</v>
      </c>
      <c r="D1668" s="329">
        <v>30</v>
      </c>
      <c r="E1668" s="176">
        <f t="shared" si="156"/>
        <v>78624981.200000003</v>
      </c>
      <c r="F1668" s="176">
        <f t="shared" si="157"/>
        <v>4953770</v>
      </c>
      <c r="G1668" s="177">
        <f t="shared" si="158"/>
        <v>3344890</v>
      </c>
      <c r="H1668" s="177">
        <f t="shared" si="159"/>
        <v>15249</v>
      </c>
      <c r="I1668" s="354">
        <f t="shared" si="160"/>
        <v>0.9591936652939379</v>
      </c>
      <c r="J1668" s="354">
        <f t="shared" si="161"/>
        <v>0.99693118500854994</v>
      </c>
    </row>
    <row r="1669" spans="1:10" x14ac:dyDescent="0.25">
      <c r="A1669" s="793"/>
      <c r="B1669" s="330">
        <v>1668</v>
      </c>
      <c r="C1669" s="329">
        <v>3335.8999999999996</v>
      </c>
      <c r="D1669" s="329">
        <v>24</v>
      </c>
      <c r="E1669" s="176">
        <f t="shared" si="156"/>
        <v>78628317.100000009</v>
      </c>
      <c r="F1669" s="176">
        <f t="shared" si="157"/>
        <v>4953794</v>
      </c>
      <c r="G1669" s="177">
        <f t="shared" si="158"/>
        <v>3341554.099999994</v>
      </c>
      <c r="H1669" s="177">
        <f t="shared" si="159"/>
        <v>15225</v>
      </c>
      <c r="I1669" s="354">
        <f t="shared" si="160"/>
        <v>0.95923436195420064</v>
      </c>
      <c r="J1669" s="354">
        <f t="shared" si="161"/>
        <v>0.99693601493574491</v>
      </c>
    </row>
    <row r="1670" spans="1:10" x14ac:dyDescent="0.25">
      <c r="A1670" s="793"/>
      <c r="B1670" s="330">
        <v>1669</v>
      </c>
      <c r="C1670" s="329">
        <v>5006.3</v>
      </c>
      <c r="D1670" s="329">
        <v>36</v>
      </c>
      <c r="E1670" s="176">
        <f t="shared" si="156"/>
        <v>78633323.400000006</v>
      </c>
      <c r="F1670" s="176">
        <f t="shared" si="157"/>
        <v>4953830</v>
      </c>
      <c r="G1670" s="177">
        <f t="shared" si="158"/>
        <v>3336547.799999997</v>
      </c>
      <c r="H1670" s="177">
        <f t="shared" si="159"/>
        <v>15189</v>
      </c>
      <c r="I1670" s="354">
        <f t="shared" si="160"/>
        <v>0.95929543683362528</v>
      </c>
      <c r="J1670" s="354">
        <f t="shared" si="161"/>
        <v>0.9969432598265372</v>
      </c>
    </row>
    <row r="1671" spans="1:10" x14ac:dyDescent="0.25">
      <c r="A1671" s="793"/>
      <c r="B1671" s="330">
        <v>1670</v>
      </c>
      <c r="C1671" s="329">
        <v>11689.4</v>
      </c>
      <c r="D1671" s="329">
        <v>78</v>
      </c>
      <c r="E1671" s="176">
        <f t="shared" si="156"/>
        <v>78645012.800000012</v>
      </c>
      <c r="F1671" s="176">
        <f t="shared" si="157"/>
        <v>4953908</v>
      </c>
      <c r="G1671" s="177">
        <f t="shared" si="158"/>
        <v>3324858.3999999911</v>
      </c>
      <c r="H1671" s="177">
        <f t="shared" si="159"/>
        <v>15111</v>
      </c>
      <c r="I1671" s="354">
        <f t="shared" si="160"/>
        <v>0.95943804288910495</v>
      </c>
      <c r="J1671" s="354">
        <f t="shared" si="161"/>
        <v>0.99695895708992055</v>
      </c>
    </row>
    <row r="1672" spans="1:10" x14ac:dyDescent="0.25">
      <c r="A1672" s="793"/>
      <c r="B1672" s="330">
        <v>1671</v>
      </c>
      <c r="C1672" s="329">
        <v>6683.7</v>
      </c>
      <c r="D1672" s="329">
        <v>42</v>
      </c>
      <c r="E1672" s="176">
        <f t="shared" si="156"/>
        <v>78651696.500000015</v>
      </c>
      <c r="F1672" s="176">
        <f t="shared" si="157"/>
        <v>4953950</v>
      </c>
      <c r="G1672" s="177">
        <f t="shared" si="158"/>
        <v>3318174.6999999881</v>
      </c>
      <c r="H1672" s="177">
        <f t="shared" si="159"/>
        <v>15069</v>
      </c>
      <c r="I1672" s="354">
        <f t="shared" si="160"/>
        <v>0.95951958138492244</v>
      </c>
      <c r="J1672" s="354">
        <f t="shared" si="161"/>
        <v>0.99696740946251161</v>
      </c>
    </row>
    <row r="1673" spans="1:10" x14ac:dyDescent="0.25">
      <c r="A1673" s="793"/>
      <c r="B1673" s="330">
        <v>1672</v>
      </c>
      <c r="C1673" s="329">
        <v>6688.3</v>
      </c>
      <c r="D1673" s="329">
        <v>48</v>
      </c>
      <c r="E1673" s="176">
        <f t="shared" si="156"/>
        <v>78658384.800000012</v>
      </c>
      <c r="F1673" s="176">
        <f t="shared" si="157"/>
        <v>4953998</v>
      </c>
      <c r="G1673" s="177">
        <f t="shared" si="158"/>
        <v>3311486.3999999911</v>
      </c>
      <c r="H1673" s="177">
        <f t="shared" si="159"/>
        <v>15021</v>
      </c>
      <c r="I1673" s="354">
        <f t="shared" si="160"/>
        <v>0.95960117599892003</v>
      </c>
      <c r="J1673" s="354">
        <f t="shared" si="161"/>
        <v>0.99697706931690133</v>
      </c>
    </row>
    <row r="1674" spans="1:10" x14ac:dyDescent="0.25">
      <c r="A1674" s="793"/>
      <c r="B1674" s="330">
        <v>1673</v>
      </c>
      <c r="C1674" s="329">
        <v>5018.8999999999996</v>
      </c>
      <c r="D1674" s="329">
        <v>36</v>
      </c>
      <c r="E1674" s="176">
        <f t="shared" si="156"/>
        <v>78663403.700000018</v>
      </c>
      <c r="F1674" s="176">
        <f t="shared" si="157"/>
        <v>4954034</v>
      </c>
      <c r="G1674" s="177">
        <f t="shared" si="158"/>
        <v>3306467.4999999851</v>
      </c>
      <c r="H1674" s="177">
        <f t="shared" si="159"/>
        <v>14985</v>
      </c>
      <c r="I1674" s="354">
        <f t="shared" si="160"/>
        <v>0.95966240459336005</v>
      </c>
      <c r="J1674" s="354">
        <f t="shared" si="161"/>
        <v>0.99698431420769373</v>
      </c>
    </row>
    <row r="1675" spans="1:10" x14ac:dyDescent="0.25">
      <c r="A1675" s="793"/>
      <c r="B1675" s="330">
        <v>1674</v>
      </c>
      <c r="C1675" s="329">
        <v>8370.4</v>
      </c>
      <c r="D1675" s="329">
        <v>54</v>
      </c>
      <c r="E1675" s="176">
        <f t="shared" si="156"/>
        <v>78671774.100000024</v>
      </c>
      <c r="F1675" s="176">
        <f t="shared" si="157"/>
        <v>4954088</v>
      </c>
      <c r="G1675" s="177">
        <f t="shared" si="158"/>
        <v>3298097.0999999791</v>
      </c>
      <c r="H1675" s="177">
        <f t="shared" si="159"/>
        <v>14931</v>
      </c>
      <c r="I1675" s="354">
        <f t="shared" si="160"/>
        <v>0.95976452016189118</v>
      </c>
      <c r="J1675" s="354">
        <f t="shared" si="161"/>
        <v>0.99699518154388223</v>
      </c>
    </row>
    <row r="1676" spans="1:10" x14ac:dyDescent="0.25">
      <c r="A1676" s="793"/>
      <c r="B1676" s="330">
        <v>1675</v>
      </c>
      <c r="C1676" s="329">
        <v>1674.6</v>
      </c>
      <c r="D1676" s="329">
        <v>12</v>
      </c>
      <c r="E1676" s="176">
        <f t="shared" si="156"/>
        <v>78673448.700000018</v>
      </c>
      <c r="F1676" s="176">
        <f t="shared" si="157"/>
        <v>4954100</v>
      </c>
      <c r="G1676" s="177">
        <f t="shared" si="158"/>
        <v>3296422.4999999851</v>
      </c>
      <c r="H1676" s="177">
        <f t="shared" si="159"/>
        <v>14919</v>
      </c>
      <c r="I1676" s="354">
        <f t="shared" si="160"/>
        <v>0.95978494961939154</v>
      </c>
      <c r="J1676" s="354">
        <f t="shared" si="161"/>
        <v>0.99699759650747966</v>
      </c>
    </row>
    <row r="1677" spans="1:10" x14ac:dyDescent="0.25">
      <c r="A1677" s="793"/>
      <c r="B1677" s="330">
        <v>1676</v>
      </c>
      <c r="C1677" s="329">
        <v>8379.7000000000007</v>
      </c>
      <c r="D1677" s="329">
        <v>42</v>
      </c>
      <c r="E1677" s="176">
        <f t="shared" si="156"/>
        <v>78681828.400000021</v>
      </c>
      <c r="F1677" s="176">
        <f t="shared" si="157"/>
        <v>4954142</v>
      </c>
      <c r="G1677" s="177">
        <f t="shared" si="158"/>
        <v>3288042.7999999821</v>
      </c>
      <c r="H1677" s="177">
        <f t="shared" si="159"/>
        <v>14877</v>
      </c>
      <c r="I1677" s="354">
        <f t="shared" si="160"/>
        <v>0.95988717864424333</v>
      </c>
      <c r="J1677" s="354">
        <f t="shared" si="161"/>
        <v>0.99700604888007072</v>
      </c>
    </row>
    <row r="1678" spans="1:10" x14ac:dyDescent="0.25">
      <c r="A1678" s="793"/>
      <c r="B1678" s="330">
        <v>1677</v>
      </c>
      <c r="C1678" s="329">
        <v>5031</v>
      </c>
      <c r="D1678" s="329">
        <v>30</v>
      </c>
      <c r="E1678" s="176">
        <f t="shared" si="156"/>
        <v>78686859.400000021</v>
      </c>
      <c r="F1678" s="176">
        <f t="shared" si="157"/>
        <v>4954172</v>
      </c>
      <c r="G1678" s="177">
        <f t="shared" si="158"/>
        <v>3283011.7999999821</v>
      </c>
      <c r="H1678" s="177">
        <f t="shared" si="159"/>
        <v>14847</v>
      </c>
      <c r="I1678" s="354">
        <f t="shared" si="160"/>
        <v>0.9599485548538963</v>
      </c>
      <c r="J1678" s="354">
        <f t="shared" si="161"/>
        <v>0.99701208628906435</v>
      </c>
    </row>
    <row r="1679" spans="1:10" x14ac:dyDescent="0.25">
      <c r="A1679" s="793"/>
      <c r="B1679" s="330">
        <v>1678</v>
      </c>
      <c r="C1679" s="329">
        <v>10068.700000000001</v>
      </c>
      <c r="D1679" s="329">
        <v>58</v>
      </c>
      <c r="E1679" s="176">
        <f t="shared" si="156"/>
        <v>78696928.100000024</v>
      </c>
      <c r="F1679" s="176">
        <f t="shared" si="157"/>
        <v>4954230</v>
      </c>
      <c r="G1679" s="177">
        <f t="shared" si="158"/>
        <v>3272943.0999999791</v>
      </c>
      <c r="H1679" s="177">
        <f t="shared" si="159"/>
        <v>14789</v>
      </c>
      <c r="I1679" s="354">
        <f t="shared" si="160"/>
        <v>0.96007138901055178</v>
      </c>
      <c r="J1679" s="354">
        <f t="shared" si="161"/>
        <v>0.99702375861311865</v>
      </c>
    </row>
    <row r="1680" spans="1:10" x14ac:dyDescent="0.25">
      <c r="A1680" s="793"/>
      <c r="B1680" s="330">
        <v>1679</v>
      </c>
      <c r="C1680" s="329">
        <v>8394.2000000000007</v>
      </c>
      <c r="D1680" s="329">
        <v>48</v>
      </c>
      <c r="E1680" s="176">
        <f t="shared" si="156"/>
        <v>78705322.300000027</v>
      </c>
      <c r="F1680" s="176">
        <f t="shared" si="157"/>
        <v>4954278</v>
      </c>
      <c r="G1680" s="177">
        <f t="shared" si="158"/>
        <v>3264548.8999999762</v>
      </c>
      <c r="H1680" s="177">
        <f t="shared" si="159"/>
        <v>14741</v>
      </c>
      <c r="I1680" s="354">
        <f t="shared" si="160"/>
        <v>0.96017379492966703</v>
      </c>
      <c r="J1680" s="354">
        <f t="shared" si="161"/>
        <v>0.99703341846750837</v>
      </c>
    </row>
    <row r="1681" spans="1:10" x14ac:dyDescent="0.25">
      <c r="A1681" s="793"/>
      <c r="B1681" s="330">
        <v>1680</v>
      </c>
      <c r="C1681" s="329">
        <v>1679.5</v>
      </c>
      <c r="D1681" s="329">
        <v>12</v>
      </c>
      <c r="E1681" s="176">
        <f t="shared" si="156"/>
        <v>78707001.800000027</v>
      </c>
      <c r="F1681" s="176">
        <f t="shared" si="157"/>
        <v>4954290</v>
      </c>
      <c r="G1681" s="177">
        <f t="shared" si="158"/>
        <v>3262869.3999999762</v>
      </c>
      <c r="H1681" s="177">
        <f t="shared" si="159"/>
        <v>14729</v>
      </c>
      <c r="I1681" s="354">
        <f t="shared" si="160"/>
        <v>0.96019428416522901</v>
      </c>
      <c r="J1681" s="354">
        <f t="shared" si="161"/>
        <v>0.9970358334311058</v>
      </c>
    </row>
    <row r="1682" spans="1:10" x14ac:dyDescent="0.25">
      <c r="A1682" s="793"/>
      <c r="B1682" s="330">
        <v>1681</v>
      </c>
      <c r="C1682" s="329">
        <v>10085.799999999999</v>
      </c>
      <c r="D1682" s="329">
        <v>60</v>
      </c>
      <c r="E1682" s="176">
        <f t="shared" si="156"/>
        <v>78717087.600000024</v>
      </c>
      <c r="F1682" s="176">
        <f t="shared" si="157"/>
        <v>4954350</v>
      </c>
      <c r="G1682" s="177">
        <f t="shared" si="158"/>
        <v>3252783.5999999791</v>
      </c>
      <c r="H1682" s="177">
        <f t="shared" si="159"/>
        <v>14669</v>
      </c>
      <c r="I1682" s="354">
        <f t="shared" si="160"/>
        <v>0.96031732693511929</v>
      </c>
      <c r="J1682" s="354">
        <f t="shared" si="161"/>
        <v>0.99704790824909306</v>
      </c>
    </row>
    <row r="1683" spans="1:10" x14ac:dyDescent="0.25">
      <c r="A1683" s="793"/>
      <c r="B1683" s="330">
        <v>1682</v>
      </c>
      <c r="C1683" s="329">
        <v>10091.699999999999</v>
      </c>
      <c r="D1683" s="329">
        <v>66</v>
      </c>
      <c r="E1683" s="176">
        <f t="shared" si="156"/>
        <v>78727179.300000027</v>
      </c>
      <c r="F1683" s="176">
        <f t="shared" si="157"/>
        <v>4954416</v>
      </c>
      <c r="G1683" s="177">
        <f t="shared" si="158"/>
        <v>3242691.8999999762</v>
      </c>
      <c r="H1683" s="177">
        <f t="shared" si="159"/>
        <v>14603</v>
      </c>
      <c r="I1683" s="354">
        <f t="shared" si="160"/>
        <v>0.96044044168267551</v>
      </c>
      <c r="J1683" s="354">
        <f t="shared" si="161"/>
        <v>0.99706119054887898</v>
      </c>
    </row>
    <row r="1684" spans="1:10" x14ac:dyDescent="0.25">
      <c r="A1684" s="793"/>
      <c r="B1684" s="330">
        <v>1683</v>
      </c>
      <c r="C1684" s="329">
        <v>10097.9</v>
      </c>
      <c r="D1684" s="329">
        <v>66</v>
      </c>
      <c r="E1684" s="176">
        <f t="shared" si="156"/>
        <v>78737277.200000033</v>
      </c>
      <c r="F1684" s="176">
        <f t="shared" si="157"/>
        <v>4954482</v>
      </c>
      <c r="G1684" s="177">
        <f t="shared" si="158"/>
        <v>3232593.9999999702</v>
      </c>
      <c r="H1684" s="177">
        <f t="shared" si="159"/>
        <v>14537</v>
      </c>
      <c r="I1684" s="354">
        <f t="shared" si="160"/>
        <v>0.96056363206777895</v>
      </c>
      <c r="J1684" s="354">
        <f t="shared" si="161"/>
        <v>0.99707447284866491</v>
      </c>
    </row>
    <row r="1685" spans="1:10" x14ac:dyDescent="0.25">
      <c r="A1685" s="793"/>
      <c r="B1685" s="330">
        <v>1684</v>
      </c>
      <c r="C1685" s="329">
        <v>8420.5999999999985</v>
      </c>
      <c r="D1685" s="329">
        <v>54</v>
      </c>
      <c r="E1685" s="176">
        <f t="shared" si="156"/>
        <v>78745697.800000027</v>
      </c>
      <c r="F1685" s="176">
        <f t="shared" si="157"/>
        <v>4954536</v>
      </c>
      <c r="G1685" s="177">
        <f t="shared" si="158"/>
        <v>3224173.3999999762</v>
      </c>
      <c r="H1685" s="177">
        <f t="shared" si="159"/>
        <v>14483</v>
      </c>
      <c r="I1685" s="354">
        <f t="shared" si="160"/>
        <v>0.9606663600564499</v>
      </c>
      <c r="J1685" s="354">
        <f t="shared" si="161"/>
        <v>0.9970853401848534</v>
      </c>
    </row>
    <row r="1686" spans="1:10" x14ac:dyDescent="0.25">
      <c r="A1686" s="793"/>
      <c r="B1686" s="330">
        <v>1685</v>
      </c>
      <c r="C1686" s="329">
        <v>1684.5</v>
      </c>
      <c r="D1686" s="329">
        <v>12</v>
      </c>
      <c r="E1686" s="176">
        <f t="shared" si="156"/>
        <v>78747382.300000027</v>
      </c>
      <c r="F1686" s="176">
        <f t="shared" si="157"/>
        <v>4954548</v>
      </c>
      <c r="G1686" s="177">
        <f t="shared" si="158"/>
        <v>3222488.8999999762</v>
      </c>
      <c r="H1686" s="177">
        <f t="shared" si="159"/>
        <v>14471</v>
      </c>
      <c r="I1686" s="354">
        <f t="shared" si="160"/>
        <v>0.96068691029003384</v>
      </c>
      <c r="J1686" s="354">
        <f t="shared" si="161"/>
        <v>0.99708775514845083</v>
      </c>
    </row>
    <row r="1687" spans="1:10" x14ac:dyDescent="0.25">
      <c r="A1687" s="793"/>
      <c r="B1687" s="330">
        <v>1686</v>
      </c>
      <c r="C1687" s="329">
        <v>8429.9</v>
      </c>
      <c r="D1687" s="329">
        <v>52</v>
      </c>
      <c r="E1687" s="176">
        <f t="shared" si="156"/>
        <v>78755812.200000033</v>
      </c>
      <c r="F1687" s="176">
        <f t="shared" si="157"/>
        <v>4954600</v>
      </c>
      <c r="G1687" s="177">
        <f t="shared" si="158"/>
        <v>3214058.9999999702</v>
      </c>
      <c r="H1687" s="177">
        <f t="shared" si="159"/>
        <v>14419</v>
      </c>
      <c r="I1687" s="354">
        <f t="shared" si="160"/>
        <v>0.96078975173502568</v>
      </c>
      <c r="J1687" s="354">
        <f t="shared" si="161"/>
        <v>0.99709821999070647</v>
      </c>
    </row>
    <row r="1688" spans="1:10" x14ac:dyDescent="0.25">
      <c r="A1688" s="793"/>
      <c r="B1688" s="330">
        <v>1687</v>
      </c>
      <c r="C1688" s="329">
        <v>6746.4</v>
      </c>
      <c r="D1688" s="329">
        <v>36</v>
      </c>
      <c r="E1688" s="176">
        <f t="shared" si="156"/>
        <v>78762558.600000039</v>
      </c>
      <c r="F1688" s="176">
        <f t="shared" si="157"/>
        <v>4954636</v>
      </c>
      <c r="G1688" s="177">
        <f t="shared" si="158"/>
        <v>3207312.5999999642</v>
      </c>
      <c r="H1688" s="177">
        <f t="shared" si="159"/>
        <v>14383</v>
      </c>
      <c r="I1688" s="354">
        <f t="shared" si="160"/>
        <v>0.96087205514603802</v>
      </c>
      <c r="J1688" s="354">
        <f t="shared" si="161"/>
        <v>0.99710546488149876</v>
      </c>
    </row>
    <row r="1689" spans="1:10" x14ac:dyDescent="0.25">
      <c r="A1689" s="793"/>
      <c r="B1689" s="330">
        <v>1688</v>
      </c>
      <c r="C1689" s="329">
        <v>3376.1000000000004</v>
      </c>
      <c r="D1689" s="329">
        <v>18</v>
      </c>
      <c r="E1689" s="176">
        <f t="shared" ref="E1689:E1752" si="162">E1688+C1689</f>
        <v>78765934.700000033</v>
      </c>
      <c r="F1689" s="176">
        <f t="shared" ref="F1689:F1752" si="163">F1688+D1689</f>
        <v>4954654</v>
      </c>
      <c r="G1689" s="177">
        <f t="shared" ref="G1689:G1752" si="164">$E$2452-E1689</f>
        <v>3203936.4999999702</v>
      </c>
      <c r="H1689" s="177">
        <f t="shared" ref="H1689:H1752" si="165">$F$2452-F1689</f>
        <v>14365</v>
      </c>
      <c r="I1689" s="354">
        <f t="shared" si="160"/>
        <v>0.96091324223039687</v>
      </c>
      <c r="J1689" s="354">
        <f t="shared" si="161"/>
        <v>0.99710908732689496</v>
      </c>
    </row>
    <row r="1690" spans="1:10" x14ac:dyDescent="0.25">
      <c r="A1690" s="793"/>
      <c r="B1690" s="330">
        <v>1689</v>
      </c>
      <c r="C1690" s="329">
        <v>8444</v>
      </c>
      <c r="D1690" s="329">
        <v>42</v>
      </c>
      <c r="E1690" s="176">
        <f t="shared" si="162"/>
        <v>78774378.700000033</v>
      </c>
      <c r="F1690" s="176">
        <f t="shared" si="163"/>
        <v>4954696</v>
      </c>
      <c r="G1690" s="177">
        <f t="shared" si="164"/>
        <v>3195492.4999999702</v>
      </c>
      <c r="H1690" s="177">
        <f t="shared" si="165"/>
        <v>14323</v>
      </c>
      <c r="I1690" s="354">
        <f t="shared" si="160"/>
        <v>0.96101625568981042</v>
      </c>
      <c r="J1690" s="354">
        <f t="shared" si="161"/>
        <v>0.99711753969948591</v>
      </c>
    </row>
    <row r="1691" spans="1:10" x14ac:dyDescent="0.25">
      <c r="A1691" s="793"/>
      <c r="B1691" s="330">
        <v>1690</v>
      </c>
      <c r="C1691" s="329">
        <v>11829.9</v>
      </c>
      <c r="D1691" s="329">
        <v>65</v>
      </c>
      <c r="E1691" s="176">
        <f t="shared" si="162"/>
        <v>78786208.600000039</v>
      </c>
      <c r="F1691" s="176">
        <f t="shared" si="163"/>
        <v>4954761</v>
      </c>
      <c r="G1691" s="177">
        <f t="shared" si="164"/>
        <v>3183662.5999999642</v>
      </c>
      <c r="H1691" s="177">
        <f t="shared" si="165"/>
        <v>14258</v>
      </c>
      <c r="I1691" s="354">
        <f t="shared" si="160"/>
        <v>0.96116057578970593</v>
      </c>
      <c r="J1691" s="354">
        <f t="shared" si="161"/>
        <v>0.99713062075230541</v>
      </c>
    </row>
    <row r="1692" spans="1:10" x14ac:dyDescent="0.25">
      <c r="A1692" s="793"/>
      <c r="B1692" s="330">
        <v>1691</v>
      </c>
      <c r="C1692" s="329">
        <v>10145.900000000001</v>
      </c>
      <c r="D1692" s="329">
        <v>66</v>
      </c>
      <c r="E1692" s="176">
        <f t="shared" si="162"/>
        <v>78796354.500000045</v>
      </c>
      <c r="F1692" s="176">
        <f t="shared" si="163"/>
        <v>4954827</v>
      </c>
      <c r="G1692" s="177">
        <f t="shared" si="164"/>
        <v>3173516.6999999583</v>
      </c>
      <c r="H1692" s="177">
        <f t="shared" si="165"/>
        <v>14192</v>
      </c>
      <c r="I1692" s="354">
        <f t="shared" si="160"/>
        <v>0.96128435175581983</v>
      </c>
      <c r="J1692" s="354">
        <f t="shared" si="161"/>
        <v>0.99714390305209133</v>
      </c>
    </row>
    <row r="1693" spans="1:10" x14ac:dyDescent="0.25">
      <c r="A1693" s="793"/>
      <c r="B1693" s="330">
        <v>1692</v>
      </c>
      <c r="C1693" s="329">
        <v>8459.6</v>
      </c>
      <c r="D1693" s="329">
        <v>52</v>
      </c>
      <c r="E1693" s="176">
        <f t="shared" si="162"/>
        <v>78804814.100000039</v>
      </c>
      <c r="F1693" s="176">
        <f t="shared" si="163"/>
        <v>4954879</v>
      </c>
      <c r="G1693" s="177">
        <f t="shared" si="164"/>
        <v>3165057.0999999642</v>
      </c>
      <c r="H1693" s="177">
        <f t="shared" si="165"/>
        <v>14140</v>
      </c>
      <c r="I1693" s="354">
        <f t="shared" si="160"/>
        <v>0.96138755552906174</v>
      </c>
      <c r="J1693" s="354">
        <f t="shared" si="161"/>
        <v>0.99715436789434697</v>
      </c>
    </row>
    <row r="1694" spans="1:10" x14ac:dyDescent="0.25">
      <c r="A1694" s="793"/>
      <c r="B1694" s="330">
        <v>1693</v>
      </c>
      <c r="C1694" s="329">
        <v>3385.1</v>
      </c>
      <c r="D1694" s="329">
        <v>20</v>
      </c>
      <c r="E1694" s="176">
        <f t="shared" si="162"/>
        <v>78808199.200000033</v>
      </c>
      <c r="F1694" s="176">
        <f t="shared" si="163"/>
        <v>4954899</v>
      </c>
      <c r="G1694" s="177">
        <f t="shared" si="164"/>
        <v>3161671.9999999702</v>
      </c>
      <c r="H1694" s="177">
        <f t="shared" si="165"/>
        <v>14120</v>
      </c>
      <c r="I1694" s="354">
        <f t="shared" si="160"/>
        <v>0.96142885240985998</v>
      </c>
      <c r="J1694" s="354">
        <f t="shared" si="161"/>
        <v>0.99715839283367602</v>
      </c>
    </row>
    <row r="1695" spans="1:10" x14ac:dyDescent="0.25">
      <c r="A1695" s="793"/>
      <c r="B1695" s="330">
        <v>1694</v>
      </c>
      <c r="C1695" s="329">
        <v>5081.5</v>
      </c>
      <c r="D1695" s="329">
        <v>36</v>
      </c>
      <c r="E1695" s="176">
        <f t="shared" si="162"/>
        <v>78813280.700000033</v>
      </c>
      <c r="F1695" s="176">
        <f t="shared" si="163"/>
        <v>4954935</v>
      </c>
      <c r="G1695" s="177">
        <f t="shared" si="164"/>
        <v>3156590.4999999702</v>
      </c>
      <c r="H1695" s="177">
        <f t="shared" si="165"/>
        <v>14084</v>
      </c>
      <c r="I1695" s="354">
        <f t="shared" si="160"/>
        <v>0.96149084469953428</v>
      </c>
      <c r="J1695" s="354">
        <f t="shared" si="161"/>
        <v>0.99716563772446831</v>
      </c>
    </row>
    <row r="1696" spans="1:10" x14ac:dyDescent="0.25">
      <c r="A1696" s="793"/>
      <c r="B1696" s="330">
        <v>1695</v>
      </c>
      <c r="C1696" s="329">
        <v>6780.4</v>
      </c>
      <c r="D1696" s="329">
        <v>42</v>
      </c>
      <c r="E1696" s="176">
        <f t="shared" si="162"/>
        <v>78820061.100000039</v>
      </c>
      <c r="F1696" s="176">
        <f t="shared" si="163"/>
        <v>4954977</v>
      </c>
      <c r="G1696" s="177">
        <f t="shared" si="164"/>
        <v>3149810.0999999642</v>
      </c>
      <c r="H1696" s="177">
        <f t="shared" si="165"/>
        <v>14042</v>
      </c>
      <c r="I1696" s="354">
        <f t="shared" si="160"/>
        <v>0.96157356289709572</v>
      </c>
      <c r="J1696" s="354">
        <f t="shared" si="161"/>
        <v>0.99717409009705937</v>
      </c>
    </row>
    <row r="1697" spans="1:10" x14ac:dyDescent="0.25">
      <c r="A1697" s="793"/>
      <c r="B1697" s="330">
        <v>1696</v>
      </c>
      <c r="C1697" s="329">
        <v>1695.5</v>
      </c>
      <c r="D1697" s="329">
        <v>12</v>
      </c>
      <c r="E1697" s="176">
        <f t="shared" si="162"/>
        <v>78821756.600000039</v>
      </c>
      <c r="F1697" s="176">
        <f t="shared" si="163"/>
        <v>4954989</v>
      </c>
      <c r="G1697" s="177">
        <f t="shared" si="164"/>
        <v>3148114.5999999642</v>
      </c>
      <c r="H1697" s="177">
        <f t="shared" si="165"/>
        <v>14030</v>
      </c>
      <c r="I1697" s="354">
        <f t="shared" si="160"/>
        <v>0.96159424732632781</v>
      </c>
      <c r="J1697" s="354">
        <f t="shared" si="161"/>
        <v>0.9971765050606568</v>
      </c>
    </row>
    <row r="1698" spans="1:10" x14ac:dyDescent="0.25">
      <c r="A1698" s="793"/>
      <c r="B1698" s="330">
        <v>1697</v>
      </c>
      <c r="C1698" s="329">
        <v>3393.5</v>
      </c>
      <c r="D1698" s="329">
        <v>24</v>
      </c>
      <c r="E1698" s="176">
        <f t="shared" si="162"/>
        <v>78825150.100000039</v>
      </c>
      <c r="F1698" s="176">
        <f t="shared" si="163"/>
        <v>4955013</v>
      </c>
      <c r="G1698" s="177">
        <f t="shared" si="164"/>
        <v>3144721.0999999642</v>
      </c>
      <c r="H1698" s="177">
        <f t="shared" si="165"/>
        <v>14006</v>
      </c>
      <c r="I1698" s="354">
        <f t="shared" si="160"/>
        <v>0.96163564668380297</v>
      </c>
      <c r="J1698" s="354">
        <f t="shared" si="161"/>
        <v>0.99718133498785178</v>
      </c>
    </row>
    <row r="1699" spans="1:10" x14ac:dyDescent="0.25">
      <c r="A1699" s="793"/>
      <c r="B1699" s="330">
        <v>1698</v>
      </c>
      <c r="C1699" s="329">
        <v>6791.4</v>
      </c>
      <c r="D1699" s="329">
        <v>44</v>
      </c>
      <c r="E1699" s="176">
        <f t="shared" si="162"/>
        <v>78831941.500000045</v>
      </c>
      <c r="F1699" s="176">
        <f t="shared" si="163"/>
        <v>4955057</v>
      </c>
      <c r="G1699" s="177">
        <f t="shared" si="164"/>
        <v>3137929.6999999583</v>
      </c>
      <c r="H1699" s="177">
        <f t="shared" si="165"/>
        <v>13962</v>
      </c>
      <c r="I1699" s="354">
        <f t="shared" si="160"/>
        <v>0.96171849907701257</v>
      </c>
      <c r="J1699" s="354">
        <f t="shared" si="161"/>
        <v>0.99719018985437569</v>
      </c>
    </row>
    <row r="1700" spans="1:10" x14ac:dyDescent="0.25">
      <c r="A1700" s="793"/>
      <c r="B1700" s="330">
        <v>1699</v>
      </c>
      <c r="C1700" s="329">
        <v>5097.6000000000004</v>
      </c>
      <c r="D1700" s="329">
        <v>36</v>
      </c>
      <c r="E1700" s="176">
        <f t="shared" si="162"/>
        <v>78837039.100000039</v>
      </c>
      <c r="F1700" s="176">
        <f t="shared" si="163"/>
        <v>4955093</v>
      </c>
      <c r="G1700" s="177">
        <f t="shared" si="164"/>
        <v>3132832.0999999642</v>
      </c>
      <c r="H1700" s="177">
        <f t="shared" si="165"/>
        <v>13926</v>
      </c>
      <c r="I1700" s="354">
        <f t="shared" si="160"/>
        <v>0.96178068778031744</v>
      </c>
      <c r="J1700" s="354">
        <f t="shared" si="161"/>
        <v>0.99719743474516798</v>
      </c>
    </row>
    <row r="1701" spans="1:10" x14ac:dyDescent="0.25">
      <c r="A1701" s="793"/>
      <c r="B1701" s="330">
        <v>1700</v>
      </c>
      <c r="C1701" s="329">
        <v>8499.1</v>
      </c>
      <c r="D1701" s="329">
        <v>60</v>
      </c>
      <c r="E1701" s="176">
        <f t="shared" si="162"/>
        <v>78845538.200000033</v>
      </c>
      <c r="F1701" s="176">
        <f t="shared" si="163"/>
        <v>4955153</v>
      </c>
      <c r="G1701" s="177">
        <f t="shared" si="164"/>
        <v>3124332.9999999702</v>
      </c>
      <c r="H1701" s="177">
        <f t="shared" si="165"/>
        <v>13866</v>
      </c>
      <c r="I1701" s="354">
        <f t="shared" si="160"/>
        <v>0.96188437343793254</v>
      </c>
      <c r="J1701" s="354">
        <f t="shared" si="161"/>
        <v>0.99720950956315524</v>
      </c>
    </row>
    <row r="1702" spans="1:10" x14ac:dyDescent="0.25">
      <c r="A1702" s="793"/>
      <c r="B1702" s="330">
        <v>1701</v>
      </c>
      <c r="C1702" s="329">
        <v>5103.3999999999996</v>
      </c>
      <c r="D1702" s="329">
        <v>30</v>
      </c>
      <c r="E1702" s="176">
        <f t="shared" si="162"/>
        <v>78850641.600000039</v>
      </c>
      <c r="F1702" s="176">
        <f t="shared" si="163"/>
        <v>4955183</v>
      </c>
      <c r="G1702" s="177">
        <f t="shared" si="164"/>
        <v>3119229.5999999642</v>
      </c>
      <c r="H1702" s="177">
        <f t="shared" si="165"/>
        <v>13836</v>
      </c>
      <c r="I1702" s="354">
        <f t="shared" si="160"/>
        <v>0.961946632898943</v>
      </c>
      <c r="J1702" s="354">
        <f t="shared" si="161"/>
        <v>0.99721554697214887</v>
      </c>
    </row>
    <row r="1703" spans="1:10" x14ac:dyDescent="0.25">
      <c r="A1703" s="793"/>
      <c r="B1703" s="330">
        <v>1702</v>
      </c>
      <c r="C1703" s="329">
        <v>5105.3999999999996</v>
      </c>
      <c r="D1703" s="329">
        <v>30</v>
      </c>
      <c r="E1703" s="176">
        <f t="shared" si="162"/>
        <v>78855747.000000045</v>
      </c>
      <c r="F1703" s="176">
        <f t="shared" si="163"/>
        <v>4955213</v>
      </c>
      <c r="G1703" s="177">
        <f t="shared" si="164"/>
        <v>3114124.1999999583</v>
      </c>
      <c r="H1703" s="177">
        <f t="shared" si="165"/>
        <v>13806</v>
      </c>
      <c r="I1703" s="354">
        <f t="shared" si="160"/>
        <v>0.96200891675916211</v>
      </c>
      <c r="J1703" s="354">
        <f t="shared" si="161"/>
        <v>0.99722158438114239</v>
      </c>
    </row>
    <row r="1704" spans="1:10" x14ac:dyDescent="0.25">
      <c r="A1704" s="793"/>
      <c r="B1704" s="330">
        <v>1703</v>
      </c>
      <c r="C1704" s="329">
        <v>10217.700000000001</v>
      </c>
      <c r="D1704" s="329">
        <v>54</v>
      </c>
      <c r="E1704" s="176">
        <f t="shared" si="162"/>
        <v>78865964.700000048</v>
      </c>
      <c r="F1704" s="176">
        <f t="shared" si="163"/>
        <v>4955267</v>
      </c>
      <c r="G1704" s="177">
        <f t="shared" si="164"/>
        <v>3103906.4999999553</v>
      </c>
      <c r="H1704" s="177">
        <f t="shared" si="165"/>
        <v>13752</v>
      </c>
      <c r="I1704" s="354">
        <f t="shared" si="160"/>
        <v>0.96213356865687061</v>
      </c>
      <c r="J1704" s="354">
        <f t="shared" si="161"/>
        <v>0.99723245171733088</v>
      </c>
    </row>
    <row r="1705" spans="1:10" x14ac:dyDescent="0.25">
      <c r="A1705" s="793"/>
      <c r="B1705" s="330">
        <v>1704</v>
      </c>
      <c r="C1705" s="329">
        <v>3407.8999999999996</v>
      </c>
      <c r="D1705" s="329">
        <v>18</v>
      </c>
      <c r="E1705" s="176">
        <f t="shared" si="162"/>
        <v>78869372.600000054</v>
      </c>
      <c r="F1705" s="176">
        <f t="shared" si="163"/>
        <v>4955285</v>
      </c>
      <c r="G1705" s="177">
        <f t="shared" si="164"/>
        <v>3100498.5999999493</v>
      </c>
      <c r="H1705" s="177">
        <f t="shared" si="165"/>
        <v>13734</v>
      </c>
      <c r="I1705" s="354">
        <f t="shared" si="160"/>
        <v>0.96217514368864898</v>
      </c>
      <c r="J1705" s="354">
        <f t="shared" si="161"/>
        <v>0.99723607416272708</v>
      </c>
    </row>
    <row r="1706" spans="1:10" x14ac:dyDescent="0.25">
      <c r="A1706" s="793"/>
      <c r="B1706" s="330">
        <v>1705</v>
      </c>
      <c r="C1706" s="329">
        <v>8523.9</v>
      </c>
      <c r="D1706" s="329">
        <v>54</v>
      </c>
      <c r="E1706" s="176">
        <f t="shared" si="162"/>
        <v>78877896.50000006</v>
      </c>
      <c r="F1706" s="176">
        <f t="shared" si="163"/>
        <v>4955339</v>
      </c>
      <c r="G1706" s="177">
        <f t="shared" si="164"/>
        <v>3091974.6999999434</v>
      </c>
      <c r="H1706" s="177">
        <f t="shared" si="165"/>
        <v>13680</v>
      </c>
      <c r="I1706" s="354">
        <f t="shared" si="160"/>
        <v>0.96227913189645287</v>
      </c>
      <c r="J1706" s="354">
        <f t="shared" si="161"/>
        <v>0.99724694149891557</v>
      </c>
    </row>
    <row r="1707" spans="1:10" x14ac:dyDescent="0.25">
      <c r="A1707" s="793"/>
      <c r="B1707" s="330">
        <v>1706</v>
      </c>
      <c r="C1707" s="329">
        <v>8529.8000000000011</v>
      </c>
      <c r="D1707" s="329">
        <v>54</v>
      </c>
      <c r="E1707" s="176">
        <f t="shared" si="162"/>
        <v>78886426.300000057</v>
      </c>
      <c r="F1707" s="176">
        <f t="shared" si="163"/>
        <v>4955393</v>
      </c>
      <c r="G1707" s="177">
        <f t="shared" si="164"/>
        <v>3083444.8999999464</v>
      </c>
      <c r="H1707" s="177">
        <f t="shared" si="165"/>
        <v>13626</v>
      </c>
      <c r="I1707" s="354">
        <f t="shared" si="160"/>
        <v>0.96238319208192258</v>
      </c>
      <c r="J1707" s="354">
        <f t="shared" si="161"/>
        <v>0.99725780883510406</v>
      </c>
    </row>
    <row r="1708" spans="1:10" x14ac:dyDescent="0.25">
      <c r="A1708" s="793"/>
      <c r="B1708" s="330">
        <v>1707</v>
      </c>
      <c r="C1708" s="329">
        <v>5120.8999999999996</v>
      </c>
      <c r="D1708" s="329">
        <v>36</v>
      </c>
      <c r="E1708" s="176">
        <f t="shared" si="162"/>
        <v>78891547.200000063</v>
      </c>
      <c r="F1708" s="176">
        <f t="shared" si="163"/>
        <v>4955429</v>
      </c>
      <c r="G1708" s="177">
        <f t="shared" si="164"/>
        <v>3078323.9999999404</v>
      </c>
      <c r="H1708" s="177">
        <f t="shared" si="165"/>
        <v>13590</v>
      </c>
      <c r="I1708" s="354">
        <f t="shared" si="160"/>
        <v>0.9624456650360097</v>
      </c>
      <c r="J1708" s="354">
        <f t="shared" si="161"/>
        <v>0.99726505372589636</v>
      </c>
    </row>
    <row r="1709" spans="1:10" x14ac:dyDescent="0.25">
      <c r="A1709" s="793"/>
      <c r="B1709" s="330">
        <v>1708</v>
      </c>
      <c r="C1709" s="329">
        <v>8539.5</v>
      </c>
      <c r="D1709" s="329">
        <v>54</v>
      </c>
      <c r="E1709" s="176">
        <f t="shared" si="162"/>
        <v>78900086.700000063</v>
      </c>
      <c r="F1709" s="176">
        <f t="shared" si="163"/>
        <v>4955483</v>
      </c>
      <c r="G1709" s="177">
        <f t="shared" si="164"/>
        <v>3069784.4999999404</v>
      </c>
      <c r="H1709" s="177">
        <f t="shared" si="165"/>
        <v>13536</v>
      </c>
      <c r="I1709" s="354">
        <f t="shared" si="160"/>
        <v>0.96254984355764195</v>
      </c>
      <c r="J1709" s="354">
        <f t="shared" si="161"/>
        <v>0.99727592106208485</v>
      </c>
    </row>
    <row r="1710" spans="1:10" x14ac:dyDescent="0.25">
      <c r="A1710" s="793"/>
      <c r="B1710" s="330">
        <v>1709</v>
      </c>
      <c r="C1710" s="329">
        <v>8546.2999999999993</v>
      </c>
      <c r="D1710" s="329">
        <v>48</v>
      </c>
      <c r="E1710" s="176">
        <f t="shared" si="162"/>
        <v>78908633.00000006</v>
      </c>
      <c r="F1710" s="176">
        <f t="shared" si="163"/>
        <v>4955531</v>
      </c>
      <c r="G1710" s="177">
        <f t="shared" si="164"/>
        <v>3061238.1999999434</v>
      </c>
      <c r="H1710" s="177">
        <f t="shared" si="165"/>
        <v>13488</v>
      </c>
      <c r="I1710" s="354">
        <f t="shared" si="160"/>
        <v>0.96265410503658388</v>
      </c>
      <c r="J1710" s="354">
        <f t="shared" si="161"/>
        <v>0.99728558091647468</v>
      </c>
    </row>
    <row r="1711" spans="1:10" x14ac:dyDescent="0.25">
      <c r="A1711" s="793"/>
      <c r="B1711" s="330">
        <v>1710</v>
      </c>
      <c r="C1711" s="329">
        <v>5128.8999999999996</v>
      </c>
      <c r="D1711" s="329">
        <v>36</v>
      </c>
      <c r="E1711" s="176">
        <f t="shared" si="162"/>
        <v>78913761.900000066</v>
      </c>
      <c r="F1711" s="176">
        <f t="shared" si="163"/>
        <v>4955567</v>
      </c>
      <c r="G1711" s="177">
        <f t="shared" si="164"/>
        <v>3056109.2999999374</v>
      </c>
      <c r="H1711" s="177">
        <f t="shared" si="165"/>
        <v>13452</v>
      </c>
      <c r="I1711" s="354">
        <f t="shared" si="160"/>
        <v>0.96271667558750618</v>
      </c>
      <c r="J1711" s="354">
        <f t="shared" si="161"/>
        <v>0.99729282580726697</v>
      </c>
    </row>
    <row r="1712" spans="1:10" x14ac:dyDescent="0.25">
      <c r="A1712" s="793"/>
      <c r="B1712" s="330">
        <v>1711</v>
      </c>
      <c r="C1712" s="329">
        <v>10265.9</v>
      </c>
      <c r="D1712" s="329">
        <v>72</v>
      </c>
      <c r="E1712" s="176">
        <f t="shared" si="162"/>
        <v>78924027.800000072</v>
      </c>
      <c r="F1712" s="176">
        <f t="shared" si="163"/>
        <v>4955639</v>
      </c>
      <c r="G1712" s="177">
        <f t="shared" si="164"/>
        <v>3045843.3999999315</v>
      </c>
      <c r="H1712" s="177">
        <f t="shared" si="165"/>
        <v>13380</v>
      </c>
      <c r="I1712" s="354">
        <f t="shared" si="160"/>
        <v>0.96284191550614595</v>
      </c>
      <c r="J1712" s="354">
        <f t="shared" si="161"/>
        <v>0.99730731558885166</v>
      </c>
    </row>
    <row r="1713" spans="1:10" x14ac:dyDescent="0.25">
      <c r="A1713" s="793"/>
      <c r="B1713" s="330">
        <v>1712</v>
      </c>
      <c r="C1713" s="329">
        <v>3423.2</v>
      </c>
      <c r="D1713" s="329">
        <v>24</v>
      </c>
      <c r="E1713" s="176">
        <f t="shared" si="162"/>
        <v>78927451.000000075</v>
      </c>
      <c r="F1713" s="176">
        <f t="shared" si="163"/>
        <v>4955663</v>
      </c>
      <c r="G1713" s="177">
        <f t="shared" si="164"/>
        <v>3042420.1999999285</v>
      </c>
      <c r="H1713" s="177">
        <f t="shared" si="165"/>
        <v>13356</v>
      </c>
      <c r="I1713" s="354">
        <f t="shared" si="160"/>
        <v>0.96288367719187129</v>
      </c>
      <c r="J1713" s="354">
        <f t="shared" si="161"/>
        <v>0.99731214551604652</v>
      </c>
    </row>
    <row r="1714" spans="1:10" x14ac:dyDescent="0.25">
      <c r="A1714" s="793"/>
      <c r="B1714" s="330">
        <v>1713</v>
      </c>
      <c r="C1714" s="329">
        <v>3426</v>
      </c>
      <c r="D1714" s="329">
        <v>24</v>
      </c>
      <c r="E1714" s="176">
        <f t="shared" si="162"/>
        <v>78930877.000000075</v>
      </c>
      <c r="F1714" s="176">
        <f t="shared" si="163"/>
        <v>4955687</v>
      </c>
      <c r="G1714" s="177">
        <f t="shared" si="164"/>
        <v>3038994.1999999285</v>
      </c>
      <c r="H1714" s="177">
        <f t="shared" si="165"/>
        <v>13332</v>
      </c>
      <c r="I1714" s="354">
        <f t="shared" si="160"/>
        <v>0.9629254730364889</v>
      </c>
      <c r="J1714" s="354">
        <f t="shared" si="161"/>
        <v>0.99731697544324138</v>
      </c>
    </row>
    <row r="1715" spans="1:10" x14ac:dyDescent="0.25">
      <c r="A1715" s="793"/>
      <c r="B1715" s="330">
        <v>1714</v>
      </c>
      <c r="C1715" s="329">
        <v>8569.2999999999993</v>
      </c>
      <c r="D1715" s="329">
        <v>60</v>
      </c>
      <c r="E1715" s="176">
        <f t="shared" si="162"/>
        <v>78939446.300000072</v>
      </c>
      <c r="F1715" s="176">
        <f t="shared" si="163"/>
        <v>4955747</v>
      </c>
      <c r="G1715" s="177">
        <f t="shared" si="164"/>
        <v>3030424.8999999315</v>
      </c>
      <c r="H1715" s="177">
        <f t="shared" si="165"/>
        <v>13272</v>
      </c>
      <c r="I1715" s="354">
        <f t="shared" si="160"/>
        <v>0.96303001510633179</v>
      </c>
      <c r="J1715" s="354">
        <f t="shared" si="161"/>
        <v>0.99732905026122864</v>
      </c>
    </row>
    <row r="1716" spans="1:10" x14ac:dyDescent="0.25">
      <c r="A1716" s="793"/>
      <c r="B1716" s="330">
        <v>1715</v>
      </c>
      <c r="C1716" s="329">
        <v>13719.499999999998</v>
      </c>
      <c r="D1716" s="329">
        <v>84</v>
      </c>
      <c r="E1716" s="176">
        <f t="shared" si="162"/>
        <v>78953165.800000072</v>
      </c>
      <c r="F1716" s="176">
        <f t="shared" si="163"/>
        <v>4955831</v>
      </c>
      <c r="G1716" s="177">
        <f t="shared" si="164"/>
        <v>3016705.3999999315</v>
      </c>
      <c r="H1716" s="177">
        <f t="shared" si="165"/>
        <v>13188</v>
      </c>
      <c r="I1716" s="354">
        <f t="shared" si="160"/>
        <v>0.96319738757867013</v>
      </c>
      <c r="J1716" s="354">
        <f t="shared" si="161"/>
        <v>0.99734595500641077</v>
      </c>
    </row>
    <row r="1717" spans="1:10" x14ac:dyDescent="0.25">
      <c r="A1717" s="793"/>
      <c r="B1717" s="330">
        <v>1717</v>
      </c>
      <c r="C1717" s="329">
        <v>10301.700000000001</v>
      </c>
      <c r="D1717" s="329">
        <v>63</v>
      </c>
      <c r="E1717" s="176">
        <f t="shared" si="162"/>
        <v>78963467.500000075</v>
      </c>
      <c r="F1717" s="176">
        <f t="shared" si="163"/>
        <v>4955894</v>
      </c>
      <c r="G1717" s="177">
        <f t="shared" si="164"/>
        <v>3006403.6999999285</v>
      </c>
      <c r="H1717" s="177">
        <f t="shared" si="165"/>
        <v>13125</v>
      </c>
      <c r="I1717" s="354">
        <f t="shared" si="160"/>
        <v>0.96332306424314684</v>
      </c>
      <c r="J1717" s="354">
        <f t="shared" si="161"/>
        <v>0.9973586335652973</v>
      </c>
    </row>
    <row r="1718" spans="1:10" x14ac:dyDescent="0.25">
      <c r="A1718" s="793"/>
      <c r="B1718" s="330">
        <v>1718</v>
      </c>
      <c r="C1718" s="329">
        <v>10307.199999999999</v>
      </c>
      <c r="D1718" s="329">
        <v>60</v>
      </c>
      <c r="E1718" s="176">
        <f t="shared" si="162"/>
        <v>78973774.700000077</v>
      </c>
      <c r="F1718" s="176">
        <f t="shared" si="163"/>
        <v>4955954</v>
      </c>
      <c r="G1718" s="177">
        <f t="shared" si="164"/>
        <v>2996096.4999999255</v>
      </c>
      <c r="H1718" s="177">
        <f t="shared" si="165"/>
        <v>13065</v>
      </c>
      <c r="I1718" s="354">
        <f t="shared" si="160"/>
        <v>0.96344880800544763</v>
      </c>
      <c r="J1718" s="354">
        <f t="shared" si="161"/>
        <v>0.99737070838328445</v>
      </c>
    </row>
    <row r="1719" spans="1:10" x14ac:dyDescent="0.25">
      <c r="A1719" s="793"/>
      <c r="B1719" s="330">
        <v>1719</v>
      </c>
      <c r="C1719" s="329">
        <v>1718.5</v>
      </c>
      <c r="D1719" s="329">
        <v>7</v>
      </c>
      <c r="E1719" s="176">
        <f t="shared" si="162"/>
        <v>78975493.200000077</v>
      </c>
      <c r="F1719" s="176">
        <f t="shared" si="163"/>
        <v>4955961</v>
      </c>
      <c r="G1719" s="177">
        <f t="shared" si="164"/>
        <v>2994377.9999999255</v>
      </c>
      <c r="H1719" s="177">
        <f t="shared" si="165"/>
        <v>13058</v>
      </c>
      <c r="I1719" s="354">
        <f t="shared" si="160"/>
        <v>0.96346977302558057</v>
      </c>
      <c r="J1719" s="354">
        <f t="shared" si="161"/>
        <v>0.99737211711204965</v>
      </c>
    </row>
    <row r="1720" spans="1:10" x14ac:dyDescent="0.25">
      <c r="A1720" s="793"/>
      <c r="B1720" s="330">
        <v>1720</v>
      </c>
      <c r="C1720" s="329">
        <v>6881</v>
      </c>
      <c r="D1720" s="329">
        <v>48</v>
      </c>
      <c r="E1720" s="176">
        <f t="shared" si="162"/>
        <v>78982374.200000077</v>
      </c>
      <c r="F1720" s="176">
        <f t="shared" si="163"/>
        <v>4956009</v>
      </c>
      <c r="G1720" s="177">
        <f t="shared" si="164"/>
        <v>2987496.9999999255</v>
      </c>
      <c r="H1720" s="177">
        <f t="shared" si="165"/>
        <v>13010</v>
      </c>
      <c r="I1720" s="354">
        <f t="shared" si="160"/>
        <v>0.96355371850334293</v>
      </c>
      <c r="J1720" s="354">
        <f t="shared" si="161"/>
        <v>0.99738177696643948</v>
      </c>
    </row>
    <row r="1721" spans="1:10" x14ac:dyDescent="0.25">
      <c r="A1721" s="793"/>
      <c r="B1721" s="330">
        <v>1721</v>
      </c>
      <c r="C1721" s="329">
        <v>6884</v>
      </c>
      <c r="D1721" s="329">
        <v>48</v>
      </c>
      <c r="E1721" s="176">
        <f t="shared" si="162"/>
        <v>78989258.200000077</v>
      </c>
      <c r="F1721" s="176">
        <f t="shared" si="163"/>
        <v>4956057</v>
      </c>
      <c r="G1721" s="177">
        <f t="shared" si="164"/>
        <v>2980612.9999999255</v>
      </c>
      <c r="H1721" s="177">
        <f t="shared" si="165"/>
        <v>12962</v>
      </c>
      <c r="I1721" s="354">
        <f t="shared" si="160"/>
        <v>0.96363770057991838</v>
      </c>
      <c r="J1721" s="354">
        <f t="shared" si="161"/>
        <v>0.9973914368208292</v>
      </c>
    </row>
    <row r="1722" spans="1:10" x14ac:dyDescent="0.25">
      <c r="A1722" s="793"/>
      <c r="B1722" s="330">
        <v>1722</v>
      </c>
      <c r="C1722" s="329">
        <v>6888.2</v>
      </c>
      <c r="D1722" s="329">
        <v>48</v>
      </c>
      <c r="E1722" s="176">
        <f t="shared" si="162"/>
        <v>78996146.40000008</v>
      </c>
      <c r="F1722" s="176">
        <f t="shared" si="163"/>
        <v>4956105</v>
      </c>
      <c r="G1722" s="177">
        <f t="shared" si="164"/>
        <v>2973724.7999999225</v>
      </c>
      <c r="H1722" s="177">
        <f t="shared" si="165"/>
        <v>12914</v>
      </c>
      <c r="I1722" s="354">
        <f t="shared" si="160"/>
        <v>0.96372173389483229</v>
      </c>
      <c r="J1722" s="354">
        <f t="shared" si="161"/>
        <v>0.99740109667521903</v>
      </c>
    </row>
    <row r="1723" spans="1:10" x14ac:dyDescent="0.25">
      <c r="A1723" s="793"/>
      <c r="B1723" s="330">
        <v>1723</v>
      </c>
      <c r="C1723" s="329">
        <v>5169.1000000000004</v>
      </c>
      <c r="D1723" s="329">
        <v>36</v>
      </c>
      <c r="E1723" s="176">
        <f t="shared" si="162"/>
        <v>79001315.500000075</v>
      </c>
      <c r="F1723" s="176">
        <f t="shared" si="163"/>
        <v>4956141</v>
      </c>
      <c r="G1723" s="177">
        <f t="shared" si="164"/>
        <v>2968555.6999999285</v>
      </c>
      <c r="H1723" s="177">
        <f t="shared" si="165"/>
        <v>12878</v>
      </c>
      <c r="I1723" s="354">
        <f t="shared" si="160"/>
        <v>0.96378479486985058</v>
      </c>
      <c r="J1723" s="354">
        <f t="shared" si="161"/>
        <v>0.99740834156601132</v>
      </c>
    </row>
    <row r="1724" spans="1:10" x14ac:dyDescent="0.25">
      <c r="A1724" s="793"/>
      <c r="B1724" s="330">
        <v>1724</v>
      </c>
      <c r="C1724" s="329">
        <v>8619.9000000000015</v>
      </c>
      <c r="D1724" s="329">
        <v>54</v>
      </c>
      <c r="E1724" s="176">
        <f t="shared" si="162"/>
        <v>79009935.40000008</v>
      </c>
      <c r="F1724" s="176">
        <f t="shared" si="163"/>
        <v>4956195</v>
      </c>
      <c r="G1724" s="177">
        <f t="shared" si="164"/>
        <v>2959935.7999999225</v>
      </c>
      <c r="H1724" s="177">
        <f t="shared" si="165"/>
        <v>12824</v>
      </c>
      <c r="I1724" s="354">
        <f t="shared" si="160"/>
        <v>0.96388995423967527</v>
      </c>
      <c r="J1724" s="354">
        <f t="shared" si="161"/>
        <v>0.99741920890219982</v>
      </c>
    </row>
    <row r="1725" spans="1:10" x14ac:dyDescent="0.25">
      <c r="A1725" s="793"/>
      <c r="B1725" s="330">
        <v>1725</v>
      </c>
      <c r="C1725" s="329">
        <v>5174.7999999999993</v>
      </c>
      <c r="D1725" s="329">
        <v>28</v>
      </c>
      <c r="E1725" s="176">
        <f t="shared" si="162"/>
        <v>79015110.200000077</v>
      </c>
      <c r="F1725" s="176">
        <f t="shared" si="163"/>
        <v>4956223</v>
      </c>
      <c r="G1725" s="177">
        <f t="shared" si="164"/>
        <v>2954760.9999999255</v>
      </c>
      <c r="H1725" s="177">
        <f t="shared" si="165"/>
        <v>12796</v>
      </c>
      <c r="I1725" s="354">
        <f t="shared" si="160"/>
        <v>0.96395308475243857</v>
      </c>
      <c r="J1725" s="354">
        <f t="shared" si="161"/>
        <v>0.99742484381726049</v>
      </c>
    </row>
    <row r="1726" spans="1:10" x14ac:dyDescent="0.25">
      <c r="A1726" s="793"/>
      <c r="B1726" s="330">
        <v>1726</v>
      </c>
      <c r="C1726" s="329">
        <v>5178.2000000000007</v>
      </c>
      <c r="D1726" s="329">
        <v>24</v>
      </c>
      <c r="E1726" s="176">
        <f t="shared" si="162"/>
        <v>79020288.40000008</v>
      </c>
      <c r="F1726" s="176">
        <f t="shared" si="163"/>
        <v>4956247</v>
      </c>
      <c r="G1726" s="177">
        <f t="shared" si="164"/>
        <v>2949582.7999999225</v>
      </c>
      <c r="H1726" s="177">
        <f t="shared" si="165"/>
        <v>12772</v>
      </c>
      <c r="I1726" s="354">
        <f t="shared" si="160"/>
        <v>0.96401625674385683</v>
      </c>
      <c r="J1726" s="354">
        <f t="shared" si="161"/>
        <v>0.99742967374445535</v>
      </c>
    </row>
    <row r="1727" spans="1:10" x14ac:dyDescent="0.25">
      <c r="A1727" s="793"/>
      <c r="B1727" s="330">
        <v>1727</v>
      </c>
      <c r="C1727" s="329">
        <v>5180.7999999999993</v>
      </c>
      <c r="D1727" s="329">
        <v>36</v>
      </c>
      <c r="E1727" s="176">
        <f t="shared" si="162"/>
        <v>79025469.200000077</v>
      </c>
      <c r="F1727" s="176">
        <f t="shared" si="163"/>
        <v>4956283</v>
      </c>
      <c r="G1727" s="177">
        <f t="shared" si="164"/>
        <v>2944401.9999999255</v>
      </c>
      <c r="H1727" s="177">
        <f t="shared" si="165"/>
        <v>12736</v>
      </c>
      <c r="I1727" s="354">
        <f t="shared" si="160"/>
        <v>0.96407946045424642</v>
      </c>
      <c r="J1727" s="354">
        <f t="shared" si="161"/>
        <v>0.99743691863524775</v>
      </c>
    </row>
    <row r="1728" spans="1:10" x14ac:dyDescent="0.25">
      <c r="A1728" s="793"/>
      <c r="B1728" s="330">
        <v>1728</v>
      </c>
      <c r="C1728" s="329">
        <v>5183.2000000000007</v>
      </c>
      <c r="D1728" s="329">
        <v>30</v>
      </c>
      <c r="E1728" s="176">
        <f t="shared" si="162"/>
        <v>79030652.40000008</v>
      </c>
      <c r="F1728" s="176">
        <f t="shared" si="163"/>
        <v>4956313</v>
      </c>
      <c r="G1728" s="177">
        <f t="shared" si="164"/>
        <v>2939218.7999999225</v>
      </c>
      <c r="H1728" s="177">
        <f t="shared" si="165"/>
        <v>12706</v>
      </c>
      <c r="I1728" s="354">
        <f t="shared" si="160"/>
        <v>0.96414269344368664</v>
      </c>
      <c r="J1728" s="354">
        <f t="shared" si="161"/>
        <v>0.99744295604424138</v>
      </c>
    </row>
    <row r="1729" spans="1:10" x14ac:dyDescent="0.25">
      <c r="A1729" s="793"/>
      <c r="B1729" s="330">
        <v>1729</v>
      </c>
      <c r="C1729" s="329">
        <v>10374.1</v>
      </c>
      <c r="D1729" s="329">
        <v>60</v>
      </c>
      <c r="E1729" s="176">
        <f t="shared" si="162"/>
        <v>79041026.500000075</v>
      </c>
      <c r="F1729" s="176">
        <f t="shared" si="163"/>
        <v>4956373</v>
      </c>
      <c r="G1729" s="177">
        <f t="shared" si="164"/>
        <v>2928844.6999999285</v>
      </c>
      <c r="H1729" s="177">
        <f t="shared" si="165"/>
        <v>12646</v>
      </c>
      <c r="I1729" s="354">
        <f t="shared" si="160"/>
        <v>0.96426925335952063</v>
      </c>
      <c r="J1729" s="354">
        <f t="shared" si="161"/>
        <v>0.99745503086222853</v>
      </c>
    </row>
    <row r="1730" spans="1:10" x14ac:dyDescent="0.25">
      <c r="A1730" s="793"/>
      <c r="B1730" s="330">
        <v>1730</v>
      </c>
      <c r="C1730" s="329">
        <v>6920.7000000000007</v>
      </c>
      <c r="D1730" s="329">
        <v>42</v>
      </c>
      <c r="E1730" s="176">
        <f t="shared" si="162"/>
        <v>79047947.200000077</v>
      </c>
      <c r="F1730" s="176">
        <f t="shared" si="163"/>
        <v>4956415</v>
      </c>
      <c r="G1730" s="177">
        <f t="shared" si="164"/>
        <v>2921923.9999999255</v>
      </c>
      <c r="H1730" s="177">
        <f t="shared" si="165"/>
        <v>12604</v>
      </c>
      <c r="I1730" s="354">
        <f t="shared" si="160"/>
        <v>0.96435368316157699</v>
      </c>
      <c r="J1730" s="354">
        <f t="shared" si="161"/>
        <v>0.99746348323481959</v>
      </c>
    </row>
    <row r="1731" spans="1:10" x14ac:dyDescent="0.25">
      <c r="A1731" s="793"/>
      <c r="B1731" s="330">
        <v>1731</v>
      </c>
      <c r="C1731" s="329">
        <v>3462.2</v>
      </c>
      <c r="D1731" s="329">
        <v>24</v>
      </c>
      <c r="E1731" s="176">
        <f t="shared" si="162"/>
        <v>79051409.40000008</v>
      </c>
      <c r="F1731" s="176">
        <f t="shared" si="163"/>
        <v>4956439</v>
      </c>
      <c r="G1731" s="177">
        <f t="shared" si="164"/>
        <v>2918461.7999999225</v>
      </c>
      <c r="H1731" s="177">
        <f t="shared" si="165"/>
        <v>12580</v>
      </c>
      <c r="I1731" s="354">
        <f t="shared" ref="I1731:I1794" si="166">E1731/$E$2452</f>
        <v>0.96439592063187329</v>
      </c>
      <c r="J1731" s="354">
        <f t="shared" ref="J1731:J1794" si="167">F1731/$F$2452</f>
        <v>0.99746831316201445</v>
      </c>
    </row>
    <row r="1732" spans="1:10" x14ac:dyDescent="0.25">
      <c r="A1732" s="793"/>
      <c r="B1732" s="330">
        <v>1732</v>
      </c>
      <c r="C1732" s="329">
        <v>1731.8</v>
      </c>
      <c r="D1732" s="329">
        <v>12</v>
      </c>
      <c r="E1732" s="176">
        <f t="shared" si="162"/>
        <v>79053141.200000077</v>
      </c>
      <c r="F1732" s="176">
        <f t="shared" si="163"/>
        <v>4956451</v>
      </c>
      <c r="G1732" s="177">
        <f t="shared" si="164"/>
        <v>2916729.9999999255</v>
      </c>
      <c r="H1732" s="177">
        <f t="shared" si="165"/>
        <v>12568</v>
      </c>
      <c r="I1732" s="354">
        <f t="shared" si="166"/>
        <v>0.96441704790674443</v>
      </c>
      <c r="J1732" s="354">
        <f t="shared" si="167"/>
        <v>0.99747072812561188</v>
      </c>
    </row>
    <row r="1733" spans="1:10" x14ac:dyDescent="0.25">
      <c r="A1733" s="793"/>
      <c r="B1733" s="330">
        <v>1733</v>
      </c>
      <c r="C1733" s="329">
        <v>3465.9</v>
      </c>
      <c r="D1733" s="329">
        <v>12</v>
      </c>
      <c r="E1733" s="176">
        <f t="shared" si="162"/>
        <v>79056607.100000083</v>
      </c>
      <c r="F1733" s="176">
        <f t="shared" si="163"/>
        <v>4956463</v>
      </c>
      <c r="G1733" s="177">
        <f t="shared" si="164"/>
        <v>2913264.0999999195</v>
      </c>
      <c r="H1733" s="177">
        <f t="shared" si="165"/>
        <v>12556</v>
      </c>
      <c r="I1733" s="354">
        <f t="shared" si="166"/>
        <v>0.96445933051557708</v>
      </c>
      <c r="J1733" s="354">
        <f t="shared" si="167"/>
        <v>0.99747314308920931</v>
      </c>
    </row>
    <row r="1734" spans="1:10" x14ac:dyDescent="0.25">
      <c r="A1734" s="793"/>
      <c r="B1734" s="330">
        <v>1734</v>
      </c>
      <c r="C1734" s="329">
        <v>10404.800000000001</v>
      </c>
      <c r="D1734" s="329">
        <v>54</v>
      </c>
      <c r="E1734" s="176">
        <f t="shared" si="162"/>
        <v>79067011.90000008</v>
      </c>
      <c r="F1734" s="176">
        <f t="shared" si="163"/>
        <v>4956517</v>
      </c>
      <c r="G1734" s="177">
        <f t="shared" si="164"/>
        <v>2902859.2999999225</v>
      </c>
      <c r="H1734" s="177">
        <f t="shared" si="165"/>
        <v>12502</v>
      </c>
      <c r="I1734" s="354">
        <f t="shared" si="166"/>
        <v>0.96458626495926569</v>
      </c>
      <c r="J1734" s="354">
        <f t="shared" si="167"/>
        <v>0.9974840104253978</v>
      </c>
    </row>
    <row r="1735" spans="1:10" x14ac:dyDescent="0.25">
      <c r="A1735" s="793"/>
      <c r="B1735" s="330">
        <v>1735</v>
      </c>
      <c r="C1735" s="329">
        <v>1735</v>
      </c>
      <c r="D1735" s="329">
        <v>6</v>
      </c>
      <c r="E1735" s="176">
        <f t="shared" si="162"/>
        <v>79068746.90000008</v>
      </c>
      <c r="F1735" s="176">
        <f t="shared" si="163"/>
        <v>4956523</v>
      </c>
      <c r="G1735" s="177">
        <f t="shared" si="164"/>
        <v>2901124.2999999225</v>
      </c>
      <c r="H1735" s="177">
        <f t="shared" si="165"/>
        <v>12496</v>
      </c>
      <c r="I1735" s="354">
        <f t="shared" si="166"/>
        <v>0.96460743127287085</v>
      </c>
      <c r="J1735" s="354">
        <f t="shared" si="167"/>
        <v>0.99748521790719658</v>
      </c>
    </row>
    <row r="1736" spans="1:10" x14ac:dyDescent="0.25">
      <c r="A1736" s="793"/>
      <c r="B1736" s="330">
        <v>1736</v>
      </c>
      <c r="C1736" s="329">
        <v>3471.6</v>
      </c>
      <c r="D1736" s="329">
        <v>18</v>
      </c>
      <c r="E1736" s="176">
        <f t="shared" si="162"/>
        <v>79072218.500000075</v>
      </c>
      <c r="F1736" s="176">
        <f t="shared" si="163"/>
        <v>4956541</v>
      </c>
      <c r="G1736" s="177">
        <f t="shared" si="164"/>
        <v>2897652.6999999285</v>
      </c>
      <c r="H1736" s="177">
        <f t="shared" si="165"/>
        <v>12478</v>
      </c>
      <c r="I1736" s="354">
        <f t="shared" si="166"/>
        <v>0.96464978341944829</v>
      </c>
      <c r="J1736" s="354">
        <f t="shared" si="167"/>
        <v>0.99748884035259278</v>
      </c>
    </row>
    <row r="1737" spans="1:10" x14ac:dyDescent="0.25">
      <c r="A1737" s="793"/>
      <c r="B1737" s="330">
        <v>1737</v>
      </c>
      <c r="C1737" s="329">
        <v>10421.6</v>
      </c>
      <c r="D1737" s="329">
        <v>66</v>
      </c>
      <c r="E1737" s="176">
        <f t="shared" si="162"/>
        <v>79082640.100000069</v>
      </c>
      <c r="F1737" s="176">
        <f t="shared" si="163"/>
        <v>4956607</v>
      </c>
      <c r="G1737" s="177">
        <f t="shared" si="164"/>
        <v>2887231.0999999344</v>
      </c>
      <c r="H1737" s="177">
        <f t="shared" si="165"/>
        <v>12412</v>
      </c>
      <c r="I1737" s="354">
        <f t="shared" si="166"/>
        <v>0.96477692281649052</v>
      </c>
      <c r="J1737" s="354">
        <f t="shared" si="167"/>
        <v>0.9975021226523787</v>
      </c>
    </row>
    <row r="1738" spans="1:10" x14ac:dyDescent="0.25">
      <c r="A1738" s="793"/>
      <c r="B1738" s="330">
        <v>1738</v>
      </c>
      <c r="C1738" s="329">
        <v>6951.7</v>
      </c>
      <c r="D1738" s="329">
        <v>48</v>
      </c>
      <c r="E1738" s="176">
        <f t="shared" si="162"/>
        <v>79089591.800000072</v>
      </c>
      <c r="F1738" s="176">
        <f t="shared" si="163"/>
        <v>4956655</v>
      </c>
      <c r="G1738" s="177">
        <f t="shared" si="164"/>
        <v>2880279.3999999315</v>
      </c>
      <c r="H1738" s="177">
        <f t="shared" si="165"/>
        <v>12364</v>
      </c>
      <c r="I1738" s="354">
        <f t="shared" si="166"/>
        <v>0.96486173080628279</v>
      </c>
      <c r="J1738" s="354">
        <f t="shared" si="167"/>
        <v>0.99751178250676842</v>
      </c>
    </row>
    <row r="1739" spans="1:10" x14ac:dyDescent="0.25">
      <c r="A1739" s="793"/>
      <c r="B1739" s="330">
        <v>1739</v>
      </c>
      <c r="C1739" s="329">
        <v>5217.2</v>
      </c>
      <c r="D1739" s="329">
        <v>30</v>
      </c>
      <c r="E1739" s="176">
        <f t="shared" si="162"/>
        <v>79094809.000000075</v>
      </c>
      <c r="F1739" s="176">
        <f t="shared" si="163"/>
        <v>4956685</v>
      </c>
      <c r="G1739" s="177">
        <f t="shared" si="164"/>
        <v>2875062.1999999285</v>
      </c>
      <c r="H1739" s="177">
        <f t="shared" si="165"/>
        <v>12334</v>
      </c>
      <c r="I1739" s="354">
        <f t="shared" si="166"/>
        <v>0.96492537858227201</v>
      </c>
      <c r="J1739" s="354">
        <f t="shared" si="167"/>
        <v>0.99751781991576205</v>
      </c>
    </row>
    <row r="1740" spans="1:10" x14ac:dyDescent="0.25">
      <c r="A1740" s="793"/>
      <c r="B1740" s="330">
        <v>1740</v>
      </c>
      <c r="C1740" s="329">
        <v>1740</v>
      </c>
      <c r="D1740" s="329">
        <v>12</v>
      </c>
      <c r="E1740" s="176">
        <f t="shared" si="162"/>
        <v>79096549.000000075</v>
      </c>
      <c r="F1740" s="176">
        <f t="shared" si="163"/>
        <v>4956697</v>
      </c>
      <c r="G1740" s="177">
        <f t="shared" si="164"/>
        <v>2873322.1999999285</v>
      </c>
      <c r="H1740" s="177">
        <f t="shared" si="165"/>
        <v>12322</v>
      </c>
      <c r="I1740" s="354">
        <f t="shared" si="166"/>
        <v>0.96494660589389913</v>
      </c>
      <c r="J1740" s="354">
        <f t="shared" si="167"/>
        <v>0.99752023487935948</v>
      </c>
    </row>
    <row r="1741" spans="1:10" x14ac:dyDescent="0.25">
      <c r="A1741" s="793"/>
      <c r="B1741" s="330">
        <v>1741</v>
      </c>
      <c r="C1741" s="329">
        <v>5223.3999999999996</v>
      </c>
      <c r="D1741" s="329">
        <v>30</v>
      </c>
      <c r="E1741" s="176">
        <f t="shared" si="162"/>
        <v>79101772.40000008</v>
      </c>
      <c r="F1741" s="176">
        <f t="shared" si="163"/>
        <v>4956727</v>
      </c>
      <c r="G1741" s="177">
        <f t="shared" si="164"/>
        <v>2868098.7999999225</v>
      </c>
      <c r="H1741" s="177">
        <f t="shared" si="165"/>
        <v>12292</v>
      </c>
      <c r="I1741" s="354">
        <f t="shared" si="166"/>
        <v>0.96501032930743558</v>
      </c>
      <c r="J1741" s="354">
        <f t="shared" si="167"/>
        <v>0.99752627228835311</v>
      </c>
    </row>
    <row r="1742" spans="1:10" x14ac:dyDescent="0.25">
      <c r="A1742" s="793"/>
      <c r="B1742" s="330">
        <v>1742</v>
      </c>
      <c r="C1742" s="329">
        <v>3484.8</v>
      </c>
      <c r="D1742" s="329">
        <v>18</v>
      </c>
      <c r="E1742" s="176">
        <f t="shared" si="162"/>
        <v>79105257.200000077</v>
      </c>
      <c r="F1742" s="176">
        <f t="shared" si="163"/>
        <v>4956745</v>
      </c>
      <c r="G1742" s="177">
        <f t="shared" si="164"/>
        <v>2864613.9999999255</v>
      </c>
      <c r="H1742" s="177">
        <f t="shared" si="165"/>
        <v>12274</v>
      </c>
      <c r="I1742" s="354">
        <f t="shared" si="166"/>
        <v>0.96505284248879086</v>
      </c>
      <c r="J1742" s="354">
        <f t="shared" si="167"/>
        <v>0.99752989473374931</v>
      </c>
    </row>
    <row r="1743" spans="1:10" x14ac:dyDescent="0.25">
      <c r="A1743" s="793"/>
      <c r="B1743" s="330">
        <v>1743</v>
      </c>
      <c r="C1743" s="329">
        <v>12200.900000000001</v>
      </c>
      <c r="D1743" s="329">
        <v>66</v>
      </c>
      <c r="E1743" s="176">
        <f t="shared" si="162"/>
        <v>79117458.100000083</v>
      </c>
      <c r="F1743" s="176">
        <f t="shared" si="163"/>
        <v>4956811</v>
      </c>
      <c r="G1743" s="177">
        <f t="shared" si="164"/>
        <v>2852413.0999999195</v>
      </c>
      <c r="H1743" s="177">
        <f t="shared" si="165"/>
        <v>12208</v>
      </c>
      <c r="I1743" s="354">
        <f t="shared" si="166"/>
        <v>0.96520168864191258</v>
      </c>
      <c r="J1743" s="354">
        <f t="shared" si="167"/>
        <v>0.99754317703353523</v>
      </c>
    </row>
    <row r="1744" spans="1:10" x14ac:dyDescent="0.25">
      <c r="A1744" s="793"/>
      <c r="B1744" s="330">
        <v>1744</v>
      </c>
      <c r="C1744" s="329">
        <v>3487.8999999999996</v>
      </c>
      <c r="D1744" s="329">
        <v>24</v>
      </c>
      <c r="E1744" s="176">
        <f t="shared" si="162"/>
        <v>79120946.000000089</v>
      </c>
      <c r="F1744" s="176">
        <f t="shared" si="163"/>
        <v>4956835</v>
      </c>
      <c r="G1744" s="177">
        <f t="shared" si="164"/>
        <v>2848925.1999999136</v>
      </c>
      <c r="H1744" s="177">
        <f t="shared" si="165"/>
        <v>12184</v>
      </c>
      <c r="I1744" s="354">
        <f t="shared" si="166"/>
        <v>0.96524423964204165</v>
      </c>
      <c r="J1744" s="354">
        <f t="shared" si="167"/>
        <v>0.99754800696073009</v>
      </c>
    </row>
    <row r="1745" spans="1:10" x14ac:dyDescent="0.25">
      <c r="A1745" s="793"/>
      <c r="B1745" s="330">
        <v>1745</v>
      </c>
      <c r="C1745" s="329">
        <v>8723.1</v>
      </c>
      <c r="D1745" s="329">
        <v>54</v>
      </c>
      <c r="E1745" s="176">
        <f t="shared" si="162"/>
        <v>79129669.100000083</v>
      </c>
      <c r="F1745" s="176">
        <f t="shared" si="163"/>
        <v>4956889</v>
      </c>
      <c r="G1745" s="177">
        <f t="shared" si="164"/>
        <v>2840202.0999999195</v>
      </c>
      <c r="H1745" s="177">
        <f t="shared" si="165"/>
        <v>12130</v>
      </c>
      <c r="I1745" s="354">
        <f t="shared" si="166"/>
        <v>0.96535065801103859</v>
      </c>
      <c r="J1745" s="354">
        <f t="shared" si="167"/>
        <v>0.99755887429691859</v>
      </c>
    </row>
    <row r="1746" spans="1:10" x14ac:dyDescent="0.25">
      <c r="A1746" s="793"/>
      <c r="B1746" s="330">
        <v>1747</v>
      </c>
      <c r="C1746" s="329">
        <v>8734.1</v>
      </c>
      <c r="D1746" s="329">
        <v>51</v>
      </c>
      <c r="E1746" s="176">
        <f t="shared" si="162"/>
        <v>79138403.200000077</v>
      </c>
      <c r="F1746" s="176">
        <f t="shared" si="163"/>
        <v>4956940</v>
      </c>
      <c r="G1746" s="177">
        <f t="shared" si="164"/>
        <v>2831467.9999999255</v>
      </c>
      <c r="H1746" s="177">
        <f t="shared" si="165"/>
        <v>12079</v>
      </c>
      <c r="I1746" s="354">
        <f t="shared" si="166"/>
        <v>0.96545721057568379</v>
      </c>
      <c r="J1746" s="354">
        <f t="shared" si="167"/>
        <v>0.99756913789220769</v>
      </c>
    </row>
    <row r="1747" spans="1:10" x14ac:dyDescent="0.25">
      <c r="A1747" s="793"/>
      <c r="B1747" s="330">
        <v>1748</v>
      </c>
      <c r="C1747" s="329">
        <v>3496.3999999999996</v>
      </c>
      <c r="D1747" s="329">
        <v>24</v>
      </c>
      <c r="E1747" s="176">
        <f t="shared" si="162"/>
        <v>79141899.600000083</v>
      </c>
      <c r="F1747" s="176">
        <f t="shared" si="163"/>
        <v>4956964</v>
      </c>
      <c r="G1747" s="177">
        <f t="shared" si="164"/>
        <v>2827971.5999999195</v>
      </c>
      <c r="H1747" s="177">
        <f t="shared" si="165"/>
        <v>12055</v>
      </c>
      <c r="I1747" s="354">
        <f t="shared" si="166"/>
        <v>0.96549986527245002</v>
      </c>
      <c r="J1747" s="354">
        <f t="shared" si="167"/>
        <v>0.99757396781940255</v>
      </c>
    </row>
    <row r="1748" spans="1:10" x14ac:dyDescent="0.25">
      <c r="A1748" s="793"/>
      <c r="B1748" s="330">
        <v>1749</v>
      </c>
      <c r="C1748" s="329">
        <v>8746</v>
      </c>
      <c r="D1748" s="329">
        <v>60</v>
      </c>
      <c r="E1748" s="176">
        <f t="shared" si="162"/>
        <v>79150645.600000083</v>
      </c>
      <c r="F1748" s="176">
        <f t="shared" si="163"/>
        <v>4957024</v>
      </c>
      <c r="G1748" s="177">
        <f t="shared" si="164"/>
        <v>2819225.5999999195</v>
      </c>
      <c r="H1748" s="177">
        <f t="shared" si="165"/>
        <v>11995</v>
      </c>
      <c r="I1748" s="354">
        <f t="shared" si="166"/>
        <v>0.96560656301238745</v>
      </c>
      <c r="J1748" s="354">
        <f t="shared" si="167"/>
        <v>0.99758604263738981</v>
      </c>
    </row>
    <row r="1749" spans="1:10" x14ac:dyDescent="0.25">
      <c r="A1749" s="793"/>
      <c r="B1749" s="330">
        <v>1750</v>
      </c>
      <c r="C1749" s="329">
        <v>1750.1</v>
      </c>
      <c r="D1749" s="329">
        <v>12</v>
      </c>
      <c r="E1749" s="176">
        <f t="shared" si="162"/>
        <v>79152395.700000077</v>
      </c>
      <c r="F1749" s="176">
        <f t="shared" si="163"/>
        <v>4957036</v>
      </c>
      <c r="G1749" s="177">
        <f t="shared" si="164"/>
        <v>2817475.4999999255</v>
      </c>
      <c r="H1749" s="177">
        <f t="shared" si="165"/>
        <v>11983</v>
      </c>
      <c r="I1749" s="354">
        <f t="shared" si="166"/>
        <v>0.96562791354001876</v>
      </c>
      <c r="J1749" s="354">
        <f t="shared" si="167"/>
        <v>0.99758845760098724</v>
      </c>
    </row>
    <row r="1750" spans="1:10" x14ac:dyDescent="0.25">
      <c r="A1750" s="793"/>
      <c r="B1750" s="330">
        <v>1751</v>
      </c>
      <c r="C1750" s="329">
        <v>7002.7</v>
      </c>
      <c r="D1750" s="329">
        <v>46</v>
      </c>
      <c r="E1750" s="176">
        <f t="shared" si="162"/>
        <v>79159398.40000008</v>
      </c>
      <c r="F1750" s="176">
        <f t="shared" si="163"/>
        <v>4957082</v>
      </c>
      <c r="G1750" s="177">
        <f t="shared" si="164"/>
        <v>2810472.7999999225</v>
      </c>
      <c r="H1750" s="177">
        <f t="shared" si="165"/>
        <v>11937</v>
      </c>
      <c r="I1750" s="354">
        <f t="shared" si="166"/>
        <v>0.96571334370963458</v>
      </c>
      <c r="J1750" s="354">
        <f t="shared" si="167"/>
        <v>0.99759771496144412</v>
      </c>
    </row>
    <row r="1751" spans="1:10" x14ac:dyDescent="0.25">
      <c r="A1751" s="793"/>
      <c r="B1751" s="330">
        <v>1752</v>
      </c>
      <c r="C1751" s="329">
        <v>1752.4</v>
      </c>
      <c r="D1751" s="329">
        <v>12</v>
      </c>
      <c r="E1751" s="176">
        <f t="shared" si="162"/>
        <v>79161150.800000086</v>
      </c>
      <c r="F1751" s="176">
        <f t="shared" si="163"/>
        <v>4957094</v>
      </c>
      <c r="G1751" s="177">
        <f t="shared" si="164"/>
        <v>2808720.3999999166</v>
      </c>
      <c r="H1751" s="177">
        <f t="shared" si="165"/>
        <v>11925</v>
      </c>
      <c r="I1751" s="354">
        <f t="shared" si="166"/>
        <v>0.96573472229635615</v>
      </c>
      <c r="J1751" s="354">
        <f t="shared" si="167"/>
        <v>0.99760012992504155</v>
      </c>
    </row>
    <row r="1752" spans="1:10" x14ac:dyDescent="0.25">
      <c r="A1752" s="793"/>
      <c r="B1752" s="330">
        <v>1753</v>
      </c>
      <c r="C1752" s="329">
        <v>3506</v>
      </c>
      <c r="D1752" s="329">
        <v>18</v>
      </c>
      <c r="E1752" s="176">
        <f t="shared" si="162"/>
        <v>79164656.800000086</v>
      </c>
      <c r="F1752" s="176">
        <f t="shared" si="163"/>
        <v>4957112</v>
      </c>
      <c r="G1752" s="177">
        <f t="shared" si="164"/>
        <v>2805214.3999999166</v>
      </c>
      <c r="H1752" s="177">
        <f t="shared" si="165"/>
        <v>11907</v>
      </c>
      <c r="I1752" s="354">
        <f t="shared" si="166"/>
        <v>0.96577749410932445</v>
      </c>
      <c r="J1752" s="354">
        <f t="shared" si="167"/>
        <v>0.99760375237043775</v>
      </c>
    </row>
    <row r="1753" spans="1:10" x14ac:dyDescent="0.25">
      <c r="A1753" s="793"/>
      <c r="B1753" s="330">
        <v>1754</v>
      </c>
      <c r="C1753" s="329">
        <v>3508.6</v>
      </c>
      <c r="D1753" s="329">
        <v>24</v>
      </c>
      <c r="E1753" s="176">
        <f t="shared" ref="E1753:E1816" si="168">E1752+C1753</f>
        <v>79168165.40000008</v>
      </c>
      <c r="F1753" s="176">
        <f t="shared" ref="F1753:F1816" si="169">F1752+D1753</f>
        <v>4957136</v>
      </c>
      <c r="G1753" s="177">
        <f t="shared" ref="G1753:G1816" si="170">$E$2452-E1753</f>
        <v>2801705.7999999225</v>
      </c>
      <c r="H1753" s="177">
        <f t="shared" ref="H1753:H1816" si="171">$F$2452-F1753</f>
        <v>11883</v>
      </c>
      <c r="I1753" s="354">
        <f t="shared" si="166"/>
        <v>0.96582029764126409</v>
      </c>
      <c r="J1753" s="354">
        <f t="shared" si="167"/>
        <v>0.99760858229763261</v>
      </c>
    </row>
    <row r="1754" spans="1:10" x14ac:dyDescent="0.25">
      <c r="A1754" s="793"/>
      <c r="B1754" s="330">
        <v>1755</v>
      </c>
      <c r="C1754" s="329">
        <v>7019.5</v>
      </c>
      <c r="D1754" s="329">
        <v>48</v>
      </c>
      <c r="E1754" s="176">
        <f t="shared" si="168"/>
        <v>79175184.90000008</v>
      </c>
      <c r="F1754" s="176">
        <f t="shared" si="169"/>
        <v>4957184</v>
      </c>
      <c r="G1754" s="177">
        <f t="shared" si="170"/>
        <v>2794686.2999999225</v>
      </c>
      <c r="H1754" s="177">
        <f t="shared" si="171"/>
        <v>11835</v>
      </c>
      <c r="I1754" s="354">
        <f t="shared" si="166"/>
        <v>0.96590593276423342</v>
      </c>
      <c r="J1754" s="354">
        <f t="shared" si="167"/>
        <v>0.99761824215202233</v>
      </c>
    </row>
    <row r="1755" spans="1:10" x14ac:dyDescent="0.25">
      <c r="A1755" s="793"/>
      <c r="B1755" s="330">
        <v>1756</v>
      </c>
      <c r="C1755" s="329">
        <v>8780.0999999999985</v>
      </c>
      <c r="D1755" s="329">
        <v>52</v>
      </c>
      <c r="E1755" s="176">
        <f t="shared" si="168"/>
        <v>79183965.000000075</v>
      </c>
      <c r="F1755" s="176">
        <f t="shared" si="169"/>
        <v>4957236</v>
      </c>
      <c r="G1755" s="177">
        <f t="shared" si="170"/>
        <v>2785906.1999999285</v>
      </c>
      <c r="H1755" s="177">
        <f t="shared" si="171"/>
        <v>11783</v>
      </c>
      <c r="I1755" s="354">
        <f t="shared" si="166"/>
        <v>0.96601304651068032</v>
      </c>
      <c r="J1755" s="354">
        <f t="shared" si="167"/>
        <v>0.99762870699427797</v>
      </c>
    </row>
    <row r="1756" spans="1:10" x14ac:dyDescent="0.25">
      <c r="A1756" s="793"/>
      <c r="B1756" s="330">
        <v>1757</v>
      </c>
      <c r="C1756" s="329">
        <v>1757.2</v>
      </c>
      <c r="D1756" s="329">
        <v>12</v>
      </c>
      <c r="E1756" s="176">
        <f t="shared" si="168"/>
        <v>79185722.200000077</v>
      </c>
      <c r="F1756" s="176">
        <f t="shared" si="169"/>
        <v>4957248</v>
      </c>
      <c r="G1756" s="177">
        <f t="shared" si="170"/>
        <v>2784148.9999999255</v>
      </c>
      <c r="H1756" s="177">
        <f t="shared" si="171"/>
        <v>11771</v>
      </c>
      <c r="I1756" s="354">
        <f t="shared" si="166"/>
        <v>0.96603448365550282</v>
      </c>
      <c r="J1756" s="354">
        <f t="shared" si="167"/>
        <v>0.9976311219578754</v>
      </c>
    </row>
    <row r="1757" spans="1:10" x14ac:dyDescent="0.25">
      <c r="A1757" s="793"/>
      <c r="B1757" s="330">
        <v>1758</v>
      </c>
      <c r="C1757" s="329">
        <v>1758.3</v>
      </c>
      <c r="D1757" s="329">
        <v>6</v>
      </c>
      <c r="E1757" s="176">
        <f t="shared" si="168"/>
        <v>79187480.500000075</v>
      </c>
      <c r="F1757" s="176">
        <f t="shared" si="169"/>
        <v>4957254</v>
      </c>
      <c r="G1757" s="177">
        <f t="shared" si="170"/>
        <v>2782390.6999999285</v>
      </c>
      <c r="H1757" s="177">
        <f t="shared" si="171"/>
        <v>11765</v>
      </c>
      <c r="I1757" s="354">
        <f t="shared" si="166"/>
        <v>0.96605593421989022</v>
      </c>
      <c r="J1757" s="354">
        <f t="shared" si="167"/>
        <v>0.99763232943967406</v>
      </c>
    </row>
    <row r="1758" spans="1:10" x14ac:dyDescent="0.25">
      <c r="A1758" s="793"/>
      <c r="B1758" s="330">
        <v>1759</v>
      </c>
      <c r="C1758" s="329">
        <v>12311.900000000001</v>
      </c>
      <c r="D1758" s="329">
        <v>70</v>
      </c>
      <c r="E1758" s="176">
        <f t="shared" si="168"/>
        <v>79199792.40000008</v>
      </c>
      <c r="F1758" s="176">
        <f t="shared" si="169"/>
        <v>4957324</v>
      </c>
      <c r="G1758" s="177">
        <f t="shared" si="170"/>
        <v>2770078.7999999225</v>
      </c>
      <c r="H1758" s="177">
        <f t="shared" si="171"/>
        <v>11695</v>
      </c>
      <c r="I1758" s="354">
        <f t="shared" si="166"/>
        <v>0.96620613452909854</v>
      </c>
      <c r="J1758" s="354">
        <f t="shared" si="167"/>
        <v>0.9976464167273259</v>
      </c>
    </row>
    <row r="1759" spans="1:10" x14ac:dyDescent="0.25">
      <c r="A1759" s="793"/>
      <c r="B1759" s="330">
        <v>1760</v>
      </c>
      <c r="C1759" s="329">
        <v>7040.3</v>
      </c>
      <c r="D1759" s="329">
        <v>55</v>
      </c>
      <c r="E1759" s="176">
        <f t="shared" si="168"/>
        <v>79206832.700000077</v>
      </c>
      <c r="F1759" s="176">
        <f t="shared" si="169"/>
        <v>4957379</v>
      </c>
      <c r="G1759" s="177">
        <f t="shared" si="170"/>
        <v>2763038.4999999255</v>
      </c>
      <c r="H1759" s="177">
        <f t="shared" si="171"/>
        <v>11640</v>
      </c>
      <c r="I1759" s="354">
        <f t="shared" si="166"/>
        <v>0.96629202340383913</v>
      </c>
      <c r="J1759" s="354">
        <f t="shared" si="167"/>
        <v>0.99765748531048082</v>
      </c>
    </row>
    <row r="1760" spans="1:10" x14ac:dyDescent="0.25">
      <c r="A1760" s="793"/>
      <c r="B1760" s="330">
        <v>1761</v>
      </c>
      <c r="C1760" s="329">
        <v>7044.4</v>
      </c>
      <c r="D1760" s="329">
        <v>42</v>
      </c>
      <c r="E1760" s="176">
        <f t="shared" si="168"/>
        <v>79213877.100000083</v>
      </c>
      <c r="F1760" s="176">
        <f t="shared" si="169"/>
        <v>4957421</v>
      </c>
      <c r="G1760" s="177">
        <f t="shared" si="170"/>
        <v>2755994.0999999195</v>
      </c>
      <c r="H1760" s="177">
        <f t="shared" si="171"/>
        <v>11598</v>
      </c>
      <c r="I1760" s="354">
        <f t="shared" si="166"/>
        <v>0.96637796229695772</v>
      </c>
      <c r="J1760" s="354">
        <f t="shared" si="167"/>
        <v>0.99766593768307188</v>
      </c>
    </row>
    <row r="1761" spans="1:10" x14ac:dyDescent="0.25">
      <c r="A1761" s="793"/>
      <c r="B1761" s="330">
        <v>1762</v>
      </c>
      <c r="C1761" s="329">
        <v>5285.5</v>
      </c>
      <c r="D1761" s="329">
        <v>30</v>
      </c>
      <c r="E1761" s="176">
        <f t="shared" si="168"/>
        <v>79219162.600000083</v>
      </c>
      <c r="F1761" s="176">
        <f t="shared" si="169"/>
        <v>4957451</v>
      </c>
      <c r="G1761" s="177">
        <f t="shared" si="170"/>
        <v>2750708.5999999195</v>
      </c>
      <c r="H1761" s="177">
        <f t="shared" si="171"/>
        <v>11568</v>
      </c>
      <c r="I1761" s="354">
        <f t="shared" si="166"/>
        <v>0.96644244330592632</v>
      </c>
      <c r="J1761" s="354">
        <f t="shared" si="167"/>
        <v>0.99767197509206551</v>
      </c>
    </row>
    <row r="1762" spans="1:10" x14ac:dyDescent="0.25">
      <c r="A1762" s="793"/>
      <c r="B1762" s="330">
        <v>1763</v>
      </c>
      <c r="C1762" s="329">
        <v>8814.3000000000011</v>
      </c>
      <c r="D1762" s="329">
        <v>48</v>
      </c>
      <c r="E1762" s="176">
        <f t="shared" si="168"/>
        <v>79227976.90000008</v>
      </c>
      <c r="F1762" s="176">
        <f t="shared" si="169"/>
        <v>4957499</v>
      </c>
      <c r="G1762" s="177">
        <f t="shared" si="170"/>
        <v>2741894.2999999225</v>
      </c>
      <c r="H1762" s="177">
        <f t="shared" si="171"/>
        <v>11520</v>
      </c>
      <c r="I1762" s="354">
        <f t="shared" si="166"/>
        <v>0.96654997427884304</v>
      </c>
      <c r="J1762" s="354">
        <f t="shared" si="167"/>
        <v>0.99768163494645523</v>
      </c>
    </row>
    <row r="1763" spans="1:10" x14ac:dyDescent="0.25">
      <c r="A1763" s="793"/>
      <c r="B1763" s="330">
        <v>1764</v>
      </c>
      <c r="C1763" s="329">
        <v>5292.2</v>
      </c>
      <c r="D1763" s="329">
        <v>24</v>
      </c>
      <c r="E1763" s="176">
        <f t="shared" si="168"/>
        <v>79233269.100000083</v>
      </c>
      <c r="F1763" s="176">
        <f t="shared" si="169"/>
        <v>4957523</v>
      </c>
      <c r="G1763" s="177">
        <f t="shared" si="170"/>
        <v>2736602.0999999195</v>
      </c>
      <c r="H1763" s="177">
        <f t="shared" si="171"/>
        <v>11496</v>
      </c>
      <c r="I1763" s="354">
        <f t="shared" si="166"/>
        <v>0.96661453702516098</v>
      </c>
      <c r="J1763" s="354">
        <f t="shared" si="167"/>
        <v>0.99768646487365009</v>
      </c>
    </row>
    <row r="1764" spans="1:10" x14ac:dyDescent="0.25">
      <c r="A1764" s="793"/>
      <c r="B1764" s="330">
        <v>1765</v>
      </c>
      <c r="C1764" s="329">
        <v>8825.1999999999989</v>
      </c>
      <c r="D1764" s="329">
        <v>48</v>
      </c>
      <c r="E1764" s="176">
        <f t="shared" si="168"/>
        <v>79242094.300000086</v>
      </c>
      <c r="F1764" s="176">
        <f t="shared" si="169"/>
        <v>4957571</v>
      </c>
      <c r="G1764" s="177">
        <f t="shared" si="170"/>
        <v>2727776.8999999166</v>
      </c>
      <c r="H1764" s="177">
        <f t="shared" si="171"/>
        <v>11448</v>
      </c>
      <c r="I1764" s="354">
        <f t="shared" si="166"/>
        <v>0.9667222009737656</v>
      </c>
      <c r="J1764" s="354">
        <f t="shared" si="167"/>
        <v>0.99769612472803992</v>
      </c>
    </row>
    <row r="1765" spans="1:10" x14ac:dyDescent="0.25">
      <c r="A1765" s="793"/>
      <c r="B1765" s="330">
        <v>1766</v>
      </c>
      <c r="C1765" s="329">
        <v>3532.1000000000004</v>
      </c>
      <c r="D1765" s="329">
        <v>12</v>
      </c>
      <c r="E1765" s="176">
        <f t="shared" si="168"/>
        <v>79245626.40000008</v>
      </c>
      <c r="F1765" s="176">
        <f t="shared" si="169"/>
        <v>4957583</v>
      </c>
      <c r="G1765" s="177">
        <f t="shared" si="170"/>
        <v>2724244.7999999225</v>
      </c>
      <c r="H1765" s="177">
        <f t="shared" si="171"/>
        <v>11436</v>
      </c>
      <c r="I1765" s="354">
        <f t="shared" si="166"/>
        <v>0.96676529119640819</v>
      </c>
      <c r="J1765" s="354">
        <f t="shared" si="167"/>
        <v>0.99769853969163735</v>
      </c>
    </row>
    <row r="1766" spans="1:10" x14ac:dyDescent="0.25">
      <c r="A1766" s="793"/>
      <c r="B1766" s="330">
        <v>1767</v>
      </c>
      <c r="C1766" s="329">
        <v>1767.4</v>
      </c>
      <c r="D1766" s="329">
        <v>6</v>
      </c>
      <c r="E1766" s="176">
        <f t="shared" si="168"/>
        <v>79247393.800000086</v>
      </c>
      <c r="F1766" s="176">
        <f t="shared" si="169"/>
        <v>4957589</v>
      </c>
      <c r="G1766" s="177">
        <f t="shared" si="170"/>
        <v>2722477.3999999166</v>
      </c>
      <c r="H1766" s="177">
        <f t="shared" si="171"/>
        <v>11430</v>
      </c>
      <c r="I1766" s="354">
        <f t="shared" si="166"/>
        <v>0.96678685277719556</v>
      </c>
      <c r="J1766" s="354">
        <f t="shared" si="167"/>
        <v>0.99769974717343601</v>
      </c>
    </row>
    <row r="1767" spans="1:10" x14ac:dyDescent="0.25">
      <c r="A1767" s="793"/>
      <c r="B1767" s="330">
        <v>1768</v>
      </c>
      <c r="C1767" s="329">
        <v>8839</v>
      </c>
      <c r="D1767" s="329">
        <v>47</v>
      </c>
      <c r="E1767" s="176">
        <f t="shared" si="168"/>
        <v>79256232.800000086</v>
      </c>
      <c r="F1767" s="176">
        <f t="shared" si="169"/>
        <v>4957636</v>
      </c>
      <c r="G1767" s="177">
        <f t="shared" si="170"/>
        <v>2713638.3999999166</v>
      </c>
      <c r="H1767" s="177">
        <f t="shared" si="171"/>
        <v>11383</v>
      </c>
      <c r="I1767" s="354">
        <f t="shared" si="166"/>
        <v>0.9668946850803406</v>
      </c>
      <c r="J1767" s="354">
        <f t="shared" si="167"/>
        <v>0.99770920578085931</v>
      </c>
    </row>
    <row r="1768" spans="1:10" x14ac:dyDescent="0.25">
      <c r="A1768" s="793"/>
      <c r="B1768" s="330">
        <v>1769</v>
      </c>
      <c r="C1768" s="329">
        <v>1769.4</v>
      </c>
      <c r="D1768" s="329">
        <v>7</v>
      </c>
      <c r="E1768" s="176">
        <f t="shared" si="168"/>
        <v>79258002.200000092</v>
      </c>
      <c r="F1768" s="176">
        <f t="shared" si="169"/>
        <v>4957643</v>
      </c>
      <c r="G1768" s="177">
        <f t="shared" si="170"/>
        <v>2711868.9999999106</v>
      </c>
      <c r="H1768" s="177">
        <f t="shared" si="171"/>
        <v>11376</v>
      </c>
      <c r="I1768" s="354">
        <f t="shared" si="166"/>
        <v>0.96691627106033673</v>
      </c>
      <c r="J1768" s="354">
        <f t="shared" si="167"/>
        <v>0.9977106145096245</v>
      </c>
    </row>
    <row r="1769" spans="1:10" x14ac:dyDescent="0.25">
      <c r="A1769" s="793"/>
      <c r="B1769" s="330">
        <v>1770</v>
      </c>
      <c r="C1769" s="329">
        <v>3539.3999999999996</v>
      </c>
      <c r="D1769" s="329">
        <v>18</v>
      </c>
      <c r="E1769" s="176">
        <f t="shared" si="168"/>
        <v>79261541.600000098</v>
      </c>
      <c r="F1769" s="176">
        <f t="shared" si="169"/>
        <v>4957661</v>
      </c>
      <c r="G1769" s="177">
        <f t="shared" si="170"/>
        <v>2708329.5999999046</v>
      </c>
      <c r="H1769" s="177">
        <f t="shared" si="171"/>
        <v>11358</v>
      </c>
      <c r="I1769" s="354">
        <f t="shared" si="166"/>
        <v>0.96695945034009145</v>
      </c>
      <c r="J1769" s="354">
        <f t="shared" si="167"/>
        <v>0.99771423695502071</v>
      </c>
    </row>
    <row r="1770" spans="1:10" x14ac:dyDescent="0.25">
      <c r="A1770" s="793"/>
      <c r="B1770" s="330">
        <v>1771</v>
      </c>
      <c r="C1770" s="329">
        <v>1771.1</v>
      </c>
      <c r="D1770" s="329">
        <v>12</v>
      </c>
      <c r="E1770" s="176">
        <f t="shared" si="168"/>
        <v>79263312.700000092</v>
      </c>
      <c r="F1770" s="176">
        <f t="shared" si="169"/>
        <v>4957673</v>
      </c>
      <c r="G1770" s="177">
        <f t="shared" si="170"/>
        <v>2706558.4999999106</v>
      </c>
      <c r="H1770" s="177">
        <f t="shared" si="171"/>
        <v>11346</v>
      </c>
      <c r="I1770" s="354">
        <f t="shared" si="166"/>
        <v>0.96698105705941484</v>
      </c>
      <c r="J1770" s="354">
        <f t="shared" si="167"/>
        <v>0.99771665191861814</v>
      </c>
    </row>
    <row r="1771" spans="1:10" x14ac:dyDescent="0.25">
      <c r="A1771" s="793"/>
      <c r="B1771" s="330">
        <v>1772</v>
      </c>
      <c r="C1771" s="329">
        <v>5316.1</v>
      </c>
      <c r="D1771" s="329">
        <v>30</v>
      </c>
      <c r="E1771" s="176">
        <f t="shared" si="168"/>
        <v>79268628.800000086</v>
      </c>
      <c r="F1771" s="176">
        <f t="shared" si="169"/>
        <v>4957703</v>
      </c>
      <c r="G1771" s="177">
        <f t="shared" si="170"/>
        <v>2701242.3999999166</v>
      </c>
      <c r="H1771" s="177">
        <f t="shared" si="171"/>
        <v>11316</v>
      </c>
      <c r="I1771" s="354">
        <f t="shared" si="166"/>
        <v>0.96704591137627749</v>
      </c>
      <c r="J1771" s="354">
        <f t="shared" si="167"/>
        <v>0.99772268932761177</v>
      </c>
    </row>
    <row r="1772" spans="1:10" x14ac:dyDescent="0.25">
      <c r="A1772" s="793"/>
      <c r="B1772" s="330">
        <v>1773</v>
      </c>
      <c r="C1772" s="329">
        <v>10638.6</v>
      </c>
      <c r="D1772" s="329">
        <v>54</v>
      </c>
      <c r="E1772" s="176">
        <f t="shared" si="168"/>
        <v>79279267.40000008</v>
      </c>
      <c r="F1772" s="176">
        <f t="shared" si="169"/>
        <v>4957757</v>
      </c>
      <c r="G1772" s="177">
        <f t="shared" si="170"/>
        <v>2690603.7999999225</v>
      </c>
      <c r="H1772" s="177">
        <f t="shared" si="171"/>
        <v>11262</v>
      </c>
      <c r="I1772" s="354">
        <f t="shared" si="166"/>
        <v>0.96717569808747095</v>
      </c>
      <c r="J1772" s="354">
        <f t="shared" si="167"/>
        <v>0.99773355666380026</v>
      </c>
    </row>
    <row r="1773" spans="1:10" x14ac:dyDescent="0.25">
      <c r="A1773" s="793"/>
      <c r="B1773" s="330">
        <v>1774</v>
      </c>
      <c r="C1773" s="329">
        <v>5322.9000000000005</v>
      </c>
      <c r="D1773" s="329">
        <v>22</v>
      </c>
      <c r="E1773" s="176">
        <f t="shared" si="168"/>
        <v>79284590.300000086</v>
      </c>
      <c r="F1773" s="176">
        <f t="shared" si="169"/>
        <v>4957779</v>
      </c>
      <c r="G1773" s="177">
        <f t="shared" si="170"/>
        <v>2685280.8999999166</v>
      </c>
      <c r="H1773" s="177">
        <f t="shared" si="171"/>
        <v>11240</v>
      </c>
      <c r="I1773" s="354">
        <f t="shared" si="166"/>
        <v>0.96724063536164351</v>
      </c>
      <c r="J1773" s="354">
        <f t="shared" si="167"/>
        <v>0.99773798409706227</v>
      </c>
    </row>
    <row r="1774" spans="1:10" x14ac:dyDescent="0.25">
      <c r="A1774" s="793"/>
      <c r="B1774" s="330">
        <v>1775</v>
      </c>
      <c r="C1774" s="329">
        <v>3550.1000000000004</v>
      </c>
      <c r="D1774" s="329">
        <v>24</v>
      </c>
      <c r="E1774" s="176">
        <f t="shared" si="168"/>
        <v>79288140.40000008</v>
      </c>
      <c r="F1774" s="176">
        <f t="shared" si="169"/>
        <v>4957803</v>
      </c>
      <c r="G1774" s="177">
        <f t="shared" si="170"/>
        <v>2681730.7999999225</v>
      </c>
      <c r="H1774" s="177">
        <f t="shared" si="171"/>
        <v>11216</v>
      </c>
      <c r="I1774" s="354">
        <f t="shared" si="166"/>
        <v>0.96728394517716498</v>
      </c>
      <c r="J1774" s="354">
        <f t="shared" si="167"/>
        <v>0.99774281402425713</v>
      </c>
    </row>
    <row r="1775" spans="1:10" x14ac:dyDescent="0.25">
      <c r="A1775" s="793"/>
      <c r="B1775" s="330">
        <v>1776</v>
      </c>
      <c r="C1775" s="329">
        <v>7104.1</v>
      </c>
      <c r="D1775" s="329">
        <v>36</v>
      </c>
      <c r="E1775" s="176">
        <f t="shared" si="168"/>
        <v>79295244.500000075</v>
      </c>
      <c r="F1775" s="176">
        <f t="shared" si="169"/>
        <v>4957839</v>
      </c>
      <c r="G1775" s="177">
        <f t="shared" si="170"/>
        <v>2674626.6999999285</v>
      </c>
      <c r="H1775" s="177">
        <f t="shared" si="171"/>
        <v>11180</v>
      </c>
      <c r="I1775" s="354">
        <f t="shared" si="166"/>
        <v>0.96737061238666522</v>
      </c>
      <c r="J1775" s="354">
        <f t="shared" si="167"/>
        <v>0.99775005891504942</v>
      </c>
    </row>
    <row r="1776" spans="1:10" x14ac:dyDescent="0.25">
      <c r="A1776" s="793"/>
      <c r="B1776" s="330">
        <v>1777</v>
      </c>
      <c r="C1776" s="329">
        <v>7106.7000000000007</v>
      </c>
      <c r="D1776" s="329">
        <v>42</v>
      </c>
      <c r="E1776" s="176">
        <f t="shared" si="168"/>
        <v>79302351.200000077</v>
      </c>
      <c r="F1776" s="176">
        <f t="shared" si="169"/>
        <v>4957881</v>
      </c>
      <c r="G1776" s="177">
        <f t="shared" si="170"/>
        <v>2667519.9999999255</v>
      </c>
      <c r="H1776" s="177">
        <f t="shared" si="171"/>
        <v>11138</v>
      </c>
      <c r="I1776" s="354">
        <f t="shared" si="166"/>
        <v>0.9674573113151369</v>
      </c>
      <c r="J1776" s="354">
        <f t="shared" si="167"/>
        <v>0.99775851128764048</v>
      </c>
    </row>
    <row r="1777" spans="1:10" x14ac:dyDescent="0.25">
      <c r="A1777" s="793"/>
      <c r="B1777" s="330">
        <v>1778</v>
      </c>
      <c r="C1777" s="329">
        <v>5335.1</v>
      </c>
      <c r="D1777" s="329">
        <v>30</v>
      </c>
      <c r="E1777" s="176">
        <f t="shared" si="168"/>
        <v>79307686.300000072</v>
      </c>
      <c r="F1777" s="176">
        <f t="shared" si="169"/>
        <v>4957911</v>
      </c>
      <c r="G1777" s="177">
        <f t="shared" si="170"/>
        <v>2662184.8999999315</v>
      </c>
      <c r="H1777" s="177">
        <f t="shared" si="171"/>
        <v>11108</v>
      </c>
      <c r="I1777" s="354">
        <f t="shared" si="166"/>
        <v>0.96752239742448287</v>
      </c>
      <c r="J1777" s="354">
        <f t="shared" si="167"/>
        <v>0.99776454869663411</v>
      </c>
    </row>
    <row r="1778" spans="1:10" x14ac:dyDescent="0.25">
      <c r="A1778" s="793"/>
      <c r="B1778" s="330">
        <v>1779</v>
      </c>
      <c r="C1778" s="329">
        <v>5337.8</v>
      </c>
      <c r="D1778" s="329">
        <v>24</v>
      </c>
      <c r="E1778" s="176">
        <f t="shared" si="168"/>
        <v>79313024.100000069</v>
      </c>
      <c r="F1778" s="176">
        <f t="shared" si="169"/>
        <v>4957935</v>
      </c>
      <c r="G1778" s="177">
        <f t="shared" si="170"/>
        <v>2656847.0999999344</v>
      </c>
      <c r="H1778" s="177">
        <f t="shared" si="171"/>
        <v>11084</v>
      </c>
      <c r="I1778" s="354">
        <f t="shared" si="166"/>
        <v>0.96758751647276064</v>
      </c>
      <c r="J1778" s="354">
        <f t="shared" si="167"/>
        <v>0.99776937862382897</v>
      </c>
    </row>
    <row r="1779" spans="1:10" x14ac:dyDescent="0.25">
      <c r="A1779" s="793"/>
      <c r="B1779" s="330">
        <v>1780</v>
      </c>
      <c r="C1779" s="329">
        <v>1780</v>
      </c>
      <c r="D1779" s="329">
        <v>6</v>
      </c>
      <c r="E1779" s="176">
        <f t="shared" si="168"/>
        <v>79314804.100000069</v>
      </c>
      <c r="F1779" s="176">
        <f t="shared" si="169"/>
        <v>4957941</v>
      </c>
      <c r="G1779" s="177">
        <f t="shared" si="170"/>
        <v>2655067.0999999344</v>
      </c>
      <c r="H1779" s="177">
        <f t="shared" si="171"/>
        <v>11078</v>
      </c>
      <c r="I1779" s="354">
        <f t="shared" si="166"/>
        <v>0.96760923176856306</v>
      </c>
      <c r="J1779" s="354">
        <f t="shared" si="167"/>
        <v>0.99777058610562774</v>
      </c>
    </row>
    <row r="1780" spans="1:10" x14ac:dyDescent="0.25">
      <c r="A1780" s="793"/>
      <c r="B1780" s="330">
        <v>1781</v>
      </c>
      <c r="C1780" s="329">
        <v>3561.2</v>
      </c>
      <c r="D1780" s="329">
        <v>12</v>
      </c>
      <c r="E1780" s="176">
        <f t="shared" si="168"/>
        <v>79318365.300000072</v>
      </c>
      <c r="F1780" s="176">
        <f t="shared" si="169"/>
        <v>4957953</v>
      </c>
      <c r="G1780" s="177">
        <f t="shared" si="170"/>
        <v>2651505.8999999315</v>
      </c>
      <c r="H1780" s="177">
        <f t="shared" si="171"/>
        <v>11066</v>
      </c>
      <c r="I1780" s="354">
        <f t="shared" si="166"/>
        <v>0.96765267699969337</v>
      </c>
      <c r="J1780" s="354">
        <f t="shared" si="167"/>
        <v>0.99777300106922517</v>
      </c>
    </row>
    <row r="1781" spans="1:10" x14ac:dyDescent="0.25">
      <c r="A1781" s="793"/>
      <c r="B1781" s="330">
        <v>1782</v>
      </c>
      <c r="C1781" s="329">
        <v>5345.7</v>
      </c>
      <c r="D1781" s="329">
        <v>36</v>
      </c>
      <c r="E1781" s="176">
        <f t="shared" si="168"/>
        <v>79323711.000000075</v>
      </c>
      <c r="F1781" s="176">
        <f t="shared" si="169"/>
        <v>4957989</v>
      </c>
      <c r="G1781" s="177">
        <f t="shared" si="170"/>
        <v>2646160.1999999285</v>
      </c>
      <c r="H1781" s="177">
        <f t="shared" si="171"/>
        <v>11030</v>
      </c>
      <c r="I1781" s="354">
        <f t="shared" si="166"/>
        <v>0.96771789242484585</v>
      </c>
      <c r="J1781" s="354">
        <f t="shared" si="167"/>
        <v>0.99778024596001746</v>
      </c>
    </row>
    <row r="1782" spans="1:10" x14ac:dyDescent="0.25">
      <c r="A1782" s="793"/>
      <c r="B1782" s="330">
        <v>1784</v>
      </c>
      <c r="C1782" s="329">
        <v>8920.2000000000007</v>
      </c>
      <c r="D1782" s="329">
        <v>60</v>
      </c>
      <c r="E1782" s="176">
        <f t="shared" si="168"/>
        <v>79332631.200000077</v>
      </c>
      <c r="F1782" s="176">
        <f t="shared" si="169"/>
        <v>4958049</v>
      </c>
      <c r="G1782" s="177">
        <f t="shared" si="170"/>
        <v>2637239.9999999255</v>
      </c>
      <c r="H1782" s="177">
        <f t="shared" si="171"/>
        <v>10970</v>
      </c>
      <c r="I1782" s="354">
        <f t="shared" si="166"/>
        <v>0.96782671533586695</v>
      </c>
      <c r="J1782" s="354">
        <f t="shared" si="167"/>
        <v>0.99779232077800473</v>
      </c>
    </row>
    <row r="1783" spans="1:10" x14ac:dyDescent="0.25">
      <c r="A1783" s="793"/>
      <c r="B1783" s="330">
        <v>1785</v>
      </c>
      <c r="C1783" s="329">
        <v>5355.2</v>
      </c>
      <c r="D1783" s="329">
        <v>30</v>
      </c>
      <c r="E1783" s="176">
        <f t="shared" si="168"/>
        <v>79337986.40000008</v>
      </c>
      <c r="F1783" s="176">
        <f t="shared" si="169"/>
        <v>4958079</v>
      </c>
      <c r="G1783" s="177">
        <f t="shared" si="170"/>
        <v>2631884.7999999225</v>
      </c>
      <c r="H1783" s="177">
        <f t="shared" si="171"/>
        <v>10940</v>
      </c>
      <c r="I1783" s="354">
        <f t="shared" si="166"/>
        <v>0.96789204665726103</v>
      </c>
      <c r="J1783" s="354">
        <f t="shared" si="167"/>
        <v>0.99779835818699825</v>
      </c>
    </row>
    <row r="1784" spans="1:10" x14ac:dyDescent="0.25">
      <c r="A1784" s="793"/>
      <c r="B1784" s="330">
        <v>1786</v>
      </c>
      <c r="C1784" s="329">
        <v>5357.7999999999993</v>
      </c>
      <c r="D1784" s="329">
        <v>24</v>
      </c>
      <c r="E1784" s="176">
        <f t="shared" si="168"/>
        <v>79343344.200000077</v>
      </c>
      <c r="F1784" s="176">
        <f t="shared" si="169"/>
        <v>4958103</v>
      </c>
      <c r="G1784" s="177">
        <f t="shared" si="170"/>
        <v>2626526.9999999255</v>
      </c>
      <c r="H1784" s="177">
        <f t="shared" si="171"/>
        <v>10916</v>
      </c>
      <c r="I1784" s="354">
        <f t="shared" si="166"/>
        <v>0.96795740969762645</v>
      </c>
      <c r="J1784" s="354">
        <f t="shared" si="167"/>
        <v>0.99780318811419322</v>
      </c>
    </row>
    <row r="1785" spans="1:10" x14ac:dyDescent="0.25">
      <c r="A1785" s="793"/>
      <c r="B1785" s="330">
        <v>1787</v>
      </c>
      <c r="C1785" s="329">
        <v>8935</v>
      </c>
      <c r="D1785" s="329">
        <v>48</v>
      </c>
      <c r="E1785" s="176">
        <f t="shared" si="168"/>
        <v>79352279.200000077</v>
      </c>
      <c r="F1785" s="176">
        <f t="shared" si="169"/>
        <v>4958151</v>
      </c>
      <c r="G1785" s="177">
        <f t="shared" si="170"/>
        <v>2617591.9999999255</v>
      </c>
      <c r="H1785" s="177">
        <f t="shared" si="171"/>
        <v>10868</v>
      </c>
      <c r="I1785" s="354">
        <f t="shared" si="166"/>
        <v>0.96806641316279241</v>
      </c>
      <c r="J1785" s="354">
        <f t="shared" si="167"/>
        <v>0.99781284796858294</v>
      </c>
    </row>
    <row r="1786" spans="1:10" x14ac:dyDescent="0.25">
      <c r="A1786" s="793"/>
      <c r="B1786" s="330">
        <v>1788</v>
      </c>
      <c r="C1786" s="329">
        <v>3575.8999999999996</v>
      </c>
      <c r="D1786" s="329">
        <v>18</v>
      </c>
      <c r="E1786" s="176">
        <f t="shared" si="168"/>
        <v>79355855.100000083</v>
      </c>
      <c r="F1786" s="176">
        <f t="shared" si="169"/>
        <v>4958169</v>
      </c>
      <c r="G1786" s="177">
        <f t="shared" si="170"/>
        <v>2614016.0999999195</v>
      </c>
      <c r="H1786" s="177">
        <f t="shared" si="171"/>
        <v>10850</v>
      </c>
      <c r="I1786" s="354">
        <f t="shared" si="166"/>
        <v>0.96811003772810711</v>
      </c>
      <c r="J1786" s="354">
        <f t="shared" si="167"/>
        <v>0.99781647041397914</v>
      </c>
    </row>
    <row r="1787" spans="1:10" x14ac:dyDescent="0.25">
      <c r="A1787" s="793"/>
      <c r="B1787" s="330">
        <v>1789</v>
      </c>
      <c r="C1787" s="329">
        <v>8945.4</v>
      </c>
      <c r="D1787" s="329">
        <v>48</v>
      </c>
      <c r="E1787" s="176">
        <f t="shared" si="168"/>
        <v>79364800.500000089</v>
      </c>
      <c r="F1787" s="176">
        <f t="shared" si="169"/>
        <v>4958217</v>
      </c>
      <c r="G1787" s="177">
        <f t="shared" si="170"/>
        <v>2605070.6999999136</v>
      </c>
      <c r="H1787" s="177">
        <f t="shared" si="171"/>
        <v>10802</v>
      </c>
      <c r="I1787" s="354">
        <f t="shared" si="166"/>
        <v>0.96821916806915864</v>
      </c>
      <c r="J1787" s="354">
        <f t="shared" si="167"/>
        <v>0.99782613026836886</v>
      </c>
    </row>
    <row r="1788" spans="1:10" x14ac:dyDescent="0.25">
      <c r="A1788" s="793"/>
      <c r="B1788" s="330">
        <v>1790</v>
      </c>
      <c r="C1788" s="329">
        <v>16109.3</v>
      </c>
      <c r="D1788" s="329">
        <v>90</v>
      </c>
      <c r="E1788" s="176">
        <f t="shared" si="168"/>
        <v>79380909.800000086</v>
      </c>
      <c r="F1788" s="176">
        <f t="shared" si="169"/>
        <v>4958307</v>
      </c>
      <c r="G1788" s="177">
        <f t="shared" si="170"/>
        <v>2588961.3999999166</v>
      </c>
      <c r="H1788" s="177">
        <f t="shared" si="171"/>
        <v>10712</v>
      </c>
      <c r="I1788" s="354">
        <f t="shared" si="166"/>
        <v>0.96841569515605241</v>
      </c>
      <c r="J1788" s="354">
        <f t="shared" si="167"/>
        <v>0.99784424249534964</v>
      </c>
    </row>
    <row r="1789" spans="1:10" x14ac:dyDescent="0.25">
      <c r="A1789" s="793"/>
      <c r="B1789" s="330">
        <v>1791</v>
      </c>
      <c r="C1789" s="329">
        <v>1791</v>
      </c>
      <c r="D1789" s="329">
        <v>12</v>
      </c>
      <c r="E1789" s="176">
        <f t="shared" si="168"/>
        <v>79382700.800000086</v>
      </c>
      <c r="F1789" s="176">
        <f t="shared" si="169"/>
        <v>4958319</v>
      </c>
      <c r="G1789" s="177">
        <f t="shared" si="170"/>
        <v>2587170.3999999166</v>
      </c>
      <c r="H1789" s="177">
        <f t="shared" si="171"/>
        <v>10700</v>
      </c>
      <c r="I1789" s="354">
        <f t="shared" si="166"/>
        <v>0.9684375446475032</v>
      </c>
      <c r="J1789" s="354">
        <f t="shared" si="167"/>
        <v>0.99784665745894707</v>
      </c>
    </row>
    <row r="1790" spans="1:10" x14ac:dyDescent="0.25">
      <c r="A1790" s="793"/>
      <c r="B1790" s="330">
        <v>1792</v>
      </c>
      <c r="C1790" s="329">
        <v>8959.7999999999993</v>
      </c>
      <c r="D1790" s="329">
        <v>54</v>
      </c>
      <c r="E1790" s="176">
        <f t="shared" si="168"/>
        <v>79391660.600000083</v>
      </c>
      <c r="F1790" s="176">
        <f t="shared" si="169"/>
        <v>4958373</v>
      </c>
      <c r="G1790" s="177">
        <f t="shared" si="170"/>
        <v>2578210.5999999195</v>
      </c>
      <c r="H1790" s="177">
        <f t="shared" si="171"/>
        <v>10646</v>
      </c>
      <c r="I1790" s="354">
        <f t="shared" si="166"/>
        <v>0.96854685066285773</v>
      </c>
      <c r="J1790" s="354">
        <f t="shared" si="167"/>
        <v>0.99785752479513556</v>
      </c>
    </row>
    <row r="1791" spans="1:10" x14ac:dyDescent="0.25">
      <c r="A1791" s="793"/>
      <c r="B1791" s="330">
        <v>1793</v>
      </c>
      <c r="C1791" s="329">
        <v>3585.2</v>
      </c>
      <c r="D1791" s="329">
        <v>18</v>
      </c>
      <c r="E1791" s="176">
        <f t="shared" si="168"/>
        <v>79395245.800000086</v>
      </c>
      <c r="F1791" s="176">
        <f t="shared" si="169"/>
        <v>4958391</v>
      </c>
      <c r="G1791" s="177">
        <f t="shared" si="170"/>
        <v>2574625.3999999166</v>
      </c>
      <c r="H1791" s="177">
        <f t="shared" si="171"/>
        <v>10628</v>
      </c>
      <c r="I1791" s="354">
        <f t="shared" si="166"/>
        <v>0.96859058868449321</v>
      </c>
      <c r="J1791" s="354">
        <f t="shared" si="167"/>
        <v>0.99786114724053177</v>
      </c>
    </row>
    <row r="1792" spans="1:10" x14ac:dyDescent="0.25">
      <c r="A1792" s="793"/>
      <c r="B1792" s="330">
        <v>1794</v>
      </c>
      <c r="C1792" s="329">
        <v>3587.4</v>
      </c>
      <c r="D1792" s="329">
        <v>24</v>
      </c>
      <c r="E1792" s="176">
        <f t="shared" si="168"/>
        <v>79398833.200000092</v>
      </c>
      <c r="F1792" s="176">
        <f t="shared" si="169"/>
        <v>4958415</v>
      </c>
      <c r="G1792" s="177">
        <f t="shared" si="170"/>
        <v>2571037.9999999106</v>
      </c>
      <c r="H1792" s="177">
        <f t="shared" si="171"/>
        <v>10604</v>
      </c>
      <c r="I1792" s="354">
        <f t="shared" si="166"/>
        <v>0.96863435354525829</v>
      </c>
      <c r="J1792" s="354">
        <f t="shared" si="167"/>
        <v>0.99786597716772663</v>
      </c>
    </row>
    <row r="1793" spans="1:10" x14ac:dyDescent="0.25">
      <c r="A1793" s="793"/>
      <c r="B1793" s="330">
        <v>1795</v>
      </c>
      <c r="C1793" s="329">
        <v>1794.9</v>
      </c>
      <c r="D1793" s="329">
        <v>12</v>
      </c>
      <c r="E1793" s="176">
        <f t="shared" si="168"/>
        <v>79400628.100000098</v>
      </c>
      <c r="F1793" s="176">
        <f t="shared" si="169"/>
        <v>4958427</v>
      </c>
      <c r="G1793" s="177">
        <f t="shared" si="170"/>
        <v>2569243.0999999046</v>
      </c>
      <c r="H1793" s="177">
        <f t="shared" si="171"/>
        <v>10592</v>
      </c>
      <c r="I1793" s="354">
        <f t="shared" si="166"/>
        <v>0.96865625061516625</v>
      </c>
      <c r="J1793" s="354">
        <f t="shared" si="167"/>
        <v>0.99786839213132406</v>
      </c>
    </row>
    <row r="1794" spans="1:10" x14ac:dyDescent="0.25">
      <c r="A1794" s="793"/>
      <c r="B1794" s="330">
        <v>1797</v>
      </c>
      <c r="C1794" s="329">
        <v>5390.8</v>
      </c>
      <c r="D1794" s="329">
        <v>30</v>
      </c>
      <c r="E1794" s="176">
        <f t="shared" si="168"/>
        <v>79406018.900000095</v>
      </c>
      <c r="F1794" s="176">
        <f t="shared" si="169"/>
        <v>4958457</v>
      </c>
      <c r="G1794" s="177">
        <f t="shared" si="170"/>
        <v>2563852.2999999076</v>
      </c>
      <c r="H1794" s="177">
        <f t="shared" si="171"/>
        <v>10562</v>
      </c>
      <c r="I1794" s="354">
        <f t="shared" si="166"/>
        <v>0.96872201624247634</v>
      </c>
      <c r="J1794" s="354">
        <f t="shared" si="167"/>
        <v>0.99787442954031769</v>
      </c>
    </row>
    <row r="1795" spans="1:10" x14ac:dyDescent="0.25">
      <c r="A1795" s="793"/>
      <c r="B1795" s="330">
        <v>1798</v>
      </c>
      <c r="C1795" s="329">
        <v>5393.2000000000007</v>
      </c>
      <c r="D1795" s="329">
        <v>30</v>
      </c>
      <c r="E1795" s="176">
        <f t="shared" si="168"/>
        <v>79411412.100000098</v>
      </c>
      <c r="F1795" s="176">
        <f t="shared" si="169"/>
        <v>4958487</v>
      </c>
      <c r="G1795" s="177">
        <f t="shared" si="170"/>
        <v>2558459.0999999046</v>
      </c>
      <c r="H1795" s="177">
        <f t="shared" si="171"/>
        <v>10532</v>
      </c>
      <c r="I1795" s="354">
        <f t="shared" ref="I1795:I1858" si="172">E1795/$E$2452</f>
        <v>0.96878781114883705</v>
      </c>
      <c r="J1795" s="354">
        <f t="shared" ref="J1795:J1858" si="173">F1795/$F$2452</f>
        <v>0.99788046694931132</v>
      </c>
    </row>
    <row r="1796" spans="1:10" x14ac:dyDescent="0.25">
      <c r="A1796" s="793"/>
      <c r="B1796" s="330">
        <v>1799</v>
      </c>
      <c r="C1796" s="329">
        <v>7195.9</v>
      </c>
      <c r="D1796" s="329">
        <v>48</v>
      </c>
      <c r="E1796" s="176">
        <f t="shared" si="168"/>
        <v>79418608.000000104</v>
      </c>
      <c r="F1796" s="176">
        <f t="shared" si="169"/>
        <v>4958535</v>
      </c>
      <c r="G1796" s="177">
        <f t="shared" si="170"/>
        <v>2551263.1999998987</v>
      </c>
      <c r="H1796" s="177">
        <f t="shared" si="171"/>
        <v>10484</v>
      </c>
      <c r="I1796" s="354">
        <f t="shared" si="172"/>
        <v>0.96887559828201975</v>
      </c>
      <c r="J1796" s="354">
        <f t="shared" si="173"/>
        <v>0.99789012680370104</v>
      </c>
    </row>
    <row r="1797" spans="1:10" x14ac:dyDescent="0.25">
      <c r="A1797" s="793"/>
      <c r="B1797" s="330">
        <v>1800</v>
      </c>
      <c r="C1797" s="329">
        <v>3599.5</v>
      </c>
      <c r="D1797" s="329">
        <v>24</v>
      </c>
      <c r="E1797" s="176">
        <f t="shared" si="168"/>
        <v>79422207.500000104</v>
      </c>
      <c r="F1797" s="176">
        <f t="shared" si="169"/>
        <v>4958559</v>
      </c>
      <c r="G1797" s="177">
        <f t="shared" si="170"/>
        <v>2547663.6999998987</v>
      </c>
      <c r="H1797" s="177">
        <f t="shared" si="171"/>
        <v>10460</v>
      </c>
      <c r="I1797" s="354">
        <f t="shared" si="172"/>
        <v>0.96891951075799787</v>
      </c>
      <c r="J1797" s="354">
        <f t="shared" si="173"/>
        <v>0.99789495673089601</v>
      </c>
    </row>
    <row r="1798" spans="1:10" x14ac:dyDescent="0.25">
      <c r="A1798" s="793"/>
      <c r="B1798" s="330">
        <v>1801</v>
      </c>
      <c r="C1798" s="329">
        <v>7203.8</v>
      </c>
      <c r="D1798" s="329">
        <v>48</v>
      </c>
      <c r="E1798" s="176">
        <f t="shared" si="168"/>
        <v>79429411.300000101</v>
      </c>
      <c r="F1798" s="176">
        <f t="shared" si="169"/>
        <v>4958607</v>
      </c>
      <c r="G1798" s="177">
        <f t="shared" si="170"/>
        <v>2540459.8999999017</v>
      </c>
      <c r="H1798" s="177">
        <f t="shared" si="171"/>
        <v>10412</v>
      </c>
      <c r="I1798" s="354">
        <f t="shared" si="172"/>
        <v>0.96900739426805516</v>
      </c>
      <c r="J1798" s="354">
        <f t="shared" si="173"/>
        <v>0.99790461658528573</v>
      </c>
    </row>
    <row r="1799" spans="1:10" x14ac:dyDescent="0.25">
      <c r="A1799" s="793"/>
      <c r="B1799" s="330">
        <v>1802</v>
      </c>
      <c r="C1799" s="329">
        <v>7208</v>
      </c>
      <c r="D1799" s="329">
        <v>42</v>
      </c>
      <c r="E1799" s="176">
        <f t="shared" si="168"/>
        <v>79436619.300000101</v>
      </c>
      <c r="F1799" s="176">
        <f t="shared" si="169"/>
        <v>4958649</v>
      </c>
      <c r="G1799" s="177">
        <f t="shared" si="170"/>
        <v>2533251.8999999017</v>
      </c>
      <c r="H1799" s="177">
        <f t="shared" si="171"/>
        <v>10370</v>
      </c>
      <c r="I1799" s="354">
        <f t="shared" si="172"/>
        <v>0.96909532901645079</v>
      </c>
      <c r="J1799" s="354">
        <f t="shared" si="173"/>
        <v>0.99791306895787679</v>
      </c>
    </row>
    <row r="1800" spans="1:10" x14ac:dyDescent="0.25">
      <c r="A1800" s="793"/>
      <c r="B1800" s="330">
        <v>1803</v>
      </c>
      <c r="C1800" s="329">
        <v>3606.8</v>
      </c>
      <c r="D1800" s="329">
        <v>24</v>
      </c>
      <c r="E1800" s="176">
        <f t="shared" si="168"/>
        <v>79440226.100000098</v>
      </c>
      <c r="F1800" s="176">
        <f t="shared" si="169"/>
        <v>4958673</v>
      </c>
      <c r="G1800" s="177">
        <f t="shared" si="170"/>
        <v>2529645.0999999046</v>
      </c>
      <c r="H1800" s="177">
        <f t="shared" si="171"/>
        <v>10346</v>
      </c>
      <c r="I1800" s="354">
        <f t="shared" si="172"/>
        <v>0.96913933054954093</v>
      </c>
      <c r="J1800" s="354">
        <f t="shared" si="173"/>
        <v>0.99791789888507165</v>
      </c>
    </row>
    <row r="1801" spans="1:10" x14ac:dyDescent="0.25">
      <c r="A1801" s="793"/>
      <c r="B1801" s="330">
        <v>1804</v>
      </c>
      <c r="C1801" s="329">
        <v>3607.9</v>
      </c>
      <c r="D1801" s="329">
        <v>24</v>
      </c>
      <c r="E1801" s="176">
        <f t="shared" si="168"/>
        <v>79443834.000000104</v>
      </c>
      <c r="F1801" s="176">
        <f t="shared" si="169"/>
        <v>4958697</v>
      </c>
      <c r="G1801" s="177">
        <f t="shared" si="170"/>
        <v>2526037.1999998987</v>
      </c>
      <c r="H1801" s="177">
        <f t="shared" si="171"/>
        <v>10322</v>
      </c>
      <c r="I1801" s="354">
        <f t="shared" si="172"/>
        <v>0.96918334550219598</v>
      </c>
      <c r="J1801" s="354">
        <f t="shared" si="173"/>
        <v>0.99792272881226651</v>
      </c>
    </row>
    <row r="1802" spans="1:10" x14ac:dyDescent="0.25">
      <c r="A1802" s="793"/>
      <c r="B1802" s="330">
        <v>1805</v>
      </c>
      <c r="C1802" s="329">
        <v>7219.1</v>
      </c>
      <c r="D1802" s="329">
        <v>41</v>
      </c>
      <c r="E1802" s="176">
        <f t="shared" si="168"/>
        <v>79451053.100000098</v>
      </c>
      <c r="F1802" s="176">
        <f t="shared" si="169"/>
        <v>4958738</v>
      </c>
      <c r="G1802" s="177">
        <f t="shared" si="170"/>
        <v>2518818.0999999046</v>
      </c>
      <c r="H1802" s="177">
        <f t="shared" si="171"/>
        <v>10281</v>
      </c>
      <c r="I1802" s="354">
        <f t="shared" si="172"/>
        <v>0.96927141566620023</v>
      </c>
      <c r="J1802" s="354">
        <f t="shared" si="173"/>
        <v>0.99793097993789115</v>
      </c>
    </row>
    <row r="1803" spans="1:10" x14ac:dyDescent="0.25">
      <c r="A1803" s="793"/>
      <c r="B1803" s="330">
        <v>1806</v>
      </c>
      <c r="C1803" s="329">
        <v>1805.9</v>
      </c>
      <c r="D1803" s="329">
        <v>6</v>
      </c>
      <c r="E1803" s="176">
        <f t="shared" si="168"/>
        <v>79452859.000000104</v>
      </c>
      <c r="F1803" s="176">
        <f t="shared" si="169"/>
        <v>4958744</v>
      </c>
      <c r="G1803" s="177">
        <f t="shared" si="170"/>
        <v>2517012.1999998987</v>
      </c>
      <c r="H1803" s="177">
        <f t="shared" si="171"/>
        <v>10275</v>
      </c>
      <c r="I1803" s="354">
        <f t="shared" si="172"/>
        <v>0.96929344693175634</v>
      </c>
      <c r="J1803" s="354">
        <f t="shared" si="173"/>
        <v>0.99793218741968992</v>
      </c>
    </row>
    <row r="1804" spans="1:10" x14ac:dyDescent="0.25">
      <c r="A1804" s="793"/>
      <c r="B1804" s="330">
        <v>1807</v>
      </c>
      <c r="C1804" s="329">
        <v>1806.5</v>
      </c>
      <c r="D1804" s="329">
        <v>12</v>
      </c>
      <c r="E1804" s="176">
        <f t="shared" si="168"/>
        <v>79454665.500000104</v>
      </c>
      <c r="F1804" s="176">
        <f t="shared" si="169"/>
        <v>4958756</v>
      </c>
      <c r="G1804" s="177">
        <f t="shared" si="170"/>
        <v>2515205.6999998987</v>
      </c>
      <c r="H1804" s="177">
        <f t="shared" si="171"/>
        <v>10263</v>
      </c>
      <c r="I1804" s="354">
        <f t="shared" si="172"/>
        <v>0.96931548551707503</v>
      </c>
      <c r="J1804" s="354">
        <f t="shared" si="173"/>
        <v>0.99793460238328735</v>
      </c>
    </row>
    <row r="1805" spans="1:10" x14ac:dyDescent="0.25">
      <c r="A1805" s="793"/>
      <c r="B1805" s="330">
        <v>1808</v>
      </c>
      <c r="C1805" s="329">
        <v>1808</v>
      </c>
      <c r="D1805" s="329">
        <v>6</v>
      </c>
      <c r="E1805" s="176">
        <f t="shared" si="168"/>
        <v>79456473.500000104</v>
      </c>
      <c r="F1805" s="176">
        <f t="shared" si="169"/>
        <v>4958762</v>
      </c>
      <c r="G1805" s="177">
        <f t="shared" si="170"/>
        <v>2513397.6999998987</v>
      </c>
      <c r="H1805" s="177">
        <f t="shared" si="171"/>
        <v>10257</v>
      </c>
      <c r="I1805" s="354">
        <f t="shared" si="172"/>
        <v>0.96933754240180026</v>
      </c>
      <c r="J1805" s="354">
        <f t="shared" si="173"/>
        <v>0.99793580986508601</v>
      </c>
    </row>
    <row r="1806" spans="1:10" x14ac:dyDescent="0.25">
      <c r="A1806" s="793"/>
      <c r="B1806" s="330">
        <v>1809</v>
      </c>
      <c r="C1806" s="329">
        <v>1809.3</v>
      </c>
      <c r="D1806" s="329">
        <v>12</v>
      </c>
      <c r="E1806" s="176">
        <f t="shared" si="168"/>
        <v>79458282.800000101</v>
      </c>
      <c r="F1806" s="176">
        <f t="shared" si="169"/>
        <v>4958774</v>
      </c>
      <c r="G1806" s="177">
        <f t="shared" si="170"/>
        <v>2511588.3999999017</v>
      </c>
      <c r="H1806" s="177">
        <f t="shared" si="171"/>
        <v>10245</v>
      </c>
      <c r="I1806" s="354">
        <f t="shared" si="172"/>
        <v>0.9693596151460111</v>
      </c>
      <c r="J1806" s="354">
        <f t="shared" si="173"/>
        <v>0.99793822482868344</v>
      </c>
    </row>
    <row r="1807" spans="1:10" x14ac:dyDescent="0.25">
      <c r="A1807" s="793"/>
      <c r="B1807" s="330">
        <v>1810</v>
      </c>
      <c r="C1807" s="329">
        <v>7240.4000000000005</v>
      </c>
      <c r="D1807" s="329">
        <v>42</v>
      </c>
      <c r="E1807" s="176">
        <f t="shared" si="168"/>
        <v>79465523.200000107</v>
      </c>
      <c r="F1807" s="176">
        <f t="shared" si="169"/>
        <v>4958816</v>
      </c>
      <c r="G1807" s="177">
        <f t="shared" si="170"/>
        <v>2504347.9999998957</v>
      </c>
      <c r="H1807" s="177">
        <f t="shared" si="171"/>
        <v>10203</v>
      </c>
      <c r="I1807" s="354">
        <f t="shared" si="172"/>
        <v>0.96944794516158894</v>
      </c>
      <c r="J1807" s="354">
        <f t="shared" si="173"/>
        <v>0.9979466772012745</v>
      </c>
    </row>
    <row r="1808" spans="1:10" x14ac:dyDescent="0.25">
      <c r="A1808" s="793"/>
      <c r="B1808" s="330">
        <v>1811</v>
      </c>
      <c r="C1808" s="329">
        <v>3622.3</v>
      </c>
      <c r="D1808" s="329">
        <v>24</v>
      </c>
      <c r="E1808" s="176">
        <f t="shared" si="168"/>
        <v>79469145.500000104</v>
      </c>
      <c r="F1808" s="176">
        <f t="shared" si="169"/>
        <v>4958840</v>
      </c>
      <c r="G1808" s="177">
        <f t="shared" si="170"/>
        <v>2500725.6999998987</v>
      </c>
      <c r="H1808" s="177">
        <f t="shared" si="171"/>
        <v>10179</v>
      </c>
      <c r="I1808" s="354">
        <f t="shared" si="172"/>
        <v>0.96949213578854687</v>
      </c>
      <c r="J1808" s="354">
        <f t="shared" si="173"/>
        <v>0.99795150712846947</v>
      </c>
    </row>
    <row r="1809" spans="1:10" x14ac:dyDescent="0.25">
      <c r="A1809" s="793"/>
      <c r="B1809" s="330">
        <v>1812</v>
      </c>
      <c r="C1809" s="329">
        <v>5436</v>
      </c>
      <c r="D1809" s="329">
        <v>30</v>
      </c>
      <c r="E1809" s="176">
        <f t="shared" si="168"/>
        <v>79474581.500000104</v>
      </c>
      <c r="F1809" s="176">
        <f t="shared" si="169"/>
        <v>4958870</v>
      </c>
      <c r="G1809" s="177">
        <f t="shared" si="170"/>
        <v>2495289.6999998987</v>
      </c>
      <c r="H1809" s="177">
        <f t="shared" si="171"/>
        <v>10149</v>
      </c>
      <c r="I1809" s="354">
        <f t="shared" si="172"/>
        <v>0.96955845283797515</v>
      </c>
      <c r="J1809" s="354">
        <f t="shared" si="173"/>
        <v>0.99795754453746299</v>
      </c>
    </row>
    <row r="1810" spans="1:10" x14ac:dyDescent="0.25">
      <c r="A1810" s="793"/>
      <c r="B1810" s="330">
        <v>1813</v>
      </c>
      <c r="C1810" s="329">
        <v>3626.2</v>
      </c>
      <c r="D1810" s="329">
        <v>18</v>
      </c>
      <c r="E1810" s="176">
        <f t="shared" si="168"/>
        <v>79478207.700000107</v>
      </c>
      <c r="F1810" s="176">
        <f t="shared" si="169"/>
        <v>4958888</v>
      </c>
      <c r="G1810" s="177">
        <f t="shared" si="170"/>
        <v>2491663.4999998957</v>
      </c>
      <c r="H1810" s="177">
        <f t="shared" si="171"/>
        <v>10131</v>
      </c>
      <c r="I1810" s="354">
        <f t="shared" si="172"/>
        <v>0.96960269104339036</v>
      </c>
      <c r="J1810" s="354">
        <f t="shared" si="173"/>
        <v>0.99796116698285919</v>
      </c>
    </row>
    <row r="1811" spans="1:10" x14ac:dyDescent="0.25">
      <c r="A1811" s="793"/>
      <c r="B1811" s="330">
        <v>1814</v>
      </c>
      <c r="C1811" s="329">
        <v>9069</v>
      </c>
      <c r="D1811" s="329">
        <v>60</v>
      </c>
      <c r="E1811" s="176">
        <f t="shared" si="168"/>
        <v>79487276.700000107</v>
      </c>
      <c r="F1811" s="176">
        <f t="shared" si="169"/>
        <v>4958948</v>
      </c>
      <c r="G1811" s="177">
        <f t="shared" si="170"/>
        <v>2482594.4999998957</v>
      </c>
      <c r="H1811" s="177">
        <f t="shared" si="171"/>
        <v>10071</v>
      </c>
      <c r="I1811" s="354">
        <f t="shared" si="172"/>
        <v>0.96971332925554365</v>
      </c>
      <c r="J1811" s="354">
        <f t="shared" si="173"/>
        <v>0.99797324180084646</v>
      </c>
    </row>
    <row r="1812" spans="1:10" x14ac:dyDescent="0.25">
      <c r="A1812" s="793"/>
      <c r="B1812" s="330">
        <v>1815</v>
      </c>
      <c r="C1812" s="329">
        <v>5444.4</v>
      </c>
      <c r="D1812" s="329">
        <v>30</v>
      </c>
      <c r="E1812" s="176">
        <f t="shared" si="168"/>
        <v>79492721.100000113</v>
      </c>
      <c r="F1812" s="176">
        <f t="shared" si="169"/>
        <v>4958978</v>
      </c>
      <c r="G1812" s="177">
        <f t="shared" si="170"/>
        <v>2477150.0999998897</v>
      </c>
      <c r="H1812" s="177">
        <f t="shared" si="171"/>
        <v>10041</v>
      </c>
      <c r="I1812" s="354">
        <f t="shared" si="172"/>
        <v>0.96977974878164885</v>
      </c>
      <c r="J1812" s="354">
        <f t="shared" si="173"/>
        <v>0.99797927920983998</v>
      </c>
    </row>
    <row r="1813" spans="1:10" x14ac:dyDescent="0.25">
      <c r="A1813" s="793"/>
      <c r="B1813" s="330">
        <v>1816</v>
      </c>
      <c r="C1813" s="329">
        <v>3632</v>
      </c>
      <c r="D1813" s="329">
        <v>24</v>
      </c>
      <c r="E1813" s="176">
        <f t="shared" si="168"/>
        <v>79496353.100000113</v>
      </c>
      <c r="F1813" s="176">
        <f t="shared" si="169"/>
        <v>4959002</v>
      </c>
      <c r="G1813" s="177">
        <f t="shared" si="170"/>
        <v>2473518.0999998897</v>
      </c>
      <c r="H1813" s="177">
        <f t="shared" si="171"/>
        <v>10017</v>
      </c>
      <c r="I1813" s="354">
        <f t="shared" si="172"/>
        <v>0.96982405774476943</v>
      </c>
      <c r="J1813" s="354">
        <f t="shared" si="173"/>
        <v>0.99798410913703495</v>
      </c>
    </row>
    <row r="1814" spans="1:10" x14ac:dyDescent="0.25">
      <c r="A1814" s="793"/>
      <c r="B1814" s="330">
        <v>1817</v>
      </c>
      <c r="C1814" s="329">
        <v>3633.7</v>
      </c>
      <c r="D1814" s="329">
        <v>24</v>
      </c>
      <c r="E1814" s="176">
        <f t="shared" si="168"/>
        <v>79499986.800000116</v>
      </c>
      <c r="F1814" s="176">
        <f t="shared" si="169"/>
        <v>4959026</v>
      </c>
      <c r="G1814" s="177">
        <f t="shared" si="170"/>
        <v>2469884.3999998868</v>
      </c>
      <c r="H1814" s="177">
        <f t="shared" si="171"/>
        <v>9993</v>
      </c>
      <c r="I1814" s="354">
        <f t="shared" si="172"/>
        <v>0.96986838744721748</v>
      </c>
      <c r="J1814" s="354">
        <f t="shared" si="173"/>
        <v>0.99798893906422981</v>
      </c>
    </row>
    <row r="1815" spans="1:10" x14ac:dyDescent="0.25">
      <c r="A1815" s="793"/>
      <c r="B1815" s="330">
        <v>1818</v>
      </c>
      <c r="C1815" s="329">
        <v>7271.9</v>
      </c>
      <c r="D1815" s="329">
        <v>48</v>
      </c>
      <c r="E1815" s="176">
        <f t="shared" si="168"/>
        <v>79507258.700000122</v>
      </c>
      <c r="F1815" s="176">
        <f t="shared" si="169"/>
        <v>4959074</v>
      </c>
      <c r="G1815" s="177">
        <f t="shared" si="170"/>
        <v>2462612.4999998808</v>
      </c>
      <c r="H1815" s="177">
        <f t="shared" si="171"/>
        <v>9945</v>
      </c>
      <c r="I1815" s="354">
        <f t="shared" si="172"/>
        <v>0.96995710175033334</v>
      </c>
      <c r="J1815" s="354">
        <f t="shared" si="173"/>
        <v>0.99799859891861953</v>
      </c>
    </row>
    <row r="1816" spans="1:10" x14ac:dyDescent="0.25">
      <c r="A1816" s="793"/>
      <c r="B1816" s="330">
        <v>1819</v>
      </c>
      <c r="C1816" s="329">
        <v>3637.3</v>
      </c>
      <c r="D1816" s="329">
        <v>18</v>
      </c>
      <c r="E1816" s="176">
        <f t="shared" si="168"/>
        <v>79510896.000000119</v>
      </c>
      <c r="F1816" s="176">
        <f t="shared" si="169"/>
        <v>4959092</v>
      </c>
      <c r="G1816" s="177">
        <f t="shared" si="170"/>
        <v>2458975.1999998838</v>
      </c>
      <c r="H1816" s="177">
        <f t="shared" si="171"/>
        <v>9927</v>
      </c>
      <c r="I1816" s="354">
        <f t="shared" si="172"/>
        <v>0.97000147537135717</v>
      </c>
      <c r="J1816" s="354">
        <f t="shared" si="173"/>
        <v>0.99800222136401573</v>
      </c>
    </row>
    <row r="1817" spans="1:10" x14ac:dyDescent="0.25">
      <c r="A1817" s="793"/>
      <c r="B1817" s="330">
        <v>1820</v>
      </c>
      <c r="C1817" s="329">
        <v>5460.3</v>
      </c>
      <c r="D1817" s="329">
        <v>30</v>
      </c>
      <c r="E1817" s="176">
        <f t="shared" ref="E1817:E1880" si="174">E1816+C1817</f>
        <v>79516356.300000116</v>
      </c>
      <c r="F1817" s="176">
        <f t="shared" ref="F1817:F1880" si="175">F1816+D1817</f>
        <v>4959122</v>
      </c>
      <c r="G1817" s="177">
        <f t="shared" ref="G1817:G1880" si="176">$E$2452-E1817</f>
        <v>2453514.8999998868</v>
      </c>
      <c r="H1817" s="177">
        <f t="shared" ref="H1817:H1880" si="177">$F$2452-F1817</f>
        <v>9897</v>
      </c>
      <c r="I1817" s="354">
        <f t="shared" si="172"/>
        <v>0.97006808887117191</v>
      </c>
      <c r="J1817" s="354">
        <f t="shared" si="173"/>
        <v>0.99800825877300936</v>
      </c>
    </row>
    <row r="1818" spans="1:10" x14ac:dyDescent="0.25">
      <c r="A1818" s="793"/>
      <c r="B1818" s="330">
        <v>1821</v>
      </c>
      <c r="C1818" s="329">
        <v>3642.3999999999996</v>
      </c>
      <c r="D1818" s="329">
        <v>18</v>
      </c>
      <c r="E1818" s="176">
        <f t="shared" si="174"/>
        <v>79519998.700000122</v>
      </c>
      <c r="F1818" s="176">
        <f t="shared" si="175"/>
        <v>4959140</v>
      </c>
      <c r="G1818" s="177">
        <f t="shared" si="176"/>
        <v>2449872.4999998808</v>
      </c>
      <c r="H1818" s="177">
        <f t="shared" si="177"/>
        <v>9879</v>
      </c>
      <c r="I1818" s="354">
        <f t="shared" si="172"/>
        <v>0.97011252471017817</v>
      </c>
      <c r="J1818" s="354">
        <f t="shared" si="173"/>
        <v>0.99801188121840545</v>
      </c>
    </row>
    <row r="1819" spans="1:10" x14ac:dyDescent="0.25">
      <c r="A1819" s="793"/>
      <c r="B1819" s="330">
        <v>1822</v>
      </c>
      <c r="C1819" s="329">
        <v>7289.1</v>
      </c>
      <c r="D1819" s="329">
        <v>42</v>
      </c>
      <c r="E1819" s="176">
        <f t="shared" si="174"/>
        <v>79527287.800000116</v>
      </c>
      <c r="F1819" s="176">
        <f t="shared" si="175"/>
        <v>4959182</v>
      </c>
      <c r="G1819" s="177">
        <f t="shared" si="176"/>
        <v>2442583.3999998868</v>
      </c>
      <c r="H1819" s="177">
        <f t="shared" si="177"/>
        <v>9837</v>
      </c>
      <c r="I1819" s="354">
        <f t="shared" si="172"/>
        <v>0.97020144884648929</v>
      </c>
      <c r="J1819" s="354">
        <f t="shared" si="173"/>
        <v>0.99802033359099651</v>
      </c>
    </row>
    <row r="1820" spans="1:10" x14ac:dyDescent="0.25">
      <c r="A1820" s="793"/>
      <c r="B1820" s="330">
        <v>1823</v>
      </c>
      <c r="C1820" s="329">
        <v>7291.6</v>
      </c>
      <c r="D1820" s="329">
        <v>41</v>
      </c>
      <c r="E1820" s="176">
        <f t="shared" si="174"/>
        <v>79534579.40000011</v>
      </c>
      <c r="F1820" s="176">
        <f t="shared" si="175"/>
        <v>4959223</v>
      </c>
      <c r="G1820" s="177">
        <f t="shared" si="176"/>
        <v>2435291.7999998927</v>
      </c>
      <c r="H1820" s="177">
        <f t="shared" si="177"/>
        <v>9796</v>
      </c>
      <c r="I1820" s="354">
        <f t="shared" si="172"/>
        <v>0.97029040348181139</v>
      </c>
      <c r="J1820" s="354">
        <f t="shared" si="173"/>
        <v>0.99802858471662115</v>
      </c>
    </row>
    <row r="1821" spans="1:10" x14ac:dyDescent="0.25">
      <c r="A1821" s="793"/>
      <c r="B1821" s="330">
        <v>1824</v>
      </c>
      <c r="C1821" s="329">
        <v>3648.3</v>
      </c>
      <c r="D1821" s="329">
        <v>18</v>
      </c>
      <c r="E1821" s="176">
        <f t="shared" si="174"/>
        <v>79538227.700000107</v>
      </c>
      <c r="F1821" s="176">
        <f t="shared" si="175"/>
        <v>4959241</v>
      </c>
      <c r="G1821" s="177">
        <f t="shared" si="176"/>
        <v>2431643.4999998957</v>
      </c>
      <c r="H1821" s="177">
        <f t="shared" si="177"/>
        <v>9778</v>
      </c>
      <c r="I1821" s="354">
        <f t="shared" si="172"/>
        <v>0.97033491129848337</v>
      </c>
      <c r="J1821" s="354">
        <f t="shared" si="173"/>
        <v>0.99803220716201724</v>
      </c>
    </row>
    <row r="1822" spans="1:10" x14ac:dyDescent="0.25">
      <c r="A1822" s="793"/>
      <c r="B1822" s="330">
        <v>1825</v>
      </c>
      <c r="C1822" s="329">
        <v>5474</v>
      </c>
      <c r="D1822" s="329">
        <v>30</v>
      </c>
      <c r="E1822" s="176">
        <f t="shared" si="174"/>
        <v>79543701.700000107</v>
      </c>
      <c r="F1822" s="176">
        <f t="shared" si="175"/>
        <v>4959271</v>
      </c>
      <c r="G1822" s="177">
        <f t="shared" si="176"/>
        <v>2426169.4999998957</v>
      </c>
      <c r="H1822" s="177">
        <f t="shared" si="177"/>
        <v>9748</v>
      </c>
      <c r="I1822" s="354">
        <f t="shared" si="172"/>
        <v>0.97040169193287817</v>
      </c>
      <c r="J1822" s="354">
        <f t="shared" si="173"/>
        <v>0.99803824457101087</v>
      </c>
    </row>
    <row r="1823" spans="1:10" x14ac:dyDescent="0.25">
      <c r="A1823" s="793"/>
      <c r="B1823" s="330">
        <v>1826</v>
      </c>
      <c r="C1823" s="329">
        <v>3652.4</v>
      </c>
      <c r="D1823" s="329">
        <v>13</v>
      </c>
      <c r="E1823" s="176">
        <f t="shared" si="174"/>
        <v>79547354.100000113</v>
      </c>
      <c r="F1823" s="176">
        <f t="shared" si="175"/>
        <v>4959284</v>
      </c>
      <c r="G1823" s="177">
        <f t="shared" si="176"/>
        <v>2422517.0999998897</v>
      </c>
      <c r="H1823" s="177">
        <f t="shared" si="177"/>
        <v>9735</v>
      </c>
      <c r="I1823" s="354">
        <f t="shared" si="172"/>
        <v>0.97044624976792826</v>
      </c>
      <c r="J1823" s="354">
        <f t="shared" si="173"/>
        <v>0.99804086078157483</v>
      </c>
    </row>
    <row r="1824" spans="1:10" x14ac:dyDescent="0.25">
      <c r="A1824" s="793"/>
      <c r="B1824" s="330">
        <v>1827</v>
      </c>
      <c r="C1824" s="329">
        <v>5481</v>
      </c>
      <c r="D1824" s="329">
        <v>30</v>
      </c>
      <c r="E1824" s="176">
        <f t="shared" si="174"/>
        <v>79552835.100000113</v>
      </c>
      <c r="F1824" s="176">
        <f t="shared" si="175"/>
        <v>4959314</v>
      </c>
      <c r="G1824" s="177">
        <f t="shared" si="176"/>
        <v>2417036.0999998897</v>
      </c>
      <c r="H1824" s="177">
        <f t="shared" si="177"/>
        <v>9705</v>
      </c>
      <c r="I1824" s="354">
        <f t="shared" si="172"/>
        <v>0.97051311579955379</v>
      </c>
      <c r="J1824" s="354">
        <f t="shared" si="173"/>
        <v>0.99804689819056835</v>
      </c>
    </row>
    <row r="1825" spans="1:10" x14ac:dyDescent="0.25">
      <c r="A1825" s="793"/>
      <c r="B1825" s="330">
        <v>1828</v>
      </c>
      <c r="C1825" s="329">
        <v>7312.1</v>
      </c>
      <c r="D1825" s="329">
        <v>42</v>
      </c>
      <c r="E1825" s="176">
        <f t="shared" si="174"/>
        <v>79560147.200000107</v>
      </c>
      <c r="F1825" s="176">
        <f t="shared" si="175"/>
        <v>4959356</v>
      </c>
      <c r="G1825" s="177">
        <f t="shared" si="176"/>
        <v>2409723.9999998957</v>
      </c>
      <c r="H1825" s="177">
        <f t="shared" si="177"/>
        <v>9663</v>
      </c>
      <c r="I1825" s="354">
        <f t="shared" si="172"/>
        <v>0.97060232052676576</v>
      </c>
      <c r="J1825" s="354">
        <f t="shared" si="173"/>
        <v>0.99805535056315942</v>
      </c>
    </row>
    <row r="1826" spans="1:10" x14ac:dyDescent="0.25">
      <c r="A1826" s="793"/>
      <c r="B1826" s="330">
        <v>1829</v>
      </c>
      <c r="C1826" s="329">
        <v>7316</v>
      </c>
      <c r="D1826" s="329">
        <v>48</v>
      </c>
      <c r="E1826" s="176">
        <f t="shared" si="174"/>
        <v>79567463.200000107</v>
      </c>
      <c r="F1826" s="176">
        <f t="shared" si="175"/>
        <v>4959404</v>
      </c>
      <c r="G1826" s="177">
        <f t="shared" si="176"/>
        <v>2402407.9999998957</v>
      </c>
      <c r="H1826" s="177">
        <f t="shared" si="177"/>
        <v>9615</v>
      </c>
      <c r="I1826" s="354">
        <f t="shared" si="172"/>
        <v>0.9706915728324349</v>
      </c>
      <c r="J1826" s="354">
        <f t="shared" si="173"/>
        <v>0.99806501041754925</v>
      </c>
    </row>
    <row r="1827" spans="1:10" x14ac:dyDescent="0.25">
      <c r="A1827" s="793"/>
      <c r="B1827" s="330">
        <v>1831</v>
      </c>
      <c r="C1827" s="329">
        <v>3661.7</v>
      </c>
      <c r="D1827" s="329">
        <v>24</v>
      </c>
      <c r="E1827" s="176">
        <f t="shared" si="174"/>
        <v>79571124.90000011</v>
      </c>
      <c r="F1827" s="176">
        <f t="shared" si="175"/>
        <v>4959428</v>
      </c>
      <c r="G1827" s="177">
        <f t="shared" si="176"/>
        <v>2398746.2999998927</v>
      </c>
      <c r="H1827" s="177">
        <f t="shared" si="177"/>
        <v>9591</v>
      </c>
      <c r="I1827" s="354">
        <f t="shared" si="172"/>
        <v>0.97073624412380566</v>
      </c>
      <c r="J1827" s="354">
        <f t="shared" si="173"/>
        <v>0.99806984034474411</v>
      </c>
    </row>
    <row r="1828" spans="1:10" x14ac:dyDescent="0.25">
      <c r="A1828" s="793"/>
      <c r="B1828" s="330">
        <v>1832</v>
      </c>
      <c r="C1828" s="329">
        <v>9159.6</v>
      </c>
      <c r="D1828" s="329">
        <v>48</v>
      </c>
      <c r="E1828" s="176">
        <f t="shared" si="174"/>
        <v>79580284.500000104</v>
      </c>
      <c r="F1828" s="176">
        <f t="shared" si="175"/>
        <v>4959476</v>
      </c>
      <c r="G1828" s="177">
        <f t="shared" si="176"/>
        <v>2389586.6999998987</v>
      </c>
      <c r="H1828" s="177">
        <f t="shared" si="177"/>
        <v>9543</v>
      </c>
      <c r="I1828" s="354">
        <f t="shared" si="172"/>
        <v>0.97084798762011593</v>
      </c>
      <c r="J1828" s="354">
        <f t="shared" si="173"/>
        <v>0.99807950019913383</v>
      </c>
    </row>
    <row r="1829" spans="1:10" x14ac:dyDescent="0.25">
      <c r="A1829" s="793"/>
      <c r="B1829" s="330">
        <v>1833</v>
      </c>
      <c r="C1829" s="329">
        <v>7331.8000000000011</v>
      </c>
      <c r="D1829" s="329">
        <v>30</v>
      </c>
      <c r="E1829" s="176">
        <f t="shared" si="174"/>
        <v>79587616.300000101</v>
      </c>
      <c r="F1829" s="176">
        <f t="shared" si="175"/>
        <v>4959506</v>
      </c>
      <c r="G1829" s="177">
        <f t="shared" si="176"/>
        <v>2382254.8999999017</v>
      </c>
      <c r="H1829" s="177">
        <f t="shared" si="177"/>
        <v>9513</v>
      </c>
      <c r="I1829" s="354">
        <f t="shared" si="172"/>
        <v>0.97093743267953436</v>
      </c>
      <c r="J1829" s="354">
        <f t="shared" si="173"/>
        <v>0.99808553760812746</v>
      </c>
    </row>
    <row r="1830" spans="1:10" x14ac:dyDescent="0.25">
      <c r="A1830" s="793"/>
      <c r="B1830" s="330">
        <v>1834</v>
      </c>
      <c r="C1830" s="329">
        <v>9170.2000000000007</v>
      </c>
      <c r="D1830" s="329">
        <v>48</v>
      </c>
      <c r="E1830" s="176">
        <f t="shared" si="174"/>
        <v>79596786.500000104</v>
      </c>
      <c r="F1830" s="176">
        <f t="shared" si="175"/>
        <v>4959554</v>
      </c>
      <c r="G1830" s="177">
        <f t="shared" si="176"/>
        <v>2373084.6999998987</v>
      </c>
      <c r="H1830" s="177">
        <f t="shared" si="177"/>
        <v>9465</v>
      </c>
      <c r="I1830" s="354">
        <f t="shared" si="172"/>
        <v>0.97104930549165125</v>
      </c>
      <c r="J1830" s="354">
        <f t="shared" si="173"/>
        <v>0.99809519746251729</v>
      </c>
    </row>
    <row r="1831" spans="1:10" x14ac:dyDescent="0.25">
      <c r="A1831" s="793"/>
      <c r="B1831" s="330">
        <v>1835</v>
      </c>
      <c r="C1831" s="329">
        <v>1835.4</v>
      </c>
      <c r="D1831" s="329">
        <v>12</v>
      </c>
      <c r="E1831" s="176">
        <f t="shared" si="174"/>
        <v>79598621.90000011</v>
      </c>
      <c r="F1831" s="176">
        <f t="shared" si="175"/>
        <v>4959566</v>
      </c>
      <c r="G1831" s="177">
        <f t="shared" si="176"/>
        <v>2371249.2999998927</v>
      </c>
      <c r="H1831" s="177">
        <f t="shared" si="177"/>
        <v>9453</v>
      </c>
      <c r="I1831" s="354">
        <f t="shared" si="172"/>
        <v>0.97107169664553661</v>
      </c>
      <c r="J1831" s="354">
        <f t="shared" si="173"/>
        <v>0.99809761242611472</v>
      </c>
    </row>
    <row r="1832" spans="1:10" x14ac:dyDescent="0.25">
      <c r="A1832" s="793"/>
      <c r="B1832" s="330">
        <v>1836</v>
      </c>
      <c r="C1832" s="329">
        <v>7344.1</v>
      </c>
      <c r="D1832" s="329">
        <v>48</v>
      </c>
      <c r="E1832" s="176">
        <f t="shared" si="174"/>
        <v>79605966.000000104</v>
      </c>
      <c r="F1832" s="176">
        <f t="shared" si="175"/>
        <v>4959614</v>
      </c>
      <c r="G1832" s="177">
        <f t="shared" si="176"/>
        <v>2363905.1999998987</v>
      </c>
      <c r="H1832" s="177">
        <f t="shared" si="177"/>
        <v>9405</v>
      </c>
      <c r="I1832" s="354">
        <f t="shared" si="172"/>
        <v>0.97116129176008881</v>
      </c>
      <c r="J1832" s="354">
        <f t="shared" si="173"/>
        <v>0.99810727228050444</v>
      </c>
    </row>
    <row r="1833" spans="1:10" x14ac:dyDescent="0.25">
      <c r="A1833" s="793"/>
      <c r="B1833" s="330">
        <v>1837</v>
      </c>
      <c r="C1833" s="329">
        <v>7347.8000000000011</v>
      </c>
      <c r="D1833" s="329">
        <v>36</v>
      </c>
      <c r="E1833" s="176">
        <f t="shared" si="174"/>
        <v>79613313.800000101</v>
      </c>
      <c r="F1833" s="176">
        <f t="shared" si="175"/>
        <v>4959650</v>
      </c>
      <c r="G1833" s="177">
        <f t="shared" si="176"/>
        <v>2356557.3999999017</v>
      </c>
      <c r="H1833" s="177">
        <f t="shared" si="177"/>
        <v>9369</v>
      </c>
      <c r="I1833" s="354">
        <f t="shared" si="172"/>
        <v>0.97125093201317725</v>
      </c>
      <c r="J1833" s="354">
        <f t="shared" si="173"/>
        <v>0.99811451717129684</v>
      </c>
    </row>
    <row r="1834" spans="1:10" x14ac:dyDescent="0.25">
      <c r="A1834" s="793"/>
      <c r="B1834" s="330">
        <v>1838</v>
      </c>
      <c r="C1834" s="329">
        <v>7351.3</v>
      </c>
      <c r="D1834" s="329">
        <v>34</v>
      </c>
      <c r="E1834" s="176">
        <f t="shared" si="174"/>
        <v>79620665.100000098</v>
      </c>
      <c r="F1834" s="176">
        <f t="shared" si="175"/>
        <v>4959684</v>
      </c>
      <c r="G1834" s="177">
        <f t="shared" si="176"/>
        <v>2349206.0999999046</v>
      </c>
      <c r="H1834" s="177">
        <f t="shared" si="177"/>
        <v>9335</v>
      </c>
      <c r="I1834" s="354">
        <f t="shared" si="172"/>
        <v>0.97134061496488111</v>
      </c>
      <c r="J1834" s="354">
        <f t="shared" si="173"/>
        <v>0.99812135956815617</v>
      </c>
    </row>
    <row r="1835" spans="1:10" x14ac:dyDescent="0.25">
      <c r="A1835" s="793"/>
      <c r="B1835" s="330">
        <v>1839</v>
      </c>
      <c r="C1835" s="329">
        <v>11033.5</v>
      </c>
      <c r="D1835" s="329">
        <v>66</v>
      </c>
      <c r="E1835" s="176">
        <f t="shared" si="174"/>
        <v>79631698.600000098</v>
      </c>
      <c r="F1835" s="176">
        <f t="shared" si="175"/>
        <v>4959750</v>
      </c>
      <c r="G1835" s="177">
        <f t="shared" si="176"/>
        <v>2338172.5999999046</v>
      </c>
      <c r="H1835" s="177">
        <f t="shared" si="177"/>
        <v>9269</v>
      </c>
      <c r="I1835" s="354">
        <f t="shared" si="172"/>
        <v>0.97147521929984559</v>
      </c>
      <c r="J1835" s="354">
        <f t="shared" si="173"/>
        <v>0.9981346418679421</v>
      </c>
    </row>
    <row r="1836" spans="1:10" x14ac:dyDescent="0.25">
      <c r="A1836" s="793"/>
      <c r="B1836" s="330">
        <v>1840</v>
      </c>
      <c r="C1836" s="329">
        <v>5520.4</v>
      </c>
      <c r="D1836" s="329">
        <v>30</v>
      </c>
      <c r="E1836" s="176">
        <f t="shared" si="174"/>
        <v>79637219.000000104</v>
      </c>
      <c r="F1836" s="176">
        <f t="shared" si="175"/>
        <v>4959780</v>
      </c>
      <c r="G1836" s="177">
        <f t="shared" si="176"/>
        <v>2332652.1999998987</v>
      </c>
      <c r="H1836" s="177">
        <f t="shared" si="177"/>
        <v>9239</v>
      </c>
      <c r="I1836" s="354">
        <f t="shared" si="172"/>
        <v>0.97154256599588384</v>
      </c>
      <c r="J1836" s="354">
        <f t="shared" si="173"/>
        <v>0.99814067927693573</v>
      </c>
    </row>
    <row r="1837" spans="1:10" x14ac:dyDescent="0.25">
      <c r="A1837" s="793"/>
      <c r="B1837" s="330">
        <v>1841</v>
      </c>
      <c r="C1837" s="329">
        <v>1841.1</v>
      </c>
      <c r="D1837" s="329">
        <v>6</v>
      </c>
      <c r="E1837" s="176">
        <f t="shared" si="174"/>
        <v>79639060.100000098</v>
      </c>
      <c r="F1837" s="176">
        <f t="shared" si="175"/>
        <v>4959786</v>
      </c>
      <c r="G1837" s="177">
        <f t="shared" si="176"/>
        <v>2330811.0999999046</v>
      </c>
      <c r="H1837" s="177">
        <f t="shared" si="177"/>
        <v>9233</v>
      </c>
      <c r="I1837" s="354">
        <f t="shared" si="172"/>
        <v>0.9715650266875141</v>
      </c>
      <c r="J1837" s="354">
        <f t="shared" si="173"/>
        <v>0.9981418867587345</v>
      </c>
    </row>
    <row r="1838" spans="1:10" x14ac:dyDescent="0.25">
      <c r="A1838" s="793"/>
      <c r="B1838" s="330">
        <v>1842</v>
      </c>
      <c r="C1838" s="329">
        <v>1842.3</v>
      </c>
      <c r="D1838" s="329">
        <v>6</v>
      </c>
      <c r="E1838" s="176">
        <f t="shared" si="174"/>
        <v>79640902.400000095</v>
      </c>
      <c r="F1838" s="176">
        <f t="shared" si="175"/>
        <v>4959792</v>
      </c>
      <c r="G1838" s="177">
        <f t="shared" si="176"/>
        <v>2328968.7999999076</v>
      </c>
      <c r="H1838" s="177">
        <f t="shared" si="177"/>
        <v>9227</v>
      </c>
      <c r="I1838" s="354">
        <f t="shared" si="172"/>
        <v>0.97158750201866961</v>
      </c>
      <c r="J1838" s="354">
        <f t="shared" si="173"/>
        <v>0.99814309424053316</v>
      </c>
    </row>
    <row r="1839" spans="1:10" x14ac:dyDescent="0.25">
      <c r="A1839" s="793"/>
      <c r="B1839" s="330">
        <v>1843</v>
      </c>
      <c r="C1839" s="329">
        <v>3685.6</v>
      </c>
      <c r="D1839" s="329">
        <v>24</v>
      </c>
      <c r="E1839" s="176">
        <f t="shared" si="174"/>
        <v>79644588.000000089</v>
      </c>
      <c r="F1839" s="176">
        <f t="shared" si="175"/>
        <v>4959816</v>
      </c>
      <c r="G1839" s="177">
        <f t="shared" si="176"/>
        <v>2325283.1999999136</v>
      </c>
      <c r="H1839" s="177">
        <f t="shared" si="177"/>
        <v>9203</v>
      </c>
      <c r="I1839" s="354">
        <f t="shared" si="172"/>
        <v>0.97163246488058508</v>
      </c>
      <c r="J1839" s="354">
        <f t="shared" si="173"/>
        <v>0.99814792416772813</v>
      </c>
    </row>
    <row r="1840" spans="1:10" x14ac:dyDescent="0.25">
      <c r="A1840" s="793"/>
      <c r="B1840" s="330">
        <v>1844</v>
      </c>
      <c r="C1840" s="329">
        <v>5531.5</v>
      </c>
      <c r="D1840" s="329">
        <v>30</v>
      </c>
      <c r="E1840" s="176">
        <f t="shared" si="174"/>
        <v>79650119.500000089</v>
      </c>
      <c r="F1840" s="176">
        <f t="shared" si="175"/>
        <v>4959846</v>
      </c>
      <c r="G1840" s="177">
        <f t="shared" si="176"/>
        <v>2319751.6999999136</v>
      </c>
      <c r="H1840" s="177">
        <f t="shared" si="177"/>
        <v>9173</v>
      </c>
      <c r="I1840" s="354">
        <f t="shared" si="172"/>
        <v>0.97169994699223206</v>
      </c>
      <c r="J1840" s="354">
        <f t="shared" si="173"/>
        <v>0.99815396157672165</v>
      </c>
    </row>
    <row r="1841" spans="1:10" x14ac:dyDescent="0.25">
      <c r="A1841" s="793"/>
      <c r="B1841" s="330">
        <v>1845</v>
      </c>
      <c r="C1841" s="329">
        <v>3690.3</v>
      </c>
      <c r="D1841" s="329">
        <v>29</v>
      </c>
      <c r="E1841" s="176">
        <f t="shared" si="174"/>
        <v>79653809.800000086</v>
      </c>
      <c r="F1841" s="176">
        <f t="shared" si="175"/>
        <v>4959875</v>
      </c>
      <c r="G1841" s="177">
        <f t="shared" si="176"/>
        <v>2316061.3999999166</v>
      </c>
      <c r="H1841" s="177">
        <f t="shared" si="177"/>
        <v>9144</v>
      </c>
      <c r="I1841" s="354">
        <f t="shared" si="172"/>
        <v>0.97174496719228809</v>
      </c>
      <c r="J1841" s="354">
        <f t="shared" si="173"/>
        <v>0.99815979773874886</v>
      </c>
    </row>
    <row r="1842" spans="1:10" x14ac:dyDescent="0.25">
      <c r="A1842" s="793"/>
      <c r="B1842" s="330">
        <v>1846</v>
      </c>
      <c r="C1842" s="329">
        <v>3691.8</v>
      </c>
      <c r="D1842" s="329">
        <v>24</v>
      </c>
      <c r="E1842" s="176">
        <f t="shared" si="174"/>
        <v>79657501.600000083</v>
      </c>
      <c r="F1842" s="176">
        <f t="shared" si="175"/>
        <v>4959899</v>
      </c>
      <c r="G1842" s="177">
        <f t="shared" si="176"/>
        <v>2312369.5999999195</v>
      </c>
      <c r="H1842" s="177">
        <f t="shared" si="177"/>
        <v>9120</v>
      </c>
      <c r="I1842" s="354">
        <f t="shared" si="172"/>
        <v>0.97179000569175078</v>
      </c>
      <c r="J1842" s="354">
        <f t="shared" si="173"/>
        <v>0.99816462766594372</v>
      </c>
    </row>
    <row r="1843" spans="1:10" x14ac:dyDescent="0.25">
      <c r="A1843" s="793"/>
      <c r="B1843" s="330">
        <v>1847</v>
      </c>
      <c r="C1843" s="329">
        <v>1846.7</v>
      </c>
      <c r="D1843" s="329">
        <v>12</v>
      </c>
      <c r="E1843" s="176">
        <f t="shared" si="174"/>
        <v>79659348.300000086</v>
      </c>
      <c r="F1843" s="176">
        <f t="shared" si="175"/>
        <v>4959911</v>
      </c>
      <c r="G1843" s="177">
        <f t="shared" si="176"/>
        <v>2310522.8999999166</v>
      </c>
      <c r="H1843" s="177">
        <f t="shared" si="177"/>
        <v>9108</v>
      </c>
      <c r="I1843" s="354">
        <f t="shared" si="172"/>
        <v>0.97181253470116569</v>
      </c>
      <c r="J1843" s="354">
        <f t="shared" si="173"/>
        <v>0.99816704262954115</v>
      </c>
    </row>
    <row r="1844" spans="1:10" x14ac:dyDescent="0.25">
      <c r="A1844" s="793"/>
      <c r="B1844" s="330">
        <v>1849</v>
      </c>
      <c r="C1844" s="329">
        <v>9245</v>
      </c>
      <c r="D1844" s="329">
        <v>42</v>
      </c>
      <c r="E1844" s="176">
        <f t="shared" si="174"/>
        <v>79668593.300000086</v>
      </c>
      <c r="F1844" s="176">
        <f t="shared" si="175"/>
        <v>4959953</v>
      </c>
      <c r="G1844" s="177">
        <f t="shared" si="176"/>
        <v>2301277.8999999166</v>
      </c>
      <c r="H1844" s="177">
        <f t="shared" si="177"/>
        <v>9066</v>
      </c>
      <c r="I1844" s="354">
        <f t="shared" si="172"/>
        <v>0.97192532004369048</v>
      </c>
      <c r="J1844" s="354">
        <f t="shared" si="173"/>
        <v>0.99817549500213221</v>
      </c>
    </row>
    <row r="1845" spans="1:10" x14ac:dyDescent="0.25">
      <c r="A1845" s="793"/>
      <c r="B1845" s="330">
        <v>1850</v>
      </c>
      <c r="C1845" s="329">
        <v>5550.2999999999993</v>
      </c>
      <c r="D1845" s="329">
        <v>36</v>
      </c>
      <c r="E1845" s="176">
        <f t="shared" si="174"/>
        <v>79674143.600000083</v>
      </c>
      <c r="F1845" s="176">
        <f t="shared" si="175"/>
        <v>4959989</v>
      </c>
      <c r="G1845" s="177">
        <f t="shared" si="176"/>
        <v>2295727.5999999195</v>
      </c>
      <c r="H1845" s="177">
        <f t="shared" si="177"/>
        <v>9030</v>
      </c>
      <c r="I1845" s="354">
        <f t="shared" si="172"/>
        <v>0.97199303150789973</v>
      </c>
      <c r="J1845" s="354">
        <f t="shared" si="173"/>
        <v>0.9981827398929245</v>
      </c>
    </row>
    <row r="1846" spans="1:10" x14ac:dyDescent="0.25">
      <c r="A1846" s="793"/>
      <c r="B1846" s="330">
        <v>1851</v>
      </c>
      <c r="C1846" s="329">
        <v>5553.5</v>
      </c>
      <c r="D1846" s="329">
        <v>36</v>
      </c>
      <c r="E1846" s="176">
        <f t="shared" si="174"/>
        <v>79679697.100000083</v>
      </c>
      <c r="F1846" s="176">
        <f t="shared" si="175"/>
        <v>4960025</v>
      </c>
      <c r="G1846" s="177">
        <f t="shared" si="176"/>
        <v>2290174.0999999195</v>
      </c>
      <c r="H1846" s="177">
        <f t="shared" si="177"/>
        <v>8994</v>
      </c>
      <c r="I1846" s="354">
        <f t="shared" si="172"/>
        <v>0.97206078201084301</v>
      </c>
      <c r="J1846" s="354">
        <f t="shared" si="173"/>
        <v>0.9981899847837169</v>
      </c>
    </row>
    <row r="1847" spans="1:10" x14ac:dyDescent="0.25">
      <c r="A1847" s="793"/>
      <c r="B1847" s="330">
        <v>1852</v>
      </c>
      <c r="C1847" s="329">
        <v>3703.9</v>
      </c>
      <c r="D1847" s="329">
        <v>18</v>
      </c>
      <c r="E1847" s="176">
        <f t="shared" si="174"/>
        <v>79683401.000000089</v>
      </c>
      <c r="F1847" s="176">
        <f t="shared" si="175"/>
        <v>4960043</v>
      </c>
      <c r="G1847" s="177">
        <f t="shared" si="176"/>
        <v>2286470.1999999136</v>
      </c>
      <c r="H1847" s="177">
        <f t="shared" si="177"/>
        <v>8976</v>
      </c>
      <c r="I1847" s="354">
        <f t="shared" si="172"/>
        <v>0.97210596812551886</v>
      </c>
      <c r="J1847" s="354">
        <f t="shared" si="173"/>
        <v>0.99819360722911299</v>
      </c>
    </row>
    <row r="1848" spans="1:10" x14ac:dyDescent="0.25">
      <c r="A1848" s="793"/>
      <c r="B1848" s="330">
        <v>1853</v>
      </c>
      <c r="C1848" s="329">
        <v>1852.9</v>
      </c>
      <c r="D1848" s="329">
        <v>12</v>
      </c>
      <c r="E1848" s="176">
        <f t="shared" si="174"/>
        <v>79685253.900000095</v>
      </c>
      <c r="F1848" s="176">
        <f t="shared" si="175"/>
        <v>4960055</v>
      </c>
      <c r="G1848" s="177">
        <f t="shared" si="176"/>
        <v>2284617.2999999076</v>
      </c>
      <c r="H1848" s="177">
        <f t="shared" si="177"/>
        <v>8964</v>
      </c>
      <c r="I1848" s="354">
        <f t="shared" si="172"/>
        <v>0.97212857277248099</v>
      </c>
      <c r="J1848" s="354">
        <f t="shared" si="173"/>
        <v>0.99819602219271042</v>
      </c>
    </row>
    <row r="1849" spans="1:10" x14ac:dyDescent="0.25">
      <c r="A1849" s="793"/>
      <c r="B1849" s="330">
        <v>1854</v>
      </c>
      <c r="C1849" s="329">
        <v>5562</v>
      </c>
      <c r="D1849" s="329">
        <v>30</v>
      </c>
      <c r="E1849" s="176">
        <f t="shared" si="174"/>
        <v>79690815.900000095</v>
      </c>
      <c r="F1849" s="176">
        <f t="shared" si="175"/>
        <v>4960085</v>
      </c>
      <c r="G1849" s="177">
        <f t="shared" si="176"/>
        <v>2279055.2999999076</v>
      </c>
      <c r="H1849" s="177">
        <f t="shared" si="177"/>
        <v>8934</v>
      </c>
      <c r="I1849" s="354">
        <f t="shared" si="172"/>
        <v>0.97219642697206154</v>
      </c>
      <c r="J1849" s="354">
        <f t="shared" si="173"/>
        <v>0.99820205960170405</v>
      </c>
    </row>
    <row r="1850" spans="1:10" x14ac:dyDescent="0.25">
      <c r="A1850" s="793"/>
      <c r="B1850" s="330">
        <v>1855</v>
      </c>
      <c r="C1850" s="329">
        <v>1855.2</v>
      </c>
      <c r="D1850" s="329">
        <v>6</v>
      </c>
      <c r="E1850" s="176">
        <f t="shared" si="174"/>
        <v>79692671.100000098</v>
      </c>
      <c r="F1850" s="176">
        <f t="shared" si="175"/>
        <v>4960091</v>
      </c>
      <c r="G1850" s="177">
        <f t="shared" si="176"/>
        <v>2277200.0999999046</v>
      </c>
      <c r="H1850" s="177">
        <f t="shared" si="177"/>
        <v>8928</v>
      </c>
      <c r="I1850" s="354">
        <f t="shared" si="172"/>
        <v>0.97221905967811373</v>
      </c>
      <c r="J1850" s="354">
        <f t="shared" si="173"/>
        <v>0.99820326708350282</v>
      </c>
    </row>
    <row r="1851" spans="1:10" x14ac:dyDescent="0.25">
      <c r="A1851" s="793"/>
      <c r="B1851" s="330">
        <v>1856</v>
      </c>
      <c r="C1851" s="329">
        <v>9280.5</v>
      </c>
      <c r="D1851" s="329">
        <v>48</v>
      </c>
      <c r="E1851" s="176">
        <f t="shared" si="174"/>
        <v>79701951.600000098</v>
      </c>
      <c r="F1851" s="176">
        <f t="shared" si="175"/>
        <v>4960139</v>
      </c>
      <c r="G1851" s="177">
        <f t="shared" si="176"/>
        <v>2267919.5999999046</v>
      </c>
      <c r="H1851" s="177">
        <f t="shared" si="177"/>
        <v>8880</v>
      </c>
      <c r="I1851" s="354">
        <f t="shared" si="172"/>
        <v>0.97233227810659406</v>
      </c>
      <c r="J1851" s="354">
        <f t="shared" si="173"/>
        <v>0.99821292693789254</v>
      </c>
    </row>
    <row r="1852" spans="1:10" x14ac:dyDescent="0.25">
      <c r="A1852" s="793"/>
      <c r="B1852" s="330">
        <v>1857</v>
      </c>
      <c r="C1852" s="329">
        <v>1856.7</v>
      </c>
      <c r="D1852" s="329">
        <v>7</v>
      </c>
      <c r="E1852" s="176">
        <f t="shared" si="174"/>
        <v>79703808.300000101</v>
      </c>
      <c r="F1852" s="176">
        <f t="shared" si="175"/>
        <v>4960146</v>
      </c>
      <c r="G1852" s="177">
        <f t="shared" si="176"/>
        <v>2266062.8999999017</v>
      </c>
      <c r="H1852" s="177">
        <f t="shared" si="177"/>
        <v>8873</v>
      </c>
      <c r="I1852" s="354">
        <f t="shared" si="172"/>
        <v>0.97235492911205279</v>
      </c>
      <c r="J1852" s="354">
        <f t="shared" si="173"/>
        <v>0.99821433566665774</v>
      </c>
    </row>
    <row r="1853" spans="1:10" x14ac:dyDescent="0.25">
      <c r="A1853" s="793"/>
      <c r="B1853" s="330">
        <v>1859</v>
      </c>
      <c r="C1853" s="329">
        <v>3717.8</v>
      </c>
      <c r="D1853" s="329">
        <v>24</v>
      </c>
      <c r="E1853" s="176">
        <f t="shared" si="174"/>
        <v>79707526.100000098</v>
      </c>
      <c r="F1853" s="176">
        <f t="shared" si="175"/>
        <v>4960170</v>
      </c>
      <c r="G1853" s="177">
        <f t="shared" si="176"/>
        <v>2262345.0999999046</v>
      </c>
      <c r="H1853" s="177">
        <f t="shared" si="177"/>
        <v>8849</v>
      </c>
      <c r="I1853" s="354">
        <f t="shared" si="172"/>
        <v>0.97240028480122942</v>
      </c>
      <c r="J1853" s="354">
        <f t="shared" si="173"/>
        <v>0.9982191655938526</v>
      </c>
    </row>
    <row r="1854" spans="1:10" x14ac:dyDescent="0.25">
      <c r="A1854" s="793"/>
      <c r="B1854" s="330">
        <v>1860</v>
      </c>
      <c r="C1854" s="329">
        <v>1860</v>
      </c>
      <c r="D1854" s="329">
        <v>12</v>
      </c>
      <c r="E1854" s="176">
        <f t="shared" si="174"/>
        <v>79709386.100000098</v>
      </c>
      <c r="F1854" s="176">
        <f t="shared" si="175"/>
        <v>4960182</v>
      </c>
      <c r="G1854" s="177">
        <f t="shared" si="176"/>
        <v>2260485.0999999046</v>
      </c>
      <c r="H1854" s="177">
        <f t="shared" si="177"/>
        <v>8837</v>
      </c>
      <c r="I1854" s="354">
        <f t="shared" si="172"/>
        <v>0.97242297606538264</v>
      </c>
      <c r="J1854" s="354">
        <f t="shared" si="173"/>
        <v>0.99822158055745003</v>
      </c>
    </row>
    <row r="1855" spans="1:10" x14ac:dyDescent="0.25">
      <c r="A1855" s="793"/>
      <c r="B1855" s="330">
        <v>1861</v>
      </c>
      <c r="C1855" s="329">
        <v>3722</v>
      </c>
      <c r="D1855" s="329">
        <v>18</v>
      </c>
      <c r="E1855" s="176">
        <f t="shared" si="174"/>
        <v>79713108.100000098</v>
      </c>
      <c r="F1855" s="176">
        <f t="shared" si="175"/>
        <v>4960200</v>
      </c>
      <c r="G1855" s="177">
        <f t="shared" si="176"/>
        <v>2256763.0999999046</v>
      </c>
      <c r="H1855" s="177">
        <f t="shared" si="177"/>
        <v>8819</v>
      </c>
      <c r="I1855" s="354">
        <f t="shared" si="172"/>
        <v>0.97246838299289773</v>
      </c>
      <c r="J1855" s="354">
        <f t="shared" si="173"/>
        <v>0.99822520300284623</v>
      </c>
    </row>
    <row r="1856" spans="1:10" x14ac:dyDescent="0.25">
      <c r="A1856" s="793"/>
      <c r="B1856" s="330">
        <v>1862</v>
      </c>
      <c r="C1856" s="329">
        <v>9309.6</v>
      </c>
      <c r="D1856" s="329">
        <v>48</v>
      </c>
      <c r="E1856" s="176">
        <f t="shared" si="174"/>
        <v>79722417.700000092</v>
      </c>
      <c r="F1856" s="176">
        <f t="shared" si="175"/>
        <v>4960248</v>
      </c>
      <c r="G1856" s="177">
        <f t="shared" si="176"/>
        <v>2247453.4999999106</v>
      </c>
      <c r="H1856" s="177">
        <f t="shared" si="177"/>
        <v>8771</v>
      </c>
      <c r="I1856" s="354">
        <f t="shared" si="172"/>
        <v>0.97258195642986556</v>
      </c>
      <c r="J1856" s="354">
        <f t="shared" si="173"/>
        <v>0.99823486285723606</v>
      </c>
    </row>
    <row r="1857" spans="1:10" x14ac:dyDescent="0.25">
      <c r="A1857" s="793"/>
      <c r="B1857" s="330">
        <v>1863</v>
      </c>
      <c r="C1857" s="329">
        <v>3726.6000000000004</v>
      </c>
      <c r="D1857" s="329">
        <v>18</v>
      </c>
      <c r="E1857" s="176">
        <f t="shared" si="174"/>
        <v>79726144.300000086</v>
      </c>
      <c r="F1857" s="176">
        <f t="shared" si="175"/>
        <v>4960266</v>
      </c>
      <c r="G1857" s="177">
        <f t="shared" si="176"/>
        <v>2243726.8999999166</v>
      </c>
      <c r="H1857" s="177">
        <f t="shared" si="177"/>
        <v>8753</v>
      </c>
      <c r="I1857" s="354">
        <f t="shared" si="172"/>
        <v>0.97262741947556075</v>
      </c>
      <c r="J1857" s="354">
        <f t="shared" si="173"/>
        <v>0.99823848530263215</v>
      </c>
    </row>
    <row r="1858" spans="1:10" x14ac:dyDescent="0.25">
      <c r="A1858" s="793"/>
      <c r="B1858" s="330">
        <v>1864</v>
      </c>
      <c r="C1858" s="329">
        <v>5592.4</v>
      </c>
      <c r="D1858" s="329">
        <v>36</v>
      </c>
      <c r="E1858" s="176">
        <f t="shared" si="174"/>
        <v>79731736.700000092</v>
      </c>
      <c r="F1858" s="176">
        <f t="shared" si="175"/>
        <v>4960302</v>
      </c>
      <c r="G1858" s="177">
        <f t="shared" si="176"/>
        <v>2238134.4999999106</v>
      </c>
      <c r="H1858" s="177">
        <f t="shared" si="177"/>
        <v>8717</v>
      </c>
      <c r="I1858" s="354">
        <f t="shared" si="172"/>
        <v>0.97269564454311463</v>
      </c>
      <c r="J1858" s="354">
        <f t="shared" si="173"/>
        <v>0.99824573019342455</v>
      </c>
    </row>
    <row r="1859" spans="1:10" x14ac:dyDescent="0.25">
      <c r="A1859" s="793"/>
      <c r="B1859" s="330">
        <v>1865</v>
      </c>
      <c r="C1859" s="329">
        <v>5594.1</v>
      </c>
      <c r="D1859" s="329">
        <v>32</v>
      </c>
      <c r="E1859" s="176">
        <f t="shared" si="174"/>
        <v>79737330.800000086</v>
      </c>
      <c r="F1859" s="176">
        <f t="shared" si="175"/>
        <v>4960334</v>
      </c>
      <c r="G1859" s="177">
        <f t="shared" si="176"/>
        <v>2232540.3999999166</v>
      </c>
      <c r="H1859" s="177">
        <f t="shared" si="177"/>
        <v>8685</v>
      </c>
      <c r="I1859" s="354">
        <f t="shared" ref="I1859:I1922" si="178">E1859/$E$2452</f>
        <v>0.97276389034999589</v>
      </c>
      <c r="J1859" s="354">
        <f t="shared" ref="J1859:J1922" si="179">F1859/$F$2452</f>
        <v>0.99825217009635103</v>
      </c>
    </row>
    <row r="1860" spans="1:10" x14ac:dyDescent="0.25">
      <c r="A1860" s="793"/>
      <c r="B1860" s="330">
        <v>1866</v>
      </c>
      <c r="C1860" s="329">
        <v>5597.1</v>
      </c>
      <c r="D1860" s="329">
        <v>24</v>
      </c>
      <c r="E1860" s="176">
        <f t="shared" si="174"/>
        <v>79742927.90000008</v>
      </c>
      <c r="F1860" s="176">
        <f t="shared" si="175"/>
        <v>4960358</v>
      </c>
      <c r="G1860" s="177">
        <f t="shared" si="176"/>
        <v>2226943.2999999225</v>
      </c>
      <c r="H1860" s="177">
        <f t="shared" si="177"/>
        <v>8661</v>
      </c>
      <c r="I1860" s="354">
        <f t="shared" si="178"/>
        <v>0.97283217275569023</v>
      </c>
      <c r="J1860" s="354">
        <f t="shared" si="179"/>
        <v>0.99825700002354589</v>
      </c>
    </row>
    <row r="1861" spans="1:10" x14ac:dyDescent="0.25">
      <c r="A1861" s="793"/>
      <c r="B1861" s="330">
        <v>1867</v>
      </c>
      <c r="C1861" s="329">
        <v>1866.5</v>
      </c>
      <c r="D1861" s="329">
        <v>6</v>
      </c>
      <c r="E1861" s="176">
        <f t="shared" si="174"/>
        <v>79744794.40000008</v>
      </c>
      <c r="F1861" s="176">
        <f t="shared" si="175"/>
        <v>4960364</v>
      </c>
      <c r="G1861" s="177">
        <f t="shared" si="176"/>
        <v>2225076.7999999225</v>
      </c>
      <c r="H1861" s="177">
        <f t="shared" si="177"/>
        <v>8655</v>
      </c>
      <c r="I1861" s="354">
        <f t="shared" si="178"/>
        <v>0.97285494331727185</v>
      </c>
      <c r="J1861" s="354">
        <f t="shared" si="179"/>
        <v>0.99825820750534466</v>
      </c>
    </row>
    <row r="1862" spans="1:10" x14ac:dyDescent="0.25">
      <c r="A1862" s="793"/>
      <c r="B1862" s="330">
        <v>1868</v>
      </c>
      <c r="C1862" s="329">
        <v>5604.1</v>
      </c>
      <c r="D1862" s="329">
        <v>18</v>
      </c>
      <c r="E1862" s="176">
        <f t="shared" si="174"/>
        <v>79750398.500000075</v>
      </c>
      <c r="F1862" s="176">
        <f t="shared" si="175"/>
        <v>4960382</v>
      </c>
      <c r="G1862" s="177">
        <f t="shared" si="176"/>
        <v>2219472.6999999285</v>
      </c>
      <c r="H1862" s="177">
        <f t="shared" si="177"/>
        <v>8637</v>
      </c>
      <c r="I1862" s="354">
        <f t="shared" si="178"/>
        <v>0.97292331112019692</v>
      </c>
      <c r="J1862" s="354">
        <f t="shared" si="179"/>
        <v>0.99826182995074075</v>
      </c>
    </row>
    <row r="1863" spans="1:10" x14ac:dyDescent="0.25">
      <c r="A1863" s="793"/>
      <c r="B1863" s="330">
        <v>1869</v>
      </c>
      <c r="C1863" s="329">
        <v>3737.7</v>
      </c>
      <c r="D1863" s="329">
        <v>18</v>
      </c>
      <c r="E1863" s="176">
        <f t="shared" si="174"/>
        <v>79754136.200000077</v>
      </c>
      <c r="F1863" s="176">
        <f t="shared" si="175"/>
        <v>4960400</v>
      </c>
      <c r="G1863" s="177">
        <f t="shared" si="176"/>
        <v>2215734.9999999255</v>
      </c>
      <c r="H1863" s="177">
        <f t="shared" si="177"/>
        <v>8619</v>
      </c>
      <c r="I1863" s="354">
        <f t="shared" si="178"/>
        <v>0.97296890958150095</v>
      </c>
      <c r="J1863" s="354">
        <f t="shared" si="179"/>
        <v>0.99826545239613695</v>
      </c>
    </row>
    <row r="1864" spans="1:10" x14ac:dyDescent="0.25">
      <c r="A1864" s="793"/>
      <c r="B1864" s="330">
        <v>1870</v>
      </c>
      <c r="C1864" s="329">
        <v>1869.6</v>
      </c>
      <c r="D1864" s="329">
        <v>6</v>
      </c>
      <c r="E1864" s="176">
        <f t="shared" si="174"/>
        <v>79756005.800000072</v>
      </c>
      <c r="F1864" s="176">
        <f t="shared" si="175"/>
        <v>4960406</v>
      </c>
      <c r="G1864" s="177">
        <f t="shared" si="176"/>
        <v>2213865.3999999315</v>
      </c>
      <c r="H1864" s="177">
        <f t="shared" si="177"/>
        <v>8613</v>
      </c>
      <c r="I1864" s="354">
        <f t="shared" si="178"/>
        <v>0.97299171796185602</v>
      </c>
      <c r="J1864" s="354">
        <f t="shared" si="179"/>
        <v>0.99826665987793561</v>
      </c>
    </row>
    <row r="1865" spans="1:10" x14ac:dyDescent="0.25">
      <c r="A1865" s="793"/>
      <c r="B1865" s="330">
        <v>1871</v>
      </c>
      <c r="C1865" s="329">
        <v>7483.2</v>
      </c>
      <c r="D1865" s="329">
        <v>45</v>
      </c>
      <c r="E1865" s="176">
        <f t="shared" si="174"/>
        <v>79763489.000000075</v>
      </c>
      <c r="F1865" s="176">
        <f t="shared" si="175"/>
        <v>4960451</v>
      </c>
      <c r="G1865" s="177">
        <f t="shared" si="176"/>
        <v>2206382.1999999285</v>
      </c>
      <c r="H1865" s="177">
        <f t="shared" si="177"/>
        <v>8568</v>
      </c>
      <c r="I1865" s="354">
        <f t="shared" si="178"/>
        <v>0.97308301004137809</v>
      </c>
      <c r="J1865" s="354">
        <f t="shared" si="179"/>
        <v>0.99827571599142606</v>
      </c>
    </row>
    <row r="1866" spans="1:10" x14ac:dyDescent="0.25">
      <c r="A1866" s="793"/>
      <c r="B1866" s="330">
        <v>1872</v>
      </c>
      <c r="C1866" s="329">
        <v>3744.1000000000004</v>
      </c>
      <c r="D1866" s="329">
        <v>18</v>
      </c>
      <c r="E1866" s="176">
        <f t="shared" si="174"/>
        <v>79767233.100000069</v>
      </c>
      <c r="F1866" s="176">
        <f t="shared" si="175"/>
        <v>4960469</v>
      </c>
      <c r="G1866" s="177">
        <f t="shared" si="176"/>
        <v>2202638.0999999344</v>
      </c>
      <c r="H1866" s="177">
        <f t="shared" si="177"/>
        <v>8550</v>
      </c>
      <c r="I1866" s="354">
        <f t="shared" si="178"/>
        <v>0.97312868658015006</v>
      </c>
      <c r="J1866" s="354">
        <f t="shared" si="179"/>
        <v>0.99827933843682226</v>
      </c>
    </row>
    <row r="1867" spans="1:10" x14ac:dyDescent="0.25">
      <c r="A1867" s="793"/>
      <c r="B1867" s="330">
        <v>1873</v>
      </c>
      <c r="C1867" s="329">
        <v>1873.1</v>
      </c>
      <c r="D1867" s="329">
        <v>6</v>
      </c>
      <c r="E1867" s="176">
        <f t="shared" si="174"/>
        <v>79769106.200000063</v>
      </c>
      <c r="F1867" s="176">
        <f t="shared" si="175"/>
        <v>4960475</v>
      </c>
      <c r="G1867" s="177">
        <f t="shared" si="176"/>
        <v>2200764.9999999404</v>
      </c>
      <c r="H1867" s="177">
        <f t="shared" si="177"/>
        <v>8544</v>
      </c>
      <c r="I1867" s="354">
        <f t="shared" si="178"/>
        <v>0.97315153765912055</v>
      </c>
      <c r="J1867" s="354">
        <f t="shared" si="179"/>
        <v>0.99828054591862092</v>
      </c>
    </row>
    <row r="1868" spans="1:10" x14ac:dyDescent="0.25">
      <c r="A1868" s="793"/>
      <c r="B1868" s="330">
        <v>1874</v>
      </c>
      <c r="C1868" s="329">
        <v>13119.800000000001</v>
      </c>
      <c r="D1868" s="329">
        <v>66</v>
      </c>
      <c r="E1868" s="176">
        <f t="shared" si="174"/>
        <v>79782226.00000006</v>
      </c>
      <c r="F1868" s="176">
        <f t="shared" si="175"/>
        <v>4960541</v>
      </c>
      <c r="G1868" s="177">
        <f t="shared" si="176"/>
        <v>2187645.1999999434</v>
      </c>
      <c r="H1868" s="177">
        <f t="shared" si="177"/>
        <v>8478</v>
      </c>
      <c r="I1868" s="354">
        <f t="shared" si="178"/>
        <v>0.97331159402871015</v>
      </c>
      <c r="J1868" s="354">
        <f t="shared" si="179"/>
        <v>0.99829382821840684</v>
      </c>
    </row>
    <row r="1869" spans="1:10" x14ac:dyDescent="0.25">
      <c r="A1869" s="793"/>
      <c r="B1869" s="330">
        <v>1875</v>
      </c>
      <c r="C1869" s="329">
        <v>5624.7</v>
      </c>
      <c r="D1869" s="329">
        <v>28</v>
      </c>
      <c r="E1869" s="176">
        <f t="shared" si="174"/>
        <v>79787850.700000063</v>
      </c>
      <c r="F1869" s="176">
        <f t="shared" si="175"/>
        <v>4960569</v>
      </c>
      <c r="G1869" s="177">
        <f t="shared" si="176"/>
        <v>2182020.4999999404</v>
      </c>
      <c r="H1869" s="177">
        <f t="shared" si="177"/>
        <v>8450</v>
      </c>
      <c r="I1869" s="354">
        <f t="shared" si="178"/>
        <v>0.97338021314348555</v>
      </c>
      <c r="J1869" s="354">
        <f t="shared" si="179"/>
        <v>0.99829946313346762</v>
      </c>
    </row>
    <row r="1870" spans="1:10" x14ac:dyDescent="0.25">
      <c r="A1870" s="793"/>
      <c r="B1870" s="330">
        <v>1876</v>
      </c>
      <c r="C1870" s="329">
        <v>5627.8</v>
      </c>
      <c r="D1870" s="329">
        <v>34</v>
      </c>
      <c r="E1870" s="176">
        <f t="shared" si="174"/>
        <v>79793478.50000006</v>
      </c>
      <c r="F1870" s="176">
        <f t="shared" si="175"/>
        <v>4960603</v>
      </c>
      <c r="G1870" s="177">
        <f t="shared" si="176"/>
        <v>2176392.6999999434</v>
      </c>
      <c r="H1870" s="177">
        <f t="shared" si="177"/>
        <v>8416</v>
      </c>
      <c r="I1870" s="354">
        <f t="shared" si="178"/>
        <v>0.97344887007703451</v>
      </c>
      <c r="J1870" s="354">
        <f t="shared" si="179"/>
        <v>0.99830630553032706</v>
      </c>
    </row>
    <row r="1871" spans="1:10" x14ac:dyDescent="0.25">
      <c r="A1871" s="793"/>
      <c r="B1871" s="330">
        <v>1877</v>
      </c>
      <c r="C1871" s="329">
        <v>1877.1</v>
      </c>
      <c r="D1871" s="329">
        <v>6</v>
      </c>
      <c r="E1871" s="176">
        <f t="shared" si="174"/>
        <v>79795355.600000054</v>
      </c>
      <c r="F1871" s="176">
        <f t="shared" si="175"/>
        <v>4960609</v>
      </c>
      <c r="G1871" s="177">
        <f t="shared" si="176"/>
        <v>2174515.5999999493</v>
      </c>
      <c r="H1871" s="177">
        <f t="shared" si="177"/>
        <v>8410</v>
      </c>
      <c r="I1871" s="354">
        <f t="shared" si="178"/>
        <v>0.97347176995442264</v>
      </c>
      <c r="J1871" s="354">
        <f t="shared" si="179"/>
        <v>0.99830751301212572</v>
      </c>
    </row>
    <row r="1872" spans="1:10" x14ac:dyDescent="0.25">
      <c r="A1872" s="793"/>
      <c r="B1872" s="330">
        <v>1878</v>
      </c>
      <c r="C1872" s="329">
        <v>9389.6</v>
      </c>
      <c r="D1872" s="329">
        <v>54</v>
      </c>
      <c r="E1872" s="176">
        <f t="shared" si="174"/>
        <v>79804745.200000048</v>
      </c>
      <c r="F1872" s="176">
        <f t="shared" si="175"/>
        <v>4960663</v>
      </c>
      <c r="G1872" s="177">
        <f t="shared" si="176"/>
        <v>2165125.9999999553</v>
      </c>
      <c r="H1872" s="177">
        <f t="shared" si="177"/>
        <v>8356</v>
      </c>
      <c r="I1872" s="354">
        <f t="shared" si="178"/>
        <v>0.97358631935974116</v>
      </c>
      <c r="J1872" s="354">
        <f t="shared" si="179"/>
        <v>0.99831838034831422</v>
      </c>
    </row>
    <row r="1873" spans="1:10" x14ac:dyDescent="0.25">
      <c r="A1873" s="793"/>
      <c r="B1873" s="330">
        <v>1879</v>
      </c>
      <c r="C1873" s="329">
        <v>1879.4</v>
      </c>
      <c r="D1873" s="329">
        <v>12</v>
      </c>
      <c r="E1873" s="176">
        <f t="shared" si="174"/>
        <v>79806624.600000054</v>
      </c>
      <c r="F1873" s="176">
        <f t="shared" si="175"/>
        <v>4960675</v>
      </c>
      <c r="G1873" s="177">
        <f t="shared" si="176"/>
        <v>2163246.5999999493</v>
      </c>
      <c r="H1873" s="177">
        <f t="shared" si="177"/>
        <v>8344</v>
      </c>
      <c r="I1873" s="354">
        <f t="shared" si="178"/>
        <v>0.97360924729621934</v>
      </c>
      <c r="J1873" s="354">
        <f t="shared" si="179"/>
        <v>0.99832079531191165</v>
      </c>
    </row>
    <row r="1874" spans="1:10" x14ac:dyDescent="0.25">
      <c r="A1874" s="793"/>
      <c r="B1874" s="330">
        <v>1880</v>
      </c>
      <c r="C1874" s="329">
        <v>3760.6000000000004</v>
      </c>
      <c r="D1874" s="329">
        <v>24</v>
      </c>
      <c r="E1874" s="176">
        <f t="shared" si="174"/>
        <v>79810385.200000048</v>
      </c>
      <c r="F1874" s="176">
        <f t="shared" si="175"/>
        <v>4960699</v>
      </c>
      <c r="G1874" s="177">
        <f t="shared" si="176"/>
        <v>2159485.9999999553</v>
      </c>
      <c r="H1874" s="177">
        <f t="shared" si="177"/>
        <v>8320</v>
      </c>
      <c r="I1874" s="354">
        <f t="shared" si="178"/>
        <v>0.97365512512846364</v>
      </c>
      <c r="J1874" s="354">
        <f t="shared" si="179"/>
        <v>0.99832562523910651</v>
      </c>
    </row>
    <row r="1875" spans="1:10" x14ac:dyDescent="0.25">
      <c r="A1875" s="793"/>
      <c r="B1875" s="330">
        <v>1881</v>
      </c>
      <c r="C1875" s="329">
        <v>3762.3</v>
      </c>
      <c r="D1875" s="329">
        <v>18</v>
      </c>
      <c r="E1875" s="176">
        <f t="shared" si="174"/>
        <v>79814147.500000045</v>
      </c>
      <c r="F1875" s="176">
        <f t="shared" si="175"/>
        <v>4960717</v>
      </c>
      <c r="G1875" s="177">
        <f t="shared" si="176"/>
        <v>2155723.6999999583</v>
      </c>
      <c r="H1875" s="177">
        <f t="shared" si="177"/>
        <v>8302</v>
      </c>
      <c r="I1875" s="354">
        <f t="shared" si="178"/>
        <v>0.97370102370003531</v>
      </c>
      <c r="J1875" s="354">
        <f t="shared" si="179"/>
        <v>0.99832924768450271</v>
      </c>
    </row>
    <row r="1876" spans="1:10" x14ac:dyDescent="0.25">
      <c r="A1876" s="793"/>
      <c r="B1876" s="330">
        <v>1882</v>
      </c>
      <c r="C1876" s="329">
        <v>5645.1</v>
      </c>
      <c r="D1876" s="329">
        <v>30</v>
      </c>
      <c r="E1876" s="176">
        <f t="shared" si="174"/>
        <v>79819792.600000039</v>
      </c>
      <c r="F1876" s="176">
        <f t="shared" si="175"/>
        <v>4960747</v>
      </c>
      <c r="G1876" s="177">
        <f t="shared" si="176"/>
        <v>2150078.5999999642</v>
      </c>
      <c r="H1876" s="177">
        <f t="shared" si="177"/>
        <v>8272</v>
      </c>
      <c r="I1876" s="354">
        <f t="shared" si="178"/>
        <v>0.97376989168674011</v>
      </c>
      <c r="J1876" s="354">
        <f t="shared" si="179"/>
        <v>0.99833528509349634</v>
      </c>
    </row>
    <row r="1877" spans="1:10" x14ac:dyDescent="0.25">
      <c r="A1877" s="793"/>
      <c r="B1877" s="330">
        <v>1883</v>
      </c>
      <c r="C1877" s="329">
        <v>5650</v>
      </c>
      <c r="D1877" s="329">
        <v>24</v>
      </c>
      <c r="E1877" s="176">
        <f t="shared" si="174"/>
        <v>79825442.600000039</v>
      </c>
      <c r="F1877" s="176">
        <f t="shared" si="175"/>
        <v>4960771</v>
      </c>
      <c r="G1877" s="177">
        <f t="shared" si="176"/>
        <v>2144428.5999999642</v>
      </c>
      <c r="H1877" s="177">
        <f t="shared" si="177"/>
        <v>8248</v>
      </c>
      <c r="I1877" s="354">
        <f t="shared" si="178"/>
        <v>0.97383881945150641</v>
      </c>
      <c r="J1877" s="354">
        <f t="shared" si="179"/>
        <v>0.9983401150206912</v>
      </c>
    </row>
    <row r="1878" spans="1:10" x14ac:dyDescent="0.25">
      <c r="A1878" s="793"/>
      <c r="B1878" s="330">
        <v>1884</v>
      </c>
      <c r="C1878" s="329">
        <v>1883.6</v>
      </c>
      <c r="D1878" s="329">
        <v>12</v>
      </c>
      <c r="E1878" s="176">
        <f t="shared" si="174"/>
        <v>79827326.200000033</v>
      </c>
      <c r="F1878" s="176">
        <f t="shared" si="175"/>
        <v>4960783</v>
      </c>
      <c r="G1878" s="177">
        <f t="shared" si="176"/>
        <v>2142544.9999999702</v>
      </c>
      <c r="H1878" s="177">
        <f t="shared" si="177"/>
        <v>8236</v>
      </c>
      <c r="I1878" s="354">
        <f t="shared" si="178"/>
        <v>0.97386179862632294</v>
      </c>
      <c r="J1878" s="354">
        <f t="shared" si="179"/>
        <v>0.99834252998428863</v>
      </c>
    </row>
    <row r="1879" spans="1:10" x14ac:dyDescent="0.25">
      <c r="A1879" s="793"/>
      <c r="B1879" s="330">
        <v>1885</v>
      </c>
      <c r="C1879" s="329">
        <v>1885.3</v>
      </c>
      <c r="D1879" s="329">
        <v>6</v>
      </c>
      <c r="E1879" s="176">
        <f t="shared" si="174"/>
        <v>79829211.50000003</v>
      </c>
      <c r="F1879" s="176">
        <f t="shared" si="175"/>
        <v>4960789</v>
      </c>
      <c r="G1879" s="177">
        <f t="shared" si="176"/>
        <v>2140659.6999999732</v>
      </c>
      <c r="H1879" s="177">
        <f t="shared" si="177"/>
        <v>8230</v>
      </c>
      <c r="I1879" s="354">
        <f t="shared" si="178"/>
        <v>0.97388479854046694</v>
      </c>
      <c r="J1879" s="354">
        <f t="shared" si="179"/>
        <v>0.9983437374660874</v>
      </c>
    </row>
    <row r="1880" spans="1:10" x14ac:dyDescent="0.25">
      <c r="A1880" s="793"/>
      <c r="B1880" s="330">
        <v>1886</v>
      </c>
      <c r="C1880" s="329">
        <v>3772.6000000000004</v>
      </c>
      <c r="D1880" s="329">
        <v>18</v>
      </c>
      <c r="E1880" s="176">
        <f t="shared" si="174"/>
        <v>79832984.100000024</v>
      </c>
      <c r="F1880" s="176">
        <f t="shared" si="175"/>
        <v>4960807</v>
      </c>
      <c r="G1880" s="177">
        <f t="shared" si="176"/>
        <v>2136887.0999999791</v>
      </c>
      <c r="H1880" s="177">
        <f t="shared" si="177"/>
        <v>8212</v>
      </c>
      <c r="I1880" s="354">
        <f t="shared" si="178"/>
        <v>0.97393082276796383</v>
      </c>
      <c r="J1880" s="354">
        <f t="shared" si="179"/>
        <v>0.99834735991148349</v>
      </c>
    </row>
    <row r="1881" spans="1:10" x14ac:dyDescent="0.25">
      <c r="A1881" s="793"/>
      <c r="B1881" s="330">
        <v>1887</v>
      </c>
      <c r="C1881" s="329">
        <v>5660.9</v>
      </c>
      <c r="D1881" s="329">
        <v>29</v>
      </c>
      <c r="E1881" s="176">
        <f t="shared" ref="E1881:E1944" si="180">E1880+C1881</f>
        <v>79838645.00000003</v>
      </c>
      <c r="F1881" s="176">
        <f t="shared" ref="F1881:F1944" si="181">F1880+D1881</f>
        <v>4960836</v>
      </c>
      <c r="G1881" s="177">
        <f t="shared" ref="G1881:G1944" si="182">$E$2452-E1881</f>
        <v>2131226.1999999732</v>
      </c>
      <c r="H1881" s="177">
        <f t="shared" ref="H1881:H1944" si="183">$F$2452-F1881</f>
        <v>8183</v>
      </c>
      <c r="I1881" s="354">
        <f t="shared" si="178"/>
        <v>0.97399988350841804</v>
      </c>
      <c r="J1881" s="354">
        <f t="shared" si="179"/>
        <v>0.9983531960735107</v>
      </c>
    </row>
    <row r="1882" spans="1:10" x14ac:dyDescent="0.25">
      <c r="A1882" s="793"/>
      <c r="B1882" s="330">
        <v>1888</v>
      </c>
      <c r="C1882" s="329">
        <v>13216.1</v>
      </c>
      <c r="D1882" s="329">
        <v>88</v>
      </c>
      <c r="E1882" s="176">
        <f t="shared" si="180"/>
        <v>79851861.100000024</v>
      </c>
      <c r="F1882" s="176">
        <f t="shared" si="181"/>
        <v>4960924</v>
      </c>
      <c r="G1882" s="177">
        <f t="shared" si="182"/>
        <v>2118010.0999999791</v>
      </c>
      <c r="H1882" s="177">
        <f t="shared" si="183"/>
        <v>8095</v>
      </c>
      <c r="I1882" s="354">
        <f t="shared" si="178"/>
        <v>0.97416111469990962</v>
      </c>
      <c r="J1882" s="354">
        <f t="shared" si="179"/>
        <v>0.99837090580655863</v>
      </c>
    </row>
    <row r="1883" spans="1:10" x14ac:dyDescent="0.25">
      <c r="A1883" s="793"/>
      <c r="B1883" s="330">
        <v>1889</v>
      </c>
      <c r="C1883" s="329">
        <v>3777.8</v>
      </c>
      <c r="D1883" s="329">
        <v>16</v>
      </c>
      <c r="E1883" s="176">
        <f t="shared" si="180"/>
        <v>79855638.900000021</v>
      </c>
      <c r="F1883" s="176">
        <f t="shared" si="181"/>
        <v>4960940</v>
      </c>
      <c r="G1883" s="177">
        <f t="shared" si="182"/>
        <v>2114232.2999999821</v>
      </c>
      <c r="H1883" s="177">
        <f t="shared" si="183"/>
        <v>8079</v>
      </c>
      <c r="I1883" s="354">
        <f t="shared" si="178"/>
        <v>0.9742072023653493</v>
      </c>
      <c r="J1883" s="354">
        <f t="shared" si="179"/>
        <v>0.99837412575802187</v>
      </c>
    </row>
    <row r="1884" spans="1:10" x14ac:dyDescent="0.25">
      <c r="A1884" s="793"/>
      <c r="B1884" s="330">
        <v>1890</v>
      </c>
      <c r="C1884" s="329">
        <v>3780.1</v>
      </c>
      <c r="D1884" s="329">
        <v>18</v>
      </c>
      <c r="E1884" s="176">
        <f t="shared" si="180"/>
        <v>79859419.000000015</v>
      </c>
      <c r="F1884" s="176">
        <f t="shared" si="181"/>
        <v>4960958</v>
      </c>
      <c r="G1884" s="177">
        <f t="shared" si="182"/>
        <v>2110452.1999999881</v>
      </c>
      <c r="H1884" s="177">
        <f t="shared" si="183"/>
        <v>8061</v>
      </c>
      <c r="I1884" s="354">
        <f t="shared" si="178"/>
        <v>0.97425331808987903</v>
      </c>
      <c r="J1884" s="354">
        <f t="shared" si="179"/>
        <v>0.99837774820341807</v>
      </c>
    </row>
    <row r="1885" spans="1:10" x14ac:dyDescent="0.25">
      <c r="A1885" s="793"/>
      <c r="B1885" s="330">
        <v>1891</v>
      </c>
      <c r="C1885" s="329">
        <v>1891.2</v>
      </c>
      <c r="D1885" s="329">
        <v>6</v>
      </c>
      <c r="E1885" s="176">
        <f t="shared" si="180"/>
        <v>79861310.200000018</v>
      </c>
      <c r="F1885" s="176">
        <f t="shared" si="181"/>
        <v>4960964</v>
      </c>
      <c r="G1885" s="177">
        <f t="shared" si="182"/>
        <v>2108560.9999999851</v>
      </c>
      <c r="H1885" s="177">
        <f t="shared" si="183"/>
        <v>8055</v>
      </c>
      <c r="I1885" s="354">
        <f t="shared" si="178"/>
        <v>0.97427638998168897</v>
      </c>
      <c r="J1885" s="354">
        <f t="shared" si="179"/>
        <v>0.99837895568521673</v>
      </c>
    </row>
    <row r="1886" spans="1:10" x14ac:dyDescent="0.25">
      <c r="A1886" s="793"/>
      <c r="B1886" s="330">
        <v>1893</v>
      </c>
      <c r="C1886" s="329">
        <v>5678.7</v>
      </c>
      <c r="D1886" s="329">
        <v>36</v>
      </c>
      <c r="E1886" s="176">
        <f t="shared" si="180"/>
        <v>79866988.900000021</v>
      </c>
      <c r="F1886" s="176">
        <f t="shared" si="181"/>
        <v>4961000</v>
      </c>
      <c r="G1886" s="177">
        <f t="shared" si="182"/>
        <v>2102882.2999999821</v>
      </c>
      <c r="H1886" s="177">
        <f t="shared" si="183"/>
        <v>8019</v>
      </c>
      <c r="I1886" s="354">
        <f t="shared" si="178"/>
        <v>0.97434566787510113</v>
      </c>
      <c r="J1886" s="354">
        <f t="shared" si="179"/>
        <v>0.99838620057600902</v>
      </c>
    </row>
    <row r="1887" spans="1:10" x14ac:dyDescent="0.25">
      <c r="A1887" s="793"/>
      <c r="B1887" s="330">
        <v>1894</v>
      </c>
      <c r="C1887" s="329">
        <v>7575.5</v>
      </c>
      <c r="D1887" s="329">
        <v>36</v>
      </c>
      <c r="E1887" s="176">
        <f t="shared" si="180"/>
        <v>79874564.400000021</v>
      </c>
      <c r="F1887" s="176">
        <f t="shared" si="181"/>
        <v>4961036</v>
      </c>
      <c r="G1887" s="177">
        <f t="shared" si="182"/>
        <v>2095306.7999999821</v>
      </c>
      <c r="H1887" s="177">
        <f t="shared" si="183"/>
        <v>7983</v>
      </c>
      <c r="I1887" s="354">
        <f t="shared" si="178"/>
        <v>0.97443808597810777</v>
      </c>
      <c r="J1887" s="354">
        <f t="shared" si="179"/>
        <v>0.99839344546680142</v>
      </c>
    </row>
    <row r="1888" spans="1:10" x14ac:dyDescent="0.25">
      <c r="A1888" s="793"/>
      <c r="B1888" s="330">
        <v>1895</v>
      </c>
      <c r="C1888" s="329">
        <v>5685.3</v>
      </c>
      <c r="D1888" s="329">
        <v>24</v>
      </c>
      <c r="E1888" s="176">
        <f t="shared" si="180"/>
        <v>79880249.700000018</v>
      </c>
      <c r="F1888" s="176">
        <f t="shared" si="181"/>
        <v>4961060</v>
      </c>
      <c r="G1888" s="177">
        <f t="shared" si="182"/>
        <v>2089621.4999999851</v>
      </c>
      <c r="H1888" s="177">
        <f t="shared" si="183"/>
        <v>7959</v>
      </c>
      <c r="I1888" s="354">
        <f t="shared" si="178"/>
        <v>0.97450744438890879</v>
      </c>
      <c r="J1888" s="354">
        <f t="shared" si="179"/>
        <v>0.99839827539399628</v>
      </c>
    </row>
    <row r="1889" spans="1:10" x14ac:dyDescent="0.25">
      <c r="A1889" s="793"/>
      <c r="B1889" s="330">
        <v>1896</v>
      </c>
      <c r="C1889" s="329">
        <v>3792.1</v>
      </c>
      <c r="D1889" s="329">
        <v>24</v>
      </c>
      <c r="E1889" s="176">
        <f t="shared" si="180"/>
        <v>79884041.800000012</v>
      </c>
      <c r="F1889" s="176">
        <f t="shared" si="181"/>
        <v>4961084</v>
      </c>
      <c r="G1889" s="177">
        <f t="shared" si="182"/>
        <v>2085829.3999999911</v>
      </c>
      <c r="H1889" s="177">
        <f t="shared" si="183"/>
        <v>7935</v>
      </c>
      <c r="I1889" s="354">
        <f t="shared" si="178"/>
        <v>0.97455370650869111</v>
      </c>
      <c r="J1889" s="354">
        <f t="shared" si="179"/>
        <v>0.99840310532119114</v>
      </c>
    </row>
    <row r="1890" spans="1:10" x14ac:dyDescent="0.25">
      <c r="A1890" s="793"/>
      <c r="B1890" s="330">
        <v>1897</v>
      </c>
      <c r="C1890" s="329">
        <v>3793.9</v>
      </c>
      <c r="D1890" s="329">
        <v>18</v>
      </c>
      <c r="E1890" s="176">
        <f t="shared" si="180"/>
        <v>79887835.700000018</v>
      </c>
      <c r="F1890" s="176">
        <f t="shared" si="181"/>
        <v>4961102</v>
      </c>
      <c r="G1890" s="177">
        <f t="shared" si="182"/>
        <v>2082035.4999999851</v>
      </c>
      <c r="H1890" s="177">
        <f t="shared" si="183"/>
        <v>7917</v>
      </c>
      <c r="I1890" s="354">
        <f t="shared" si="178"/>
        <v>0.97459999058776137</v>
      </c>
      <c r="J1890" s="354">
        <f t="shared" si="179"/>
        <v>0.99840672776658734</v>
      </c>
    </row>
    <row r="1891" spans="1:10" x14ac:dyDescent="0.25">
      <c r="A1891" s="793"/>
      <c r="B1891" s="330">
        <v>1898</v>
      </c>
      <c r="C1891" s="329">
        <v>9489.8000000000011</v>
      </c>
      <c r="D1891" s="329">
        <v>48</v>
      </c>
      <c r="E1891" s="176">
        <f t="shared" si="180"/>
        <v>79897325.500000015</v>
      </c>
      <c r="F1891" s="176">
        <f t="shared" si="181"/>
        <v>4961150</v>
      </c>
      <c r="G1891" s="177">
        <f t="shared" si="182"/>
        <v>2072545.6999999881</v>
      </c>
      <c r="H1891" s="177">
        <f t="shared" si="183"/>
        <v>7869</v>
      </c>
      <c r="I1891" s="354">
        <f t="shared" si="178"/>
        <v>0.97471576239343916</v>
      </c>
      <c r="J1891" s="354">
        <f t="shared" si="179"/>
        <v>0.99841638762097706</v>
      </c>
    </row>
    <row r="1892" spans="1:10" x14ac:dyDescent="0.25">
      <c r="A1892" s="793"/>
      <c r="B1892" s="330">
        <v>1899</v>
      </c>
      <c r="C1892" s="329">
        <v>5698</v>
      </c>
      <c r="D1892" s="329">
        <v>30</v>
      </c>
      <c r="E1892" s="176">
        <f t="shared" si="180"/>
        <v>79903023.500000015</v>
      </c>
      <c r="F1892" s="176">
        <f t="shared" si="181"/>
        <v>4961180</v>
      </c>
      <c r="G1892" s="177">
        <f t="shared" si="182"/>
        <v>2066847.6999999881</v>
      </c>
      <c r="H1892" s="177">
        <f t="shared" si="183"/>
        <v>7839</v>
      </c>
      <c r="I1892" s="354">
        <f t="shared" si="178"/>
        <v>0.97478527573921592</v>
      </c>
      <c r="J1892" s="354">
        <f t="shared" si="179"/>
        <v>0.99842242502997069</v>
      </c>
    </row>
    <row r="1893" spans="1:10" x14ac:dyDescent="0.25">
      <c r="A1893" s="793"/>
      <c r="B1893" s="330">
        <v>1900</v>
      </c>
      <c r="C1893" s="329">
        <v>1900</v>
      </c>
      <c r="D1893" s="329">
        <v>12</v>
      </c>
      <c r="E1893" s="176">
        <f t="shared" si="180"/>
        <v>79904923.500000015</v>
      </c>
      <c r="F1893" s="176">
        <f t="shared" si="181"/>
        <v>4961192</v>
      </c>
      <c r="G1893" s="177">
        <f t="shared" si="182"/>
        <v>2064947.6999999881</v>
      </c>
      <c r="H1893" s="177">
        <f t="shared" si="183"/>
        <v>7827</v>
      </c>
      <c r="I1893" s="354">
        <f t="shared" si="178"/>
        <v>0.97480845498754443</v>
      </c>
      <c r="J1893" s="354">
        <f t="shared" si="179"/>
        <v>0.99842483999356813</v>
      </c>
    </row>
    <row r="1894" spans="1:10" x14ac:dyDescent="0.25">
      <c r="A1894" s="793"/>
      <c r="B1894" s="330">
        <v>1901</v>
      </c>
      <c r="C1894" s="329">
        <v>1900.8</v>
      </c>
      <c r="D1894" s="329">
        <v>6</v>
      </c>
      <c r="E1894" s="176">
        <f t="shared" si="180"/>
        <v>79906824.300000012</v>
      </c>
      <c r="F1894" s="176">
        <f t="shared" si="181"/>
        <v>4961198</v>
      </c>
      <c r="G1894" s="177">
        <f t="shared" si="182"/>
        <v>2063046.8999999911</v>
      </c>
      <c r="H1894" s="177">
        <f t="shared" si="183"/>
        <v>7821</v>
      </c>
      <c r="I1894" s="354">
        <f t="shared" si="178"/>
        <v>0.97483164399555633</v>
      </c>
      <c r="J1894" s="354">
        <f t="shared" si="179"/>
        <v>0.9984260474753669</v>
      </c>
    </row>
    <row r="1895" spans="1:10" x14ac:dyDescent="0.25">
      <c r="A1895" s="793"/>
      <c r="B1895" s="330">
        <v>1902</v>
      </c>
      <c r="C1895" s="329">
        <v>3804.4</v>
      </c>
      <c r="D1895" s="329">
        <v>23</v>
      </c>
      <c r="E1895" s="176">
        <f t="shared" si="180"/>
        <v>79910628.700000018</v>
      </c>
      <c r="F1895" s="176">
        <f t="shared" si="181"/>
        <v>4961221</v>
      </c>
      <c r="G1895" s="177">
        <f t="shared" si="182"/>
        <v>2059242.4999999851</v>
      </c>
      <c r="H1895" s="177">
        <f t="shared" si="183"/>
        <v>7798</v>
      </c>
      <c r="I1895" s="354">
        <f t="shared" si="178"/>
        <v>0.97487805617047274</v>
      </c>
      <c r="J1895" s="354">
        <f t="shared" si="179"/>
        <v>0.99843067615559533</v>
      </c>
    </row>
    <row r="1896" spans="1:10" x14ac:dyDescent="0.25">
      <c r="A1896" s="793"/>
      <c r="B1896" s="330">
        <v>1903</v>
      </c>
      <c r="C1896" s="329">
        <v>3806.5</v>
      </c>
      <c r="D1896" s="329">
        <v>18</v>
      </c>
      <c r="E1896" s="176">
        <f t="shared" si="180"/>
        <v>79914435.200000018</v>
      </c>
      <c r="F1896" s="176">
        <f t="shared" si="181"/>
        <v>4961239</v>
      </c>
      <c r="G1896" s="177">
        <f t="shared" si="182"/>
        <v>2055435.9999999851</v>
      </c>
      <c r="H1896" s="177">
        <f t="shared" si="183"/>
        <v>7780</v>
      </c>
      <c r="I1896" s="354">
        <f t="shared" si="178"/>
        <v>0.97492449396455827</v>
      </c>
      <c r="J1896" s="354">
        <f t="shared" si="179"/>
        <v>0.99843429860099142</v>
      </c>
    </row>
    <row r="1897" spans="1:10" x14ac:dyDescent="0.25">
      <c r="A1897" s="793"/>
      <c r="B1897" s="330">
        <v>1904</v>
      </c>
      <c r="C1897" s="329">
        <v>7616.2000000000007</v>
      </c>
      <c r="D1897" s="329">
        <v>33</v>
      </c>
      <c r="E1897" s="176">
        <f t="shared" si="180"/>
        <v>79922051.400000021</v>
      </c>
      <c r="F1897" s="176">
        <f t="shared" si="181"/>
        <v>4961272</v>
      </c>
      <c r="G1897" s="177">
        <f t="shared" si="182"/>
        <v>2047819.7999999821</v>
      </c>
      <c r="H1897" s="177">
        <f t="shared" si="183"/>
        <v>7747</v>
      </c>
      <c r="I1897" s="354">
        <f t="shared" si="178"/>
        <v>0.97501740859146324</v>
      </c>
      <c r="J1897" s="354">
        <f t="shared" si="179"/>
        <v>0.99844093975088444</v>
      </c>
    </row>
    <row r="1898" spans="1:10" x14ac:dyDescent="0.25">
      <c r="A1898" s="793"/>
      <c r="B1898" s="330">
        <v>1905</v>
      </c>
      <c r="C1898" s="329">
        <v>5714.9</v>
      </c>
      <c r="D1898" s="329">
        <v>24</v>
      </c>
      <c r="E1898" s="176">
        <f t="shared" si="180"/>
        <v>79927766.300000027</v>
      </c>
      <c r="F1898" s="176">
        <f t="shared" si="181"/>
        <v>4961296</v>
      </c>
      <c r="G1898" s="177">
        <f t="shared" si="182"/>
        <v>2042104.8999999762</v>
      </c>
      <c r="H1898" s="177">
        <f t="shared" si="183"/>
        <v>7723</v>
      </c>
      <c r="I1898" s="354">
        <f t="shared" si="178"/>
        <v>0.9750871281105542</v>
      </c>
      <c r="J1898" s="354">
        <f t="shared" si="179"/>
        <v>0.9984457696780793</v>
      </c>
    </row>
    <row r="1899" spans="1:10" x14ac:dyDescent="0.25">
      <c r="A1899" s="793"/>
      <c r="B1899" s="330">
        <v>1906</v>
      </c>
      <c r="C1899" s="329">
        <v>1906.3</v>
      </c>
      <c r="D1899" s="329">
        <v>12</v>
      </c>
      <c r="E1899" s="176">
        <f t="shared" si="180"/>
        <v>79929672.600000024</v>
      </c>
      <c r="F1899" s="176">
        <f t="shared" si="181"/>
        <v>4961308</v>
      </c>
      <c r="G1899" s="177">
        <f t="shared" si="182"/>
        <v>2040198.5999999791</v>
      </c>
      <c r="H1899" s="177">
        <f t="shared" si="183"/>
        <v>7711</v>
      </c>
      <c r="I1899" s="354">
        <f t="shared" si="178"/>
        <v>0.97511038421639029</v>
      </c>
      <c r="J1899" s="354">
        <f t="shared" si="179"/>
        <v>0.99844818464167673</v>
      </c>
    </row>
    <row r="1900" spans="1:10" x14ac:dyDescent="0.25">
      <c r="A1900" s="793"/>
      <c r="B1900" s="330">
        <v>1910</v>
      </c>
      <c r="C1900" s="329">
        <v>5730.1</v>
      </c>
      <c r="D1900" s="329">
        <v>30</v>
      </c>
      <c r="E1900" s="176">
        <f t="shared" si="180"/>
        <v>79935402.700000018</v>
      </c>
      <c r="F1900" s="176">
        <f t="shared" si="181"/>
        <v>4961338</v>
      </c>
      <c r="G1900" s="177">
        <f t="shared" si="182"/>
        <v>2034468.4999999851</v>
      </c>
      <c r="H1900" s="177">
        <f t="shared" si="183"/>
        <v>7681</v>
      </c>
      <c r="I1900" s="354">
        <f t="shared" si="178"/>
        <v>0.97518028916946764</v>
      </c>
      <c r="J1900" s="354">
        <f t="shared" si="179"/>
        <v>0.99845422205067036</v>
      </c>
    </row>
    <row r="1901" spans="1:10" x14ac:dyDescent="0.25">
      <c r="A1901" s="793"/>
      <c r="B1901" s="330">
        <v>1911</v>
      </c>
      <c r="C1901" s="329">
        <v>1910.8</v>
      </c>
      <c r="D1901" s="329">
        <v>12</v>
      </c>
      <c r="E1901" s="176">
        <f t="shared" si="180"/>
        <v>79937313.500000015</v>
      </c>
      <c r="F1901" s="176">
        <f t="shared" si="181"/>
        <v>4961350</v>
      </c>
      <c r="G1901" s="177">
        <f t="shared" si="182"/>
        <v>2032557.6999999881</v>
      </c>
      <c r="H1901" s="177">
        <f t="shared" si="183"/>
        <v>7669</v>
      </c>
      <c r="I1901" s="354">
        <f t="shared" si="178"/>
        <v>0.97520360017352337</v>
      </c>
      <c r="J1901" s="354">
        <f t="shared" si="179"/>
        <v>0.99845663701426779</v>
      </c>
    </row>
    <row r="1902" spans="1:10" x14ac:dyDescent="0.25">
      <c r="A1902" s="793"/>
      <c r="B1902" s="330">
        <v>1912</v>
      </c>
      <c r="C1902" s="329">
        <v>3824.4</v>
      </c>
      <c r="D1902" s="329">
        <v>24</v>
      </c>
      <c r="E1902" s="176">
        <f t="shared" si="180"/>
        <v>79941137.900000021</v>
      </c>
      <c r="F1902" s="176">
        <f t="shared" si="181"/>
        <v>4961374</v>
      </c>
      <c r="G1902" s="177">
        <f t="shared" si="182"/>
        <v>2028733.2999999821</v>
      </c>
      <c r="H1902" s="177">
        <f t="shared" si="183"/>
        <v>7645</v>
      </c>
      <c r="I1902" s="354">
        <f t="shared" si="178"/>
        <v>0.97525025634052742</v>
      </c>
      <c r="J1902" s="354">
        <f t="shared" si="179"/>
        <v>0.99846146694146265</v>
      </c>
    </row>
    <row r="1903" spans="1:10" x14ac:dyDescent="0.25">
      <c r="A1903" s="793"/>
      <c r="B1903" s="330">
        <v>1913</v>
      </c>
      <c r="C1903" s="329">
        <v>3825.9</v>
      </c>
      <c r="D1903" s="329">
        <v>24</v>
      </c>
      <c r="E1903" s="176">
        <f t="shared" si="180"/>
        <v>79944963.800000027</v>
      </c>
      <c r="F1903" s="176">
        <f t="shared" si="181"/>
        <v>4961398</v>
      </c>
      <c r="G1903" s="177">
        <f t="shared" si="182"/>
        <v>2024907.3999999762</v>
      </c>
      <c r="H1903" s="177">
        <f t="shared" si="183"/>
        <v>7621</v>
      </c>
      <c r="I1903" s="354">
        <f t="shared" si="178"/>
        <v>0.97529693080693802</v>
      </c>
      <c r="J1903" s="354">
        <f t="shared" si="179"/>
        <v>0.99846629686865762</v>
      </c>
    </row>
    <row r="1904" spans="1:10" x14ac:dyDescent="0.25">
      <c r="A1904" s="793"/>
      <c r="B1904" s="330">
        <v>1914</v>
      </c>
      <c r="C1904" s="329">
        <v>1913.8</v>
      </c>
      <c r="D1904" s="329">
        <v>12</v>
      </c>
      <c r="E1904" s="176">
        <f t="shared" si="180"/>
        <v>79946877.600000024</v>
      </c>
      <c r="F1904" s="176">
        <f t="shared" si="181"/>
        <v>4961410</v>
      </c>
      <c r="G1904" s="177">
        <f t="shared" si="182"/>
        <v>2022993.5999999791</v>
      </c>
      <c r="H1904" s="177">
        <f t="shared" si="183"/>
        <v>7609</v>
      </c>
      <c r="I1904" s="354">
        <f t="shared" si="178"/>
        <v>0.97532027840980695</v>
      </c>
      <c r="J1904" s="354">
        <f t="shared" si="179"/>
        <v>0.99846871183225505</v>
      </c>
    </row>
    <row r="1905" spans="1:10" x14ac:dyDescent="0.25">
      <c r="A1905" s="793"/>
      <c r="B1905" s="330">
        <v>1915</v>
      </c>
      <c r="C1905" s="329">
        <v>3829.3</v>
      </c>
      <c r="D1905" s="329">
        <v>18</v>
      </c>
      <c r="E1905" s="176">
        <f t="shared" si="180"/>
        <v>79950706.900000021</v>
      </c>
      <c r="F1905" s="176">
        <f t="shared" si="181"/>
        <v>4961428</v>
      </c>
      <c r="G1905" s="177">
        <f t="shared" si="182"/>
        <v>2019164.2999999821</v>
      </c>
      <c r="H1905" s="177">
        <f t="shared" si="183"/>
        <v>7591</v>
      </c>
      <c r="I1905" s="354">
        <f t="shared" si="178"/>
        <v>0.9753669943548724</v>
      </c>
      <c r="J1905" s="354">
        <f t="shared" si="179"/>
        <v>0.99847233427765114</v>
      </c>
    </row>
    <row r="1906" spans="1:10" x14ac:dyDescent="0.25">
      <c r="A1906" s="793"/>
      <c r="B1906" s="330">
        <v>1916</v>
      </c>
      <c r="C1906" s="329">
        <v>5746.9</v>
      </c>
      <c r="D1906" s="329">
        <v>36</v>
      </c>
      <c r="E1906" s="176">
        <f t="shared" si="180"/>
        <v>79956453.800000027</v>
      </c>
      <c r="F1906" s="176">
        <f t="shared" si="181"/>
        <v>4961464</v>
      </c>
      <c r="G1906" s="177">
        <f t="shared" si="182"/>
        <v>2013417.3999999762</v>
      </c>
      <c r="H1906" s="177">
        <f t="shared" si="183"/>
        <v>7555</v>
      </c>
      <c r="I1906" s="354">
        <f t="shared" si="178"/>
        <v>0.97543710426130359</v>
      </c>
      <c r="J1906" s="354">
        <f t="shared" si="179"/>
        <v>0.99847957916844354</v>
      </c>
    </row>
    <row r="1907" spans="1:10" x14ac:dyDescent="0.25">
      <c r="A1907" s="793"/>
      <c r="B1907" s="330">
        <v>1917</v>
      </c>
      <c r="C1907" s="329">
        <v>3834</v>
      </c>
      <c r="D1907" s="329">
        <v>24</v>
      </c>
      <c r="E1907" s="176">
        <f t="shared" si="180"/>
        <v>79960287.800000027</v>
      </c>
      <c r="F1907" s="176">
        <f t="shared" si="181"/>
        <v>4961488</v>
      </c>
      <c r="G1907" s="177">
        <f t="shared" si="182"/>
        <v>2009583.3999999762</v>
      </c>
      <c r="H1907" s="177">
        <f t="shared" si="183"/>
        <v>7531</v>
      </c>
      <c r="I1907" s="354">
        <f t="shared" si="178"/>
        <v>0.9754838775445096</v>
      </c>
      <c r="J1907" s="354">
        <f t="shared" si="179"/>
        <v>0.9984844090956384</v>
      </c>
    </row>
    <row r="1908" spans="1:10" x14ac:dyDescent="0.25">
      <c r="A1908" s="793"/>
      <c r="B1908" s="330">
        <v>1918</v>
      </c>
      <c r="C1908" s="329">
        <v>1918.1</v>
      </c>
      <c r="D1908" s="329">
        <v>12</v>
      </c>
      <c r="E1908" s="176">
        <f t="shared" si="180"/>
        <v>79962205.900000021</v>
      </c>
      <c r="F1908" s="176">
        <f t="shared" si="181"/>
        <v>4961500</v>
      </c>
      <c r="G1908" s="177">
        <f t="shared" si="182"/>
        <v>2007665.2999999821</v>
      </c>
      <c r="H1908" s="177">
        <f t="shared" si="183"/>
        <v>7519</v>
      </c>
      <c r="I1908" s="354">
        <f t="shared" si="178"/>
        <v>0.97550727760567735</v>
      </c>
      <c r="J1908" s="354">
        <f t="shared" si="179"/>
        <v>0.99848682405923583</v>
      </c>
    </row>
    <row r="1909" spans="1:10" x14ac:dyDescent="0.25">
      <c r="A1909" s="793"/>
      <c r="B1909" s="330">
        <v>1919</v>
      </c>
      <c r="C1909" s="329">
        <v>5757.3</v>
      </c>
      <c r="D1909" s="329">
        <v>30</v>
      </c>
      <c r="E1909" s="176">
        <f t="shared" si="180"/>
        <v>79967963.200000018</v>
      </c>
      <c r="F1909" s="176">
        <f t="shared" si="181"/>
        <v>4961530</v>
      </c>
      <c r="G1909" s="177">
        <f t="shared" si="182"/>
        <v>2001907.9999999851</v>
      </c>
      <c r="H1909" s="177">
        <f t="shared" si="183"/>
        <v>7489</v>
      </c>
      <c r="I1909" s="354">
        <f t="shared" si="178"/>
        <v>0.975577514387994</v>
      </c>
      <c r="J1909" s="354">
        <f t="shared" si="179"/>
        <v>0.99849286146822946</v>
      </c>
    </row>
    <row r="1910" spans="1:10" x14ac:dyDescent="0.25">
      <c r="A1910" s="793"/>
      <c r="B1910" s="330">
        <v>1920</v>
      </c>
      <c r="C1910" s="329">
        <v>1919.5</v>
      </c>
      <c r="D1910" s="329">
        <v>12</v>
      </c>
      <c r="E1910" s="176">
        <f t="shared" si="180"/>
        <v>79969882.700000018</v>
      </c>
      <c r="F1910" s="176">
        <f t="shared" si="181"/>
        <v>4961542</v>
      </c>
      <c r="G1910" s="177">
        <f t="shared" si="182"/>
        <v>1999988.4999999851</v>
      </c>
      <c r="H1910" s="177">
        <f t="shared" si="183"/>
        <v>7477</v>
      </c>
      <c r="I1910" s="354">
        <f t="shared" si="178"/>
        <v>0.97560093152860794</v>
      </c>
      <c r="J1910" s="354">
        <f t="shared" si="179"/>
        <v>0.99849527643182689</v>
      </c>
    </row>
    <row r="1911" spans="1:10" x14ac:dyDescent="0.25">
      <c r="A1911" s="793"/>
      <c r="B1911" s="330">
        <v>1921</v>
      </c>
      <c r="C1911" s="329">
        <v>1921.4</v>
      </c>
      <c r="D1911" s="329">
        <v>6</v>
      </c>
      <c r="E1911" s="176">
        <f t="shared" si="180"/>
        <v>79971804.100000024</v>
      </c>
      <c r="F1911" s="176">
        <f t="shared" si="181"/>
        <v>4961548</v>
      </c>
      <c r="G1911" s="177">
        <f t="shared" si="182"/>
        <v>1998067.0999999791</v>
      </c>
      <c r="H1911" s="177">
        <f t="shared" si="183"/>
        <v>7471</v>
      </c>
      <c r="I1911" s="354">
        <f t="shared" si="178"/>
        <v>0.9756243718484704</v>
      </c>
      <c r="J1911" s="354">
        <f t="shared" si="179"/>
        <v>0.99849648391362555</v>
      </c>
    </row>
    <row r="1912" spans="1:10" x14ac:dyDescent="0.25">
      <c r="A1912" s="793"/>
      <c r="B1912" s="330">
        <v>1923</v>
      </c>
      <c r="C1912" s="329">
        <v>5768.2</v>
      </c>
      <c r="D1912" s="329">
        <v>30</v>
      </c>
      <c r="E1912" s="176">
        <f t="shared" si="180"/>
        <v>79977572.300000027</v>
      </c>
      <c r="F1912" s="176">
        <f t="shared" si="181"/>
        <v>4961578</v>
      </c>
      <c r="G1912" s="177">
        <f t="shared" si="182"/>
        <v>1992298.8999999762</v>
      </c>
      <c r="H1912" s="177">
        <f t="shared" si="183"/>
        <v>7441</v>
      </c>
      <c r="I1912" s="354">
        <f t="shared" si="178"/>
        <v>0.97569474160647485</v>
      </c>
      <c r="J1912" s="354">
        <f t="shared" si="179"/>
        <v>0.99850252132261919</v>
      </c>
    </row>
    <row r="1913" spans="1:10" x14ac:dyDescent="0.25">
      <c r="A1913" s="793"/>
      <c r="B1913" s="330">
        <v>1924</v>
      </c>
      <c r="C1913" s="329">
        <v>7695.2000000000007</v>
      </c>
      <c r="D1913" s="329">
        <v>42</v>
      </c>
      <c r="E1913" s="176">
        <f t="shared" si="180"/>
        <v>79985267.50000003</v>
      </c>
      <c r="F1913" s="176">
        <f t="shared" si="181"/>
        <v>4961620</v>
      </c>
      <c r="G1913" s="177">
        <f t="shared" si="182"/>
        <v>1984603.6999999732</v>
      </c>
      <c r="H1913" s="177">
        <f t="shared" si="183"/>
        <v>7399</v>
      </c>
      <c r="I1913" s="354">
        <f t="shared" si="178"/>
        <v>0.97578862000212618</v>
      </c>
      <c r="J1913" s="354">
        <f t="shared" si="179"/>
        <v>0.99851097369521025</v>
      </c>
    </row>
    <row r="1914" spans="1:10" x14ac:dyDescent="0.25">
      <c r="A1914" s="793"/>
      <c r="B1914" s="330">
        <v>1925</v>
      </c>
      <c r="C1914" s="329">
        <v>3849.1</v>
      </c>
      <c r="D1914" s="329">
        <v>24</v>
      </c>
      <c r="E1914" s="176">
        <f t="shared" si="180"/>
        <v>79989116.600000024</v>
      </c>
      <c r="F1914" s="176">
        <f t="shared" si="181"/>
        <v>4961644</v>
      </c>
      <c r="G1914" s="177">
        <f t="shared" si="182"/>
        <v>1980754.5999999791</v>
      </c>
      <c r="H1914" s="177">
        <f t="shared" si="183"/>
        <v>7375</v>
      </c>
      <c r="I1914" s="354">
        <f t="shared" si="178"/>
        <v>0.97583557749935834</v>
      </c>
      <c r="J1914" s="354">
        <f t="shared" si="179"/>
        <v>0.99851580362240511</v>
      </c>
    </row>
    <row r="1915" spans="1:10" x14ac:dyDescent="0.25">
      <c r="A1915" s="793"/>
      <c r="B1915" s="330">
        <v>1926</v>
      </c>
      <c r="C1915" s="329">
        <v>3851.6</v>
      </c>
      <c r="D1915" s="329">
        <v>18</v>
      </c>
      <c r="E1915" s="176">
        <f t="shared" si="180"/>
        <v>79992968.200000018</v>
      </c>
      <c r="F1915" s="176">
        <f t="shared" si="181"/>
        <v>4961662</v>
      </c>
      <c r="G1915" s="177">
        <f t="shared" si="182"/>
        <v>1976902.9999999851</v>
      </c>
      <c r="H1915" s="177">
        <f t="shared" si="183"/>
        <v>7357</v>
      </c>
      <c r="I1915" s="354">
        <f t="shared" si="178"/>
        <v>0.97588256549560148</v>
      </c>
      <c r="J1915" s="354">
        <f t="shared" si="179"/>
        <v>0.99851942606780131</v>
      </c>
    </row>
    <row r="1916" spans="1:10" x14ac:dyDescent="0.25">
      <c r="A1916" s="793"/>
      <c r="B1916" s="330">
        <v>1927</v>
      </c>
      <c r="C1916" s="329">
        <v>3854</v>
      </c>
      <c r="D1916" s="329">
        <v>18</v>
      </c>
      <c r="E1916" s="176">
        <f t="shared" si="180"/>
        <v>79996822.200000018</v>
      </c>
      <c r="F1916" s="176">
        <f t="shared" si="181"/>
        <v>4961680</v>
      </c>
      <c r="G1916" s="177">
        <f t="shared" si="182"/>
        <v>1973048.9999999851</v>
      </c>
      <c r="H1916" s="177">
        <f t="shared" si="183"/>
        <v>7339</v>
      </c>
      <c r="I1916" s="354">
        <f t="shared" si="178"/>
        <v>0.97592958277089514</v>
      </c>
      <c r="J1916" s="354">
        <f t="shared" si="179"/>
        <v>0.99852304851319751</v>
      </c>
    </row>
    <row r="1917" spans="1:10" x14ac:dyDescent="0.25">
      <c r="A1917" s="793"/>
      <c r="B1917" s="330">
        <v>1928</v>
      </c>
      <c r="C1917" s="329">
        <v>3855.6</v>
      </c>
      <c r="D1917" s="329">
        <v>24</v>
      </c>
      <c r="E1917" s="176">
        <f t="shared" si="180"/>
        <v>80000677.800000012</v>
      </c>
      <c r="F1917" s="176">
        <f t="shared" si="181"/>
        <v>4961704</v>
      </c>
      <c r="G1917" s="177">
        <f t="shared" si="182"/>
        <v>1969193.3999999911</v>
      </c>
      <c r="H1917" s="177">
        <f t="shared" si="183"/>
        <v>7315</v>
      </c>
      <c r="I1917" s="354">
        <f t="shared" si="178"/>
        <v>0.97597661956555581</v>
      </c>
      <c r="J1917" s="354">
        <f t="shared" si="179"/>
        <v>0.99852787844039237</v>
      </c>
    </row>
    <row r="1918" spans="1:10" x14ac:dyDescent="0.25">
      <c r="A1918" s="793"/>
      <c r="B1918" s="330">
        <v>1930</v>
      </c>
      <c r="C1918" s="329">
        <v>5789.3</v>
      </c>
      <c r="D1918" s="329">
        <v>24</v>
      </c>
      <c r="E1918" s="176">
        <f t="shared" si="180"/>
        <v>80006467.100000009</v>
      </c>
      <c r="F1918" s="176">
        <f t="shared" si="181"/>
        <v>4961728</v>
      </c>
      <c r="G1918" s="177">
        <f t="shared" si="182"/>
        <v>1963404.099999994</v>
      </c>
      <c r="H1918" s="177">
        <f t="shared" si="183"/>
        <v>7291</v>
      </c>
      <c r="I1918" s="354">
        <f t="shared" si="178"/>
        <v>0.9760472467352127</v>
      </c>
      <c r="J1918" s="354">
        <f t="shared" si="179"/>
        <v>0.99853270836758723</v>
      </c>
    </row>
    <row r="1919" spans="1:10" x14ac:dyDescent="0.25">
      <c r="A1919" s="793"/>
      <c r="B1919" s="330">
        <v>1931</v>
      </c>
      <c r="C1919" s="329">
        <v>3862.2</v>
      </c>
      <c r="D1919" s="329">
        <v>12</v>
      </c>
      <c r="E1919" s="176">
        <f t="shared" si="180"/>
        <v>80010329.300000012</v>
      </c>
      <c r="F1919" s="176">
        <f t="shared" si="181"/>
        <v>4961740</v>
      </c>
      <c r="G1919" s="177">
        <f t="shared" si="182"/>
        <v>1959541.8999999911</v>
      </c>
      <c r="H1919" s="177">
        <f t="shared" si="183"/>
        <v>7279</v>
      </c>
      <c r="I1919" s="354">
        <f t="shared" si="178"/>
        <v>0.97609436404726235</v>
      </c>
      <c r="J1919" s="354">
        <f t="shared" si="179"/>
        <v>0.99853512333118466</v>
      </c>
    </row>
    <row r="1920" spans="1:10" x14ac:dyDescent="0.25">
      <c r="A1920" s="793"/>
      <c r="B1920" s="330">
        <v>1932</v>
      </c>
      <c r="C1920" s="329">
        <v>1932.4</v>
      </c>
      <c r="D1920" s="329">
        <v>12</v>
      </c>
      <c r="E1920" s="176">
        <f t="shared" si="180"/>
        <v>80012261.700000018</v>
      </c>
      <c r="F1920" s="176">
        <f t="shared" si="181"/>
        <v>4961752</v>
      </c>
      <c r="G1920" s="177">
        <f t="shared" si="182"/>
        <v>1957609.4999999851</v>
      </c>
      <c r="H1920" s="177">
        <f t="shared" si="183"/>
        <v>7267</v>
      </c>
      <c r="I1920" s="354">
        <f t="shared" si="178"/>
        <v>0.97611793856277296</v>
      </c>
      <c r="J1920" s="354">
        <f t="shared" si="179"/>
        <v>0.99853753829478209</v>
      </c>
    </row>
    <row r="1921" spans="1:10" x14ac:dyDescent="0.25">
      <c r="A1921" s="793"/>
      <c r="B1921" s="330">
        <v>1933</v>
      </c>
      <c r="C1921" s="329">
        <v>3865.6</v>
      </c>
      <c r="D1921" s="329">
        <v>18</v>
      </c>
      <c r="E1921" s="176">
        <f t="shared" si="180"/>
        <v>80016127.300000012</v>
      </c>
      <c r="F1921" s="176">
        <f t="shared" si="181"/>
        <v>4961770</v>
      </c>
      <c r="G1921" s="177">
        <f t="shared" si="182"/>
        <v>1953743.8999999911</v>
      </c>
      <c r="H1921" s="177">
        <f t="shared" si="183"/>
        <v>7249</v>
      </c>
      <c r="I1921" s="354">
        <f t="shared" si="178"/>
        <v>0.97616509735347745</v>
      </c>
      <c r="J1921" s="354">
        <f t="shared" si="179"/>
        <v>0.99854116074017829</v>
      </c>
    </row>
    <row r="1922" spans="1:10" x14ac:dyDescent="0.25">
      <c r="A1922" s="793"/>
      <c r="B1922" s="330">
        <v>1934</v>
      </c>
      <c r="C1922" s="329">
        <v>3867.9</v>
      </c>
      <c r="D1922" s="329">
        <v>24</v>
      </c>
      <c r="E1922" s="176">
        <f t="shared" si="180"/>
        <v>80019995.200000018</v>
      </c>
      <c r="F1922" s="176">
        <f t="shared" si="181"/>
        <v>4961794</v>
      </c>
      <c r="G1922" s="177">
        <f t="shared" si="182"/>
        <v>1949875.9999999851</v>
      </c>
      <c r="H1922" s="177">
        <f t="shared" si="183"/>
        <v>7225</v>
      </c>
      <c r="I1922" s="354">
        <f t="shared" si="178"/>
        <v>0.97621228420327222</v>
      </c>
      <c r="J1922" s="354">
        <f t="shared" si="179"/>
        <v>0.99854599066737315</v>
      </c>
    </row>
    <row r="1923" spans="1:10" x14ac:dyDescent="0.25">
      <c r="A1923" s="793"/>
      <c r="B1923" s="330">
        <v>1935</v>
      </c>
      <c r="C1923" s="329">
        <v>1934.8</v>
      </c>
      <c r="D1923" s="329">
        <v>12</v>
      </c>
      <c r="E1923" s="176">
        <f t="shared" si="180"/>
        <v>80021930.000000015</v>
      </c>
      <c r="F1923" s="176">
        <f t="shared" si="181"/>
        <v>4961806</v>
      </c>
      <c r="G1923" s="177">
        <f t="shared" si="182"/>
        <v>1947941.1999999881</v>
      </c>
      <c r="H1923" s="177">
        <f t="shared" si="183"/>
        <v>7213</v>
      </c>
      <c r="I1923" s="354">
        <f t="shared" ref="I1923:I1986" si="184">E1923/$E$2452</f>
        <v>0.97623588799783323</v>
      </c>
      <c r="J1923" s="354">
        <f t="shared" ref="J1923:J1986" si="185">F1923/$F$2452</f>
        <v>0.99854840563097058</v>
      </c>
    </row>
    <row r="1924" spans="1:10" x14ac:dyDescent="0.25">
      <c r="A1924" s="793"/>
      <c r="B1924" s="330">
        <v>1936</v>
      </c>
      <c r="C1924" s="329">
        <v>13553.6</v>
      </c>
      <c r="D1924" s="329">
        <v>70</v>
      </c>
      <c r="E1924" s="176">
        <f t="shared" si="180"/>
        <v>80035483.600000009</v>
      </c>
      <c r="F1924" s="176">
        <f t="shared" si="181"/>
        <v>4961876</v>
      </c>
      <c r="G1924" s="177">
        <f t="shared" si="182"/>
        <v>1934387.599999994</v>
      </c>
      <c r="H1924" s="177">
        <f t="shared" si="183"/>
        <v>7143</v>
      </c>
      <c r="I1924" s="354">
        <f t="shared" si="184"/>
        <v>0.97640123655580424</v>
      </c>
      <c r="J1924" s="354">
        <f t="shared" si="185"/>
        <v>0.99856249291862231</v>
      </c>
    </row>
    <row r="1925" spans="1:10" x14ac:dyDescent="0.25">
      <c r="A1925" s="793"/>
      <c r="B1925" s="330">
        <v>1937</v>
      </c>
      <c r="C1925" s="329">
        <v>1936.7</v>
      </c>
      <c r="D1925" s="329">
        <v>12</v>
      </c>
      <c r="E1925" s="176">
        <f t="shared" si="180"/>
        <v>80037420.300000012</v>
      </c>
      <c r="F1925" s="176">
        <f t="shared" si="181"/>
        <v>4961888</v>
      </c>
      <c r="G1925" s="177">
        <f t="shared" si="182"/>
        <v>1932450.8999999911</v>
      </c>
      <c r="H1925" s="177">
        <f t="shared" si="183"/>
        <v>7131</v>
      </c>
      <c r="I1925" s="354">
        <f t="shared" si="184"/>
        <v>0.97642486352961366</v>
      </c>
      <c r="J1925" s="354">
        <f t="shared" si="185"/>
        <v>0.99856490788221985</v>
      </c>
    </row>
    <row r="1926" spans="1:10" x14ac:dyDescent="0.25">
      <c r="A1926" s="793"/>
      <c r="B1926" s="330">
        <v>1939</v>
      </c>
      <c r="C1926" s="329">
        <v>3878</v>
      </c>
      <c r="D1926" s="329">
        <v>18</v>
      </c>
      <c r="E1926" s="176">
        <f t="shared" si="180"/>
        <v>80041298.300000012</v>
      </c>
      <c r="F1926" s="176">
        <f t="shared" si="181"/>
        <v>4961906</v>
      </c>
      <c r="G1926" s="177">
        <f t="shared" si="182"/>
        <v>1928572.8999999911</v>
      </c>
      <c r="H1926" s="177">
        <f t="shared" si="183"/>
        <v>7113</v>
      </c>
      <c r="I1926" s="354">
        <f t="shared" si="184"/>
        <v>0.97647217359541261</v>
      </c>
      <c r="J1926" s="354">
        <f t="shared" si="185"/>
        <v>0.99856853032761594</v>
      </c>
    </row>
    <row r="1927" spans="1:10" x14ac:dyDescent="0.25">
      <c r="A1927" s="793"/>
      <c r="B1927" s="330">
        <v>1940</v>
      </c>
      <c r="C1927" s="329">
        <v>1939.9</v>
      </c>
      <c r="D1927" s="329">
        <v>6</v>
      </c>
      <c r="E1927" s="176">
        <f t="shared" si="180"/>
        <v>80043238.200000018</v>
      </c>
      <c r="F1927" s="176">
        <f t="shared" si="181"/>
        <v>4961912</v>
      </c>
      <c r="G1927" s="177">
        <f t="shared" si="182"/>
        <v>1926632.9999999851</v>
      </c>
      <c r="H1927" s="177">
        <f t="shared" si="183"/>
        <v>7107</v>
      </c>
      <c r="I1927" s="354">
        <f t="shared" si="184"/>
        <v>0.97649583960795605</v>
      </c>
      <c r="J1927" s="354">
        <f t="shared" si="185"/>
        <v>0.99856973780941471</v>
      </c>
    </row>
    <row r="1928" spans="1:10" x14ac:dyDescent="0.25">
      <c r="A1928" s="793"/>
      <c r="B1928" s="330">
        <v>1941</v>
      </c>
      <c r="C1928" s="329">
        <v>1941.1</v>
      </c>
      <c r="D1928" s="329">
        <v>12</v>
      </c>
      <c r="E1928" s="176">
        <f t="shared" si="180"/>
        <v>80045179.300000012</v>
      </c>
      <c r="F1928" s="176">
        <f t="shared" si="181"/>
        <v>4961924</v>
      </c>
      <c r="G1928" s="177">
        <f t="shared" si="182"/>
        <v>1924691.8999999911</v>
      </c>
      <c r="H1928" s="177">
        <f t="shared" si="183"/>
        <v>7095</v>
      </c>
      <c r="I1928" s="354">
        <f t="shared" si="184"/>
        <v>0.97651952026002464</v>
      </c>
      <c r="J1928" s="354">
        <f t="shared" si="185"/>
        <v>0.99857215277301214</v>
      </c>
    </row>
    <row r="1929" spans="1:10" x14ac:dyDescent="0.25">
      <c r="A1929" s="793"/>
      <c r="B1929" s="330">
        <v>1942</v>
      </c>
      <c r="C1929" s="329">
        <v>9709.9000000000015</v>
      </c>
      <c r="D1929" s="329">
        <v>48</v>
      </c>
      <c r="E1929" s="176">
        <f t="shared" si="180"/>
        <v>80054889.200000018</v>
      </c>
      <c r="F1929" s="176">
        <f t="shared" si="181"/>
        <v>4961972</v>
      </c>
      <c r="G1929" s="177">
        <f t="shared" si="182"/>
        <v>1914981.9999999851</v>
      </c>
      <c r="H1929" s="177">
        <f t="shared" si="183"/>
        <v>7047</v>
      </c>
      <c r="I1929" s="354">
        <f t="shared" si="184"/>
        <v>0.97663797719862733</v>
      </c>
      <c r="J1929" s="354">
        <f t="shared" si="185"/>
        <v>0.99858181262740187</v>
      </c>
    </row>
    <row r="1930" spans="1:10" x14ac:dyDescent="0.25">
      <c r="A1930" s="793"/>
      <c r="B1930" s="330">
        <v>1943</v>
      </c>
      <c r="C1930" s="329">
        <v>1943.3</v>
      </c>
      <c r="D1930" s="329">
        <v>12</v>
      </c>
      <c r="E1930" s="176">
        <f t="shared" si="180"/>
        <v>80056832.500000015</v>
      </c>
      <c r="F1930" s="176">
        <f t="shared" si="181"/>
        <v>4961984</v>
      </c>
      <c r="G1930" s="177">
        <f t="shared" si="182"/>
        <v>1913038.6999999881</v>
      </c>
      <c r="H1930" s="177">
        <f t="shared" si="183"/>
        <v>7035</v>
      </c>
      <c r="I1930" s="354">
        <f t="shared" si="184"/>
        <v>0.9766616846898255</v>
      </c>
      <c r="J1930" s="354">
        <f t="shared" si="185"/>
        <v>0.9985842275909993</v>
      </c>
    </row>
    <row r="1931" spans="1:10" x14ac:dyDescent="0.25">
      <c r="A1931" s="793"/>
      <c r="B1931" s="330">
        <v>1944</v>
      </c>
      <c r="C1931" s="329">
        <v>5832.5</v>
      </c>
      <c r="D1931" s="329">
        <v>30</v>
      </c>
      <c r="E1931" s="176">
        <f t="shared" si="180"/>
        <v>80062665.000000015</v>
      </c>
      <c r="F1931" s="176">
        <f t="shared" si="181"/>
        <v>4962014</v>
      </c>
      <c r="G1931" s="177">
        <f t="shared" si="182"/>
        <v>1907206.1999999881</v>
      </c>
      <c r="H1931" s="177">
        <f t="shared" si="183"/>
        <v>7005</v>
      </c>
      <c r="I1931" s="354">
        <f t="shared" si="184"/>
        <v>0.97673283888239182</v>
      </c>
      <c r="J1931" s="354">
        <f t="shared" si="185"/>
        <v>0.99859026499999293</v>
      </c>
    </row>
    <row r="1932" spans="1:10" x14ac:dyDescent="0.25">
      <c r="A1932" s="793"/>
      <c r="B1932" s="330">
        <v>1945</v>
      </c>
      <c r="C1932" s="329">
        <v>5835.1</v>
      </c>
      <c r="D1932" s="329">
        <v>30</v>
      </c>
      <c r="E1932" s="176">
        <f t="shared" si="180"/>
        <v>80068500.100000009</v>
      </c>
      <c r="F1932" s="176">
        <f t="shared" si="181"/>
        <v>4962044</v>
      </c>
      <c r="G1932" s="177">
        <f t="shared" si="182"/>
        <v>1901371.099999994</v>
      </c>
      <c r="H1932" s="177">
        <f t="shared" si="183"/>
        <v>6975</v>
      </c>
      <c r="I1932" s="354">
        <f t="shared" si="184"/>
        <v>0.97680402479392947</v>
      </c>
      <c r="J1932" s="354">
        <f t="shared" si="185"/>
        <v>0.99859630240898656</v>
      </c>
    </row>
    <row r="1933" spans="1:10" x14ac:dyDescent="0.25">
      <c r="A1933" s="793"/>
      <c r="B1933" s="330">
        <v>1946</v>
      </c>
      <c r="C1933" s="329">
        <v>3892.6000000000004</v>
      </c>
      <c r="D1933" s="329">
        <v>18</v>
      </c>
      <c r="E1933" s="176">
        <f t="shared" si="180"/>
        <v>80072392.700000003</v>
      </c>
      <c r="F1933" s="176">
        <f t="shared" si="181"/>
        <v>4962062</v>
      </c>
      <c r="G1933" s="177">
        <f t="shared" si="182"/>
        <v>1897478.5</v>
      </c>
      <c r="H1933" s="177">
        <f t="shared" si="183"/>
        <v>6957</v>
      </c>
      <c r="I1933" s="354">
        <f t="shared" si="184"/>
        <v>0.97685151297395234</v>
      </c>
      <c r="J1933" s="354">
        <f t="shared" si="185"/>
        <v>0.99859992485438276</v>
      </c>
    </row>
    <row r="1934" spans="1:10" x14ac:dyDescent="0.25">
      <c r="A1934" s="793"/>
      <c r="B1934" s="330">
        <v>1947</v>
      </c>
      <c r="C1934" s="329">
        <v>13628.099999999999</v>
      </c>
      <c r="D1934" s="329">
        <v>72</v>
      </c>
      <c r="E1934" s="176">
        <f t="shared" si="180"/>
        <v>80086020.799999997</v>
      </c>
      <c r="F1934" s="176">
        <f t="shared" si="181"/>
        <v>4962134</v>
      </c>
      <c r="G1934" s="177">
        <f t="shared" si="182"/>
        <v>1883850.400000006</v>
      </c>
      <c r="H1934" s="177">
        <f t="shared" si="183"/>
        <v>6885</v>
      </c>
      <c r="I1934" s="354">
        <f t="shared" si="184"/>
        <v>0.97701777040244997</v>
      </c>
      <c r="J1934" s="354">
        <f t="shared" si="185"/>
        <v>0.99861441463596734</v>
      </c>
    </row>
    <row r="1935" spans="1:10" x14ac:dyDescent="0.25">
      <c r="A1935" s="793"/>
      <c r="B1935" s="330">
        <v>1948</v>
      </c>
      <c r="C1935" s="329">
        <v>7792.2</v>
      </c>
      <c r="D1935" s="329">
        <v>36</v>
      </c>
      <c r="E1935" s="176">
        <f t="shared" si="180"/>
        <v>80093813</v>
      </c>
      <c r="F1935" s="176">
        <f t="shared" si="181"/>
        <v>4962170</v>
      </c>
      <c r="G1935" s="177">
        <f t="shared" si="182"/>
        <v>1876058.200000003</v>
      </c>
      <c r="H1935" s="177">
        <f t="shared" si="183"/>
        <v>6849</v>
      </c>
      <c r="I1935" s="354">
        <f t="shared" si="184"/>
        <v>0.97711283215972644</v>
      </c>
      <c r="J1935" s="354">
        <f t="shared" si="185"/>
        <v>0.99862165952675974</v>
      </c>
    </row>
    <row r="1936" spans="1:10" x14ac:dyDescent="0.25">
      <c r="A1936" s="793"/>
      <c r="B1936" s="330">
        <v>1949</v>
      </c>
      <c r="C1936" s="329">
        <v>11693.2</v>
      </c>
      <c r="D1936" s="329">
        <v>66</v>
      </c>
      <c r="E1936" s="176">
        <f t="shared" si="180"/>
        <v>80105506.200000003</v>
      </c>
      <c r="F1936" s="176">
        <f t="shared" si="181"/>
        <v>4962236</v>
      </c>
      <c r="G1936" s="177">
        <f t="shared" si="182"/>
        <v>1864365</v>
      </c>
      <c r="H1936" s="177">
        <f t="shared" si="183"/>
        <v>6783</v>
      </c>
      <c r="I1936" s="354">
        <f t="shared" si="184"/>
        <v>0.9772554845737027</v>
      </c>
      <c r="J1936" s="354">
        <f t="shared" si="185"/>
        <v>0.99863494182654566</v>
      </c>
    </row>
    <row r="1937" spans="1:10" x14ac:dyDescent="0.25">
      <c r="A1937" s="793"/>
      <c r="B1937" s="330">
        <v>1950</v>
      </c>
      <c r="C1937" s="329">
        <v>3899.8</v>
      </c>
      <c r="D1937" s="329">
        <v>24</v>
      </c>
      <c r="E1937" s="176">
        <f t="shared" si="180"/>
        <v>80109406</v>
      </c>
      <c r="F1937" s="176">
        <f t="shared" si="181"/>
        <v>4962260</v>
      </c>
      <c r="G1937" s="177">
        <f t="shared" si="182"/>
        <v>1860465.200000003</v>
      </c>
      <c r="H1937" s="177">
        <f t="shared" si="183"/>
        <v>6759</v>
      </c>
      <c r="I1937" s="354">
        <f t="shared" si="184"/>
        <v>0.97730306059087713</v>
      </c>
      <c r="J1937" s="354">
        <f t="shared" si="185"/>
        <v>0.99863977175374052</v>
      </c>
    </row>
    <row r="1938" spans="1:10" x14ac:dyDescent="0.25">
      <c r="A1938" s="793"/>
      <c r="B1938" s="330">
        <v>1951</v>
      </c>
      <c r="C1938" s="329">
        <v>3901.5</v>
      </c>
      <c r="D1938" s="329">
        <v>12</v>
      </c>
      <c r="E1938" s="176">
        <f t="shared" si="180"/>
        <v>80113307.5</v>
      </c>
      <c r="F1938" s="176">
        <f t="shared" si="181"/>
        <v>4962272</v>
      </c>
      <c r="G1938" s="177">
        <f t="shared" si="182"/>
        <v>1856563.700000003</v>
      </c>
      <c r="H1938" s="177">
        <f t="shared" si="183"/>
        <v>6747</v>
      </c>
      <c r="I1938" s="354">
        <f t="shared" si="184"/>
        <v>0.97735065734737914</v>
      </c>
      <c r="J1938" s="354">
        <f t="shared" si="185"/>
        <v>0.99864218671733795</v>
      </c>
    </row>
    <row r="1939" spans="1:10" x14ac:dyDescent="0.25">
      <c r="A1939" s="793"/>
      <c r="B1939" s="330">
        <v>1952</v>
      </c>
      <c r="C1939" s="329">
        <v>1952.3</v>
      </c>
      <c r="D1939" s="329">
        <v>6</v>
      </c>
      <c r="E1939" s="176">
        <f t="shared" si="180"/>
        <v>80115259.799999997</v>
      </c>
      <c r="F1939" s="176">
        <f t="shared" si="181"/>
        <v>4962278</v>
      </c>
      <c r="G1939" s="177">
        <f t="shared" si="182"/>
        <v>1854611.400000006</v>
      </c>
      <c r="H1939" s="177">
        <f t="shared" si="183"/>
        <v>6741</v>
      </c>
      <c r="I1939" s="354">
        <f t="shared" si="184"/>
        <v>0.97737447463501681</v>
      </c>
      <c r="J1939" s="354">
        <f t="shared" si="185"/>
        <v>0.99864339419913672</v>
      </c>
    </row>
    <row r="1940" spans="1:10" x14ac:dyDescent="0.25">
      <c r="A1940" s="793"/>
      <c r="B1940" s="330">
        <v>1953</v>
      </c>
      <c r="C1940" s="329">
        <v>5858.2999999999993</v>
      </c>
      <c r="D1940" s="329">
        <v>24</v>
      </c>
      <c r="E1940" s="176">
        <f t="shared" si="180"/>
        <v>80121118.099999994</v>
      </c>
      <c r="F1940" s="176">
        <f t="shared" si="181"/>
        <v>4962302</v>
      </c>
      <c r="G1940" s="177">
        <f t="shared" si="182"/>
        <v>1848753.1000000089</v>
      </c>
      <c r="H1940" s="177">
        <f t="shared" si="183"/>
        <v>6717</v>
      </c>
      <c r="I1940" s="354">
        <f t="shared" si="184"/>
        <v>0.97744594357737613</v>
      </c>
      <c r="J1940" s="354">
        <f t="shared" si="185"/>
        <v>0.99864822412633159</v>
      </c>
    </row>
    <row r="1941" spans="1:10" x14ac:dyDescent="0.25">
      <c r="A1941" s="793"/>
      <c r="B1941" s="330">
        <v>1954</v>
      </c>
      <c r="C1941" s="329">
        <v>1954.4</v>
      </c>
      <c r="D1941" s="329">
        <v>6</v>
      </c>
      <c r="E1941" s="176">
        <f t="shared" si="180"/>
        <v>80123072.5</v>
      </c>
      <c r="F1941" s="176">
        <f t="shared" si="181"/>
        <v>4962308</v>
      </c>
      <c r="G1941" s="177">
        <f t="shared" si="182"/>
        <v>1846798.700000003</v>
      </c>
      <c r="H1941" s="177">
        <f t="shared" si="183"/>
        <v>6711</v>
      </c>
      <c r="I1941" s="354">
        <f t="shared" si="184"/>
        <v>0.97746978648418315</v>
      </c>
      <c r="J1941" s="354">
        <f t="shared" si="185"/>
        <v>0.99864943160813024</v>
      </c>
    </row>
    <row r="1942" spans="1:10" x14ac:dyDescent="0.25">
      <c r="A1942" s="793"/>
      <c r="B1942" s="330">
        <v>1955</v>
      </c>
      <c r="C1942" s="329">
        <v>1955.1</v>
      </c>
      <c r="D1942" s="329">
        <v>12</v>
      </c>
      <c r="E1942" s="176">
        <f t="shared" si="180"/>
        <v>80125027.599999994</v>
      </c>
      <c r="F1942" s="176">
        <f t="shared" si="181"/>
        <v>4962320</v>
      </c>
      <c r="G1942" s="177">
        <f t="shared" si="182"/>
        <v>1844843.6000000089</v>
      </c>
      <c r="H1942" s="177">
        <f t="shared" si="183"/>
        <v>6699</v>
      </c>
      <c r="I1942" s="354">
        <f t="shared" si="184"/>
        <v>0.9774936379307132</v>
      </c>
      <c r="J1942" s="354">
        <f t="shared" si="185"/>
        <v>0.99865184657172779</v>
      </c>
    </row>
    <row r="1943" spans="1:10" x14ac:dyDescent="0.25">
      <c r="A1943" s="793"/>
      <c r="B1943" s="330">
        <v>1956</v>
      </c>
      <c r="C1943" s="329">
        <v>5867</v>
      </c>
      <c r="D1943" s="329">
        <v>30</v>
      </c>
      <c r="E1943" s="176">
        <f t="shared" si="180"/>
        <v>80130894.599999994</v>
      </c>
      <c r="F1943" s="176">
        <f t="shared" si="181"/>
        <v>4962350</v>
      </c>
      <c r="G1943" s="177">
        <f t="shared" si="182"/>
        <v>1838976.6000000089</v>
      </c>
      <c r="H1943" s="177">
        <f t="shared" si="183"/>
        <v>6669</v>
      </c>
      <c r="I1943" s="354">
        <f t="shared" si="184"/>
        <v>0.97756521300963073</v>
      </c>
      <c r="J1943" s="354">
        <f t="shared" si="185"/>
        <v>0.99865788398072131</v>
      </c>
    </row>
    <row r="1944" spans="1:10" x14ac:dyDescent="0.25">
      <c r="A1944" s="793"/>
      <c r="B1944" s="330">
        <v>1958</v>
      </c>
      <c r="C1944" s="329">
        <v>5874</v>
      </c>
      <c r="D1944" s="329">
        <v>36</v>
      </c>
      <c r="E1944" s="176">
        <f t="shared" si="180"/>
        <v>80136768.599999994</v>
      </c>
      <c r="F1944" s="176">
        <f t="shared" si="181"/>
        <v>4962386</v>
      </c>
      <c r="G1944" s="177">
        <f t="shared" si="182"/>
        <v>1833102.6000000089</v>
      </c>
      <c r="H1944" s="177">
        <f t="shared" si="183"/>
        <v>6633</v>
      </c>
      <c r="I1944" s="354">
        <f t="shared" si="184"/>
        <v>0.97763687348577888</v>
      </c>
      <c r="J1944" s="354">
        <f t="shared" si="185"/>
        <v>0.99866512887151371</v>
      </c>
    </row>
    <row r="1945" spans="1:10" x14ac:dyDescent="0.25">
      <c r="A1945" s="793"/>
      <c r="B1945" s="330">
        <v>1959</v>
      </c>
      <c r="C1945" s="329">
        <v>1958.6</v>
      </c>
      <c r="D1945" s="329">
        <v>12</v>
      </c>
      <c r="E1945" s="176">
        <f t="shared" ref="E1945:E2008" si="186">E1944+C1945</f>
        <v>80138727.199999988</v>
      </c>
      <c r="F1945" s="176">
        <f t="shared" ref="F1945:F2008" si="187">F1944+D1945</f>
        <v>4962398</v>
      </c>
      <c r="G1945" s="177">
        <f t="shared" ref="G1945:G2008" si="188">$E$2452-E1945</f>
        <v>1831144.0000000149</v>
      </c>
      <c r="H1945" s="177">
        <f t="shared" ref="H1945:H2008" si="189">$F$2452-F1945</f>
        <v>6621</v>
      </c>
      <c r="I1945" s="354">
        <f t="shared" si="184"/>
        <v>0.97766076763092424</v>
      </c>
      <c r="J1945" s="354">
        <f t="shared" si="185"/>
        <v>0.99866754383511114</v>
      </c>
    </row>
    <row r="1946" spans="1:10" x14ac:dyDescent="0.25">
      <c r="A1946" s="793"/>
      <c r="B1946" s="330">
        <v>1960</v>
      </c>
      <c r="C1946" s="329">
        <v>1960.4</v>
      </c>
      <c r="D1946" s="329">
        <v>12</v>
      </c>
      <c r="E1946" s="176">
        <f t="shared" si="186"/>
        <v>80140687.599999994</v>
      </c>
      <c r="F1946" s="176">
        <f t="shared" si="187"/>
        <v>4962410</v>
      </c>
      <c r="G1946" s="177">
        <f t="shared" si="188"/>
        <v>1829183.6000000089</v>
      </c>
      <c r="H1946" s="177">
        <f t="shared" si="189"/>
        <v>6609</v>
      </c>
      <c r="I1946" s="354">
        <f t="shared" si="184"/>
        <v>0.97768468373535755</v>
      </c>
      <c r="J1946" s="354">
        <f t="shared" si="185"/>
        <v>0.99866995879870857</v>
      </c>
    </row>
    <row r="1947" spans="1:10" x14ac:dyDescent="0.25">
      <c r="A1947" s="793"/>
      <c r="B1947" s="330">
        <v>1961</v>
      </c>
      <c r="C1947" s="329">
        <v>3921.6000000000004</v>
      </c>
      <c r="D1947" s="329">
        <v>23</v>
      </c>
      <c r="E1947" s="176">
        <f t="shared" si="186"/>
        <v>80144609.199999988</v>
      </c>
      <c r="F1947" s="176">
        <f t="shared" si="187"/>
        <v>4962433</v>
      </c>
      <c r="G1947" s="177">
        <f t="shared" si="188"/>
        <v>1825262.0000000149</v>
      </c>
      <c r="H1947" s="177">
        <f t="shared" si="189"/>
        <v>6586</v>
      </c>
      <c r="I1947" s="354">
        <f t="shared" si="184"/>
        <v>0.97773252570390745</v>
      </c>
      <c r="J1947" s="354">
        <f t="shared" si="185"/>
        <v>0.998674587478937</v>
      </c>
    </row>
    <row r="1948" spans="1:10" x14ac:dyDescent="0.25">
      <c r="A1948" s="793"/>
      <c r="B1948" s="330">
        <v>1962</v>
      </c>
      <c r="C1948" s="329">
        <v>1961.7</v>
      </c>
      <c r="D1948" s="329">
        <v>6</v>
      </c>
      <c r="E1948" s="176">
        <f t="shared" si="186"/>
        <v>80146570.899999991</v>
      </c>
      <c r="F1948" s="176">
        <f t="shared" si="187"/>
        <v>4962439</v>
      </c>
      <c r="G1948" s="177">
        <f t="shared" si="188"/>
        <v>1823300.3000000119</v>
      </c>
      <c r="H1948" s="177">
        <f t="shared" si="189"/>
        <v>6580</v>
      </c>
      <c r="I1948" s="354">
        <f t="shared" si="184"/>
        <v>0.97775645766782648</v>
      </c>
      <c r="J1948" s="354">
        <f t="shared" si="185"/>
        <v>0.99867579496073566</v>
      </c>
    </row>
    <row r="1949" spans="1:10" x14ac:dyDescent="0.25">
      <c r="A1949" s="793"/>
      <c r="B1949" s="330">
        <v>1964</v>
      </c>
      <c r="C1949" s="329">
        <v>1963.8</v>
      </c>
      <c r="D1949" s="329">
        <v>6</v>
      </c>
      <c r="E1949" s="176">
        <f t="shared" si="186"/>
        <v>80148534.699999988</v>
      </c>
      <c r="F1949" s="176">
        <f t="shared" si="187"/>
        <v>4962445</v>
      </c>
      <c r="G1949" s="177">
        <f t="shared" si="188"/>
        <v>1821336.5000000149</v>
      </c>
      <c r="H1949" s="177">
        <f t="shared" si="189"/>
        <v>6574</v>
      </c>
      <c r="I1949" s="354">
        <f t="shared" si="184"/>
        <v>0.97778041525091464</v>
      </c>
      <c r="J1949" s="354">
        <f t="shared" si="185"/>
        <v>0.99867700244253443</v>
      </c>
    </row>
    <row r="1950" spans="1:10" x14ac:dyDescent="0.25">
      <c r="A1950" s="793"/>
      <c r="B1950" s="330">
        <v>1965</v>
      </c>
      <c r="C1950" s="329">
        <v>3929.6000000000004</v>
      </c>
      <c r="D1950" s="329">
        <v>18</v>
      </c>
      <c r="E1950" s="176">
        <f t="shared" si="186"/>
        <v>80152464.299999982</v>
      </c>
      <c r="F1950" s="176">
        <f t="shared" si="187"/>
        <v>4962463</v>
      </c>
      <c r="G1950" s="177">
        <f t="shared" si="188"/>
        <v>1817406.9000000209</v>
      </c>
      <c r="H1950" s="177">
        <f t="shared" si="189"/>
        <v>6556</v>
      </c>
      <c r="I1950" s="354">
        <f t="shared" si="184"/>
        <v>0.97782835481629959</v>
      </c>
      <c r="J1950" s="354">
        <f t="shared" si="185"/>
        <v>0.99868062488793063</v>
      </c>
    </row>
    <row r="1951" spans="1:10" x14ac:dyDescent="0.25">
      <c r="A1951" s="793"/>
      <c r="B1951" s="330">
        <v>1968</v>
      </c>
      <c r="C1951" s="329">
        <v>3935.3</v>
      </c>
      <c r="D1951" s="329">
        <v>24</v>
      </c>
      <c r="E1951" s="176">
        <f t="shared" si="186"/>
        <v>80156399.599999979</v>
      </c>
      <c r="F1951" s="176">
        <f t="shared" si="187"/>
        <v>4962487</v>
      </c>
      <c r="G1951" s="177">
        <f t="shared" si="188"/>
        <v>1813471.6000000238</v>
      </c>
      <c r="H1951" s="177">
        <f t="shared" si="189"/>
        <v>6532</v>
      </c>
      <c r="I1951" s="354">
        <f t="shared" si="184"/>
        <v>0.97787636391942967</v>
      </c>
      <c r="J1951" s="354">
        <f t="shared" si="185"/>
        <v>0.9986854548151255</v>
      </c>
    </row>
    <row r="1952" spans="1:10" x14ac:dyDescent="0.25">
      <c r="A1952" s="793"/>
      <c r="B1952" s="330">
        <v>1969</v>
      </c>
      <c r="C1952" s="329">
        <v>1968.5</v>
      </c>
      <c r="D1952" s="329">
        <v>6</v>
      </c>
      <c r="E1952" s="176">
        <f t="shared" si="186"/>
        <v>80158368.099999979</v>
      </c>
      <c r="F1952" s="176">
        <f t="shared" si="187"/>
        <v>4962493</v>
      </c>
      <c r="G1952" s="177">
        <f t="shared" si="188"/>
        <v>1811503.1000000238</v>
      </c>
      <c r="H1952" s="177">
        <f t="shared" si="189"/>
        <v>6526</v>
      </c>
      <c r="I1952" s="354">
        <f t="shared" si="184"/>
        <v>0.97790037884065839</v>
      </c>
      <c r="J1952" s="354">
        <f t="shared" si="185"/>
        <v>0.99868666229692415</v>
      </c>
    </row>
    <row r="1953" spans="1:10" x14ac:dyDescent="0.25">
      <c r="A1953" s="793"/>
      <c r="B1953" s="330">
        <v>1970</v>
      </c>
      <c r="C1953" s="329">
        <v>7880.5</v>
      </c>
      <c r="D1953" s="329">
        <v>36</v>
      </c>
      <c r="E1953" s="176">
        <f t="shared" si="186"/>
        <v>80166248.599999979</v>
      </c>
      <c r="F1953" s="176">
        <f t="shared" si="187"/>
        <v>4962529</v>
      </c>
      <c r="G1953" s="177">
        <f t="shared" si="188"/>
        <v>1803622.6000000238</v>
      </c>
      <c r="H1953" s="177">
        <f t="shared" si="189"/>
        <v>6490</v>
      </c>
      <c r="I1953" s="354">
        <f t="shared" si="184"/>
        <v>0.97799651782300201</v>
      </c>
      <c r="J1953" s="354">
        <f t="shared" si="185"/>
        <v>0.99869390718771656</v>
      </c>
    </row>
    <row r="1954" spans="1:10" x14ac:dyDescent="0.25">
      <c r="A1954" s="793"/>
      <c r="B1954" s="330">
        <v>1971</v>
      </c>
      <c r="C1954" s="329">
        <v>1971</v>
      </c>
      <c r="D1954" s="329">
        <v>6</v>
      </c>
      <c r="E1954" s="176">
        <f t="shared" si="186"/>
        <v>80168219.599999979</v>
      </c>
      <c r="F1954" s="176">
        <f t="shared" si="187"/>
        <v>4962535</v>
      </c>
      <c r="G1954" s="177">
        <f t="shared" si="188"/>
        <v>1801651.6000000238</v>
      </c>
      <c r="H1954" s="177">
        <f t="shared" si="189"/>
        <v>6484</v>
      </c>
      <c r="I1954" s="354">
        <f t="shared" si="184"/>
        <v>0.97802056324324171</v>
      </c>
      <c r="J1954" s="354">
        <f t="shared" si="185"/>
        <v>0.99869511466951522</v>
      </c>
    </row>
    <row r="1955" spans="1:10" x14ac:dyDescent="0.25">
      <c r="A1955" s="793"/>
      <c r="B1955" s="330">
        <v>1973</v>
      </c>
      <c r="C1955" s="329">
        <v>1973.1</v>
      </c>
      <c r="D1955" s="329">
        <v>12</v>
      </c>
      <c r="E1955" s="176">
        <f t="shared" si="186"/>
        <v>80170192.699999973</v>
      </c>
      <c r="F1955" s="176">
        <f t="shared" si="187"/>
        <v>4962547</v>
      </c>
      <c r="G1955" s="177">
        <f t="shared" si="188"/>
        <v>1799678.5000000298</v>
      </c>
      <c r="H1955" s="177">
        <f t="shared" si="189"/>
        <v>6472</v>
      </c>
      <c r="I1955" s="354">
        <f t="shared" si="184"/>
        <v>0.97804463428265054</v>
      </c>
      <c r="J1955" s="354">
        <f t="shared" si="185"/>
        <v>0.99869752963311265</v>
      </c>
    </row>
    <row r="1956" spans="1:10" x14ac:dyDescent="0.25">
      <c r="A1956" s="793"/>
      <c r="B1956" s="330">
        <v>1975</v>
      </c>
      <c r="C1956" s="329">
        <v>1975.4</v>
      </c>
      <c r="D1956" s="329">
        <v>6</v>
      </c>
      <c r="E1956" s="176">
        <f t="shared" si="186"/>
        <v>80172168.099999979</v>
      </c>
      <c r="F1956" s="176">
        <f t="shared" si="187"/>
        <v>4962553</v>
      </c>
      <c r="G1956" s="177">
        <f t="shared" si="188"/>
        <v>1797703.1000000238</v>
      </c>
      <c r="H1956" s="177">
        <f t="shared" si="189"/>
        <v>6466</v>
      </c>
      <c r="I1956" s="354">
        <f t="shared" si="184"/>
        <v>0.97806873338114964</v>
      </c>
      <c r="J1956" s="354">
        <f t="shared" si="185"/>
        <v>0.99869873711491142</v>
      </c>
    </row>
    <row r="1957" spans="1:10" x14ac:dyDescent="0.25">
      <c r="A1957" s="793"/>
      <c r="B1957" s="330">
        <v>1976</v>
      </c>
      <c r="C1957" s="329">
        <v>1976.1</v>
      </c>
      <c r="D1957" s="329">
        <v>12</v>
      </c>
      <c r="E1957" s="176">
        <f t="shared" si="186"/>
        <v>80174144.199999973</v>
      </c>
      <c r="F1957" s="176">
        <f t="shared" si="187"/>
        <v>4962565</v>
      </c>
      <c r="G1957" s="177">
        <f t="shared" si="188"/>
        <v>1795727.0000000298</v>
      </c>
      <c r="H1957" s="177">
        <f t="shared" si="189"/>
        <v>6454</v>
      </c>
      <c r="I1957" s="354">
        <f t="shared" si="184"/>
        <v>0.97809284101937166</v>
      </c>
      <c r="J1957" s="354">
        <f t="shared" si="185"/>
        <v>0.99870115207850885</v>
      </c>
    </row>
    <row r="1958" spans="1:10" x14ac:dyDescent="0.25">
      <c r="A1958" s="793"/>
      <c r="B1958" s="330">
        <v>1977</v>
      </c>
      <c r="C1958" s="329">
        <v>3954.3999999999996</v>
      </c>
      <c r="D1958" s="329">
        <v>24</v>
      </c>
      <c r="E1958" s="176">
        <f t="shared" si="186"/>
        <v>80178098.599999979</v>
      </c>
      <c r="F1958" s="176">
        <f t="shared" si="187"/>
        <v>4962589</v>
      </c>
      <c r="G1958" s="177">
        <f t="shared" si="188"/>
        <v>1791772.6000000238</v>
      </c>
      <c r="H1958" s="177">
        <f t="shared" si="189"/>
        <v>6430</v>
      </c>
      <c r="I1958" s="354">
        <f t="shared" si="184"/>
        <v>0.97814108313494552</v>
      </c>
      <c r="J1958" s="354">
        <f t="shared" si="185"/>
        <v>0.99870598200570371</v>
      </c>
    </row>
    <row r="1959" spans="1:10" x14ac:dyDescent="0.25">
      <c r="A1959" s="793"/>
      <c r="B1959" s="330">
        <v>1979</v>
      </c>
      <c r="C1959" s="329">
        <v>5936.6</v>
      </c>
      <c r="D1959" s="329">
        <v>36</v>
      </c>
      <c r="E1959" s="176">
        <f t="shared" si="186"/>
        <v>80184035.199999973</v>
      </c>
      <c r="F1959" s="176">
        <f t="shared" si="187"/>
        <v>4962625</v>
      </c>
      <c r="G1959" s="177">
        <f t="shared" si="188"/>
        <v>1785836.0000000298</v>
      </c>
      <c r="H1959" s="177">
        <f t="shared" si="189"/>
        <v>6394</v>
      </c>
      <c r="I1959" s="354">
        <f t="shared" si="184"/>
        <v>0.97821350730632806</v>
      </c>
      <c r="J1959" s="354">
        <f t="shared" si="185"/>
        <v>0.99871322689649611</v>
      </c>
    </row>
    <row r="1960" spans="1:10" x14ac:dyDescent="0.25">
      <c r="A1960" s="793"/>
      <c r="B1960" s="330">
        <v>1980</v>
      </c>
      <c r="C1960" s="329">
        <v>3960.6000000000004</v>
      </c>
      <c r="D1960" s="329">
        <v>18</v>
      </c>
      <c r="E1960" s="176">
        <f t="shared" si="186"/>
        <v>80187995.799999967</v>
      </c>
      <c r="F1960" s="176">
        <f t="shared" si="187"/>
        <v>4962643</v>
      </c>
      <c r="G1960" s="177">
        <f t="shared" si="188"/>
        <v>1781875.4000000358</v>
      </c>
      <c r="H1960" s="177">
        <f t="shared" si="189"/>
        <v>6376</v>
      </c>
      <c r="I1960" s="354">
        <f t="shared" si="184"/>
        <v>0.97826182505944892</v>
      </c>
      <c r="J1960" s="354">
        <f t="shared" si="185"/>
        <v>0.9987168493418922</v>
      </c>
    </row>
    <row r="1961" spans="1:10" x14ac:dyDescent="0.25">
      <c r="A1961" s="793"/>
      <c r="B1961" s="330">
        <v>1982</v>
      </c>
      <c r="C1961" s="329">
        <v>5946.3</v>
      </c>
      <c r="D1961" s="329">
        <v>30</v>
      </c>
      <c r="E1961" s="176">
        <f t="shared" si="186"/>
        <v>80193942.099999964</v>
      </c>
      <c r="F1961" s="176">
        <f t="shared" si="187"/>
        <v>4962673</v>
      </c>
      <c r="G1961" s="177">
        <f t="shared" si="188"/>
        <v>1775929.1000000387</v>
      </c>
      <c r="H1961" s="177">
        <f t="shared" si="189"/>
        <v>6346</v>
      </c>
      <c r="I1961" s="354">
        <f t="shared" si="184"/>
        <v>0.9783343675669941</v>
      </c>
      <c r="J1961" s="354">
        <f t="shared" si="185"/>
        <v>0.99872288675088583</v>
      </c>
    </row>
    <row r="1962" spans="1:10" x14ac:dyDescent="0.25">
      <c r="A1962" s="793"/>
      <c r="B1962" s="330">
        <v>1987</v>
      </c>
      <c r="C1962" s="329">
        <v>3973.7</v>
      </c>
      <c r="D1962" s="329">
        <v>18</v>
      </c>
      <c r="E1962" s="176">
        <f t="shared" si="186"/>
        <v>80197915.799999967</v>
      </c>
      <c r="F1962" s="176">
        <f t="shared" si="187"/>
        <v>4962691</v>
      </c>
      <c r="G1962" s="177">
        <f t="shared" si="188"/>
        <v>1771955.4000000358</v>
      </c>
      <c r="H1962" s="177">
        <f t="shared" si="189"/>
        <v>6328</v>
      </c>
      <c r="I1962" s="354">
        <f t="shared" si="184"/>
        <v>0.97838284513493246</v>
      </c>
      <c r="J1962" s="354">
        <f t="shared" si="185"/>
        <v>0.99872650919628203</v>
      </c>
    </row>
    <row r="1963" spans="1:10" x14ac:dyDescent="0.25">
      <c r="A1963" s="793"/>
      <c r="B1963" s="330">
        <v>1989</v>
      </c>
      <c r="C1963" s="329">
        <v>3977.8</v>
      </c>
      <c r="D1963" s="329">
        <v>12</v>
      </c>
      <c r="E1963" s="176">
        <f t="shared" si="186"/>
        <v>80201893.599999964</v>
      </c>
      <c r="F1963" s="176">
        <f t="shared" si="187"/>
        <v>4962703</v>
      </c>
      <c r="G1963" s="177">
        <f t="shared" si="188"/>
        <v>1767977.6000000387</v>
      </c>
      <c r="H1963" s="177">
        <f t="shared" si="189"/>
        <v>6316</v>
      </c>
      <c r="I1963" s="354">
        <f t="shared" si="184"/>
        <v>0.9784313727212488</v>
      </c>
      <c r="J1963" s="354">
        <f t="shared" si="185"/>
        <v>0.99872892415987946</v>
      </c>
    </row>
    <row r="1964" spans="1:10" x14ac:dyDescent="0.25">
      <c r="A1964" s="793"/>
      <c r="B1964" s="330">
        <v>1990</v>
      </c>
      <c r="C1964" s="329">
        <v>5970.2000000000007</v>
      </c>
      <c r="D1964" s="329">
        <v>36</v>
      </c>
      <c r="E1964" s="176">
        <f t="shared" si="186"/>
        <v>80207863.799999967</v>
      </c>
      <c r="F1964" s="176">
        <f t="shared" si="187"/>
        <v>4962739</v>
      </c>
      <c r="G1964" s="177">
        <f t="shared" si="188"/>
        <v>1762007.4000000358</v>
      </c>
      <c r="H1964" s="177">
        <f t="shared" si="189"/>
        <v>6280</v>
      </c>
      <c r="I1964" s="354">
        <f t="shared" si="184"/>
        <v>0.9785042067993388</v>
      </c>
      <c r="J1964" s="354">
        <f t="shared" si="185"/>
        <v>0.99873616905067175</v>
      </c>
    </row>
    <row r="1965" spans="1:10" x14ac:dyDescent="0.25">
      <c r="A1965" s="793"/>
      <c r="B1965" s="330">
        <v>1991</v>
      </c>
      <c r="C1965" s="329">
        <v>5973.6</v>
      </c>
      <c r="D1965" s="329">
        <v>35</v>
      </c>
      <c r="E1965" s="176">
        <f t="shared" si="186"/>
        <v>80213837.399999961</v>
      </c>
      <c r="F1965" s="176">
        <f t="shared" si="187"/>
        <v>4962774</v>
      </c>
      <c r="G1965" s="177">
        <f t="shared" si="188"/>
        <v>1756033.8000000417</v>
      </c>
      <c r="H1965" s="177">
        <f t="shared" si="189"/>
        <v>6245</v>
      </c>
      <c r="I1965" s="354">
        <f t="shared" si="184"/>
        <v>0.97857708235608354</v>
      </c>
      <c r="J1965" s="354">
        <f t="shared" si="185"/>
        <v>0.99874321269449762</v>
      </c>
    </row>
    <row r="1966" spans="1:10" x14ac:dyDescent="0.25">
      <c r="A1966" s="793"/>
      <c r="B1966" s="330">
        <v>1993</v>
      </c>
      <c r="C1966" s="329">
        <v>3986.4</v>
      </c>
      <c r="D1966" s="329">
        <v>18</v>
      </c>
      <c r="E1966" s="176">
        <f t="shared" si="186"/>
        <v>80217823.799999967</v>
      </c>
      <c r="F1966" s="176">
        <f t="shared" si="187"/>
        <v>4962792</v>
      </c>
      <c r="G1966" s="177">
        <f t="shared" si="188"/>
        <v>1752047.4000000358</v>
      </c>
      <c r="H1966" s="177">
        <f t="shared" si="189"/>
        <v>6227</v>
      </c>
      <c r="I1966" s="354">
        <f t="shared" si="184"/>
        <v>0.97862571485899763</v>
      </c>
      <c r="J1966" s="354">
        <f t="shared" si="185"/>
        <v>0.99874683513989382</v>
      </c>
    </row>
    <row r="1967" spans="1:10" x14ac:dyDescent="0.25">
      <c r="A1967" s="793"/>
      <c r="B1967" s="330">
        <v>1994</v>
      </c>
      <c r="C1967" s="329">
        <v>1994</v>
      </c>
      <c r="D1967" s="329">
        <v>6</v>
      </c>
      <c r="E1967" s="176">
        <f t="shared" si="186"/>
        <v>80219817.799999967</v>
      </c>
      <c r="F1967" s="176">
        <f t="shared" si="187"/>
        <v>4962798</v>
      </c>
      <c r="G1967" s="177">
        <f t="shared" si="188"/>
        <v>1750053.4000000358</v>
      </c>
      <c r="H1967" s="177">
        <f t="shared" si="189"/>
        <v>6221</v>
      </c>
      <c r="I1967" s="354">
        <f t="shared" si="184"/>
        <v>0.97865004087013818</v>
      </c>
      <c r="J1967" s="354">
        <f t="shared" si="185"/>
        <v>0.99874804262169248</v>
      </c>
    </row>
    <row r="1968" spans="1:10" x14ac:dyDescent="0.25">
      <c r="A1968" s="793"/>
      <c r="B1968" s="330">
        <v>1995</v>
      </c>
      <c r="C1968" s="329">
        <v>3989.6</v>
      </c>
      <c r="D1968" s="329">
        <v>18</v>
      </c>
      <c r="E1968" s="176">
        <f t="shared" si="186"/>
        <v>80223807.399999961</v>
      </c>
      <c r="F1968" s="176">
        <f t="shared" si="187"/>
        <v>4962816</v>
      </c>
      <c r="G1968" s="177">
        <f t="shared" si="188"/>
        <v>1746063.8000000417</v>
      </c>
      <c r="H1968" s="177">
        <f t="shared" si="189"/>
        <v>6203</v>
      </c>
      <c r="I1968" s="354">
        <f t="shared" si="184"/>
        <v>0.97869871241178619</v>
      </c>
      <c r="J1968" s="354">
        <f t="shared" si="185"/>
        <v>0.99875166506708868</v>
      </c>
    </row>
    <row r="1969" spans="1:10" x14ac:dyDescent="0.25">
      <c r="A1969" s="793"/>
      <c r="B1969" s="330">
        <v>1998</v>
      </c>
      <c r="C1969" s="329">
        <v>1997.6</v>
      </c>
      <c r="D1969" s="329">
        <v>12</v>
      </c>
      <c r="E1969" s="176">
        <f t="shared" si="186"/>
        <v>80225804.999999955</v>
      </c>
      <c r="F1969" s="176">
        <f t="shared" si="187"/>
        <v>4962828</v>
      </c>
      <c r="G1969" s="177">
        <f t="shared" si="188"/>
        <v>1744066.2000000477</v>
      </c>
      <c r="H1969" s="177">
        <f t="shared" si="189"/>
        <v>6191</v>
      </c>
      <c r="I1969" s="354">
        <f t="shared" si="184"/>
        <v>0.97872308234150251</v>
      </c>
      <c r="J1969" s="354">
        <f t="shared" si="185"/>
        <v>0.99875408003068611</v>
      </c>
    </row>
    <row r="1970" spans="1:10" x14ac:dyDescent="0.25">
      <c r="A1970" s="793"/>
      <c r="B1970" s="330">
        <v>1999</v>
      </c>
      <c r="C1970" s="329">
        <v>3998.6000000000004</v>
      </c>
      <c r="D1970" s="329">
        <v>19</v>
      </c>
      <c r="E1970" s="176">
        <f t="shared" si="186"/>
        <v>80229803.599999949</v>
      </c>
      <c r="F1970" s="176">
        <f t="shared" si="187"/>
        <v>4962847</v>
      </c>
      <c r="G1970" s="177">
        <f t="shared" si="188"/>
        <v>1740067.6000000536</v>
      </c>
      <c r="H1970" s="177">
        <f t="shared" si="189"/>
        <v>6172</v>
      </c>
      <c r="I1970" s="354">
        <f t="shared" si="184"/>
        <v>0.9787718636795899</v>
      </c>
      <c r="J1970" s="354">
        <f t="shared" si="185"/>
        <v>0.99875790372304873</v>
      </c>
    </row>
    <row r="1971" spans="1:10" x14ac:dyDescent="0.25">
      <c r="A1971" s="793"/>
      <c r="B1971" s="330">
        <v>2000</v>
      </c>
      <c r="C1971" s="329">
        <v>8000.5</v>
      </c>
      <c r="D1971" s="329">
        <v>30</v>
      </c>
      <c r="E1971" s="176">
        <f t="shared" si="186"/>
        <v>80237804.099999949</v>
      </c>
      <c r="F1971" s="176">
        <f t="shared" si="187"/>
        <v>4962877</v>
      </c>
      <c r="G1971" s="177">
        <f t="shared" si="188"/>
        <v>1732067.1000000536</v>
      </c>
      <c r="H1971" s="177">
        <f t="shared" si="189"/>
        <v>6142</v>
      </c>
      <c r="I1971" s="354">
        <f t="shared" si="184"/>
        <v>0.9788694666144595</v>
      </c>
      <c r="J1971" s="354">
        <f t="shared" si="185"/>
        <v>0.99876394113204237</v>
      </c>
    </row>
    <row r="1972" spans="1:10" x14ac:dyDescent="0.25">
      <c r="A1972" s="793"/>
      <c r="B1972" s="330">
        <v>2002</v>
      </c>
      <c r="C1972" s="329">
        <v>4004.7</v>
      </c>
      <c r="D1972" s="329">
        <v>24</v>
      </c>
      <c r="E1972" s="176">
        <f t="shared" si="186"/>
        <v>80241808.799999952</v>
      </c>
      <c r="F1972" s="176">
        <f t="shared" si="187"/>
        <v>4962901</v>
      </c>
      <c r="G1972" s="177">
        <f t="shared" si="188"/>
        <v>1728062.4000000507</v>
      </c>
      <c r="H1972" s="177">
        <f t="shared" si="189"/>
        <v>6118</v>
      </c>
      <c r="I1972" s="354">
        <f t="shared" si="184"/>
        <v>0.97891832237013388</v>
      </c>
      <c r="J1972" s="354">
        <f t="shared" si="185"/>
        <v>0.99876877105923723</v>
      </c>
    </row>
    <row r="1973" spans="1:10" x14ac:dyDescent="0.25">
      <c r="A1973" s="793"/>
      <c r="B1973" s="330">
        <v>2003</v>
      </c>
      <c r="C1973" s="329">
        <v>2002.5</v>
      </c>
      <c r="D1973" s="329">
        <v>6</v>
      </c>
      <c r="E1973" s="176">
        <f t="shared" si="186"/>
        <v>80243811.299999952</v>
      </c>
      <c r="F1973" s="176">
        <f t="shared" si="187"/>
        <v>4962907</v>
      </c>
      <c r="G1973" s="177">
        <f t="shared" si="188"/>
        <v>1726059.9000000507</v>
      </c>
      <c r="H1973" s="177">
        <f t="shared" si="189"/>
        <v>6112</v>
      </c>
      <c r="I1973" s="354">
        <f t="shared" si="184"/>
        <v>0.97894275207791159</v>
      </c>
      <c r="J1973" s="354">
        <f t="shared" si="185"/>
        <v>0.998769978541036</v>
      </c>
    </row>
    <row r="1974" spans="1:10" x14ac:dyDescent="0.25">
      <c r="A1974" s="793"/>
      <c r="B1974" s="330">
        <v>2004</v>
      </c>
      <c r="C1974" s="329">
        <v>6012.2999999999993</v>
      </c>
      <c r="D1974" s="329">
        <v>18</v>
      </c>
      <c r="E1974" s="176">
        <f t="shared" si="186"/>
        <v>80249823.599999949</v>
      </c>
      <c r="F1974" s="176">
        <f t="shared" si="187"/>
        <v>4962925</v>
      </c>
      <c r="G1974" s="177">
        <f t="shared" si="188"/>
        <v>1720047.6000000536</v>
      </c>
      <c r="H1974" s="177">
        <f t="shared" si="189"/>
        <v>6094</v>
      </c>
      <c r="I1974" s="354">
        <f t="shared" si="184"/>
        <v>0.979016099759346</v>
      </c>
      <c r="J1974" s="354">
        <f t="shared" si="185"/>
        <v>0.99877360098643209</v>
      </c>
    </row>
    <row r="1975" spans="1:10" x14ac:dyDescent="0.25">
      <c r="A1975" s="793"/>
      <c r="B1975" s="330">
        <v>2005</v>
      </c>
      <c r="C1975" s="329">
        <v>4009.8</v>
      </c>
      <c r="D1975" s="329">
        <v>18</v>
      </c>
      <c r="E1975" s="176">
        <f t="shared" si="186"/>
        <v>80253833.399999946</v>
      </c>
      <c r="F1975" s="176">
        <f t="shared" si="187"/>
        <v>4962943</v>
      </c>
      <c r="G1975" s="177">
        <f t="shared" si="188"/>
        <v>1716037.8000000566</v>
      </c>
      <c r="H1975" s="177">
        <f t="shared" si="189"/>
        <v>6076</v>
      </c>
      <c r="I1975" s="354">
        <f t="shared" si="184"/>
        <v>0.9790650177330027</v>
      </c>
      <c r="J1975" s="354">
        <f t="shared" si="185"/>
        <v>0.99877722343182829</v>
      </c>
    </row>
    <row r="1976" spans="1:10" x14ac:dyDescent="0.25">
      <c r="A1976" s="793"/>
      <c r="B1976" s="330">
        <v>2006</v>
      </c>
      <c r="C1976" s="329">
        <v>8023.7999999999993</v>
      </c>
      <c r="D1976" s="329">
        <v>42</v>
      </c>
      <c r="E1976" s="176">
        <f t="shared" si="186"/>
        <v>80261857.199999943</v>
      </c>
      <c r="F1976" s="176">
        <f t="shared" si="187"/>
        <v>4962985</v>
      </c>
      <c r="G1976" s="177">
        <f t="shared" si="188"/>
        <v>1708014.0000000596</v>
      </c>
      <c r="H1976" s="177">
        <f t="shared" si="189"/>
        <v>6034</v>
      </c>
      <c r="I1976" s="354">
        <f t="shared" si="184"/>
        <v>0.97916290491865432</v>
      </c>
      <c r="J1976" s="354">
        <f t="shared" si="185"/>
        <v>0.99878567580441935</v>
      </c>
    </row>
    <row r="1977" spans="1:10" x14ac:dyDescent="0.25">
      <c r="A1977" s="793"/>
      <c r="B1977" s="330">
        <v>2007</v>
      </c>
      <c r="C1977" s="329">
        <v>2006.7</v>
      </c>
      <c r="D1977" s="329">
        <v>6</v>
      </c>
      <c r="E1977" s="176">
        <f t="shared" si="186"/>
        <v>80263863.899999946</v>
      </c>
      <c r="F1977" s="176">
        <f t="shared" si="187"/>
        <v>4962991</v>
      </c>
      <c r="G1977" s="177">
        <f t="shared" si="188"/>
        <v>1706007.3000000566</v>
      </c>
      <c r="H1977" s="177">
        <f t="shared" si="189"/>
        <v>6028</v>
      </c>
      <c r="I1977" s="354">
        <f t="shared" si="184"/>
        <v>0.97918738586477061</v>
      </c>
      <c r="J1977" s="354">
        <f t="shared" si="185"/>
        <v>0.99878688328621812</v>
      </c>
    </row>
    <row r="1978" spans="1:10" x14ac:dyDescent="0.25">
      <c r="A1978" s="793"/>
      <c r="B1978" s="330">
        <v>2008</v>
      </c>
      <c r="C1978" s="329">
        <v>8032</v>
      </c>
      <c r="D1978" s="329">
        <v>36</v>
      </c>
      <c r="E1978" s="176">
        <f t="shared" si="186"/>
        <v>80271895.899999946</v>
      </c>
      <c r="F1978" s="176">
        <f t="shared" si="187"/>
        <v>4963027</v>
      </c>
      <c r="G1978" s="177">
        <f t="shared" si="188"/>
        <v>1697975.3000000566</v>
      </c>
      <c r="H1978" s="177">
        <f t="shared" si="189"/>
        <v>5992</v>
      </c>
      <c r="I1978" s="354">
        <f t="shared" si="184"/>
        <v>0.97928537308717822</v>
      </c>
      <c r="J1978" s="354">
        <f t="shared" si="185"/>
        <v>0.99879412817701041</v>
      </c>
    </row>
    <row r="1979" spans="1:10" x14ac:dyDescent="0.25">
      <c r="A1979" s="793"/>
      <c r="B1979" s="330">
        <v>2009</v>
      </c>
      <c r="C1979" s="329">
        <v>10044.200000000001</v>
      </c>
      <c r="D1979" s="329">
        <v>54</v>
      </c>
      <c r="E1979" s="176">
        <f t="shared" si="186"/>
        <v>80281940.099999949</v>
      </c>
      <c r="F1979" s="176">
        <f t="shared" si="187"/>
        <v>4963081</v>
      </c>
      <c r="G1979" s="177">
        <f t="shared" si="188"/>
        <v>1687931.1000000536</v>
      </c>
      <c r="H1979" s="177">
        <f t="shared" si="189"/>
        <v>5938</v>
      </c>
      <c r="I1979" s="354">
        <f t="shared" si="184"/>
        <v>0.9794079083535262</v>
      </c>
      <c r="J1979" s="354">
        <f t="shared" si="185"/>
        <v>0.9988049955131989</v>
      </c>
    </row>
    <row r="1980" spans="1:10" x14ac:dyDescent="0.25">
      <c r="A1980" s="793"/>
      <c r="B1980" s="330">
        <v>2010</v>
      </c>
      <c r="C1980" s="329">
        <v>2009.5</v>
      </c>
      <c r="D1980" s="329">
        <v>6</v>
      </c>
      <c r="E1980" s="176">
        <f t="shared" si="186"/>
        <v>80283949.599999949</v>
      </c>
      <c r="F1980" s="176">
        <f t="shared" si="187"/>
        <v>4963087</v>
      </c>
      <c r="G1980" s="177">
        <f t="shared" si="188"/>
        <v>1685921.6000000536</v>
      </c>
      <c r="H1980" s="177">
        <f t="shared" si="189"/>
        <v>5932</v>
      </c>
      <c r="I1980" s="354">
        <f t="shared" si="184"/>
        <v>0.97943242345853465</v>
      </c>
      <c r="J1980" s="354">
        <f t="shared" si="185"/>
        <v>0.99880620299499756</v>
      </c>
    </row>
    <row r="1981" spans="1:10" x14ac:dyDescent="0.25">
      <c r="A1981" s="793"/>
      <c r="B1981" s="330">
        <v>2011</v>
      </c>
      <c r="C1981" s="329">
        <v>6032</v>
      </c>
      <c r="D1981" s="329">
        <v>36</v>
      </c>
      <c r="E1981" s="176">
        <f t="shared" si="186"/>
        <v>80289981.599999949</v>
      </c>
      <c r="F1981" s="176">
        <f t="shared" si="187"/>
        <v>4963123</v>
      </c>
      <c r="G1981" s="177">
        <f t="shared" si="188"/>
        <v>1679889.6000000536</v>
      </c>
      <c r="H1981" s="177">
        <f t="shared" si="189"/>
        <v>5896</v>
      </c>
      <c r="I1981" s="354">
        <f t="shared" si="184"/>
        <v>0.97950601147217553</v>
      </c>
      <c r="J1981" s="354">
        <f t="shared" si="185"/>
        <v>0.99881344788578996</v>
      </c>
    </row>
    <row r="1982" spans="1:10" x14ac:dyDescent="0.25">
      <c r="A1982" s="793"/>
      <c r="B1982" s="330">
        <v>2012</v>
      </c>
      <c r="C1982" s="329">
        <v>4024.3999999999996</v>
      </c>
      <c r="D1982" s="329">
        <v>22</v>
      </c>
      <c r="E1982" s="176">
        <f t="shared" si="186"/>
        <v>80294005.999999955</v>
      </c>
      <c r="F1982" s="176">
        <f t="shared" si="187"/>
        <v>4963145</v>
      </c>
      <c r="G1982" s="177">
        <f t="shared" si="188"/>
        <v>1675865.2000000477</v>
      </c>
      <c r="H1982" s="177">
        <f t="shared" si="189"/>
        <v>5874</v>
      </c>
      <c r="I1982" s="354">
        <f t="shared" si="184"/>
        <v>0.97955510756005615</v>
      </c>
      <c r="J1982" s="354">
        <f t="shared" si="185"/>
        <v>0.99881787531905186</v>
      </c>
    </row>
    <row r="1983" spans="1:10" x14ac:dyDescent="0.25">
      <c r="A1983" s="793"/>
      <c r="B1983" s="330">
        <v>2013</v>
      </c>
      <c r="C1983" s="329">
        <v>2012.7</v>
      </c>
      <c r="D1983" s="329">
        <v>12</v>
      </c>
      <c r="E1983" s="176">
        <f t="shared" si="186"/>
        <v>80296018.699999958</v>
      </c>
      <c r="F1983" s="176">
        <f t="shared" si="187"/>
        <v>4963157</v>
      </c>
      <c r="G1983" s="177">
        <f t="shared" si="188"/>
        <v>1673852.5000000447</v>
      </c>
      <c r="H1983" s="177">
        <f t="shared" si="189"/>
        <v>5862</v>
      </c>
      <c r="I1983" s="354">
        <f t="shared" si="184"/>
        <v>0.97957966170379873</v>
      </c>
      <c r="J1983" s="354">
        <f t="shared" si="185"/>
        <v>0.9988202902826494</v>
      </c>
    </row>
    <row r="1984" spans="1:10" x14ac:dyDescent="0.25">
      <c r="A1984" s="793"/>
      <c r="B1984" s="330">
        <v>2016</v>
      </c>
      <c r="C1984" s="329">
        <v>4031.8</v>
      </c>
      <c r="D1984" s="329">
        <v>12</v>
      </c>
      <c r="E1984" s="176">
        <f t="shared" si="186"/>
        <v>80300050.499999955</v>
      </c>
      <c r="F1984" s="176">
        <f t="shared" si="187"/>
        <v>4963169</v>
      </c>
      <c r="G1984" s="177">
        <f t="shared" si="188"/>
        <v>1669820.7000000477</v>
      </c>
      <c r="H1984" s="177">
        <f t="shared" si="189"/>
        <v>5850</v>
      </c>
      <c r="I1984" s="354">
        <f t="shared" si="184"/>
        <v>0.97962884806875183</v>
      </c>
      <c r="J1984" s="354">
        <f t="shared" si="185"/>
        <v>0.99882270524624683</v>
      </c>
    </row>
    <row r="1985" spans="1:10" x14ac:dyDescent="0.25">
      <c r="A1985" s="793"/>
      <c r="B1985" s="330">
        <v>2017</v>
      </c>
      <c r="C1985" s="329">
        <v>2016.7</v>
      </c>
      <c r="D1985" s="329">
        <v>12</v>
      </c>
      <c r="E1985" s="176">
        <f t="shared" si="186"/>
        <v>80302067.199999958</v>
      </c>
      <c r="F1985" s="176">
        <f t="shared" si="187"/>
        <v>4963181</v>
      </c>
      <c r="G1985" s="177">
        <f t="shared" si="188"/>
        <v>1667804.0000000447</v>
      </c>
      <c r="H1985" s="177">
        <f t="shared" si="189"/>
        <v>5838</v>
      </c>
      <c r="I1985" s="354">
        <f t="shared" si="184"/>
        <v>0.97965345101091184</v>
      </c>
      <c r="J1985" s="354">
        <f t="shared" si="185"/>
        <v>0.99882512020984426</v>
      </c>
    </row>
    <row r="1986" spans="1:10" x14ac:dyDescent="0.25">
      <c r="A1986" s="793"/>
      <c r="B1986" s="330">
        <v>2018</v>
      </c>
      <c r="C1986" s="329">
        <v>10089.6</v>
      </c>
      <c r="D1986" s="329">
        <v>41</v>
      </c>
      <c r="E1986" s="176">
        <f t="shared" si="186"/>
        <v>80312156.799999952</v>
      </c>
      <c r="F1986" s="176">
        <f t="shared" si="187"/>
        <v>4963222</v>
      </c>
      <c r="G1986" s="177">
        <f t="shared" si="188"/>
        <v>1657714.4000000507</v>
      </c>
      <c r="H1986" s="177">
        <f t="shared" si="189"/>
        <v>5797</v>
      </c>
      <c r="I1986" s="354">
        <f t="shared" si="184"/>
        <v>0.97977654013929871</v>
      </c>
      <c r="J1986" s="354">
        <f t="shared" si="185"/>
        <v>0.99883337133546879</v>
      </c>
    </row>
    <row r="1987" spans="1:10" x14ac:dyDescent="0.25">
      <c r="A1987" s="793"/>
      <c r="B1987" s="330">
        <v>2019</v>
      </c>
      <c r="C1987" s="329">
        <v>2019.3</v>
      </c>
      <c r="D1987" s="329">
        <v>12</v>
      </c>
      <c r="E1987" s="176">
        <f t="shared" si="186"/>
        <v>80314176.099999949</v>
      </c>
      <c r="F1987" s="176">
        <f t="shared" si="187"/>
        <v>4963234</v>
      </c>
      <c r="G1987" s="177">
        <f t="shared" si="188"/>
        <v>1655695.1000000536</v>
      </c>
      <c r="H1987" s="177">
        <f t="shared" si="189"/>
        <v>5785</v>
      </c>
      <c r="I1987" s="354">
        <f t="shared" ref="I1987:I2050" si="190">E1987/$E$2452</f>
        <v>0.97980117480043016</v>
      </c>
      <c r="J1987" s="354">
        <f t="shared" ref="J1987:J2050" si="191">F1987/$F$2452</f>
        <v>0.99883578629906622</v>
      </c>
    </row>
    <row r="1988" spans="1:10" x14ac:dyDescent="0.25">
      <c r="A1988" s="793"/>
      <c r="B1988" s="330">
        <v>2022</v>
      </c>
      <c r="C1988" s="329">
        <v>4044</v>
      </c>
      <c r="D1988" s="329">
        <v>24</v>
      </c>
      <c r="E1988" s="176">
        <f t="shared" si="186"/>
        <v>80318220.099999949</v>
      </c>
      <c r="F1988" s="176">
        <f t="shared" si="187"/>
        <v>4963258</v>
      </c>
      <c r="G1988" s="177">
        <f t="shared" si="188"/>
        <v>1651651.1000000536</v>
      </c>
      <c r="H1988" s="177">
        <f t="shared" si="189"/>
        <v>5761</v>
      </c>
      <c r="I1988" s="354">
        <f t="shared" si="190"/>
        <v>0.97985051000055667</v>
      </c>
      <c r="J1988" s="354">
        <f t="shared" si="191"/>
        <v>0.99884061622626119</v>
      </c>
    </row>
    <row r="1989" spans="1:10" x14ac:dyDescent="0.25">
      <c r="A1989" s="793"/>
      <c r="B1989" s="330">
        <v>2023</v>
      </c>
      <c r="C1989" s="329">
        <v>4045.4</v>
      </c>
      <c r="D1989" s="329">
        <v>22</v>
      </c>
      <c r="E1989" s="176">
        <f t="shared" si="186"/>
        <v>80322265.499999955</v>
      </c>
      <c r="F1989" s="176">
        <f t="shared" si="187"/>
        <v>4963280</v>
      </c>
      <c r="G1989" s="177">
        <f t="shared" si="188"/>
        <v>1647605.7000000477</v>
      </c>
      <c r="H1989" s="177">
        <f t="shared" si="189"/>
        <v>5739</v>
      </c>
      <c r="I1989" s="354">
        <f t="shared" si="190"/>
        <v>0.97989986228012949</v>
      </c>
      <c r="J1989" s="354">
        <f t="shared" si="191"/>
        <v>0.99884504365952309</v>
      </c>
    </row>
    <row r="1990" spans="1:10" x14ac:dyDescent="0.25">
      <c r="A1990" s="793"/>
      <c r="B1990" s="330">
        <v>2024</v>
      </c>
      <c r="C1990" s="329">
        <v>4047.9</v>
      </c>
      <c r="D1990" s="329">
        <v>18</v>
      </c>
      <c r="E1990" s="176">
        <f t="shared" si="186"/>
        <v>80326313.399999961</v>
      </c>
      <c r="F1990" s="176">
        <f t="shared" si="187"/>
        <v>4963298</v>
      </c>
      <c r="G1990" s="177">
        <f t="shared" si="188"/>
        <v>1643557.8000000417</v>
      </c>
      <c r="H1990" s="177">
        <f t="shared" si="189"/>
        <v>5721</v>
      </c>
      <c r="I1990" s="354">
        <f t="shared" si="190"/>
        <v>0.97994924505871317</v>
      </c>
      <c r="J1990" s="354">
        <f t="shared" si="191"/>
        <v>0.99884866610491929</v>
      </c>
    </row>
    <row r="1991" spans="1:10" x14ac:dyDescent="0.25">
      <c r="A1991" s="793"/>
      <c r="B1991" s="330">
        <v>2025</v>
      </c>
      <c r="C1991" s="329">
        <v>2025</v>
      </c>
      <c r="D1991" s="329">
        <v>6</v>
      </c>
      <c r="E1991" s="176">
        <f t="shared" si="186"/>
        <v>80328338.399999961</v>
      </c>
      <c r="F1991" s="176">
        <f t="shared" si="187"/>
        <v>4963304</v>
      </c>
      <c r="G1991" s="177">
        <f t="shared" si="188"/>
        <v>1641532.8000000417</v>
      </c>
      <c r="H1991" s="177">
        <f t="shared" si="189"/>
        <v>5715</v>
      </c>
      <c r="I1991" s="354">
        <f t="shared" si="190"/>
        <v>0.97997394925758963</v>
      </c>
      <c r="J1991" s="354">
        <f t="shared" si="191"/>
        <v>0.99884987358671806</v>
      </c>
    </row>
    <row r="1992" spans="1:10" x14ac:dyDescent="0.25">
      <c r="A1992" s="793"/>
      <c r="B1992" s="330">
        <v>2028</v>
      </c>
      <c r="C1992" s="329">
        <v>4056.6000000000004</v>
      </c>
      <c r="D1992" s="329">
        <v>18</v>
      </c>
      <c r="E1992" s="176">
        <f t="shared" si="186"/>
        <v>80332394.999999955</v>
      </c>
      <c r="F1992" s="176">
        <f t="shared" si="187"/>
        <v>4963322</v>
      </c>
      <c r="G1992" s="177">
        <f t="shared" si="188"/>
        <v>1637476.2000000477</v>
      </c>
      <c r="H1992" s="177">
        <f t="shared" si="189"/>
        <v>5697</v>
      </c>
      <c r="I1992" s="354">
        <f t="shared" si="190"/>
        <v>0.9800234381727313</v>
      </c>
      <c r="J1992" s="354">
        <f t="shared" si="191"/>
        <v>0.99885349603211415</v>
      </c>
    </row>
    <row r="1993" spans="1:10" x14ac:dyDescent="0.25">
      <c r="A1993" s="793"/>
      <c r="B1993" s="330">
        <v>2029</v>
      </c>
      <c r="C1993" s="329">
        <v>4057.4</v>
      </c>
      <c r="D1993" s="329">
        <v>12</v>
      </c>
      <c r="E1993" s="176">
        <f t="shared" si="186"/>
        <v>80336452.399999961</v>
      </c>
      <c r="F1993" s="176">
        <f t="shared" si="187"/>
        <v>4963334</v>
      </c>
      <c r="G1993" s="177">
        <f t="shared" si="188"/>
        <v>1633418.8000000417</v>
      </c>
      <c r="H1993" s="177">
        <f t="shared" si="189"/>
        <v>5685</v>
      </c>
      <c r="I1993" s="354">
        <f t="shared" si="190"/>
        <v>0.9800729368475567</v>
      </c>
      <c r="J1993" s="354">
        <f t="shared" si="191"/>
        <v>0.99885591099571158</v>
      </c>
    </row>
    <row r="1994" spans="1:10" x14ac:dyDescent="0.25">
      <c r="A1994" s="793"/>
      <c r="B1994" s="330">
        <v>2030</v>
      </c>
      <c r="C1994" s="329">
        <v>2029.6</v>
      </c>
      <c r="D1994" s="329">
        <v>12</v>
      </c>
      <c r="E1994" s="176">
        <f t="shared" si="186"/>
        <v>80338481.999999955</v>
      </c>
      <c r="F1994" s="176">
        <f t="shared" si="187"/>
        <v>4963346</v>
      </c>
      <c r="G1994" s="177">
        <f t="shared" si="188"/>
        <v>1631389.2000000477</v>
      </c>
      <c r="H1994" s="177">
        <f t="shared" si="189"/>
        <v>5673</v>
      </c>
      <c r="I1994" s="354">
        <f t="shared" si="190"/>
        <v>0.98009769716461326</v>
      </c>
      <c r="J1994" s="354">
        <f t="shared" si="191"/>
        <v>0.99885832595930912</v>
      </c>
    </row>
    <row r="1995" spans="1:10" x14ac:dyDescent="0.25">
      <c r="A1995" s="793"/>
      <c r="B1995" s="330">
        <v>2031</v>
      </c>
      <c r="C1995" s="329">
        <v>4061.7</v>
      </c>
      <c r="D1995" s="329">
        <v>12</v>
      </c>
      <c r="E1995" s="176">
        <f t="shared" si="186"/>
        <v>80342543.699999958</v>
      </c>
      <c r="F1995" s="176">
        <f t="shared" si="187"/>
        <v>4963358</v>
      </c>
      <c r="G1995" s="177">
        <f t="shared" si="188"/>
        <v>1627327.5000000447</v>
      </c>
      <c r="H1995" s="177">
        <f t="shared" si="189"/>
        <v>5661</v>
      </c>
      <c r="I1995" s="354">
        <f t="shared" si="190"/>
        <v>0.98014724829773747</v>
      </c>
      <c r="J1995" s="354">
        <f t="shared" si="191"/>
        <v>0.99886074092290655</v>
      </c>
    </row>
    <row r="1996" spans="1:10" x14ac:dyDescent="0.25">
      <c r="A1996" s="793"/>
      <c r="B1996" s="330">
        <v>2032</v>
      </c>
      <c r="C1996" s="329">
        <v>2032.2</v>
      </c>
      <c r="D1996" s="329">
        <v>12</v>
      </c>
      <c r="E1996" s="176">
        <f t="shared" si="186"/>
        <v>80344575.899999961</v>
      </c>
      <c r="F1996" s="176">
        <f t="shared" si="187"/>
        <v>4963370</v>
      </c>
      <c r="G1996" s="177">
        <f t="shared" si="188"/>
        <v>1625295.3000000417</v>
      </c>
      <c r="H1996" s="177">
        <f t="shared" si="189"/>
        <v>5649</v>
      </c>
      <c r="I1996" s="354">
        <f t="shared" si="190"/>
        <v>0.98017204033376548</v>
      </c>
      <c r="J1996" s="354">
        <f t="shared" si="191"/>
        <v>0.99886315588650398</v>
      </c>
    </row>
    <row r="1997" spans="1:10" x14ac:dyDescent="0.25">
      <c r="A1997" s="793"/>
      <c r="B1997" s="330">
        <v>2033</v>
      </c>
      <c r="C1997" s="329">
        <v>8131.4</v>
      </c>
      <c r="D1997" s="329">
        <v>42</v>
      </c>
      <c r="E1997" s="176">
        <f t="shared" si="186"/>
        <v>80352707.299999967</v>
      </c>
      <c r="F1997" s="176">
        <f t="shared" si="187"/>
        <v>4963412</v>
      </c>
      <c r="G1997" s="177">
        <f t="shared" si="188"/>
        <v>1617163.9000000358</v>
      </c>
      <c r="H1997" s="177">
        <f t="shared" si="189"/>
        <v>5607</v>
      </c>
      <c r="I1997" s="354">
        <f t="shared" si="190"/>
        <v>0.98027124019684886</v>
      </c>
      <c r="J1997" s="354">
        <f t="shared" si="191"/>
        <v>0.99887160825909505</v>
      </c>
    </row>
    <row r="1998" spans="1:10" x14ac:dyDescent="0.25">
      <c r="A1998" s="793"/>
      <c r="B1998" s="330">
        <v>2034</v>
      </c>
      <c r="C1998" s="329">
        <v>6101.2</v>
      </c>
      <c r="D1998" s="329">
        <v>30</v>
      </c>
      <c r="E1998" s="176">
        <f t="shared" si="186"/>
        <v>80358808.49999997</v>
      </c>
      <c r="F1998" s="176">
        <f t="shared" si="187"/>
        <v>4963442</v>
      </c>
      <c r="G1998" s="177">
        <f t="shared" si="188"/>
        <v>1611062.7000000328</v>
      </c>
      <c r="H1998" s="177">
        <f t="shared" si="189"/>
        <v>5577</v>
      </c>
      <c r="I1998" s="354">
        <f t="shared" si="190"/>
        <v>0.98034567242311299</v>
      </c>
      <c r="J1998" s="354">
        <f t="shared" si="191"/>
        <v>0.99887764566808857</v>
      </c>
    </row>
    <row r="1999" spans="1:10" x14ac:dyDescent="0.25">
      <c r="A1999" s="793"/>
      <c r="B1999" s="330">
        <v>2037</v>
      </c>
      <c r="C1999" s="329">
        <v>6110.5</v>
      </c>
      <c r="D1999" s="329">
        <v>30</v>
      </c>
      <c r="E1999" s="176">
        <f t="shared" si="186"/>
        <v>80364918.99999997</v>
      </c>
      <c r="F1999" s="176">
        <f t="shared" si="187"/>
        <v>4963472</v>
      </c>
      <c r="G1999" s="177">
        <f t="shared" si="188"/>
        <v>1604952.2000000328</v>
      </c>
      <c r="H1999" s="177">
        <f t="shared" si="189"/>
        <v>5547</v>
      </c>
      <c r="I1999" s="354">
        <f t="shared" si="190"/>
        <v>0.9804202181056979</v>
      </c>
      <c r="J1999" s="354">
        <f t="shared" si="191"/>
        <v>0.9988836830770822</v>
      </c>
    </row>
    <row r="2000" spans="1:10" x14ac:dyDescent="0.25">
      <c r="A2000" s="793"/>
      <c r="B2000" s="330">
        <v>2038</v>
      </c>
      <c r="C2000" s="329">
        <v>2038.2</v>
      </c>
      <c r="D2000" s="329">
        <v>12</v>
      </c>
      <c r="E2000" s="176">
        <f t="shared" si="186"/>
        <v>80366957.199999973</v>
      </c>
      <c r="F2000" s="176">
        <f t="shared" si="187"/>
        <v>4963484</v>
      </c>
      <c r="G2000" s="177">
        <f t="shared" si="188"/>
        <v>1602914.0000000298</v>
      </c>
      <c r="H2000" s="177">
        <f t="shared" si="189"/>
        <v>5535</v>
      </c>
      <c r="I2000" s="354">
        <f t="shared" si="190"/>
        <v>0.98044508333935221</v>
      </c>
      <c r="J2000" s="354">
        <f t="shared" si="191"/>
        <v>0.99888609804067963</v>
      </c>
    </row>
    <row r="2001" spans="1:10" x14ac:dyDescent="0.25">
      <c r="A2001" s="793"/>
      <c r="B2001" s="330">
        <v>2039</v>
      </c>
      <c r="C2001" s="329">
        <v>4078.3</v>
      </c>
      <c r="D2001" s="329">
        <v>18</v>
      </c>
      <c r="E2001" s="176">
        <f t="shared" si="186"/>
        <v>80371035.49999997</v>
      </c>
      <c r="F2001" s="176">
        <f t="shared" si="187"/>
        <v>4963502</v>
      </c>
      <c r="G2001" s="177">
        <f t="shared" si="188"/>
        <v>1598835.7000000328</v>
      </c>
      <c r="H2001" s="177">
        <f t="shared" si="189"/>
        <v>5517</v>
      </c>
      <c r="I2001" s="354">
        <f t="shared" si="190"/>
        <v>0.98049483698590911</v>
      </c>
      <c r="J2001" s="354">
        <f t="shared" si="191"/>
        <v>0.99888972048607583</v>
      </c>
    </row>
    <row r="2002" spans="1:10" x14ac:dyDescent="0.25">
      <c r="A2002" s="793"/>
      <c r="B2002" s="330">
        <v>2040</v>
      </c>
      <c r="C2002" s="329">
        <v>6120.9</v>
      </c>
      <c r="D2002" s="329">
        <v>30</v>
      </c>
      <c r="E2002" s="176">
        <f t="shared" si="186"/>
        <v>80377156.399999976</v>
      </c>
      <c r="F2002" s="176">
        <f t="shared" si="187"/>
        <v>4963532</v>
      </c>
      <c r="G2002" s="177">
        <f t="shared" si="188"/>
        <v>1592714.8000000268</v>
      </c>
      <c r="H2002" s="177">
        <f t="shared" si="189"/>
        <v>5487</v>
      </c>
      <c r="I2002" s="354">
        <f t="shared" si="190"/>
        <v>0.98056950954437971</v>
      </c>
      <c r="J2002" s="354">
        <f t="shared" si="191"/>
        <v>0.99889575789506946</v>
      </c>
    </row>
    <row r="2003" spans="1:10" x14ac:dyDescent="0.25">
      <c r="A2003" s="793"/>
      <c r="B2003" s="330">
        <v>2041</v>
      </c>
      <c r="C2003" s="329">
        <v>4082.2</v>
      </c>
      <c r="D2003" s="329">
        <v>18</v>
      </c>
      <c r="E2003" s="176">
        <f t="shared" si="186"/>
        <v>80381238.599999979</v>
      </c>
      <c r="F2003" s="176">
        <f t="shared" si="187"/>
        <v>4963550</v>
      </c>
      <c r="G2003" s="177">
        <f t="shared" si="188"/>
        <v>1588632.6000000238</v>
      </c>
      <c r="H2003" s="177">
        <f t="shared" si="189"/>
        <v>5469</v>
      </c>
      <c r="I2003" s="354">
        <f t="shared" si="190"/>
        <v>0.98061931076939368</v>
      </c>
      <c r="J2003" s="354">
        <f t="shared" si="191"/>
        <v>0.99889938034046555</v>
      </c>
    </row>
    <row r="2004" spans="1:10" x14ac:dyDescent="0.25">
      <c r="A2004" s="793"/>
      <c r="B2004" s="330">
        <v>2042</v>
      </c>
      <c r="C2004" s="329">
        <v>4084.6000000000004</v>
      </c>
      <c r="D2004" s="329">
        <v>17</v>
      </c>
      <c r="E2004" s="176">
        <f t="shared" si="186"/>
        <v>80385323.199999973</v>
      </c>
      <c r="F2004" s="176">
        <f t="shared" si="187"/>
        <v>4963567</v>
      </c>
      <c r="G2004" s="177">
        <f t="shared" si="188"/>
        <v>1584548.0000000298</v>
      </c>
      <c r="H2004" s="177">
        <f t="shared" si="189"/>
        <v>5452</v>
      </c>
      <c r="I2004" s="354">
        <f t="shared" si="190"/>
        <v>0.98066914127345817</v>
      </c>
      <c r="J2004" s="354">
        <f t="shared" si="191"/>
        <v>0.99890280153889532</v>
      </c>
    </row>
    <row r="2005" spans="1:10" x14ac:dyDescent="0.25">
      <c r="A2005" s="793"/>
      <c r="B2005" s="330">
        <v>2043</v>
      </c>
      <c r="C2005" s="329">
        <v>4085.9</v>
      </c>
      <c r="D2005" s="329">
        <v>18</v>
      </c>
      <c r="E2005" s="176">
        <f t="shared" si="186"/>
        <v>80389409.099999979</v>
      </c>
      <c r="F2005" s="176">
        <f t="shared" si="187"/>
        <v>4963585</v>
      </c>
      <c r="G2005" s="177">
        <f t="shared" si="188"/>
        <v>1580462.1000000238</v>
      </c>
      <c r="H2005" s="177">
        <f t="shared" si="189"/>
        <v>5434</v>
      </c>
      <c r="I2005" s="354">
        <f t="shared" si="190"/>
        <v>0.98071898763700849</v>
      </c>
      <c r="J2005" s="354">
        <f t="shared" si="191"/>
        <v>0.99890642398429141</v>
      </c>
    </row>
    <row r="2006" spans="1:10" x14ac:dyDescent="0.25">
      <c r="A2006" s="793"/>
      <c r="B2006" s="330">
        <v>2044</v>
      </c>
      <c r="C2006" s="329">
        <v>2044.2</v>
      </c>
      <c r="D2006" s="329">
        <v>6</v>
      </c>
      <c r="E2006" s="176">
        <f t="shared" si="186"/>
        <v>80391453.299999982</v>
      </c>
      <c r="F2006" s="176">
        <f t="shared" si="187"/>
        <v>4963591</v>
      </c>
      <c r="G2006" s="177">
        <f t="shared" si="188"/>
        <v>1578417.9000000209</v>
      </c>
      <c r="H2006" s="177">
        <f t="shared" si="189"/>
        <v>5428</v>
      </c>
      <c r="I2006" s="354">
        <f t="shared" si="190"/>
        <v>0.98074392606828908</v>
      </c>
      <c r="J2006" s="354">
        <f t="shared" si="191"/>
        <v>0.99890763146609018</v>
      </c>
    </row>
    <row r="2007" spans="1:10" x14ac:dyDescent="0.25">
      <c r="A2007" s="793"/>
      <c r="B2007" s="330">
        <v>2046</v>
      </c>
      <c r="C2007" s="329">
        <v>4091.8</v>
      </c>
      <c r="D2007" s="329">
        <v>24</v>
      </c>
      <c r="E2007" s="176">
        <f t="shared" si="186"/>
        <v>80395545.099999979</v>
      </c>
      <c r="F2007" s="176">
        <f t="shared" si="187"/>
        <v>4963615</v>
      </c>
      <c r="G2007" s="177">
        <f t="shared" si="188"/>
        <v>1574326.1000000238</v>
      </c>
      <c r="H2007" s="177">
        <f t="shared" si="189"/>
        <v>5404</v>
      </c>
      <c r="I2007" s="354">
        <f t="shared" si="190"/>
        <v>0.98079384440950512</v>
      </c>
      <c r="J2007" s="354">
        <f t="shared" si="191"/>
        <v>0.99891246139328504</v>
      </c>
    </row>
    <row r="2008" spans="1:10" x14ac:dyDescent="0.25">
      <c r="A2008" s="793"/>
      <c r="B2008" s="330">
        <v>2049</v>
      </c>
      <c r="C2008" s="329">
        <v>2048.6999999999998</v>
      </c>
      <c r="D2008" s="329">
        <v>12</v>
      </c>
      <c r="E2008" s="176">
        <f t="shared" si="186"/>
        <v>80397593.799999982</v>
      </c>
      <c r="F2008" s="176">
        <f t="shared" si="187"/>
        <v>4963627</v>
      </c>
      <c r="G2008" s="177">
        <f t="shared" si="188"/>
        <v>1572277.4000000209</v>
      </c>
      <c r="H2008" s="177">
        <f t="shared" si="189"/>
        <v>5392</v>
      </c>
      <c r="I2008" s="354">
        <f t="shared" si="190"/>
        <v>0.98081883773900547</v>
      </c>
      <c r="J2008" s="354">
        <f t="shared" si="191"/>
        <v>0.99891487635688248</v>
      </c>
    </row>
    <row r="2009" spans="1:10" x14ac:dyDescent="0.25">
      <c r="A2009" s="793"/>
      <c r="B2009" s="330">
        <v>2052</v>
      </c>
      <c r="C2009" s="329">
        <v>2051.6</v>
      </c>
      <c r="D2009" s="329">
        <v>11</v>
      </c>
      <c r="E2009" s="176">
        <f t="shared" ref="E2009:E2072" si="192">E2008+C2009</f>
        <v>80399645.399999976</v>
      </c>
      <c r="F2009" s="176">
        <f t="shared" ref="F2009:F2072" si="193">F2008+D2009</f>
        <v>4963638</v>
      </c>
      <c r="G2009" s="177">
        <f t="shared" ref="G2009:G2072" si="194">$E$2452-E2009</f>
        <v>1570225.8000000268</v>
      </c>
      <c r="H2009" s="177">
        <f t="shared" ref="H2009:H2072" si="195">$F$2452-F2009</f>
        <v>5381</v>
      </c>
      <c r="I2009" s="354">
        <f t="shared" si="190"/>
        <v>0.98084386644735844</v>
      </c>
      <c r="J2009" s="354">
        <f t="shared" si="191"/>
        <v>0.99891709007351348</v>
      </c>
    </row>
    <row r="2010" spans="1:10" x14ac:dyDescent="0.25">
      <c r="A2010" s="793"/>
      <c r="B2010" s="330">
        <v>2053</v>
      </c>
      <c r="C2010" s="329">
        <v>6158.7</v>
      </c>
      <c r="D2010" s="329">
        <v>30</v>
      </c>
      <c r="E2010" s="176">
        <f t="shared" si="192"/>
        <v>80405804.099999979</v>
      </c>
      <c r="F2010" s="176">
        <f t="shared" si="193"/>
        <v>4963668</v>
      </c>
      <c r="G2010" s="177">
        <f t="shared" si="194"/>
        <v>1564067.1000000238</v>
      </c>
      <c r="H2010" s="177">
        <f t="shared" si="195"/>
        <v>5351</v>
      </c>
      <c r="I2010" s="354">
        <f t="shared" si="190"/>
        <v>0.98091900015087463</v>
      </c>
      <c r="J2010" s="354">
        <f t="shared" si="191"/>
        <v>0.99892312748250711</v>
      </c>
    </row>
    <row r="2011" spans="1:10" x14ac:dyDescent="0.25">
      <c r="A2011" s="793"/>
      <c r="B2011" s="330">
        <v>2054</v>
      </c>
      <c r="C2011" s="329">
        <v>2054.4</v>
      </c>
      <c r="D2011" s="329">
        <v>12</v>
      </c>
      <c r="E2011" s="176">
        <f t="shared" si="192"/>
        <v>80407858.499999985</v>
      </c>
      <c r="F2011" s="176">
        <f t="shared" si="193"/>
        <v>4963680</v>
      </c>
      <c r="G2011" s="177">
        <f t="shared" si="194"/>
        <v>1562012.7000000179</v>
      </c>
      <c r="H2011" s="177">
        <f t="shared" si="195"/>
        <v>5339</v>
      </c>
      <c r="I2011" s="354">
        <f t="shared" si="190"/>
        <v>0.98094406301811998</v>
      </c>
      <c r="J2011" s="354">
        <f t="shared" si="191"/>
        <v>0.99892554244610454</v>
      </c>
    </row>
    <row r="2012" spans="1:10" x14ac:dyDescent="0.25">
      <c r="A2012" s="793"/>
      <c r="B2012" s="330">
        <v>2055</v>
      </c>
      <c r="C2012" s="329">
        <v>2055.1</v>
      </c>
      <c r="D2012" s="329">
        <v>12</v>
      </c>
      <c r="E2012" s="176">
        <f t="shared" si="192"/>
        <v>80409913.599999979</v>
      </c>
      <c r="F2012" s="176">
        <f t="shared" si="193"/>
        <v>4963692</v>
      </c>
      <c r="G2012" s="177">
        <f t="shared" si="194"/>
        <v>1559957.6000000238</v>
      </c>
      <c r="H2012" s="177">
        <f t="shared" si="195"/>
        <v>5327</v>
      </c>
      <c r="I2012" s="354">
        <f t="shared" si="190"/>
        <v>0.98096913442508837</v>
      </c>
      <c r="J2012" s="354">
        <f t="shared" si="191"/>
        <v>0.99892795740970197</v>
      </c>
    </row>
    <row r="2013" spans="1:10" x14ac:dyDescent="0.25">
      <c r="A2013" s="793"/>
      <c r="B2013" s="330">
        <v>2056</v>
      </c>
      <c r="C2013" s="329">
        <v>4112</v>
      </c>
      <c r="D2013" s="329">
        <v>24</v>
      </c>
      <c r="E2013" s="176">
        <f t="shared" si="192"/>
        <v>80414025.599999979</v>
      </c>
      <c r="F2013" s="176">
        <f t="shared" si="193"/>
        <v>4963716</v>
      </c>
      <c r="G2013" s="177">
        <f t="shared" si="194"/>
        <v>1555845.6000000238</v>
      </c>
      <c r="H2013" s="177">
        <f t="shared" si="195"/>
        <v>5303</v>
      </c>
      <c r="I2013" s="354">
        <f t="shared" si="190"/>
        <v>0.98101929919831299</v>
      </c>
      <c r="J2013" s="354">
        <f t="shared" si="191"/>
        <v>0.99893278733689683</v>
      </c>
    </row>
    <row r="2014" spans="1:10" x14ac:dyDescent="0.25">
      <c r="A2014" s="793"/>
      <c r="B2014" s="330">
        <v>2057</v>
      </c>
      <c r="C2014" s="329">
        <v>4113.8999999999996</v>
      </c>
      <c r="D2014" s="329">
        <v>12</v>
      </c>
      <c r="E2014" s="176">
        <f t="shared" si="192"/>
        <v>80418139.499999985</v>
      </c>
      <c r="F2014" s="176">
        <f t="shared" si="193"/>
        <v>4963728</v>
      </c>
      <c r="G2014" s="177">
        <f t="shared" si="194"/>
        <v>1551731.7000000179</v>
      </c>
      <c r="H2014" s="177">
        <f t="shared" si="195"/>
        <v>5291</v>
      </c>
      <c r="I2014" s="354">
        <f t="shared" si="190"/>
        <v>0.98106948715078601</v>
      </c>
      <c r="J2014" s="354">
        <f t="shared" si="191"/>
        <v>0.99893520230049437</v>
      </c>
    </row>
    <row r="2015" spans="1:10" x14ac:dyDescent="0.25">
      <c r="A2015" s="793"/>
      <c r="B2015" s="330">
        <v>2059</v>
      </c>
      <c r="C2015" s="329">
        <v>4117.1000000000004</v>
      </c>
      <c r="D2015" s="329">
        <v>19</v>
      </c>
      <c r="E2015" s="176">
        <f t="shared" si="192"/>
        <v>80422256.599999979</v>
      </c>
      <c r="F2015" s="176">
        <f t="shared" si="193"/>
        <v>4963747</v>
      </c>
      <c r="G2015" s="177">
        <f t="shared" si="194"/>
        <v>1547614.6000000238</v>
      </c>
      <c r="H2015" s="177">
        <f t="shared" si="195"/>
        <v>5272</v>
      </c>
      <c r="I2015" s="354">
        <f t="shared" si="190"/>
        <v>0.98111971414199295</v>
      </c>
      <c r="J2015" s="354">
        <f t="shared" si="191"/>
        <v>0.99893902599285689</v>
      </c>
    </row>
    <row r="2016" spans="1:10" x14ac:dyDescent="0.25">
      <c r="A2016" s="793"/>
      <c r="B2016" s="330">
        <v>2060</v>
      </c>
      <c r="C2016" s="329">
        <v>4119.5</v>
      </c>
      <c r="D2016" s="329">
        <v>24</v>
      </c>
      <c r="E2016" s="176">
        <f t="shared" si="192"/>
        <v>80426376.099999979</v>
      </c>
      <c r="F2016" s="176">
        <f t="shared" si="193"/>
        <v>4963771</v>
      </c>
      <c r="G2016" s="177">
        <f t="shared" si="194"/>
        <v>1543495.1000000238</v>
      </c>
      <c r="H2016" s="177">
        <f t="shared" si="195"/>
        <v>5248</v>
      </c>
      <c r="I2016" s="354">
        <f t="shared" si="190"/>
        <v>0.9811699704122504</v>
      </c>
      <c r="J2016" s="354">
        <f t="shared" si="191"/>
        <v>0.99894385592005186</v>
      </c>
    </row>
    <row r="2017" spans="1:10" x14ac:dyDescent="0.25">
      <c r="A2017" s="793"/>
      <c r="B2017" s="330">
        <v>2061</v>
      </c>
      <c r="C2017" s="329">
        <v>4122.3999999999996</v>
      </c>
      <c r="D2017" s="329">
        <v>18</v>
      </c>
      <c r="E2017" s="176">
        <f t="shared" si="192"/>
        <v>80430498.499999985</v>
      </c>
      <c r="F2017" s="176">
        <f t="shared" si="193"/>
        <v>4963789</v>
      </c>
      <c r="G2017" s="177">
        <f t="shared" si="194"/>
        <v>1539372.7000000179</v>
      </c>
      <c r="H2017" s="177">
        <f t="shared" si="195"/>
        <v>5230</v>
      </c>
      <c r="I2017" s="354">
        <f t="shared" si="190"/>
        <v>0.9812202620613607</v>
      </c>
      <c r="J2017" s="354">
        <f t="shared" si="191"/>
        <v>0.99894747836544795</v>
      </c>
    </row>
    <row r="2018" spans="1:10" x14ac:dyDescent="0.25">
      <c r="A2018" s="793"/>
      <c r="B2018" s="330">
        <v>2062</v>
      </c>
      <c r="C2018" s="329">
        <v>6185.0999999999995</v>
      </c>
      <c r="D2018" s="329">
        <v>36</v>
      </c>
      <c r="E2018" s="176">
        <f t="shared" si="192"/>
        <v>80436683.599999979</v>
      </c>
      <c r="F2018" s="176">
        <f t="shared" si="193"/>
        <v>4963825</v>
      </c>
      <c r="G2018" s="177">
        <f t="shared" si="194"/>
        <v>1533187.6000000238</v>
      </c>
      <c r="H2018" s="177">
        <f t="shared" si="195"/>
        <v>5194</v>
      </c>
      <c r="I2018" s="354">
        <f t="shared" si="190"/>
        <v>0.98129571783443248</v>
      </c>
      <c r="J2018" s="354">
        <f t="shared" si="191"/>
        <v>0.99895472325624035</v>
      </c>
    </row>
    <row r="2019" spans="1:10" x14ac:dyDescent="0.25">
      <c r="A2019" s="793"/>
      <c r="B2019" s="330">
        <v>2064</v>
      </c>
      <c r="C2019" s="329">
        <v>2064.1</v>
      </c>
      <c r="D2019" s="329">
        <v>12</v>
      </c>
      <c r="E2019" s="176">
        <f t="shared" si="192"/>
        <v>80438747.699999973</v>
      </c>
      <c r="F2019" s="176">
        <f t="shared" si="193"/>
        <v>4963837</v>
      </c>
      <c r="G2019" s="177">
        <f t="shared" si="194"/>
        <v>1531123.5000000298</v>
      </c>
      <c r="H2019" s="177">
        <f t="shared" si="195"/>
        <v>5182</v>
      </c>
      <c r="I2019" s="354">
        <f t="shared" si="190"/>
        <v>0.98132089903784026</v>
      </c>
      <c r="J2019" s="354">
        <f t="shared" si="191"/>
        <v>0.99895713821983778</v>
      </c>
    </row>
    <row r="2020" spans="1:10" x14ac:dyDescent="0.25">
      <c r="A2020" s="793"/>
      <c r="B2020" s="330">
        <v>2065</v>
      </c>
      <c r="C2020" s="329">
        <v>2065.4</v>
      </c>
      <c r="D2020" s="329">
        <v>24</v>
      </c>
      <c r="E2020" s="176">
        <f t="shared" si="192"/>
        <v>80440813.099999979</v>
      </c>
      <c r="F2020" s="176">
        <f t="shared" si="193"/>
        <v>4963861</v>
      </c>
      <c r="G2020" s="177">
        <f t="shared" si="194"/>
        <v>1529058.1000000238</v>
      </c>
      <c r="H2020" s="177">
        <f t="shared" si="195"/>
        <v>5158</v>
      </c>
      <c r="I2020" s="354">
        <f t="shared" si="190"/>
        <v>0.98134609610073387</v>
      </c>
      <c r="J2020" s="354">
        <f t="shared" si="191"/>
        <v>0.99896196814703264</v>
      </c>
    </row>
    <row r="2021" spans="1:10" x14ac:dyDescent="0.25">
      <c r="A2021" s="793"/>
      <c r="B2021" s="330">
        <v>2066</v>
      </c>
      <c r="C2021" s="329">
        <v>6198</v>
      </c>
      <c r="D2021" s="329">
        <v>30</v>
      </c>
      <c r="E2021" s="176">
        <f t="shared" si="192"/>
        <v>80447011.099999979</v>
      </c>
      <c r="F2021" s="176">
        <f t="shared" si="193"/>
        <v>4963891</v>
      </c>
      <c r="G2021" s="177">
        <f t="shared" si="194"/>
        <v>1522860.1000000238</v>
      </c>
      <c r="H2021" s="177">
        <f t="shared" si="195"/>
        <v>5128</v>
      </c>
      <c r="I2021" s="354">
        <f t="shared" si="190"/>
        <v>0.98142170924870231</v>
      </c>
      <c r="J2021" s="354">
        <f t="shared" si="191"/>
        <v>0.99896800555602627</v>
      </c>
    </row>
    <row r="2022" spans="1:10" x14ac:dyDescent="0.25">
      <c r="A2022" s="793"/>
      <c r="B2022" s="330">
        <v>2068</v>
      </c>
      <c r="C2022" s="329">
        <v>2068.1999999999998</v>
      </c>
      <c r="D2022" s="329">
        <v>12</v>
      </c>
      <c r="E2022" s="176">
        <f t="shared" si="192"/>
        <v>80449079.299999982</v>
      </c>
      <c r="F2022" s="176">
        <f t="shared" si="193"/>
        <v>4963903</v>
      </c>
      <c r="G2022" s="177">
        <f t="shared" si="194"/>
        <v>1520791.9000000209</v>
      </c>
      <c r="H2022" s="177">
        <f t="shared" si="195"/>
        <v>5116</v>
      </c>
      <c r="I2022" s="354">
        <f t="shared" si="190"/>
        <v>0.98144694047048808</v>
      </c>
      <c r="J2022" s="354">
        <f t="shared" si="191"/>
        <v>0.9989704205196237</v>
      </c>
    </row>
    <row r="2023" spans="1:10" x14ac:dyDescent="0.25">
      <c r="A2023" s="793"/>
      <c r="B2023" s="330">
        <v>2070</v>
      </c>
      <c r="C2023" s="329">
        <v>2069.5</v>
      </c>
      <c r="D2023" s="329">
        <v>6</v>
      </c>
      <c r="E2023" s="176">
        <f t="shared" si="192"/>
        <v>80451148.799999982</v>
      </c>
      <c r="F2023" s="176">
        <f t="shared" si="193"/>
        <v>4963909</v>
      </c>
      <c r="G2023" s="177">
        <f t="shared" si="194"/>
        <v>1518722.4000000209</v>
      </c>
      <c r="H2023" s="177">
        <f t="shared" si="195"/>
        <v>5110</v>
      </c>
      <c r="I2023" s="354">
        <f t="shared" si="190"/>
        <v>0.98147218755175958</v>
      </c>
      <c r="J2023" s="354">
        <f t="shared" si="191"/>
        <v>0.99897162800142236</v>
      </c>
    </row>
    <row r="2024" spans="1:10" x14ac:dyDescent="0.25">
      <c r="A2024" s="793"/>
      <c r="B2024" s="330">
        <v>2071</v>
      </c>
      <c r="C2024" s="329">
        <v>2071.1</v>
      </c>
      <c r="D2024" s="329">
        <v>12</v>
      </c>
      <c r="E2024" s="176">
        <f t="shared" si="192"/>
        <v>80453219.899999976</v>
      </c>
      <c r="F2024" s="176">
        <f t="shared" si="193"/>
        <v>4963921</v>
      </c>
      <c r="G2024" s="177">
        <f t="shared" si="194"/>
        <v>1516651.3000000268</v>
      </c>
      <c r="H2024" s="177">
        <f t="shared" si="195"/>
        <v>5098</v>
      </c>
      <c r="I2024" s="354">
        <f t="shared" si="190"/>
        <v>0.98149745415239809</v>
      </c>
      <c r="J2024" s="354">
        <f t="shared" si="191"/>
        <v>0.9989740429650199</v>
      </c>
    </row>
    <row r="2025" spans="1:10" x14ac:dyDescent="0.25">
      <c r="A2025" s="793"/>
      <c r="B2025" s="330">
        <v>2072</v>
      </c>
      <c r="C2025" s="329">
        <v>2072.1</v>
      </c>
      <c r="D2025" s="329">
        <v>6</v>
      </c>
      <c r="E2025" s="176">
        <f t="shared" si="192"/>
        <v>80455291.99999997</v>
      </c>
      <c r="F2025" s="176">
        <f t="shared" si="193"/>
        <v>4963927</v>
      </c>
      <c r="G2025" s="177">
        <f t="shared" si="194"/>
        <v>1514579.2000000328</v>
      </c>
      <c r="H2025" s="177">
        <f t="shared" si="195"/>
        <v>5092</v>
      </c>
      <c r="I2025" s="354">
        <f t="shared" si="190"/>
        <v>0.98152273295264081</v>
      </c>
      <c r="J2025" s="354">
        <f t="shared" si="191"/>
        <v>0.99897525044681856</v>
      </c>
    </row>
    <row r="2026" spans="1:10" x14ac:dyDescent="0.25">
      <c r="A2026" s="793"/>
      <c r="B2026" s="330">
        <v>2073</v>
      </c>
      <c r="C2026" s="329">
        <v>2073.1</v>
      </c>
      <c r="D2026" s="329">
        <v>6</v>
      </c>
      <c r="E2026" s="176">
        <f t="shared" si="192"/>
        <v>80457365.099999964</v>
      </c>
      <c r="F2026" s="176">
        <f t="shared" si="193"/>
        <v>4963933</v>
      </c>
      <c r="G2026" s="177">
        <f t="shared" si="194"/>
        <v>1512506.1000000387</v>
      </c>
      <c r="H2026" s="177">
        <f t="shared" si="195"/>
        <v>5086</v>
      </c>
      <c r="I2026" s="354">
        <f t="shared" si="190"/>
        <v>0.98154802395248808</v>
      </c>
      <c r="J2026" s="354">
        <f t="shared" si="191"/>
        <v>0.99897645792861733</v>
      </c>
    </row>
    <row r="2027" spans="1:10" x14ac:dyDescent="0.25">
      <c r="A2027" s="793"/>
      <c r="B2027" s="330">
        <v>2074</v>
      </c>
      <c r="C2027" s="329">
        <v>4147.3</v>
      </c>
      <c r="D2027" s="329">
        <v>18</v>
      </c>
      <c r="E2027" s="176">
        <f t="shared" si="192"/>
        <v>80461512.399999961</v>
      </c>
      <c r="F2027" s="176">
        <f t="shared" si="193"/>
        <v>4963951</v>
      </c>
      <c r="G2027" s="177">
        <f t="shared" si="194"/>
        <v>1508358.8000000417</v>
      </c>
      <c r="H2027" s="177">
        <f t="shared" si="195"/>
        <v>5068</v>
      </c>
      <c r="I2027" s="354">
        <f t="shared" si="190"/>
        <v>0.98159861937174742</v>
      </c>
      <c r="J2027" s="354">
        <f t="shared" si="191"/>
        <v>0.99898008037401342</v>
      </c>
    </row>
    <row r="2028" spans="1:10" x14ac:dyDescent="0.25">
      <c r="A2028" s="793"/>
      <c r="B2028" s="330">
        <v>2075</v>
      </c>
      <c r="C2028" s="329">
        <v>6224.7000000000007</v>
      </c>
      <c r="D2028" s="329">
        <v>25</v>
      </c>
      <c r="E2028" s="176">
        <f t="shared" si="192"/>
        <v>80467737.099999964</v>
      </c>
      <c r="F2028" s="176">
        <f t="shared" si="193"/>
        <v>4963976</v>
      </c>
      <c r="G2028" s="177">
        <f t="shared" si="194"/>
        <v>1502134.1000000387</v>
      </c>
      <c r="H2028" s="177">
        <f t="shared" si="195"/>
        <v>5043</v>
      </c>
      <c r="I2028" s="354">
        <f t="shared" si="190"/>
        <v>0.98167455824915295</v>
      </c>
      <c r="J2028" s="354">
        <f t="shared" si="191"/>
        <v>0.99898511154817482</v>
      </c>
    </row>
    <row r="2029" spans="1:10" x14ac:dyDescent="0.25">
      <c r="A2029" s="793"/>
      <c r="B2029" s="330">
        <v>2076</v>
      </c>
      <c r="C2029" s="329">
        <v>4152.2</v>
      </c>
      <c r="D2029" s="329">
        <v>24</v>
      </c>
      <c r="E2029" s="176">
        <f t="shared" si="192"/>
        <v>80471889.299999967</v>
      </c>
      <c r="F2029" s="176">
        <f t="shared" si="193"/>
        <v>4964000</v>
      </c>
      <c r="G2029" s="177">
        <f t="shared" si="194"/>
        <v>1497981.9000000358</v>
      </c>
      <c r="H2029" s="177">
        <f t="shared" si="195"/>
        <v>5019</v>
      </c>
      <c r="I2029" s="354">
        <f t="shared" si="190"/>
        <v>0.98172521344647379</v>
      </c>
      <c r="J2029" s="354">
        <f t="shared" si="191"/>
        <v>0.99898994147536968</v>
      </c>
    </row>
    <row r="2030" spans="1:10" x14ac:dyDescent="0.25">
      <c r="A2030" s="793"/>
      <c r="B2030" s="330">
        <v>2078</v>
      </c>
      <c r="C2030" s="329">
        <v>2078.1</v>
      </c>
      <c r="D2030" s="329">
        <v>12</v>
      </c>
      <c r="E2030" s="176">
        <f t="shared" si="192"/>
        <v>80473967.399999961</v>
      </c>
      <c r="F2030" s="176">
        <f t="shared" si="193"/>
        <v>4964012</v>
      </c>
      <c r="G2030" s="177">
        <f t="shared" si="194"/>
        <v>1495903.8000000417</v>
      </c>
      <c r="H2030" s="177">
        <f t="shared" si="195"/>
        <v>5007</v>
      </c>
      <c r="I2030" s="354">
        <f t="shared" si="190"/>
        <v>0.98175056544434292</v>
      </c>
      <c r="J2030" s="354">
        <f t="shared" si="191"/>
        <v>0.99899235643896711</v>
      </c>
    </row>
    <row r="2031" spans="1:10" x14ac:dyDescent="0.25">
      <c r="A2031" s="793"/>
      <c r="B2031" s="330">
        <v>2079</v>
      </c>
      <c r="C2031" s="329">
        <v>4157.8</v>
      </c>
      <c r="D2031" s="329">
        <v>24</v>
      </c>
      <c r="E2031" s="176">
        <f t="shared" si="192"/>
        <v>80478125.199999958</v>
      </c>
      <c r="F2031" s="176">
        <f t="shared" si="193"/>
        <v>4964036</v>
      </c>
      <c r="G2031" s="177">
        <f t="shared" si="194"/>
        <v>1491746.0000000447</v>
      </c>
      <c r="H2031" s="177">
        <f t="shared" si="195"/>
        <v>4983</v>
      </c>
      <c r="I2031" s="354">
        <f t="shared" si="190"/>
        <v>0.98180128895944829</v>
      </c>
      <c r="J2031" s="354">
        <f t="shared" si="191"/>
        <v>0.99899718636616197</v>
      </c>
    </row>
    <row r="2032" spans="1:10" x14ac:dyDescent="0.25">
      <c r="A2032" s="793"/>
      <c r="B2032" s="330">
        <v>2080</v>
      </c>
      <c r="C2032" s="329">
        <v>4160.3999999999996</v>
      </c>
      <c r="D2032" s="329">
        <v>18</v>
      </c>
      <c r="E2032" s="176">
        <f t="shared" si="192"/>
        <v>80482285.599999964</v>
      </c>
      <c r="F2032" s="176">
        <f t="shared" si="193"/>
        <v>4964054</v>
      </c>
      <c r="G2032" s="177">
        <f t="shared" si="194"/>
        <v>1487585.6000000387</v>
      </c>
      <c r="H2032" s="177">
        <f t="shared" si="195"/>
        <v>4965</v>
      </c>
      <c r="I2032" s="354">
        <f t="shared" si="190"/>
        <v>0.98185204419352512</v>
      </c>
      <c r="J2032" s="354">
        <f t="shared" si="191"/>
        <v>0.99900080881155817</v>
      </c>
    </row>
    <row r="2033" spans="1:10" x14ac:dyDescent="0.25">
      <c r="A2033" s="793"/>
      <c r="B2033" s="330">
        <v>2082</v>
      </c>
      <c r="C2033" s="329">
        <v>4163.7</v>
      </c>
      <c r="D2033" s="329">
        <v>24</v>
      </c>
      <c r="E2033" s="176">
        <f t="shared" si="192"/>
        <v>80486449.299999967</v>
      </c>
      <c r="F2033" s="176">
        <f t="shared" si="193"/>
        <v>4964078</v>
      </c>
      <c r="G2033" s="177">
        <f t="shared" si="194"/>
        <v>1483421.9000000358</v>
      </c>
      <c r="H2033" s="177">
        <f t="shared" si="195"/>
        <v>4941</v>
      </c>
      <c r="I2033" s="354">
        <f t="shared" si="190"/>
        <v>0.98190283968629644</v>
      </c>
      <c r="J2033" s="354">
        <f t="shared" si="191"/>
        <v>0.99900563873875303</v>
      </c>
    </row>
    <row r="2034" spans="1:10" x14ac:dyDescent="0.25">
      <c r="A2034" s="793"/>
      <c r="B2034" s="330">
        <v>2083</v>
      </c>
      <c r="C2034" s="329">
        <v>6248.8000000000011</v>
      </c>
      <c r="D2034" s="329">
        <v>28</v>
      </c>
      <c r="E2034" s="176">
        <f t="shared" si="192"/>
        <v>80492698.099999964</v>
      </c>
      <c r="F2034" s="176">
        <f t="shared" si="193"/>
        <v>4964106</v>
      </c>
      <c r="G2034" s="177">
        <f t="shared" si="194"/>
        <v>1477173.1000000387</v>
      </c>
      <c r="H2034" s="177">
        <f t="shared" si="195"/>
        <v>4913</v>
      </c>
      <c r="I2034" s="354">
        <f t="shared" si="190"/>
        <v>0.9819790725741675</v>
      </c>
      <c r="J2034" s="354">
        <f t="shared" si="191"/>
        <v>0.99901127365381381</v>
      </c>
    </row>
    <row r="2035" spans="1:10" x14ac:dyDescent="0.25">
      <c r="A2035" s="793"/>
      <c r="B2035" s="330">
        <v>2084</v>
      </c>
      <c r="C2035" s="329">
        <v>2084</v>
      </c>
      <c r="D2035" s="329">
        <v>12</v>
      </c>
      <c r="E2035" s="176">
        <f t="shared" si="192"/>
        <v>80494782.099999964</v>
      </c>
      <c r="F2035" s="176">
        <f t="shared" si="193"/>
        <v>4964118</v>
      </c>
      <c r="G2035" s="177">
        <f t="shared" si="194"/>
        <v>1475089.1000000387</v>
      </c>
      <c r="H2035" s="177">
        <f t="shared" si="195"/>
        <v>4901</v>
      </c>
      <c r="I2035" s="354">
        <f t="shared" si="190"/>
        <v>0.98200449654970257</v>
      </c>
      <c r="J2035" s="354">
        <f t="shared" si="191"/>
        <v>0.99901368861741124</v>
      </c>
    </row>
    <row r="2036" spans="1:10" x14ac:dyDescent="0.25">
      <c r="A2036" s="793"/>
      <c r="B2036" s="330">
        <v>2087</v>
      </c>
      <c r="C2036" s="329">
        <v>2087.1999999999998</v>
      </c>
      <c r="D2036" s="329">
        <v>5</v>
      </c>
      <c r="E2036" s="176">
        <f t="shared" si="192"/>
        <v>80496869.299999967</v>
      </c>
      <c r="F2036" s="176">
        <f t="shared" si="193"/>
        <v>4964123</v>
      </c>
      <c r="G2036" s="177">
        <f t="shared" si="194"/>
        <v>1473001.9000000358</v>
      </c>
      <c r="H2036" s="177">
        <f t="shared" si="195"/>
        <v>4896</v>
      </c>
      <c r="I2036" s="354">
        <f t="shared" si="190"/>
        <v>0.98202995956397166</v>
      </c>
      <c r="J2036" s="354">
        <f t="shared" si="191"/>
        <v>0.99901469485224348</v>
      </c>
    </row>
    <row r="2037" spans="1:10" x14ac:dyDescent="0.25">
      <c r="A2037" s="793"/>
      <c r="B2037" s="330">
        <v>2088</v>
      </c>
      <c r="C2037" s="329">
        <v>8350.7999999999993</v>
      </c>
      <c r="D2037" s="329">
        <v>42</v>
      </c>
      <c r="E2037" s="176">
        <f t="shared" si="192"/>
        <v>80505220.099999964</v>
      </c>
      <c r="F2037" s="176">
        <f t="shared" si="193"/>
        <v>4964165</v>
      </c>
      <c r="G2037" s="177">
        <f t="shared" si="194"/>
        <v>1464651.1000000387</v>
      </c>
      <c r="H2037" s="177">
        <f t="shared" si="195"/>
        <v>4854</v>
      </c>
      <c r="I2037" s="354">
        <f t="shared" si="190"/>
        <v>0.98213183602025667</v>
      </c>
      <c r="J2037" s="354">
        <f t="shared" si="191"/>
        <v>0.99902314722483454</v>
      </c>
    </row>
    <row r="2038" spans="1:10" x14ac:dyDescent="0.25">
      <c r="A2038" s="793"/>
      <c r="B2038" s="330">
        <v>2089</v>
      </c>
      <c r="C2038" s="329">
        <v>4177.8</v>
      </c>
      <c r="D2038" s="329">
        <v>24</v>
      </c>
      <c r="E2038" s="176">
        <f t="shared" si="192"/>
        <v>80509397.899999961</v>
      </c>
      <c r="F2038" s="176">
        <f t="shared" si="193"/>
        <v>4964189</v>
      </c>
      <c r="G2038" s="177">
        <f t="shared" si="194"/>
        <v>1460473.3000000417</v>
      </c>
      <c r="H2038" s="177">
        <f t="shared" si="195"/>
        <v>4830</v>
      </c>
      <c r="I2038" s="354">
        <f t="shared" si="190"/>
        <v>0.98218280352744969</v>
      </c>
      <c r="J2038" s="354">
        <f t="shared" si="191"/>
        <v>0.9990279771520294</v>
      </c>
    </row>
    <row r="2039" spans="1:10" x14ac:dyDescent="0.25">
      <c r="A2039" s="793"/>
      <c r="B2039" s="330">
        <v>2090</v>
      </c>
      <c r="C2039" s="329">
        <v>2090</v>
      </c>
      <c r="D2039" s="329">
        <v>12</v>
      </c>
      <c r="E2039" s="176">
        <f t="shared" si="192"/>
        <v>80511487.899999961</v>
      </c>
      <c r="F2039" s="176">
        <f t="shared" si="193"/>
        <v>4964201</v>
      </c>
      <c r="G2039" s="177">
        <f t="shared" si="194"/>
        <v>1458383.3000000417</v>
      </c>
      <c r="H2039" s="177">
        <f t="shared" si="195"/>
        <v>4818</v>
      </c>
      <c r="I2039" s="354">
        <f t="shared" si="190"/>
        <v>0.98220830070061105</v>
      </c>
      <c r="J2039" s="354">
        <f t="shared" si="191"/>
        <v>0.99903039211562683</v>
      </c>
    </row>
    <row r="2040" spans="1:10" x14ac:dyDescent="0.25">
      <c r="A2040" s="793"/>
      <c r="B2040" s="330">
        <v>2092</v>
      </c>
      <c r="C2040" s="329">
        <v>4184.7000000000007</v>
      </c>
      <c r="D2040" s="329">
        <v>12</v>
      </c>
      <c r="E2040" s="176">
        <f t="shared" si="192"/>
        <v>80515672.599999964</v>
      </c>
      <c r="F2040" s="176">
        <f t="shared" si="193"/>
        <v>4964213</v>
      </c>
      <c r="G2040" s="177">
        <f t="shared" si="194"/>
        <v>1454198.6000000387</v>
      </c>
      <c r="H2040" s="177">
        <f t="shared" si="195"/>
        <v>4806</v>
      </c>
      <c r="I2040" s="354">
        <f t="shared" si="190"/>
        <v>0.98225935238507445</v>
      </c>
      <c r="J2040" s="354">
        <f t="shared" si="191"/>
        <v>0.99903280707922426</v>
      </c>
    </row>
    <row r="2041" spans="1:10" x14ac:dyDescent="0.25">
      <c r="A2041" s="793"/>
      <c r="B2041" s="330">
        <v>2098</v>
      </c>
      <c r="C2041" s="329">
        <v>4195.8999999999996</v>
      </c>
      <c r="D2041" s="329">
        <v>18</v>
      </c>
      <c r="E2041" s="176">
        <f t="shared" si="192"/>
        <v>80519868.49999997</v>
      </c>
      <c r="F2041" s="176">
        <f t="shared" si="193"/>
        <v>4964231</v>
      </c>
      <c r="G2041" s="177">
        <f t="shared" si="194"/>
        <v>1450002.7000000328</v>
      </c>
      <c r="H2041" s="177">
        <f t="shared" si="195"/>
        <v>4788</v>
      </c>
      <c r="I2041" s="354">
        <f t="shared" si="190"/>
        <v>0.98231054070510682</v>
      </c>
      <c r="J2041" s="354">
        <f t="shared" si="191"/>
        <v>0.99903642952462046</v>
      </c>
    </row>
    <row r="2042" spans="1:10" x14ac:dyDescent="0.25">
      <c r="A2042" s="793"/>
      <c r="B2042" s="330">
        <v>2100</v>
      </c>
      <c r="C2042" s="329">
        <v>4200</v>
      </c>
      <c r="D2042" s="329">
        <v>23</v>
      </c>
      <c r="E2042" s="176">
        <f t="shared" si="192"/>
        <v>80524068.49999997</v>
      </c>
      <c r="F2042" s="176">
        <f t="shared" si="193"/>
        <v>4964254</v>
      </c>
      <c r="G2042" s="177">
        <f t="shared" si="194"/>
        <v>1445802.7000000328</v>
      </c>
      <c r="H2042" s="177">
        <f t="shared" si="195"/>
        <v>4765</v>
      </c>
      <c r="I2042" s="354">
        <f t="shared" si="190"/>
        <v>0.98236177904351729</v>
      </c>
      <c r="J2042" s="354">
        <f t="shared" si="191"/>
        <v>0.9990410582048489</v>
      </c>
    </row>
    <row r="2043" spans="1:10" x14ac:dyDescent="0.25">
      <c r="A2043" s="793"/>
      <c r="B2043" s="330">
        <v>2101</v>
      </c>
      <c r="C2043" s="329">
        <v>2101.3000000000002</v>
      </c>
      <c r="D2043" s="329">
        <v>12</v>
      </c>
      <c r="E2043" s="176">
        <f t="shared" si="192"/>
        <v>80526169.799999967</v>
      </c>
      <c r="F2043" s="176">
        <f t="shared" si="193"/>
        <v>4964266</v>
      </c>
      <c r="G2043" s="177">
        <f t="shared" si="194"/>
        <v>1443701.4000000358</v>
      </c>
      <c r="H2043" s="177">
        <f t="shared" si="195"/>
        <v>4753</v>
      </c>
      <c r="I2043" s="354">
        <f t="shared" si="190"/>
        <v>0.98238741407220809</v>
      </c>
      <c r="J2043" s="354">
        <f t="shared" si="191"/>
        <v>0.99904347316844633</v>
      </c>
    </row>
    <row r="2044" spans="1:10" x14ac:dyDescent="0.25">
      <c r="A2044" s="793"/>
      <c r="B2044" s="330">
        <v>2105</v>
      </c>
      <c r="C2044" s="329">
        <v>2104.6</v>
      </c>
      <c r="D2044" s="329">
        <v>6</v>
      </c>
      <c r="E2044" s="176">
        <f t="shared" si="192"/>
        <v>80528274.399999961</v>
      </c>
      <c r="F2044" s="176">
        <f t="shared" si="193"/>
        <v>4964272</v>
      </c>
      <c r="G2044" s="177">
        <f t="shared" si="194"/>
        <v>1441596.8000000417</v>
      </c>
      <c r="H2044" s="177">
        <f t="shared" si="195"/>
        <v>4747</v>
      </c>
      <c r="I2044" s="354">
        <f t="shared" si="190"/>
        <v>0.98241308935959337</v>
      </c>
      <c r="J2044" s="354">
        <f t="shared" si="191"/>
        <v>0.9990446806502451</v>
      </c>
    </row>
    <row r="2045" spans="1:10" x14ac:dyDescent="0.25">
      <c r="A2045" s="793"/>
      <c r="B2045" s="330">
        <v>2106</v>
      </c>
      <c r="C2045" s="329">
        <v>6317.5999999999995</v>
      </c>
      <c r="D2045" s="329">
        <v>36</v>
      </c>
      <c r="E2045" s="176">
        <f t="shared" si="192"/>
        <v>80534591.999999955</v>
      </c>
      <c r="F2045" s="176">
        <f t="shared" si="193"/>
        <v>4964308</v>
      </c>
      <c r="G2045" s="177">
        <f t="shared" si="194"/>
        <v>1435279.2000000477</v>
      </c>
      <c r="H2045" s="177">
        <f t="shared" si="195"/>
        <v>4711</v>
      </c>
      <c r="I2045" s="354">
        <f t="shared" si="190"/>
        <v>0.98249016158024605</v>
      </c>
      <c r="J2045" s="354">
        <f t="shared" si="191"/>
        <v>0.99905192554103739</v>
      </c>
    </row>
    <row r="2046" spans="1:10" x14ac:dyDescent="0.25">
      <c r="A2046" s="793"/>
      <c r="B2046" s="330">
        <v>2107</v>
      </c>
      <c r="C2046" s="329">
        <v>4213.3</v>
      </c>
      <c r="D2046" s="329">
        <v>12</v>
      </c>
      <c r="E2046" s="176">
        <f t="shared" si="192"/>
        <v>80538805.299999952</v>
      </c>
      <c r="F2046" s="176">
        <f t="shared" si="193"/>
        <v>4964320</v>
      </c>
      <c r="G2046" s="177">
        <f t="shared" si="194"/>
        <v>1431065.9000000507</v>
      </c>
      <c r="H2046" s="177">
        <f t="shared" si="195"/>
        <v>4699</v>
      </c>
      <c r="I2046" s="354">
        <f t="shared" si="190"/>
        <v>0.98254156217339461</v>
      </c>
      <c r="J2046" s="354">
        <f t="shared" si="191"/>
        <v>0.99905434050463482</v>
      </c>
    </row>
    <row r="2047" spans="1:10" x14ac:dyDescent="0.25">
      <c r="A2047" s="793"/>
      <c r="B2047" s="330">
        <v>2108</v>
      </c>
      <c r="C2047" s="329">
        <v>8431.9</v>
      </c>
      <c r="D2047" s="329">
        <v>44</v>
      </c>
      <c r="E2047" s="176">
        <f t="shared" si="192"/>
        <v>80547237.199999958</v>
      </c>
      <c r="F2047" s="176">
        <f t="shared" si="193"/>
        <v>4964364</v>
      </c>
      <c r="G2047" s="177">
        <f t="shared" si="194"/>
        <v>1422634.0000000447</v>
      </c>
      <c r="H2047" s="177">
        <f t="shared" si="195"/>
        <v>4655</v>
      </c>
      <c r="I2047" s="354">
        <f t="shared" si="190"/>
        <v>0.98264442801759522</v>
      </c>
      <c r="J2047" s="354">
        <f t="shared" si="191"/>
        <v>0.99906319537115873</v>
      </c>
    </row>
    <row r="2048" spans="1:10" x14ac:dyDescent="0.25">
      <c r="A2048" s="793"/>
      <c r="B2048" s="330">
        <v>2109</v>
      </c>
      <c r="C2048" s="329">
        <v>6326.4</v>
      </c>
      <c r="D2048" s="329">
        <v>29</v>
      </c>
      <c r="E2048" s="176">
        <f t="shared" si="192"/>
        <v>80553563.599999964</v>
      </c>
      <c r="F2048" s="176">
        <f t="shared" si="193"/>
        <v>4964393</v>
      </c>
      <c r="G2048" s="177">
        <f t="shared" si="194"/>
        <v>1416307.6000000387</v>
      </c>
      <c r="H2048" s="177">
        <f t="shared" si="195"/>
        <v>4626</v>
      </c>
      <c r="I2048" s="354">
        <f t="shared" si="190"/>
        <v>0.98272160759476657</v>
      </c>
      <c r="J2048" s="354">
        <f t="shared" si="191"/>
        <v>0.99906903153318594</v>
      </c>
    </row>
    <row r="2049" spans="1:10" x14ac:dyDescent="0.25">
      <c r="A2049" s="793"/>
      <c r="B2049" s="330">
        <v>2110</v>
      </c>
      <c r="C2049" s="329">
        <v>2110.1</v>
      </c>
      <c r="D2049" s="329">
        <v>3</v>
      </c>
      <c r="E2049" s="176">
        <f t="shared" si="192"/>
        <v>80555673.699999958</v>
      </c>
      <c r="F2049" s="176">
        <f t="shared" si="193"/>
        <v>4964396</v>
      </c>
      <c r="G2049" s="177">
        <f t="shared" si="194"/>
        <v>1414197.5000000447</v>
      </c>
      <c r="H2049" s="177">
        <f t="shared" si="195"/>
        <v>4623</v>
      </c>
      <c r="I2049" s="354">
        <f t="shared" si="190"/>
        <v>0.98274734997997604</v>
      </c>
      <c r="J2049" s="354">
        <f t="shared" si="191"/>
        <v>0.99906963527408532</v>
      </c>
    </row>
    <row r="2050" spans="1:10" x14ac:dyDescent="0.25">
      <c r="A2050" s="793"/>
      <c r="B2050" s="330">
        <v>2111</v>
      </c>
      <c r="C2050" s="329">
        <v>2110.6</v>
      </c>
      <c r="D2050" s="329">
        <v>12</v>
      </c>
      <c r="E2050" s="176">
        <f t="shared" si="192"/>
        <v>80557784.299999952</v>
      </c>
      <c r="F2050" s="176">
        <f t="shared" si="193"/>
        <v>4964408</v>
      </c>
      <c r="G2050" s="177">
        <f t="shared" si="194"/>
        <v>1412086.9000000507</v>
      </c>
      <c r="H2050" s="177">
        <f t="shared" si="195"/>
        <v>4611</v>
      </c>
      <c r="I2050" s="354">
        <f t="shared" si="190"/>
        <v>0.98277309846498762</v>
      </c>
      <c r="J2050" s="354">
        <f t="shared" si="191"/>
        <v>0.99907205023768275</v>
      </c>
    </row>
    <row r="2051" spans="1:10" x14ac:dyDescent="0.25">
      <c r="A2051" s="793"/>
      <c r="B2051" s="330">
        <v>2112</v>
      </c>
      <c r="C2051" s="329">
        <v>4223.7</v>
      </c>
      <c r="D2051" s="329">
        <v>24</v>
      </c>
      <c r="E2051" s="176">
        <f t="shared" si="192"/>
        <v>80562007.999999955</v>
      </c>
      <c r="F2051" s="176">
        <f t="shared" si="193"/>
        <v>4964432</v>
      </c>
      <c r="G2051" s="177">
        <f t="shared" si="194"/>
        <v>1407863.2000000477</v>
      </c>
      <c r="H2051" s="177">
        <f t="shared" si="195"/>
        <v>4587</v>
      </c>
      <c r="I2051" s="354">
        <f t="shared" ref="I2051:I2114" si="196">E2051/$E$2452</f>
        <v>0.98282462593402187</v>
      </c>
      <c r="J2051" s="354">
        <f t="shared" ref="J2051:J2114" si="197">F2051/$F$2452</f>
        <v>0.99907688016487761</v>
      </c>
    </row>
    <row r="2052" spans="1:10" x14ac:dyDescent="0.25">
      <c r="A2052" s="793"/>
      <c r="B2052" s="330">
        <v>2114</v>
      </c>
      <c r="C2052" s="329">
        <v>2113.5</v>
      </c>
      <c r="D2052" s="329">
        <v>12</v>
      </c>
      <c r="E2052" s="176">
        <f t="shared" si="192"/>
        <v>80564121.499999955</v>
      </c>
      <c r="F2052" s="176">
        <f t="shared" si="193"/>
        <v>4964444</v>
      </c>
      <c r="G2052" s="177">
        <f t="shared" si="194"/>
        <v>1405749.7000000477</v>
      </c>
      <c r="H2052" s="177">
        <f t="shared" si="195"/>
        <v>4575</v>
      </c>
      <c r="I2052" s="354">
        <f t="shared" si="196"/>
        <v>0.98285040979788618</v>
      </c>
      <c r="J2052" s="354">
        <f t="shared" si="197"/>
        <v>0.99907929512847504</v>
      </c>
    </row>
    <row r="2053" spans="1:10" x14ac:dyDescent="0.25">
      <c r="A2053" s="793"/>
      <c r="B2053" s="330">
        <v>2115</v>
      </c>
      <c r="C2053" s="329">
        <v>6345.0000000000009</v>
      </c>
      <c r="D2053" s="329">
        <v>36</v>
      </c>
      <c r="E2053" s="176">
        <f t="shared" si="192"/>
        <v>80570466.499999955</v>
      </c>
      <c r="F2053" s="176">
        <f t="shared" si="193"/>
        <v>4964480</v>
      </c>
      <c r="G2053" s="177">
        <f t="shared" si="194"/>
        <v>1399404.7000000477</v>
      </c>
      <c r="H2053" s="177">
        <f t="shared" si="195"/>
        <v>4539</v>
      </c>
      <c r="I2053" s="354">
        <f t="shared" si="196"/>
        <v>0.98292781628769899</v>
      </c>
      <c r="J2053" s="354">
        <f t="shared" si="197"/>
        <v>0.99908654001926733</v>
      </c>
    </row>
    <row r="2054" spans="1:10" x14ac:dyDescent="0.25">
      <c r="A2054" s="793"/>
      <c r="B2054" s="330">
        <v>2116</v>
      </c>
      <c r="C2054" s="329">
        <v>2116.1</v>
      </c>
      <c r="D2054" s="329">
        <v>6</v>
      </c>
      <c r="E2054" s="176">
        <f t="shared" si="192"/>
        <v>80572582.599999949</v>
      </c>
      <c r="F2054" s="176">
        <f t="shared" si="193"/>
        <v>4964486</v>
      </c>
      <c r="G2054" s="177">
        <f t="shared" si="194"/>
        <v>1397288.6000000536</v>
      </c>
      <c r="H2054" s="177">
        <f t="shared" si="195"/>
        <v>4533</v>
      </c>
      <c r="I2054" s="354">
        <f t="shared" si="196"/>
        <v>0.98295363187053475</v>
      </c>
      <c r="J2054" s="354">
        <f t="shared" si="197"/>
        <v>0.9990877475010661</v>
      </c>
    </row>
    <row r="2055" spans="1:10" x14ac:dyDescent="0.25">
      <c r="A2055" s="793"/>
      <c r="B2055" s="330">
        <v>2119</v>
      </c>
      <c r="C2055" s="329">
        <v>4237.5</v>
      </c>
      <c r="D2055" s="329">
        <v>18</v>
      </c>
      <c r="E2055" s="176">
        <f t="shared" si="192"/>
        <v>80576820.099999949</v>
      </c>
      <c r="F2055" s="176">
        <f t="shared" si="193"/>
        <v>4964504</v>
      </c>
      <c r="G2055" s="177">
        <f t="shared" si="194"/>
        <v>1393051.1000000536</v>
      </c>
      <c r="H2055" s="177">
        <f t="shared" si="195"/>
        <v>4515</v>
      </c>
      <c r="I2055" s="354">
        <f t="shared" si="196"/>
        <v>0.98300532769410942</v>
      </c>
      <c r="J2055" s="354">
        <f t="shared" si="197"/>
        <v>0.9990913699464623</v>
      </c>
    </row>
    <row r="2056" spans="1:10" x14ac:dyDescent="0.25">
      <c r="A2056" s="793"/>
      <c r="B2056" s="330">
        <v>2120</v>
      </c>
      <c r="C2056" s="329">
        <v>4240.3999999999996</v>
      </c>
      <c r="D2056" s="329">
        <v>18</v>
      </c>
      <c r="E2056" s="176">
        <f t="shared" si="192"/>
        <v>80581060.499999955</v>
      </c>
      <c r="F2056" s="176">
        <f t="shared" si="193"/>
        <v>4964522</v>
      </c>
      <c r="G2056" s="177">
        <f t="shared" si="194"/>
        <v>1388810.7000000477</v>
      </c>
      <c r="H2056" s="177">
        <f t="shared" si="195"/>
        <v>4497</v>
      </c>
      <c r="I2056" s="354">
        <f t="shared" si="196"/>
        <v>0.98305705889653705</v>
      </c>
      <c r="J2056" s="354">
        <f t="shared" si="197"/>
        <v>0.99909499239185839</v>
      </c>
    </row>
    <row r="2057" spans="1:10" x14ac:dyDescent="0.25">
      <c r="A2057" s="793"/>
      <c r="B2057" s="330">
        <v>2122</v>
      </c>
      <c r="C2057" s="329">
        <v>2122.4</v>
      </c>
      <c r="D2057" s="329">
        <v>12</v>
      </c>
      <c r="E2057" s="176">
        <f t="shared" si="192"/>
        <v>80583182.899999961</v>
      </c>
      <c r="F2057" s="176">
        <f t="shared" si="193"/>
        <v>4964534</v>
      </c>
      <c r="G2057" s="177">
        <f t="shared" si="194"/>
        <v>1386688.3000000417</v>
      </c>
      <c r="H2057" s="177">
        <f t="shared" si="195"/>
        <v>4485</v>
      </c>
      <c r="I2057" s="354">
        <f t="shared" si="196"/>
        <v>0.9830829513368804</v>
      </c>
      <c r="J2057" s="354">
        <f t="shared" si="197"/>
        <v>0.99909740735545582</v>
      </c>
    </row>
    <row r="2058" spans="1:10" x14ac:dyDescent="0.25">
      <c r="A2058" s="793"/>
      <c r="B2058" s="330">
        <v>2123</v>
      </c>
      <c r="C2058" s="329">
        <v>6368.4999999999991</v>
      </c>
      <c r="D2058" s="329">
        <v>26</v>
      </c>
      <c r="E2058" s="176">
        <f t="shared" si="192"/>
        <v>80589551.399999961</v>
      </c>
      <c r="F2058" s="176">
        <f t="shared" si="193"/>
        <v>4964560</v>
      </c>
      <c r="G2058" s="177">
        <f t="shared" si="194"/>
        <v>1380319.8000000417</v>
      </c>
      <c r="H2058" s="177">
        <f t="shared" si="195"/>
        <v>4459</v>
      </c>
      <c r="I2058" s="354">
        <f t="shared" si="196"/>
        <v>0.98316064451739626</v>
      </c>
      <c r="J2058" s="354">
        <f t="shared" si="197"/>
        <v>0.99910263977658365</v>
      </c>
    </row>
    <row r="2059" spans="1:10" x14ac:dyDescent="0.25">
      <c r="A2059" s="793"/>
      <c r="B2059" s="330">
        <v>2124</v>
      </c>
      <c r="C2059" s="329">
        <v>2123.9</v>
      </c>
      <c r="D2059" s="329">
        <v>12</v>
      </c>
      <c r="E2059" s="176">
        <f t="shared" si="192"/>
        <v>80591675.299999967</v>
      </c>
      <c r="F2059" s="176">
        <f t="shared" si="193"/>
        <v>4964572</v>
      </c>
      <c r="G2059" s="177">
        <f t="shared" si="194"/>
        <v>1378195.9000000358</v>
      </c>
      <c r="H2059" s="177">
        <f t="shared" si="195"/>
        <v>4447</v>
      </c>
      <c r="I2059" s="354">
        <f t="shared" si="196"/>
        <v>0.98318655525714627</v>
      </c>
      <c r="J2059" s="354">
        <f t="shared" si="197"/>
        <v>0.99910505474018108</v>
      </c>
    </row>
    <row r="2060" spans="1:10" x14ac:dyDescent="0.25">
      <c r="A2060" s="793"/>
      <c r="B2060" s="330">
        <v>2126</v>
      </c>
      <c r="C2060" s="329">
        <v>6378</v>
      </c>
      <c r="D2060" s="329">
        <v>36</v>
      </c>
      <c r="E2060" s="176">
        <f t="shared" si="192"/>
        <v>80598053.299999967</v>
      </c>
      <c r="F2060" s="176">
        <f t="shared" si="193"/>
        <v>4964608</v>
      </c>
      <c r="G2060" s="177">
        <f t="shared" si="194"/>
        <v>1371817.9000000358</v>
      </c>
      <c r="H2060" s="177">
        <f t="shared" si="195"/>
        <v>4411</v>
      </c>
      <c r="I2060" s="354">
        <f t="shared" si="196"/>
        <v>0.98326436433390374</v>
      </c>
      <c r="J2060" s="354">
        <f t="shared" si="197"/>
        <v>0.99911229963097348</v>
      </c>
    </row>
    <row r="2061" spans="1:10" x14ac:dyDescent="0.25">
      <c r="A2061" s="793"/>
      <c r="B2061" s="330">
        <v>2127</v>
      </c>
      <c r="C2061" s="329">
        <v>2127.4</v>
      </c>
      <c r="D2061" s="329">
        <v>6</v>
      </c>
      <c r="E2061" s="176">
        <f t="shared" si="192"/>
        <v>80600180.699999973</v>
      </c>
      <c r="F2061" s="176">
        <f t="shared" si="193"/>
        <v>4964614</v>
      </c>
      <c r="G2061" s="177">
        <f t="shared" si="194"/>
        <v>1369690.5000000298</v>
      </c>
      <c r="H2061" s="177">
        <f t="shared" si="195"/>
        <v>4405</v>
      </c>
      <c r="I2061" s="354">
        <f t="shared" si="196"/>
        <v>0.98329031777226916</v>
      </c>
      <c r="J2061" s="354">
        <f t="shared" si="197"/>
        <v>0.99911350711277214</v>
      </c>
    </row>
    <row r="2062" spans="1:10" x14ac:dyDescent="0.25">
      <c r="A2062" s="793"/>
      <c r="B2062" s="330">
        <v>2128</v>
      </c>
      <c r="C2062" s="329">
        <v>2127.6</v>
      </c>
      <c r="D2062" s="329">
        <v>6</v>
      </c>
      <c r="E2062" s="176">
        <f t="shared" si="192"/>
        <v>80602308.299999967</v>
      </c>
      <c r="F2062" s="176">
        <f t="shared" si="193"/>
        <v>4964620</v>
      </c>
      <c r="G2062" s="177">
        <f t="shared" si="194"/>
        <v>1367562.9000000358</v>
      </c>
      <c r="H2062" s="177">
        <f t="shared" si="195"/>
        <v>4399</v>
      </c>
      <c r="I2062" s="354">
        <f t="shared" si="196"/>
        <v>0.98331627365055518</v>
      </c>
      <c r="J2062" s="354">
        <f t="shared" si="197"/>
        <v>0.99911471459457091</v>
      </c>
    </row>
    <row r="2063" spans="1:10" x14ac:dyDescent="0.25">
      <c r="A2063" s="793"/>
      <c r="B2063" s="330">
        <v>2129</v>
      </c>
      <c r="C2063" s="329">
        <v>4258.5</v>
      </c>
      <c r="D2063" s="329">
        <v>18</v>
      </c>
      <c r="E2063" s="176">
        <f t="shared" si="192"/>
        <v>80606566.799999967</v>
      </c>
      <c r="F2063" s="176">
        <f t="shared" si="193"/>
        <v>4964638</v>
      </c>
      <c r="G2063" s="177">
        <f t="shared" si="194"/>
        <v>1363304.4000000358</v>
      </c>
      <c r="H2063" s="177">
        <f t="shared" si="195"/>
        <v>4381</v>
      </c>
      <c r="I2063" s="354">
        <f t="shared" si="196"/>
        <v>0.98336822566582205</v>
      </c>
      <c r="J2063" s="354">
        <f t="shared" si="197"/>
        <v>0.999118337039967</v>
      </c>
    </row>
    <row r="2064" spans="1:10" x14ac:dyDescent="0.25">
      <c r="A2064" s="793"/>
      <c r="B2064" s="330">
        <v>2130</v>
      </c>
      <c r="C2064" s="329">
        <v>2129.8000000000002</v>
      </c>
      <c r="D2064" s="329">
        <v>6</v>
      </c>
      <c r="E2064" s="176">
        <f t="shared" si="192"/>
        <v>80608696.599999964</v>
      </c>
      <c r="F2064" s="176">
        <f t="shared" si="193"/>
        <v>4964644</v>
      </c>
      <c r="G2064" s="177">
        <f t="shared" si="194"/>
        <v>1361174.6000000387</v>
      </c>
      <c r="H2064" s="177">
        <f t="shared" si="195"/>
        <v>4375</v>
      </c>
      <c r="I2064" s="354">
        <f t="shared" si="196"/>
        <v>0.98339420838323777</v>
      </c>
      <c r="J2064" s="354">
        <f t="shared" si="197"/>
        <v>0.99911954452176577</v>
      </c>
    </row>
    <row r="2065" spans="1:10" x14ac:dyDescent="0.25">
      <c r="A2065" s="793"/>
      <c r="B2065" s="330">
        <v>2132</v>
      </c>
      <c r="C2065" s="329">
        <v>2131.6999999999998</v>
      </c>
      <c r="D2065" s="329">
        <v>11</v>
      </c>
      <c r="E2065" s="176">
        <f t="shared" si="192"/>
        <v>80610828.299999967</v>
      </c>
      <c r="F2065" s="176">
        <f t="shared" si="193"/>
        <v>4964655</v>
      </c>
      <c r="G2065" s="177">
        <f t="shared" si="194"/>
        <v>1359042.9000000358</v>
      </c>
      <c r="H2065" s="177">
        <f t="shared" si="195"/>
        <v>4364</v>
      </c>
      <c r="I2065" s="354">
        <f t="shared" si="196"/>
        <v>0.98342021427990201</v>
      </c>
      <c r="J2065" s="354">
        <f t="shared" si="197"/>
        <v>0.99912175823839677</v>
      </c>
    </row>
    <row r="2066" spans="1:10" x14ac:dyDescent="0.25">
      <c r="A2066" s="793"/>
      <c r="B2066" s="330">
        <v>2133</v>
      </c>
      <c r="C2066" s="329">
        <v>2132.6999999999998</v>
      </c>
      <c r="D2066" s="329">
        <v>12</v>
      </c>
      <c r="E2066" s="176">
        <f t="shared" si="192"/>
        <v>80612960.99999997</v>
      </c>
      <c r="F2066" s="176">
        <f t="shared" si="193"/>
        <v>4964667</v>
      </c>
      <c r="G2066" s="177">
        <f t="shared" si="194"/>
        <v>1356910.2000000328</v>
      </c>
      <c r="H2066" s="177">
        <f t="shared" si="195"/>
        <v>4352</v>
      </c>
      <c r="I2066" s="354">
        <f t="shared" si="196"/>
        <v>0.98344623237617057</v>
      </c>
      <c r="J2066" s="354">
        <f t="shared" si="197"/>
        <v>0.9991241732019942</v>
      </c>
    </row>
    <row r="2067" spans="1:10" x14ac:dyDescent="0.25">
      <c r="A2067" s="793"/>
      <c r="B2067" s="330">
        <v>2136</v>
      </c>
      <c r="C2067" s="329">
        <v>4271.2999999999993</v>
      </c>
      <c r="D2067" s="329">
        <v>24</v>
      </c>
      <c r="E2067" s="176">
        <f t="shared" si="192"/>
        <v>80617232.299999967</v>
      </c>
      <c r="F2067" s="176">
        <f t="shared" si="193"/>
        <v>4964691</v>
      </c>
      <c r="G2067" s="177">
        <f t="shared" si="194"/>
        <v>1352638.9000000358</v>
      </c>
      <c r="H2067" s="177">
        <f t="shared" si="195"/>
        <v>4328</v>
      </c>
      <c r="I2067" s="354">
        <f t="shared" si="196"/>
        <v>0.98349834054637342</v>
      </c>
      <c r="J2067" s="354">
        <f t="shared" si="197"/>
        <v>0.99912900312918906</v>
      </c>
    </row>
    <row r="2068" spans="1:10" x14ac:dyDescent="0.25">
      <c r="A2068" s="793"/>
      <c r="B2068" s="330">
        <v>2137</v>
      </c>
      <c r="C2068" s="329">
        <v>8547.2999999999993</v>
      </c>
      <c r="D2068" s="329">
        <v>42</v>
      </c>
      <c r="E2068" s="176">
        <f t="shared" si="192"/>
        <v>80625779.599999964</v>
      </c>
      <c r="F2068" s="176">
        <f t="shared" si="193"/>
        <v>4964733</v>
      </c>
      <c r="G2068" s="177">
        <f t="shared" si="194"/>
        <v>1344091.6000000387</v>
      </c>
      <c r="H2068" s="177">
        <f t="shared" si="195"/>
        <v>4286</v>
      </c>
      <c r="I2068" s="354">
        <f t="shared" si="196"/>
        <v>0.98360261422491979</v>
      </c>
      <c r="J2068" s="354">
        <f t="shared" si="197"/>
        <v>0.99913745550178013</v>
      </c>
    </row>
    <row r="2069" spans="1:10" x14ac:dyDescent="0.25">
      <c r="A2069" s="793"/>
      <c r="B2069" s="330">
        <v>2138</v>
      </c>
      <c r="C2069" s="329">
        <v>4275.8999999999996</v>
      </c>
      <c r="D2069" s="329">
        <v>24</v>
      </c>
      <c r="E2069" s="176">
        <f t="shared" si="192"/>
        <v>80630055.49999997</v>
      </c>
      <c r="F2069" s="176">
        <f t="shared" si="193"/>
        <v>4964757</v>
      </c>
      <c r="G2069" s="177">
        <f t="shared" si="194"/>
        <v>1339815.7000000328</v>
      </c>
      <c r="H2069" s="177">
        <f t="shared" si="195"/>
        <v>4262</v>
      </c>
      <c r="I2069" s="354">
        <f t="shared" si="196"/>
        <v>0.98365477851330296</v>
      </c>
      <c r="J2069" s="354">
        <f t="shared" si="197"/>
        <v>0.99914228542897499</v>
      </c>
    </row>
    <row r="2070" spans="1:10" x14ac:dyDescent="0.25">
      <c r="A2070" s="793"/>
      <c r="B2070" s="330">
        <v>2139</v>
      </c>
      <c r="C2070" s="329">
        <v>2139.1</v>
      </c>
      <c r="D2070" s="329">
        <v>12</v>
      </c>
      <c r="E2070" s="176">
        <f t="shared" si="192"/>
        <v>80632194.599999964</v>
      </c>
      <c r="F2070" s="176">
        <f t="shared" si="193"/>
        <v>4964769</v>
      </c>
      <c r="G2070" s="177">
        <f t="shared" si="194"/>
        <v>1337676.6000000387</v>
      </c>
      <c r="H2070" s="177">
        <f t="shared" si="195"/>
        <v>4250</v>
      </c>
      <c r="I2070" s="354">
        <f t="shared" si="196"/>
        <v>0.98368087468703946</v>
      </c>
      <c r="J2070" s="354">
        <f t="shared" si="197"/>
        <v>0.99914470039257242</v>
      </c>
    </row>
    <row r="2071" spans="1:10" x14ac:dyDescent="0.25">
      <c r="A2071" s="793"/>
      <c r="B2071" s="330">
        <v>2140</v>
      </c>
      <c r="C2071" s="329">
        <v>4279.5</v>
      </c>
      <c r="D2071" s="329">
        <v>24</v>
      </c>
      <c r="E2071" s="176">
        <f t="shared" si="192"/>
        <v>80636474.099999964</v>
      </c>
      <c r="F2071" s="176">
        <f t="shared" si="193"/>
        <v>4964793</v>
      </c>
      <c r="G2071" s="177">
        <f t="shared" si="194"/>
        <v>1333397.1000000387</v>
      </c>
      <c r="H2071" s="177">
        <f t="shared" si="195"/>
        <v>4226</v>
      </c>
      <c r="I2071" s="354">
        <f t="shared" si="196"/>
        <v>0.9837330828939983</v>
      </c>
      <c r="J2071" s="354">
        <f t="shared" si="197"/>
        <v>0.99914953031976739</v>
      </c>
    </row>
    <row r="2072" spans="1:10" x14ac:dyDescent="0.25">
      <c r="A2072" s="793"/>
      <c r="B2072" s="330">
        <v>2141</v>
      </c>
      <c r="C2072" s="329">
        <v>4281.7999999999993</v>
      </c>
      <c r="D2072" s="329">
        <v>12</v>
      </c>
      <c r="E2072" s="176">
        <f t="shared" si="192"/>
        <v>80640755.899999961</v>
      </c>
      <c r="F2072" s="176">
        <f t="shared" si="193"/>
        <v>4964805</v>
      </c>
      <c r="G2072" s="177">
        <f t="shared" si="194"/>
        <v>1329115.3000000417</v>
      </c>
      <c r="H2072" s="177">
        <f t="shared" si="195"/>
        <v>4214</v>
      </c>
      <c r="I2072" s="354">
        <f t="shared" si="196"/>
        <v>0.98378531916004719</v>
      </c>
      <c r="J2072" s="354">
        <f t="shared" si="197"/>
        <v>0.99915194528336482</v>
      </c>
    </row>
    <row r="2073" spans="1:10" x14ac:dyDescent="0.25">
      <c r="A2073" s="793"/>
      <c r="B2073" s="330">
        <v>2142</v>
      </c>
      <c r="C2073" s="329">
        <v>2142.3000000000002</v>
      </c>
      <c r="D2073" s="329">
        <v>6</v>
      </c>
      <c r="E2073" s="176">
        <f t="shared" ref="E2073:E2136" si="198">E2072+C2073</f>
        <v>80642898.199999958</v>
      </c>
      <c r="F2073" s="176">
        <f t="shared" ref="F2073:F2136" si="199">F2072+D2073</f>
        <v>4964811</v>
      </c>
      <c r="G2073" s="177">
        <f t="shared" ref="G2073:G2136" si="200">$E$2452-E2073</f>
        <v>1326973.0000000447</v>
      </c>
      <c r="H2073" s="177">
        <f t="shared" ref="H2073:H2136" si="201">$F$2452-F2073</f>
        <v>4208</v>
      </c>
      <c r="I2073" s="354">
        <f t="shared" si="196"/>
        <v>0.98381145437251771</v>
      </c>
      <c r="J2073" s="354">
        <f t="shared" si="197"/>
        <v>0.99915315276516348</v>
      </c>
    </row>
    <row r="2074" spans="1:10" x14ac:dyDescent="0.25">
      <c r="A2074" s="793"/>
      <c r="B2074" s="330">
        <v>2143</v>
      </c>
      <c r="C2074" s="329">
        <v>2142.8000000000002</v>
      </c>
      <c r="D2074" s="329">
        <v>12</v>
      </c>
      <c r="E2074" s="176">
        <f t="shared" si="198"/>
        <v>80645040.999999955</v>
      </c>
      <c r="F2074" s="176">
        <f t="shared" si="199"/>
        <v>4964823</v>
      </c>
      <c r="G2074" s="177">
        <f t="shared" si="200"/>
        <v>1324830.2000000477</v>
      </c>
      <c r="H2074" s="177">
        <f t="shared" si="201"/>
        <v>4196</v>
      </c>
      <c r="I2074" s="354">
        <f t="shared" si="196"/>
        <v>0.98383759568479046</v>
      </c>
      <c r="J2074" s="354">
        <f t="shared" si="197"/>
        <v>0.99915556772876091</v>
      </c>
    </row>
    <row r="2075" spans="1:10" x14ac:dyDescent="0.25">
      <c r="A2075" s="793"/>
      <c r="B2075" s="330">
        <v>2146</v>
      </c>
      <c r="C2075" s="329">
        <v>2146</v>
      </c>
      <c r="D2075" s="329">
        <v>12</v>
      </c>
      <c r="E2075" s="176">
        <f t="shared" si="198"/>
        <v>80647186.999999955</v>
      </c>
      <c r="F2075" s="176">
        <f t="shared" si="199"/>
        <v>4964835</v>
      </c>
      <c r="G2075" s="177">
        <f t="shared" si="200"/>
        <v>1322684.2000000477</v>
      </c>
      <c r="H2075" s="177">
        <f t="shared" si="201"/>
        <v>4184</v>
      </c>
      <c r="I2075" s="354">
        <f t="shared" si="196"/>
        <v>0.98386377603579733</v>
      </c>
      <c r="J2075" s="354">
        <f t="shared" si="197"/>
        <v>0.99915798269235834</v>
      </c>
    </row>
    <row r="2076" spans="1:10" x14ac:dyDescent="0.25">
      <c r="A2076" s="793"/>
      <c r="B2076" s="330">
        <v>2147</v>
      </c>
      <c r="C2076" s="329">
        <v>2147.4</v>
      </c>
      <c r="D2076" s="329">
        <v>6</v>
      </c>
      <c r="E2076" s="176">
        <f t="shared" si="198"/>
        <v>80649334.399999961</v>
      </c>
      <c r="F2076" s="176">
        <f t="shared" si="199"/>
        <v>4964841</v>
      </c>
      <c r="G2076" s="177">
        <f t="shared" si="200"/>
        <v>1320536.8000000417</v>
      </c>
      <c r="H2076" s="177">
        <f t="shared" si="201"/>
        <v>4178</v>
      </c>
      <c r="I2076" s="354">
        <f t="shared" si="196"/>
        <v>0.9838899734662504</v>
      </c>
      <c r="J2076" s="354">
        <f t="shared" si="197"/>
        <v>0.99915919017415711</v>
      </c>
    </row>
    <row r="2077" spans="1:10" x14ac:dyDescent="0.25">
      <c r="A2077" s="793"/>
      <c r="B2077" s="330">
        <v>2151</v>
      </c>
      <c r="C2077" s="329">
        <v>4301.8999999999996</v>
      </c>
      <c r="D2077" s="329">
        <v>15</v>
      </c>
      <c r="E2077" s="176">
        <f t="shared" si="198"/>
        <v>80653636.299999967</v>
      </c>
      <c r="F2077" s="176">
        <f t="shared" si="199"/>
        <v>4964856</v>
      </c>
      <c r="G2077" s="177">
        <f t="shared" si="200"/>
        <v>1316234.9000000358</v>
      </c>
      <c r="H2077" s="177">
        <f t="shared" si="201"/>
        <v>4163</v>
      </c>
      <c r="I2077" s="354">
        <f t="shared" si="196"/>
        <v>0.98394245494434751</v>
      </c>
      <c r="J2077" s="354">
        <f t="shared" si="197"/>
        <v>0.99916220887865392</v>
      </c>
    </row>
    <row r="2078" spans="1:10" x14ac:dyDescent="0.25">
      <c r="A2078" s="793"/>
      <c r="B2078" s="330">
        <v>2152</v>
      </c>
      <c r="C2078" s="329">
        <v>2151.6999999999998</v>
      </c>
      <c r="D2078" s="329">
        <v>12</v>
      </c>
      <c r="E2078" s="176">
        <f t="shared" si="198"/>
        <v>80655787.99999997</v>
      </c>
      <c r="F2078" s="176">
        <f t="shared" si="199"/>
        <v>4964868</v>
      </c>
      <c r="G2078" s="177">
        <f t="shared" si="200"/>
        <v>1314083.2000000328</v>
      </c>
      <c r="H2078" s="177">
        <f t="shared" si="201"/>
        <v>4151</v>
      </c>
      <c r="I2078" s="354">
        <f t="shared" si="196"/>
        <v>0.98396870483309928</v>
      </c>
      <c r="J2078" s="354">
        <f t="shared" si="197"/>
        <v>0.99916462384225135</v>
      </c>
    </row>
    <row r="2079" spans="1:10" x14ac:dyDescent="0.25">
      <c r="A2079" s="793"/>
      <c r="B2079" s="330">
        <v>2153</v>
      </c>
      <c r="C2079" s="329">
        <v>4305.8999999999996</v>
      </c>
      <c r="D2079" s="329">
        <v>24</v>
      </c>
      <c r="E2079" s="176">
        <f t="shared" si="198"/>
        <v>80660093.899999976</v>
      </c>
      <c r="F2079" s="176">
        <f t="shared" si="199"/>
        <v>4964892</v>
      </c>
      <c r="G2079" s="177">
        <f t="shared" si="200"/>
        <v>1309777.3000000268</v>
      </c>
      <c r="H2079" s="177">
        <f t="shared" si="201"/>
        <v>4127</v>
      </c>
      <c r="I2079" s="354">
        <f t="shared" si="196"/>
        <v>0.98402123510961392</v>
      </c>
      <c r="J2079" s="354">
        <f t="shared" si="197"/>
        <v>0.99916945376944621</v>
      </c>
    </row>
    <row r="2080" spans="1:10" x14ac:dyDescent="0.25">
      <c r="A2080" s="793"/>
      <c r="B2080" s="330">
        <v>2155</v>
      </c>
      <c r="C2080" s="329">
        <v>2154.8000000000002</v>
      </c>
      <c r="D2080" s="329">
        <v>12</v>
      </c>
      <c r="E2080" s="176">
        <f t="shared" si="198"/>
        <v>80662248.699999973</v>
      </c>
      <c r="F2080" s="176">
        <f t="shared" si="199"/>
        <v>4964904</v>
      </c>
      <c r="G2080" s="177">
        <f t="shared" si="200"/>
        <v>1307622.5000000298</v>
      </c>
      <c r="H2080" s="177">
        <f t="shared" si="201"/>
        <v>4115</v>
      </c>
      <c r="I2080" s="354">
        <f t="shared" si="196"/>
        <v>0.98404752281713925</v>
      </c>
      <c r="J2080" s="354">
        <f t="shared" si="197"/>
        <v>0.99917186873304364</v>
      </c>
    </row>
    <row r="2081" spans="1:10" x14ac:dyDescent="0.25">
      <c r="A2081" s="793"/>
      <c r="B2081" s="330">
        <v>2156</v>
      </c>
      <c r="C2081" s="329">
        <v>2156.1999999999998</v>
      </c>
      <c r="D2081" s="329">
        <v>10</v>
      </c>
      <c r="E2081" s="176">
        <f t="shared" si="198"/>
        <v>80664404.899999976</v>
      </c>
      <c r="F2081" s="176">
        <f t="shared" si="199"/>
        <v>4964914</v>
      </c>
      <c r="G2081" s="177">
        <f t="shared" si="200"/>
        <v>1305466.3000000268</v>
      </c>
      <c r="H2081" s="177">
        <f t="shared" si="201"/>
        <v>4105</v>
      </c>
      <c r="I2081" s="354">
        <f t="shared" si="196"/>
        <v>0.98407382760411088</v>
      </c>
      <c r="J2081" s="354">
        <f t="shared" si="197"/>
        <v>0.99917388120270823</v>
      </c>
    </row>
    <row r="2082" spans="1:10" x14ac:dyDescent="0.25">
      <c r="A2082" s="793"/>
      <c r="B2082" s="330">
        <v>2157</v>
      </c>
      <c r="C2082" s="329">
        <v>8627.5</v>
      </c>
      <c r="D2082" s="329">
        <v>34</v>
      </c>
      <c r="E2082" s="176">
        <f t="shared" si="198"/>
        <v>80673032.399999976</v>
      </c>
      <c r="F2082" s="176">
        <f t="shared" si="199"/>
        <v>4964948</v>
      </c>
      <c r="G2082" s="177">
        <f t="shared" si="200"/>
        <v>1296838.8000000268</v>
      </c>
      <c r="H2082" s="177">
        <f t="shared" si="201"/>
        <v>4071</v>
      </c>
      <c r="I2082" s="354">
        <f t="shared" si="196"/>
        <v>0.98417907969092888</v>
      </c>
      <c r="J2082" s="354">
        <f t="shared" si="197"/>
        <v>0.99918072359956767</v>
      </c>
    </row>
    <row r="2083" spans="1:10" x14ac:dyDescent="0.25">
      <c r="A2083" s="793"/>
      <c r="B2083" s="330">
        <v>2158</v>
      </c>
      <c r="C2083" s="329">
        <v>2158.4</v>
      </c>
      <c r="D2083" s="329">
        <v>12</v>
      </c>
      <c r="E2083" s="176">
        <f t="shared" si="198"/>
        <v>80675190.799999982</v>
      </c>
      <c r="F2083" s="176">
        <f t="shared" si="199"/>
        <v>4964960</v>
      </c>
      <c r="G2083" s="177">
        <f t="shared" si="200"/>
        <v>1294680.4000000209</v>
      </c>
      <c r="H2083" s="177">
        <f t="shared" si="201"/>
        <v>4059</v>
      </c>
      <c r="I2083" s="354">
        <f t="shared" si="196"/>
        <v>0.9842054113170301</v>
      </c>
      <c r="J2083" s="354">
        <f t="shared" si="197"/>
        <v>0.9991831385631651</v>
      </c>
    </row>
    <row r="2084" spans="1:10" x14ac:dyDescent="0.25">
      <c r="A2084" s="793"/>
      <c r="B2084" s="330">
        <v>2159</v>
      </c>
      <c r="C2084" s="329">
        <v>4318.5</v>
      </c>
      <c r="D2084" s="329">
        <v>12</v>
      </c>
      <c r="E2084" s="176">
        <f t="shared" si="198"/>
        <v>80679509.299999982</v>
      </c>
      <c r="F2084" s="176">
        <f t="shared" si="199"/>
        <v>4964972</v>
      </c>
      <c r="G2084" s="177">
        <f t="shared" si="200"/>
        <v>1290361.9000000209</v>
      </c>
      <c r="H2084" s="177">
        <f t="shared" si="201"/>
        <v>4047</v>
      </c>
      <c r="I2084" s="354">
        <f t="shared" si="196"/>
        <v>0.9842580953085599</v>
      </c>
      <c r="J2084" s="354">
        <f t="shared" si="197"/>
        <v>0.99918555352676253</v>
      </c>
    </row>
    <row r="2085" spans="1:10" x14ac:dyDescent="0.25">
      <c r="A2085" s="793"/>
      <c r="B2085" s="330">
        <v>2160</v>
      </c>
      <c r="C2085" s="329">
        <v>4319.2</v>
      </c>
      <c r="D2085" s="329">
        <v>18</v>
      </c>
      <c r="E2085" s="176">
        <f t="shared" si="198"/>
        <v>80683828.499999985</v>
      </c>
      <c r="F2085" s="176">
        <f t="shared" si="199"/>
        <v>4964990</v>
      </c>
      <c r="G2085" s="177">
        <f t="shared" si="200"/>
        <v>1286042.7000000179</v>
      </c>
      <c r="H2085" s="177">
        <f t="shared" si="201"/>
        <v>4029</v>
      </c>
      <c r="I2085" s="354">
        <f t="shared" si="196"/>
        <v>0.98431078783981285</v>
      </c>
      <c r="J2085" s="354">
        <f t="shared" si="197"/>
        <v>0.99918917597215873</v>
      </c>
    </row>
    <row r="2086" spans="1:10" x14ac:dyDescent="0.25">
      <c r="A2086" s="793"/>
      <c r="B2086" s="330">
        <v>2162</v>
      </c>
      <c r="C2086" s="329">
        <v>2161.5</v>
      </c>
      <c r="D2086" s="329">
        <v>24</v>
      </c>
      <c r="E2086" s="176">
        <f t="shared" si="198"/>
        <v>80685989.999999985</v>
      </c>
      <c r="F2086" s="176">
        <f t="shared" si="199"/>
        <v>4965014</v>
      </c>
      <c r="G2086" s="177">
        <f t="shared" si="200"/>
        <v>1283881.2000000179</v>
      </c>
      <c r="H2086" s="177">
        <f t="shared" si="201"/>
        <v>4005</v>
      </c>
      <c r="I2086" s="354">
        <f t="shared" si="196"/>
        <v>0.98433715728468762</v>
      </c>
      <c r="J2086" s="354">
        <f t="shared" si="197"/>
        <v>0.99919400589935359</v>
      </c>
    </row>
    <row r="2087" spans="1:10" x14ac:dyDescent="0.25">
      <c r="A2087" s="793"/>
      <c r="B2087" s="330">
        <v>2163</v>
      </c>
      <c r="C2087" s="329">
        <v>4325.8</v>
      </c>
      <c r="D2087" s="329">
        <v>15</v>
      </c>
      <c r="E2087" s="176">
        <f t="shared" si="198"/>
        <v>80690315.799999982</v>
      </c>
      <c r="F2087" s="176">
        <f t="shared" si="199"/>
        <v>4965029</v>
      </c>
      <c r="G2087" s="177">
        <f t="shared" si="200"/>
        <v>1279555.4000000209</v>
      </c>
      <c r="H2087" s="177">
        <f t="shared" si="201"/>
        <v>3990</v>
      </c>
      <c r="I2087" s="354">
        <f t="shared" si="196"/>
        <v>0.98438993033332933</v>
      </c>
      <c r="J2087" s="354">
        <f t="shared" si="197"/>
        <v>0.9991970246038504</v>
      </c>
    </row>
    <row r="2088" spans="1:10" x14ac:dyDescent="0.25">
      <c r="A2088" s="793"/>
      <c r="B2088" s="330">
        <v>2164</v>
      </c>
      <c r="C2088" s="329">
        <v>2164.1999999999998</v>
      </c>
      <c r="D2088" s="329">
        <v>12</v>
      </c>
      <c r="E2088" s="176">
        <f t="shared" si="198"/>
        <v>80692479.999999985</v>
      </c>
      <c r="F2088" s="176">
        <f t="shared" si="199"/>
        <v>4965041</v>
      </c>
      <c r="G2088" s="177">
        <f t="shared" si="200"/>
        <v>1277391.2000000179</v>
      </c>
      <c r="H2088" s="177">
        <f t="shared" si="201"/>
        <v>3978</v>
      </c>
      <c r="I2088" s="354">
        <f t="shared" si="196"/>
        <v>0.98441633271713602</v>
      </c>
      <c r="J2088" s="354">
        <f t="shared" si="197"/>
        <v>0.99919943956744783</v>
      </c>
    </row>
    <row r="2089" spans="1:10" x14ac:dyDescent="0.25">
      <c r="A2089" s="793"/>
      <c r="B2089" s="330">
        <v>2165</v>
      </c>
      <c r="C2089" s="329">
        <v>4329.3999999999996</v>
      </c>
      <c r="D2089" s="329">
        <v>12</v>
      </c>
      <c r="E2089" s="176">
        <f t="shared" si="198"/>
        <v>80696809.399999991</v>
      </c>
      <c r="F2089" s="176">
        <f t="shared" si="199"/>
        <v>4965053</v>
      </c>
      <c r="G2089" s="177">
        <f t="shared" si="200"/>
        <v>1273061.8000000119</v>
      </c>
      <c r="H2089" s="177">
        <f t="shared" si="201"/>
        <v>3966</v>
      </c>
      <c r="I2089" s="354">
        <f t="shared" si="196"/>
        <v>0.98446914968435362</v>
      </c>
      <c r="J2089" s="354">
        <f t="shared" si="197"/>
        <v>0.99920185453104526</v>
      </c>
    </row>
    <row r="2090" spans="1:10" x14ac:dyDescent="0.25">
      <c r="A2090" s="793"/>
      <c r="B2090" s="330">
        <v>2166</v>
      </c>
      <c r="C2090" s="329">
        <v>4331.7</v>
      </c>
      <c r="D2090" s="329">
        <v>18</v>
      </c>
      <c r="E2090" s="176">
        <f t="shared" si="198"/>
        <v>80701141.099999994</v>
      </c>
      <c r="F2090" s="176">
        <f t="shared" si="199"/>
        <v>4965071</v>
      </c>
      <c r="G2090" s="177">
        <f t="shared" si="200"/>
        <v>1268730.1000000089</v>
      </c>
      <c r="H2090" s="177">
        <f t="shared" si="201"/>
        <v>3948</v>
      </c>
      <c r="I2090" s="354">
        <f t="shared" si="196"/>
        <v>0.98452199471066137</v>
      </c>
      <c r="J2090" s="354">
        <f t="shared" si="197"/>
        <v>0.99920547697644146</v>
      </c>
    </row>
    <row r="2091" spans="1:10" x14ac:dyDescent="0.25">
      <c r="A2091" s="793"/>
      <c r="B2091" s="330">
        <v>2167</v>
      </c>
      <c r="C2091" s="329">
        <v>4334.1000000000004</v>
      </c>
      <c r="D2091" s="329">
        <v>18</v>
      </c>
      <c r="E2091" s="176">
        <f t="shared" si="198"/>
        <v>80705475.199999988</v>
      </c>
      <c r="F2091" s="176">
        <f t="shared" si="199"/>
        <v>4965089</v>
      </c>
      <c r="G2091" s="177">
        <f t="shared" si="200"/>
        <v>1264396.0000000149</v>
      </c>
      <c r="H2091" s="177">
        <f t="shared" si="201"/>
        <v>3930</v>
      </c>
      <c r="I2091" s="354">
        <f t="shared" si="196"/>
        <v>0.98457486901601943</v>
      </c>
      <c r="J2091" s="354">
        <f t="shared" si="197"/>
        <v>0.99920909942183755</v>
      </c>
    </row>
    <row r="2092" spans="1:10" x14ac:dyDescent="0.25">
      <c r="A2092" s="793"/>
      <c r="B2092" s="330">
        <v>2168</v>
      </c>
      <c r="C2092" s="329">
        <v>4335.8999999999996</v>
      </c>
      <c r="D2092" s="329">
        <v>18</v>
      </c>
      <c r="E2092" s="176">
        <f t="shared" si="198"/>
        <v>80709811.099999994</v>
      </c>
      <c r="F2092" s="176">
        <f t="shared" si="199"/>
        <v>4965107</v>
      </c>
      <c r="G2092" s="177">
        <f t="shared" si="200"/>
        <v>1260060.1000000089</v>
      </c>
      <c r="H2092" s="177">
        <f t="shared" si="201"/>
        <v>3912</v>
      </c>
      <c r="I2092" s="354">
        <f t="shared" si="196"/>
        <v>0.98462776528066565</v>
      </c>
      <c r="J2092" s="354">
        <f t="shared" si="197"/>
        <v>0.99921272186723376</v>
      </c>
    </row>
    <row r="2093" spans="1:10" x14ac:dyDescent="0.25">
      <c r="A2093" s="793"/>
      <c r="B2093" s="330">
        <v>2169</v>
      </c>
      <c r="C2093" s="329">
        <v>2169.3000000000002</v>
      </c>
      <c r="D2093" s="329">
        <v>6</v>
      </c>
      <c r="E2093" s="176">
        <f t="shared" si="198"/>
        <v>80711980.399999991</v>
      </c>
      <c r="F2093" s="176">
        <f t="shared" si="199"/>
        <v>4965113</v>
      </c>
      <c r="G2093" s="177">
        <f t="shared" si="200"/>
        <v>1257890.8000000119</v>
      </c>
      <c r="H2093" s="177">
        <f t="shared" si="201"/>
        <v>3906</v>
      </c>
      <c r="I2093" s="354">
        <f t="shared" si="196"/>
        <v>0.98465422988245455</v>
      </c>
      <c r="J2093" s="354">
        <f t="shared" si="197"/>
        <v>0.99921392934903253</v>
      </c>
    </row>
    <row r="2094" spans="1:10" x14ac:dyDescent="0.25">
      <c r="A2094" s="793"/>
      <c r="B2094" s="330">
        <v>2171</v>
      </c>
      <c r="C2094" s="329">
        <v>2170.5</v>
      </c>
      <c r="D2094" s="329">
        <v>12</v>
      </c>
      <c r="E2094" s="176">
        <f t="shared" si="198"/>
        <v>80714150.899999991</v>
      </c>
      <c r="F2094" s="176">
        <f t="shared" si="199"/>
        <v>4965125</v>
      </c>
      <c r="G2094" s="177">
        <f t="shared" si="200"/>
        <v>1255720.3000000119</v>
      </c>
      <c r="H2094" s="177">
        <f t="shared" si="201"/>
        <v>3894</v>
      </c>
      <c r="I2094" s="354">
        <f t="shared" si="196"/>
        <v>0.9846807091237687</v>
      </c>
      <c r="J2094" s="354">
        <f t="shared" si="197"/>
        <v>0.99921634431262996</v>
      </c>
    </row>
    <row r="2095" spans="1:10" x14ac:dyDescent="0.25">
      <c r="A2095" s="793"/>
      <c r="B2095" s="330">
        <v>2172</v>
      </c>
      <c r="C2095" s="329">
        <v>8686.7000000000007</v>
      </c>
      <c r="D2095" s="329">
        <v>36</v>
      </c>
      <c r="E2095" s="176">
        <f t="shared" si="198"/>
        <v>80722837.599999994</v>
      </c>
      <c r="F2095" s="176">
        <f t="shared" si="199"/>
        <v>4965161</v>
      </c>
      <c r="G2095" s="177">
        <f t="shared" si="200"/>
        <v>1247033.6000000089</v>
      </c>
      <c r="H2095" s="177">
        <f t="shared" si="201"/>
        <v>3858</v>
      </c>
      <c r="I2095" s="354">
        <f t="shared" si="196"/>
        <v>0.98478668342716624</v>
      </c>
      <c r="J2095" s="354">
        <f t="shared" si="197"/>
        <v>0.99922358920342225</v>
      </c>
    </row>
    <row r="2096" spans="1:10" x14ac:dyDescent="0.25">
      <c r="A2096" s="793"/>
      <c r="B2096" s="330">
        <v>2174</v>
      </c>
      <c r="C2096" s="329">
        <v>2174.3000000000002</v>
      </c>
      <c r="D2096" s="329">
        <v>12</v>
      </c>
      <c r="E2096" s="176">
        <f t="shared" si="198"/>
        <v>80725011.899999991</v>
      </c>
      <c r="F2096" s="176">
        <f t="shared" si="199"/>
        <v>4965173</v>
      </c>
      <c r="G2096" s="177">
        <f t="shared" si="200"/>
        <v>1244859.3000000119</v>
      </c>
      <c r="H2096" s="177">
        <f t="shared" si="201"/>
        <v>3846</v>
      </c>
      <c r="I2096" s="354">
        <f t="shared" si="196"/>
        <v>0.98481320902697711</v>
      </c>
      <c r="J2096" s="354">
        <f t="shared" si="197"/>
        <v>0.99922600416701968</v>
      </c>
    </row>
    <row r="2097" spans="1:10" x14ac:dyDescent="0.25">
      <c r="A2097" s="793"/>
      <c r="B2097" s="330">
        <v>2177</v>
      </c>
      <c r="C2097" s="329">
        <v>2177</v>
      </c>
      <c r="D2097" s="329">
        <v>12</v>
      </c>
      <c r="E2097" s="176">
        <f t="shared" si="198"/>
        <v>80727188.899999991</v>
      </c>
      <c r="F2097" s="176">
        <f t="shared" si="199"/>
        <v>4965185</v>
      </c>
      <c r="G2097" s="177">
        <f t="shared" si="200"/>
        <v>1242682.3000000119</v>
      </c>
      <c r="H2097" s="177">
        <f t="shared" si="201"/>
        <v>3834</v>
      </c>
      <c r="I2097" s="354">
        <f t="shared" si="196"/>
        <v>0.98483976756571978</v>
      </c>
      <c r="J2097" s="354">
        <f t="shared" si="197"/>
        <v>0.99922841913061711</v>
      </c>
    </row>
    <row r="2098" spans="1:10" x14ac:dyDescent="0.25">
      <c r="A2098" s="793"/>
      <c r="B2098" s="330">
        <v>2178</v>
      </c>
      <c r="C2098" s="329">
        <v>4355.7</v>
      </c>
      <c r="D2098" s="329">
        <v>24</v>
      </c>
      <c r="E2098" s="176">
        <f t="shared" si="198"/>
        <v>80731544.599999994</v>
      </c>
      <c r="F2098" s="176">
        <f t="shared" si="199"/>
        <v>4965209</v>
      </c>
      <c r="G2098" s="177">
        <f t="shared" si="200"/>
        <v>1238326.6000000089</v>
      </c>
      <c r="H2098" s="177">
        <f t="shared" si="201"/>
        <v>3810</v>
      </c>
      <c r="I2098" s="354">
        <f t="shared" si="196"/>
        <v>0.98489290538253271</v>
      </c>
      <c r="J2098" s="354">
        <f t="shared" si="197"/>
        <v>0.99923324905781197</v>
      </c>
    </row>
    <row r="2099" spans="1:10" x14ac:dyDescent="0.25">
      <c r="A2099" s="793"/>
      <c r="B2099" s="330">
        <v>2179</v>
      </c>
      <c r="C2099" s="329">
        <v>2178.6999999999998</v>
      </c>
      <c r="D2099" s="329">
        <v>12</v>
      </c>
      <c r="E2099" s="176">
        <f t="shared" si="198"/>
        <v>80733723.299999997</v>
      </c>
      <c r="F2099" s="176">
        <f t="shared" si="199"/>
        <v>4965221</v>
      </c>
      <c r="G2099" s="177">
        <f t="shared" si="200"/>
        <v>1236147.900000006</v>
      </c>
      <c r="H2099" s="177">
        <f t="shared" si="201"/>
        <v>3798</v>
      </c>
      <c r="I2099" s="354">
        <f t="shared" si="196"/>
        <v>0.98491948466060286</v>
      </c>
      <c r="J2099" s="354">
        <f t="shared" si="197"/>
        <v>0.99923566402140951</v>
      </c>
    </row>
    <row r="2100" spans="1:10" x14ac:dyDescent="0.25">
      <c r="A2100" s="793"/>
      <c r="B2100" s="330">
        <v>2181</v>
      </c>
      <c r="C2100" s="329">
        <v>4361.7999999999993</v>
      </c>
      <c r="D2100" s="329">
        <v>24</v>
      </c>
      <c r="E2100" s="176">
        <f t="shared" si="198"/>
        <v>80738085.099999994</v>
      </c>
      <c r="F2100" s="176">
        <f t="shared" si="199"/>
        <v>4965245</v>
      </c>
      <c r="G2100" s="177">
        <f t="shared" si="200"/>
        <v>1231786.1000000089</v>
      </c>
      <c r="H2100" s="177">
        <f t="shared" si="201"/>
        <v>3774</v>
      </c>
      <c r="I2100" s="354">
        <f t="shared" si="196"/>
        <v>0.98497269689500244</v>
      </c>
      <c r="J2100" s="354">
        <f t="shared" si="197"/>
        <v>0.99924049394860437</v>
      </c>
    </row>
    <row r="2101" spans="1:10" x14ac:dyDescent="0.25">
      <c r="A2101" s="793"/>
      <c r="B2101" s="330">
        <v>2184</v>
      </c>
      <c r="C2101" s="329">
        <v>2184.3000000000002</v>
      </c>
      <c r="D2101" s="329">
        <v>12</v>
      </c>
      <c r="E2101" s="176">
        <f t="shared" si="198"/>
        <v>80740269.399999991</v>
      </c>
      <c r="F2101" s="176">
        <f t="shared" si="199"/>
        <v>4965257</v>
      </c>
      <c r="G2101" s="177">
        <f t="shared" si="200"/>
        <v>1229601.8000000119</v>
      </c>
      <c r="H2101" s="177">
        <f t="shared" si="201"/>
        <v>3762</v>
      </c>
      <c r="I2101" s="354">
        <f t="shared" si="196"/>
        <v>0.98499934449085713</v>
      </c>
      <c r="J2101" s="354">
        <f t="shared" si="197"/>
        <v>0.9992429089122018</v>
      </c>
    </row>
    <row r="2102" spans="1:10" x14ac:dyDescent="0.25">
      <c r="A2102" s="793"/>
      <c r="B2102" s="330">
        <v>2186</v>
      </c>
      <c r="C2102" s="329">
        <v>10928.699999999999</v>
      </c>
      <c r="D2102" s="329">
        <v>48</v>
      </c>
      <c r="E2102" s="176">
        <f t="shared" si="198"/>
        <v>80751198.099999994</v>
      </c>
      <c r="F2102" s="176">
        <f t="shared" si="199"/>
        <v>4965305</v>
      </c>
      <c r="G2102" s="177">
        <f t="shared" si="200"/>
        <v>1218673.1000000089</v>
      </c>
      <c r="H2102" s="177">
        <f t="shared" si="201"/>
        <v>3714</v>
      </c>
      <c r="I2102" s="354">
        <f t="shared" si="196"/>
        <v>0.98513267030728224</v>
      </c>
      <c r="J2102" s="354">
        <f t="shared" si="197"/>
        <v>0.99925256876659152</v>
      </c>
    </row>
    <row r="2103" spans="1:10" x14ac:dyDescent="0.25">
      <c r="A2103" s="793"/>
      <c r="B2103" s="330">
        <v>2188</v>
      </c>
      <c r="C2103" s="329">
        <v>2188.3000000000002</v>
      </c>
      <c r="D2103" s="329">
        <v>12</v>
      </c>
      <c r="E2103" s="176">
        <f t="shared" si="198"/>
        <v>80753386.399999991</v>
      </c>
      <c r="F2103" s="176">
        <f t="shared" si="199"/>
        <v>4965317</v>
      </c>
      <c r="G2103" s="177">
        <f t="shared" si="200"/>
        <v>1216484.8000000119</v>
      </c>
      <c r="H2103" s="177">
        <f t="shared" si="201"/>
        <v>3702</v>
      </c>
      <c r="I2103" s="354">
        <f t="shared" si="196"/>
        <v>0.98515936670155446</v>
      </c>
      <c r="J2103" s="354">
        <f t="shared" si="197"/>
        <v>0.99925498373018895</v>
      </c>
    </row>
    <row r="2104" spans="1:10" x14ac:dyDescent="0.25">
      <c r="A2104" s="793"/>
      <c r="B2104" s="330">
        <v>2192</v>
      </c>
      <c r="C2104" s="329">
        <v>2192.3000000000002</v>
      </c>
      <c r="D2104" s="329">
        <v>6</v>
      </c>
      <c r="E2104" s="176">
        <f t="shared" si="198"/>
        <v>80755578.699999988</v>
      </c>
      <c r="F2104" s="176">
        <f t="shared" si="199"/>
        <v>4965323</v>
      </c>
      <c r="G2104" s="177">
        <f t="shared" si="200"/>
        <v>1214292.5000000149</v>
      </c>
      <c r="H2104" s="177">
        <f t="shared" si="201"/>
        <v>3696</v>
      </c>
      <c r="I2104" s="354">
        <f t="shared" si="196"/>
        <v>0.98518611189424421</v>
      </c>
      <c r="J2104" s="354">
        <f t="shared" si="197"/>
        <v>0.99925619121198772</v>
      </c>
    </row>
    <row r="2105" spans="1:10" x14ac:dyDescent="0.25">
      <c r="A2105" s="793"/>
      <c r="B2105" s="330">
        <v>2194</v>
      </c>
      <c r="C2105" s="329">
        <v>6582</v>
      </c>
      <c r="D2105" s="329">
        <v>36</v>
      </c>
      <c r="E2105" s="176">
        <f t="shared" si="198"/>
        <v>80762160.699999988</v>
      </c>
      <c r="F2105" s="176">
        <f t="shared" si="199"/>
        <v>4965359</v>
      </c>
      <c r="G2105" s="177">
        <f t="shared" si="200"/>
        <v>1207710.5000000149</v>
      </c>
      <c r="H2105" s="177">
        <f t="shared" si="201"/>
        <v>3660</v>
      </c>
      <c r="I2105" s="354">
        <f t="shared" si="196"/>
        <v>0.98526640969029589</v>
      </c>
      <c r="J2105" s="354">
        <f t="shared" si="197"/>
        <v>0.99926343610278001</v>
      </c>
    </row>
    <row r="2106" spans="1:10" x14ac:dyDescent="0.25">
      <c r="A2106" s="793"/>
      <c r="B2106" s="330">
        <v>2195</v>
      </c>
      <c r="C2106" s="329">
        <v>6585.3</v>
      </c>
      <c r="D2106" s="329">
        <v>28</v>
      </c>
      <c r="E2106" s="176">
        <f t="shared" si="198"/>
        <v>80768745.999999985</v>
      </c>
      <c r="F2106" s="176">
        <f t="shared" si="199"/>
        <v>4965387</v>
      </c>
      <c r="G2106" s="177">
        <f t="shared" si="200"/>
        <v>1201125.2000000179</v>
      </c>
      <c r="H2106" s="177">
        <f t="shared" si="201"/>
        <v>3632</v>
      </c>
      <c r="I2106" s="354">
        <f t="shared" si="196"/>
        <v>0.98534674774504194</v>
      </c>
      <c r="J2106" s="354">
        <f t="shared" si="197"/>
        <v>0.99926907101784079</v>
      </c>
    </row>
    <row r="2107" spans="1:10" x14ac:dyDescent="0.25">
      <c r="A2107" s="793"/>
      <c r="B2107" s="330">
        <v>2197</v>
      </c>
      <c r="C2107" s="329">
        <v>8787.2000000000007</v>
      </c>
      <c r="D2107" s="329">
        <v>41</v>
      </c>
      <c r="E2107" s="176">
        <f t="shared" si="198"/>
        <v>80777533.199999988</v>
      </c>
      <c r="F2107" s="176">
        <f t="shared" si="199"/>
        <v>4965428</v>
      </c>
      <c r="G2107" s="177">
        <f t="shared" si="200"/>
        <v>1192338.0000000149</v>
      </c>
      <c r="H2107" s="177">
        <f t="shared" si="201"/>
        <v>3591</v>
      </c>
      <c r="I2107" s="354">
        <f t="shared" si="196"/>
        <v>0.98545394810868003</v>
      </c>
      <c r="J2107" s="354">
        <f t="shared" si="197"/>
        <v>0.99927732214346532</v>
      </c>
    </row>
    <row r="2108" spans="1:10" x14ac:dyDescent="0.25">
      <c r="A2108" s="793"/>
      <c r="B2108" s="330">
        <v>2199</v>
      </c>
      <c r="C2108" s="329">
        <v>2198.8000000000002</v>
      </c>
      <c r="D2108" s="329">
        <v>12</v>
      </c>
      <c r="E2108" s="176">
        <f t="shared" si="198"/>
        <v>80779731.999999985</v>
      </c>
      <c r="F2108" s="176">
        <f t="shared" si="199"/>
        <v>4965440</v>
      </c>
      <c r="G2108" s="177">
        <f t="shared" si="200"/>
        <v>1190139.2000000179</v>
      </c>
      <c r="H2108" s="177">
        <f t="shared" si="201"/>
        <v>3579</v>
      </c>
      <c r="I2108" s="354">
        <f t="shared" si="196"/>
        <v>0.98548077259879829</v>
      </c>
      <c r="J2108" s="354">
        <f t="shared" si="197"/>
        <v>0.99927973710706275</v>
      </c>
    </row>
    <row r="2109" spans="1:10" x14ac:dyDescent="0.25">
      <c r="A2109" s="793"/>
      <c r="B2109" s="330">
        <v>2200</v>
      </c>
      <c r="C2109" s="329">
        <v>8798.7999999999993</v>
      </c>
      <c r="D2109" s="329">
        <v>42</v>
      </c>
      <c r="E2109" s="176">
        <f t="shared" si="198"/>
        <v>80788530.799999982</v>
      </c>
      <c r="F2109" s="176">
        <f t="shared" si="199"/>
        <v>4965482</v>
      </c>
      <c r="G2109" s="177">
        <f t="shared" si="200"/>
        <v>1181340.4000000209</v>
      </c>
      <c r="H2109" s="177">
        <f t="shared" si="201"/>
        <v>3537</v>
      </c>
      <c r="I2109" s="354">
        <f t="shared" si="196"/>
        <v>0.98558811447784711</v>
      </c>
      <c r="J2109" s="354">
        <f t="shared" si="197"/>
        <v>0.99928818947965381</v>
      </c>
    </row>
    <row r="2110" spans="1:10" x14ac:dyDescent="0.25">
      <c r="A2110" s="793"/>
      <c r="B2110" s="330">
        <v>2201</v>
      </c>
      <c r="C2110" s="329">
        <v>2200.6</v>
      </c>
      <c r="D2110" s="329">
        <v>6</v>
      </c>
      <c r="E2110" s="176">
        <f t="shared" si="198"/>
        <v>80790731.399999976</v>
      </c>
      <c r="F2110" s="176">
        <f t="shared" si="199"/>
        <v>4965488</v>
      </c>
      <c r="G2110" s="177">
        <f t="shared" si="200"/>
        <v>1179139.8000000268</v>
      </c>
      <c r="H2110" s="177">
        <f t="shared" si="201"/>
        <v>3531</v>
      </c>
      <c r="I2110" s="354">
        <f t="shared" si="196"/>
        <v>0.9856149609272532</v>
      </c>
      <c r="J2110" s="354">
        <f t="shared" si="197"/>
        <v>0.99928939696145258</v>
      </c>
    </row>
    <row r="2111" spans="1:10" x14ac:dyDescent="0.25">
      <c r="A2111" s="793"/>
      <c r="B2111" s="330">
        <v>2202</v>
      </c>
      <c r="C2111" s="329">
        <v>4403.7</v>
      </c>
      <c r="D2111" s="329">
        <v>18</v>
      </c>
      <c r="E2111" s="176">
        <f t="shared" si="198"/>
        <v>80795135.099999979</v>
      </c>
      <c r="F2111" s="176">
        <f t="shared" si="199"/>
        <v>4965506</v>
      </c>
      <c r="G2111" s="177">
        <f t="shared" si="200"/>
        <v>1174736.1000000238</v>
      </c>
      <c r="H2111" s="177">
        <f t="shared" si="201"/>
        <v>3513</v>
      </c>
      <c r="I2111" s="354">
        <f t="shared" si="196"/>
        <v>0.98566868432507648</v>
      </c>
      <c r="J2111" s="354">
        <f t="shared" si="197"/>
        <v>0.99929301940684867</v>
      </c>
    </row>
    <row r="2112" spans="1:10" x14ac:dyDescent="0.25">
      <c r="A2112" s="793"/>
      <c r="B2112" s="330">
        <v>2203</v>
      </c>
      <c r="C2112" s="329">
        <v>4405.3</v>
      </c>
      <c r="D2112" s="329">
        <v>12</v>
      </c>
      <c r="E2112" s="176">
        <f t="shared" si="198"/>
        <v>80799540.399999976</v>
      </c>
      <c r="F2112" s="176">
        <f t="shared" si="199"/>
        <v>4965518</v>
      </c>
      <c r="G2112" s="177">
        <f t="shared" si="200"/>
        <v>1170330.8000000268</v>
      </c>
      <c r="H2112" s="177">
        <f t="shared" si="201"/>
        <v>3501</v>
      </c>
      <c r="I2112" s="354">
        <f t="shared" si="196"/>
        <v>0.98572242724226666</v>
      </c>
      <c r="J2112" s="354">
        <f t="shared" si="197"/>
        <v>0.99929543437044621</v>
      </c>
    </row>
    <row r="2113" spans="1:10" x14ac:dyDescent="0.25">
      <c r="A2113" s="793"/>
      <c r="B2113" s="330">
        <v>2204</v>
      </c>
      <c r="C2113" s="329">
        <v>2204.3000000000002</v>
      </c>
      <c r="D2113" s="329">
        <v>12</v>
      </c>
      <c r="E2113" s="176">
        <f t="shared" si="198"/>
        <v>80801744.699999973</v>
      </c>
      <c r="F2113" s="176">
        <f t="shared" si="199"/>
        <v>4965530</v>
      </c>
      <c r="G2113" s="177">
        <f t="shared" si="200"/>
        <v>1168126.5000000298</v>
      </c>
      <c r="H2113" s="177">
        <f t="shared" si="201"/>
        <v>3489</v>
      </c>
      <c r="I2113" s="354">
        <f t="shared" si="196"/>
        <v>0.985749318830209</v>
      </c>
      <c r="J2113" s="354">
        <f t="shared" si="197"/>
        <v>0.99929784933404364</v>
      </c>
    </row>
    <row r="2114" spans="1:10" x14ac:dyDescent="0.25">
      <c r="A2114" s="793"/>
      <c r="B2114" s="330">
        <v>2207</v>
      </c>
      <c r="C2114" s="329">
        <v>2207.1999999999998</v>
      </c>
      <c r="D2114" s="329">
        <v>12</v>
      </c>
      <c r="E2114" s="176">
        <f t="shared" si="198"/>
        <v>80803951.899999976</v>
      </c>
      <c r="F2114" s="176">
        <f t="shared" si="199"/>
        <v>4965542</v>
      </c>
      <c r="G2114" s="177">
        <f t="shared" si="200"/>
        <v>1165919.3000000268</v>
      </c>
      <c r="H2114" s="177">
        <f t="shared" si="201"/>
        <v>3477</v>
      </c>
      <c r="I2114" s="354">
        <f t="shared" si="196"/>
        <v>0.98577624579700418</v>
      </c>
      <c r="J2114" s="354">
        <f t="shared" si="197"/>
        <v>0.99930026429764107</v>
      </c>
    </row>
    <row r="2115" spans="1:10" x14ac:dyDescent="0.25">
      <c r="A2115" s="793"/>
      <c r="B2115" s="330">
        <v>2210</v>
      </c>
      <c r="C2115" s="329">
        <v>2210.1999999999998</v>
      </c>
      <c r="D2115" s="329">
        <v>12</v>
      </c>
      <c r="E2115" s="176">
        <f t="shared" si="198"/>
        <v>80806162.099999979</v>
      </c>
      <c r="F2115" s="176">
        <f t="shared" si="199"/>
        <v>4965554</v>
      </c>
      <c r="G2115" s="177">
        <f t="shared" si="200"/>
        <v>1163709.1000000238</v>
      </c>
      <c r="H2115" s="177">
        <f t="shared" si="201"/>
        <v>3465</v>
      </c>
      <c r="I2115" s="354">
        <f t="shared" ref="I2115:I2178" si="202">E2115/$E$2452</f>
        <v>0.98580320936261245</v>
      </c>
      <c r="J2115" s="354">
        <f t="shared" ref="J2115:J2178" si="203">F2115/$F$2452</f>
        <v>0.9993026792612385</v>
      </c>
    </row>
    <row r="2116" spans="1:10" x14ac:dyDescent="0.25">
      <c r="A2116" s="793"/>
      <c r="B2116" s="330">
        <v>2213</v>
      </c>
      <c r="C2116" s="329">
        <v>2213</v>
      </c>
      <c r="D2116" s="329">
        <v>12</v>
      </c>
      <c r="E2116" s="176">
        <f t="shared" si="198"/>
        <v>80808375.099999979</v>
      </c>
      <c r="F2116" s="176">
        <f t="shared" si="199"/>
        <v>4965566</v>
      </c>
      <c r="G2116" s="177">
        <f t="shared" si="200"/>
        <v>1161496.1000000238</v>
      </c>
      <c r="H2116" s="177">
        <f t="shared" si="201"/>
        <v>3453</v>
      </c>
      <c r="I2116" s="354">
        <f t="shared" si="202"/>
        <v>0.985830207087113</v>
      </c>
      <c r="J2116" s="354">
        <f t="shared" si="203"/>
        <v>0.99930509422483593</v>
      </c>
    </row>
    <row r="2117" spans="1:10" x14ac:dyDescent="0.25">
      <c r="A2117" s="793"/>
      <c r="B2117" s="330">
        <v>2215</v>
      </c>
      <c r="C2117" s="329">
        <v>4429.2</v>
      </c>
      <c r="D2117" s="329">
        <v>13</v>
      </c>
      <c r="E2117" s="176">
        <f t="shared" si="198"/>
        <v>80812804.299999982</v>
      </c>
      <c r="F2117" s="176">
        <f t="shared" si="199"/>
        <v>4965579</v>
      </c>
      <c r="G2117" s="177">
        <f t="shared" si="200"/>
        <v>1157066.9000000209</v>
      </c>
      <c r="H2117" s="177">
        <f t="shared" si="201"/>
        <v>3440</v>
      </c>
      <c r="I2117" s="354">
        <f t="shared" si="202"/>
        <v>0.985884241574848</v>
      </c>
      <c r="J2117" s="354">
        <f t="shared" si="203"/>
        <v>0.99930771043539979</v>
      </c>
    </row>
    <row r="2118" spans="1:10" x14ac:dyDescent="0.25">
      <c r="A2118" s="793"/>
      <c r="B2118" s="330">
        <v>2217</v>
      </c>
      <c r="C2118" s="329">
        <v>2216.6</v>
      </c>
      <c r="D2118" s="329">
        <v>12</v>
      </c>
      <c r="E2118" s="176">
        <f t="shared" si="198"/>
        <v>80815020.899999976</v>
      </c>
      <c r="F2118" s="176">
        <f t="shared" si="199"/>
        <v>4965591</v>
      </c>
      <c r="G2118" s="177">
        <f t="shared" si="200"/>
        <v>1154850.3000000268</v>
      </c>
      <c r="H2118" s="177">
        <f t="shared" si="201"/>
        <v>3428</v>
      </c>
      <c r="I2118" s="354">
        <f t="shared" si="202"/>
        <v>0.98591128321792421</v>
      </c>
      <c r="J2118" s="354">
        <f t="shared" si="203"/>
        <v>0.99931012539899722</v>
      </c>
    </row>
    <row r="2119" spans="1:10" x14ac:dyDescent="0.25">
      <c r="A2119" s="793"/>
      <c r="B2119" s="330">
        <v>2218</v>
      </c>
      <c r="C2119" s="329">
        <v>2218.1999999999998</v>
      </c>
      <c r="D2119" s="329">
        <v>12</v>
      </c>
      <c r="E2119" s="176">
        <f t="shared" si="198"/>
        <v>80817239.099999979</v>
      </c>
      <c r="F2119" s="176">
        <f t="shared" si="199"/>
        <v>4965603</v>
      </c>
      <c r="G2119" s="177">
        <f t="shared" si="200"/>
        <v>1152632.1000000238</v>
      </c>
      <c r="H2119" s="177">
        <f t="shared" si="201"/>
        <v>3416</v>
      </c>
      <c r="I2119" s="354">
        <f t="shared" si="202"/>
        <v>0.98593834438036765</v>
      </c>
      <c r="J2119" s="354">
        <f t="shared" si="203"/>
        <v>0.99931254036259476</v>
      </c>
    </row>
    <row r="2120" spans="1:10" x14ac:dyDescent="0.25">
      <c r="A2120" s="793"/>
      <c r="B2120" s="330">
        <v>2220</v>
      </c>
      <c r="C2120" s="329">
        <v>2220.1</v>
      </c>
      <c r="D2120" s="329">
        <v>12</v>
      </c>
      <c r="E2120" s="176">
        <f t="shared" si="198"/>
        <v>80819459.199999973</v>
      </c>
      <c r="F2120" s="176">
        <f t="shared" si="199"/>
        <v>4965615</v>
      </c>
      <c r="G2120" s="177">
        <f t="shared" si="200"/>
        <v>1150412.0000000298</v>
      </c>
      <c r="H2120" s="177">
        <f t="shared" si="201"/>
        <v>3404</v>
      </c>
      <c r="I2120" s="354">
        <f t="shared" si="202"/>
        <v>0.98596542872205917</v>
      </c>
      <c r="J2120" s="354">
        <f t="shared" si="203"/>
        <v>0.99931495532619219</v>
      </c>
    </row>
    <row r="2121" spans="1:10" x14ac:dyDescent="0.25">
      <c r="A2121" s="793"/>
      <c r="B2121" s="330">
        <v>2221</v>
      </c>
      <c r="C2121" s="329">
        <v>2220.6999999999998</v>
      </c>
      <c r="D2121" s="329">
        <v>6</v>
      </c>
      <c r="E2121" s="176">
        <f t="shared" si="198"/>
        <v>80821679.899999976</v>
      </c>
      <c r="F2121" s="176">
        <f t="shared" si="199"/>
        <v>4965621</v>
      </c>
      <c r="G2121" s="177">
        <f t="shared" si="200"/>
        <v>1148191.3000000268</v>
      </c>
      <c r="H2121" s="177">
        <f t="shared" si="201"/>
        <v>3398</v>
      </c>
      <c r="I2121" s="354">
        <f t="shared" si="202"/>
        <v>0.98599252038351348</v>
      </c>
      <c r="J2121" s="354">
        <f t="shared" si="203"/>
        <v>0.99931616280799085</v>
      </c>
    </row>
    <row r="2122" spans="1:10" x14ac:dyDescent="0.25">
      <c r="A2122" s="793"/>
      <c r="B2122" s="330">
        <v>2223</v>
      </c>
      <c r="C2122" s="329">
        <v>4446</v>
      </c>
      <c r="D2122" s="329">
        <v>23</v>
      </c>
      <c r="E2122" s="176">
        <f t="shared" si="198"/>
        <v>80826125.899999976</v>
      </c>
      <c r="F2122" s="176">
        <f t="shared" si="199"/>
        <v>4965644</v>
      </c>
      <c r="G2122" s="177">
        <f t="shared" si="200"/>
        <v>1143745.3000000268</v>
      </c>
      <c r="H2122" s="177">
        <f t="shared" si="201"/>
        <v>3375</v>
      </c>
      <c r="I2122" s="354">
        <f t="shared" si="202"/>
        <v>0.9860467598246021</v>
      </c>
      <c r="J2122" s="354">
        <f t="shared" si="203"/>
        <v>0.99932079148821928</v>
      </c>
    </row>
    <row r="2123" spans="1:10" x14ac:dyDescent="0.25">
      <c r="A2123" s="793"/>
      <c r="B2123" s="330">
        <v>2226</v>
      </c>
      <c r="C2123" s="329">
        <v>2225.5</v>
      </c>
      <c r="D2123" s="329">
        <v>12</v>
      </c>
      <c r="E2123" s="176">
        <f t="shared" si="198"/>
        <v>80828351.399999976</v>
      </c>
      <c r="F2123" s="176">
        <f t="shared" si="199"/>
        <v>4965656</v>
      </c>
      <c r="G2123" s="177">
        <f t="shared" si="200"/>
        <v>1141519.8000000268</v>
      </c>
      <c r="H2123" s="177">
        <f t="shared" si="201"/>
        <v>3363</v>
      </c>
      <c r="I2123" s="354">
        <f t="shared" si="202"/>
        <v>0.98607391004415745</v>
      </c>
      <c r="J2123" s="354">
        <f t="shared" si="203"/>
        <v>0.99932320645181671</v>
      </c>
    </row>
    <row r="2124" spans="1:10" x14ac:dyDescent="0.25">
      <c r="A2124" s="793"/>
      <c r="B2124" s="330">
        <v>2228</v>
      </c>
      <c r="C2124" s="329">
        <v>2228.3000000000002</v>
      </c>
      <c r="D2124" s="329">
        <v>6</v>
      </c>
      <c r="E2124" s="176">
        <f t="shared" si="198"/>
        <v>80830579.699999973</v>
      </c>
      <c r="F2124" s="176">
        <f t="shared" si="199"/>
        <v>4965662</v>
      </c>
      <c r="G2124" s="177">
        <f t="shared" si="200"/>
        <v>1139291.5000000298</v>
      </c>
      <c r="H2124" s="177">
        <f t="shared" si="201"/>
        <v>3357</v>
      </c>
      <c r="I2124" s="354">
        <f t="shared" si="202"/>
        <v>0.98610109442260496</v>
      </c>
      <c r="J2124" s="354">
        <f t="shared" si="203"/>
        <v>0.99932441393361549</v>
      </c>
    </row>
    <row r="2125" spans="1:10" x14ac:dyDescent="0.25">
      <c r="A2125" s="793"/>
      <c r="B2125" s="330">
        <v>2229</v>
      </c>
      <c r="C2125" s="329">
        <v>2229.3000000000002</v>
      </c>
      <c r="D2125" s="329">
        <v>12</v>
      </c>
      <c r="E2125" s="176">
        <f t="shared" si="198"/>
        <v>80832808.99999997</v>
      </c>
      <c r="F2125" s="176">
        <f t="shared" si="199"/>
        <v>4965674</v>
      </c>
      <c r="G2125" s="177">
        <f t="shared" si="200"/>
        <v>1137062.2000000328</v>
      </c>
      <c r="H2125" s="177">
        <f t="shared" si="201"/>
        <v>3345</v>
      </c>
      <c r="I2125" s="354">
        <f t="shared" si="202"/>
        <v>0.98612829100065691</v>
      </c>
      <c r="J2125" s="354">
        <f t="shared" si="203"/>
        <v>0.99932682889721292</v>
      </c>
    </row>
    <row r="2126" spans="1:10" x14ac:dyDescent="0.25">
      <c r="A2126" s="793"/>
      <c r="B2126" s="330">
        <v>2230</v>
      </c>
      <c r="C2126" s="329">
        <v>4460.5</v>
      </c>
      <c r="D2126" s="329">
        <v>24</v>
      </c>
      <c r="E2126" s="176">
        <f t="shared" si="198"/>
        <v>80837269.49999997</v>
      </c>
      <c r="F2126" s="176">
        <f t="shared" si="199"/>
        <v>4965698</v>
      </c>
      <c r="G2126" s="177">
        <f t="shared" si="200"/>
        <v>1132601.7000000328</v>
      </c>
      <c r="H2126" s="177">
        <f t="shared" si="201"/>
        <v>3321</v>
      </c>
      <c r="I2126" s="354">
        <f t="shared" si="202"/>
        <v>0.98618270733600921</v>
      </c>
      <c r="J2126" s="354">
        <f t="shared" si="203"/>
        <v>0.99933165882440778</v>
      </c>
    </row>
    <row r="2127" spans="1:10" x14ac:dyDescent="0.25">
      <c r="A2127" s="793"/>
      <c r="B2127" s="330">
        <v>2235</v>
      </c>
      <c r="C2127" s="329">
        <v>2234.6</v>
      </c>
      <c r="D2127" s="329">
        <v>6</v>
      </c>
      <c r="E2127" s="176">
        <f t="shared" si="198"/>
        <v>80839504.099999964</v>
      </c>
      <c r="F2127" s="176">
        <f t="shared" si="199"/>
        <v>4965704</v>
      </c>
      <c r="G2127" s="177">
        <f t="shared" si="200"/>
        <v>1130367.1000000387</v>
      </c>
      <c r="H2127" s="177">
        <f t="shared" si="201"/>
        <v>3315</v>
      </c>
      <c r="I2127" s="354">
        <f t="shared" si="202"/>
        <v>0.9862099685719643</v>
      </c>
      <c r="J2127" s="354">
        <f t="shared" si="203"/>
        <v>0.99933286630620655</v>
      </c>
    </row>
    <row r="2128" spans="1:10" x14ac:dyDescent="0.25">
      <c r="A2128" s="793"/>
      <c r="B2128" s="330">
        <v>2236</v>
      </c>
      <c r="C2128" s="329">
        <v>2235.8000000000002</v>
      </c>
      <c r="D2128" s="329">
        <v>12</v>
      </c>
      <c r="E2128" s="176">
        <f t="shared" si="198"/>
        <v>80841739.899999961</v>
      </c>
      <c r="F2128" s="176">
        <f t="shared" si="199"/>
        <v>4965716</v>
      </c>
      <c r="G2128" s="177">
        <f t="shared" si="200"/>
        <v>1128131.3000000417</v>
      </c>
      <c r="H2128" s="177">
        <f t="shared" si="201"/>
        <v>3303</v>
      </c>
      <c r="I2128" s="354">
        <f t="shared" si="202"/>
        <v>0.98623724444744476</v>
      </c>
      <c r="J2128" s="354">
        <f t="shared" si="203"/>
        <v>0.99933528126980398</v>
      </c>
    </row>
    <row r="2129" spans="1:10" x14ac:dyDescent="0.25">
      <c r="A2129" s="793"/>
      <c r="B2129" s="330">
        <v>2238</v>
      </c>
      <c r="C2129" s="329">
        <v>2238</v>
      </c>
      <c r="D2129" s="329">
        <v>12</v>
      </c>
      <c r="E2129" s="176">
        <f t="shared" si="198"/>
        <v>80843977.899999961</v>
      </c>
      <c r="F2129" s="176">
        <f t="shared" si="199"/>
        <v>4965728</v>
      </c>
      <c r="G2129" s="177">
        <f t="shared" si="200"/>
        <v>1125893.3000000417</v>
      </c>
      <c r="H2129" s="177">
        <f t="shared" si="201"/>
        <v>3291</v>
      </c>
      <c r="I2129" s="354">
        <f t="shared" si="202"/>
        <v>0.98626454716205481</v>
      </c>
      <c r="J2129" s="354">
        <f t="shared" si="203"/>
        <v>0.99933769623340141</v>
      </c>
    </row>
    <row r="2130" spans="1:10" x14ac:dyDescent="0.25">
      <c r="A2130" s="793"/>
      <c r="B2130" s="330">
        <v>2241</v>
      </c>
      <c r="C2130" s="329">
        <v>2240.8000000000002</v>
      </c>
      <c r="D2130" s="329">
        <v>12</v>
      </c>
      <c r="E2130" s="176">
        <f t="shared" si="198"/>
        <v>80846218.699999958</v>
      </c>
      <c r="F2130" s="176">
        <f t="shared" si="199"/>
        <v>4965740</v>
      </c>
      <c r="G2130" s="177">
        <f t="shared" si="200"/>
        <v>1123652.5000000447</v>
      </c>
      <c r="H2130" s="177">
        <f t="shared" si="201"/>
        <v>3279</v>
      </c>
      <c r="I2130" s="354">
        <f t="shared" si="202"/>
        <v>0.98629188403555712</v>
      </c>
      <c r="J2130" s="354">
        <f t="shared" si="203"/>
        <v>0.99934011119699884</v>
      </c>
    </row>
    <row r="2131" spans="1:10" x14ac:dyDescent="0.25">
      <c r="A2131" s="793"/>
      <c r="B2131" s="330">
        <v>2242</v>
      </c>
      <c r="C2131" s="329">
        <v>4483.3</v>
      </c>
      <c r="D2131" s="329">
        <v>12</v>
      </c>
      <c r="E2131" s="176">
        <f t="shared" si="198"/>
        <v>80850701.999999955</v>
      </c>
      <c r="F2131" s="176">
        <f t="shared" si="199"/>
        <v>4965752</v>
      </c>
      <c r="G2131" s="177">
        <f t="shared" si="200"/>
        <v>1119169.2000000477</v>
      </c>
      <c r="H2131" s="177">
        <f t="shared" si="201"/>
        <v>3267</v>
      </c>
      <c r="I2131" s="354">
        <f t="shared" si="202"/>
        <v>0.98634657852188934</v>
      </c>
      <c r="J2131" s="354">
        <f t="shared" si="203"/>
        <v>0.99934252616059627</v>
      </c>
    </row>
    <row r="2132" spans="1:10" x14ac:dyDescent="0.25">
      <c r="A2132" s="793"/>
      <c r="B2132" s="330">
        <v>2243</v>
      </c>
      <c r="C2132" s="329">
        <v>2242.5</v>
      </c>
      <c r="D2132" s="329">
        <v>12</v>
      </c>
      <c r="E2132" s="176">
        <f t="shared" si="198"/>
        <v>80852944.499999955</v>
      </c>
      <c r="F2132" s="176">
        <f t="shared" si="199"/>
        <v>4965764</v>
      </c>
      <c r="G2132" s="177">
        <f t="shared" si="200"/>
        <v>1116926.7000000477</v>
      </c>
      <c r="H2132" s="177">
        <f t="shared" si="201"/>
        <v>3255</v>
      </c>
      <c r="I2132" s="354">
        <f t="shared" si="202"/>
        <v>0.98637393613471913</v>
      </c>
      <c r="J2132" s="354">
        <f t="shared" si="203"/>
        <v>0.9993449411241937</v>
      </c>
    </row>
    <row r="2133" spans="1:10" x14ac:dyDescent="0.25">
      <c r="A2133" s="793"/>
      <c r="B2133" s="330">
        <v>2245</v>
      </c>
      <c r="C2133" s="329">
        <v>2244.6999999999998</v>
      </c>
      <c r="D2133" s="329">
        <v>12</v>
      </c>
      <c r="E2133" s="176">
        <f t="shared" si="198"/>
        <v>80855189.199999958</v>
      </c>
      <c r="F2133" s="176">
        <f t="shared" si="199"/>
        <v>4965776</v>
      </c>
      <c r="G2133" s="177">
        <f t="shared" si="200"/>
        <v>1114682.0000000447</v>
      </c>
      <c r="H2133" s="177">
        <f t="shared" si="201"/>
        <v>3243</v>
      </c>
      <c r="I2133" s="354">
        <f t="shared" si="202"/>
        <v>0.98640132058667862</v>
      </c>
      <c r="J2133" s="354">
        <f t="shared" si="203"/>
        <v>0.99934735608779113</v>
      </c>
    </row>
    <row r="2134" spans="1:10" x14ac:dyDescent="0.25">
      <c r="A2134" s="793"/>
      <c r="B2134" s="330">
        <v>2248</v>
      </c>
      <c r="C2134" s="329">
        <v>2247.6</v>
      </c>
      <c r="D2134" s="329">
        <v>12</v>
      </c>
      <c r="E2134" s="176">
        <f t="shared" si="198"/>
        <v>80857436.799999952</v>
      </c>
      <c r="F2134" s="176">
        <f t="shared" si="199"/>
        <v>4965788</v>
      </c>
      <c r="G2134" s="177">
        <f t="shared" si="200"/>
        <v>1112434.4000000507</v>
      </c>
      <c r="H2134" s="177">
        <f t="shared" si="201"/>
        <v>3231</v>
      </c>
      <c r="I2134" s="354">
        <f t="shared" si="202"/>
        <v>0.98642874041749073</v>
      </c>
      <c r="J2134" s="354">
        <f t="shared" si="203"/>
        <v>0.99934977105138867</v>
      </c>
    </row>
    <row r="2135" spans="1:10" x14ac:dyDescent="0.25">
      <c r="A2135" s="793"/>
      <c r="B2135" s="330">
        <v>2249</v>
      </c>
      <c r="C2135" s="329">
        <v>2248.8000000000002</v>
      </c>
      <c r="D2135" s="329">
        <v>10</v>
      </c>
      <c r="E2135" s="176">
        <f t="shared" si="198"/>
        <v>80859685.599999949</v>
      </c>
      <c r="F2135" s="176">
        <f t="shared" si="199"/>
        <v>4965798</v>
      </c>
      <c r="G2135" s="177">
        <f t="shared" si="200"/>
        <v>1110185.6000000536</v>
      </c>
      <c r="H2135" s="177">
        <f t="shared" si="201"/>
        <v>3221</v>
      </c>
      <c r="I2135" s="354">
        <f t="shared" si="202"/>
        <v>0.98645617488782811</v>
      </c>
      <c r="J2135" s="354">
        <f t="shared" si="203"/>
        <v>0.99935178352105314</v>
      </c>
    </row>
    <row r="2136" spans="1:10" x14ac:dyDescent="0.25">
      <c r="A2136" s="793"/>
      <c r="B2136" s="330">
        <v>2252</v>
      </c>
      <c r="C2136" s="329">
        <v>2251.9</v>
      </c>
      <c r="D2136" s="329">
        <v>10</v>
      </c>
      <c r="E2136" s="176">
        <f t="shared" si="198"/>
        <v>80861937.499999955</v>
      </c>
      <c r="F2136" s="176">
        <f t="shared" si="199"/>
        <v>4965808</v>
      </c>
      <c r="G2136" s="177">
        <f t="shared" si="200"/>
        <v>1107933.7000000477</v>
      </c>
      <c r="H2136" s="177">
        <f t="shared" si="201"/>
        <v>3211</v>
      </c>
      <c r="I2136" s="354">
        <f t="shared" si="202"/>
        <v>0.98648364717693926</v>
      </c>
      <c r="J2136" s="354">
        <f t="shared" si="203"/>
        <v>0.99935379599071772</v>
      </c>
    </row>
    <row r="2137" spans="1:10" x14ac:dyDescent="0.25">
      <c r="A2137" s="793"/>
      <c r="B2137" s="330">
        <v>2253</v>
      </c>
      <c r="C2137" s="329">
        <v>6759.1999999999989</v>
      </c>
      <c r="D2137" s="329">
        <v>36</v>
      </c>
      <c r="E2137" s="176">
        <f t="shared" ref="E2137:E2200" si="204">E2136+C2137</f>
        <v>80868696.699999958</v>
      </c>
      <c r="F2137" s="176">
        <f t="shared" ref="F2137:F2200" si="205">F2136+D2137</f>
        <v>4965844</v>
      </c>
      <c r="G2137" s="177">
        <f t="shared" ref="G2137:G2200" si="206">$E$2452-E2137</f>
        <v>1101174.5000000447</v>
      </c>
      <c r="H2137" s="177">
        <f t="shared" ref="H2137:H2200" si="207">$F$2452-F2137</f>
        <v>3175</v>
      </c>
      <c r="I2137" s="354">
        <f t="shared" si="202"/>
        <v>0.98656610674288769</v>
      </c>
      <c r="J2137" s="354">
        <f t="shared" si="203"/>
        <v>0.99936104088151001</v>
      </c>
    </row>
    <row r="2138" spans="1:10" x14ac:dyDescent="0.25">
      <c r="A2138" s="793"/>
      <c r="B2138" s="330">
        <v>2256</v>
      </c>
      <c r="C2138" s="329">
        <v>2256.3000000000002</v>
      </c>
      <c r="D2138" s="329">
        <v>12</v>
      </c>
      <c r="E2138" s="176">
        <f t="shared" si="204"/>
        <v>80870952.999999955</v>
      </c>
      <c r="F2138" s="176">
        <f t="shared" si="205"/>
        <v>4965856</v>
      </c>
      <c r="G2138" s="177">
        <f t="shared" si="206"/>
        <v>1098918.2000000477</v>
      </c>
      <c r="H2138" s="177">
        <f t="shared" si="207"/>
        <v>3163</v>
      </c>
      <c r="I2138" s="354">
        <f t="shared" si="202"/>
        <v>0.98659363271025802</v>
      </c>
      <c r="J2138" s="354">
        <f t="shared" si="203"/>
        <v>0.99936345584510744</v>
      </c>
    </row>
    <row r="2139" spans="1:10" x14ac:dyDescent="0.25">
      <c r="A2139" s="793"/>
      <c r="B2139" s="330">
        <v>2257</v>
      </c>
      <c r="C2139" s="329">
        <v>2257.1</v>
      </c>
      <c r="D2139" s="329">
        <v>12</v>
      </c>
      <c r="E2139" s="176">
        <f t="shared" si="204"/>
        <v>80873210.099999949</v>
      </c>
      <c r="F2139" s="176">
        <f t="shared" si="205"/>
        <v>4965868</v>
      </c>
      <c r="G2139" s="177">
        <f t="shared" si="206"/>
        <v>1096661.1000000536</v>
      </c>
      <c r="H2139" s="177">
        <f t="shared" si="207"/>
        <v>3151</v>
      </c>
      <c r="I2139" s="354">
        <f t="shared" si="202"/>
        <v>0.98662116843731174</v>
      </c>
      <c r="J2139" s="354">
        <f t="shared" si="203"/>
        <v>0.99936587080870487</v>
      </c>
    </row>
    <row r="2140" spans="1:10" x14ac:dyDescent="0.25">
      <c r="A2140" s="793"/>
      <c r="B2140" s="330">
        <v>2258</v>
      </c>
      <c r="C2140" s="329">
        <v>2258</v>
      </c>
      <c r="D2140" s="329">
        <v>6</v>
      </c>
      <c r="E2140" s="176">
        <f t="shared" si="204"/>
        <v>80875468.099999949</v>
      </c>
      <c r="F2140" s="176">
        <f t="shared" si="205"/>
        <v>4965874</v>
      </c>
      <c r="G2140" s="177">
        <f t="shared" si="206"/>
        <v>1094403.1000000536</v>
      </c>
      <c r="H2140" s="177">
        <f t="shared" si="207"/>
        <v>3145</v>
      </c>
      <c r="I2140" s="354">
        <f t="shared" si="202"/>
        <v>0.98664871514400942</v>
      </c>
      <c r="J2140" s="354">
        <f t="shared" si="203"/>
        <v>0.99936707829050364</v>
      </c>
    </row>
    <row r="2141" spans="1:10" x14ac:dyDescent="0.25">
      <c r="A2141" s="793"/>
      <c r="B2141" s="330">
        <v>2261</v>
      </c>
      <c r="C2141" s="329">
        <v>2260.9</v>
      </c>
      <c r="D2141" s="329">
        <v>6</v>
      </c>
      <c r="E2141" s="176">
        <f t="shared" si="204"/>
        <v>80877728.999999955</v>
      </c>
      <c r="F2141" s="176">
        <f t="shared" si="205"/>
        <v>4965880</v>
      </c>
      <c r="G2141" s="177">
        <f t="shared" si="206"/>
        <v>1092142.2000000477</v>
      </c>
      <c r="H2141" s="177">
        <f t="shared" si="207"/>
        <v>3139</v>
      </c>
      <c r="I2141" s="354">
        <f t="shared" si="202"/>
        <v>0.98667629722956007</v>
      </c>
      <c r="J2141" s="354">
        <f t="shared" si="203"/>
        <v>0.9993682857723023</v>
      </c>
    </row>
    <row r="2142" spans="1:10" x14ac:dyDescent="0.25">
      <c r="A2142" s="793"/>
      <c r="B2142" s="330">
        <v>2262</v>
      </c>
      <c r="C2142" s="329">
        <v>2262.3000000000002</v>
      </c>
      <c r="D2142" s="329">
        <v>12</v>
      </c>
      <c r="E2142" s="176">
        <f t="shared" si="204"/>
        <v>80879991.299999952</v>
      </c>
      <c r="F2142" s="176">
        <f t="shared" si="205"/>
        <v>4965892</v>
      </c>
      <c r="G2142" s="177">
        <f t="shared" si="206"/>
        <v>1089879.9000000507</v>
      </c>
      <c r="H2142" s="177">
        <f t="shared" si="207"/>
        <v>3127</v>
      </c>
      <c r="I2142" s="354">
        <f t="shared" si="202"/>
        <v>0.98670389639455658</v>
      </c>
      <c r="J2142" s="354">
        <f t="shared" si="203"/>
        <v>0.99937070073589973</v>
      </c>
    </row>
    <row r="2143" spans="1:10" x14ac:dyDescent="0.25">
      <c r="A2143" s="793"/>
      <c r="B2143" s="330">
        <v>2265</v>
      </c>
      <c r="C2143" s="329">
        <v>2264.5</v>
      </c>
      <c r="D2143" s="329">
        <v>12</v>
      </c>
      <c r="E2143" s="176">
        <f t="shared" si="204"/>
        <v>80882255.799999952</v>
      </c>
      <c r="F2143" s="176">
        <f t="shared" si="205"/>
        <v>4965904</v>
      </c>
      <c r="G2143" s="177">
        <f t="shared" si="206"/>
        <v>1087615.4000000507</v>
      </c>
      <c r="H2143" s="177">
        <f t="shared" si="207"/>
        <v>3115</v>
      </c>
      <c r="I2143" s="354">
        <f t="shared" si="202"/>
        <v>0.98673152239868289</v>
      </c>
      <c r="J2143" s="354">
        <f t="shared" si="203"/>
        <v>0.99937311569949727</v>
      </c>
    </row>
    <row r="2144" spans="1:10" x14ac:dyDescent="0.25">
      <c r="A2144" s="793"/>
      <c r="B2144" s="330">
        <v>2267</v>
      </c>
      <c r="C2144" s="329">
        <v>2267.1999999999998</v>
      </c>
      <c r="D2144" s="329">
        <v>6</v>
      </c>
      <c r="E2144" s="176">
        <f t="shared" si="204"/>
        <v>80884522.999999955</v>
      </c>
      <c r="F2144" s="176">
        <f t="shared" si="205"/>
        <v>4965910</v>
      </c>
      <c r="G2144" s="177">
        <f t="shared" si="206"/>
        <v>1085348.2000000477</v>
      </c>
      <c r="H2144" s="177">
        <f t="shared" si="207"/>
        <v>3109</v>
      </c>
      <c r="I2144" s="354">
        <f t="shared" si="202"/>
        <v>0.98675918134174101</v>
      </c>
      <c r="J2144" s="354">
        <f t="shared" si="203"/>
        <v>0.99937432318129593</v>
      </c>
    </row>
    <row r="2145" spans="1:10" x14ac:dyDescent="0.25">
      <c r="A2145" s="793"/>
      <c r="B2145" s="330">
        <v>2270</v>
      </c>
      <c r="C2145" s="329">
        <v>4540.6000000000004</v>
      </c>
      <c r="D2145" s="329">
        <v>12</v>
      </c>
      <c r="E2145" s="176">
        <f t="shared" si="204"/>
        <v>80889063.599999949</v>
      </c>
      <c r="F2145" s="176">
        <f t="shared" si="205"/>
        <v>4965922</v>
      </c>
      <c r="G2145" s="177">
        <f t="shared" si="206"/>
        <v>1080807.6000000536</v>
      </c>
      <c r="H2145" s="177">
        <f t="shared" si="207"/>
        <v>3097</v>
      </c>
      <c r="I2145" s="354">
        <f t="shared" si="202"/>
        <v>0.98681457486540425</v>
      </c>
      <c r="J2145" s="354">
        <f t="shared" si="203"/>
        <v>0.99937673814489336</v>
      </c>
    </row>
    <row r="2146" spans="1:10" x14ac:dyDescent="0.25">
      <c r="A2146" s="793"/>
      <c r="B2146" s="330">
        <v>2274</v>
      </c>
      <c r="C2146" s="329">
        <v>2274.1</v>
      </c>
      <c r="D2146" s="329">
        <v>6</v>
      </c>
      <c r="E2146" s="176">
        <f t="shared" si="204"/>
        <v>80891337.699999943</v>
      </c>
      <c r="F2146" s="176">
        <f t="shared" si="205"/>
        <v>4965928</v>
      </c>
      <c r="G2146" s="177">
        <f t="shared" si="206"/>
        <v>1078533.5000000596</v>
      </c>
      <c r="H2146" s="177">
        <f t="shared" si="207"/>
        <v>3091</v>
      </c>
      <c r="I2146" s="354">
        <f t="shared" si="202"/>
        <v>0.98684231798573252</v>
      </c>
      <c r="J2146" s="354">
        <f t="shared" si="203"/>
        <v>0.99937794562669213</v>
      </c>
    </row>
    <row r="2147" spans="1:10" x14ac:dyDescent="0.25">
      <c r="A2147" s="793"/>
      <c r="B2147" s="330">
        <v>2275</v>
      </c>
      <c r="C2147" s="329">
        <v>2275.1999999999998</v>
      </c>
      <c r="D2147" s="329">
        <v>12</v>
      </c>
      <c r="E2147" s="176">
        <f t="shared" si="204"/>
        <v>80893612.899999946</v>
      </c>
      <c r="F2147" s="176">
        <f t="shared" si="205"/>
        <v>4965940</v>
      </c>
      <c r="G2147" s="177">
        <f t="shared" si="206"/>
        <v>1076258.3000000566</v>
      </c>
      <c r="H2147" s="177">
        <f t="shared" si="207"/>
        <v>3079</v>
      </c>
      <c r="I2147" s="354">
        <f t="shared" si="202"/>
        <v>0.9868700745256257</v>
      </c>
      <c r="J2147" s="354">
        <f t="shared" si="203"/>
        <v>0.99938036059028956</v>
      </c>
    </row>
    <row r="2148" spans="1:10" x14ac:dyDescent="0.25">
      <c r="A2148" s="793"/>
      <c r="B2148" s="330">
        <v>2277</v>
      </c>
      <c r="C2148" s="329">
        <v>2277.4</v>
      </c>
      <c r="D2148" s="329">
        <v>12</v>
      </c>
      <c r="E2148" s="176">
        <f t="shared" si="204"/>
        <v>80895890.299999952</v>
      </c>
      <c r="F2148" s="176">
        <f t="shared" si="205"/>
        <v>4965952</v>
      </c>
      <c r="G2148" s="177">
        <f t="shared" si="206"/>
        <v>1073980.9000000507</v>
      </c>
      <c r="H2148" s="177">
        <f t="shared" si="207"/>
        <v>3067</v>
      </c>
      <c r="I2148" s="354">
        <f t="shared" si="202"/>
        <v>0.98689785790464857</v>
      </c>
      <c r="J2148" s="354">
        <f t="shared" si="203"/>
        <v>0.99938277555388699</v>
      </c>
    </row>
    <row r="2149" spans="1:10" x14ac:dyDescent="0.25">
      <c r="A2149" s="793"/>
      <c r="B2149" s="330">
        <v>2279</v>
      </c>
      <c r="C2149" s="329">
        <v>2278.8000000000002</v>
      </c>
      <c r="D2149" s="329">
        <v>12</v>
      </c>
      <c r="E2149" s="176">
        <f t="shared" si="204"/>
        <v>80898169.099999949</v>
      </c>
      <c r="F2149" s="176">
        <f t="shared" si="205"/>
        <v>4965964</v>
      </c>
      <c r="G2149" s="177">
        <f t="shared" si="206"/>
        <v>1071702.1000000536</v>
      </c>
      <c r="H2149" s="177">
        <f t="shared" si="207"/>
        <v>3055</v>
      </c>
      <c r="I2149" s="354">
        <f t="shared" si="202"/>
        <v>0.98692565836311752</v>
      </c>
      <c r="J2149" s="354">
        <f t="shared" si="203"/>
        <v>0.99938519051748442</v>
      </c>
    </row>
    <row r="2150" spans="1:10" x14ac:dyDescent="0.25">
      <c r="A2150" s="793"/>
      <c r="B2150" s="330">
        <v>2283</v>
      </c>
      <c r="C2150" s="329">
        <v>2282.6</v>
      </c>
      <c r="D2150" s="329">
        <v>12</v>
      </c>
      <c r="E2150" s="176">
        <f t="shared" si="204"/>
        <v>80900451.699999943</v>
      </c>
      <c r="F2150" s="176">
        <f t="shared" si="205"/>
        <v>4965976</v>
      </c>
      <c r="G2150" s="177">
        <f t="shared" si="206"/>
        <v>1069419.5000000596</v>
      </c>
      <c r="H2150" s="177">
        <f t="shared" si="207"/>
        <v>3043</v>
      </c>
      <c r="I2150" s="354">
        <f t="shared" si="202"/>
        <v>0.98695350518008307</v>
      </c>
      <c r="J2150" s="354">
        <f t="shared" si="203"/>
        <v>0.99938760548108185</v>
      </c>
    </row>
    <row r="2151" spans="1:10" x14ac:dyDescent="0.25">
      <c r="A2151" s="793"/>
      <c r="B2151" s="330">
        <v>2284</v>
      </c>
      <c r="C2151" s="329">
        <v>2284.3000000000002</v>
      </c>
      <c r="D2151" s="329">
        <v>12</v>
      </c>
      <c r="E2151" s="176">
        <f t="shared" si="204"/>
        <v>80902735.99999994</v>
      </c>
      <c r="F2151" s="176">
        <f t="shared" si="205"/>
        <v>4965988</v>
      </c>
      <c r="G2151" s="177">
        <f t="shared" si="206"/>
        <v>1067135.2000000626</v>
      </c>
      <c r="H2151" s="177">
        <f t="shared" si="207"/>
        <v>3031</v>
      </c>
      <c r="I2151" s="354">
        <f t="shared" si="202"/>
        <v>0.98698137273637609</v>
      </c>
      <c r="J2151" s="354">
        <f t="shared" si="203"/>
        <v>0.99939002044467928</v>
      </c>
    </row>
    <row r="2152" spans="1:10" x14ac:dyDescent="0.25">
      <c r="A2152" s="793"/>
      <c r="B2152" s="330">
        <v>2285</v>
      </c>
      <c r="C2152" s="329">
        <v>2285</v>
      </c>
      <c r="D2152" s="329">
        <v>12</v>
      </c>
      <c r="E2152" s="176">
        <f t="shared" si="204"/>
        <v>80905020.99999994</v>
      </c>
      <c r="F2152" s="176">
        <f t="shared" si="205"/>
        <v>4966000</v>
      </c>
      <c r="G2152" s="177">
        <f t="shared" si="206"/>
        <v>1064850.2000000626</v>
      </c>
      <c r="H2152" s="177">
        <f t="shared" si="207"/>
        <v>3019</v>
      </c>
      <c r="I2152" s="354">
        <f t="shared" si="202"/>
        <v>0.98700924883239216</v>
      </c>
      <c r="J2152" s="354">
        <f t="shared" si="203"/>
        <v>0.99939243540827671</v>
      </c>
    </row>
    <row r="2153" spans="1:10" x14ac:dyDescent="0.25">
      <c r="A2153" s="793"/>
      <c r="B2153" s="330">
        <v>2286</v>
      </c>
      <c r="C2153" s="329">
        <v>4572.2000000000007</v>
      </c>
      <c r="D2153" s="329">
        <v>24</v>
      </c>
      <c r="E2153" s="176">
        <f t="shared" si="204"/>
        <v>80909593.199999943</v>
      </c>
      <c r="F2153" s="176">
        <f t="shared" si="205"/>
        <v>4966024</v>
      </c>
      <c r="G2153" s="177">
        <f t="shared" si="206"/>
        <v>1060278.0000000596</v>
      </c>
      <c r="H2153" s="177">
        <f t="shared" si="207"/>
        <v>2995</v>
      </c>
      <c r="I2153" s="354">
        <f t="shared" si="202"/>
        <v>0.9870650278635541</v>
      </c>
      <c r="J2153" s="354">
        <f t="shared" si="203"/>
        <v>0.99939726533547169</v>
      </c>
    </row>
    <row r="2154" spans="1:10" x14ac:dyDescent="0.25">
      <c r="A2154" s="793"/>
      <c r="B2154" s="330">
        <v>2290</v>
      </c>
      <c r="C2154" s="329">
        <v>2289.5</v>
      </c>
      <c r="D2154" s="329">
        <v>12</v>
      </c>
      <c r="E2154" s="176">
        <f t="shared" si="204"/>
        <v>80911882.699999943</v>
      </c>
      <c r="F2154" s="176">
        <f t="shared" si="205"/>
        <v>4966036</v>
      </c>
      <c r="G2154" s="177">
        <f t="shared" si="206"/>
        <v>1057988.5000000596</v>
      </c>
      <c r="H2154" s="177">
        <f t="shared" si="207"/>
        <v>2983</v>
      </c>
      <c r="I2154" s="354">
        <f t="shared" si="202"/>
        <v>0.98709295885778991</v>
      </c>
      <c r="J2154" s="354">
        <f t="shared" si="203"/>
        <v>0.99939968029906912</v>
      </c>
    </row>
    <row r="2155" spans="1:10" x14ac:dyDescent="0.25">
      <c r="A2155" s="793"/>
      <c r="B2155" s="330">
        <v>2291</v>
      </c>
      <c r="C2155" s="329">
        <v>4581.2</v>
      </c>
      <c r="D2155" s="329">
        <v>12</v>
      </c>
      <c r="E2155" s="176">
        <f t="shared" si="204"/>
        <v>80916463.899999946</v>
      </c>
      <c r="F2155" s="176">
        <f t="shared" si="205"/>
        <v>4966048</v>
      </c>
      <c r="G2155" s="177">
        <f t="shared" si="206"/>
        <v>1053407.3000000566</v>
      </c>
      <c r="H2155" s="177">
        <f t="shared" si="207"/>
        <v>2971</v>
      </c>
      <c r="I2155" s="354">
        <f t="shared" si="202"/>
        <v>0.98714884768539135</v>
      </c>
      <c r="J2155" s="354">
        <f t="shared" si="203"/>
        <v>0.99940209526266655</v>
      </c>
    </row>
    <row r="2156" spans="1:10" x14ac:dyDescent="0.25">
      <c r="A2156" s="793"/>
      <c r="B2156" s="330">
        <v>2292</v>
      </c>
      <c r="C2156" s="329">
        <v>6875.9</v>
      </c>
      <c r="D2156" s="329">
        <v>18</v>
      </c>
      <c r="E2156" s="176">
        <f t="shared" si="204"/>
        <v>80923339.799999952</v>
      </c>
      <c r="F2156" s="176">
        <f t="shared" si="205"/>
        <v>4966066</v>
      </c>
      <c r="G2156" s="177">
        <f t="shared" si="206"/>
        <v>1046531.4000000507</v>
      </c>
      <c r="H2156" s="177">
        <f t="shared" si="207"/>
        <v>2953</v>
      </c>
      <c r="I2156" s="354">
        <f t="shared" si="202"/>
        <v>0.98723273094517139</v>
      </c>
      <c r="J2156" s="354">
        <f t="shared" si="203"/>
        <v>0.99940571770806275</v>
      </c>
    </row>
    <row r="2157" spans="1:10" x14ac:dyDescent="0.25">
      <c r="A2157" s="793"/>
      <c r="B2157" s="330">
        <v>2293</v>
      </c>
      <c r="C2157" s="329">
        <v>2293.4</v>
      </c>
      <c r="D2157" s="329">
        <v>12</v>
      </c>
      <c r="E2157" s="176">
        <f t="shared" si="204"/>
        <v>80925633.199999958</v>
      </c>
      <c r="F2157" s="176">
        <f t="shared" si="205"/>
        <v>4966078</v>
      </c>
      <c r="G2157" s="177">
        <f t="shared" si="206"/>
        <v>1044238.0000000447</v>
      </c>
      <c r="H2157" s="177">
        <f t="shared" si="207"/>
        <v>2941</v>
      </c>
      <c r="I2157" s="354">
        <f t="shared" si="202"/>
        <v>0.98726070951786438</v>
      </c>
      <c r="J2157" s="354">
        <f t="shared" si="203"/>
        <v>0.99940813267166018</v>
      </c>
    </row>
    <row r="2158" spans="1:10" x14ac:dyDescent="0.25">
      <c r="A2158" s="793"/>
      <c r="B2158" s="330">
        <v>2295</v>
      </c>
      <c r="C2158" s="329">
        <v>2295.1</v>
      </c>
      <c r="D2158" s="329">
        <v>11</v>
      </c>
      <c r="E2158" s="176">
        <f t="shared" si="204"/>
        <v>80927928.299999952</v>
      </c>
      <c r="F2158" s="176">
        <f t="shared" si="205"/>
        <v>4966089</v>
      </c>
      <c r="G2158" s="177">
        <f t="shared" si="206"/>
        <v>1041942.9000000507</v>
      </c>
      <c r="H2158" s="177">
        <f t="shared" si="207"/>
        <v>2930</v>
      </c>
      <c r="I2158" s="354">
        <f t="shared" si="202"/>
        <v>0.98728870882988462</v>
      </c>
      <c r="J2158" s="354">
        <f t="shared" si="203"/>
        <v>0.99941034638829118</v>
      </c>
    </row>
    <row r="2159" spans="1:10" x14ac:dyDescent="0.25">
      <c r="A2159" s="793"/>
      <c r="B2159" s="330">
        <v>2299</v>
      </c>
      <c r="C2159" s="329">
        <v>2299</v>
      </c>
      <c r="D2159" s="329">
        <v>12</v>
      </c>
      <c r="E2159" s="176">
        <f t="shared" si="204"/>
        <v>80930227.299999952</v>
      </c>
      <c r="F2159" s="176">
        <f t="shared" si="205"/>
        <v>4966101</v>
      </c>
      <c r="G2159" s="177">
        <f t="shared" si="206"/>
        <v>1039643.9000000507</v>
      </c>
      <c r="H2159" s="177">
        <f t="shared" si="207"/>
        <v>2918</v>
      </c>
      <c r="I2159" s="354">
        <f t="shared" si="202"/>
        <v>0.98731675572036215</v>
      </c>
      <c r="J2159" s="354">
        <f t="shared" si="203"/>
        <v>0.99941276135188861</v>
      </c>
    </row>
    <row r="2160" spans="1:10" x14ac:dyDescent="0.25">
      <c r="A2160" s="793"/>
      <c r="B2160" s="330">
        <v>2301</v>
      </c>
      <c r="C2160" s="329">
        <v>2301.1</v>
      </c>
      <c r="D2160" s="329">
        <v>12</v>
      </c>
      <c r="E2160" s="176">
        <f t="shared" si="204"/>
        <v>80932528.399999946</v>
      </c>
      <c r="F2160" s="176">
        <f t="shared" si="205"/>
        <v>4966113</v>
      </c>
      <c r="G2160" s="177">
        <f t="shared" si="206"/>
        <v>1037342.8000000566</v>
      </c>
      <c r="H2160" s="177">
        <f t="shared" si="207"/>
        <v>2906</v>
      </c>
      <c r="I2160" s="354">
        <f t="shared" si="202"/>
        <v>0.9873448282300088</v>
      </c>
      <c r="J2160" s="354">
        <f t="shared" si="203"/>
        <v>0.99941517631548604</v>
      </c>
    </row>
    <row r="2161" spans="1:10" x14ac:dyDescent="0.25">
      <c r="A2161" s="793"/>
      <c r="B2161" s="330">
        <v>2303</v>
      </c>
      <c r="C2161" s="329">
        <v>2302.5</v>
      </c>
      <c r="D2161" s="329">
        <v>12</v>
      </c>
      <c r="E2161" s="176">
        <f t="shared" si="204"/>
        <v>80934830.899999946</v>
      </c>
      <c r="F2161" s="176">
        <f t="shared" si="205"/>
        <v>4966125</v>
      </c>
      <c r="G2161" s="177">
        <f t="shared" si="206"/>
        <v>1035040.3000000566</v>
      </c>
      <c r="H2161" s="177">
        <f t="shared" si="207"/>
        <v>2894</v>
      </c>
      <c r="I2161" s="354">
        <f t="shared" si="202"/>
        <v>0.98737291781910164</v>
      </c>
      <c r="J2161" s="354">
        <f t="shared" si="203"/>
        <v>0.99941759127908347</v>
      </c>
    </row>
    <row r="2162" spans="1:10" x14ac:dyDescent="0.25">
      <c r="A2162" s="793"/>
      <c r="B2162" s="330">
        <v>2304</v>
      </c>
      <c r="C2162" s="329">
        <v>2304.4</v>
      </c>
      <c r="D2162" s="329">
        <v>6</v>
      </c>
      <c r="E2162" s="176">
        <f t="shared" si="204"/>
        <v>80937135.299999952</v>
      </c>
      <c r="F2162" s="176">
        <f t="shared" si="205"/>
        <v>4966131</v>
      </c>
      <c r="G2162" s="177">
        <f t="shared" si="206"/>
        <v>1032735.9000000507</v>
      </c>
      <c r="H2162" s="177">
        <f t="shared" si="207"/>
        <v>2888</v>
      </c>
      <c r="I2162" s="354">
        <f t="shared" si="202"/>
        <v>0.98740103058744289</v>
      </c>
      <c r="J2162" s="354">
        <f t="shared" si="203"/>
        <v>0.99941879876088213</v>
      </c>
    </row>
    <row r="2163" spans="1:10" x14ac:dyDescent="0.25">
      <c r="A2163" s="793"/>
      <c r="B2163" s="330">
        <v>2309</v>
      </c>
      <c r="C2163" s="329">
        <v>2309.1999999999998</v>
      </c>
      <c r="D2163" s="329">
        <v>12</v>
      </c>
      <c r="E2163" s="176">
        <f t="shared" si="204"/>
        <v>80939444.499999955</v>
      </c>
      <c r="F2163" s="176">
        <f t="shared" si="205"/>
        <v>4966143</v>
      </c>
      <c r="G2163" s="177">
        <f t="shared" si="206"/>
        <v>1030426.7000000477</v>
      </c>
      <c r="H2163" s="177">
        <f t="shared" si="207"/>
        <v>2876</v>
      </c>
      <c r="I2163" s="354">
        <f t="shared" si="202"/>
        <v>0.98742920191388506</v>
      </c>
      <c r="J2163" s="354">
        <f t="shared" si="203"/>
        <v>0.99942121372447967</v>
      </c>
    </row>
    <row r="2164" spans="1:10" x14ac:dyDescent="0.25">
      <c r="A2164" s="793"/>
      <c r="B2164" s="330">
        <v>2311</v>
      </c>
      <c r="C2164" s="329">
        <v>2311.3000000000002</v>
      </c>
      <c r="D2164" s="329">
        <v>12</v>
      </c>
      <c r="E2164" s="176">
        <f t="shared" si="204"/>
        <v>80941755.799999952</v>
      </c>
      <c r="F2164" s="176">
        <f t="shared" si="205"/>
        <v>4966155</v>
      </c>
      <c r="G2164" s="177">
        <f t="shared" si="206"/>
        <v>1028115.4000000507</v>
      </c>
      <c r="H2164" s="177">
        <f t="shared" si="207"/>
        <v>2864</v>
      </c>
      <c r="I2164" s="354">
        <f t="shared" si="202"/>
        <v>0.98745739885949646</v>
      </c>
      <c r="J2164" s="354">
        <f t="shared" si="203"/>
        <v>0.9994236286880771</v>
      </c>
    </row>
    <row r="2165" spans="1:10" x14ac:dyDescent="0.25">
      <c r="A2165" s="793"/>
      <c r="B2165" s="330">
        <v>2312</v>
      </c>
      <c r="C2165" s="329">
        <v>2312.1999999999998</v>
      </c>
      <c r="D2165" s="329">
        <v>6</v>
      </c>
      <c r="E2165" s="176">
        <f t="shared" si="204"/>
        <v>80944067.999999955</v>
      </c>
      <c r="F2165" s="176">
        <f t="shared" si="205"/>
        <v>4966161</v>
      </c>
      <c r="G2165" s="177">
        <f t="shared" si="206"/>
        <v>1025803.2000000477</v>
      </c>
      <c r="H2165" s="177">
        <f t="shared" si="207"/>
        <v>2858</v>
      </c>
      <c r="I2165" s="354">
        <f t="shared" si="202"/>
        <v>0.98748560678475183</v>
      </c>
      <c r="J2165" s="354">
        <f t="shared" si="203"/>
        <v>0.99942483616987576</v>
      </c>
    </row>
    <row r="2166" spans="1:10" x14ac:dyDescent="0.25">
      <c r="A2166" s="793"/>
      <c r="B2166" s="330">
        <v>2313</v>
      </c>
      <c r="C2166" s="329">
        <v>2313.1999999999998</v>
      </c>
      <c r="D2166" s="329">
        <v>10</v>
      </c>
      <c r="E2166" s="176">
        <f t="shared" si="204"/>
        <v>80946381.199999958</v>
      </c>
      <c r="F2166" s="176">
        <f t="shared" si="205"/>
        <v>4966171</v>
      </c>
      <c r="G2166" s="177">
        <f t="shared" si="206"/>
        <v>1023490.0000000447</v>
      </c>
      <c r="H2166" s="177">
        <f t="shared" si="207"/>
        <v>2848</v>
      </c>
      <c r="I2166" s="354">
        <f t="shared" si="202"/>
        <v>0.98751382690961154</v>
      </c>
      <c r="J2166" s="354">
        <f t="shared" si="203"/>
        <v>0.99942684863954034</v>
      </c>
    </row>
    <row r="2167" spans="1:10" x14ac:dyDescent="0.25">
      <c r="A2167" s="793"/>
      <c r="B2167" s="330">
        <v>2314</v>
      </c>
      <c r="C2167" s="329">
        <v>2313.5</v>
      </c>
      <c r="D2167" s="329">
        <v>12</v>
      </c>
      <c r="E2167" s="176">
        <f t="shared" si="204"/>
        <v>80948694.699999958</v>
      </c>
      <c r="F2167" s="176">
        <f t="shared" si="205"/>
        <v>4966183</v>
      </c>
      <c r="G2167" s="177">
        <f t="shared" si="206"/>
        <v>1021176.5000000447</v>
      </c>
      <c r="H2167" s="177">
        <f t="shared" si="207"/>
        <v>2836</v>
      </c>
      <c r="I2167" s="354">
        <f t="shared" si="202"/>
        <v>0.98754205069435264</v>
      </c>
      <c r="J2167" s="354">
        <f t="shared" si="203"/>
        <v>0.99942926360313777</v>
      </c>
    </row>
    <row r="2168" spans="1:10" x14ac:dyDescent="0.25">
      <c r="A2168" s="793"/>
      <c r="B2168" s="330">
        <v>2315</v>
      </c>
      <c r="C2168" s="329">
        <v>2314.6999999999998</v>
      </c>
      <c r="D2168" s="329">
        <v>6</v>
      </c>
      <c r="E2168" s="176">
        <f t="shared" si="204"/>
        <v>80951009.399999961</v>
      </c>
      <c r="F2168" s="176">
        <f t="shared" si="205"/>
        <v>4966189</v>
      </c>
      <c r="G2168" s="177">
        <f t="shared" si="206"/>
        <v>1018861.8000000417</v>
      </c>
      <c r="H2168" s="177">
        <f t="shared" si="207"/>
        <v>2830</v>
      </c>
      <c r="I2168" s="354">
        <f t="shared" si="202"/>
        <v>0.98757028911861899</v>
      </c>
      <c r="J2168" s="354">
        <f t="shared" si="203"/>
        <v>0.99943047108493643</v>
      </c>
    </row>
    <row r="2169" spans="1:10" x14ac:dyDescent="0.25">
      <c r="A2169" s="793"/>
      <c r="B2169" s="330">
        <v>2316</v>
      </c>
      <c r="C2169" s="329">
        <v>4632</v>
      </c>
      <c r="D2169" s="329">
        <v>23</v>
      </c>
      <c r="E2169" s="176">
        <f t="shared" si="204"/>
        <v>80955641.399999961</v>
      </c>
      <c r="F2169" s="176">
        <f t="shared" si="205"/>
        <v>4966212</v>
      </c>
      <c r="G2169" s="177">
        <f t="shared" si="206"/>
        <v>1014229.8000000417</v>
      </c>
      <c r="H2169" s="177">
        <f t="shared" si="207"/>
        <v>2807</v>
      </c>
      <c r="I2169" s="354">
        <f t="shared" si="202"/>
        <v>0.98762679768612294</v>
      </c>
      <c r="J2169" s="354">
        <f t="shared" si="203"/>
        <v>0.99943509976516487</v>
      </c>
    </row>
    <row r="2170" spans="1:10" x14ac:dyDescent="0.25">
      <c r="A2170" s="793"/>
      <c r="B2170" s="330">
        <v>2318</v>
      </c>
      <c r="C2170" s="329">
        <v>2318</v>
      </c>
      <c r="D2170" s="329">
        <v>12</v>
      </c>
      <c r="E2170" s="176">
        <f t="shared" si="204"/>
        <v>80957959.399999961</v>
      </c>
      <c r="F2170" s="176">
        <f t="shared" si="205"/>
        <v>4966224</v>
      </c>
      <c r="G2170" s="177">
        <f t="shared" si="206"/>
        <v>1011911.8000000417</v>
      </c>
      <c r="H2170" s="177">
        <f t="shared" si="207"/>
        <v>2795</v>
      </c>
      <c r="I2170" s="354">
        <f t="shared" si="202"/>
        <v>0.98765507636908378</v>
      </c>
      <c r="J2170" s="354">
        <f t="shared" si="203"/>
        <v>0.99943751472876241</v>
      </c>
    </row>
    <row r="2171" spans="1:10" x14ac:dyDescent="0.25">
      <c r="A2171" s="793"/>
      <c r="B2171" s="330">
        <v>2326</v>
      </c>
      <c r="C2171" s="329">
        <v>2325.6</v>
      </c>
      <c r="D2171" s="329">
        <v>12</v>
      </c>
      <c r="E2171" s="176">
        <f t="shared" si="204"/>
        <v>80960284.999999955</v>
      </c>
      <c r="F2171" s="176">
        <f t="shared" si="205"/>
        <v>4966236</v>
      </c>
      <c r="G2171" s="177">
        <f t="shared" si="206"/>
        <v>1009586.2000000477</v>
      </c>
      <c r="H2171" s="177">
        <f t="shared" si="207"/>
        <v>2783</v>
      </c>
      <c r="I2171" s="354">
        <f t="shared" si="202"/>
        <v>0.98768344776903771</v>
      </c>
      <c r="J2171" s="354">
        <f t="shared" si="203"/>
        <v>0.99943992969235984</v>
      </c>
    </row>
    <row r="2172" spans="1:10" x14ac:dyDescent="0.25">
      <c r="A2172" s="793"/>
      <c r="B2172" s="330">
        <v>2328</v>
      </c>
      <c r="C2172" s="329">
        <v>2328.4</v>
      </c>
      <c r="D2172" s="329">
        <v>6</v>
      </c>
      <c r="E2172" s="176">
        <f t="shared" si="204"/>
        <v>80962613.399999961</v>
      </c>
      <c r="F2172" s="176">
        <f t="shared" si="205"/>
        <v>4966242</v>
      </c>
      <c r="G2172" s="177">
        <f t="shared" si="206"/>
        <v>1007257.8000000417</v>
      </c>
      <c r="H2172" s="177">
        <f t="shared" si="207"/>
        <v>2777</v>
      </c>
      <c r="I2172" s="354">
        <f t="shared" si="202"/>
        <v>0.98771185332788414</v>
      </c>
      <c r="J2172" s="354">
        <f t="shared" si="203"/>
        <v>0.9994411371741585</v>
      </c>
    </row>
    <row r="2173" spans="1:10" x14ac:dyDescent="0.25">
      <c r="A2173" s="793"/>
      <c r="B2173" s="330">
        <v>2329</v>
      </c>
      <c r="C2173" s="329">
        <v>2328.5</v>
      </c>
      <c r="D2173" s="329">
        <v>6</v>
      </c>
      <c r="E2173" s="176">
        <f t="shared" si="204"/>
        <v>80964941.899999961</v>
      </c>
      <c r="F2173" s="176">
        <f t="shared" si="205"/>
        <v>4966248</v>
      </c>
      <c r="G2173" s="177">
        <f t="shared" si="206"/>
        <v>1004929.3000000417</v>
      </c>
      <c r="H2173" s="177">
        <f t="shared" si="207"/>
        <v>2771</v>
      </c>
      <c r="I2173" s="354">
        <f t="shared" si="202"/>
        <v>0.98774026010669103</v>
      </c>
      <c r="J2173" s="354">
        <f t="shared" si="203"/>
        <v>0.99944234465595727</v>
      </c>
    </row>
    <row r="2174" spans="1:10" x14ac:dyDescent="0.25">
      <c r="A2174" s="793"/>
      <c r="B2174" s="330">
        <v>2330</v>
      </c>
      <c r="C2174" s="329">
        <v>2330</v>
      </c>
      <c r="D2174" s="329">
        <v>12</v>
      </c>
      <c r="E2174" s="176">
        <f t="shared" si="204"/>
        <v>80967271.899999961</v>
      </c>
      <c r="F2174" s="176">
        <f t="shared" si="205"/>
        <v>4966260</v>
      </c>
      <c r="G2174" s="177">
        <f t="shared" si="206"/>
        <v>1002599.3000000417</v>
      </c>
      <c r="H2174" s="177">
        <f t="shared" si="207"/>
        <v>2759</v>
      </c>
      <c r="I2174" s="354">
        <f t="shared" si="202"/>
        <v>0.98776868518490435</v>
      </c>
      <c r="J2174" s="354">
        <f t="shared" si="203"/>
        <v>0.9994447596195547</v>
      </c>
    </row>
    <row r="2175" spans="1:10" x14ac:dyDescent="0.25">
      <c r="A2175" s="793"/>
      <c r="B2175" s="330">
        <v>2331</v>
      </c>
      <c r="C2175" s="329">
        <v>2330.6</v>
      </c>
      <c r="D2175" s="329">
        <v>6</v>
      </c>
      <c r="E2175" s="176">
        <f t="shared" si="204"/>
        <v>80969602.499999955</v>
      </c>
      <c r="F2175" s="176">
        <f t="shared" si="205"/>
        <v>4966266</v>
      </c>
      <c r="G2175" s="177">
        <f t="shared" si="206"/>
        <v>1000268.7000000477</v>
      </c>
      <c r="H2175" s="177">
        <f t="shared" si="207"/>
        <v>2753</v>
      </c>
      <c r="I2175" s="354">
        <f t="shared" si="202"/>
        <v>0.98779711758288025</v>
      </c>
      <c r="J2175" s="354">
        <f t="shared" si="203"/>
        <v>0.99944596710135336</v>
      </c>
    </row>
    <row r="2176" spans="1:10" x14ac:dyDescent="0.25">
      <c r="A2176" s="793"/>
      <c r="B2176" s="330">
        <v>2332</v>
      </c>
      <c r="C2176" s="329">
        <v>2331.8000000000002</v>
      </c>
      <c r="D2176" s="329">
        <v>12</v>
      </c>
      <c r="E2176" s="176">
        <f t="shared" si="204"/>
        <v>80971934.299999952</v>
      </c>
      <c r="F2176" s="176">
        <f t="shared" si="205"/>
        <v>4966278</v>
      </c>
      <c r="G2176" s="177">
        <f t="shared" si="206"/>
        <v>997936.90000005066</v>
      </c>
      <c r="H2176" s="177">
        <f t="shared" si="207"/>
        <v>2741</v>
      </c>
      <c r="I2176" s="354">
        <f t="shared" si="202"/>
        <v>0.98782556462038151</v>
      </c>
      <c r="J2176" s="354">
        <f t="shared" si="203"/>
        <v>0.9994483820649509</v>
      </c>
    </row>
    <row r="2177" spans="1:10" x14ac:dyDescent="0.25">
      <c r="A2177" s="793"/>
      <c r="B2177" s="330">
        <v>2334</v>
      </c>
      <c r="C2177" s="329">
        <v>2334.1</v>
      </c>
      <c r="D2177" s="329">
        <v>12</v>
      </c>
      <c r="E2177" s="176">
        <f t="shared" si="204"/>
        <v>80974268.399999946</v>
      </c>
      <c r="F2177" s="176">
        <f t="shared" si="205"/>
        <v>4966290</v>
      </c>
      <c r="G2177" s="177">
        <f t="shared" si="206"/>
        <v>995602.80000005662</v>
      </c>
      <c r="H2177" s="177">
        <f t="shared" si="207"/>
        <v>2729</v>
      </c>
      <c r="I2177" s="354">
        <f t="shared" si="202"/>
        <v>0.98785403971697283</v>
      </c>
      <c r="J2177" s="354">
        <f t="shared" si="203"/>
        <v>0.99945079702854833</v>
      </c>
    </row>
    <row r="2178" spans="1:10" x14ac:dyDescent="0.25">
      <c r="A2178" s="793"/>
      <c r="B2178" s="330">
        <v>2335</v>
      </c>
      <c r="C2178" s="329">
        <v>4670</v>
      </c>
      <c r="D2178" s="329">
        <v>24</v>
      </c>
      <c r="E2178" s="176">
        <f t="shared" si="204"/>
        <v>80978938.399999946</v>
      </c>
      <c r="F2178" s="176">
        <f t="shared" si="205"/>
        <v>4966314</v>
      </c>
      <c r="G2178" s="177">
        <f t="shared" si="206"/>
        <v>990932.80000005662</v>
      </c>
      <c r="H2178" s="177">
        <f t="shared" si="207"/>
        <v>2705</v>
      </c>
      <c r="I2178" s="354">
        <f t="shared" si="202"/>
        <v>0.98791101186944341</v>
      </c>
      <c r="J2178" s="354">
        <f t="shared" si="203"/>
        <v>0.99945562695574319</v>
      </c>
    </row>
    <row r="2179" spans="1:10" x14ac:dyDescent="0.25">
      <c r="A2179" s="793"/>
      <c r="B2179" s="330">
        <v>2337</v>
      </c>
      <c r="C2179" s="329">
        <v>2336.8000000000002</v>
      </c>
      <c r="D2179" s="329">
        <v>6</v>
      </c>
      <c r="E2179" s="176">
        <f t="shared" si="204"/>
        <v>80981275.199999943</v>
      </c>
      <c r="F2179" s="176">
        <f t="shared" si="205"/>
        <v>4966320</v>
      </c>
      <c r="G2179" s="177">
        <f t="shared" si="206"/>
        <v>988596.0000000596</v>
      </c>
      <c r="H2179" s="177">
        <f t="shared" si="207"/>
        <v>2699</v>
      </c>
      <c r="I2179" s="354">
        <f t="shared" ref="I2179:I2242" si="208">E2179/$E$2452</f>
        <v>0.98793951990496653</v>
      </c>
      <c r="J2179" s="354">
        <f t="shared" ref="J2179:J2242" si="209">F2179/$F$2452</f>
        <v>0.99945683443754185</v>
      </c>
    </row>
    <row r="2180" spans="1:10" x14ac:dyDescent="0.25">
      <c r="A2180" s="793"/>
      <c r="B2180" s="330">
        <v>2342</v>
      </c>
      <c r="C2180" s="329">
        <v>4683.8</v>
      </c>
      <c r="D2180" s="329">
        <v>18</v>
      </c>
      <c r="E2180" s="176">
        <f t="shared" si="204"/>
        <v>80985958.99999994</v>
      </c>
      <c r="F2180" s="176">
        <f t="shared" si="205"/>
        <v>4966338</v>
      </c>
      <c r="G2180" s="177">
        <f t="shared" si="206"/>
        <v>983912.20000006258</v>
      </c>
      <c r="H2180" s="177">
        <f t="shared" si="207"/>
        <v>2681</v>
      </c>
      <c r="I2180" s="354">
        <f t="shared" si="208"/>
        <v>0.98799666041197753</v>
      </c>
      <c r="J2180" s="354">
        <f t="shared" si="209"/>
        <v>0.99946045688293805</v>
      </c>
    </row>
    <row r="2181" spans="1:10" x14ac:dyDescent="0.25">
      <c r="A2181" s="793"/>
      <c r="B2181" s="330">
        <v>2343</v>
      </c>
      <c r="C2181" s="329">
        <v>2342.5</v>
      </c>
      <c r="D2181" s="329">
        <v>6</v>
      </c>
      <c r="E2181" s="176">
        <f t="shared" si="204"/>
        <v>80988301.49999994</v>
      </c>
      <c r="F2181" s="176">
        <f t="shared" si="205"/>
        <v>4966344</v>
      </c>
      <c r="G2181" s="177">
        <f t="shared" si="206"/>
        <v>981569.70000006258</v>
      </c>
      <c r="H2181" s="177">
        <f t="shared" si="207"/>
        <v>2675</v>
      </c>
      <c r="I2181" s="354">
        <f t="shared" si="208"/>
        <v>0.98802523798524566</v>
      </c>
      <c r="J2181" s="354">
        <f t="shared" si="209"/>
        <v>0.99946166436473682</v>
      </c>
    </row>
    <row r="2182" spans="1:10" x14ac:dyDescent="0.25">
      <c r="A2182" s="793"/>
      <c r="B2182" s="330">
        <v>2345</v>
      </c>
      <c r="C2182" s="329">
        <v>2344.8000000000002</v>
      </c>
      <c r="D2182" s="329">
        <v>6</v>
      </c>
      <c r="E2182" s="176">
        <f t="shared" si="204"/>
        <v>80990646.299999937</v>
      </c>
      <c r="F2182" s="176">
        <f t="shared" si="205"/>
        <v>4966350</v>
      </c>
      <c r="G2182" s="177">
        <f t="shared" si="206"/>
        <v>979224.90000006557</v>
      </c>
      <c r="H2182" s="177">
        <f t="shared" si="207"/>
        <v>2669</v>
      </c>
      <c r="I2182" s="354">
        <f t="shared" si="208"/>
        <v>0.98805384361760396</v>
      </c>
      <c r="J2182" s="354">
        <f t="shared" si="209"/>
        <v>0.99946287184653548</v>
      </c>
    </row>
    <row r="2183" spans="1:10" x14ac:dyDescent="0.25">
      <c r="A2183" s="793"/>
      <c r="B2183" s="330">
        <v>2347</v>
      </c>
      <c r="C2183" s="329">
        <v>2347.1</v>
      </c>
      <c r="D2183" s="329">
        <v>12</v>
      </c>
      <c r="E2183" s="176">
        <f t="shared" si="204"/>
        <v>80992993.399999931</v>
      </c>
      <c r="F2183" s="176">
        <f t="shared" si="205"/>
        <v>4966362</v>
      </c>
      <c r="G2183" s="177">
        <f t="shared" si="206"/>
        <v>976877.80000007153</v>
      </c>
      <c r="H2183" s="177">
        <f t="shared" si="207"/>
        <v>2657</v>
      </c>
      <c r="I2183" s="354">
        <f t="shared" si="208"/>
        <v>0.98808247730905219</v>
      </c>
      <c r="J2183" s="354">
        <f t="shared" si="209"/>
        <v>0.99946528681013291</v>
      </c>
    </row>
    <row r="2184" spans="1:10" x14ac:dyDescent="0.25">
      <c r="A2184" s="793"/>
      <c r="B2184" s="330">
        <v>2349</v>
      </c>
      <c r="C2184" s="329">
        <v>4697.5</v>
      </c>
      <c r="D2184" s="329">
        <v>18</v>
      </c>
      <c r="E2184" s="176">
        <f t="shared" si="204"/>
        <v>80997690.899999931</v>
      </c>
      <c r="F2184" s="176">
        <f t="shared" si="205"/>
        <v>4966380</v>
      </c>
      <c r="G2184" s="177">
        <f t="shared" si="206"/>
        <v>972180.30000007153</v>
      </c>
      <c r="H2184" s="177">
        <f t="shared" si="207"/>
        <v>2639</v>
      </c>
      <c r="I2184" s="354">
        <f t="shared" si="208"/>
        <v>0.98813978495064325</v>
      </c>
      <c r="J2184" s="354">
        <f t="shared" si="209"/>
        <v>0.99946890925552911</v>
      </c>
    </row>
    <row r="2185" spans="1:10" x14ac:dyDescent="0.25">
      <c r="A2185" s="793"/>
      <c r="B2185" s="330">
        <v>2353</v>
      </c>
      <c r="C2185" s="329">
        <v>2352.6</v>
      </c>
      <c r="D2185" s="329">
        <v>6</v>
      </c>
      <c r="E2185" s="176">
        <f t="shared" si="204"/>
        <v>81000043.499999925</v>
      </c>
      <c r="F2185" s="176">
        <f t="shared" si="205"/>
        <v>4966386</v>
      </c>
      <c r="G2185" s="177">
        <f t="shared" si="206"/>
        <v>969827.70000007749</v>
      </c>
      <c r="H2185" s="177">
        <f t="shared" si="207"/>
        <v>2633</v>
      </c>
      <c r="I2185" s="354">
        <f t="shared" si="208"/>
        <v>0.98816848573991567</v>
      </c>
      <c r="J2185" s="354">
        <f t="shared" si="209"/>
        <v>0.99947011673732788</v>
      </c>
    </row>
    <row r="2186" spans="1:10" x14ac:dyDescent="0.25">
      <c r="A2186" s="793"/>
      <c r="B2186" s="330">
        <v>2354</v>
      </c>
      <c r="C2186" s="329">
        <v>2354.1999999999998</v>
      </c>
      <c r="D2186" s="329">
        <v>6</v>
      </c>
      <c r="E2186" s="176">
        <f t="shared" si="204"/>
        <v>81002397.699999928</v>
      </c>
      <c r="F2186" s="176">
        <f t="shared" si="205"/>
        <v>4966392</v>
      </c>
      <c r="G2186" s="177">
        <f t="shared" si="206"/>
        <v>967473.50000007451</v>
      </c>
      <c r="H2186" s="177">
        <f t="shared" si="207"/>
        <v>2627</v>
      </c>
      <c r="I2186" s="354">
        <f t="shared" si="208"/>
        <v>0.9881972060485551</v>
      </c>
      <c r="J2186" s="354">
        <f t="shared" si="209"/>
        <v>0.99947132421912654</v>
      </c>
    </row>
    <row r="2187" spans="1:10" x14ac:dyDescent="0.25">
      <c r="A2187" s="793"/>
      <c r="B2187" s="330">
        <v>2358</v>
      </c>
      <c r="C2187" s="329">
        <v>2357.8000000000002</v>
      </c>
      <c r="D2187" s="329">
        <v>6</v>
      </c>
      <c r="E2187" s="176">
        <f t="shared" si="204"/>
        <v>81004755.499999925</v>
      </c>
      <c r="F2187" s="176">
        <f t="shared" si="205"/>
        <v>4966398</v>
      </c>
      <c r="G2187" s="177">
        <f t="shared" si="206"/>
        <v>965115.70000007749</v>
      </c>
      <c r="H2187" s="177">
        <f t="shared" si="207"/>
        <v>2621</v>
      </c>
      <c r="I2187" s="354">
        <f t="shared" si="208"/>
        <v>0.9882259702757703</v>
      </c>
      <c r="J2187" s="354">
        <f t="shared" si="209"/>
        <v>0.99947253170092532</v>
      </c>
    </row>
    <row r="2188" spans="1:10" x14ac:dyDescent="0.25">
      <c r="A2188" s="793"/>
      <c r="B2188" s="330">
        <v>2360</v>
      </c>
      <c r="C2188" s="329">
        <v>2359.9</v>
      </c>
      <c r="D2188" s="329">
        <v>12</v>
      </c>
      <c r="E2188" s="176">
        <f t="shared" si="204"/>
        <v>81007115.399999931</v>
      </c>
      <c r="F2188" s="176">
        <f t="shared" si="205"/>
        <v>4966410</v>
      </c>
      <c r="G2188" s="177">
        <f t="shared" si="206"/>
        <v>962755.80000007153</v>
      </c>
      <c r="H2188" s="177">
        <f t="shared" si="207"/>
        <v>2609</v>
      </c>
      <c r="I2188" s="354">
        <f t="shared" si="208"/>
        <v>0.98825476012215485</v>
      </c>
      <c r="J2188" s="354">
        <f t="shared" si="209"/>
        <v>0.99947494666452275</v>
      </c>
    </row>
    <row r="2189" spans="1:10" x14ac:dyDescent="0.25">
      <c r="A2189" s="793"/>
      <c r="B2189" s="330">
        <v>2361</v>
      </c>
      <c r="C2189" s="329">
        <v>4722.2000000000007</v>
      </c>
      <c r="D2189" s="329">
        <v>22</v>
      </c>
      <c r="E2189" s="176">
        <f t="shared" si="204"/>
        <v>81011837.599999934</v>
      </c>
      <c r="F2189" s="176">
        <f t="shared" si="205"/>
        <v>4966432</v>
      </c>
      <c r="G2189" s="177">
        <f t="shared" si="206"/>
        <v>958033.60000006855</v>
      </c>
      <c r="H2189" s="177">
        <f t="shared" si="207"/>
        <v>2587</v>
      </c>
      <c r="I2189" s="354">
        <f t="shared" si="208"/>
        <v>0.98831236909397424</v>
      </c>
      <c r="J2189" s="354">
        <f t="shared" si="209"/>
        <v>0.99947937409778465</v>
      </c>
    </row>
    <row r="2190" spans="1:10" x14ac:dyDescent="0.25">
      <c r="A2190" s="793"/>
      <c r="B2190" s="330">
        <v>2362</v>
      </c>
      <c r="C2190" s="329">
        <v>2361.5</v>
      </c>
      <c r="D2190" s="329">
        <v>6</v>
      </c>
      <c r="E2190" s="176">
        <f t="shared" si="204"/>
        <v>81014199.099999934</v>
      </c>
      <c r="F2190" s="176">
        <f t="shared" si="205"/>
        <v>4966438</v>
      </c>
      <c r="G2190" s="177">
        <f t="shared" si="206"/>
        <v>955672.10000006855</v>
      </c>
      <c r="H2190" s="177">
        <f t="shared" si="207"/>
        <v>2581</v>
      </c>
      <c r="I2190" s="354">
        <f t="shared" si="208"/>
        <v>0.98834117845972569</v>
      </c>
      <c r="J2190" s="354">
        <f t="shared" si="209"/>
        <v>0.99948058157958342</v>
      </c>
    </row>
    <row r="2191" spans="1:10" x14ac:dyDescent="0.25">
      <c r="A2191" s="793"/>
      <c r="B2191" s="330">
        <v>2365</v>
      </c>
      <c r="C2191" s="329">
        <v>2364.8000000000002</v>
      </c>
      <c r="D2191" s="329">
        <v>6</v>
      </c>
      <c r="E2191" s="176">
        <f t="shared" si="204"/>
        <v>81016563.899999931</v>
      </c>
      <c r="F2191" s="176">
        <f t="shared" si="205"/>
        <v>4966444</v>
      </c>
      <c r="G2191" s="177">
        <f t="shared" si="206"/>
        <v>953307.30000007153</v>
      </c>
      <c r="H2191" s="177">
        <f t="shared" si="207"/>
        <v>2575</v>
      </c>
      <c r="I2191" s="354">
        <f t="shared" si="208"/>
        <v>0.98837002808417163</v>
      </c>
      <c r="J2191" s="354">
        <f t="shared" si="209"/>
        <v>0.99948178906138219</v>
      </c>
    </row>
    <row r="2192" spans="1:10" x14ac:dyDescent="0.25">
      <c r="A2192" s="793"/>
      <c r="B2192" s="330">
        <v>2366</v>
      </c>
      <c r="C2192" s="329">
        <v>2366.3000000000002</v>
      </c>
      <c r="D2192" s="329">
        <v>9</v>
      </c>
      <c r="E2192" s="176">
        <f t="shared" si="204"/>
        <v>81018930.199999928</v>
      </c>
      <c r="F2192" s="176">
        <f t="shared" si="205"/>
        <v>4966453</v>
      </c>
      <c r="G2192" s="177">
        <f t="shared" si="206"/>
        <v>950941.00000007451</v>
      </c>
      <c r="H2192" s="177">
        <f t="shared" si="207"/>
        <v>2566</v>
      </c>
      <c r="I2192" s="354">
        <f t="shared" si="208"/>
        <v>0.988398896008024</v>
      </c>
      <c r="J2192" s="354">
        <f t="shared" si="209"/>
        <v>0.99948360028408023</v>
      </c>
    </row>
    <row r="2193" spans="1:10" x14ac:dyDescent="0.25">
      <c r="A2193" s="793"/>
      <c r="B2193" s="330">
        <v>2373</v>
      </c>
      <c r="C2193" s="329">
        <v>2373.3000000000002</v>
      </c>
      <c r="D2193" s="329">
        <v>6</v>
      </c>
      <c r="E2193" s="176">
        <f t="shared" si="204"/>
        <v>81021303.499999925</v>
      </c>
      <c r="F2193" s="176">
        <f t="shared" si="205"/>
        <v>4966459</v>
      </c>
      <c r="G2193" s="177">
        <f t="shared" si="206"/>
        <v>948567.70000007749</v>
      </c>
      <c r="H2193" s="177">
        <f t="shared" si="207"/>
        <v>2560</v>
      </c>
      <c r="I2193" s="354">
        <f t="shared" si="208"/>
        <v>0.98842784932910721</v>
      </c>
      <c r="J2193" s="354">
        <f t="shared" si="209"/>
        <v>0.99948480776587889</v>
      </c>
    </row>
    <row r="2194" spans="1:10" x14ac:dyDescent="0.25">
      <c r="A2194" s="793"/>
      <c r="B2194" s="330">
        <v>2376</v>
      </c>
      <c r="C2194" s="329">
        <v>2375.6999999999998</v>
      </c>
      <c r="D2194" s="329">
        <v>17</v>
      </c>
      <c r="E2194" s="176">
        <f t="shared" si="204"/>
        <v>81023679.199999928</v>
      </c>
      <c r="F2194" s="176">
        <f t="shared" si="205"/>
        <v>4966476</v>
      </c>
      <c r="G2194" s="177">
        <f t="shared" si="206"/>
        <v>946192.00000007451</v>
      </c>
      <c r="H2194" s="177">
        <f t="shared" si="207"/>
        <v>2543</v>
      </c>
      <c r="I2194" s="354">
        <f t="shared" si="208"/>
        <v>0.98845683192924094</v>
      </c>
      <c r="J2194" s="354">
        <f t="shared" si="209"/>
        <v>0.99948822896430867</v>
      </c>
    </row>
    <row r="2195" spans="1:10" x14ac:dyDescent="0.25">
      <c r="A2195" s="793"/>
      <c r="B2195" s="330">
        <v>2385</v>
      </c>
      <c r="C2195" s="329">
        <v>2385</v>
      </c>
      <c r="D2195" s="329">
        <v>12</v>
      </c>
      <c r="E2195" s="176">
        <f t="shared" si="204"/>
        <v>81026064.199999928</v>
      </c>
      <c r="F2195" s="176">
        <f t="shared" si="205"/>
        <v>4966488</v>
      </c>
      <c r="G2195" s="177">
        <f t="shared" si="206"/>
        <v>943807.00000007451</v>
      </c>
      <c r="H2195" s="177">
        <f t="shared" si="207"/>
        <v>2531</v>
      </c>
      <c r="I2195" s="354">
        <f t="shared" si="208"/>
        <v>0.98848592798569535</v>
      </c>
      <c r="J2195" s="354">
        <f t="shared" si="209"/>
        <v>0.9994906439279061</v>
      </c>
    </row>
    <row r="2196" spans="1:10" x14ac:dyDescent="0.25">
      <c r="A2196" s="793"/>
      <c r="B2196" s="330">
        <v>2390</v>
      </c>
      <c r="C2196" s="329">
        <v>2389.8000000000002</v>
      </c>
      <c r="D2196" s="329">
        <v>6</v>
      </c>
      <c r="E2196" s="176">
        <f t="shared" si="204"/>
        <v>81028453.999999925</v>
      </c>
      <c r="F2196" s="176">
        <f t="shared" si="205"/>
        <v>4966494</v>
      </c>
      <c r="G2196" s="177">
        <f t="shared" si="206"/>
        <v>941417.20000007749</v>
      </c>
      <c r="H2196" s="177">
        <f t="shared" si="207"/>
        <v>2525</v>
      </c>
      <c r="I2196" s="354">
        <f t="shared" si="208"/>
        <v>0.98851508260025089</v>
      </c>
      <c r="J2196" s="354">
        <f t="shared" si="209"/>
        <v>0.99949185140970487</v>
      </c>
    </row>
    <row r="2197" spans="1:10" x14ac:dyDescent="0.25">
      <c r="A2197" s="793"/>
      <c r="B2197" s="330">
        <v>2391</v>
      </c>
      <c r="C2197" s="329">
        <v>2390.6</v>
      </c>
      <c r="D2197" s="329">
        <v>12</v>
      </c>
      <c r="E2197" s="176">
        <f t="shared" si="204"/>
        <v>81030844.59999992</v>
      </c>
      <c r="F2197" s="176">
        <f t="shared" si="205"/>
        <v>4966506</v>
      </c>
      <c r="G2197" s="177">
        <f t="shared" si="206"/>
        <v>939026.60000008345</v>
      </c>
      <c r="H2197" s="177">
        <f t="shared" si="207"/>
        <v>2513</v>
      </c>
      <c r="I2197" s="354">
        <f t="shared" si="208"/>
        <v>0.98854424697448973</v>
      </c>
      <c r="J2197" s="354">
        <f t="shared" si="209"/>
        <v>0.9994942663733023</v>
      </c>
    </row>
    <row r="2198" spans="1:10" x14ac:dyDescent="0.25">
      <c r="A2198" s="793"/>
      <c r="B2198" s="330">
        <v>2394</v>
      </c>
      <c r="C2198" s="329">
        <v>2393.5</v>
      </c>
      <c r="D2198" s="329">
        <v>12</v>
      </c>
      <c r="E2198" s="176">
        <f t="shared" si="204"/>
        <v>81033238.09999992</v>
      </c>
      <c r="F2198" s="176">
        <f t="shared" si="205"/>
        <v>4966518</v>
      </c>
      <c r="G2198" s="177">
        <f t="shared" si="206"/>
        <v>936633.10000008345</v>
      </c>
      <c r="H2198" s="177">
        <f t="shared" si="207"/>
        <v>2501</v>
      </c>
      <c r="I2198" s="354">
        <f t="shared" si="208"/>
        <v>0.98857344672758152</v>
      </c>
      <c r="J2198" s="354">
        <f t="shared" si="209"/>
        <v>0.99949668133689973</v>
      </c>
    </row>
    <row r="2199" spans="1:10" x14ac:dyDescent="0.25">
      <c r="A2199" s="793"/>
      <c r="B2199" s="330">
        <v>2398</v>
      </c>
      <c r="C2199" s="329">
        <v>2398.3000000000002</v>
      </c>
      <c r="D2199" s="329">
        <v>12</v>
      </c>
      <c r="E2199" s="176">
        <f t="shared" si="204"/>
        <v>81035636.399999917</v>
      </c>
      <c r="F2199" s="176">
        <f t="shared" si="205"/>
        <v>4966530</v>
      </c>
      <c r="G2199" s="177">
        <f t="shared" si="206"/>
        <v>934234.80000008643</v>
      </c>
      <c r="H2199" s="177">
        <f t="shared" si="207"/>
        <v>2489</v>
      </c>
      <c r="I2199" s="354">
        <f t="shared" si="208"/>
        <v>0.98860270503877423</v>
      </c>
      <c r="J2199" s="354">
        <f t="shared" si="209"/>
        <v>0.99949909630049716</v>
      </c>
    </row>
    <row r="2200" spans="1:10" x14ac:dyDescent="0.25">
      <c r="A2200" s="793"/>
      <c r="B2200" s="330">
        <v>2403</v>
      </c>
      <c r="C2200" s="329">
        <v>2402.8000000000002</v>
      </c>
      <c r="D2200" s="329">
        <v>10</v>
      </c>
      <c r="E2200" s="176">
        <f t="shared" si="204"/>
        <v>81038039.199999914</v>
      </c>
      <c r="F2200" s="176">
        <f t="shared" si="205"/>
        <v>4966540</v>
      </c>
      <c r="G2200" s="177">
        <f t="shared" si="206"/>
        <v>931832.00000008941</v>
      </c>
      <c r="H2200" s="177">
        <f t="shared" si="207"/>
        <v>2479</v>
      </c>
      <c r="I2200" s="354">
        <f t="shared" si="208"/>
        <v>0.98863201824818669</v>
      </c>
      <c r="J2200" s="354">
        <f t="shared" si="209"/>
        <v>0.99950110877016163</v>
      </c>
    </row>
    <row r="2201" spans="1:10" x14ac:dyDescent="0.25">
      <c r="A2201" s="793"/>
      <c r="B2201" s="330">
        <v>2409</v>
      </c>
      <c r="C2201" s="329">
        <v>2409.3000000000002</v>
      </c>
      <c r="D2201" s="329">
        <v>12</v>
      </c>
      <c r="E2201" s="176">
        <f t="shared" ref="E2201:E2264" si="210">E2200+C2201</f>
        <v>81040448.499999911</v>
      </c>
      <c r="F2201" s="176">
        <f t="shared" ref="F2201:F2264" si="211">F2200+D2201</f>
        <v>4966552</v>
      </c>
      <c r="G2201" s="177">
        <f t="shared" ref="G2201:G2264" si="212">$E$2452-E2201</f>
        <v>929422.70000009239</v>
      </c>
      <c r="H2201" s="177">
        <f t="shared" ref="H2201:H2264" si="213">$F$2452-F2201</f>
        <v>2467</v>
      </c>
      <c r="I2201" s="354">
        <f t="shared" si="208"/>
        <v>0.98866141075502756</v>
      </c>
      <c r="J2201" s="354">
        <f t="shared" si="209"/>
        <v>0.99950352373375917</v>
      </c>
    </row>
    <row r="2202" spans="1:10" x14ac:dyDescent="0.25">
      <c r="A2202" s="793"/>
      <c r="B2202" s="330">
        <v>2412</v>
      </c>
      <c r="C2202" s="329">
        <v>2411.8000000000002</v>
      </c>
      <c r="D2202" s="329">
        <v>12</v>
      </c>
      <c r="E2202" s="176">
        <f t="shared" si="210"/>
        <v>81042860.299999908</v>
      </c>
      <c r="F2202" s="176">
        <f t="shared" si="211"/>
        <v>4966564</v>
      </c>
      <c r="G2202" s="177">
        <f t="shared" si="212"/>
        <v>927010.90000009537</v>
      </c>
      <c r="H2202" s="177">
        <f t="shared" si="213"/>
        <v>2455</v>
      </c>
      <c r="I2202" s="354">
        <f t="shared" si="208"/>
        <v>0.98869083376087952</v>
      </c>
      <c r="J2202" s="354">
        <f t="shared" si="209"/>
        <v>0.9995059386973566</v>
      </c>
    </row>
    <row r="2203" spans="1:10" x14ac:dyDescent="0.25">
      <c r="A2203" s="793"/>
      <c r="B2203" s="330">
        <v>2413</v>
      </c>
      <c r="C2203" s="329">
        <v>2412.5</v>
      </c>
      <c r="D2203" s="329">
        <v>6</v>
      </c>
      <c r="E2203" s="176">
        <f t="shared" si="210"/>
        <v>81045272.799999908</v>
      </c>
      <c r="F2203" s="176">
        <f t="shared" si="211"/>
        <v>4966570</v>
      </c>
      <c r="G2203" s="177">
        <f t="shared" si="212"/>
        <v>924598.40000009537</v>
      </c>
      <c r="H2203" s="177">
        <f t="shared" si="213"/>
        <v>2449</v>
      </c>
      <c r="I2203" s="354">
        <f t="shared" si="208"/>
        <v>0.98872026530645452</v>
      </c>
      <c r="J2203" s="354">
        <f t="shared" si="209"/>
        <v>0.99950714617915526</v>
      </c>
    </row>
    <row r="2204" spans="1:10" x14ac:dyDescent="0.25">
      <c r="A2204" s="793"/>
      <c r="B2204" s="330">
        <v>2414</v>
      </c>
      <c r="C2204" s="329">
        <v>2413.5</v>
      </c>
      <c r="D2204" s="329">
        <v>6</v>
      </c>
      <c r="E2204" s="176">
        <f t="shared" si="210"/>
        <v>81047686.299999908</v>
      </c>
      <c r="F2204" s="176">
        <f t="shared" si="211"/>
        <v>4966576</v>
      </c>
      <c r="G2204" s="177">
        <f t="shared" si="212"/>
        <v>922184.90000009537</v>
      </c>
      <c r="H2204" s="177">
        <f t="shared" si="213"/>
        <v>2443</v>
      </c>
      <c r="I2204" s="354">
        <f t="shared" si="208"/>
        <v>0.98874970905163395</v>
      </c>
      <c r="J2204" s="354">
        <f t="shared" si="209"/>
        <v>0.99950835366095403</v>
      </c>
    </row>
    <row r="2205" spans="1:10" x14ac:dyDescent="0.25">
      <c r="A2205" s="793"/>
      <c r="B2205" s="330">
        <v>2415</v>
      </c>
      <c r="C2205" s="329">
        <v>2414.8000000000002</v>
      </c>
      <c r="D2205" s="329">
        <v>6</v>
      </c>
      <c r="E2205" s="176">
        <f t="shared" si="210"/>
        <v>81050101.099999905</v>
      </c>
      <c r="F2205" s="176">
        <f t="shared" si="211"/>
        <v>4966582</v>
      </c>
      <c r="G2205" s="177">
        <f t="shared" si="212"/>
        <v>919770.10000009835</v>
      </c>
      <c r="H2205" s="177">
        <f t="shared" si="213"/>
        <v>2437</v>
      </c>
      <c r="I2205" s="354">
        <f t="shared" si="208"/>
        <v>0.988779168656299</v>
      </c>
      <c r="J2205" s="354">
        <f t="shared" si="209"/>
        <v>0.99950956114275269</v>
      </c>
    </row>
    <row r="2206" spans="1:10" x14ac:dyDescent="0.25">
      <c r="A2206" s="793"/>
      <c r="B2206" s="330">
        <v>2417</v>
      </c>
      <c r="C2206" s="329">
        <v>2416.6999999999998</v>
      </c>
      <c r="D2206" s="329">
        <v>7</v>
      </c>
      <c r="E2206" s="176">
        <f t="shared" si="210"/>
        <v>81052517.799999908</v>
      </c>
      <c r="F2206" s="176">
        <f t="shared" si="211"/>
        <v>4966589</v>
      </c>
      <c r="G2206" s="177">
        <f t="shared" si="212"/>
        <v>917353.40000009537</v>
      </c>
      <c r="H2206" s="177">
        <f t="shared" si="213"/>
        <v>2430</v>
      </c>
      <c r="I2206" s="354">
        <f t="shared" si="208"/>
        <v>0.98880865144021235</v>
      </c>
      <c r="J2206" s="354">
        <f t="shared" si="209"/>
        <v>0.99951096987151788</v>
      </c>
    </row>
    <row r="2207" spans="1:10" x14ac:dyDescent="0.25">
      <c r="A2207" s="793"/>
      <c r="B2207" s="330">
        <v>2418</v>
      </c>
      <c r="C2207" s="329">
        <v>2417.9</v>
      </c>
      <c r="D2207" s="329">
        <v>6</v>
      </c>
      <c r="E2207" s="176">
        <f t="shared" si="210"/>
        <v>81054935.699999914</v>
      </c>
      <c r="F2207" s="176">
        <f t="shared" si="211"/>
        <v>4966595</v>
      </c>
      <c r="G2207" s="177">
        <f t="shared" si="212"/>
        <v>914935.50000008941</v>
      </c>
      <c r="H2207" s="177">
        <f t="shared" si="213"/>
        <v>2424</v>
      </c>
      <c r="I2207" s="354">
        <f t="shared" si="208"/>
        <v>0.98883814886365118</v>
      </c>
      <c r="J2207" s="354">
        <f t="shared" si="209"/>
        <v>0.99951217735331666</v>
      </c>
    </row>
    <row r="2208" spans="1:10" x14ac:dyDescent="0.25">
      <c r="A2208" s="793"/>
      <c r="B2208" s="330">
        <v>2420</v>
      </c>
      <c r="C2208" s="329">
        <v>2420.4</v>
      </c>
      <c r="D2208" s="329">
        <v>12</v>
      </c>
      <c r="E2208" s="176">
        <f t="shared" si="210"/>
        <v>81057356.09999992</v>
      </c>
      <c r="F2208" s="176">
        <f t="shared" si="211"/>
        <v>4966607</v>
      </c>
      <c r="G2208" s="177">
        <f t="shared" si="212"/>
        <v>912515.10000008345</v>
      </c>
      <c r="H2208" s="177">
        <f t="shared" si="213"/>
        <v>2412</v>
      </c>
      <c r="I2208" s="354">
        <f t="shared" si="208"/>
        <v>0.98886767678610088</v>
      </c>
      <c r="J2208" s="354">
        <f t="shared" si="209"/>
        <v>0.99951459231691409</v>
      </c>
    </row>
    <row r="2209" spans="1:10" x14ac:dyDescent="0.25">
      <c r="A2209" s="793"/>
      <c r="B2209" s="330">
        <v>2422</v>
      </c>
      <c r="C2209" s="329">
        <v>2422.1999999999998</v>
      </c>
      <c r="D2209" s="329">
        <v>12</v>
      </c>
      <c r="E2209" s="176">
        <f t="shared" si="210"/>
        <v>81059778.299999923</v>
      </c>
      <c r="F2209" s="176">
        <f t="shared" si="211"/>
        <v>4966619</v>
      </c>
      <c r="G2209" s="177">
        <f t="shared" si="212"/>
        <v>910092.90000008047</v>
      </c>
      <c r="H2209" s="177">
        <f t="shared" si="213"/>
        <v>2400</v>
      </c>
      <c r="I2209" s="354">
        <f t="shared" si="208"/>
        <v>0.98889722666783841</v>
      </c>
      <c r="J2209" s="354">
        <f t="shared" si="209"/>
        <v>0.99951700728051152</v>
      </c>
    </row>
    <row r="2210" spans="1:10" x14ac:dyDescent="0.25">
      <c r="A2210" s="793"/>
      <c r="B2210" s="330">
        <v>2424</v>
      </c>
      <c r="C2210" s="329">
        <v>4848.1000000000004</v>
      </c>
      <c r="D2210" s="329">
        <v>12</v>
      </c>
      <c r="E2210" s="176">
        <f t="shared" si="210"/>
        <v>81064626.399999917</v>
      </c>
      <c r="F2210" s="176">
        <f t="shared" si="211"/>
        <v>4966631</v>
      </c>
      <c r="G2210" s="177">
        <f t="shared" si="212"/>
        <v>905244.80000008643</v>
      </c>
      <c r="H2210" s="177">
        <f t="shared" si="213"/>
        <v>2388</v>
      </c>
      <c r="I2210" s="354">
        <f t="shared" si="208"/>
        <v>0.98895637156984961</v>
      </c>
      <c r="J2210" s="354">
        <f t="shared" si="209"/>
        <v>0.99951942224410895</v>
      </c>
    </row>
    <row r="2211" spans="1:10" x14ac:dyDescent="0.25">
      <c r="A2211" s="793"/>
      <c r="B2211" s="330">
        <v>2429</v>
      </c>
      <c r="C2211" s="329">
        <v>4857.8999999999996</v>
      </c>
      <c r="D2211" s="329">
        <v>15</v>
      </c>
      <c r="E2211" s="176">
        <f t="shared" si="210"/>
        <v>81069484.299999923</v>
      </c>
      <c r="F2211" s="176">
        <f t="shared" si="211"/>
        <v>4966646</v>
      </c>
      <c r="G2211" s="177">
        <f t="shared" si="212"/>
        <v>900386.90000008047</v>
      </c>
      <c r="H2211" s="177">
        <f t="shared" si="213"/>
        <v>2373</v>
      </c>
      <c r="I2211" s="354">
        <f t="shared" si="208"/>
        <v>0.98901563602798392</v>
      </c>
      <c r="J2211" s="354">
        <f t="shared" si="209"/>
        <v>0.99952244094860576</v>
      </c>
    </row>
    <row r="2212" spans="1:10" x14ac:dyDescent="0.25">
      <c r="A2212" s="793"/>
      <c r="B2212" s="330">
        <v>2430</v>
      </c>
      <c r="C2212" s="329">
        <v>4859.2</v>
      </c>
      <c r="D2212" s="329">
        <v>12</v>
      </c>
      <c r="E2212" s="176">
        <f t="shared" si="210"/>
        <v>81074343.499999925</v>
      </c>
      <c r="F2212" s="176">
        <f t="shared" si="211"/>
        <v>4966658</v>
      </c>
      <c r="G2212" s="177">
        <f t="shared" si="212"/>
        <v>895527.70000007749</v>
      </c>
      <c r="H2212" s="177">
        <f t="shared" si="213"/>
        <v>2361</v>
      </c>
      <c r="I2212" s="354">
        <f t="shared" si="208"/>
        <v>0.98907491634560385</v>
      </c>
      <c r="J2212" s="354">
        <f t="shared" si="209"/>
        <v>0.99952485591220319</v>
      </c>
    </row>
    <row r="2213" spans="1:10" x14ac:dyDescent="0.25">
      <c r="A2213" s="793"/>
      <c r="B2213" s="330">
        <v>2433</v>
      </c>
      <c r="C2213" s="329">
        <v>2432.8000000000002</v>
      </c>
      <c r="D2213" s="329">
        <v>12</v>
      </c>
      <c r="E2213" s="176">
        <f t="shared" si="210"/>
        <v>81076776.299999923</v>
      </c>
      <c r="F2213" s="176">
        <f t="shared" si="211"/>
        <v>4966670</v>
      </c>
      <c r="G2213" s="177">
        <f t="shared" si="212"/>
        <v>893094.90000008047</v>
      </c>
      <c r="H2213" s="177">
        <f t="shared" si="213"/>
        <v>2349</v>
      </c>
      <c r="I2213" s="354">
        <f t="shared" si="208"/>
        <v>0.98910459554314778</v>
      </c>
      <c r="J2213" s="354">
        <f t="shared" si="209"/>
        <v>0.99952727087580062</v>
      </c>
    </row>
    <row r="2214" spans="1:10" x14ac:dyDescent="0.25">
      <c r="A2214" s="793"/>
      <c r="B2214" s="330">
        <v>2434</v>
      </c>
      <c r="C2214" s="329">
        <v>2434.4</v>
      </c>
      <c r="D2214" s="329">
        <v>12</v>
      </c>
      <c r="E2214" s="176">
        <f t="shared" si="210"/>
        <v>81079210.699999928</v>
      </c>
      <c r="F2214" s="176">
        <f t="shared" si="211"/>
        <v>4966682</v>
      </c>
      <c r="G2214" s="177">
        <f t="shared" si="212"/>
        <v>890660.50000007451</v>
      </c>
      <c r="H2214" s="177">
        <f t="shared" si="213"/>
        <v>2337</v>
      </c>
      <c r="I2214" s="354">
        <f t="shared" si="208"/>
        <v>0.98913429426005883</v>
      </c>
      <c r="J2214" s="354">
        <f t="shared" si="209"/>
        <v>0.99952968583939805</v>
      </c>
    </row>
    <row r="2215" spans="1:10" x14ac:dyDescent="0.25">
      <c r="A2215" s="793"/>
      <c r="B2215" s="330">
        <v>2436</v>
      </c>
      <c r="C2215" s="329">
        <v>2436.1999999999998</v>
      </c>
      <c r="D2215" s="329">
        <v>6</v>
      </c>
      <c r="E2215" s="176">
        <f t="shared" si="210"/>
        <v>81081646.899999931</v>
      </c>
      <c r="F2215" s="176">
        <f t="shared" si="211"/>
        <v>4966688</v>
      </c>
      <c r="G2215" s="177">
        <f t="shared" si="212"/>
        <v>888224.30000007153</v>
      </c>
      <c r="H2215" s="177">
        <f t="shared" si="213"/>
        <v>2331</v>
      </c>
      <c r="I2215" s="354">
        <f t="shared" si="208"/>
        <v>0.98916401493625783</v>
      </c>
      <c r="J2215" s="354">
        <f t="shared" si="209"/>
        <v>0.99953089332119682</v>
      </c>
    </row>
    <row r="2216" spans="1:10" x14ac:dyDescent="0.25">
      <c r="A2216" s="793"/>
      <c r="B2216" s="330">
        <v>2438</v>
      </c>
      <c r="C2216" s="329">
        <v>7314.2000000000007</v>
      </c>
      <c r="D2216" s="329">
        <v>24</v>
      </c>
      <c r="E2216" s="176">
        <f t="shared" si="210"/>
        <v>81088961.099999934</v>
      </c>
      <c r="F2216" s="176">
        <f t="shared" si="211"/>
        <v>4966712</v>
      </c>
      <c r="G2216" s="177">
        <f t="shared" si="212"/>
        <v>880910.10000006855</v>
      </c>
      <c r="H2216" s="177">
        <f t="shared" si="213"/>
        <v>2307</v>
      </c>
      <c r="I2216" s="354">
        <f t="shared" si="208"/>
        <v>0.98925324528263903</v>
      </c>
      <c r="J2216" s="354">
        <f t="shared" si="209"/>
        <v>0.99953572324839168</v>
      </c>
    </row>
    <row r="2217" spans="1:10" x14ac:dyDescent="0.25">
      <c r="A2217" s="793"/>
      <c r="B2217" s="330">
        <v>2439</v>
      </c>
      <c r="C2217" s="329">
        <v>2438.8000000000002</v>
      </c>
      <c r="D2217" s="329">
        <v>4</v>
      </c>
      <c r="E2217" s="176">
        <f t="shared" si="210"/>
        <v>81091399.899999931</v>
      </c>
      <c r="F2217" s="176">
        <f t="shared" si="211"/>
        <v>4966716</v>
      </c>
      <c r="G2217" s="177">
        <f t="shared" si="212"/>
        <v>878471.30000007153</v>
      </c>
      <c r="H2217" s="177">
        <f t="shared" si="213"/>
        <v>2303</v>
      </c>
      <c r="I2217" s="354">
        <f t="shared" si="208"/>
        <v>0.98928299767780936</v>
      </c>
      <c r="J2217" s="354">
        <f t="shared" si="209"/>
        <v>0.99953652823625749</v>
      </c>
    </row>
    <row r="2218" spans="1:10" x14ac:dyDescent="0.25">
      <c r="A2218" s="793"/>
      <c r="B2218" s="330">
        <v>2440</v>
      </c>
      <c r="C2218" s="329">
        <v>2440.4</v>
      </c>
      <c r="D2218" s="329">
        <v>12</v>
      </c>
      <c r="E2218" s="176">
        <f t="shared" si="210"/>
        <v>81093840.299999937</v>
      </c>
      <c r="F2218" s="176">
        <f t="shared" si="211"/>
        <v>4966728</v>
      </c>
      <c r="G2218" s="177">
        <f t="shared" si="212"/>
        <v>876030.90000006557</v>
      </c>
      <c r="H2218" s="177">
        <f t="shared" si="213"/>
        <v>2291</v>
      </c>
      <c r="I2218" s="354">
        <f t="shared" si="208"/>
        <v>0.98931276959234671</v>
      </c>
      <c r="J2218" s="354">
        <f t="shared" si="209"/>
        <v>0.99953894319985492</v>
      </c>
    </row>
    <row r="2219" spans="1:10" x14ac:dyDescent="0.25">
      <c r="A2219" s="793"/>
      <c r="B2219" s="330">
        <v>2442</v>
      </c>
      <c r="C2219" s="329">
        <v>4883.2</v>
      </c>
      <c r="D2219" s="329">
        <v>17</v>
      </c>
      <c r="E2219" s="176">
        <f t="shared" si="210"/>
        <v>81098723.49999994</v>
      </c>
      <c r="F2219" s="176">
        <f t="shared" si="211"/>
        <v>4966745</v>
      </c>
      <c r="G2219" s="177">
        <f t="shared" si="212"/>
        <v>871147.70000006258</v>
      </c>
      <c r="H2219" s="177">
        <f t="shared" si="213"/>
        <v>2274</v>
      </c>
      <c r="I2219" s="354">
        <f t="shared" si="208"/>
        <v>0.98937234270047181</v>
      </c>
      <c r="J2219" s="354">
        <f t="shared" si="209"/>
        <v>0.9995423643982847</v>
      </c>
    </row>
    <row r="2220" spans="1:10" x14ac:dyDescent="0.25">
      <c r="A2220" s="793"/>
      <c r="B2220" s="330">
        <v>2445</v>
      </c>
      <c r="C2220" s="329">
        <v>2444.8000000000002</v>
      </c>
      <c r="D2220" s="329">
        <v>12</v>
      </c>
      <c r="E2220" s="176">
        <f t="shared" si="210"/>
        <v>81101168.299999937</v>
      </c>
      <c r="F2220" s="176">
        <f t="shared" si="211"/>
        <v>4966757</v>
      </c>
      <c r="G2220" s="177">
        <f t="shared" si="212"/>
        <v>868702.90000006557</v>
      </c>
      <c r="H2220" s="177">
        <f t="shared" si="213"/>
        <v>2262</v>
      </c>
      <c r="I2220" s="354">
        <f t="shared" si="208"/>
        <v>0.98940216829326844</v>
      </c>
      <c r="J2220" s="354">
        <f t="shared" si="209"/>
        <v>0.99954477936188213</v>
      </c>
    </row>
    <row r="2221" spans="1:10" x14ac:dyDescent="0.25">
      <c r="A2221" s="793"/>
      <c r="B2221" s="330">
        <v>2449</v>
      </c>
      <c r="C2221" s="329">
        <v>2448.6</v>
      </c>
      <c r="D2221" s="329">
        <v>12</v>
      </c>
      <c r="E2221" s="176">
        <f t="shared" si="210"/>
        <v>81103616.899999931</v>
      </c>
      <c r="F2221" s="176">
        <f t="shared" si="211"/>
        <v>4966769</v>
      </c>
      <c r="G2221" s="177">
        <f t="shared" si="212"/>
        <v>866254.30000007153</v>
      </c>
      <c r="H2221" s="177">
        <f t="shared" si="213"/>
        <v>2250</v>
      </c>
      <c r="I2221" s="354">
        <f t="shared" si="208"/>
        <v>0.98943204024456155</v>
      </c>
      <c r="J2221" s="354">
        <f t="shared" si="209"/>
        <v>0.99954719432547956</v>
      </c>
    </row>
    <row r="2222" spans="1:10" x14ac:dyDescent="0.25">
      <c r="A2222" s="793"/>
      <c r="B2222" s="330">
        <v>2450</v>
      </c>
      <c r="C2222" s="329">
        <v>2450.4</v>
      </c>
      <c r="D2222" s="329">
        <v>4</v>
      </c>
      <c r="E2222" s="176">
        <f t="shared" si="210"/>
        <v>81106067.299999937</v>
      </c>
      <c r="F2222" s="176">
        <f t="shared" si="211"/>
        <v>4966773</v>
      </c>
      <c r="G2222" s="177">
        <f t="shared" si="212"/>
        <v>863803.90000006557</v>
      </c>
      <c r="H2222" s="177">
        <f t="shared" si="213"/>
        <v>2246</v>
      </c>
      <c r="I2222" s="354">
        <f t="shared" si="208"/>
        <v>0.98946193415514283</v>
      </c>
      <c r="J2222" s="354">
        <f t="shared" si="209"/>
        <v>0.99954799931334537</v>
      </c>
    </row>
    <row r="2223" spans="1:10" x14ac:dyDescent="0.25">
      <c r="A2223" s="793"/>
      <c r="B2223" s="330">
        <v>2452</v>
      </c>
      <c r="C2223" s="329">
        <v>2451.6999999999998</v>
      </c>
      <c r="D2223" s="329">
        <v>6</v>
      </c>
      <c r="E2223" s="176">
        <f t="shared" si="210"/>
        <v>81108518.99999994</v>
      </c>
      <c r="F2223" s="176">
        <f t="shared" si="211"/>
        <v>4966779</v>
      </c>
      <c r="G2223" s="177">
        <f t="shared" si="212"/>
        <v>861352.20000006258</v>
      </c>
      <c r="H2223" s="177">
        <f t="shared" si="213"/>
        <v>2240</v>
      </c>
      <c r="I2223" s="354">
        <f t="shared" si="208"/>
        <v>0.98949184392520961</v>
      </c>
      <c r="J2223" s="354">
        <f t="shared" si="209"/>
        <v>0.99954920679514403</v>
      </c>
    </row>
    <row r="2224" spans="1:10" x14ac:dyDescent="0.25">
      <c r="A2224" s="793"/>
      <c r="B2224" s="330">
        <v>2454</v>
      </c>
      <c r="C2224" s="329">
        <v>2453.8000000000002</v>
      </c>
      <c r="D2224" s="329">
        <v>6</v>
      </c>
      <c r="E2224" s="176">
        <f t="shared" si="210"/>
        <v>81110972.799999937</v>
      </c>
      <c r="F2224" s="176">
        <f t="shared" si="211"/>
        <v>4966785</v>
      </c>
      <c r="G2224" s="177">
        <f t="shared" si="212"/>
        <v>858898.40000006557</v>
      </c>
      <c r="H2224" s="177">
        <f t="shared" si="213"/>
        <v>2234</v>
      </c>
      <c r="I2224" s="354">
        <f t="shared" si="208"/>
        <v>0.98952177931444563</v>
      </c>
      <c r="J2224" s="354">
        <f t="shared" si="209"/>
        <v>0.9995504142769428</v>
      </c>
    </row>
    <row r="2225" spans="1:10" x14ac:dyDescent="0.25">
      <c r="A2225" s="793"/>
      <c r="B2225" s="330">
        <v>2455</v>
      </c>
      <c r="C2225" s="329">
        <v>2454.6999999999998</v>
      </c>
      <c r="D2225" s="329">
        <v>12</v>
      </c>
      <c r="E2225" s="176">
        <f t="shared" si="210"/>
        <v>81113427.49999994</v>
      </c>
      <c r="F2225" s="176">
        <f t="shared" si="211"/>
        <v>4966797</v>
      </c>
      <c r="G2225" s="177">
        <f t="shared" si="212"/>
        <v>856443.70000006258</v>
      </c>
      <c r="H2225" s="177">
        <f t="shared" si="213"/>
        <v>2222</v>
      </c>
      <c r="I2225" s="354">
        <f t="shared" si="208"/>
        <v>0.98955172568332572</v>
      </c>
      <c r="J2225" s="354">
        <f t="shared" si="209"/>
        <v>0.99955282924054023</v>
      </c>
    </row>
    <row r="2226" spans="1:10" x14ac:dyDescent="0.25">
      <c r="A2226" s="793"/>
      <c r="B2226" s="330">
        <v>2457</v>
      </c>
      <c r="C2226" s="329">
        <v>4913.2</v>
      </c>
      <c r="D2226" s="329">
        <v>19</v>
      </c>
      <c r="E2226" s="176">
        <f t="shared" si="210"/>
        <v>81118340.699999943</v>
      </c>
      <c r="F2226" s="176">
        <f t="shared" si="211"/>
        <v>4966816</v>
      </c>
      <c r="G2226" s="177">
        <f t="shared" si="212"/>
        <v>851530.5000000596</v>
      </c>
      <c r="H2226" s="177">
        <f t="shared" si="213"/>
        <v>2203</v>
      </c>
      <c r="I2226" s="354">
        <f t="shared" si="208"/>
        <v>0.98961166477958229</v>
      </c>
      <c r="J2226" s="354">
        <f t="shared" si="209"/>
        <v>0.99955665293290286</v>
      </c>
    </row>
    <row r="2227" spans="1:10" x14ac:dyDescent="0.25">
      <c r="A2227" s="793"/>
      <c r="B2227" s="330">
        <v>2460</v>
      </c>
      <c r="C2227" s="329">
        <v>2459.9</v>
      </c>
      <c r="D2227" s="329">
        <v>6</v>
      </c>
      <c r="E2227" s="176">
        <f t="shared" si="210"/>
        <v>81120800.599999949</v>
      </c>
      <c r="F2227" s="176">
        <f t="shared" si="211"/>
        <v>4966822</v>
      </c>
      <c r="G2227" s="177">
        <f t="shared" si="212"/>
        <v>849070.60000005364</v>
      </c>
      <c r="H2227" s="177">
        <f t="shared" si="213"/>
        <v>2197</v>
      </c>
      <c r="I2227" s="354">
        <f t="shared" si="208"/>
        <v>0.98964167458640517</v>
      </c>
      <c r="J2227" s="354">
        <f t="shared" si="209"/>
        <v>0.99955786041470163</v>
      </c>
    </row>
    <row r="2228" spans="1:10" x14ac:dyDescent="0.25">
      <c r="A2228" s="793"/>
      <c r="B2228" s="330">
        <v>2466</v>
      </c>
      <c r="C2228" s="329">
        <v>2465.8000000000002</v>
      </c>
      <c r="D2228" s="329">
        <v>6</v>
      </c>
      <c r="E2228" s="176">
        <f t="shared" si="210"/>
        <v>81123266.399999946</v>
      </c>
      <c r="F2228" s="176">
        <f t="shared" si="211"/>
        <v>4966828</v>
      </c>
      <c r="G2228" s="177">
        <f t="shared" si="212"/>
        <v>846604.80000005662</v>
      </c>
      <c r="H2228" s="177">
        <f t="shared" si="213"/>
        <v>2191</v>
      </c>
      <c r="I2228" s="354">
        <f t="shared" si="208"/>
        <v>0.98967175637089377</v>
      </c>
      <c r="J2228" s="354">
        <f t="shared" si="209"/>
        <v>0.99955906789650029</v>
      </c>
    </row>
    <row r="2229" spans="1:10" x14ac:dyDescent="0.25">
      <c r="A2229" s="793"/>
      <c r="B2229" s="330">
        <v>2468</v>
      </c>
      <c r="C2229" s="329">
        <v>2467.8000000000002</v>
      </c>
      <c r="D2229" s="329">
        <v>12</v>
      </c>
      <c r="E2229" s="176">
        <f t="shared" si="210"/>
        <v>81125734.199999943</v>
      </c>
      <c r="F2229" s="176">
        <f t="shared" si="211"/>
        <v>4966840</v>
      </c>
      <c r="G2229" s="177">
        <f t="shared" si="212"/>
        <v>844137.0000000596</v>
      </c>
      <c r="H2229" s="177">
        <f t="shared" si="213"/>
        <v>2179</v>
      </c>
      <c r="I2229" s="354">
        <f t="shared" si="208"/>
        <v>0.98970186255459114</v>
      </c>
      <c r="J2229" s="354">
        <f t="shared" si="209"/>
        <v>0.99956148286009772</v>
      </c>
    </row>
    <row r="2230" spans="1:10" x14ac:dyDescent="0.25">
      <c r="A2230" s="793"/>
      <c r="B2230" s="330">
        <v>2469</v>
      </c>
      <c r="C2230" s="329">
        <v>2469.3000000000002</v>
      </c>
      <c r="D2230" s="329">
        <v>6</v>
      </c>
      <c r="E2230" s="176">
        <f t="shared" si="210"/>
        <v>81128203.49999994</v>
      </c>
      <c r="F2230" s="176">
        <f t="shared" si="211"/>
        <v>4966846</v>
      </c>
      <c r="G2230" s="177">
        <f t="shared" si="212"/>
        <v>841667.70000006258</v>
      </c>
      <c r="H2230" s="177">
        <f t="shared" si="213"/>
        <v>2173</v>
      </c>
      <c r="I2230" s="354">
        <f t="shared" si="208"/>
        <v>0.98973198703769516</v>
      </c>
      <c r="J2230" s="354">
        <f t="shared" si="209"/>
        <v>0.99956269034189649</v>
      </c>
    </row>
    <row r="2231" spans="1:10" x14ac:dyDescent="0.25">
      <c r="A2231" s="793"/>
      <c r="B2231" s="330">
        <v>2471</v>
      </c>
      <c r="C2231" s="329">
        <v>2471.1999999999998</v>
      </c>
      <c r="D2231" s="329">
        <v>6</v>
      </c>
      <c r="E2231" s="176">
        <f t="shared" si="210"/>
        <v>81130674.699999943</v>
      </c>
      <c r="F2231" s="176">
        <f t="shared" si="211"/>
        <v>4966852</v>
      </c>
      <c r="G2231" s="177">
        <f t="shared" si="212"/>
        <v>839196.5000000596</v>
      </c>
      <c r="H2231" s="177">
        <f t="shared" si="213"/>
        <v>2167</v>
      </c>
      <c r="I2231" s="354">
        <f t="shared" si="208"/>
        <v>0.98976213470004748</v>
      </c>
      <c r="J2231" s="354">
        <f t="shared" si="209"/>
        <v>0.99956389782369515</v>
      </c>
    </row>
    <row r="2232" spans="1:10" x14ac:dyDescent="0.25">
      <c r="A2232" s="793"/>
      <c r="B2232" s="330">
        <v>2475</v>
      </c>
      <c r="C2232" s="329">
        <v>2474.6</v>
      </c>
      <c r="D2232" s="329">
        <v>6</v>
      </c>
      <c r="E2232" s="176">
        <f t="shared" si="210"/>
        <v>81133149.299999937</v>
      </c>
      <c r="F2232" s="176">
        <f t="shared" si="211"/>
        <v>4966858</v>
      </c>
      <c r="G2232" s="177">
        <f t="shared" si="212"/>
        <v>836721.90000006557</v>
      </c>
      <c r="H2232" s="177">
        <f t="shared" si="213"/>
        <v>2161</v>
      </c>
      <c r="I2232" s="354">
        <f t="shared" si="208"/>
        <v>0.98979232384105464</v>
      </c>
      <c r="J2232" s="354">
        <f t="shared" si="209"/>
        <v>0.99956510530549392</v>
      </c>
    </row>
    <row r="2233" spans="1:10" x14ac:dyDescent="0.25">
      <c r="A2233" s="793"/>
      <c r="B2233" s="330">
        <v>2483</v>
      </c>
      <c r="C2233" s="329">
        <v>2482.6</v>
      </c>
      <c r="D2233" s="329">
        <v>6</v>
      </c>
      <c r="E2233" s="176">
        <f t="shared" si="210"/>
        <v>81135631.899999931</v>
      </c>
      <c r="F2233" s="176">
        <f t="shared" si="211"/>
        <v>4966864</v>
      </c>
      <c r="G2233" s="177">
        <f t="shared" si="212"/>
        <v>834239.30000007153</v>
      </c>
      <c r="H2233" s="177">
        <f t="shared" si="213"/>
        <v>2155</v>
      </c>
      <c r="I2233" s="354">
        <f t="shared" si="208"/>
        <v>0.98982261057889676</v>
      </c>
      <c r="J2233" s="354">
        <f t="shared" si="209"/>
        <v>0.99956631278729258</v>
      </c>
    </row>
    <row r="2234" spans="1:10" x14ac:dyDescent="0.25">
      <c r="A2234" s="793"/>
      <c r="B2234" s="330">
        <v>2489</v>
      </c>
      <c r="C2234" s="329">
        <v>2489.4</v>
      </c>
      <c r="D2234" s="329">
        <v>12</v>
      </c>
      <c r="E2234" s="176">
        <f t="shared" si="210"/>
        <v>81138121.299999937</v>
      </c>
      <c r="F2234" s="176">
        <f t="shared" si="211"/>
        <v>4966876</v>
      </c>
      <c r="G2234" s="177">
        <f t="shared" si="212"/>
        <v>831749.90000006557</v>
      </c>
      <c r="H2234" s="177">
        <f t="shared" si="213"/>
        <v>2143</v>
      </c>
      <c r="I2234" s="354">
        <f t="shared" si="208"/>
        <v>0.989852980274049</v>
      </c>
      <c r="J2234" s="354">
        <f t="shared" si="209"/>
        <v>0.99956872775089012</v>
      </c>
    </row>
    <row r="2235" spans="1:10" x14ac:dyDescent="0.25">
      <c r="A2235" s="793"/>
      <c r="B2235" s="330">
        <v>2490</v>
      </c>
      <c r="C2235" s="329">
        <v>2489.8000000000002</v>
      </c>
      <c r="D2235" s="329">
        <v>6</v>
      </c>
      <c r="E2235" s="176">
        <f t="shared" si="210"/>
        <v>81140611.099999934</v>
      </c>
      <c r="F2235" s="176">
        <f t="shared" si="211"/>
        <v>4966882</v>
      </c>
      <c r="G2235" s="177">
        <f t="shared" si="212"/>
        <v>829260.10000006855</v>
      </c>
      <c r="H2235" s="177">
        <f t="shared" si="213"/>
        <v>2137</v>
      </c>
      <c r="I2235" s="354">
        <f t="shared" si="208"/>
        <v>0.98988335484904277</v>
      </c>
      <c r="J2235" s="354">
        <f t="shared" si="209"/>
        <v>0.99956993523268878</v>
      </c>
    </row>
    <row r="2236" spans="1:10" x14ac:dyDescent="0.25">
      <c r="A2236" s="793"/>
      <c r="B2236" s="330">
        <v>2498</v>
      </c>
      <c r="C2236" s="329">
        <v>2497.6999999999998</v>
      </c>
      <c r="D2236" s="329">
        <v>12</v>
      </c>
      <c r="E2236" s="176">
        <f t="shared" si="210"/>
        <v>81143108.799999937</v>
      </c>
      <c r="F2236" s="176">
        <f t="shared" si="211"/>
        <v>4966894</v>
      </c>
      <c r="G2236" s="177">
        <f t="shared" si="212"/>
        <v>826762.40000006557</v>
      </c>
      <c r="H2236" s="177">
        <f t="shared" si="213"/>
        <v>2125</v>
      </c>
      <c r="I2236" s="354">
        <f t="shared" si="208"/>
        <v>0.98991382580091125</v>
      </c>
      <c r="J2236" s="354">
        <f t="shared" si="209"/>
        <v>0.99957235019628621</v>
      </c>
    </row>
    <row r="2237" spans="1:10" x14ac:dyDescent="0.25">
      <c r="A2237" s="793"/>
      <c r="B2237" s="330">
        <v>2499</v>
      </c>
      <c r="C2237" s="329">
        <v>2499.1</v>
      </c>
      <c r="D2237" s="329">
        <v>6</v>
      </c>
      <c r="E2237" s="176">
        <f t="shared" si="210"/>
        <v>81145607.899999931</v>
      </c>
      <c r="F2237" s="176">
        <f t="shared" si="211"/>
        <v>4966900</v>
      </c>
      <c r="G2237" s="177">
        <f t="shared" si="212"/>
        <v>824263.30000007153</v>
      </c>
      <c r="H2237" s="177">
        <f t="shared" si="213"/>
        <v>2119</v>
      </c>
      <c r="I2237" s="354">
        <f t="shared" si="208"/>
        <v>0.98994431383222581</v>
      </c>
      <c r="J2237" s="354">
        <f t="shared" si="209"/>
        <v>0.99957355767808498</v>
      </c>
    </row>
    <row r="2238" spans="1:10" x14ac:dyDescent="0.25">
      <c r="A2238" s="793"/>
      <c r="B2238" s="330">
        <v>2500</v>
      </c>
      <c r="C2238" s="329">
        <v>4999.3999999999996</v>
      </c>
      <c r="D2238" s="329">
        <v>24</v>
      </c>
      <c r="E2238" s="176">
        <f t="shared" si="210"/>
        <v>81150607.299999937</v>
      </c>
      <c r="F2238" s="176">
        <f t="shared" si="211"/>
        <v>4966924</v>
      </c>
      <c r="G2238" s="177">
        <f t="shared" si="212"/>
        <v>819263.90000006557</v>
      </c>
      <c r="H2238" s="177">
        <f t="shared" si="213"/>
        <v>2095</v>
      </c>
      <c r="I2238" s="354">
        <f t="shared" si="208"/>
        <v>0.9900053045343804</v>
      </c>
      <c r="J2238" s="354">
        <f t="shared" si="209"/>
        <v>0.99957838760527984</v>
      </c>
    </row>
    <row r="2239" spans="1:10" x14ac:dyDescent="0.25">
      <c r="A2239" s="793"/>
      <c r="B2239" s="330">
        <v>2502</v>
      </c>
      <c r="C2239" s="329">
        <v>2502</v>
      </c>
      <c r="D2239" s="329">
        <v>6</v>
      </c>
      <c r="E2239" s="176">
        <f t="shared" si="210"/>
        <v>81153109.299999937</v>
      </c>
      <c r="F2239" s="176">
        <f t="shared" si="211"/>
        <v>4966930</v>
      </c>
      <c r="G2239" s="177">
        <f t="shared" si="212"/>
        <v>816761.90000006557</v>
      </c>
      <c r="H2239" s="177">
        <f t="shared" si="213"/>
        <v>2089</v>
      </c>
      <c r="I2239" s="354">
        <f t="shared" si="208"/>
        <v>0.9900358279445477</v>
      </c>
      <c r="J2239" s="354">
        <f t="shared" si="209"/>
        <v>0.99957959508707861</v>
      </c>
    </row>
    <row r="2240" spans="1:10" x14ac:dyDescent="0.25">
      <c r="A2240" s="793"/>
      <c r="B2240" s="330">
        <v>2505</v>
      </c>
      <c r="C2240" s="329">
        <v>2504.8000000000002</v>
      </c>
      <c r="D2240" s="329">
        <v>6</v>
      </c>
      <c r="E2240" s="176">
        <f t="shared" si="210"/>
        <v>81155614.099999934</v>
      </c>
      <c r="F2240" s="176">
        <f t="shared" si="211"/>
        <v>4966936</v>
      </c>
      <c r="G2240" s="177">
        <f t="shared" si="212"/>
        <v>814257.10000006855</v>
      </c>
      <c r="H2240" s="177">
        <f t="shared" si="213"/>
        <v>2083</v>
      </c>
      <c r="I2240" s="354">
        <f t="shared" si="208"/>
        <v>0.99006638551360726</v>
      </c>
      <c r="J2240" s="354">
        <f t="shared" si="209"/>
        <v>0.99958080256887727</v>
      </c>
    </row>
    <row r="2241" spans="1:10" x14ac:dyDescent="0.25">
      <c r="A2241" s="793"/>
      <c r="B2241" s="330">
        <v>2506</v>
      </c>
      <c r="C2241" s="329">
        <v>7518.4</v>
      </c>
      <c r="D2241" s="329">
        <v>36</v>
      </c>
      <c r="E2241" s="176">
        <f t="shared" si="210"/>
        <v>81163132.49999994</v>
      </c>
      <c r="F2241" s="176">
        <f t="shared" si="211"/>
        <v>4966972</v>
      </c>
      <c r="G2241" s="177">
        <f t="shared" si="212"/>
        <v>806738.70000006258</v>
      </c>
      <c r="H2241" s="177">
        <f t="shared" si="213"/>
        <v>2047</v>
      </c>
      <c r="I2241" s="354">
        <f t="shared" si="208"/>
        <v>0.99015810701920359</v>
      </c>
      <c r="J2241" s="354">
        <f t="shared" si="209"/>
        <v>0.99958804745966956</v>
      </c>
    </row>
    <row r="2242" spans="1:10" x14ac:dyDescent="0.25">
      <c r="A2242" s="793"/>
      <c r="B2242" s="330">
        <v>2511</v>
      </c>
      <c r="C2242" s="329">
        <v>2511.4</v>
      </c>
      <c r="D2242" s="329">
        <v>12</v>
      </c>
      <c r="E2242" s="176">
        <f t="shared" si="210"/>
        <v>81165643.899999946</v>
      </c>
      <c r="F2242" s="176">
        <f t="shared" si="211"/>
        <v>4966984</v>
      </c>
      <c r="G2242" s="177">
        <f t="shared" si="212"/>
        <v>804227.30000005662</v>
      </c>
      <c r="H2242" s="177">
        <f t="shared" si="213"/>
        <v>2035</v>
      </c>
      <c r="I2242" s="354">
        <f t="shared" si="208"/>
        <v>0.99018874510565225</v>
      </c>
      <c r="J2242" s="354">
        <f t="shared" si="209"/>
        <v>0.9995904624232671</v>
      </c>
    </row>
    <row r="2243" spans="1:10" x14ac:dyDescent="0.25">
      <c r="A2243" s="793"/>
      <c r="B2243" s="330">
        <v>2514</v>
      </c>
      <c r="C2243" s="329">
        <v>5027.6000000000004</v>
      </c>
      <c r="D2243" s="329">
        <v>18</v>
      </c>
      <c r="E2243" s="176">
        <f t="shared" si="210"/>
        <v>81170671.49999994</v>
      </c>
      <c r="F2243" s="176">
        <f t="shared" si="211"/>
        <v>4967002</v>
      </c>
      <c r="G2243" s="177">
        <f t="shared" si="212"/>
        <v>799199.70000006258</v>
      </c>
      <c r="H2243" s="177">
        <f t="shared" si="213"/>
        <v>2017</v>
      </c>
      <c r="I2243" s="354">
        <f t="shared" ref="I2243:I2306" si="214">E2243/$E$2452</f>
        <v>0.99025007983665025</v>
      </c>
      <c r="J2243" s="354">
        <f t="shared" ref="J2243:J2306" si="215">F2243/$F$2452</f>
        <v>0.99959408486866319</v>
      </c>
    </row>
    <row r="2244" spans="1:10" x14ac:dyDescent="0.25">
      <c r="A2244" s="793"/>
      <c r="B2244" s="330">
        <v>2515</v>
      </c>
      <c r="C2244" s="329">
        <v>2514.9</v>
      </c>
      <c r="D2244" s="329">
        <v>12</v>
      </c>
      <c r="E2244" s="176">
        <f t="shared" si="210"/>
        <v>81173186.399999946</v>
      </c>
      <c r="F2244" s="176">
        <f t="shared" si="211"/>
        <v>4967014</v>
      </c>
      <c r="G2244" s="177">
        <f t="shared" si="212"/>
        <v>796684.80000005662</v>
      </c>
      <c r="H2244" s="177">
        <f t="shared" si="213"/>
        <v>2005</v>
      </c>
      <c r="I2244" s="354">
        <f t="shared" si="214"/>
        <v>0.99028076062171422</v>
      </c>
      <c r="J2244" s="354">
        <f t="shared" si="215"/>
        <v>0.99959649983226062</v>
      </c>
    </row>
    <row r="2245" spans="1:10" x14ac:dyDescent="0.25">
      <c r="A2245" s="793"/>
      <c r="B2245" s="330">
        <v>2516</v>
      </c>
      <c r="C2245" s="329">
        <v>2516.4</v>
      </c>
      <c r="D2245" s="329">
        <v>6</v>
      </c>
      <c r="E2245" s="176">
        <f t="shared" si="210"/>
        <v>81175702.799999952</v>
      </c>
      <c r="F2245" s="176">
        <f t="shared" si="211"/>
        <v>4967020</v>
      </c>
      <c r="G2245" s="177">
        <f t="shared" si="212"/>
        <v>794168.40000005066</v>
      </c>
      <c r="H2245" s="177">
        <f t="shared" si="213"/>
        <v>1999</v>
      </c>
      <c r="I2245" s="354">
        <f t="shared" si="214"/>
        <v>0.99031145970618473</v>
      </c>
      <c r="J2245" s="354">
        <f t="shared" si="215"/>
        <v>0.99959770731405939</v>
      </c>
    </row>
    <row r="2246" spans="1:10" x14ac:dyDescent="0.25">
      <c r="A2246" s="793"/>
      <c r="B2246" s="330">
        <v>2520</v>
      </c>
      <c r="C2246" s="329">
        <v>2519.9</v>
      </c>
      <c r="D2246" s="329">
        <v>12</v>
      </c>
      <c r="E2246" s="176">
        <f t="shared" si="210"/>
        <v>81178222.699999958</v>
      </c>
      <c r="F2246" s="176">
        <f t="shared" si="211"/>
        <v>4967032</v>
      </c>
      <c r="G2246" s="177">
        <f t="shared" si="212"/>
        <v>791648.5000000447</v>
      </c>
      <c r="H2246" s="177">
        <f t="shared" si="213"/>
        <v>1987</v>
      </c>
      <c r="I2246" s="354">
        <f t="shared" si="214"/>
        <v>0.99034220148927055</v>
      </c>
      <c r="J2246" s="354">
        <f t="shared" si="215"/>
        <v>0.99960012227765682</v>
      </c>
    </row>
    <row r="2247" spans="1:10" x14ac:dyDescent="0.25">
      <c r="A2247" s="793"/>
      <c r="B2247" s="330">
        <v>2525</v>
      </c>
      <c r="C2247" s="329">
        <v>2525</v>
      </c>
      <c r="D2247" s="329">
        <v>6</v>
      </c>
      <c r="E2247" s="176">
        <f t="shared" si="210"/>
        <v>81180747.699999958</v>
      </c>
      <c r="F2247" s="176">
        <f t="shared" si="211"/>
        <v>4967038</v>
      </c>
      <c r="G2247" s="177">
        <f t="shared" si="212"/>
        <v>789123.5000000447</v>
      </c>
      <c r="H2247" s="177">
        <f t="shared" si="213"/>
        <v>1981</v>
      </c>
      <c r="I2247" s="354">
        <f t="shared" si="214"/>
        <v>0.99037300549033869</v>
      </c>
      <c r="J2247" s="354">
        <f t="shared" si="215"/>
        <v>0.99960132975945559</v>
      </c>
    </row>
    <row r="2248" spans="1:10" x14ac:dyDescent="0.25">
      <c r="A2248" s="793"/>
      <c r="B2248" s="330">
        <v>2530</v>
      </c>
      <c r="C2248" s="329">
        <v>2530.4</v>
      </c>
      <c r="D2248" s="329">
        <v>5</v>
      </c>
      <c r="E2248" s="176">
        <f t="shared" si="210"/>
        <v>81183278.099999964</v>
      </c>
      <c r="F2248" s="176">
        <f t="shared" si="211"/>
        <v>4967043</v>
      </c>
      <c r="G2248" s="177">
        <f t="shared" si="212"/>
        <v>786593.10000003874</v>
      </c>
      <c r="H2248" s="177">
        <f t="shared" si="213"/>
        <v>1976</v>
      </c>
      <c r="I2248" s="354">
        <f t="shared" si="214"/>
        <v>0.99040387536927055</v>
      </c>
      <c r="J2248" s="354">
        <f t="shared" si="215"/>
        <v>0.99960233599428783</v>
      </c>
    </row>
    <row r="2249" spans="1:10" x14ac:dyDescent="0.25">
      <c r="A2249" s="793"/>
      <c r="B2249" s="330">
        <v>2531</v>
      </c>
      <c r="C2249" s="329">
        <v>2531</v>
      </c>
      <c r="D2249" s="329">
        <v>6</v>
      </c>
      <c r="E2249" s="176">
        <f t="shared" si="210"/>
        <v>81185809.099999964</v>
      </c>
      <c r="F2249" s="176">
        <f t="shared" si="211"/>
        <v>4967049</v>
      </c>
      <c r="G2249" s="177">
        <f t="shared" si="212"/>
        <v>784062.10000003874</v>
      </c>
      <c r="H2249" s="177">
        <f t="shared" si="213"/>
        <v>1970</v>
      </c>
      <c r="I2249" s="354">
        <f t="shared" si="214"/>
        <v>0.99043475256796498</v>
      </c>
      <c r="J2249" s="354">
        <f t="shared" si="215"/>
        <v>0.99960354347608649</v>
      </c>
    </row>
    <row r="2250" spans="1:10" x14ac:dyDescent="0.25">
      <c r="A2250" s="793"/>
      <c r="B2250" s="330">
        <v>2533</v>
      </c>
      <c r="C2250" s="329">
        <v>2532.9</v>
      </c>
      <c r="D2250" s="329">
        <v>6</v>
      </c>
      <c r="E2250" s="176">
        <f t="shared" si="210"/>
        <v>81188341.99999997</v>
      </c>
      <c r="F2250" s="176">
        <f t="shared" si="211"/>
        <v>4967055</v>
      </c>
      <c r="G2250" s="177">
        <f t="shared" si="212"/>
        <v>781529.20000003278</v>
      </c>
      <c r="H2250" s="177">
        <f t="shared" si="213"/>
        <v>1964</v>
      </c>
      <c r="I2250" s="354">
        <f t="shared" si="214"/>
        <v>0.99046565294590783</v>
      </c>
      <c r="J2250" s="354">
        <f t="shared" si="215"/>
        <v>0.99960475095788526</v>
      </c>
    </row>
    <row r="2251" spans="1:10" x14ac:dyDescent="0.25">
      <c r="A2251" s="793"/>
      <c r="B2251" s="330">
        <v>2535</v>
      </c>
      <c r="C2251" s="329">
        <v>5070.2000000000007</v>
      </c>
      <c r="D2251" s="329">
        <v>17</v>
      </c>
      <c r="E2251" s="176">
        <f t="shared" si="210"/>
        <v>81193412.199999973</v>
      </c>
      <c r="F2251" s="176">
        <f t="shared" si="211"/>
        <v>4967072</v>
      </c>
      <c r="G2251" s="177">
        <f t="shared" si="212"/>
        <v>776459.0000000298</v>
      </c>
      <c r="H2251" s="177">
        <f t="shared" si="213"/>
        <v>1947</v>
      </c>
      <c r="I2251" s="354">
        <f t="shared" si="214"/>
        <v>0.99052750738005269</v>
      </c>
      <c r="J2251" s="354">
        <f t="shared" si="215"/>
        <v>0.99960817215631492</v>
      </c>
    </row>
    <row r="2252" spans="1:10" x14ac:dyDescent="0.25">
      <c r="A2252" s="793"/>
      <c r="B2252" s="330">
        <v>2543</v>
      </c>
      <c r="C2252" s="329">
        <v>2542.8000000000002</v>
      </c>
      <c r="D2252" s="329">
        <v>12</v>
      </c>
      <c r="E2252" s="176">
        <f t="shared" si="210"/>
        <v>81195954.99999997</v>
      </c>
      <c r="F2252" s="176">
        <f t="shared" si="211"/>
        <v>4967084</v>
      </c>
      <c r="G2252" s="177">
        <f t="shared" si="212"/>
        <v>773916.20000003278</v>
      </c>
      <c r="H2252" s="177">
        <f t="shared" si="213"/>
        <v>1935</v>
      </c>
      <c r="I2252" s="354">
        <f t="shared" si="214"/>
        <v>0.99055852853407889</v>
      </c>
      <c r="J2252" s="354">
        <f t="shared" si="215"/>
        <v>0.99961058711991235</v>
      </c>
    </row>
    <row r="2253" spans="1:10" x14ac:dyDescent="0.25">
      <c r="A2253" s="793"/>
      <c r="B2253" s="330">
        <v>2546</v>
      </c>
      <c r="C2253" s="329">
        <v>2545.6</v>
      </c>
      <c r="D2253" s="329">
        <v>12</v>
      </c>
      <c r="E2253" s="176">
        <f t="shared" si="210"/>
        <v>81198500.599999964</v>
      </c>
      <c r="F2253" s="176">
        <f t="shared" si="211"/>
        <v>4967096</v>
      </c>
      <c r="G2253" s="177">
        <f t="shared" si="212"/>
        <v>771370.60000003874</v>
      </c>
      <c r="H2253" s="177">
        <f t="shared" si="213"/>
        <v>1923</v>
      </c>
      <c r="I2253" s="354">
        <f t="shared" si="214"/>
        <v>0.99058958384699725</v>
      </c>
      <c r="J2253" s="354">
        <f t="shared" si="215"/>
        <v>0.99961300208350989</v>
      </c>
    </row>
    <row r="2254" spans="1:10" x14ac:dyDescent="0.25">
      <c r="A2254" s="793"/>
      <c r="B2254" s="330">
        <v>2553</v>
      </c>
      <c r="C2254" s="329">
        <v>7658.5</v>
      </c>
      <c r="D2254" s="329">
        <v>30</v>
      </c>
      <c r="E2254" s="176">
        <f t="shared" si="210"/>
        <v>81206159.099999964</v>
      </c>
      <c r="F2254" s="176">
        <f t="shared" si="211"/>
        <v>4967126</v>
      </c>
      <c r="G2254" s="177">
        <f t="shared" si="212"/>
        <v>763712.10000003874</v>
      </c>
      <c r="H2254" s="177">
        <f t="shared" si="213"/>
        <v>1893</v>
      </c>
      <c r="I2254" s="354">
        <f t="shared" si="214"/>
        <v>0.99068301451716767</v>
      </c>
      <c r="J2254" s="354">
        <f t="shared" si="215"/>
        <v>0.99961903949250341</v>
      </c>
    </row>
    <row r="2255" spans="1:10" x14ac:dyDescent="0.25">
      <c r="A2255" s="793"/>
      <c r="B2255" s="330">
        <v>2564</v>
      </c>
      <c r="C2255" s="329">
        <v>2564.1999999999998</v>
      </c>
      <c r="D2255" s="329">
        <v>12</v>
      </c>
      <c r="E2255" s="176">
        <f t="shared" si="210"/>
        <v>81208723.299999967</v>
      </c>
      <c r="F2255" s="176">
        <f t="shared" si="211"/>
        <v>4967138</v>
      </c>
      <c r="G2255" s="177">
        <f t="shared" si="212"/>
        <v>761147.90000003576</v>
      </c>
      <c r="H2255" s="177">
        <f t="shared" si="213"/>
        <v>1881</v>
      </c>
      <c r="I2255" s="354">
        <f t="shared" si="214"/>
        <v>0.9907142967427276</v>
      </c>
      <c r="J2255" s="354">
        <f t="shared" si="215"/>
        <v>0.99962145445610084</v>
      </c>
    </row>
    <row r="2256" spans="1:10" x14ac:dyDescent="0.25">
      <c r="A2256" s="793"/>
      <c r="B2256" s="330">
        <v>2566</v>
      </c>
      <c r="C2256" s="329">
        <v>2565.6999999999998</v>
      </c>
      <c r="D2256" s="329">
        <v>7</v>
      </c>
      <c r="E2256" s="176">
        <f t="shared" si="210"/>
        <v>81211288.99999997</v>
      </c>
      <c r="F2256" s="176">
        <f t="shared" si="211"/>
        <v>4967145</v>
      </c>
      <c r="G2256" s="177">
        <f t="shared" si="212"/>
        <v>758582.20000003278</v>
      </c>
      <c r="H2256" s="177">
        <f t="shared" si="213"/>
        <v>1874</v>
      </c>
      <c r="I2256" s="354">
        <f t="shared" si="214"/>
        <v>0.99074559726769418</v>
      </c>
      <c r="J2256" s="354">
        <f t="shared" si="215"/>
        <v>0.99962286318486604</v>
      </c>
    </row>
    <row r="2257" spans="1:10" x14ac:dyDescent="0.25">
      <c r="A2257" s="793"/>
      <c r="B2257" s="330">
        <v>2572</v>
      </c>
      <c r="C2257" s="329">
        <v>2571.5</v>
      </c>
      <c r="D2257" s="329">
        <v>12</v>
      </c>
      <c r="E2257" s="176">
        <f t="shared" si="210"/>
        <v>81213860.49999997</v>
      </c>
      <c r="F2257" s="176">
        <f t="shared" si="211"/>
        <v>4967157</v>
      </c>
      <c r="G2257" s="177">
        <f t="shared" si="212"/>
        <v>756010.70000003278</v>
      </c>
      <c r="H2257" s="177">
        <f t="shared" si="213"/>
        <v>1862</v>
      </c>
      <c r="I2257" s="354">
        <f t="shared" si="214"/>
        <v>0.99077696855036623</v>
      </c>
      <c r="J2257" s="354">
        <f t="shared" si="215"/>
        <v>0.99962527814846347</v>
      </c>
    </row>
    <row r="2258" spans="1:10" x14ac:dyDescent="0.25">
      <c r="A2258" s="793"/>
      <c r="B2258" s="330">
        <v>2573</v>
      </c>
      <c r="C2258" s="329">
        <v>2573.3000000000002</v>
      </c>
      <c r="D2258" s="329">
        <v>6</v>
      </c>
      <c r="E2258" s="176">
        <f t="shared" si="210"/>
        <v>81216433.799999967</v>
      </c>
      <c r="F2258" s="176">
        <f t="shared" si="211"/>
        <v>4967163</v>
      </c>
      <c r="G2258" s="177">
        <f t="shared" si="212"/>
        <v>753437.40000003576</v>
      </c>
      <c r="H2258" s="177">
        <f t="shared" si="213"/>
        <v>1856</v>
      </c>
      <c r="I2258" s="354">
        <f t="shared" si="214"/>
        <v>0.99080836179232601</v>
      </c>
      <c r="J2258" s="354">
        <f t="shared" si="215"/>
        <v>0.99962648563026224</v>
      </c>
    </row>
    <row r="2259" spans="1:10" x14ac:dyDescent="0.25">
      <c r="A2259" s="793"/>
      <c r="B2259" s="330">
        <v>2581</v>
      </c>
      <c r="C2259" s="329">
        <v>2580.6</v>
      </c>
      <c r="D2259" s="329">
        <v>6</v>
      </c>
      <c r="E2259" s="176">
        <f t="shared" si="210"/>
        <v>81219014.399999961</v>
      </c>
      <c r="F2259" s="176">
        <f t="shared" si="211"/>
        <v>4967169</v>
      </c>
      <c r="G2259" s="177">
        <f t="shared" si="212"/>
        <v>750856.80000004172</v>
      </c>
      <c r="H2259" s="177">
        <f t="shared" si="213"/>
        <v>1850</v>
      </c>
      <c r="I2259" s="354">
        <f t="shared" si="214"/>
        <v>0.9908398440913978</v>
      </c>
      <c r="J2259" s="354">
        <f t="shared" si="215"/>
        <v>0.9996276931120609</v>
      </c>
    </row>
    <row r="2260" spans="1:10" x14ac:dyDescent="0.25">
      <c r="A2260" s="793"/>
      <c r="B2260" s="330">
        <v>2582</v>
      </c>
      <c r="C2260" s="329">
        <v>2582</v>
      </c>
      <c r="D2260" s="329">
        <v>12</v>
      </c>
      <c r="E2260" s="176">
        <f t="shared" si="210"/>
        <v>81221596.399999961</v>
      </c>
      <c r="F2260" s="176">
        <f t="shared" si="211"/>
        <v>4967181</v>
      </c>
      <c r="G2260" s="177">
        <f t="shared" si="212"/>
        <v>748274.80000004172</v>
      </c>
      <c r="H2260" s="177">
        <f t="shared" si="213"/>
        <v>1838</v>
      </c>
      <c r="I2260" s="354">
        <f t="shared" si="214"/>
        <v>0.99087134346991579</v>
      </c>
      <c r="J2260" s="354">
        <f t="shared" si="215"/>
        <v>0.99963010807565844</v>
      </c>
    </row>
    <row r="2261" spans="1:10" x14ac:dyDescent="0.25">
      <c r="A2261" s="793"/>
      <c r="B2261" s="330">
        <v>2585</v>
      </c>
      <c r="C2261" s="329">
        <v>2585.4</v>
      </c>
      <c r="D2261" s="329">
        <v>12</v>
      </c>
      <c r="E2261" s="176">
        <f t="shared" si="210"/>
        <v>81224181.799999967</v>
      </c>
      <c r="F2261" s="176">
        <f t="shared" si="211"/>
        <v>4967193</v>
      </c>
      <c r="G2261" s="177">
        <f t="shared" si="212"/>
        <v>745689.40000003576</v>
      </c>
      <c r="H2261" s="177">
        <f t="shared" si="213"/>
        <v>1826</v>
      </c>
      <c r="I2261" s="354">
        <f t="shared" si="214"/>
        <v>0.99090288432708873</v>
      </c>
      <c r="J2261" s="354">
        <f t="shared" si="215"/>
        <v>0.99963252303925587</v>
      </c>
    </row>
    <row r="2262" spans="1:10" x14ac:dyDescent="0.25">
      <c r="A2262" s="793"/>
      <c r="B2262" s="330">
        <v>2588</v>
      </c>
      <c r="C2262" s="329">
        <v>2588.3000000000002</v>
      </c>
      <c r="D2262" s="329">
        <v>6</v>
      </c>
      <c r="E2262" s="176">
        <f t="shared" si="210"/>
        <v>81226770.099999964</v>
      </c>
      <c r="F2262" s="176">
        <f t="shared" si="211"/>
        <v>4967199</v>
      </c>
      <c r="G2262" s="177">
        <f t="shared" si="212"/>
        <v>743101.10000003874</v>
      </c>
      <c r="H2262" s="177">
        <f t="shared" si="213"/>
        <v>1820</v>
      </c>
      <c r="I2262" s="354">
        <f t="shared" si="214"/>
        <v>0.99093446056311429</v>
      </c>
      <c r="J2262" s="354">
        <f t="shared" si="215"/>
        <v>0.99963373052105453</v>
      </c>
    </row>
    <row r="2263" spans="1:10" x14ac:dyDescent="0.25">
      <c r="A2263" s="793"/>
      <c r="B2263" s="330">
        <v>2592</v>
      </c>
      <c r="C2263" s="329">
        <v>2591.9</v>
      </c>
      <c r="D2263" s="329">
        <v>6</v>
      </c>
      <c r="E2263" s="176">
        <f t="shared" si="210"/>
        <v>81229361.99999997</v>
      </c>
      <c r="F2263" s="176">
        <f t="shared" si="211"/>
        <v>4967205</v>
      </c>
      <c r="G2263" s="177">
        <f t="shared" si="212"/>
        <v>740509.20000003278</v>
      </c>
      <c r="H2263" s="177">
        <f t="shared" si="213"/>
        <v>1814</v>
      </c>
      <c r="I2263" s="354">
        <f t="shared" si="214"/>
        <v>0.99096608071771575</v>
      </c>
      <c r="J2263" s="354">
        <f t="shared" si="215"/>
        <v>0.9996349380028533</v>
      </c>
    </row>
    <row r="2264" spans="1:10" x14ac:dyDescent="0.25">
      <c r="A2264" s="793"/>
      <c r="B2264" s="330">
        <v>2593</v>
      </c>
      <c r="C2264" s="329">
        <v>2592.6999999999998</v>
      </c>
      <c r="D2264" s="329">
        <v>6</v>
      </c>
      <c r="E2264" s="176">
        <f t="shared" si="210"/>
        <v>81231954.699999973</v>
      </c>
      <c r="F2264" s="176">
        <f t="shared" si="211"/>
        <v>4967211</v>
      </c>
      <c r="G2264" s="177">
        <f t="shared" si="212"/>
        <v>737916.5000000298</v>
      </c>
      <c r="H2264" s="177">
        <f t="shared" si="213"/>
        <v>1808</v>
      </c>
      <c r="I2264" s="354">
        <f t="shared" si="214"/>
        <v>0.99099771063200071</v>
      </c>
      <c r="J2264" s="354">
        <f t="shared" si="215"/>
        <v>0.99963614548465196</v>
      </c>
    </row>
    <row r="2265" spans="1:10" x14ac:dyDescent="0.25">
      <c r="A2265" s="793"/>
      <c r="B2265" s="330">
        <v>2594</v>
      </c>
      <c r="C2265" s="329">
        <v>5188.2999999999993</v>
      </c>
      <c r="D2265" s="329">
        <v>18</v>
      </c>
      <c r="E2265" s="176">
        <f t="shared" ref="E2265:E2328" si="216">E2264+C2265</f>
        <v>81237142.99999997</v>
      </c>
      <c r="F2265" s="176">
        <f t="shared" ref="F2265:F2328" si="217">F2264+D2265</f>
        <v>4967229</v>
      </c>
      <c r="G2265" s="177">
        <f t="shared" ref="G2265:G2328" si="218">$E$2452-E2265</f>
        <v>732728.20000003278</v>
      </c>
      <c r="H2265" s="177">
        <f t="shared" ref="H2265:H2328" si="219">$F$2452-F2265</f>
        <v>1790</v>
      </c>
      <c r="I2265" s="354">
        <f t="shared" si="214"/>
        <v>0.99106100583942325</v>
      </c>
      <c r="J2265" s="354">
        <f t="shared" si="215"/>
        <v>0.99963976793004816</v>
      </c>
    </row>
    <row r="2266" spans="1:10" x14ac:dyDescent="0.25">
      <c r="A2266" s="793"/>
      <c r="B2266" s="330">
        <v>2595</v>
      </c>
      <c r="C2266" s="329">
        <v>2594.5</v>
      </c>
      <c r="D2266" s="329">
        <v>12</v>
      </c>
      <c r="E2266" s="176">
        <f t="shared" si="216"/>
        <v>81239737.49999997</v>
      </c>
      <c r="F2266" s="176">
        <f t="shared" si="217"/>
        <v>4967241</v>
      </c>
      <c r="G2266" s="177">
        <f t="shared" si="218"/>
        <v>730133.70000003278</v>
      </c>
      <c r="H2266" s="177">
        <f t="shared" si="219"/>
        <v>1778</v>
      </c>
      <c r="I2266" s="354">
        <f t="shared" si="214"/>
        <v>0.99109265771299593</v>
      </c>
      <c r="J2266" s="354">
        <f t="shared" si="215"/>
        <v>0.99964218289364559</v>
      </c>
    </row>
    <row r="2267" spans="1:10" x14ac:dyDescent="0.25">
      <c r="A2267" s="793"/>
      <c r="B2267" s="330">
        <v>2600</v>
      </c>
      <c r="C2267" s="329">
        <v>2600.3000000000002</v>
      </c>
      <c r="D2267" s="329">
        <v>12</v>
      </c>
      <c r="E2267" s="176">
        <f t="shared" si="216"/>
        <v>81242337.799999967</v>
      </c>
      <c r="F2267" s="176">
        <f t="shared" si="217"/>
        <v>4967253</v>
      </c>
      <c r="G2267" s="177">
        <f t="shared" si="218"/>
        <v>727533.40000003576</v>
      </c>
      <c r="H2267" s="177">
        <f t="shared" si="219"/>
        <v>1766</v>
      </c>
      <c r="I2267" s="354">
        <f t="shared" si="214"/>
        <v>0.99112438034427419</v>
      </c>
      <c r="J2267" s="354">
        <f t="shared" si="215"/>
        <v>0.99964459785724302</v>
      </c>
    </row>
    <row r="2268" spans="1:10" x14ac:dyDescent="0.25">
      <c r="A2268" s="793"/>
      <c r="B2268" s="330">
        <v>2609</v>
      </c>
      <c r="C2268" s="329">
        <v>2609.1999999999998</v>
      </c>
      <c r="D2268" s="329">
        <v>6</v>
      </c>
      <c r="E2268" s="176">
        <f t="shared" si="216"/>
        <v>81244946.99999997</v>
      </c>
      <c r="F2268" s="176">
        <f t="shared" si="217"/>
        <v>4967259</v>
      </c>
      <c r="G2268" s="177">
        <f t="shared" si="218"/>
        <v>724924.20000003278</v>
      </c>
      <c r="H2268" s="177">
        <f t="shared" si="219"/>
        <v>1760</v>
      </c>
      <c r="I2268" s="354">
        <f t="shared" si="214"/>
        <v>0.99115621155203137</v>
      </c>
      <c r="J2268" s="354">
        <f t="shared" si="215"/>
        <v>0.99964580533904179</v>
      </c>
    </row>
    <row r="2269" spans="1:10" x14ac:dyDescent="0.25">
      <c r="A2269" s="793"/>
      <c r="B2269" s="330">
        <v>2613</v>
      </c>
      <c r="C2269" s="329">
        <v>2612.9</v>
      </c>
      <c r="D2269" s="329">
        <v>12</v>
      </c>
      <c r="E2269" s="176">
        <f t="shared" si="216"/>
        <v>81247559.899999976</v>
      </c>
      <c r="F2269" s="176">
        <f t="shared" si="217"/>
        <v>4967271</v>
      </c>
      <c r="G2269" s="177">
        <f t="shared" si="218"/>
        <v>722311.30000002682</v>
      </c>
      <c r="H2269" s="177">
        <f t="shared" si="219"/>
        <v>1748</v>
      </c>
      <c r="I2269" s="354">
        <f t="shared" si="214"/>
        <v>0.99118808789832491</v>
      </c>
      <c r="J2269" s="354">
        <f t="shared" si="215"/>
        <v>0.99964822030263922</v>
      </c>
    </row>
    <row r="2270" spans="1:10" x14ac:dyDescent="0.25">
      <c r="A2270" s="793"/>
      <c r="B2270" s="330">
        <v>2640</v>
      </c>
      <c r="C2270" s="329">
        <v>5280.1</v>
      </c>
      <c r="D2270" s="329">
        <v>18</v>
      </c>
      <c r="E2270" s="176">
        <f t="shared" si="216"/>
        <v>81252839.99999997</v>
      </c>
      <c r="F2270" s="176">
        <f t="shared" si="217"/>
        <v>4967289</v>
      </c>
      <c r="G2270" s="177">
        <f t="shared" si="218"/>
        <v>717031.20000003278</v>
      </c>
      <c r="H2270" s="177">
        <f t="shared" si="219"/>
        <v>1730</v>
      </c>
      <c r="I2270" s="354">
        <f t="shared" si="214"/>
        <v>0.9912525030294298</v>
      </c>
      <c r="J2270" s="354">
        <f t="shared" si="215"/>
        <v>0.99965184274803542</v>
      </c>
    </row>
    <row r="2271" spans="1:10" x14ac:dyDescent="0.25">
      <c r="A2271" s="793"/>
      <c r="B2271" s="330">
        <v>2642</v>
      </c>
      <c r="C2271" s="329">
        <v>2642.2</v>
      </c>
      <c r="D2271" s="329">
        <v>13</v>
      </c>
      <c r="E2271" s="176">
        <f t="shared" si="216"/>
        <v>81255482.199999973</v>
      </c>
      <c r="F2271" s="176">
        <f t="shared" si="217"/>
        <v>4967302</v>
      </c>
      <c r="G2271" s="177">
        <f t="shared" si="218"/>
        <v>714389.0000000298</v>
      </c>
      <c r="H2271" s="177">
        <f t="shared" si="219"/>
        <v>1717</v>
      </c>
      <c r="I2271" s="354">
        <f t="shared" si="214"/>
        <v>0.99128473682413165</v>
      </c>
      <c r="J2271" s="354">
        <f t="shared" si="215"/>
        <v>0.99965445895859928</v>
      </c>
    </row>
    <row r="2272" spans="1:10" x14ac:dyDescent="0.25">
      <c r="A2272" s="793"/>
      <c r="B2272" s="330">
        <v>2648</v>
      </c>
      <c r="C2272" s="329">
        <v>2647.8</v>
      </c>
      <c r="D2272" s="329">
        <v>12</v>
      </c>
      <c r="E2272" s="176">
        <f t="shared" si="216"/>
        <v>81258129.99999997</v>
      </c>
      <c r="F2272" s="176">
        <f t="shared" si="217"/>
        <v>4967314</v>
      </c>
      <c r="G2272" s="177">
        <f t="shared" si="218"/>
        <v>711741.20000003278</v>
      </c>
      <c r="H2272" s="177">
        <f t="shared" si="219"/>
        <v>1705</v>
      </c>
      <c r="I2272" s="354">
        <f t="shared" si="214"/>
        <v>0.99131703893661804</v>
      </c>
      <c r="J2272" s="354">
        <f t="shared" si="215"/>
        <v>0.99965687392219671</v>
      </c>
    </row>
    <row r="2273" spans="1:10" x14ac:dyDescent="0.25">
      <c r="A2273" s="793"/>
      <c r="B2273" s="330">
        <v>2661</v>
      </c>
      <c r="C2273" s="329">
        <v>5322.3</v>
      </c>
      <c r="D2273" s="329">
        <v>18</v>
      </c>
      <c r="E2273" s="176">
        <f t="shared" si="216"/>
        <v>81263452.299999967</v>
      </c>
      <c r="F2273" s="176">
        <f t="shared" si="217"/>
        <v>4967332</v>
      </c>
      <c r="G2273" s="177">
        <f t="shared" si="218"/>
        <v>706418.90000003576</v>
      </c>
      <c r="H2273" s="177">
        <f t="shared" si="219"/>
        <v>1687</v>
      </c>
      <c r="I2273" s="354">
        <f t="shared" si="214"/>
        <v>0.99138196889102792</v>
      </c>
      <c r="J2273" s="354">
        <f t="shared" si="215"/>
        <v>0.99966049636759291</v>
      </c>
    </row>
    <row r="2274" spans="1:10" x14ac:dyDescent="0.25">
      <c r="A2274" s="793"/>
      <c r="B2274" s="330">
        <v>2664</v>
      </c>
      <c r="C2274" s="329">
        <v>2664.2</v>
      </c>
      <c r="D2274" s="329">
        <v>12</v>
      </c>
      <c r="E2274" s="176">
        <f t="shared" si="216"/>
        <v>81266116.49999997</v>
      </c>
      <c r="F2274" s="176">
        <f t="shared" si="217"/>
        <v>4967344</v>
      </c>
      <c r="G2274" s="177">
        <f t="shared" si="218"/>
        <v>703754.70000003278</v>
      </c>
      <c r="H2274" s="177">
        <f t="shared" si="219"/>
        <v>1675</v>
      </c>
      <c r="I2274" s="354">
        <f t="shared" si="214"/>
        <v>0.99141447107702629</v>
      </c>
      <c r="J2274" s="354">
        <f t="shared" si="215"/>
        <v>0.99966291133119034</v>
      </c>
    </row>
    <row r="2275" spans="1:10" x14ac:dyDescent="0.25">
      <c r="A2275" s="793"/>
      <c r="B2275" s="330">
        <v>2666</v>
      </c>
      <c r="C2275" s="329">
        <v>2666</v>
      </c>
      <c r="D2275" s="329">
        <v>6</v>
      </c>
      <c r="E2275" s="176">
        <f t="shared" si="216"/>
        <v>81268782.49999997</v>
      </c>
      <c r="F2275" s="176">
        <f t="shared" si="217"/>
        <v>4967350</v>
      </c>
      <c r="G2275" s="177">
        <f t="shared" si="218"/>
        <v>701088.70000003278</v>
      </c>
      <c r="H2275" s="177">
        <f t="shared" si="219"/>
        <v>1669</v>
      </c>
      <c r="I2275" s="354">
        <f t="shared" si="214"/>
        <v>0.9914469952223125</v>
      </c>
      <c r="J2275" s="354">
        <f t="shared" si="215"/>
        <v>0.999664118812989</v>
      </c>
    </row>
    <row r="2276" spans="1:10" x14ac:dyDescent="0.25">
      <c r="A2276" s="793"/>
      <c r="B2276" s="330">
        <v>2671</v>
      </c>
      <c r="C2276" s="329">
        <v>2670.8</v>
      </c>
      <c r="D2276" s="329">
        <v>12</v>
      </c>
      <c r="E2276" s="176">
        <f t="shared" si="216"/>
        <v>81271453.299999967</v>
      </c>
      <c r="F2276" s="176">
        <f t="shared" si="217"/>
        <v>4967362</v>
      </c>
      <c r="G2276" s="177">
        <f t="shared" si="218"/>
        <v>698417.90000003576</v>
      </c>
      <c r="H2276" s="177">
        <f t="shared" si="219"/>
        <v>1657</v>
      </c>
      <c r="I2276" s="354">
        <f t="shared" si="214"/>
        <v>0.99147957792569963</v>
      </c>
      <c r="J2276" s="354">
        <f t="shared" si="215"/>
        <v>0.99966653377658643</v>
      </c>
    </row>
    <row r="2277" spans="1:10" x14ac:dyDescent="0.25">
      <c r="A2277" s="793"/>
      <c r="B2277" s="330">
        <v>2673</v>
      </c>
      <c r="C2277" s="329">
        <v>2672.9</v>
      </c>
      <c r="D2277" s="329">
        <v>12</v>
      </c>
      <c r="E2277" s="176">
        <f t="shared" si="216"/>
        <v>81274126.199999973</v>
      </c>
      <c r="F2277" s="176">
        <f t="shared" si="217"/>
        <v>4967374</v>
      </c>
      <c r="G2277" s="177">
        <f t="shared" si="218"/>
        <v>695745.0000000298</v>
      </c>
      <c r="H2277" s="177">
        <f t="shared" si="219"/>
        <v>1645</v>
      </c>
      <c r="I2277" s="354">
        <f t="shared" si="214"/>
        <v>0.99151218624825621</v>
      </c>
      <c r="J2277" s="354">
        <f t="shared" si="215"/>
        <v>0.99966894874018397</v>
      </c>
    </row>
    <row r="2278" spans="1:10" x14ac:dyDescent="0.25">
      <c r="A2278" s="793"/>
      <c r="B2278" s="330">
        <v>2684</v>
      </c>
      <c r="C2278" s="329">
        <v>2683.9</v>
      </c>
      <c r="D2278" s="329">
        <v>6</v>
      </c>
      <c r="E2278" s="176">
        <f t="shared" si="216"/>
        <v>81276810.099999979</v>
      </c>
      <c r="F2278" s="176">
        <f t="shared" si="217"/>
        <v>4967380</v>
      </c>
      <c r="G2278" s="177">
        <f t="shared" si="218"/>
        <v>693061.10000002384</v>
      </c>
      <c r="H2278" s="177">
        <f t="shared" si="219"/>
        <v>1639</v>
      </c>
      <c r="I2278" s="354">
        <f t="shared" si="214"/>
        <v>0.99154492876646094</v>
      </c>
      <c r="J2278" s="354">
        <f t="shared" si="215"/>
        <v>0.99967015622198263</v>
      </c>
    </row>
    <row r="2279" spans="1:10" x14ac:dyDescent="0.25">
      <c r="A2279" s="793"/>
      <c r="B2279" s="330">
        <v>2697</v>
      </c>
      <c r="C2279" s="329">
        <v>2697.2</v>
      </c>
      <c r="D2279" s="329">
        <v>12</v>
      </c>
      <c r="E2279" s="176">
        <f t="shared" si="216"/>
        <v>81279507.299999982</v>
      </c>
      <c r="F2279" s="176">
        <f t="shared" si="217"/>
        <v>4967392</v>
      </c>
      <c r="G2279" s="177">
        <f t="shared" si="218"/>
        <v>690363.90000002086</v>
      </c>
      <c r="H2279" s="177">
        <f t="shared" si="219"/>
        <v>1627</v>
      </c>
      <c r="I2279" s="354">
        <f t="shared" si="214"/>
        <v>0.99157783353940387</v>
      </c>
      <c r="J2279" s="354">
        <f t="shared" si="215"/>
        <v>0.99967257118558006</v>
      </c>
    </row>
    <row r="2280" spans="1:10" x14ac:dyDescent="0.25">
      <c r="A2280" s="793"/>
      <c r="B2280" s="330">
        <v>2700</v>
      </c>
      <c r="C2280" s="329">
        <v>2699.9</v>
      </c>
      <c r="D2280" s="329">
        <v>5</v>
      </c>
      <c r="E2280" s="176">
        <f t="shared" si="216"/>
        <v>81282207.199999988</v>
      </c>
      <c r="F2280" s="176">
        <f t="shared" si="217"/>
        <v>4967397</v>
      </c>
      <c r="G2280" s="177">
        <f t="shared" si="218"/>
        <v>687664.0000000149</v>
      </c>
      <c r="H2280" s="177">
        <f t="shared" si="219"/>
        <v>1622</v>
      </c>
      <c r="I2280" s="354">
        <f t="shared" si="214"/>
        <v>0.99161077125127883</v>
      </c>
      <c r="J2280" s="354">
        <f t="shared" si="215"/>
        <v>0.99967357742041241</v>
      </c>
    </row>
    <row r="2281" spans="1:10" x14ac:dyDescent="0.25">
      <c r="A2281" s="793"/>
      <c r="B2281" s="330">
        <v>2709</v>
      </c>
      <c r="C2281" s="329">
        <v>2708.5</v>
      </c>
      <c r="D2281" s="329">
        <v>12</v>
      </c>
      <c r="E2281" s="176">
        <f t="shared" si="216"/>
        <v>81284915.699999988</v>
      </c>
      <c r="F2281" s="176">
        <f t="shared" si="217"/>
        <v>4967409</v>
      </c>
      <c r="G2281" s="177">
        <f t="shared" si="218"/>
        <v>684955.5000000149</v>
      </c>
      <c r="H2281" s="177">
        <f t="shared" si="219"/>
        <v>1610</v>
      </c>
      <c r="I2281" s="354">
        <f t="shared" si="214"/>
        <v>0.99164381387975131</v>
      </c>
      <c r="J2281" s="354">
        <f t="shared" si="215"/>
        <v>0.99967599238400984</v>
      </c>
    </row>
    <row r="2282" spans="1:10" x14ac:dyDescent="0.25">
      <c r="A2282" s="793"/>
      <c r="B2282" s="330">
        <v>2712</v>
      </c>
      <c r="C2282" s="329">
        <v>2712.1</v>
      </c>
      <c r="D2282" s="329">
        <v>12</v>
      </c>
      <c r="E2282" s="176">
        <f t="shared" si="216"/>
        <v>81287627.799999982</v>
      </c>
      <c r="F2282" s="176">
        <f t="shared" si="217"/>
        <v>4967421</v>
      </c>
      <c r="G2282" s="177">
        <f t="shared" si="218"/>
        <v>682243.40000002086</v>
      </c>
      <c r="H2282" s="177">
        <f t="shared" si="219"/>
        <v>1598</v>
      </c>
      <c r="I2282" s="354">
        <f t="shared" si="214"/>
        <v>0.99167690042679946</v>
      </c>
      <c r="J2282" s="354">
        <f t="shared" si="215"/>
        <v>0.99967840734760727</v>
      </c>
    </row>
    <row r="2283" spans="1:10" x14ac:dyDescent="0.25">
      <c r="A2283" s="793"/>
      <c r="B2283" s="330">
        <v>2713</v>
      </c>
      <c r="C2283" s="329">
        <v>2712.6</v>
      </c>
      <c r="D2283" s="329">
        <v>7</v>
      </c>
      <c r="E2283" s="176">
        <f t="shared" si="216"/>
        <v>81290340.399999976</v>
      </c>
      <c r="F2283" s="176">
        <f t="shared" si="217"/>
        <v>4967428</v>
      </c>
      <c r="G2283" s="177">
        <f t="shared" si="218"/>
        <v>679530.80000002682</v>
      </c>
      <c r="H2283" s="177">
        <f t="shared" si="219"/>
        <v>1591</v>
      </c>
      <c r="I2283" s="354">
        <f t="shared" si="214"/>
        <v>0.99170999307364993</v>
      </c>
      <c r="J2283" s="354">
        <f t="shared" si="215"/>
        <v>0.99967981607637246</v>
      </c>
    </row>
    <row r="2284" spans="1:10" x14ac:dyDescent="0.25">
      <c r="A2284" s="793"/>
      <c r="B2284" s="330">
        <v>2716</v>
      </c>
      <c r="C2284" s="329">
        <v>2715.9</v>
      </c>
      <c r="D2284" s="329">
        <v>6</v>
      </c>
      <c r="E2284" s="176">
        <f t="shared" si="216"/>
        <v>81293056.299999982</v>
      </c>
      <c r="F2284" s="176">
        <f t="shared" si="217"/>
        <v>4967434</v>
      </c>
      <c r="G2284" s="177">
        <f t="shared" si="218"/>
        <v>676814.90000002086</v>
      </c>
      <c r="H2284" s="177">
        <f t="shared" si="219"/>
        <v>1585</v>
      </c>
      <c r="I2284" s="354">
        <f t="shared" si="214"/>
        <v>0.99174312597919489</v>
      </c>
      <c r="J2284" s="354">
        <f t="shared" si="215"/>
        <v>0.99968102355817112</v>
      </c>
    </row>
    <row r="2285" spans="1:10" x14ac:dyDescent="0.25">
      <c r="A2285" s="793"/>
      <c r="B2285" s="330">
        <v>2717</v>
      </c>
      <c r="C2285" s="329">
        <v>2716.9</v>
      </c>
      <c r="D2285" s="329">
        <v>12</v>
      </c>
      <c r="E2285" s="176">
        <f t="shared" si="216"/>
        <v>81295773.199999988</v>
      </c>
      <c r="F2285" s="176">
        <f t="shared" si="217"/>
        <v>4967446</v>
      </c>
      <c r="G2285" s="177">
        <f t="shared" si="218"/>
        <v>674098.0000000149</v>
      </c>
      <c r="H2285" s="177">
        <f t="shared" si="219"/>
        <v>1573</v>
      </c>
      <c r="I2285" s="354">
        <f t="shared" si="214"/>
        <v>0.9917762710843443</v>
      </c>
      <c r="J2285" s="354">
        <f t="shared" si="215"/>
        <v>0.99968343852176855</v>
      </c>
    </row>
    <row r="2286" spans="1:10" x14ac:dyDescent="0.25">
      <c r="A2286" s="793"/>
      <c r="B2286" s="330">
        <v>2725</v>
      </c>
      <c r="C2286" s="329">
        <v>2724.5</v>
      </c>
      <c r="D2286" s="329">
        <v>6</v>
      </c>
      <c r="E2286" s="176">
        <f t="shared" si="216"/>
        <v>81298497.699999988</v>
      </c>
      <c r="F2286" s="176">
        <f t="shared" si="217"/>
        <v>4967452</v>
      </c>
      <c r="G2286" s="177">
        <f t="shared" si="218"/>
        <v>671373.5000000149</v>
      </c>
      <c r="H2286" s="177">
        <f t="shared" si="219"/>
        <v>1567</v>
      </c>
      <c r="I2286" s="354">
        <f t="shared" si="214"/>
        <v>0.99180950890648689</v>
      </c>
      <c r="J2286" s="354">
        <f t="shared" si="215"/>
        <v>0.99968464600356732</v>
      </c>
    </row>
    <row r="2287" spans="1:10" x14ac:dyDescent="0.25">
      <c r="A2287" s="793"/>
      <c r="B2287" s="330">
        <v>2727</v>
      </c>
      <c r="C2287" s="329">
        <v>2726.6</v>
      </c>
      <c r="D2287" s="329">
        <v>12</v>
      </c>
      <c r="E2287" s="176">
        <f t="shared" si="216"/>
        <v>81301224.299999982</v>
      </c>
      <c r="F2287" s="176">
        <f t="shared" si="217"/>
        <v>4967464</v>
      </c>
      <c r="G2287" s="177">
        <f t="shared" si="218"/>
        <v>668646.90000002086</v>
      </c>
      <c r="H2287" s="177">
        <f t="shared" si="219"/>
        <v>1555</v>
      </c>
      <c r="I2287" s="354">
        <f t="shared" si="214"/>
        <v>0.99184277234779872</v>
      </c>
      <c r="J2287" s="354">
        <f t="shared" si="215"/>
        <v>0.99968706096716475</v>
      </c>
    </row>
    <row r="2288" spans="1:10" x14ac:dyDescent="0.25">
      <c r="A2288" s="793"/>
      <c r="B2288" s="330">
        <v>2729</v>
      </c>
      <c r="C2288" s="329">
        <v>2728.6</v>
      </c>
      <c r="D2288" s="329">
        <v>12</v>
      </c>
      <c r="E2288" s="176">
        <f t="shared" si="216"/>
        <v>81303952.899999976</v>
      </c>
      <c r="F2288" s="176">
        <f t="shared" si="217"/>
        <v>4967476</v>
      </c>
      <c r="G2288" s="177">
        <f t="shared" si="218"/>
        <v>665918.30000002682</v>
      </c>
      <c r="H2288" s="177">
        <f t="shared" si="219"/>
        <v>1543</v>
      </c>
      <c r="I2288" s="354">
        <f t="shared" si="214"/>
        <v>0.9918760601883192</v>
      </c>
      <c r="J2288" s="354">
        <f t="shared" si="215"/>
        <v>0.99968947593076218</v>
      </c>
    </row>
    <row r="2289" spans="1:10" x14ac:dyDescent="0.25">
      <c r="A2289" s="793"/>
      <c r="B2289" s="330">
        <v>2730</v>
      </c>
      <c r="C2289" s="329">
        <v>2730.1</v>
      </c>
      <c r="D2289" s="329">
        <v>12</v>
      </c>
      <c r="E2289" s="176">
        <f t="shared" si="216"/>
        <v>81306682.99999997</v>
      </c>
      <c r="F2289" s="176">
        <f t="shared" si="217"/>
        <v>4967488</v>
      </c>
      <c r="G2289" s="177">
        <f t="shared" si="218"/>
        <v>663188.20000003278</v>
      </c>
      <c r="H2289" s="177">
        <f t="shared" si="219"/>
        <v>1531</v>
      </c>
      <c r="I2289" s="354">
        <f t="shared" si="214"/>
        <v>0.99190936632824633</v>
      </c>
      <c r="J2289" s="354">
        <f t="shared" si="215"/>
        <v>0.99969189089435961</v>
      </c>
    </row>
    <row r="2290" spans="1:10" x14ac:dyDescent="0.25">
      <c r="A2290" s="793"/>
      <c r="B2290" s="330">
        <v>2735</v>
      </c>
      <c r="C2290" s="329">
        <v>2734.7</v>
      </c>
      <c r="D2290" s="329">
        <v>6</v>
      </c>
      <c r="E2290" s="176">
        <f t="shared" si="216"/>
        <v>81309417.699999973</v>
      </c>
      <c r="F2290" s="176">
        <f t="shared" si="217"/>
        <v>4967494</v>
      </c>
      <c r="G2290" s="177">
        <f t="shared" si="218"/>
        <v>660453.5000000298</v>
      </c>
      <c r="H2290" s="177">
        <f t="shared" si="219"/>
        <v>1525</v>
      </c>
      <c r="I2290" s="354">
        <f t="shared" si="214"/>
        <v>0.99194272858635368</v>
      </c>
      <c r="J2290" s="354">
        <f t="shared" si="215"/>
        <v>0.99969309837615838</v>
      </c>
    </row>
    <row r="2291" spans="1:10" x14ac:dyDescent="0.25">
      <c r="A2291" s="793"/>
      <c r="B2291" s="330">
        <v>2742</v>
      </c>
      <c r="C2291" s="329">
        <v>2742.4</v>
      </c>
      <c r="D2291" s="329">
        <v>6</v>
      </c>
      <c r="E2291" s="176">
        <f t="shared" si="216"/>
        <v>81312160.099999979</v>
      </c>
      <c r="F2291" s="176">
        <f t="shared" si="217"/>
        <v>4967500</v>
      </c>
      <c r="G2291" s="177">
        <f t="shared" si="218"/>
        <v>657711.10000002384</v>
      </c>
      <c r="H2291" s="177">
        <f t="shared" si="219"/>
        <v>1519</v>
      </c>
      <c r="I2291" s="354">
        <f t="shared" si="214"/>
        <v>0.9919761847814148</v>
      </c>
      <c r="J2291" s="354">
        <f t="shared" si="215"/>
        <v>0.99969430585795704</v>
      </c>
    </row>
    <row r="2292" spans="1:10" x14ac:dyDescent="0.25">
      <c r="A2292" s="793"/>
      <c r="B2292" s="330">
        <v>2743</v>
      </c>
      <c r="C2292" s="329">
        <v>5486.2000000000007</v>
      </c>
      <c r="D2292" s="329">
        <v>18</v>
      </c>
      <c r="E2292" s="176">
        <f t="shared" si="216"/>
        <v>81317646.299999982</v>
      </c>
      <c r="F2292" s="176">
        <f t="shared" si="217"/>
        <v>4967518</v>
      </c>
      <c r="G2292" s="177">
        <f t="shared" si="218"/>
        <v>652224.90000002086</v>
      </c>
      <c r="H2292" s="177">
        <f t="shared" si="219"/>
        <v>1501</v>
      </c>
      <c r="I2292" s="354">
        <f t="shared" si="214"/>
        <v>0.99204311425098324</v>
      </c>
      <c r="J2292" s="354">
        <f t="shared" si="215"/>
        <v>0.99969792830335324</v>
      </c>
    </row>
    <row r="2293" spans="1:10" x14ac:dyDescent="0.25">
      <c r="A2293" s="793"/>
      <c r="B2293" s="330">
        <v>2744</v>
      </c>
      <c r="C2293" s="329">
        <v>2744.2</v>
      </c>
      <c r="D2293" s="329">
        <v>6</v>
      </c>
      <c r="E2293" s="176">
        <f t="shared" si="216"/>
        <v>81320390.499999985</v>
      </c>
      <c r="F2293" s="176">
        <f t="shared" si="217"/>
        <v>4967524</v>
      </c>
      <c r="G2293" s="177">
        <f t="shared" si="218"/>
        <v>649480.70000001788</v>
      </c>
      <c r="H2293" s="177">
        <f t="shared" si="219"/>
        <v>1495</v>
      </c>
      <c r="I2293" s="354">
        <f t="shared" si="214"/>
        <v>0.99207659240533219</v>
      </c>
      <c r="J2293" s="354">
        <f t="shared" si="215"/>
        <v>0.9996991357851519</v>
      </c>
    </row>
    <row r="2294" spans="1:10" x14ac:dyDescent="0.25">
      <c r="A2294" s="793"/>
      <c r="B2294" s="330">
        <v>2748</v>
      </c>
      <c r="C2294" s="329">
        <v>2748.4</v>
      </c>
      <c r="D2294" s="329">
        <v>12</v>
      </c>
      <c r="E2294" s="176">
        <f t="shared" si="216"/>
        <v>81323138.899999991</v>
      </c>
      <c r="F2294" s="176">
        <f t="shared" si="217"/>
        <v>4967536</v>
      </c>
      <c r="G2294" s="177">
        <f t="shared" si="218"/>
        <v>646732.30000001192</v>
      </c>
      <c r="H2294" s="177">
        <f t="shared" si="219"/>
        <v>1483</v>
      </c>
      <c r="I2294" s="354">
        <f t="shared" si="214"/>
        <v>0.99211012179801972</v>
      </c>
      <c r="J2294" s="354">
        <f t="shared" si="215"/>
        <v>0.99970155074874945</v>
      </c>
    </row>
    <row r="2295" spans="1:10" x14ac:dyDescent="0.25">
      <c r="A2295" s="793"/>
      <c r="B2295" s="330">
        <v>2749</v>
      </c>
      <c r="C2295" s="329">
        <v>2749.2</v>
      </c>
      <c r="D2295" s="329">
        <v>6</v>
      </c>
      <c r="E2295" s="176">
        <f t="shared" si="216"/>
        <v>81325888.099999994</v>
      </c>
      <c r="F2295" s="176">
        <f t="shared" si="217"/>
        <v>4967542</v>
      </c>
      <c r="G2295" s="177">
        <f t="shared" si="218"/>
        <v>643983.10000000894</v>
      </c>
      <c r="H2295" s="177">
        <f t="shared" si="219"/>
        <v>1477</v>
      </c>
      <c r="I2295" s="354">
        <f t="shared" si="214"/>
        <v>0.99214366095039064</v>
      </c>
      <c r="J2295" s="354">
        <f t="shared" si="215"/>
        <v>0.99970275823054811</v>
      </c>
    </row>
    <row r="2296" spans="1:10" x14ac:dyDescent="0.25">
      <c r="A2296" s="793"/>
      <c r="B2296" s="330">
        <v>2763</v>
      </c>
      <c r="C2296" s="329">
        <v>2762.9</v>
      </c>
      <c r="D2296" s="329">
        <v>6</v>
      </c>
      <c r="E2296" s="176">
        <f t="shared" si="216"/>
        <v>81328651</v>
      </c>
      <c r="F2296" s="176">
        <f t="shared" si="217"/>
        <v>4967548</v>
      </c>
      <c r="G2296" s="177">
        <f t="shared" si="218"/>
        <v>641220.20000000298</v>
      </c>
      <c r="H2296" s="177">
        <f t="shared" si="219"/>
        <v>1471</v>
      </c>
      <c r="I2296" s="354">
        <f t="shared" si="214"/>
        <v>0.99217736723734162</v>
      </c>
      <c r="J2296" s="354">
        <f t="shared" si="215"/>
        <v>0.99970396571234688</v>
      </c>
    </row>
    <row r="2297" spans="1:10" x14ac:dyDescent="0.25">
      <c r="A2297" s="793"/>
      <c r="B2297" s="330">
        <v>2767</v>
      </c>
      <c r="C2297" s="329">
        <v>2766.8</v>
      </c>
      <c r="D2297" s="329">
        <v>6</v>
      </c>
      <c r="E2297" s="176">
        <f t="shared" si="216"/>
        <v>81331417.799999997</v>
      </c>
      <c r="F2297" s="176">
        <f t="shared" si="217"/>
        <v>4967554</v>
      </c>
      <c r="G2297" s="177">
        <f t="shared" si="218"/>
        <v>638453.40000000596</v>
      </c>
      <c r="H2297" s="177">
        <f t="shared" si="219"/>
        <v>1465</v>
      </c>
      <c r="I2297" s="354">
        <f t="shared" si="214"/>
        <v>0.99221112110274967</v>
      </c>
      <c r="J2297" s="354">
        <f t="shared" si="215"/>
        <v>0.99970517319414554</v>
      </c>
    </row>
    <row r="2298" spans="1:10" x14ac:dyDescent="0.25">
      <c r="A2298" s="793"/>
      <c r="B2298" s="330">
        <v>2768</v>
      </c>
      <c r="C2298" s="329">
        <v>5535.7</v>
      </c>
      <c r="D2298" s="329">
        <v>18</v>
      </c>
      <c r="E2298" s="176">
        <f t="shared" si="216"/>
        <v>81336953.5</v>
      </c>
      <c r="F2298" s="176">
        <f t="shared" si="217"/>
        <v>4967572</v>
      </c>
      <c r="G2298" s="177">
        <f t="shared" si="218"/>
        <v>632917.70000000298</v>
      </c>
      <c r="H2298" s="177">
        <f t="shared" si="219"/>
        <v>1447</v>
      </c>
      <c r="I2298" s="354">
        <f t="shared" si="214"/>
        <v>0.992278654452735</v>
      </c>
      <c r="J2298" s="354">
        <f t="shared" si="215"/>
        <v>0.99970879563954174</v>
      </c>
    </row>
    <row r="2299" spans="1:10" x14ac:dyDescent="0.25">
      <c r="A2299" s="793"/>
      <c r="B2299" s="330">
        <v>2774</v>
      </c>
      <c r="C2299" s="329">
        <v>2773.9</v>
      </c>
      <c r="D2299" s="329">
        <v>6</v>
      </c>
      <c r="E2299" s="176">
        <f t="shared" si="216"/>
        <v>81339727.400000006</v>
      </c>
      <c r="F2299" s="176">
        <f t="shared" si="217"/>
        <v>4967578</v>
      </c>
      <c r="G2299" s="177">
        <f t="shared" si="218"/>
        <v>630143.79999999702</v>
      </c>
      <c r="H2299" s="177">
        <f t="shared" si="219"/>
        <v>1441</v>
      </c>
      <c r="I2299" s="354">
        <f t="shared" si="214"/>
        <v>0.99231249493533424</v>
      </c>
      <c r="J2299" s="354">
        <f t="shared" si="215"/>
        <v>0.9997100031213404</v>
      </c>
    </row>
    <row r="2300" spans="1:10" x14ac:dyDescent="0.25">
      <c r="A2300" s="793"/>
      <c r="B2300" s="330">
        <v>2777</v>
      </c>
      <c r="C2300" s="329">
        <v>2776.7</v>
      </c>
      <c r="D2300" s="329">
        <v>12</v>
      </c>
      <c r="E2300" s="176">
        <f t="shared" si="216"/>
        <v>81342504.100000009</v>
      </c>
      <c r="F2300" s="176">
        <f t="shared" si="217"/>
        <v>4967590</v>
      </c>
      <c r="G2300" s="177">
        <f t="shared" si="218"/>
        <v>627367.09999999404</v>
      </c>
      <c r="H2300" s="177">
        <f t="shared" si="219"/>
        <v>1429</v>
      </c>
      <c r="I2300" s="354">
        <f t="shared" si="214"/>
        <v>0.99234636957682576</v>
      </c>
      <c r="J2300" s="354">
        <f t="shared" si="215"/>
        <v>0.99971241808493794</v>
      </c>
    </row>
    <row r="2301" spans="1:10" x14ac:dyDescent="0.25">
      <c r="A2301" s="793"/>
      <c r="B2301" s="330">
        <v>2779</v>
      </c>
      <c r="C2301" s="329">
        <v>2779.2</v>
      </c>
      <c r="D2301" s="329">
        <v>12</v>
      </c>
      <c r="E2301" s="176">
        <f t="shared" si="216"/>
        <v>81345283.300000012</v>
      </c>
      <c r="F2301" s="176">
        <f t="shared" si="217"/>
        <v>4967602</v>
      </c>
      <c r="G2301" s="177">
        <f t="shared" si="218"/>
        <v>624587.89999999106</v>
      </c>
      <c r="H2301" s="177">
        <f t="shared" si="219"/>
        <v>1417</v>
      </c>
      <c r="I2301" s="354">
        <f t="shared" si="214"/>
        <v>0.99238027471732815</v>
      </c>
      <c r="J2301" s="354">
        <f t="shared" si="215"/>
        <v>0.99971483304853537</v>
      </c>
    </row>
    <row r="2302" spans="1:10" x14ac:dyDescent="0.25">
      <c r="A2302" s="793"/>
      <c r="B2302" s="330">
        <v>2784</v>
      </c>
      <c r="C2302" s="329">
        <v>2784</v>
      </c>
      <c r="D2302" s="329">
        <v>12</v>
      </c>
      <c r="E2302" s="176">
        <f t="shared" si="216"/>
        <v>81348067.300000012</v>
      </c>
      <c r="F2302" s="176">
        <f t="shared" si="217"/>
        <v>4967614</v>
      </c>
      <c r="G2302" s="177">
        <f t="shared" si="218"/>
        <v>621803.89999999106</v>
      </c>
      <c r="H2302" s="177">
        <f t="shared" si="219"/>
        <v>1405</v>
      </c>
      <c r="I2302" s="354">
        <f t="shared" si="214"/>
        <v>0.99241423841593168</v>
      </c>
      <c r="J2302" s="354">
        <f t="shared" si="215"/>
        <v>0.9997172480121328</v>
      </c>
    </row>
    <row r="2303" spans="1:10" x14ac:dyDescent="0.25">
      <c r="A2303" s="793"/>
      <c r="B2303" s="330">
        <v>2790</v>
      </c>
      <c r="C2303" s="329">
        <v>2789.7</v>
      </c>
      <c r="D2303" s="329">
        <v>6</v>
      </c>
      <c r="E2303" s="176">
        <f t="shared" si="216"/>
        <v>81350857.000000015</v>
      </c>
      <c r="F2303" s="176">
        <f t="shared" si="217"/>
        <v>4967620</v>
      </c>
      <c r="G2303" s="177">
        <f t="shared" si="218"/>
        <v>619014.19999998808</v>
      </c>
      <c r="H2303" s="177">
        <f t="shared" si="219"/>
        <v>1399</v>
      </c>
      <c r="I2303" s="354">
        <f t="shared" si="214"/>
        <v>0.99244827165228011</v>
      </c>
      <c r="J2303" s="354">
        <f t="shared" si="215"/>
        <v>0.99971845549393146</v>
      </c>
    </row>
    <row r="2304" spans="1:10" x14ac:dyDescent="0.25">
      <c r="A2304" s="793"/>
      <c r="B2304" s="330">
        <v>2791</v>
      </c>
      <c r="C2304" s="329">
        <v>2791.2</v>
      </c>
      <c r="D2304" s="329">
        <v>12</v>
      </c>
      <c r="E2304" s="176">
        <f t="shared" si="216"/>
        <v>81353648.200000018</v>
      </c>
      <c r="F2304" s="176">
        <f t="shared" si="217"/>
        <v>4967632</v>
      </c>
      <c r="G2304" s="177">
        <f t="shared" si="218"/>
        <v>616222.9999999851</v>
      </c>
      <c r="H2304" s="177">
        <f t="shared" si="219"/>
        <v>1387</v>
      </c>
      <c r="I2304" s="354">
        <f t="shared" si="214"/>
        <v>0.9924823231880352</v>
      </c>
      <c r="J2304" s="354">
        <f t="shared" si="215"/>
        <v>0.99972087045752889</v>
      </c>
    </row>
    <row r="2305" spans="1:10" x14ac:dyDescent="0.25">
      <c r="A2305" s="793"/>
      <c r="B2305" s="330">
        <v>2795</v>
      </c>
      <c r="C2305" s="329">
        <v>2795.2</v>
      </c>
      <c r="D2305" s="329">
        <v>12</v>
      </c>
      <c r="E2305" s="176">
        <f t="shared" si="216"/>
        <v>81356443.400000021</v>
      </c>
      <c r="F2305" s="176">
        <f t="shared" si="217"/>
        <v>4967644</v>
      </c>
      <c r="G2305" s="177">
        <f t="shared" si="218"/>
        <v>613427.79999998212</v>
      </c>
      <c r="H2305" s="177">
        <f t="shared" si="219"/>
        <v>1375</v>
      </c>
      <c r="I2305" s="354">
        <f t="shared" si="214"/>
        <v>0.9925164235222077</v>
      </c>
      <c r="J2305" s="354">
        <f t="shared" si="215"/>
        <v>0.99972328542112643</v>
      </c>
    </row>
    <row r="2306" spans="1:10" x14ac:dyDescent="0.25">
      <c r="A2306" s="793"/>
      <c r="B2306" s="330">
        <v>2798</v>
      </c>
      <c r="C2306" s="329">
        <v>2797.5</v>
      </c>
      <c r="D2306" s="329">
        <v>8</v>
      </c>
      <c r="E2306" s="176">
        <f t="shared" si="216"/>
        <v>81359240.900000021</v>
      </c>
      <c r="F2306" s="176">
        <f t="shared" si="217"/>
        <v>4967652</v>
      </c>
      <c r="G2306" s="177">
        <f t="shared" si="218"/>
        <v>610630.29999998212</v>
      </c>
      <c r="H2306" s="177">
        <f t="shared" si="219"/>
        <v>1367</v>
      </c>
      <c r="I2306" s="354">
        <f t="shared" si="214"/>
        <v>0.99255055191547037</v>
      </c>
      <c r="J2306" s="354">
        <f t="shared" si="215"/>
        <v>0.99972489539685805</v>
      </c>
    </row>
    <row r="2307" spans="1:10" x14ac:dyDescent="0.25">
      <c r="A2307" s="793"/>
      <c r="B2307" s="330">
        <v>2803</v>
      </c>
      <c r="C2307" s="329">
        <v>2802.5</v>
      </c>
      <c r="D2307" s="329">
        <v>12</v>
      </c>
      <c r="E2307" s="176">
        <f t="shared" si="216"/>
        <v>81362043.400000021</v>
      </c>
      <c r="F2307" s="176">
        <f t="shared" si="217"/>
        <v>4967664</v>
      </c>
      <c r="G2307" s="177">
        <f t="shared" si="218"/>
        <v>607827.79999998212</v>
      </c>
      <c r="H2307" s="177">
        <f t="shared" si="219"/>
        <v>1355</v>
      </c>
      <c r="I2307" s="354">
        <f t="shared" ref="I2307:I2370" si="220">E2307/$E$2452</f>
        <v>0.99258474130675489</v>
      </c>
      <c r="J2307" s="354">
        <f t="shared" ref="J2307:J2370" si="221">F2307/$F$2452</f>
        <v>0.99972731036045548</v>
      </c>
    </row>
    <row r="2308" spans="1:10" x14ac:dyDescent="0.25">
      <c r="A2308" s="793"/>
      <c r="B2308" s="330">
        <v>2809</v>
      </c>
      <c r="C2308" s="329">
        <v>2808.5</v>
      </c>
      <c r="D2308" s="329">
        <v>6</v>
      </c>
      <c r="E2308" s="176">
        <f t="shared" si="216"/>
        <v>81364851.900000021</v>
      </c>
      <c r="F2308" s="176">
        <f t="shared" si="217"/>
        <v>4967670</v>
      </c>
      <c r="G2308" s="177">
        <f t="shared" si="218"/>
        <v>605019.29999998212</v>
      </c>
      <c r="H2308" s="177">
        <f t="shared" si="219"/>
        <v>1349</v>
      </c>
      <c r="I2308" s="354">
        <f t="shared" si="220"/>
        <v>0.99261900389566571</v>
      </c>
      <c r="J2308" s="354">
        <f t="shared" si="221"/>
        <v>0.99972851784225414</v>
      </c>
    </row>
    <row r="2309" spans="1:10" x14ac:dyDescent="0.25">
      <c r="A2309" s="793"/>
      <c r="B2309" s="330">
        <v>2810</v>
      </c>
      <c r="C2309" s="329">
        <v>2809.5</v>
      </c>
      <c r="D2309" s="329">
        <v>12</v>
      </c>
      <c r="E2309" s="176">
        <f t="shared" si="216"/>
        <v>81367661.400000021</v>
      </c>
      <c r="F2309" s="176">
        <f t="shared" si="217"/>
        <v>4967682</v>
      </c>
      <c r="G2309" s="177">
        <f t="shared" si="218"/>
        <v>602209.79999998212</v>
      </c>
      <c r="H2309" s="177">
        <f t="shared" si="219"/>
        <v>1337</v>
      </c>
      <c r="I2309" s="354">
        <f t="shared" si="220"/>
        <v>0.99265327868418096</v>
      </c>
      <c r="J2309" s="354">
        <f t="shared" si="221"/>
        <v>0.99973093280585157</v>
      </c>
    </row>
    <row r="2310" spans="1:10" x14ac:dyDescent="0.25">
      <c r="A2310" s="793"/>
      <c r="B2310" s="330">
        <v>2816</v>
      </c>
      <c r="C2310" s="329">
        <v>2815.8</v>
      </c>
      <c r="D2310" s="329">
        <v>12</v>
      </c>
      <c r="E2310" s="176">
        <f t="shared" si="216"/>
        <v>81370477.200000018</v>
      </c>
      <c r="F2310" s="176">
        <f t="shared" si="217"/>
        <v>4967694</v>
      </c>
      <c r="G2310" s="177">
        <f t="shared" si="218"/>
        <v>599393.9999999851</v>
      </c>
      <c r="H2310" s="177">
        <f t="shared" si="219"/>
        <v>1325</v>
      </c>
      <c r="I2310" s="354">
        <f t="shared" si="220"/>
        <v>0.9926876303302038</v>
      </c>
      <c r="J2310" s="354">
        <f t="shared" si="221"/>
        <v>0.99973334776944911</v>
      </c>
    </row>
    <row r="2311" spans="1:10" x14ac:dyDescent="0.25">
      <c r="A2311" s="793"/>
      <c r="B2311" s="330">
        <v>2817</v>
      </c>
      <c r="C2311" s="329">
        <v>2816.8</v>
      </c>
      <c r="D2311" s="329">
        <v>12</v>
      </c>
      <c r="E2311" s="176">
        <f t="shared" si="216"/>
        <v>81373294.000000015</v>
      </c>
      <c r="F2311" s="176">
        <f t="shared" si="217"/>
        <v>4967706</v>
      </c>
      <c r="G2311" s="177">
        <f t="shared" si="218"/>
        <v>596577.19999998808</v>
      </c>
      <c r="H2311" s="177">
        <f t="shared" si="219"/>
        <v>1313</v>
      </c>
      <c r="I2311" s="354">
        <f t="shared" si="220"/>
        <v>0.99272199417583096</v>
      </c>
      <c r="J2311" s="354">
        <f t="shared" si="221"/>
        <v>0.99973576273304654</v>
      </c>
    </row>
    <row r="2312" spans="1:10" x14ac:dyDescent="0.25">
      <c r="A2312" s="793"/>
      <c r="B2312" s="330">
        <v>2832</v>
      </c>
      <c r="C2312" s="329">
        <v>2832.3</v>
      </c>
      <c r="D2312" s="329">
        <v>12</v>
      </c>
      <c r="E2312" s="176">
        <f t="shared" si="216"/>
        <v>81376126.300000012</v>
      </c>
      <c r="F2312" s="176">
        <f t="shared" si="217"/>
        <v>4967718</v>
      </c>
      <c r="G2312" s="177">
        <f t="shared" si="218"/>
        <v>593744.89999999106</v>
      </c>
      <c r="H2312" s="177">
        <f t="shared" si="219"/>
        <v>1301</v>
      </c>
      <c r="I2312" s="354">
        <f t="shared" si="220"/>
        <v>0.99275654711532602</v>
      </c>
      <c r="J2312" s="354">
        <f t="shared" si="221"/>
        <v>0.99973817769664397</v>
      </c>
    </row>
    <row r="2313" spans="1:10" x14ac:dyDescent="0.25">
      <c r="A2313" s="793"/>
      <c r="B2313" s="330">
        <v>2834</v>
      </c>
      <c r="C2313" s="329">
        <v>2833.5</v>
      </c>
      <c r="D2313" s="329">
        <v>10</v>
      </c>
      <c r="E2313" s="176">
        <f t="shared" si="216"/>
        <v>81378959.800000012</v>
      </c>
      <c r="F2313" s="176">
        <f t="shared" si="217"/>
        <v>4967728</v>
      </c>
      <c r="G2313" s="177">
        <f t="shared" si="218"/>
        <v>590911.39999999106</v>
      </c>
      <c r="H2313" s="177">
        <f t="shared" si="219"/>
        <v>1291</v>
      </c>
      <c r="I2313" s="354">
        <f t="shared" si="220"/>
        <v>0.99279111469434644</v>
      </c>
      <c r="J2313" s="354">
        <f t="shared" si="221"/>
        <v>0.99974019016630844</v>
      </c>
    </row>
    <row r="2314" spans="1:10" x14ac:dyDescent="0.25">
      <c r="A2314" s="793"/>
      <c r="B2314" s="330">
        <v>2840</v>
      </c>
      <c r="C2314" s="329">
        <v>2839.8</v>
      </c>
      <c r="D2314" s="329">
        <v>12</v>
      </c>
      <c r="E2314" s="176">
        <f t="shared" si="216"/>
        <v>81381799.600000009</v>
      </c>
      <c r="F2314" s="176">
        <f t="shared" si="217"/>
        <v>4967740</v>
      </c>
      <c r="G2314" s="177">
        <f t="shared" si="218"/>
        <v>588071.59999999404</v>
      </c>
      <c r="H2314" s="177">
        <f t="shared" si="219"/>
        <v>1279</v>
      </c>
      <c r="I2314" s="354">
        <f t="shared" si="220"/>
        <v>0.99282575913087445</v>
      </c>
      <c r="J2314" s="354">
        <f t="shared" si="221"/>
        <v>0.99974260512990587</v>
      </c>
    </row>
    <row r="2315" spans="1:10" x14ac:dyDescent="0.25">
      <c r="A2315" s="793"/>
      <c r="B2315" s="330">
        <v>2844</v>
      </c>
      <c r="C2315" s="329">
        <v>2843.5</v>
      </c>
      <c r="D2315" s="329">
        <v>12</v>
      </c>
      <c r="E2315" s="176">
        <f t="shared" si="216"/>
        <v>81384643.100000009</v>
      </c>
      <c r="F2315" s="176">
        <f t="shared" si="217"/>
        <v>4967752</v>
      </c>
      <c r="G2315" s="177">
        <f t="shared" si="218"/>
        <v>585228.09999999404</v>
      </c>
      <c r="H2315" s="177">
        <f t="shared" si="219"/>
        <v>1267</v>
      </c>
      <c r="I2315" s="354">
        <f t="shared" si="220"/>
        <v>0.9928604487059387</v>
      </c>
      <c r="J2315" s="354">
        <f t="shared" si="221"/>
        <v>0.99974502009350341</v>
      </c>
    </row>
    <row r="2316" spans="1:10" x14ac:dyDescent="0.25">
      <c r="A2316" s="793"/>
      <c r="B2316" s="330">
        <v>2856</v>
      </c>
      <c r="C2316" s="329">
        <v>2856</v>
      </c>
      <c r="D2316" s="329">
        <v>6</v>
      </c>
      <c r="E2316" s="176">
        <f t="shared" si="216"/>
        <v>81387499.100000009</v>
      </c>
      <c r="F2316" s="176">
        <f t="shared" si="217"/>
        <v>4967758</v>
      </c>
      <c r="G2316" s="177">
        <f t="shared" si="218"/>
        <v>582372.09999999404</v>
      </c>
      <c r="H2316" s="177">
        <f t="shared" si="219"/>
        <v>1261</v>
      </c>
      <c r="I2316" s="354">
        <f t="shared" si="220"/>
        <v>0.99289529077605776</v>
      </c>
      <c r="J2316" s="354">
        <f t="shared" si="221"/>
        <v>0.99974622757530207</v>
      </c>
    </row>
    <row r="2317" spans="1:10" x14ac:dyDescent="0.25">
      <c r="A2317" s="793"/>
      <c r="B2317" s="330">
        <v>2858</v>
      </c>
      <c r="C2317" s="329">
        <v>2858.3</v>
      </c>
      <c r="D2317" s="329">
        <v>12</v>
      </c>
      <c r="E2317" s="176">
        <f t="shared" si="216"/>
        <v>81390357.400000006</v>
      </c>
      <c r="F2317" s="176">
        <f t="shared" si="217"/>
        <v>4967770</v>
      </c>
      <c r="G2317" s="177">
        <f t="shared" si="218"/>
        <v>579513.79999999702</v>
      </c>
      <c r="H2317" s="177">
        <f t="shared" si="219"/>
        <v>1249</v>
      </c>
      <c r="I2317" s="354">
        <f t="shared" si="220"/>
        <v>0.99293016090526687</v>
      </c>
      <c r="J2317" s="354">
        <f t="shared" si="221"/>
        <v>0.9997486425388995</v>
      </c>
    </row>
    <row r="2318" spans="1:10" x14ac:dyDescent="0.25">
      <c r="A2318" s="793"/>
      <c r="B2318" s="330">
        <v>2862</v>
      </c>
      <c r="C2318" s="329">
        <v>2861.6</v>
      </c>
      <c r="D2318" s="329">
        <v>6</v>
      </c>
      <c r="E2318" s="176">
        <f t="shared" si="216"/>
        <v>81393219</v>
      </c>
      <c r="F2318" s="176">
        <f t="shared" si="217"/>
        <v>4967776</v>
      </c>
      <c r="G2318" s="177">
        <f t="shared" si="218"/>
        <v>576652.20000000298</v>
      </c>
      <c r="H2318" s="177">
        <f t="shared" si="219"/>
        <v>1243</v>
      </c>
      <c r="I2318" s="354">
        <f t="shared" si="220"/>
        <v>0.99296507129317046</v>
      </c>
      <c r="J2318" s="354">
        <f t="shared" si="221"/>
        <v>0.99974985002069827</v>
      </c>
    </row>
    <row r="2319" spans="1:10" x14ac:dyDescent="0.25">
      <c r="A2319" s="793"/>
      <c r="B2319" s="330">
        <v>2871</v>
      </c>
      <c r="C2319" s="329">
        <v>2871</v>
      </c>
      <c r="D2319" s="329">
        <v>12</v>
      </c>
      <c r="E2319" s="176">
        <f t="shared" si="216"/>
        <v>81396090</v>
      </c>
      <c r="F2319" s="176">
        <f t="shared" si="217"/>
        <v>4967788</v>
      </c>
      <c r="G2319" s="177">
        <f t="shared" si="218"/>
        <v>573781.20000000298</v>
      </c>
      <c r="H2319" s="177">
        <f t="shared" si="219"/>
        <v>1231</v>
      </c>
      <c r="I2319" s="354">
        <f t="shared" si="220"/>
        <v>0.9930000963573552</v>
      </c>
      <c r="J2319" s="354">
        <f t="shared" si="221"/>
        <v>0.9997522649842957</v>
      </c>
    </row>
    <row r="2320" spans="1:10" x14ac:dyDescent="0.25">
      <c r="A2320" s="793"/>
      <c r="B2320" s="330">
        <v>2874</v>
      </c>
      <c r="C2320" s="329">
        <v>2873.5</v>
      </c>
      <c r="D2320" s="329">
        <v>12</v>
      </c>
      <c r="E2320" s="176">
        <f t="shared" si="216"/>
        <v>81398963.5</v>
      </c>
      <c r="F2320" s="176">
        <f t="shared" si="217"/>
        <v>4967800</v>
      </c>
      <c r="G2320" s="177">
        <f t="shared" si="218"/>
        <v>570907.70000000298</v>
      </c>
      <c r="H2320" s="177">
        <f t="shared" si="219"/>
        <v>1219</v>
      </c>
      <c r="I2320" s="354">
        <f t="shared" si="220"/>
        <v>0.99303515192055103</v>
      </c>
      <c r="J2320" s="354">
        <f t="shared" si="221"/>
        <v>0.99975467994789313</v>
      </c>
    </row>
    <row r="2321" spans="1:10" x14ac:dyDescent="0.25">
      <c r="A2321" s="793"/>
      <c r="B2321" s="330">
        <v>2884</v>
      </c>
      <c r="C2321" s="329">
        <v>2884</v>
      </c>
      <c r="D2321" s="329">
        <v>6</v>
      </c>
      <c r="E2321" s="176">
        <f t="shared" si="216"/>
        <v>81401847.5</v>
      </c>
      <c r="F2321" s="176">
        <f t="shared" si="217"/>
        <v>4967806</v>
      </c>
      <c r="G2321" s="177">
        <f t="shared" si="218"/>
        <v>568023.70000000298</v>
      </c>
      <c r="H2321" s="177">
        <f t="shared" si="219"/>
        <v>1213</v>
      </c>
      <c r="I2321" s="354">
        <f t="shared" si="220"/>
        <v>0.99307033557959279</v>
      </c>
      <c r="J2321" s="354">
        <f t="shared" si="221"/>
        <v>0.9997558874296919</v>
      </c>
    </row>
    <row r="2322" spans="1:10" x14ac:dyDescent="0.25">
      <c r="A2322" s="793"/>
      <c r="B2322" s="330">
        <v>2894</v>
      </c>
      <c r="C2322" s="329">
        <v>2894.2</v>
      </c>
      <c r="D2322" s="329">
        <v>6</v>
      </c>
      <c r="E2322" s="176">
        <f t="shared" si="216"/>
        <v>81404741.700000003</v>
      </c>
      <c r="F2322" s="176">
        <f t="shared" si="217"/>
        <v>4967812</v>
      </c>
      <c r="G2322" s="177">
        <f t="shared" si="218"/>
        <v>565129.5</v>
      </c>
      <c r="H2322" s="177">
        <f t="shared" si="219"/>
        <v>1207</v>
      </c>
      <c r="I2322" s="354">
        <f t="shared" si="220"/>
        <v>0.9931056436745993</v>
      </c>
      <c r="J2322" s="354">
        <f t="shared" si="221"/>
        <v>0.99975709491149056</v>
      </c>
    </row>
    <row r="2323" spans="1:10" x14ac:dyDescent="0.25">
      <c r="A2323" s="793"/>
      <c r="B2323" s="330">
        <v>2904</v>
      </c>
      <c r="C2323" s="329">
        <v>2904</v>
      </c>
      <c r="D2323" s="329">
        <v>9</v>
      </c>
      <c r="E2323" s="176">
        <f t="shared" si="216"/>
        <v>81407645.700000003</v>
      </c>
      <c r="F2323" s="176">
        <f t="shared" si="217"/>
        <v>4967821</v>
      </c>
      <c r="G2323" s="177">
        <f t="shared" si="218"/>
        <v>562225.5</v>
      </c>
      <c r="H2323" s="177">
        <f t="shared" si="219"/>
        <v>1198</v>
      </c>
      <c r="I2323" s="354">
        <f t="shared" si="220"/>
        <v>0.99314107132572882</v>
      </c>
      <c r="J2323" s="354">
        <f t="shared" si="221"/>
        <v>0.99975890613418861</v>
      </c>
    </row>
    <row r="2324" spans="1:10" x14ac:dyDescent="0.25">
      <c r="A2324" s="793"/>
      <c r="B2324" s="330">
        <v>2907</v>
      </c>
      <c r="C2324" s="329">
        <v>2906.6</v>
      </c>
      <c r="D2324" s="329">
        <v>12</v>
      </c>
      <c r="E2324" s="176">
        <f t="shared" si="216"/>
        <v>81410552.299999997</v>
      </c>
      <c r="F2324" s="176">
        <f t="shared" si="217"/>
        <v>4967833</v>
      </c>
      <c r="G2324" s="177">
        <f t="shared" si="218"/>
        <v>559318.90000000596</v>
      </c>
      <c r="H2324" s="177">
        <f t="shared" si="219"/>
        <v>1186</v>
      </c>
      <c r="I2324" s="354">
        <f t="shared" si="220"/>
        <v>0.99317653069582956</v>
      </c>
      <c r="J2324" s="354">
        <f t="shared" si="221"/>
        <v>0.99976132109778615</v>
      </c>
    </row>
    <row r="2325" spans="1:10" x14ac:dyDescent="0.25">
      <c r="A2325" s="793"/>
      <c r="B2325" s="330">
        <v>2912</v>
      </c>
      <c r="C2325" s="329">
        <v>2912.3</v>
      </c>
      <c r="D2325" s="329">
        <v>6</v>
      </c>
      <c r="E2325" s="176">
        <f t="shared" si="216"/>
        <v>81413464.599999994</v>
      </c>
      <c r="F2325" s="176">
        <f t="shared" si="217"/>
        <v>4967839</v>
      </c>
      <c r="G2325" s="177">
        <f t="shared" si="218"/>
        <v>556406.60000000894</v>
      </c>
      <c r="H2325" s="177">
        <f t="shared" si="219"/>
        <v>1180</v>
      </c>
      <c r="I2325" s="354">
        <f t="shared" si="220"/>
        <v>0.99321205960367531</v>
      </c>
      <c r="J2325" s="354">
        <f t="shared" si="221"/>
        <v>0.99976252857958481</v>
      </c>
    </row>
    <row r="2326" spans="1:10" x14ac:dyDescent="0.25">
      <c r="A2326" s="793"/>
      <c r="B2326" s="330">
        <v>2918</v>
      </c>
      <c r="C2326" s="329">
        <v>2918.3</v>
      </c>
      <c r="D2326" s="329">
        <v>6</v>
      </c>
      <c r="E2326" s="176">
        <f t="shared" si="216"/>
        <v>81416382.899999991</v>
      </c>
      <c r="F2326" s="176">
        <f t="shared" si="217"/>
        <v>4967845</v>
      </c>
      <c r="G2326" s="177">
        <f t="shared" si="218"/>
        <v>553488.30000001192</v>
      </c>
      <c r="H2326" s="177">
        <f t="shared" si="219"/>
        <v>1174</v>
      </c>
      <c r="I2326" s="354">
        <f t="shared" si="220"/>
        <v>0.99324766170914747</v>
      </c>
      <c r="J2326" s="354">
        <f t="shared" si="221"/>
        <v>0.99976373606138358</v>
      </c>
    </row>
    <row r="2327" spans="1:10" x14ac:dyDescent="0.25">
      <c r="A2327" s="793"/>
      <c r="B2327" s="330">
        <v>2926</v>
      </c>
      <c r="C2327" s="329">
        <v>2925.6</v>
      </c>
      <c r="D2327" s="329">
        <v>12</v>
      </c>
      <c r="E2327" s="176">
        <f t="shared" si="216"/>
        <v>81419308.499999985</v>
      </c>
      <c r="F2327" s="176">
        <f t="shared" si="217"/>
        <v>4967857</v>
      </c>
      <c r="G2327" s="177">
        <f t="shared" si="218"/>
        <v>550562.70000001788</v>
      </c>
      <c r="H2327" s="177">
        <f t="shared" si="219"/>
        <v>1162</v>
      </c>
      <c r="I2327" s="354">
        <f t="shared" si="220"/>
        <v>0.99328335287173153</v>
      </c>
      <c r="J2327" s="354">
        <f t="shared" si="221"/>
        <v>0.99976615102498101</v>
      </c>
    </row>
    <row r="2328" spans="1:10" x14ac:dyDescent="0.25">
      <c r="A2328" s="793"/>
      <c r="B2328" s="330">
        <v>2933</v>
      </c>
      <c r="C2328" s="329">
        <v>2933.4</v>
      </c>
      <c r="D2328" s="329">
        <v>6</v>
      </c>
      <c r="E2328" s="176">
        <f t="shared" si="216"/>
        <v>81422241.899999991</v>
      </c>
      <c r="F2328" s="176">
        <f t="shared" si="217"/>
        <v>4967863</v>
      </c>
      <c r="G2328" s="177">
        <f t="shared" si="218"/>
        <v>547629.30000001192</v>
      </c>
      <c r="H2328" s="177">
        <f t="shared" si="219"/>
        <v>1156</v>
      </c>
      <c r="I2328" s="354">
        <f t="shared" si="220"/>
        <v>0.99331913919122994</v>
      </c>
      <c r="J2328" s="354">
        <f t="shared" si="221"/>
        <v>0.99976735850677967</v>
      </c>
    </row>
    <row r="2329" spans="1:10" x14ac:dyDescent="0.25">
      <c r="A2329" s="793"/>
      <c r="B2329" s="330">
        <v>2936</v>
      </c>
      <c r="C2329" s="329">
        <v>2936</v>
      </c>
      <c r="D2329" s="329">
        <v>10</v>
      </c>
      <c r="E2329" s="176">
        <f t="shared" ref="E2329:E2392" si="222">E2328+C2329</f>
        <v>81425177.899999991</v>
      </c>
      <c r="F2329" s="176">
        <f t="shared" ref="F2329:F2392" si="223">F2328+D2329</f>
        <v>4967873</v>
      </c>
      <c r="G2329" s="177">
        <f t="shared" ref="G2329:G2392" si="224">$E$2452-E2329</f>
        <v>544693.30000001192</v>
      </c>
      <c r="H2329" s="177">
        <f t="shared" ref="H2329:H2392" si="225">$F$2452-F2329</f>
        <v>1146</v>
      </c>
      <c r="I2329" s="354">
        <f t="shared" si="220"/>
        <v>0.99335495722969969</v>
      </c>
      <c r="J2329" s="354">
        <f t="shared" si="221"/>
        <v>0.99976937097644425</v>
      </c>
    </row>
    <row r="2330" spans="1:10" x14ac:dyDescent="0.25">
      <c r="A2330" s="793"/>
      <c r="B2330" s="330">
        <v>2941</v>
      </c>
      <c r="C2330" s="329">
        <v>2941.2</v>
      </c>
      <c r="D2330" s="329">
        <v>6</v>
      </c>
      <c r="E2330" s="176">
        <f t="shared" si="222"/>
        <v>81428119.099999994</v>
      </c>
      <c r="F2330" s="176">
        <f t="shared" si="223"/>
        <v>4967879</v>
      </c>
      <c r="G2330" s="177">
        <f t="shared" si="224"/>
        <v>541752.10000000894</v>
      </c>
      <c r="H2330" s="177">
        <f t="shared" si="225"/>
        <v>1140</v>
      </c>
      <c r="I2330" s="354">
        <f t="shared" si="220"/>
        <v>0.99339083870611222</v>
      </c>
      <c r="J2330" s="354">
        <f t="shared" si="221"/>
        <v>0.99977057845824302</v>
      </c>
    </row>
    <row r="2331" spans="1:10" x14ac:dyDescent="0.25">
      <c r="A2331" s="793"/>
      <c r="B2331" s="330">
        <v>2944</v>
      </c>
      <c r="C2331" s="329">
        <v>2943.9</v>
      </c>
      <c r="D2331" s="329">
        <v>6</v>
      </c>
      <c r="E2331" s="176">
        <f t="shared" si="222"/>
        <v>81431063</v>
      </c>
      <c r="F2331" s="176">
        <f t="shared" si="223"/>
        <v>4967885</v>
      </c>
      <c r="G2331" s="177">
        <f t="shared" si="224"/>
        <v>538808.20000000298</v>
      </c>
      <c r="H2331" s="177">
        <f t="shared" si="225"/>
        <v>1134</v>
      </c>
      <c r="I2331" s="354">
        <f t="shared" si="220"/>
        <v>0.99342675312145667</v>
      </c>
      <c r="J2331" s="354">
        <f t="shared" si="221"/>
        <v>0.99977178594004168</v>
      </c>
    </row>
    <row r="2332" spans="1:10" x14ac:dyDescent="0.25">
      <c r="A2332" s="793"/>
      <c r="B2332" s="330">
        <v>2948</v>
      </c>
      <c r="C2332" s="329">
        <v>2948</v>
      </c>
      <c r="D2332" s="329">
        <v>12</v>
      </c>
      <c r="E2332" s="176">
        <f t="shared" si="222"/>
        <v>81434011</v>
      </c>
      <c r="F2332" s="176">
        <f t="shared" si="223"/>
        <v>4967897</v>
      </c>
      <c r="G2332" s="177">
        <f t="shared" si="224"/>
        <v>535860.20000000298</v>
      </c>
      <c r="H2332" s="177">
        <f t="shared" si="225"/>
        <v>1122</v>
      </c>
      <c r="I2332" s="354">
        <f t="shared" si="220"/>
        <v>0.9934627175551789</v>
      </c>
      <c r="J2332" s="354">
        <f t="shared" si="221"/>
        <v>0.99977420090363911</v>
      </c>
    </row>
    <row r="2333" spans="1:10" x14ac:dyDescent="0.25">
      <c r="A2333" s="793"/>
      <c r="B2333" s="330">
        <v>2949</v>
      </c>
      <c r="C2333" s="329">
        <v>5898</v>
      </c>
      <c r="D2333" s="329">
        <v>18</v>
      </c>
      <c r="E2333" s="176">
        <f t="shared" si="222"/>
        <v>81439909</v>
      </c>
      <c r="F2333" s="176">
        <f t="shared" si="223"/>
        <v>4967915</v>
      </c>
      <c r="G2333" s="177">
        <f t="shared" si="224"/>
        <v>529962.20000000298</v>
      </c>
      <c r="H2333" s="177">
        <f t="shared" si="225"/>
        <v>1104</v>
      </c>
      <c r="I2333" s="354">
        <f t="shared" si="220"/>
        <v>0.99353467082183233</v>
      </c>
      <c r="J2333" s="354">
        <f t="shared" si="221"/>
        <v>0.99977782334903531</v>
      </c>
    </row>
    <row r="2334" spans="1:10" x14ac:dyDescent="0.25">
      <c r="A2334" s="793"/>
      <c r="B2334" s="330">
        <v>2950</v>
      </c>
      <c r="C2334" s="329">
        <v>2950.4</v>
      </c>
      <c r="D2334" s="329">
        <v>12</v>
      </c>
      <c r="E2334" s="176">
        <f t="shared" si="222"/>
        <v>81442859.400000006</v>
      </c>
      <c r="F2334" s="176">
        <f t="shared" si="223"/>
        <v>4967927</v>
      </c>
      <c r="G2334" s="177">
        <f t="shared" si="224"/>
        <v>527011.79999999702</v>
      </c>
      <c r="H2334" s="177">
        <f t="shared" si="225"/>
        <v>1092</v>
      </c>
      <c r="I2334" s="354">
        <f t="shared" si="220"/>
        <v>0.9935706645346053</v>
      </c>
      <c r="J2334" s="354">
        <f t="shared" si="221"/>
        <v>0.99978023831263274</v>
      </c>
    </row>
    <row r="2335" spans="1:10" x14ac:dyDescent="0.25">
      <c r="A2335" s="793"/>
      <c r="B2335" s="330">
        <v>2951</v>
      </c>
      <c r="C2335" s="329">
        <v>2950.6</v>
      </c>
      <c r="D2335" s="329">
        <v>12</v>
      </c>
      <c r="E2335" s="176">
        <f t="shared" si="222"/>
        <v>81445810</v>
      </c>
      <c r="F2335" s="176">
        <f t="shared" si="223"/>
        <v>4967939</v>
      </c>
      <c r="G2335" s="177">
        <f t="shared" si="224"/>
        <v>524061.20000000298</v>
      </c>
      <c r="H2335" s="177">
        <f t="shared" si="225"/>
        <v>1080</v>
      </c>
      <c r="I2335" s="354">
        <f t="shared" si="220"/>
        <v>0.99360666068729897</v>
      </c>
      <c r="J2335" s="354">
        <f t="shared" si="221"/>
        <v>0.99978265327623017</v>
      </c>
    </row>
    <row r="2336" spans="1:10" x14ac:dyDescent="0.25">
      <c r="A2336" s="793"/>
      <c r="B2336" s="330">
        <v>2955</v>
      </c>
      <c r="C2336" s="329">
        <v>2954.9</v>
      </c>
      <c r="D2336" s="329">
        <v>12</v>
      </c>
      <c r="E2336" s="176">
        <f t="shared" si="222"/>
        <v>81448764.900000006</v>
      </c>
      <c r="F2336" s="176">
        <f t="shared" si="223"/>
        <v>4967951</v>
      </c>
      <c r="G2336" s="177">
        <f t="shared" si="224"/>
        <v>521106.29999999702</v>
      </c>
      <c r="H2336" s="177">
        <f t="shared" si="225"/>
        <v>1068</v>
      </c>
      <c r="I2336" s="354">
        <f t="shared" si="220"/>
        <v>0.99364270929829157</v>
      </c>
      <c r="J2336" s="354">
        <f t="shared" si="221"/>
        <v>0.9997850682398276</v>
      </c>
    </row>
    <row r="2337" spans="1:10" x14ac:dyDescent="0.25">
      <c r="A2337" s="793"/>
      <c r="B2337" s="330">
        <v>2974</v>
      </c>
      <c r="C2337" s="329">
        <v>2973.6</v>
      </c>
      <c r="D2337" s="329">
        <v>12</v>
      </c>
      <c r="E2337" s="176">
        <f t="shared" si="222"/>
        <v>81451738.5</v>
      </c>
      <c r="F2337" s="176">
        <f t="shared" si="223"/>
        <v>4967963</v>
      </c>
      <c r="G2337" s="177">
        <f t="shared" si="224"/>
        <v>518132.70000000298</v>
      </c>
      <c r="H2337" s="177">
        <f t="shared" si="225"/>
        <v>1056</v>
      </c>
      <c r="I2337" s="354">
        <f t="shared" si="220"/>
        <v>0.99367898604188609</v>
      </c>
      <c r="J2337" s="354">
        <f t="shared" si="221"/>
        <v>0.99978748320342503</v>
      </c>
    </row>
    <row r="2338" spans="1:10" x14ac:dyDescent="0.25">
      <c r="A2338" s="793"/>
      <c r="B2338" s="330">
        <v>2988</v>
      </c>
      <c r="C2338" s="329">
        <v>2987.8</v>
      </c>
      <c r="D2338" s="329">
        <v>12</v>
      </c>
      <c r="E2338" s="176">
        <f t="shared" si="222"/>
        <v>81454726.299999997</v>
      </c>
      <c r="F2338" s="176">
        <f t="shared" si="223"/>
        <v>4967975</v>
      </c>
      <c r="G2338" s="177">
        <f t="shared" si="224"/>
        <v>515144.90000000596</v>
      </c>
      <c r="H2338" s="177">
        <f t="shared" si="225"/>
        <v>1044</v>
      </c>
      <c r="I2338" s="354">
        <f t="shared" si="220"/>
        <v>0.99371543601986279</v>
      </c>
      <c r="J2338" s="354">
        <f t="shared" si="221"/>
        <v>0.99978989816702246</v>
      </c>
    </row>
    <row r="2339" spans="1:10" x14ac:dyDescent="0.25">
      <c r="A2339" s="793"/>
      <c r="B2339" s="330">
        <v>3022</v>
      </c>
      <c r="C2339" s="329">
        <v>3022.4</v>
      </c>
      <c r="D2339" s="329">
        <v>12</v>
      </c>
      <c r="E2339" s="176">
        <f t="shared" si="222"/>
        <v>81457748.700000003</v>
      </c>
      <c r="F2339" s="176">
        <f t="shared" si="223"/>
        <v>4967987</v>
      </c>
      <c r="G2339" s="177">
        <f t="shared" si="224"/>
        <v>512122.5</v>
      </c>
      <c r="H2339" s="177">
        <f t="shared" si="225"/>
        <v>1032</v>
      </c>
      <c r="I2339" s="354">
        <f t="shared" si="220"/>
        <v>0.99375230810415127</v>
      </c>
      <c r="J2339" s="354">
        <f t="shared" si="221"/>
        <v>0.99979231313061989</v>
      </c>
    </row>
    <row r="2340" spans="1:10" x14ac:dyDescent="0.25">
      <c r="A2340" s="793"/>
      <c r="B2340" s="330">
        <v>3024</v>
      </c>
      <c r="C2340" s="329">
        <v>3023.9</v>
      </c>
      <c r="D2340" s="329">
        <v>12</v>
      </c>
      <c r="E2340" s="176">
        <f t="shared" si="222"/>
        <v>81460772.600000009</v>
      </c>
      <c r="F2340" s="176">
        <f t="shared" si="223"/>
        <v>4967999</v>
      </c>
      <c r="G2340" s="177">
        <f t="shared" si="224"/>
        <v>509098.59999999404</v>
      </c>
      <c r="H2340" s="177">
        <f t="shared" si="225"/>
        <v>1020</v>
      </c>
      <c r="I2340" s="354">
        <f t="shared" si="220"/>
        <v>0.99378919848784641</v>
      </c>
      <c r="J2340" s="354">
        <f t="shared" si="221"/>
        <v>0.99979472809421743</v>
      </c>
    </row>
    <row r="2341" spans="1:10" x14ac:dyDescent="0.25">
      <c r="A2341" s="793"/>
      <c r="B2341" s="330">
        <v>3026</v>
      </c>
      <c r="C2341" s="329">
        <v>3025.7</v>
      </c>
      <c r="D2341" s="329">
        <v>10</v>
      </c>
      <c r="E2341" s="176">
        <f t="shared" si="222"/>
        <v>81463798.300000012</v>
      </c>
      <c r="F2341" s="176">
        <f t="shared" si="223"/>
        <v>4968009</v>
      </c>
      <c r="G2341" s="177">
        <f t="shared" si="224"/>
        <v>506072.89999999106</v>
      </c>
      <c r="H2341" s="177">
        <f t="shared" si="225"/>
        <v>1010</v>
      </c>
      <c r="I2341" s="354">
        <f t="shared" si="220"/>
        <v>0.99382611083082939</v>
      </c>
      <c r="J2341" s="354">
        <f t="shared" si="221"/>
        <v>0.9997967405638819</v>
      </c>
    </row>
    <row r="2342" spans="1:10" x14ac:dyDescent="0.25">
      <c r="A2342" s="793"/>
      <c r="B2342" s="330">
        <v>3030</v>
      </c>
      <c r="C2342" s="329">
        <v>3029.9</v>
      </c>
      <c r="D2342" s="329">
        <v>12</v>
      </c>
      <c r="E2342" s="176">
        <f t="shared" si="222"/>
        <v>81466828.200000018</v>
      </c>
      <c r="F2342" s="176">
        <f t="shared" si="223"/>
        <v>4968021</v>
      </c>
      <c r="G2342" s="177">
        <f t="shared" si="224"/>
        <v>503042.9999999851</v>
      </c>
      <c r="H2342" s="177">
        <f t="shared" si="225"/>
        <v>998</v>
      </c>
      <c r="I2342" s="354">
        <f t="shared" si="220"/>
        <v>0.99386307441215083</v>
      </c>
      <c r="J2342" s="354">
        <f t="shared" si="221"/>
        <v>0.99979915552747933</v>
      </c>
    </row>
    <row r="2343" spans="1:10" x14ac:dyDescent="0.25">
      <c r="A2343" s="793"/>
      <c r="B2343" s="330">
        <v>3033</v>
      </c>
      <c r="C2343" s="329">
        <v>3033.3</v>
      </c>
      <c r="D2343" s="329">
        <v>6</v>
      </c>
      <c r="E2343" s="176">
        <f t="shared" si="222"/>
        <v>81469861.500000015</v>
      </c>
      <c r="F2343" s="176">
        <f t="shared" si="223"/>
        <v>4968027</v>
      </c>
      <c r="G2343" s="177">
        <f t="shared" si="224"/>
        <v>500009.69999998808</v>
      </c>
      <c r="H2343" s="177">
        <f t="shared" si="225"/>
        <v>992</v>
      </c>
      <c r="I2343" s="354">
        <f t="shared" si="220"/>
        <v>0.993900079472127</v>
      </c>
      <c r="J2343" s="354">
        <f t="shared" si="221"/>
        <v>0.9998003630092781</v>
      </c>
    </row>
    <row r="2344" spans="1:10" x14ac:dyDescent="0.25">
      <c r="A2344" s="793"/>
      <c r="B2344" s="330">
        <v>3044</v>
      </c>
      <c r="C2344" s="329">
        <v>3043.8</v>
      </c>
      <c r="D2344" s="329">
        <v>12</v>
      </c>
      <c r="E2344" s="176">
        <f t="shared" si="222"/>
        <v>81472905.300000012</v>
      </c>
      <c r="F2344" s="176">
        <f t="shared" si="223"/>
        <v>4968039</v>
      </c>
      <c r="G2344" s="177">
        <f t="shared" si="224"/>
        <v>496965.89999999106</v>
      </c>
      <c r="H2344" s="177">
        <f t="shared" si="225"/>
        <v>980</v>
      </c>
      <c r="I2344" s="354">
        <f t="shared" si="220"/>
        <v>0.99393721262794921</v>
      </c>
      <c r="J2344" s="354">
        <f t="shared" si="221"/>
        <v>0.99980277797287553</v>
      </c>
    </row>
    <row r="2345" spans="1:10" x14ac:dyDescent="0.25">
      <c r="A2345" s="793"/>
      <c r="B2345" s="330">
        <v>3059</v>
      </c>
      <c r="C2345" s="329">
        <v>3058.6</v>
      </c>
      <c r="D2345" s="329">
        <v>6</v>
      </c>
      <c r="E2345" s="176">
        <f t="shared" si="222"/>
        <v>81475963.900000006</v>
      </c>
      <c r="F2345" s="176">
        <f t="shared" si="223"/>
        <v>4968045</v>
      </c>
      <c r="G2345" s="177">
        <f t="shared" si="224"/>
        <v>493907.29999999702</v>
      </c>
      <c r="H2345" s="177">
        <f t="shared" si="225"/>
        <v>974</v>
      </c>
      <c r="I2345" s="354">
        <f t="shared" si="220"/>
        <v>0.99397452633791628</v>
      </c>
      <c r="J2345" s="354">
        <f t="shared" si="221"/>
        <v>0.9998039854546743</v>
      </c>
    </row>
    <row r="2346" spans="1:10" x14ac:dyDescent="0.25">
      <c r="A2346" s="793"/>
      <c r="B2346" s="330">
        <v>3061</v>
      </c>
      <c r="C2346" s="329">
        <v>3061.4</v>
      </c>
      <c r="D2346" s="329">
        <v>6</v>
      </c>
      <c r="E2346" s="176">
        <f t="shared" si="222"/>
        <v>81479025.300000012</v>
      </c>
      <c r="F2346" s="176">
        <f t="shared" si="223"/>
        <v>4968051</v>
      </c>
      <c r="G2346" s="177">
        <f t="shared" si="224"/>
        <v>490845.89999999106</v>
      </c>
      <c r="H2346" s="177">
        <f t="shared" si="225"/>
        <v>968</v>
      </c>
      <c r="I2346" s="354">
        <f t="shared" si="220"/>
        <v>0.99401187420677573</v>
      </c>
      <c r="J2346" s="354">
        <f t="shared" si="221"/>
        <v>0.99980519293647296</v>
      </c>
    </row>
    <row r="2347" spans="1:10" x14ac:dyDescent="0.25">
      <c r="A2347" s="793"/>
      <c r="B2347" s="330">
        <v>3068</v>
      </c>
      <c r="C2347" s="329">
        <v>3068.4</v>
      </c>
      <c r="D2347" s="329">
        <v>12</v>
      </c>
      <c r="E2347" s="176">
        <f t="shared" si="222"/>
        <v>81482093.700000018</v>
      </c>
      <c r="F2347" s="176">
        <f t="shared" si="223"/>
        <v>4968063</v>
      </c>
      <c r="G2347" s="177">
        <f t="shared" si="224"/>
        <v>487777.4999999851</v>
      </c>
      <c r="H2347" s="177">
        <f t="shared" si="225"/>
        <v>956</v>
      </c>
      <c r="I2347" s="354">
        <f t="shared" si="220"/>
        <v>0.99404930747286591</v>
      </c>
      <c r="J2347" s="354">
        <f t="shared" si="221"/>
        <v>0.99980760790007039</v>
      </c>
    </row>
    <row r="2348" spans="1:10" x14ac:dyDescent="0.25">
      <c r="A2348" s="793"/>
      <c r="B2348" s="330">
        <v>3072</v>
      </c>
      <c r="C2348" s="329">
        <v>3071.8</v>
      </c>
      <c r="D2348" s="329">
        <v>6</v>
      </c>
      <c r="E2348" s="176">
        <f t="shared" si="222"/>
        <v>81485165.500000015</v>
      </c>
      <c r="F2348" s="176">
        <f t="shared" si="223"/>
        <v>4968069</v>
      </c>
      <c r="G2348" s="177">
        <f t="shared" si="224"/>
        <v>484705.69999998808</v>
      </c>
      <c r="H2348" s="177">
        <f t="shared" si="225"/>
        <v>950</v>
      </c>
      <c r="I2348" s="354">
        <f t="shared" si="220"/>
        <v>0.99408678221761082</v>
      </c>
      <c r="J2348" s="354">
        <f t="shared" si="221"/>
        <v>0.99980881538186916</v>
      </c>
    </row>
    <row r="2349" spans="1:10" x14ac:dyDescent="0.25">
      <c r="A2349" s="793"/>
      <c r="B2349" s="330">
        <v>3082</v>
      </c>
      <c r="C2349" s="329">
        <v>3082.4</v>
      </c>
      <c r="D2349" s="329">
        <v>6</v>
      </c>
      <c r="E2349" s="176">
        <f t="shared" si="222"/>
        <v>81488247.900000021</v>
      </c>
      <c r="F2349" s="176">
        <f t="shared" si="223"/>
        <v>4968075</v>
      </c>
      <c r="G2349" s="177">
        <f t="shared" si="224"/>
        <v>481623.29999998212</v>
      </c>
      <c r="H2349" s="177">
        <f t="shared" si="225"/>
        <v>944</v>
      </c>
      <c r="I2349" s="354">
        <f t="shared" si="220"/>
        <v>0.99412438627816235</v>
      </c>
      <c r="J2349" s="354">
        <f t="shared" si="221"/>
        <v>0.99981002286366782</v>
      </c>
    </row>
    <row r="2350" spans="1:10" x14ac:dyDescent="0.25">
      <c r="A2350" s="793"/>
      <c r="B2350" s="330">
        <v>3084</v>
      </c>
      <c r="C2350" s="329">
        <v>3083.6</v>
      </c>
      <c r="D2350" s="329">
        <v>12</v>
      </c>
      <c r="E2350" s="176">
        <f t="shared" si="222"/>
        <v>81491331.500000015</v>
      </c>
      <c r="F2350" s="176">
        <f t="shared" si="223"/>
        <v>4968087</v>
      </c>
      <c r="G2350" s="177">
        <f t="shared" si="224"/>
        <v>478539.69999998808</v>
      </c>
      <c r="H2350" s="177">
        <f t="shared" si="225"/>
        <v>932</v>
      </c>
      <c r="I2350" s="354">
        <f t="shared" si="220"/>
        <v>0.99416200497823903</v>
      </c>
      <c r="J2350" s="354">
        <f t="shared" si="221"/>
        <v>0.99981243782726525</v>
      </c>
    </row>
    <row r="2351" spans="1:10" x14ac:dyDescent="0.25">
      <c r="A2351" s="793"/>
      <c r="B2351" s="330">
        <v>3109</v>
      </c>
      <c r="C2351" s="329">
        <v>3108.5</v>
      </c>
      <c r="D2351" s="329">
        <v>12</v>
      </c>
      <c r="E2351" s="176">
        <f t="shared" si="222"/>
        <v>81494440.000000015</v>
      </c>
      <c r="F2351" s="176">
        <f t="shared" si="223"/>
        <v>4968099</v>
      </c>
      <c r="G2351" s="177">
        <f t="shared" si="224"/>
        <v>475431.19999998808</v>
      </c>
      <c r="H2351" s="177">
        <f t="shared" si="225"/>
        <v>920</v>
      </c>
      <c r="I2351" s="354">
        <f t="shared" si="220"/>
        <v>0.99419992744846486</v>
      </c>
      <c r="J2351" s="354">
        <f t="shared" si="221"/>
        <v>0.9998148527908628</v>
      </c>
    </row>
    <row r="2352" spans="1:10" x14ac:dyDescent="0.25">
      <c r="A2352" s="793"/>
      <c r="B2352" s="330">
        <v>3115</v>
      </c>
      <c r="C2352" s="329">
        <v>3115.4</v>
      </c>
      <c r="D2352" s="329">
        <v>11</v>
      </c>
      <c r="E2352" s="176">
        <f t="shared" si="222"/>
        <v>81497555.400000021</v>
      </c>
      <c r="F2352" s="176">
        <f t="shared" si="223"/>
        <v>4968110</v>
      </c>
      <c r="G2352" s="177">
        <f t="shared" si="224"/>
        <v>472315.79999998212</v>
      </c>
      <c r="H2352" s="177">
        <f t="shared" si="225"/>
        <v>909</v>
      </c>
      <c r="I2352" s="354">
        <f t="shared" si="220"/>
        <v>0.99423793409596106</v>
      </c>
      <c r="J2352" s="354">
        <f t="shared" si="221"/>
        <v>0.99981706650749369</v>
      </c>
    </row>
    <row r="2353" spans="1:10" x14ac:dyDescent="0.25">
      <c r="A2353" s="793"/>
      <c r="B2353" s="330">
        <v>3126</v>
      </c>
      <c r="C2353" s="329">
        <v>3126</v>
      </c>
      <c r="D2353" s="329">
        <v>12</v>
      </c>
      <c r="E2353" s="176">
        <f t="shared" si="222"/>
        <v>81500681.400000021</v>
      </c>
      <c r="F2353" s="176">
        <f t="shared" si="223"/>
        <v>4968122</v>
      </c>
      <c r="G2353" s="177">
        <f t="shared" si="224"/>
        <v>469189.79999998212</v>
      </c>
      <c r="H2353" s="177">
        <f t="shared" si="225"/>
        <v>897</v>
      </c>
      <c r="I2353" s="354">
        <f t="shared" si="220"/>
        <v>0.99427607005926366</v>
      </c>
      <c r="J2353" s="354">
        <f t="shared" si="221"/>
        <v>0.99981948147109112</v>
      </c>
    </row>
    <row r="2354" spans="1:10" x14ac:dyDescent="0.25">
      <c r="A2354" s="793"/>
      <c r="B2354" s="330">
        <v>3128</v>
      </c>
      <c r="C2354" s="329">
        <v>3127.6</v>
      </c>
      <c r="D2354" s="329">
        <v>12</v>
      </c>
      <c r="E2354" s="176">
        <f t="shared" si="222"/>
        <v>81503809.000000015</v>
      </c>
      <c r="F2354" s="176">
        <f t="shared" si="223"/>
        <v>4968134</v>
      </c>
      <c r="G2354" s="177">
        <f t="shared" si="224"/>
        <v>466062.19999998808</v>
      </c>
      <c r="H2354" s="177">
        <f t="shared" si="225"/>
        <v>885</v>
      </c>
      <c r="I2354" s="354">
        <f t="shared" si="220"/>
        <v>0.99431422554193316</v>
      </c>
      <c r="J2354" s="354">
        <f t="shared" si="221"/>
        <v>0.99982189643468866</v>
      </c>
    </row>
    <row r="2355" spans="1:10" x14ac:dyDescent="0.25">
      <c r="A2355" s="793"/>
      <c r="B2355" s="330">
        <v>3131</v>
      </c>
      <c r="C2355" s="329">
        <v>3130.6</v>
      </c>
      <c r="D2355" s="329">
        <v>12</v>
      </c>
      <c r="E2355" s="176">
        <f t="shared" si="222"/>
        <v>81506939.600000009</v>
      </c>
      <c r="F2355" s="176">
        <f t="shared" si="223"/>
        <v>4968146</v>
      </c>
      <c r="G2355" s="177">
        <f t="shared" si="224"/>
        <v>462931.59999999404</v>
      </c>
      <c r="H2355" s="177">
        <f t="shared" si="225"/>
        <v>873</v>
      </c>
      <c r="I2355" s="354">
        <f t="shared" si="220"/>
        <v>0.99435241762341586</v>
      </c>
      <c r="J2355" s="354">
        <f t="shared" si="221"/>
        <v>0.99982431139828609</v>
      </c>
    </row>
    <row r="2356" spans="1:10" x14ac:dyDescent="0.25">
      <c r="A2356" s="793"/>
      <c r="B2356" s="330">
        <v>3153</v>
      </c>
      <c r="C2356" s="329">
        <v>3152.8</v>
      </c>
      <c r="D2356" s="329">
        <v>12</v>
      </c>
      <c r="E2356" s="176">
        <f t="shared" si="222"/>
        <v>81510092.400000006</v>
      </c>
      <c r="F2356" s="176">
        <f t="shared" si="223"/>
        <v>4968158</v>
      </c>
      <c r="G2356" s="177">
        <f t="shared" si="224"/>
        <v>459778.79999999702</v>
      </c>
      <c r="H2356" s="177">
        <f t="shared" si="225"/>
        <v>861</v>
      </c>
      <c r="I2356" s="354">
        <f t="shared" si="220"/>
        <v>0.9943908805361158</v>
      </c>
      <c r="J2356" s="354">
        <f t="shared" si="221"/>
        <v>0.99982672636188352</v>
      </c>
    </row>
    <row r="2357" spans="1:10" x14ac:dyDescent="0.25">
      <c r="A2357" s="793"/>
      <c r="B2357" s="330">
        <v>3154</v>
      </c>
      <c r="C2357" s="329">
        <v>3153.7</v>
      </c>
      <c r="D2357" s="329">
        <v>12</v>
      </c>
      <c r="E2357" s="176">
        <f t="shared" si="222"/>
        <v>81513246.100000009</v>
      </c>
      <c r="F2357" s="176">
        <f t="shared" si="223"/>
        <v>4968170</v>
      </c>
      <c r="G2357" s="177">
        <f t="shared" si="224"/>
        <v>456625.09999999404</v>
      </c>
      <c r="H2357" s="177">
        <f t="shared" si="225"/>
        <v>849</v>
      </c>
      <c r="I2357" s="354">
        <f t="shared" si="220"/>
        <v>0.99442935442845992</v>
      </c>
      <c r="J2357" s="354">
        <f t="shared" si="221"/>
        <v>0.99982914132548095</v>
      </c>
    </row>
    <row r="2358" spans="1:10" x14ac:dyDescent="0.25">
      <c r="A2358" s="793"/>
      <c r="B2358" s="330">
        <v>3160</v>
      </c>
      <c r="C2358" s="329">
        <v>3159.5</v>
      </c>
      <c r="D2358" s="329">
        <v>12</v>
      </c>
      <c r="E2358" s="176">
        <f t="shared" si="222"/>
        <v>81516405.600000009</v>
      </c>
      <c r="F2358" s="176">
        <f t="shared" si="223"/>
        <v>4968182</v>
      </c>
      <c r="G2358" s="177">
        <f t="shared" si="224"/>
        <v>453465.59999999404</v>
      </c>
      <c r="H2358" s="177">
        <f t="shared" si="225"/>
        <v>837</v>
      </c>
      <c r="I2358" s="354">
        <f t="shared" si="220"/>
        <v>0.9944678990785093</v>
      </c>
      <c r="J2358" s="354">
        <f t="shared" si="221"/>
        <v>0.99983155628907838</v>
      </c>
    </row>
    <row r="2359" spans="1:10" x14ac:dyDescent="0.25">
      <c r="A2359" s="793"/>
      <c r="B2359" s="330">
        <v>3163</v>
      </c>
      <c r="C2359" s="329">
        <v>3162.8</v>
      </c>
      <c r="D2359" s="329">
        <v>6</v>
      </c>
      <c r="E2359" s="176">
        <f t="shared" si="222"/>
        <v>81519568.400000006</v>
      </c>
      <c r="F2359" s="176">
        <f t="shared" si="223"/>
        <v>4968188</v>
      </c>
      <c r="G2359" s="177">
        <f t="shared" si="224"/>
        <v>450302.79999999702</v>
      </c>
      <c r="H2359" s="177">
        <f t="shared" si="225"/>
        <v>831</v>
      </c>
      <c r="I2359" s="354">
        <f t="shared" si="220"/>
        <v>0.99450648398725316</v>
      </c>
      <c r="J2359" s="354">
        <f t="shared" si="221"/>
        <v>0.99983276377087715</v>
      </c>
    </row>
    <row r="2360" spans="1:10" x14ac:dyDescent="0.25">
      <c r="A2360" s="793"/>
      <c r="B2360" s="330">
        <v>3170</v>
      </c>
      <c r="C2360" s="329">
        <v>3170.4</v>
      </c>
      <c r="D2360" s="329">
        <v>6</v>
      </c>
      <c r="E2360" s="176">
        <f t="shared" si="222"/>
        <v>81522738.800000012</v>
      </c>
      <c r="F2360" s="176">
        <f t="shared" si="223"/>
        <v>4968194</v>
      </c>
      <c r="G2360" s="177">
        <f t="shared" si="224"/>
        <v>447132.39999999106</v>
      </c>
      <c r="H2360" s="177">
        <f t="shared" si="225"/>
        <v>825</v>
      </c>
      <c r="I2360" s="354">
        <f t="shared" si="220"/>
        <v>0.99454516161299045</v>
      </c>
      <c r="J2360" s="354">
        <f t="shared" si="221"/>
        <v>0.99983397125267581</v>
      </c>
    </row>
    <row r="2361" spans="1:10" x14ac:dyDescent="0.25">
      <c r="A2361" s="793"/>
      <c r="B2361" s="330">
        <v>3179</v>
      </c>
      <c r="C2361" s="329">
        <v>3178.5</v>
      </c>
      <c r="D2361" s="329">
        <v>12</v>
      </c>
      <c r="E2361" s="176">
        <f t="shared" si="222"/>
        <v>81525917.300000012</v>
      </c>
      <c r="F2361" s="176">
        <f t="shared" si="223"/>
        <v>4968206</v>
      </c>
      <c r="G2361" s="177">
        <f t="shared" si="224"/>
        <v>443953.89999999106</v>
      </c>
      <c r="H2361" s="177">
        <f t="shared" si="225"/>
        <v>813</v>
      </c>
      <c r="I2361" s="354">
        <f t="shared" si="220"/>
        <v>0.99458393805552314</v>
      </c>
      <c r="J2361" s="354">
        <f t="shared" si="221"/>
        <v>0.99983638621627324</v>
      </c>
    </row>
    <row r="2362" spans="1:10" x14ac:dyDescent="0.25">
      <c r="A2362" s="793"/>
      <c r="B2362" s="330">
        <v>3185</v>
      </c>
      <c r="C2362" s="329">
        <v>3185.3</v>
      </c>
      <c r="D2362" s="329">
        <v>6</v>
      </c>
      <c r="E2362" s="176">
        <f t="shared" si="222"/>
        <v>81529102.600000009</v>
      </c>
      <c r="F2362" s="176">
        <f t="shared" si="223"/>
        <v>4968212</v>
      </c>
      <c r="G2362" s="177">
        <f t="shared" si="224"/>
        <v>440768.59999999404</v>
      </c>
      <c r="H2362" s="177">
        <f t="shared" si="225"/>
        <v>807</v>
      </c>
      <c r="I2362" s="354">
        <f t="shared" si="220"/>
        <v>0.99462279745536564</v>
      </c>
      <c r="J2362" s="354">
        <f t="shared" si="221"/>
        <v>0.99983759369807201</v>
      </c>
    </row>
    <row r="2363" spans="1:10" x14ac:dyDescent="0.25">
      <c r="A2363" s="793"/>
      <c r="B2363" s="330">
        <v>3214</v>
      </c>
      <c r="C2363" s="329">
        <v>3213.7</v>
      </c>
      <c r="D2363" s="329">
        <v>6</v>
      </c>
      <c r="E2363" s="176">
        <f t="shared" si="222"/>
        <v>81532316.300000012</v>
      </c>
      <c r="F2363" s="176">
        <f t="shared" si="223"/>
        <v>4968218</v>
      </c>
      <c r="G2363" s="177">
        <f t="shared" si="224"/>
        <v>437554.89999999106</v>
      </c>
      <c r="H2363" s="177">
        <f t="shared" si="225"/>
        <v>801</v>
      </c>
      <c r="I2363" s="354">
        <f t="shared" si="220"/>
        <v>0.99466200332397259</v>
      </c>
      <c r="J2363" s="354">
        <f t="shared" si="221"/>
        <v>0.99983880117987067</v>
      </c>
    </row>
    <row r="2364" spans="1:10" x14ac:dyDescent="0.25">
      <c r="A2364" s="793"/>
      <c r="B2364" s="330">
        <v>3218</v>
      </c>
      <c r="C2364" s="329">
        <v>3218</v>
      </c>
      <c r="D2364" s="329">
        <v>12</v>
      </c>
      <c r="E2364" s="176">
        <f t="shared" si="222"/>
        <v>81535534.300000012</v>
      </c>
      <c r="F2364" s="176">
        <f t="shared" si="223"/>
        <v>4968230</v>
      </c>
      <c r="G2364" s="177">
        <f t="shared" si="224"/>
        <v>434336.89999999106</v>
      </c>
      <c r="H2364" s="177">
        <f t="shared" si="225"/>
        <v>789</v>
      </c>
      <c r="I2364" s="354">
        <f t="shared" si="220"/>
        <v>0.99470126165087847</v>
      </c>
      <c r="J2364" s="354">
        <f t="shared" si="221"/>
        <v>0.9998412161434681</v>
      </c>
    </row>
    <row r="2365" spans="1:10" x14ac:dyDescent="0.25">
      <c r="A2365" s="793"/>
      <c r="B2365" s="330">
        <v>3222</v>
      </c>
      <c r="C2365" s="329">
        <v>3221.7</v>
      </c>
      <c r="D2365" s="329">
        <v>12</v>
      </c>
      <c r="E2365" s="176">
        <f t="shared" si="222"/>
        <v>81538756.000000015</v>
      </c>
      <c r="F2365" s="176">
        <f t="shared" si="223"/>
        <v>4968242</v>
      </c>
      <c r="G2365" s="177">
        <f t="shared" si="224"/>
        <v>431115.19999998808</v>
      </c>
      <c r="H2365" s="177">
        <f t="shared" si="225"/>
        <v>777</v>
      </c>
      <c r="I2365" s="354">
        <f t="shared" si="220"/>
        <v>0.99474056511632059</v>
      </c>
      <c r="J2365" s="354">
        <f t="shared" si="221"/>
        <v>0.99984363110706564</v>
      </c>
    </row>
    <row r="2366" spans="1:10" x14ac:dyDescent="0.25">
      <c r="A2366" s="793"/>
      <c r="B2366" s="330">
        <v>3224</v>
      </c>
      <c r="C2366" s="329">
        <v>3223.6</v>
      </c>
      <c r="D2366" s="329">
        <v>12</v>
      </c>
      <c r="E2366" s="176">
        <f t="shared" si="222"/>
        <v>81541979.600000009</v>
      </c>
      <c r="F2366" s="176">
        <f t="shared" si="223"/>
        <v>4968254</v>
      </c>
      <c r="G2366" s="177">
        <f t="shared" si="224"/>
        <v>427891.59999999404</v>
      </c>
      <c r="H2366" s="177">
        <f t="shared" si="225"/>
        <v>765</v>
      </c>
      <c r="I2366" s="354">
        <f t="shared" si="220"/>
        <v>0.99477989176101089</v>
      </c>
      <c r="J2366" s="354">
        <f t="shared" si="221"/>
        <v>0.99984604607066307</v>
      </c>
    </row>
    <row r="2367" spans="1:10" x14ac:dyDescent="0.25">
      <c r="A2367" s="793"/>
      <c r="B2367" s="330">
        <v>3231</v>
      </c>
      <c r="C2367" s="329">
        <v>3230.5</v>
      </c>
      <c r="D2367" s="329">
        <v>6</v>
      </c>
      <c r="E2367" s="176">
        <f t="shared" si="222"/>
        <v>81545210.100000009</v>
      </c>
      <c r="F2367" s="176">
        <f t="shared" si="223"/>
        <v>4968260</v>
      </c>
      <c r="G2367" s="177">
        <f t="shared" si="224"/>
        <v>424661.09999999404</v>
      </c>
      <c r="H2367" s="177">
        <f t="shared" si="225"/>
        <v>759</v>
      </c>
      <c r="I2367" s="354">
        <f t="shared" si="220"/>
        <v>0.99481930258297158</v>
      </c>
      <c r="J2367" s="354">
        <f t="shared" si="221"/>
        <v>0.99984725355246173</v>
      </c>
    </row>
    <row r="2368" spans="1:10" x14ac:dyDescent="0.25">
      <c r="A2368" s="793"/>
      <c r="B2368" s="330">
        <v>3235</v>
      </c>
      <c r="C2368" s="329">
        <v>3235.1</v>
      </c>
      <c r="D2368" s="329">
        <v>12</v>
      </c>
      <c r="E2368" s="176">
        <f t="shared" si="222"/>
        <v>81548445.200000003</v>
      </c>
      <c r="F2368" s="176">
        <f t="shared" si="223"/>
        <v>4968272</v>
      </c>
      <c r="G2368" s="177">
        <f t="shared" si="224"/>
        <v>421426</v>
      </c>
      <c r="H2368" s="177">
        <f t="shared" si="225"/>
        <v>747</v>
      </c>
      <c r="I2368" s="354">
        <f t="shared" si="220"/>
        <v>0.99485876952311225</v>
      </c>
      <c r="J2368" s="354">
        <f t="shared" si="221"/>
        <v>0.99984966851605916</v>
      </c>
    </row>
    <row r="2369" spans="1:10" x14ac:dyDescent="0.25">
      <c r="A2369" s="793"/>
      <c r="B2369" s="330">
        <v>3236</v>
      </c>
      <c r="C2369" s="329">
        <v>3236.1</v>
      </c>
      <c r="D2369" s="329">
        <v>12</v>
      </c>
      <c r="E2369" s="176">
        <f t="shared" si="222"/>
        <v>81551681.299999997</v>
      </c>
      <c r="F2369" s="176">
        <f t="shared" si="223"/>
        <v>4968284</v>
      </c>
      <c r="G2369" s="177">
        <f t="shared" si="224"/>
        <v>418189.90000000596</v>
      </c>
      <c r="H2369" s="177">
        <f t="shared" si="225"/>
        <v>735</v>
      </c>
      <c r="I2369" s="354">
        <f t="shared" si="220"/>
        <v>0.99489824866285737</v>
      </c>
      <c r="J2369" s="354">
        <f t="shared" si="221"/>
        <v>0.99985208347965659</v>
      </c>
    </row>
    <row r="2370" spans="1:10" x14ac:dyDescent="0.25">
      <c r="A2370" s="793"/>
      <c r="B2370" s="330">
        <v>3240</v>
      </c>
      <c r="C2370" s="329">
        <v>3239.8</v>
      </c>
      <c r="D2370" s="329">
        <v>6</v>
      </c>
      <c r="E2370" s="176">
        <f t="shared" si="222"/>
        <v>81554921.099999994</v>
      </c>
      <c r="F2370" s="176">
        <f t="shared" si="223"/>
        <v>4968290</v>
      </c>
      <c r="G2370" s="177">
        <f t="shared" si="224"/>
        <v>414950.10000000894</v>
      </c>
      <c r="H2370" s="177">
        <f t="shared" si="225"/>
        <v>729</v>
      </c>
      <c r="I2370" s="354">
        <f t="shared" si="220"/>
        <v>0.99493777294113883</v>
      </c>
      <c r="J2370" s="354">
        <f t="shared" si="221"/>
        <v>0.99985329096145537</v>
      </c>
    </row>
    <row r="2371" spans="1:10" x14ac:dyDescent="0.25">
      <c r="A2371" s="793"/>
      <c r="B2371" s="330">
        <v>3248</v>
      </c>
      <c r="C2371" s="329">
        <v>3247.9</v>
      </c>
      <c r="D2371" s="329">
        <v>12</v>
      </c>
      <c r="E2371" s="176">
        <f t="shared" si="222"/>
        <v>81558169</v>
      </c>
      <c r="F2371" s="176">
        <f t="shared" si="223"/>
        <v>4968302</v>
      </c>
      <c r="G2371" s="177">
        <f t="shared" si="224"/>
        <v>411702.20000000298</v>
      </c>
      <c r="H2371" s="177">
        <f t="shared" si="225"/>
        <v>717</v>
      </c>
      <c r="I2371" s="354">
        <f t="shared" ref="I2371:I2434" si="226">E2371/$E$2452</f>
        <v>0.99497739603621582</v>
      </c>
      <c r="J2371" s="354">
        <f t="shared" ref="J2371:J2434" si="227">F2371/$F$2452</f>
        <v>0.9998557059250528</v>
      </c>
    </row>
    <row r="2372" spans="1:10" x14ac:dyDescent="0.25">
      <c r="A2372" s="793"/>
      <c r="B2372" s="330">
        <v>3261</v>
      </c>
      <c r="C2372" s="329">
        <v>3261.4</v>
      </c>
      <c r="D2372" s="329">
        <v>12</v>
      </c>
      <c r="E2372" s="176">
        <f t="shared" si="222"/>
        <v>81561430.400000006</v>
      </c>
      <c r="F2372" s="176">
        <f t="shared" si="223"/>
        <v>4968314</v>
      </c>
      <c r="G2372" s="177">
        <f t="shared" si="224"/>
        <v>408440.79999999702</v>
      </c>
      <c r="H2372" s="177">
        <f t="shared" si="225"/>
        <v>705</v>
      </c>
      <c r="I2372" s="354">
        <f t="shared" si="226"/>
        <v>0.99501718382595195</v>
      </c>
      <c r="J2372" s="354">
        <f t="shared" si="227"/>
        <v>0.99985812088865023</v>
      </c>
    </row>
    <row r="2373" spans="1:10" x14ac:dyDescent="0.25">
      <c r="A2373" s="793"/>
      <c r="B2373" s="330">
        <v>3283</v>
      </c>
      <c r="C2373" s="329">
        <v>3282.8</v>
      </c>
      <c r="D2373" s="329">
        <v>6</v>
      </c>
      <c r="E2373" s="176">
        <f t="shared" si="222"/>
        <v>81564713.200000003</v>
      </c>
      <c r="F2373" s="176">
        <f t="shared" si="223"/>
        <v>4968320</v>
      </c>
      <c r="G2373" s="177">
        <f t="shared" si="224"/>
        <v>405158</v>
      </c>
      <c r="H2373" s="177">
        <f t="shared" si="225"/>
        <v>699</v>
      </c>
      <c r="I2373" s="354">
        <f t="shared" si="226"/>
        <v>0.99505723268722179</v>
      </c>
      <c r="J2373" s="354">
        <f t="shared" si="227"/>
        <v>0.999859328370449</v>
      </c>
    </row>
    <row r="2374" spans="1:10" x14ac:dyDescent="0.25">
      <c r="A2374" s="793"/>
      <c r="B2374" s="330">
        <v>3285</v>
      </c>
      <c r="C2374" s="329">
        <v>3284.7</v>
      </c>
      <c r="D2374" s="329">
        <v>6</v>
      </c>
      <c r="E2374" s="176">
        <f t="shared" si="222"/>
        <v>81567997.900000006</v>
      </c>
      <c r="F2374" s="176">
        <f t="shared" si="223"/>
        <v>4968326</v>
      </c>
      <c r="G2374" s="177">
        <f t="shared" si="224"/>
        <v>401873.29999999702</v>
      </c>
      <c r="H2374" s="177">
        <f t="shared" si="225"/>
        <v>693</v>
      </c>
      <c r="I2374" s="354">
        <f t="shared" si="226"/>
        <v>0.99509730472774005</v>
      </c>
      <c r="J2374" s="354">
        <f t="shared" si="227"/>
        <v>0.99986053585224766</v>
      </c>
    </row>
    <row r="2375" spans="1:10" x14ac:dyDescent="0.25">
      <c r="A2375" s="793"/>
      <c r="B2375" s="330">
        <v>3287</v>
      </c>
      <c r="C2375" s="329">
        <v>3286.5</v>
      </c>
      <c r="D2375" s="329">
        <v>6</v>
      </c>
      <c r="E2375" s="176">
        <f t="shared" si="222"/>
        <v>81571284.400000006</v>
      </c>
      <c r="F2375" s="176">
        <f t="shared" si="223"/>
        <v>4968332</v>
      </c>
      <c r="G2375" s="177">
        <f t="shared" si="224"/>
        <v>398586.79999999702</v>
      </c>
      <c r="H2375" s="177">
        <f t="shared" si="225"/>
        <v>687</v>
      </c>
      <c r="I2375" s="354">
        <f t="shared" si="226"/>
        <v>0.99513739872754614</v>
      </c>
      <c r="J2375" s="354">
        <f t="shared" si="227"/>
        <v>0.99986174333404643</v>
      </c>
    </row>
    <row r="2376" spans="1:10" x14ac:dyDescent="0.25">
      <c r="A2376" s="793"/>
      <c r="B2376" s="330">
        <v>3309</v>
      </c>
      <c r="C2376" s="329">
        <v>3308.5</v>
      </c>
      <c r="D2376" s="329">
        <v>6</v>
      </c>
      <c r="E2376" s="176">
        <f t="shared" si="222"/>
        <v>81574592.900000006</v>
      </c>
      <c r="F2376" s="176">
        <f t="shared" si="223"/>
        <v>4968338</v>
      </c>
      <c r="G2376" s="177">
        <f t="shared" si="224"/>
        <v>395278.29999999702</v>
      </c>
      <c r="H2376" s="177">
        <f t="shared" si="225"/>
        <v>681</v>
      </c>
      <c r="I2376" s="354">
        <f t="shared" si="226"/>
        <v>0.99517776111864875</v>
      </c>
      <c r="J2376" s="354">
        <f t="shared" si="227"/>
        <v>0.99986295081584509</v>
      </c>
    </row>
    <row r="2377" spans="1:10" x14ac:dyDescent="0.25">
      <c r="A2377" s="793"/>
      <c r="B2377" s="330">
        <v>3335</v>
      </c>
      <c r="C2377" s="329">
        <v>3335.1</v>
      </c>
      <c r="D2377" s="329">
        <v>12</v>
      </c>
      <c r="E2377" s="176">
        <f t="shared" si="222"/>
        <v>81577928</v>
      </c>
      <c r="F2377" s="176">
        <f t="shared" si="223"/>
        <v>4968350</v>
      </c>
      <c r="G2377" s="177">
        <f t="shared" si="224"/>
        <v>391943.20000000298</v>
      </c>
      <c r="H2377" s="177">
        <f t="shared" si="225"/>
        <v>669</v>
      </c>
      <c r="I2377" s="354">
        <f t="shared" si="226"/>
        <v>0.99521844801922776</v>
      </c>
      <c r="J2377" s="354">
        <f t="shared" si="227"/>
        <v>0.99986536577944263</v>
      </c>
    </row>
    <row r="2378" spans="1:10" x14ac:dyDescent="0.25">
      <c r="A2378" s="793"/>
      <c r="B2378" s="330">
        <v>3344</v>
      </c>
      <c r="C2378" s="329">
        <v>3344</v>
      </c>
      <c r="D2378" s="329">
        <v>6</v>
      </c>
      <c r="E2378" s="176">
        <f t="shared" si="222"/>
        <v>81581272</v>
      </c>
      <c r="F2378" s="176">
        <f t="shared" si="223"/>
        <v>4968356</v>
      </c>
      <c r="G2378" s="177">
        <f t="shared" si="224"/>
        <v>388599.20000000298</v>
      </c>
      <c r="H2378" s="177">
        <f t="shared" si="225"/>
        <v>663</v>
      </c>
      <c r="I2378" s="354">
        <f t="shared" si="226"/>
        <v>0.99525924349628592</v>
      </c>
      <c r="J2378" s="354">
        <f t="shared" si="227"/>
        <v>0.99986657326124129</v>
      </c>
    </row>
    <row r="2379" spans="1:10" x14ac:dyDescent="0.25">
      <c r="A2379" s="793"/>
      <c r="B2379" s="330">
        <v>3355</v>
      </c>
      <c r="C2379" s="329">
        <v>3354.7</v>
      </c>
      <c r="D2379" s="329">
        <v>12</v>
      </c>
      <c r="E2379" s="176">
        <f t="shared" si="222"/>
        <v>81584626.700000003</v>
      </c>
      <c r="F2379" s="176">
        <f t="shared" si="223"/>
        <v>4968368</v>
      </c>
      <c r="G2379" s="177">
        <f t="shared" si="224"/>
        <v>385244.5</v>
      </c>
      <c r="H2379" s="177">
        <f t="shared" si="225"/>
        <v>651</v>
      </c>
      <c r="I2379" s="354">
        <f t="shared" si="226"/>
        <v>0.99530016950911104</v>
      </c>
      <c r="J2379" s="354">
        <f t="shared" si="227"/>
        <v>0.99986898822483872</v>
      </c>
    </row>
    <row r="2380" spans="1:10" x14ac:dyDescent="0.25">
      <c r="A2380" s="793"/>
      <c r="B2380" s="330">
        <v>3359</v>
      </c>
      <c r="C2380" s="329">
        <v>3359.1</v>
      </c>
      <c r="D2380" s="329">
        <v>12</v>
      </c>
      <c r="E2380" s="176">
        <f t="shared" si="222"/>
        <v>81587985.799999997</v>
      </c>
      <c r="F2380" s="176">
        <f t="shared" si="223"/>
        <v>4968380</v>
      </c>
      <c r="G2380" s="177">
        <f t="shared" si="224"/>
        <v>381885.40000000596</v>
      </c>
      <c r="H2380" s="177">
        <f t="shared" si="225"/>
        <v>639</v>
      </c>
      <c r="I2380" s="354">
        <f t="shared" si="226"/>
        <v>0.99534114920019534</v>
      </c>
      <c r="J2380" s="354">
        <f t="shared" si="227"/>
        <v>0.99987140318843615</v>
      </c>
    </row>
    <row r="2381" spans="1:10" x14ac:dyDescent="0.25">
      <c r="A2381" s="793"/>
      <c r="B2381" s="330">
        <v>3380</v>
      </c>
      <c r="C2381" s="329">
        <v>3380.3</v>
      </c>
      <c r="D2381" s="329">
        <v>12</v>
      </c>
      <c r="E2381" s="176">
        <f t="shared" si="222"/>
        <v>81591366.099999994</v>
      </c>
      <c r="F2381" s="176">
        <f t="shared" si="223"/>
        <v>4968392</v>
      </c>
      <c r="G2381" s="177">
        <f t="shared" si="224"/>
        <v>378505.10000000894</v>
      </c>
      <c r="H2381" s="177">
        <f t="shared" si="225"/>
        <v>627</v>
      </c>
      <c r="I2381" s="354">
        <f t="shared" si="226"/>
        <v>0.99538238752289254</v>
      </c>
      <c r="J2381" s="354">
        <f t="shared" si="227"/>
        <v>0.99987381815203358</v>
      </c>
    </row>
    <row r="2382" spans="1:10" x14ac:dyDescent="0.25">
      <c r="A2382" s="793"/>
      <c r="B2382" s="330">
        <v>3382</v>
      </c>
      <c r="C2382" s="329">
        <v>6764.1</v>
      </c>
      <c r="D2382" s="329">
        <v>24</v>
      </c>
      <c r="E2382" s="176">
        <f t="shared" si="222"/>
        <v>81598130.199999988</v>
      </c>
      <c r="F2382" s="176">
        <f t="shared" si="223"/>
        <v>4968416</v>
      </c>
      <c r="G2382" s="177">
        <f t="shared" si="224"/>
        <v>371741.0000000149</v>
      </c>
      <c r="H2382" s="177">
        <f t="shared" si="225"/>
        <v>603</v>
      </c>
      <c r="I2382" s="354">
        <f t="shared" si="226"/>
        <v>0.99546490686690237</v>
      </c>
      <c r="J2382" s="354">
        <f t="shared" si="227"/>
        <v>0.99987864807922855</v>
      </c>
    </row>
    <row r="2383" spans="1:10" x14ac:dyDescent="0.25">
      <c r="A2383" s="793"/>
      <c r="B2383" s="330">
        <v>3394</v>
      </c>
      <c r="C2383" s="329">
        <v>3394.3</v>
      </c>
      <c r="D2383" s="329">
        <v>12</v>
      </c>
      <c r="E2383" s="176">
        <f t="shared" si="222"/>
        <v>81601524.499999985</v>
      </c>
      <c r="F2383" s="176">
        <f t="shared" si="223"/>
        <v>4968428</v>
      </c>
      <c r="G2383" s="177">
        <f t="shared" si="224"/>
        <v>368346.70000001788</v>
      </c>
      <c r="H2383" s="177">
        <f t="shared" si="225"/>
        <v>591</v>
      </c>
      <c r="I2383" s="354">
        <f t="shared" si="226"/>
        <v>0.99550631598406103</v>
      </c>
      <c r="J2383" s="354">
        <f t="shared" si="227"/>
        <v>0.99988106304282598</v>
      </c>
    </row>
    <row r="2384" spans="1:10" x14ac:dyDescent="0.25">
      <c r="A2384" s="793"/>
      <c r="B2384" s="330">
        <v>3416</v>
      </c>
      <c r="C2384" s="329">
        <v>3416.1</v>
      </c>
      <c r="D2384" s="329">
        <v>6</v>
      </c>
      <c r="E2384" s="176">
        <f t="shared" si="222"/>
        <v>81604940.599999979</v>
      </c>
      <c r="F2384" s="176">
        <f t="shared" si="223"/>
        <v>4968434</v>
      </c>
      <c r="G2384" s="177">
        <f t="shared" si="224"/>
        <v>364930.60000002384</v>
      </c>
      <c r="H2384" s="177">
        <f t="shared" si="225"/>
        <v>585</v>
      </c>
      <c r="I2384" s="354">
        <f t="shared" si="226"/>
        <v>0.99554799105259517</v>
      </c>
      <c r="J2384" s="354">
        <f t="shared" si="227"/>
        <v>0.99988227052462464</v>
      </c>
    </row>
    <row r="2385" spans="1:10" x14ac:dyDescent="0.25">
      <c r="A2385" s="793"/>
      <c r="B2385" s="330">
        <v>3418</v>
      </c>
      <c r="C2385" s="329">
        <v>3418.1</v>
      </c>
      <c r="D2385" s="329">
        <v>12</v>
      </c>
      <c r="E2385" s="176">
        <f t="shared" si="222"/>
        <v>81608358.699999973</v>
      </c>
      <c r="F2385" s="176">
        <f t="shared" si="223"/>
        <v>4968446</v>
      </c>
      <c r="G2385" s="177">
        <f t="shared" si="224"/>
        <v>361512.5000000298</v>
      </c>
      <c r="H2385" s="177">
        <f t="shared" si="225"/>
        <v>573</v>
      </c>
      <c r="I2385" s="354">
        <f t="shared" si="226"/>
        <v>0.99558969052033808</v>
      </c>
      <c r="J2385" s="354">
        <f t="shared" si="227"/>
        <v>0.99988468548822207</v>
      </c>
    </row>
    <row r="2386" spans="1:10" x14ac:dyDescent="0.25">
      <c r="A2386" s="793"/>
      <c r="B2386" s="330">
        <v>3430</v>
      </c>
      <c r="C2386" s="329">
        <v>3429.9</v>
      </c>
      <c r="D2386" s="329">
        <v>6</v>
      </c>
      <c r="E2386" s="176">
        <f t="shared" si="222"/>
        <v>81611788.599999979</v>
      </c>
      <c r="F2386" s="176">
        <f t="shared" si="223"/>
        <v>4968452</v>
      </c>
      <c r="G2386" s="177">
        <f t="shared" si="224"/>
        <v>358082.60000002384</v>
      </c>
      <c r="H2386" s="177">
        <f t="shared" si="225"/>
        <v>567</v>
      </c>
      <c r="I2386" s="354">
        <f t="shared" si="226"/>
        <v>0.99563153394341286</v>
      </c>
      <c r="J2386" s="354">
        <f t="shared" si="227"/>
        <v>0.99988589297002084</v>
      </c>
    </row>
    <row r="2387" spans="1:10" x14ac:dyDescent="0.25">
      <c r="A2387" s="793"/>
      <c r="B2387" s="330">
        <v>3433</v>
      </c>
      <c r="C2387" s="329">
        <v>3432.7</v>
      </c>
      <c r="D2387" s="329">
        <v>12</v>
      </c>
      <c r="E2387" s="176">
        <f t="shared" si="222"/>
        <v>81615221.299999982</v>
      </c>
      <c r="F2387" s="176">
        <f t="shared" si="223"/>
        <v>4968464</v>
      </c>
      <c r="G2387" s="177">
        <f t="shared" si="224"/>
        <v>354649.90000002086</v>
      </c>
      <c r="H2387" s="177">
        <f t="shared" si="225"/>
        <v>555</v>
      </c>
      <c r="I2387" s="354">
        <f t="shared" si="226"/>
        <v>0.9956734115253798</v>
      </c>
      <c r="J2387" s="354">
        <f t="shared" si="227"/>
        <v>0.99988830793361827</v>
      </c>
    </row>
    <row r="2388" spans="1:10" x14ac:dyDescent="0.25">
      <c r="A2388" s="793"/>
      <c r="B2388" s="330">
        <v>3441</v>
      </c>
      <c r="C2388" s="329">
        <v>3440.8</v>
      </c>
      <c r="D2388" s="329">
        <v>12</v>
      </c>
      <c r="E2388" s="176">
        <f t="shared" si="222"/>
        <v>81618662.099999979</v>
      </c>
      <c r="F2388" s="176">
        <f t="shared" si="223"/>
        <v>4968476</v>
      </c>
      <c r="G2388" s="177">
        <f t="shared" si="224"/>
        <v>351209.10000002384</v>
      </c>
      <c r="H2388" s="177">
        <f t="shared" si="225"/>
        <v>543</v>
      </c>
      <c r="I2388" s="354">
        <f t="shared" si="226"/>
        <v>0.99571538792414227</v>
      </c>
      <c r="J2388" s="354">
        <f t="shared" si="227"/>
        <v>0.9998907228972157</v>
      </c>
    </row>
    <row r="2389" spans="1:10" x14ac:dyDescent="0.25">
      <c r="A2389" s="793"/>
      <c r="B2389" s="330">
        <v>3462</v>
      </c>
      <c r="C2389" s="329">
        <v>3461.7</v>
      </c>
      <c r="D2389" s="329">
        <v>12</v>
      </c>
      <c r="E2389" s="176">
        <f t="shared" si="222"/>
        <v>81622123.799999982</v>
      </c>
      <c r="F2389" s="176">
        <f t="shared" si="223"/>
        <v>4968488</v>
      </c>
      <c r="G2389" s="177">
        <f t="shared" si="224"/>
        <v>347747.40000002086</v>
      </c>
      <c r="H2389" s="177">
        <f t="shared" si="225"/>
        <v>531</v>
      </c>
      <c r="I2389" s="354">
        <f t="shared" si="226"/>
        <v>0.99575761929463635</v>
      </c>
      <c r="J2389" s="354">
        <f t="shared" si="227"/>
        <v>0.99989313786081313</v>
      </c>
    </row>
    <row r="2390" spans="1:10" x14ac:dyDescent="0.25">
      <c r="A2390" s="793"/>
      <c r="B2390" s="330">
        <v>3465</v>
      </c>
      <c r="C2390" s="329">
        <v>3465.2</v>
      </c>
      <c r="D2390" s="329">
        <v>9</v>
      </c>
      <c r="E2390" s="176">
        <f t="shared" si="222"/>
        <v>81625588.999999985</v>
      </c>
      <c r="F2390" s="176">
        <f t="shared" si="223"/>
        <v>4968497</v>
      </c>
      <c r="G2390" s="177">
        <f t="shared" si="224"/>
        <v>344282.20000001788</v>
      </c>
      <c r="H2390" s="177">
        <f t="shared" si="225"/>
        <v>522</v>
      </c>
      <c r="I2390" s="354">
        <f t="shared" si="226"/>
        <v>0.99579989336374586</v>
      </c>
      <c r="J2390" s="354">
        <f t="shared" si="227"/>
        <v>0.99989494908351129</v>
      </c>
    </row>
    <row r="2391" spans="1:10" x14ac:dyDescent="0.25">
      <c r="A2391" s="793"/>
      <c r="B2391" s="330">
        <v>3466</v>
      </c>
      <c r="C2391" s="329">
        <v>3466.3</v>
      </c>
      <c r="D2391" s="329">
        <v>6</v>
      </c>
      <c r="E2391" s="176">
        <f t="shared" si="222"/>
        <v>81629055.299999982</v>
      </c>
      <c r="F2391" s="176">
        <f t="shared" si="223"/>
        <v>4968503</v>
      </c>
      <c r="G2391" s="177">
        <f t="shared" si="224"/>
        <v>340815.90000002086</v>
      </c>
      <c r="H2391" s="177">
        <f t="shared" si="225"/>
        <v>516</v>
      </c>
      <c r="I2391" s="354">
        <f t="shared" si="226"/>
        <v>0.99584218085242004</v>
      </c>
      <c r="J2391" s="354">
        <f t="shared" si="227"/>
        <v>0.99989615656530995</v>
      </c>
    </row>
    <row r="2392" spans="1:10" x14ac:dyDescent="0.25">
      <c r="A2392" s="793"/>
      <c r="B2392" s="330">
        <v>3496</v>
      </c>
      <c r="C2392" s="329">
        <v>3495.6</v>
      </c>
      <c r="D2392" s="329">
        <v>6</v>
      </c>
      <c r="E2392" s="176">
        <f t="shared" si="222"/>
        <v>81632550.899999976</v>
      </c>
      <c r="F2392" s="176">
        <f t="shared" si="223"/>
        <v>4968509</v>
      </c>
      <c r="G2392" s="177">
        <f t="shared" si="224"/>
        <v>337320.30000002682</v>
      </c>
      <c r="H2392" s="177">
        <f t="shared" si="225"/>
        <v>510</v>
      </c>
      <c r="I2392" s="354">
        <f t="shared" si="226"/>
        <v>0.99588482578950266</v>
      </c>
      <c r="J2392" s="354">
        <f t="shared" si="227"/>
        <v>0.99989736404710872</v>
      </c>
    </row>
    <row r="2393" spans="1:10" x14ac:dyDescent="0.25">
      <c r="A2393" s="793"/>
      <c r="B2393" s="330">
        <v>3518</v>
      </c>
      <c r="C2393" s="329">
        <v>3517.7</v>
      </c>
      <c r="D2393" s="329">
        <v>10</v>
      </c>
      <c r="E2393" s="176">
        <f t="shared" ref="E2393:E2452" si="228">E2392+C2393</f>
        <v>81636068.599999979</v>
      </c>
      <c r="F2393" s="176">
        <f t="shared" ref="F2393:F2452" si="229">F2392+D2393</f>
        <v>4968519</v>
      </c>
      <c r="G2393" s="177">
        <f t="shared" ref="G2393:G2452" si="230">$E$2452-E2393</f>
        <v>333802.60000002384</v>
      </c>
      <c r="H2393" s="177">
        <f t="shared" ref="H2393:H2452" si="231">$F$2452-F2393</f>
        <v>500</v>
      </c>
      <c r="I2393" s="354">
        <f t="shared" si="226"/>
        <v>0.99592774033784226</v>
      </c>
      <c r="J2393" s="354">
        <f t="shared" si="227"/>
        <v>0.99989937651677319</v>
      </c>
    </row>
    <row r="2394" spans="1:10" x14ac:dyDescent="0.25">
      <c r="A2394" s="793"/>
      <c r="B2394" s="330">
        <v>3538</v>
      </c>
      <c r="C2394" s="329">
        <v>3537.7</v>
      </c>
      <c r="D2394" s="329">
        <v>6</v>
      </c>
      <c r="E2394" s="176">
        <f t="shared" si="228"/>
        <v>81639606.299999982</v>
      </c>
      <c r="F2394" s="176">
        <f t="shared" si="229"/>
        <v>4968525</v>
      </c>
      <c r="G2394" s="177">
        <f t="shared" si="230"/>
        <v>330264.90000002086</v>
      </c>
      <c r="H2394" s="177">
        <f t="shared" si="231"/>
        <v>494</v>
      </c>
      <c r="I2394" s="354">
        <f t="shared" si="226"/>
        <v>0.99597089887826951</v>
      </c>
      <c r="J2394" s="354">
        <f t="shared" si="227"/>
        <v>0.99990058399857196</v>
      </c>
    </row>
    <row r="2395" spans="1:10" x14ac:dyDescent="0.25">
      <c r="A2395" s="793"/>
      <c r="B2395" s="330">
        <v>3576</v>
      </c>
      <c r="C2395" s="329">
        <v>3576.3</v>
      </c>
      <c r="D2395" s="329">
        <v>12</v>
      </c>
      <c r="E2395" s="176">
        <f t="shared" si="228"/>
        <v>81643182.599999979</v>
      </c>
      <c r="F2395" s="176">
        <f t="shared" si="229"/>
        <v>4968537</v>
      </c>
      <c r="G2395" s="177">
        <f t="shared" si="230"/>
        <v>326688.60000002384</v>
      </c>
      <c r="H2395" s="177">
        <f t="shared" si="231"/>
        <v>482</v>
      </c>
      <c r="I2395" s="354">
        <f t="shared" si="226"/>
        <v>0.99601452832342596</v>
      </c>
      <c r="J2395" s="354">
        <f t="shared" si="227"/>
        <v>0.99990299896216939</v>
      </c>
    </row>
    <row r="2396" spans="1:10" x14ac:dyDescent="0.25">
      <c r="A2396" s="793"/>
      <c r="B2396" s="330">
        <v>3605</v>
      </c>
      <c r="C2396" s="329">
        <v>3604.5</v>
      </c>
      <c r="D2396" s="329">
        <v>6</v>
      </c>
      <c r="E2396" s="176">
        <f t="shared" si="228"/>
        <v>81646787.099999979</v>
      </c>
      <c r="F2396" s="176">
        <f t="shared" si="229"/>
        <v>4968543</v>
      </c>
      <c r="G2396" s="177">
        <f t="shared" si="230"/>
        <v>323084.10000002384</v>
      </c>
      <c r="H2396" s="177">
        <f t="shared" si="231"/>
        <v>476</v>
      </c>
      <c r="I2396" s="354">
        <f t="shared" si="226"/>
        <v>0.99605850179742594</v>
      </c>
      <c r="J2396" s="354">
        <f t="shared" si="227"/>
        <v>0.99990420644396816</v>
      </c>
    </row>
    <row r="2397" spans="1:10" x14ac:dyDescent="0.25">
      <c r="A2397" s="793"/>
      <c r="B2397" s="330">
        <v>3610</v>
      </c>
      <c r="C2397" s="329">
        <v>3609.7</v>
      </c>
      <c r="D2397" s="329">
        <v>6</v>
      </c>
      <c r="E2397" s="176">
        <f t="shared" si="228"/>
        <v>81650396.799999982</v>
      </c>
      <c r="F2397" s="176">
        <f t="shared" si="229"/>
        <v>4968549</v>
      </c>
      <c r="G2397" s="177">
        <f t="shared" si="230"/>
        <v>319474.40000002086</v>
      </c>
      <c r="H2397" s="177">
        <f t="shared" si="231"/>
        <v>470</v>
      </c>
      <c r="I2397" s="354">
        <f t="shared" si="226"/>
        <v>0.99610253870936882</v>
      </c>
      <c r="J2397" s="354">
        <f t="shared" si="227"/>
        <v>0.99990541392576682</v>
      </c>
    </row>
    <row r="2398" spans="1:10" x14ac:dyDescent="0.25">
      <c r="A2398" s="793"/>
      <c r="B2398" s="330">
        <v>3615</v>
      </c>
      <c r="C2398" s="329">
        <v>3615.4</v>
      </c>
      <c r="D2398" s="329">
        <v>6</v>
      </c>
      <c r="E2398" s="176">
        <f t="shared" si="228"/>
        <v>81654012.199999988</v>
      </c>
      <c r="F2398" s="176">
        <f t="shared" si="229"/>
        <v>4968555</v>
      </c>
      <c r="G2398" s="177">
        <f t="shared" si="230"/>
        <v>315859.0000000149</v>
      </c>
      <c r="H2398" s="177">
        <f t="shared" si="231"/>
        <v>464</v>
      </c>
      <c r="I2398" s="354">
        <f t="shared" si="226"/>
        <v>0.99614664515905671</v>
      </c>
      <c r="J2398" s="354">
        <f t="shared" si="227"/>
        <v>0.99990662140756559</v>
      </c>
    </row>
    <row r="2399" spans="1:10" x14ac:dyDescent="0.25">
      <c r="A2399" s="793"/>
      <c r="B2399" s="330">
        <v>3636</v>
      </c>
      <c r="C2399" s="329">
        <v>3636.4</v>
      </c>
      <c r="D2399" s="329">
        <v>13</v>
      </c>
      <c r="E2399" s="176">
        <f t="shared" si="228"/>
        <v>81657648.599999994</v>
      </c>
      <c r="F2399" s="176">
        <f t="shared" si="229"/>
        <v>4968568</v>
      </c>
      <c r="G2399" s="177">
        <f t="shared" si="230"/>
        <v>312222.60000000894</v>
      </c>
      <c r="H2399" s="177">
        <f t="shared" si="231"/>
        <v>451</v>
      </c>
      <c r="I2399" s="354">
        <f t="shared" si="226"/>
        <v>0.99619100780043668</v>
      </c>
      <c r="J2399" s="354">
        <f t="shared" si="227"/>
        <v>0.99990923761812944</v>
      </c>
    </row>
    <row r="2400" spans="1:10" x14ac:dyDescent="0.25">
      <c r="A2400" s="793"/>
      <c r="B2400" s="330">
        <v>3647</v>
      </c>
      <c r="C2400" s="329">
        <v>3646.6</v>
      </c>
      <c r="D2400" s="329">
        <v>10</v>
      </c>
      <c r="E2400" s="176">
        <f t="shared" si="228"/>
        <v>81661295.199999988</v>
      </c>
      <c r="F2400" s="176">
        <f t="shared" si="229"/>
        <v>4968578</v>
      </c>
      <c r="G2400" s="177">
        <f t="shared" si="230"/>
        <v>308576.0000000149</v>
      </c>
      <c r="H2400" s="177">
        <f t="shared" si="231"/>
        <v>441</v>
      </c>
      <c r="I2400" s="354">
        <f t="shared" si="226"/>
        <v>0.99623549487778118</v>
      </c>
      <c r="J2400" s="354">
        <f t="shared" si="227"/>
        <v>0.99991125008779402</v>
      </c>
    </row>
    <row r="2401" spans="1:10" x14ac:dyDescent="0.25">
      <c r="A2401" s="793"/>
      <c r="B2401" s="330">
        <v>3648</v>
      </c>
      <c r="C2401" s="329">
        <v>3648.3</v>
      </c>
      <c r="D2401" s="329">
        <v>12</v>
      </c>
      <c r="E2401" s="176">
        <f t="shared" si="228"/>
        <v>81664943.499999985</v>
      </c>
      <c r="F2401" s="176">
        <f t="shared" si="229"/>
        <v>4968590</v>
      </c>
      <c r="G2401" s="177">
        <f t="shared" si="230"/>
        <v>304927.70000001788</v>
      </c>
      <c r="H2401" s="177">
        <f t="shared" si="231"/>
        <v>429</v>
      </c>
      <c r="I2401" s="354">
        <f t="shared" si="226"/>
        <v>0.99628000269445316</v>
      </c>
      <c r="J2401" s="354">
        <f t="shared" si="227"/>
        <v>0.99991366505139145</v>
      </c>
    </row>
    <row r="2402" spans="1:10" x14ac:dyDescent="0.25">
      <c r="A2402" s="793"/>
      <c r="B2402" s="330">
        <v>3686</v>
      </c>
      <c r="C2402" s="329">
        <v>3686</v>
      </c>
      <c r="D2402" s="329">
        <v>12</v>
      </c>
      <c r="E2402" s="176">
        <f t="shared" si="228"/>
        <v>81668629.499999985</v>
      </c>
      <c r="F2402" s="176">
        <f t="shared" si="229"/>
        <v>4968602</v>
      </c>
      <c r="G2402" s="177">
        <f t="shared" si="230"/>
        <v>301241.70000001788</v>
      </c>
      <c r="H2402" s="177">
        <f t="shared" si="231"/>
        <v>417</v>
      </c>
      <c r="I2402" s="354">
        <f t="shared" si="226"/>
        <v>0.99632497043621049</v>
      </c>
      <c r="J2402" s="354">
        <f t="shared" si="227"/>
        <v>0.99991608001498888</v>
      </c>
    </row>
    <row r="2403" spans="1:10" x14ac:dyDescent="0.25">
      <c r="A2403" s="793"/>
      <c r="B2403" s="330">
        <v>3707</v>
      </c>
      <c r="C2403" s="329">
        <v>3707.4</v>
      </c>
      <c r="D2403" s="329">
        <v>6</v>
      </c>
      <c r="E2403" s="176">
        <f t="shared" si="228"/>
        <v>81672336.899999991</v>
      </c>
      <c r="F2403" s="176">
        <f t="shared" si="229"/>
        <v>4968608</v>
      </c>
      <c r="G2403" s="177">
        <f t="shared" si="230"/>
        <v>297534.30000001192</v>
      </c>
      <c r="H2403" s="177">
        <f t="shared" si="231"/>
        <v>411</v>
      </c>
      <c r="I2403" s="354">
        <f t="shared" si="226"/>
        <v>0.99637019924950165</v>
      </c>
      <c r="J2403" s="354">
        <f t="shared" si="227"/>
        <v>0.99991728749678754</v>
      </c>
    </row>
    <row r="2404" spans="1:10" x14ac:dyDescent="0.25">
      <c r="A2404" s="793"/>
      <c r="B2404" s="330">
        <v>3733</v>
      </c>
      <c r="C2404" s="329">
        <v>3733</v>
      </c>
      <c r="D2404" s="329">
        <v>6</v>
      </c>
      <c r="E2404" s="176">
        <f t="shared" si="228"/>
        <v>81676069.899999991</v>
      </c>
      <c r="F2404" s="176">
        <f t="shared" si="229"/>
        <v>4968614</v>
      </c>
      <c r="G2404" s="177">
        <f t="shared" si="230"/>
        <v>293801.30000001192</v>
      </c>
      <c r="H2404" s="177">
        <f t="shared" si="231"/>
        <v>405</v>
      </c>
      <c r="I2404" s="354">
        <f t="shared" si="226"/>
        <v>0.996415740372665</v>
      </c>
      <c r="J2404" s="354">
        <f t="shared" si="227"/>
        <v>0.99991849497858631</v>
      </c>
    </row>
    <row r="2405" spans="1:10" x14ac:dyDescent="0.25">
      <c r="A2405" s="793"/>
      <c r="B2405" s="330">
        <v>3756</v>
      </c>
      <c r="C2405" s="329">
        <v>3756.2</v>
      </c>
      <c r="D2405" s="329">
        <v>6</v>
      </c>
      <c r="E2405" s="176">
        <f t="shared" si="228"/>
        <v>81679826.099999994</v>
      </c>
      <c r="F2405" s="176">
        <f t="shared" si="229"/>
        <v>4968620</v>
      </c>
      <c r="G2405" s="177">
        <f t="shared" si="230"/>
        <v>290045.10000000894</v>
      </c>
      <c r="H2405" s="177">
        <f t="shared" si="231"/>
        <v>399</v>
      </c>
      <c r="I2405" s="354">
        <f t="shared" si="226"/>
        <v>0.99646156452665002</v>
      </c>
      <c r="J2405" s="354">
        <f t="shared" si="227"/>
        <v>0.99991970246038508</v>
      </c>
    </row>
    <row r="2406" spans="1:10" x14ac:dyDescent="0.25">
      <c r="A2406" s="793"/>
      <c r="B2406" s="330">
        <v>3782</v>
      </c>
      <c r="C2406" s="329">
        <v>3781.8</v>
      </c>
      <c r="D2406" s="329">
        <v>6</v>
      </c>
      <c r="E2406" s="176">
        <f t="shared" si="228"/>
        <v>81683607.899999991</v>
      </c>
      <c r="F2406" s="176">
        <f t="shared" si="229"/>
        <v>4968626</v>
      </c>
      <c r="G2406" s="177">
        <f t="shared" si="230"/>
        <v>286263.30000001192</v>
      </c>
      <c r="H2406" s="177">
        <f t="shared" si="231"/>
        <v>393</v>
      </c>
      <c r="I2406" s="354">
        <f t="shared" si="226"/>
        <v>0.99650770099050723</v>
      </c>
      <c r="J2406" s="354">
        <f t="shared" si="227"/>
        <v>0.99992090994218374</v>
      </c>
    </row>
    <row r="2407" spans="1:10" x14ac:dyDescent="0.25">
      <c r="A2407" s="793"/>
      <c r="B2407" s="330">
        <v>3815</v>
      </c>
      <c r="C2407" s="329">
        <v>3814.5</v>
      </c>
      <c r="D2407" s="329">
        <v>10</v>
      </c>
      <c r="E2407" s="176">
        <f t="shared" si="228"/>
        <v>81687422.399999991</v>
      </c>
      <c r="F2407" s="176">
        <f t="shared" si="229"/>
        <v>4968636</v>
      </c>
      <c r="G2407" s="177">
        <f t="shared" si="230"/>
        <v>282448.80000001192</v>
      </c>
      <c r="H2407" s="177">
        <f t="shared" si="231"/>
        <v>383</v>
      </c>
      <c r="I2407" s="354">
        <f t="shared" si="226"/>
        <v>0.99655423638142782</v>
      </c>
      <c r="J2407" s="354">
        <f t="shared" si="227"/>
        <v>0.99992292241184833</v>
      </c>
    </row>
    <row r="2408" spans="1:10" x14ac:dyDescent="0.25">
      <c r="A2408" s="793"/>
      <c r="B2408" s="330">
        <v>3871</v>
      </c>
      <c r="C2408" s="329">
        <v>3870.6</v>
      </c>
      <c r="D2408" s="329">
        <v>12</v>
      </c>
      <c r="E2408" s="176">
        <f t="shared" si="228"/>
        <v>81691292.999999985</v>
      </c>
      <c r="F2408" s="176">
        <f t="shared" si="229"/>
        <v>4968648</v>
      </c>
      <c r="G2408" s="177">
        <f t="shared" si="230"/>
        <v>278578.20000001788</v>
      </c>
      <c r="H2408" s="177">
        <f t="shared" si="231"/>
        <v>371</v>
      </c>
      <c r="I2408" s="354">
        <f t="shared" si="226"/>
        <v>0.99660145617015417</v>
      </c>
      <c r="J2408" s="354">
        <f t="shared" si="227"/>
        <v>0.99992533737544576</v>
      </c>
    </row>
    <row r="2409" spans="1:10" x14ac:dyDescent="0.25">
      <c r="A2409" s="793"/>
      <c r="B2409" s="330">
        <v>3872</v>
      </c>
      <c r="C2409" s="329">
        <v>3872.4</v>
      </c>
      <c r="D2409" s="329">
        <v>6</v>
      </c>
      <c r="E2409" s="176">
        <f t="shared" si="228"/>
        <v>81695165.399999991</v>
      </c>
      <c r="F2409" s="176">
        <f t="shared" si="229"/>
        <v>4968654</v>
      </c>
      <c r="G2409" s="177">
        <f t="shared" si="230"/>
        <v>274705.80000001192</v>
      </c>
      <c r="H2409" s="177">
        <f t="shared" si="231"/>
        <v>365</v>
      </c>
      <c r="I2409" s="354">
        <f t="shared" si="226"/>
        <v>0.99664869791816857</v>
      </c>
      <c r="J2409" s="354">
        <f t="shared" si="227"/>
        <v>0.99992654485724441</v>
      </c>
    </row>
    <row r="2410" spans="1:10" x14ac:dyDescent="0.25">
      <c r="A2410" s="793"/>
      <c r="B2410" s="330">
        <v>3880</v>
      </c>
      <c r="C2410" s="329">
        <v>3880.4</v>
      </c>
      <c r="D2410" s="329">
        <v>6</v>
      </c>
      <c r="E2410" s="176">
        <f t="shared" si="228"/>
        <v>81699045.799999997</v>
      </c>
      <c r="F2410" s="176">
        <f t="shared" si="229"/>
        <v>4968660</v>
      </c>
      <c r="G2410" s="177">
        <f t="shared" si="230"/>
        <v>270825.40000000596</v>
      </c>
      <c r="H2410" s="177">
        <f t="shared" si="231"/>
        <v>359</v>
      </c>
      <c r="I2410" s="354">
        <f t="shared" si="226"/>
        <v>0.99669603726301814</v>
      </c>
      <c r="J2410" s="354">
        <f t="shared" si="227"/>
        <v>0.99992775233904319</v>
      </c>
    </row>
    <row r="2411" spans="1:10" x14ac:dyDescent="0.25">
      <c r="A2411" s="793"/>
      <c r="B2411" s="330">
        <v>3897</v>
      </c>
      <c r="C2411" s="329">
        <v>3896.5</v>
      </c>
      <c r="D2411" s="329">
        <v>12</v>
      </c>
      <c r="E2411" s="176">
        <f t="shared" si="228"/>
        <v>81702942.299999997</v>
      </c>
      <c r="F2411" s="176">
        <f t="shared" si="229"/>
        <v>4968672</v>
      </c>
      <c r="G2411" s="177">
        <f t="shared" si="230"/>
        <v>266928.90000000596</v>
      </c>
      <c r="H2411" s="177">
        <f t="shared" si="231"/>
        <v>347</v>
      </c>
      <c r="I2411" s="354">
        <f t="shared" si="226"/>
        <v>0.99674357302149807</v>
      </c>
      <c r="J2411" s="354">
        <f t="shared" si="227"/>
        <v>0.99993016730264062</v>
      </c>
    </row>
    <row r="2412" spans="1:10" x14ac:dyDescent="0.25">
      <c r="A2412" s="793"/>
      <c r="B2412" s="330">
        <v>3926</v>
      </c>
      <c r="C2412" s="329">
        <v>3925.8</v>
      </c>
      <c r="D2412" s="329">
        <v>6</v>
      </c>
      <c r="E2412" s="176">
        <f t="shared" si="228"/>
        <v>81706868.099999994</v>
      </c>
      <c r="F2412" s="176">
        <f t="shared" si="229"/>
        <v>4968678</v>
      </c>
      <c r="G2412" s="177">
        <f t="shared" si="230"/>
        <v>263003.10000000894</v>
      </c>
      <c r="H2412" s="177">
        <f t="shared" si="231"/>
        <v>341</v>
      </c>
      <c r="I2412" s="354">
        <f t="shared" si="226"/>
        <v>0.99679146622838655</v>
      </c>
      <c r="J2412" s="354">
        <f t="shared" si="227"/>
        <v>0.99993137478443939</v>
      </c>
    </row>
    <row r="2413" spans="1:10" x14ac:dyDescent="0.25">
      <c r="A2413" s="793"/>
      <c r="B2413" s="330">
        <v>3940</v>
      </c>
      <c r="C2413" s="329">
        <v>3940.2</v>
      </c>
      <c r="D2413" s="329">
        <v>12</v>
      </c>
      <c r="E2413" s="176">
        <f t="shared" si="228"/>
        <v>81710808.299999997</v>
      </c>
      <c r="F2413" s="176">
        <f t="shared" si="229"/>
        <v>4968690</v>
      </c>
      <c r="G2413" s="177">
        <f t="shared" si="230"/>
        <v>259062.90000000596</v>
      </c>
      <c r="H2413" s="177">
        <f t="shared" si="231"/>
        <v>329</v>
      </c>
      <c r="I2413" s="354">
        <f t="shared" si="226"/>
        <v>0.99683953510957812</v>
      </c>
      <c r="J2413" s="354">
        <f t="shared" si="227"/>
        <v>0.99993378974803682</v>
      </c>
    </row>
    <row r="2414" spans="1:10" x14ac:dyDescent="0.25">
      <c r="A2414" s="793"/>
      <c r="B2414" s="330">
        <v>4014</v>
      </c>
      <c r="C2414" s="329">
        <v>4014.2</v>
      </c>
      <c r="D2414" s="329">
        <v>6</v>
      </c>
      <c r="E2414" s="176">
        <f t="shared" si="228"/>
        <v>81714822.5</v>
      </c>
      <c r="F2414" s="176">
        <f t="shared" si="229"/>
        <v>4968696</v>
      </c>
      <c r="G2414" s="177">
        <f t="shared" si="230"/>
        <v>255048.70000000298</v>
      </c>
      <c r="H2414" s="177">
        <f t="shared" si="231"/>
        <v>323</v>
      </c>
      <c r="I2414" s="354">
        <f t="shared" si="226"/>
        <v>0.9968885067614941</v>
      </c>
      <c r="J2414" s="354">
        <f t="shared" si="227"/>
        <v>0.99993499722983548</v>
      </c>
    </row>
    <row r="2415" spans="1:10" x14ac:dyDescent="0.25">
      <c r="A2415" s="793"/>
      <c r="B2415" s="330">
        <v>4046</v>
      </c>
      <c r="C2415" s="329">
        <v>4045.7</v>
      </c>
      <c r="D2415" s="329">
        <v>6</v>
      </c>
      <c r="E2415" s="176">
        <f t="shared" si="228"/>
        <v>81718868.200000003</v>
      </c>
      <c r="F2415" s="176">
        <f t="shared" si="229"/>
        <v>4968702</v>
      </c>
      <c r="G2415" s="177">
        <f t="shared" si="230"/>
        <v>251003</v>
      </c>
      <c r="H2415" s="177">
        <f t="shared" si="231"/>
        <v>317</v>
      </c>
      <c r="I2415" s="354">
        <f t="shared" si="226"/>
        <v>0.99693786270094809</v>
      </c>
      <c r="J2415" s="354">
        <f t="shared" si="227"/>
        <v>0.99993620471163425</v>
      </c>
    </row>
    <row r="2416" spans="1:10" x14ac:dyDescent="0.25">
      <c r="A2416" s="793"/>
      <c r="B2416" s="330">
        <v>4132</v>
      </c>
      <c r="C2416" s="329">
        <v>4131.6000000000004</v>
      </c>
      <c r="D2416" s="329">
        <v>6</v>
      </c>
      <c r="E2416" s="176">
        <f t="shared" si="228"/>
        <v>81722999.799999997</v>
      </c>
      <c r="F2416" s="176">
        <f t="shared" si="229"/>
        <v>4968708</v>
      </c>
      <c r="G2416" s="177">
        <f t="shared" si="230"/>
        <v>246871.40000000596</v>
      </c>
      <c r="H2416" s="177">
        <f t="shared" si="231"/>
        <v>311</v>
      </c>
      <c r="I2416" s="354">
        <f t="shared" si="226"/>
        <v>0.99698826658641859</v>
      </c>
      <c r="J2416" s="354">
        <f t="shared" si="227"/>
        <v>0.99993741219343291</v>
      </c>
    </row>
    <row r="2417" spans="1:10" x14ac:dyDescent="0.25">
      <c r="A2417" s="793"/>
      <c r="B2417" s="330">
        <v>4227</v>
      </c>
      <c r="C2417" s="329">
        <v>4226.7</v>
      </c>
      <c r="D2417" s="329">
        <v>6</v>
      </c>
      <c r="E2417" s="176">
        <f t="shared" si="228"/>
        <v>81727226.5</v>
      </c>
      <c r="F2417" s="176">
        <f t="shared" si="229"/>
        <v>4968714</v>
      </c>
      <c r="G2417" s="177">
        <f t="shared" si="230"/>
        <v>242644.70000000298</v>
      </c>
      <c r="H2417" s="177">
        <f t="shared" si="231"/>
        <v>305</v>
      </c>
      <c r="I2417" s="354">
        <f t="shared" si="226"/>
        <v>0.99703983065426605</v>
      </c>
      <c r="J2417" s="354">
        <f t="shared" si="227"/>
        <v>0.99993861967523168</v>
      </c>
    </row>
    <row r="2418" spans="1:10" x14ac:dyDescent="0.25">
      <c r="A2418" s="793"/>
      <c r="B2418" s="330">
        <v>4309</v>
      </c>
      <c r="C2418" s="329">
        <v>4309.1000000000004</v>
      </c>
      <c r="D2418" s="329">
        <v>6</v>
      </c>
      <c r="E2418" s="176">
        <f t="shared" si="228"/>
        <v>81731535.599999994</v>
      </c>
      <c r="F2418" s="176">
        <f t="shared" si="229"/>
        <v>4968720</v>
      </c>
      <c r="G2418" s="177">
        <f t="shared" si="230"/>
        <v>238335.60000000894</v>
      </c>
      <c r="H2418" s="177">
        <f t="shared" si="231"/>
        <v>299</v>
      </c>
      <c r="I2418" s="354">
        <f t="shared" si="226"/>
        <v>0.9970923999695146</v>
      </c>
      <c r="J2418" s="354">
        <f t="shared" si="227"/>
        <v>0.99993982715703034</v>
      </c>
    </row>
    <row r="2419" spans="1:10" x14ac:dyDescent="0.25">
      <c r="A2419" s="793"/>
      <c r="B2419" s="330">
        <v>4347</v>
      </c>
      <c r="C2419" s="329">
        <v>4346.7</v>
      </c>
      <c r="D2419" s="329">
        <v>6</v>
      </c>
      <c r="E2419" s="176">
        <f t="shared" si="228"/>
        <v>81735882.299999997</v>
      </c>
      <c r="F2419" s="176">
        <f t="shared" si="229"/>
        <v>4968726</v>
      </c>
      <c r="G2419" s="177">
        <f t="shared" si="230"/>
        <v>233988.90000000596</v>
      </c>
      <c r="H2419" s="177">
        <f t="shared" si="231"/>
        <v>293</v>
      </c>
      <c r="I2419" s="354">
        <f t="shared" si="226"/>
        <v>0.99714542798988803</v>
      </c>
      <c r="J2419" s="354">
        <f t="shared" si="227"/>
        <v>0.99994103463882911</v>
      </c>
    </row>
    <row r="2420" spans="1:10" x14ac:dyDescent="0.25">
      <c r="A2420" s="793"/>
      <c r="B2420" s="330">
        <v>4637</v>
      </c>
      <c r="C2420" s="329">
        <v>4636.8999999999996</v>
      </c>
      <c r="D2420" s="329">
        <v>12</v>
      </c>
      <c r="E2420" s="176">
        <f t="shared" si="228"/>
        <v>81740519.200000003</v>
      </c>
      <c r="F2420" s="176">
        <f t="shared" si="229"/>
        <v>4968738</v>
      </c>
      <c r="G2420" s="177">
        <f t="shared" si="230"/>
        <v>229352</v>
      </c>
      <c r="H2420" s="177">
        <f t="shared" si="231"/>
        <v>281</v>
      </c>
      <c r="I2420" s="354">
        <f t="shared" si="226"/>
        <v>0.99720199633545359</v>
      </c>
      <c r="J2420" s="354">
        <f t="shared" si="227"/>
        <v>0.99994344960242654</v>
      </c>
    </row>
    <row r="2421" spans="1:10" x14ac:dyDescent="0.25">
      <c r="A2421" s="793"/>
      <c r="B2421" s="330">
        <v>4657</v>
      </c>
      <c r="C2421" s="329">
        <v>4656.5</v>
      </c>
      <c r="D2421" s="329">
        <v>12</v>
      </c>
      <c r="E2421" s="176">
        <f t="shared" si="228"/>
        <v>81745175.700000003</v>
      </c>
      <c r="F2421" s="176">
        <f t="shared" si="229"/>
        <v>4968750</v>
      </c>
      <c r="G2421" s="177">
        <f t="shared" si="230"/>
        <v>224695.5</v>
      </c>
      <c r="H2421" s="177">
        <f t="shared" si="231"/>
        <v>269</v>
      </c>
      <c r="I2421" s="354">
        <f t="shared" si="226"/>
        <v>0.99725880379326493</v>
      </c>
      <c r="J2421" s="354">
        <f t="shared" si="227"/>
        <v>0.99994586456602397</v>
      </c>
    </row>
    <row r="2422" spans="1:10" x14ac:dyDescent="0.25">
      <c r="A2422" s="793"/>
      <c r="B2422" s="330">
        <v>4718</v>
      </c>
      <c r="C2422" s="329">
        <v>4718.3</v>
      </c>
      <c r="D2422" s="329">
        <v>6</v>
      </c>
      <c r="E2422" s="176">
        <f t="shared" si="228"/>
        <v>81749894</v>
      </c>
      <c r="F2422" s="176">
        <f t="shared" si="229"/>
        <v>4968756</v>
      </c>
      <c r="G2422" s="177">
        <f t="shared" si="230"/>
        <v>219977.20000000298</v>
      </c>
      <c r="H2422" s="177">
        <f t="shared" si="231"/>
        <v>263</v>
      </c>
      <c r="I2422" s="354">
        <f t="shared" si="226"/>
        <v>0.99731636518662725</v>
      </c>
      <c r="J2422" s="354">
        <f t="shared" si="227"/>
        <v>0.99994707204782274</v>
      </c>
    </row>
    <row r="2423" spans="1:10" x14ac:dyDescent="0.25">
      <c r="A2423" s="793"/>
      <c r="B2423" s="330">
        <v>4773</v>
      </c>
      <c r="C2423" s="329">
        <v>4773.3999999999996</v>
      </c>
      <c r="D2423" s="329">
        <v>6</v>
      </c>
      <c r="E2423" s="176">
        <f t="shared" si="228"/>
        <v>81754667.400000006</v>
      </c>
      <c r="F2423" s="176">
        <f t="shared" si="229"/>
        <v>4968762</v>
      </c>
      <c r="G2423" s="177">
        <f t="shared" si="230"/>
        <v>215203.79999999702</v>
      </c>
      <c r="H2423" s="177">
        <f t="shared" si="231"/>
        <v>257</v>
      </c>
      <c r="I2423" s="354">
        <f t="shared" si="226"/>
        <v>0.99737459877819112</v>
      </c>
      <c r="J2423" s="354">
        <f t="shared" si="227"/>
        <v>0.9999482795296214</v>
      </c>
    </row>
    <row r="2424" spans="1:10" x14ac:dyDescent="0.25">
      <c r="A2424" s="793"/>
      <c r="B2424" s="330">
        <v>4929</v>
      </c>
      <c r="C2424" s="329">
        <v>4929.3999999999996</v>
      </c>
      <c r="D2424" s="329">
        <v>12</v>
      </c>
      <c r="E2424" s="176">
        <f t="shared" si="228"/>
        <v>81759596.800000012</v>
      </c>
      <c r="F2424" s="176">
        <f t="shared" si="229"/>
        <v>4968774</v>
      </c>
      <c r="G2424" s="177">
        <f t="shared" si="230"/>
        <v>210274.39999999106</v>
      </c>
      <c r="H2424" s="177">
        <f t="shared" si="231"/>
        <v>245</v>
      </c>
      <c r="I2424" s="354">
        <f t="shared" si="226"/>
        <v>0.99743473550803885</v>
      </c>
      <c r="J2424" s="354">
        <f t="shared" si="227"/>
        <v>0.99995069449321883</v>
      </c>
    </row>
    <row r="2425" spans="1:10" x14ac:dyDescent="0.25">
      <c r="A2425" s="793"/>
      <c r="B2425" s="330">
        <v>5110</v>
      </c>
      <c r="C2425" s="329">
        <v>5110.3999999999996</v>
      </c>
      <c r="D2425" s="329">
        <v>6</v>
      </c>
      <c r="E2425" s="176">
        <f t="shared" si="228"/>
        <v>81764707.200000018</v>
      </c>
      <c r="F2425" s="176">
        <f t="shared" si="229"/>
        <v>4968780</v>
      </c>
      <c r="G2425" s="177">
        <f t="shared" si="230"/>
        <v>205163.9999999851</v>
      </c>
      <c r="H2425" s="177">
        <f t="shared" si="231"/>
        <v>239</v>
      </c>
      <c r="I2425" s="354">
        <f t="shared" si="226"/>
        <v>0.99749708036627993</v>
      </c>
      <c r="J2425" s="354">
        <f t="shared" si="227"/>
        <v>0.9999519019750176</v>
      </c>
    </row>
    <row r="2426" spans="1:10" x14ac:dyDescent="0.25">
      <c r="A2426" s="793"/>
      <c r="B2426" s="330">
        <v>5137</v>
      </c>
      <c r="C2426" s="329">
        <v>5136.8</v>
      </c>
      <c r="D2426" s="329">
        <v>12</v>
      </c>
      <c r="E2426" s="176">
        <f t="shared" si="228"/>
        <v>81769844.000000015</v>
      </c>
      <c r="F2426" s="176">
        <f t="shared" si="229"/>
        <v>4968792</v>
      </c>
      <c r="G2426" s="177">
        <f t="shared" si="230"/>
        <v>200027.19999998808</v>
      </c>
      <c r="H2426" s="177">
        <f t="shared" si="231"/>
        <v>227</v>
      </c>
      <c r="I2426" s="354">
        <f t="shared" si="226"/>
        <v>0.9975597472940767</v>
      </c>
      <c r="J2426" s="354">
        <f t="shared" si="227"/>
        <v>0.99995431693861503</v>
      </c>
    </row>
    <row r="2427" spans="1:10" x14ac:dyDescent="0.25">
      <c r="A2427" s="793"/>
      <c r="B2427" s="330">
        <v>5158</v>
      </c>
      <c r="C2427" s="329">
        <v>5157.6000000000004</v>
      </c>
      <c r="D2427" s="329">
        <v>12</v>
      </c>
      <c r="E2427" s="176">
        <f t="shared" si="228"/>
        <v>81775001.600000009</v>
      </c>
      <c r="F2427" s="176">
        <f t="shared" si="229"/>
        <v>4968804</v>
      </c>
      <c r="G2427" s="177">
        <f t="shared" si="230"/>
        <v>194869.59999999404</v>
      </c>
      <c r="H2427" s="177">
        <f t="shared" si="231"/>
        <v>215</v>
      </c>
      <c r="I2427" s="354">
        <f t="shared" si="226"/>
        <v>0.99762266797364452</v>
      </c>
      <c r="J2427" s="354">
        <f t="shared" si="227"/>
        <v>0.99995673190221246</v>
      </c>
    </row>
    <row r="2428" spans="1:10" x14ac:dyDescent="0.25">
      <c r="A2428" s="793"/>
      <c r="B2428" s="330">
        <v>5203</v>
      </c>
      <c r="C2428" s="329">
        <v>5203.3</v>
      </c>
      <c r="D2428" s="329">
        <v>12</v>
      </c>
      <c r="E2428" s="176">
        <f t="shared" si="228"/>
        <v>81780204.900000006</v>
      </c>
      <c r="F2428" s="176">
        <f t="shared" si="229"/>
        <v>4968816</v>
      </c>
      <c r="G2428" s="177">
        <f t="shared" si="230"/>
        <v>189666.29999999702</v>
      </c>
      <c r="H2428" s="177">
        <f t="shared" si="231"/>
        <v>203</v>
      </c>
      <c r="I2428" s="354">
        <f t="shared" si="226"/>
        <v>0.99768614617513274</v>
      </c>
      <c r="J2428" s="354">
        <f t="shared" si="227"/>
        <v>0.99995914686580989</v>
      </c>
    </row>
    <row r="2429" spans="1:10" x14ac:dyDescent="0.25">
      <c r="A2429" s="793"/>
      <c r="B2429" s="330">
        <v>5211</v>
      </c>
      <c r="C2429" s="329">
        <v>5211.3</v>
      </c>
      <c r="D2429" s="329">
        <v>12</v>
      </c>
      <c r="E2429" s="176">
        <f t="shared" si="228"/>
        <v>81785416.200000003</v>
      </c>
      <c r="F2429" s="176">
        <f t="shared" si="229"/>
        <v>4968828</v>
      </c>
      <c r="G2429" s="177">
        <f t="shared" si="230"/>
        <v>184455</v>
      </c>
      <c r="H2429" s="177">
        <f t="shared" si="231"/>
        <v>191</v>
      </c>
      <c r="I2429" s="354">
        <f t="shared" si="226"/>
        <v>0.99774972197345602</v>
      </c>
      <c r="J2429" s="354">
        <f t="shared" si="227"/>
        <v>0.99996156182940732</v>
      </c>
    </row>
    <row r="2430" spans="1:10" x14ac:dyDescent="0.25">
      <c r="A2430" s="793"/>
      <c r="B2430" s="330">
        <v>5388</v>
      </c>
      <c r="C2430" s="329">
        <v>5387.7</v>
      </c>
      <c r="D2430" s="329">
        <v>6</v>
      </c>
      <c r="E2430" s="176">
        <f t="shared" si="228"/>
        <v>81790803.900000006</v>
      </c>
      <c r="F2430" s="176">
        <f t="shared" si="229"/>
        <v>4968834</v>
      </c>
      <c r="G2430" s="177">
        <f t="shared" si="230"/>
        <v>179067.29999999702</v>
      </c>
      <c r="H2430" s="177">
        <f t="shared" si="231"/>
        <v>185</v>
      </c>
      <c r="I2430" s="354">
        <f t="shared" si="226"/>
        <v>0.99781544978199266</v>
      </c>
      <c r="J2430" s="354">
        <f t="shared" si="227"/>
        <v>0.99996276931120609</v>
      </c>
    </row>
    <row r="2431" spans="1:10" x14ac:dyDescent="0.25">
      <c r="A2431" s="793"/>
      <c r="B2431" s="330">
        <v>5400</v>
      </c>
      <c r="C2431" s="329">
        <v>5400.1</v>
      </c>
      <c r="D2431" s="329">
        <v>6</v>
      </c>
      <c r="E2431" s="176">
        <f t="shared" si="228"/>
        <v>81796204</v>
      </c>
      <c r="F2431" s="176">
        <f t="shared" si="229"/>
        <v>4968840</v>
      </c>
      <c r="G2431" s="177">
        <f t="shared" si="230"/>
        <v>173667.20000000298</v>
      </c>
      <c r="H2431" s="177">
        <f t="shared" si="231"/>
        <v>179</v>
      </c>
      <c r="I2431" s="354">
        <f t="shared" si="226"/>
        <v>0.99788132886562342</v>
      </c>
      <c r="J2431" s="354">
        <f t="shared" si="227"/>
        <v>0.99996397679300486</v>
      </c>
    </row>
    <row r="2432" spans="1:10" x14ac:dyDescent="0.25">
      <c r="A2432" s="793"/>
      <c r="B2432" s="330">
        <v>5455</v>
      </c>
      <c r="C2432" s="329">
        <v>5454.7</v>
      </c>
      <c r="D2432" s="329">
        <v>6</v>
      </c>
      <c r="E2432" s="176">
        <f t="shared" si="228"/>
        <v>81801658.700000003</v>
      </c>
      <c r="F2432" s="176">
        <f t="shared" si="229"/>
        <v>4968846</v>
      </c>
      <c r="G2432" s="177">
        <f t="shared" si="230"/>
        <v>168212.5</v>
      </c>
      <c r="H2432" s="177">
        <f t="shared" si="231"/>
        <v>173</v>
      </c>
      <c r="I2432" s="354">
        <f t="shared" si="226"/>
        <v>0.99794787404765373</v>
      </c>
      <c r="J2432" s="354">
        <f t="shared" si="227"/>
        <v>0.99996518427480352</v>
      </c>
    </row>
    <row r="2433" spans="1:10" x14ac:dyDescent="0.25">
      <c r="A2433" s="793"/>
      <c r="B2433" s="330">
        <v>5624</v>
      </c>
      <c r="C2433" s="329">
        <v>5623.5</v>
      </c>
      <c r="D2433" s="329">
        <v>12</v>
      </c>
      <c r="E2433" s="176">
        <f t="shared" si="228"/>
        <v>81807282.200000003</v>
      </c>
      <c r="F2433" s="176">
        <f t="shared" si="229"/>
        <v>4968858</v>
      </c>
      <c r="G2433" s="177">
        <f t="shared" si="230"/>
        <v>162589</v>
      </c>
      <c r="H2433" s="177">
        <f t="shared" si="231"/>
        <v>161</v>
      </c>
      <c r="I2433" s="354">
        <f t="shared" si="226"/>
        <v>0.99801647852290387</v>
      </c>
      <c r="J2433" s="354">
        <f t="shared" si="227"/>
        <v>0.99996759923840095</v>
      </c>
    </row>
    <row r="2434" spans="1:10" x14ac:dyDescent="0.25">
      <c r="A2434" s="793"/>
      <c r="B2434" s="330">
        <v>5806</v>
      </c>
      <c r="C2434" s="329">
        <v>5806.4</v>
      </c>
      <c r="D2434" s="329">
        <v>6</v>
      </c>
      <c r="E2434" s="176">
        <f t="shared" si="228"/>
        <v>81813088.600000009</v>
      </c>
      <c r="F2434" s="176">
        <f t="shared" si="229"/>
        <v>4968864</v>
      </c>
      <c r="G2434" s="177">
        <f t="shared" si="230"/>
        <v>156782.59999999404</v>
      </c>
      <c r="H2434" s="177">
        <f t="shared" si="231"/>
        <v>155</v>
      </c>
      <c r="I2434" s="354">
        <f t="shared" si="226"/>
        <v>0.99808731430579589</v>
      </c>
      <c r="J2434" s="354">
        <f t="shared" si="227"/>
        <v>0.99996880672019972</v>
      </c>
    </row>
    <row r="2435" spans="1:10" x14ac:dyDescent="0.25">
      <c r="A2435" s="793"/>
      <c r="B2435" s="330">
        <v>5822</v>
      </c>
      <c r="C2435" s="329">
        <v>5822.1</v>
      </c>
      <c r="D2435" s="329">
        <v>12</v>
      </c>
      <c r="E2435" s="176">
        <f t="shared" si="228"/>
        <v>81818910.700000003</v>
      </c>
      <c r="F2435" s="176">
        <f t="shared" si="229"/>
        <v>4968876</v>
      </c>
      <c r="G2435" s="177">
        <f t="shared" si="230"/>
        <v>150960.5</v>
      </c>
      <c r="H2435" s="177">
        <f t="shared" si="231"/>
        <v>143</v>
      </c>
      <c r="I2435" s="354">
        <f t="shared" ref="I2435:I2452" si="232">E2435/$E$2452</f>
        <v>0.99815834162247652</v>
      </c>
      <c r="J2435" s="354">
        <f t="shared" ref="J2435:J2452" si="233">F2435/$F$2452</f>
        <v>0.99997122168379715</v>
      </c>
    </row>
    <row r="2436" spans="1:10" x14ac:dyDescent="0.25">
      <c r="A2436" s="793"/>
      <c r="B2436" s="330">
        <v>5953</v>
      </c>
      <c r="C2436" s="329">
        <v>5953</v>
      </c>
      <c r="D2436" s="329">
        <v>12</v>
      </c>
      <c r="E2436" s="176">
        <f t="shared" si="228"/>
        <v>81824863.700000003</v>
      </c>
      <c r="F2436" s="176">
        <f t="shared" si="229"/>
        <v>4968888</v>
      </c>
      <c r="G2436" s="177">
        <f t="shared" si="230"/>
        <v>145007.5</v>
      </c>
      <c r="H2436" s="177">
        <f t="shared" si="231"/>
        <v>131</v>
      </c>
      <c r="I2436" s="354">
        <f t="shared" si="232"/>
        <v>0.99823096586737103</v>
      </c>
      <c r="J2436" s="354">
        <f t="shared" si="233"/>
        <v>0.99997363664739458</v>
      </c>
    </row>
    <row r="2437" spans="1:10" x14ac:dyDescent="0.25">
      <c r="A2437" s="793"/>
      <c r="B2437" s="330">
        <v>6350</v>
      </c>
      <c r="C2437" s="329">
        <v>6349.8</v>
      </c>
      <c r="D2437" s="329">
        <v>12</v>
      </c>
      <c r="E2437" s="176">
        <f t="shared" si="228"/>
        <v>81831213.5</v>
      </c>
      <c r="F2437" s="176">
        <f t="shared" si="229"/>
        <v>4968900</v>
      </c>
      <c r="G2437" s="177">
        <f t="shared" si="230"/>
        <v>138657.70000000298</v>
      </c>
      <c r="H2437" s="177">
        <f t="shared" si="231"/>
        <v>119</v>
      </c>
      <c r="I2437" s="354">
        <f t="shared" si="232"/>
        <v>0.99830843091528487</v>
      </c>
      <c r="J2437" s="354">
        <f t="shared" si="233"/>
        <v>0.99997605161099201</v>
      </c>
    </row>
    <row r="2438" spans="1:10" x14ac:dyDescent="0.25">
      <c r="A2438" s="793"/>
      <c r="B2438" s="330">
        <v>6555</v>
      </c>
      <c r="C2438" s="329">
        <v>6555</v>
      </c>
      <c r="D2438" s="329">
        <v>6</v>
      </c>
      <c r="E2438" s="176">
        <f t="shared" si="228"/>
        <v>81837768.5</v>
      </c>
      <c r="F2438" s="176">
        <f t="shared" si="229"/>
        <v>4968906</v>
      </c>
      <c r="G2438" s="177">
        <f t="shared" si="230"/>
        <v>132102.70000000298</v>
      </c>
      <c r="H2438" s="177">
        <f t="shared" si="231"/>
        <v>113</v>
      </c>
      <c r="I2438" s="354">
        <f t="shared" si="232"/>
        <v>0.99838839932201817</v>
      </c>
      <c r="J2438" s="354">
        <f t="shared" si="233"/>
        <v>0.99997725909279078</v>
      </c>
    </row>
    <row r="2439" spans="1:10" x14ac:dyDescent="0.25">
      <c r="A2439" s="793"/>
      <c r="B2439" s="330">
        <v>6568</v>
      </c>
      <c r="C2439" s="329">
        <v>6568.4</v>
      </c>
      <c r="D2439" s="329">
        <v>6</v>
      </c>
      <c r="E2439" s="176">
        <f t="shared" si="228"/>
        <v>81844336.900000006</v>
      </c>
      <c r="F2439" s="176">
        <f t="shared" si="229"/>
        <v>4968912</v>
      </c>
      <c r="G2439" s="177">
        <f t="shared" si="230"/>
        <v>125534.29999999702</v>
      </c>
      <c r="H2439" s="177">
        <f t="shared" si="231"/>
        <v>107</v>
      </c>
      <c r="I2439" s="354">
        <f t="shared" si="232"/>
        <v>0.99846853120345036</v>
      </c>
      <c r="J2439" s="354">
        <f t="shared" si="233"/>
        <v>0.99997846657458944</v>
      </c>
    </row>
    <row r="2440" spans="1:10" x14ac:dyDescent="0.25">
      <c r="A2440" s="793"/>
      <c r="B2440" s="330">
        <v>6950</v>
      </c>
      <c r="C2440" s="329">
        <v>6950.3</v>
      </c>
      <c r="D2440" s="329">
        <v>12</v>
      </c>
      <c r="E2440" s="176">
        <f t="shared" si="228"/>
        <v>81851287.200000003</v>
      </c>
      <c r="F2440" s="176">
        <f t="shared" si="229"/>
        <v>4968924</v>
      </c>
      <c r="G2440" s="177">
        <f t="shared" si="230"/>
        <v>118584</v>
      </c>
      <c r="H2440" s="177">
        <f t="shared" si="231"/>
        <v>95</v>
      </c>
      <c r="I2440" s="354">
        <f t="shared" si="232"/>
        <v>0.99855332211379633</v>
      </c>
      <c r="J2440" s="354">
        <f t="shared" si="233"/>
        <v>0.99998088153818687</v>
      </c>
    </row>
    <row r="2441" spans="1:10" x14ac:dyDescent="0.25">
      <c r="A2441" s="793"/>
      <c r="B2441" s="330">
        <v>7005</v>
      </c>
      <c r="C2441" s="329">
        <v>7005.2</v>
      </c>
      <c r="D2441" s="329">
        <v>6</v>
      </c>
      <c r="E2441" s="176">
        <f t="shared" si="228"/>
        <v>81858292.400000006</v>
      </c>
      <c r="F2441" s="176">
        <f t="shared" si="229"/>
        <v>4968930</v>
      </c>
      <c r="G2441" s="177">
        <f t="shared" si="230"/>
        <v>111578.79999999702</v>
      </c>
      <c r="H2441" s="177">
        <f t="shared" si="231"/>
        <v>89</v>
      </c>
      <c r="I2441" s="354">
        <f t="shared" si="232"/>
        <v>0.99863878278242313</v>
      </c>
      <c r="J2441" s="354">
        <f t="shared" si="233"/>
        <v>0.99998208901998564</v>
      </c>
    </row>
    <row r="2442" spans="1:10" x14ac:dyDescent="0.25">
      <c r="A2442" s="793"/>
      <c r="B2442" s="330">
        <v>7317</v>
      </c>
      <c r="C2442" s="329">
        <v>7316.8</v>
      </c>
      <c r="D2442" s="329">
        <v>6</v>
      </c>
      <c r="E2442" s="176">
        <f t="shared" si="228"/>
        <v>81865609.200000003</v>
      </c>
      <c r="F2442" s="176">
        <f t="shared" si="229"/>
        <v>4968936</v>
      </c>
      <c r="G2442" s="177">
        <f t="shared" si="230"/>
        <v>104262</v>
      </c>
      <c r="H2442" s="177">
        <f t="shared" si="231"/>
        <v>83</v>
      </c>
      <c r="I2442" s="354">
        <f t="shared" si="232"/>
        <v>0.99872804484777578</v>
      </c>
      <c r="J2442" s="354">
        <f t="shared" si="233"/>
        <v>0.9999832965017843</v>
      </c>
    </row>
    <row r="2443" spans="1:10" x14ac:dyDescent="0.25">
      <c r="A2443" s="793"/>
      <c r="B2443" s="330">
        <v>8023</v>
      </c>
      <c r="C2443" s="329">
        <v>8023</v>
      </c>
      <c r="D2443" s="329">
        <v>12</v>
      </c>
      <c r="E2443" s="176">
        <f t="shared" si="228"/>
        <v>81873632.200000003</v>
      </c>
      <c r="F2443" s="176">
        <f t="shared" si="229"/>
        <v>4968948</v>
      </c>
      <c r="G2443" s="177">
        <f t="shared" si="230"/>
        <v>96239</v>
      </c>
      <c r="H2443" s="177">
        <f t="shared" si="231"/>
        <v>71</v>
      </c>
      <c r="I2443" s="354">
        <f t="shared" si="232"/>
        <v>0.99882592227374389</v>
      </c>
      <c r="J2443" s="354">
        <f t="shared" si="233"/>
        <v>0.99998571146538184</v>
      </c>
    </row>
    <row r="2444" spans="1:10" x14ac:dyDescent="0.25">
      <c r="A2444" s="793"/>
      <c r="B2444" s="330">
        <v>8207</v>
      </c>
      <c r="C2444" s="329">
        <v>8207.2000000000007</v>
      </c>
      <c r="D2444" s="329">
        <v>6</v>
      </c>
      <c r="E2444" s="176">
        <f t="shared" si="228"/>
        <v>81881839.400000006</v>
      </c>
      <c r="F2444" s="176">
        <f t="shared" si="229"/>
        <v>4968954</v>
      </c>
      <c r="G2444" s="177">
        <f t="shared" si="230"/>
        <v>88031.79999999702</v>
      </c>
      <c r="H2444" s="177">
        <f t="shared" si="231"/>
        <v>65</v>
      </c>
      <c r="I2444" s="354">
        <f t="shared" si="232"/>
        <v>0.99892604686683961</v>
      </c>
      <c r="J2444" s="354">
        <f t="shared" si="233"/>
        <v>0.9999869189471805</v>
      </c>
    </row>
    <row r="2445" spans="1:10" x14ac:dyDescent="0.25">
      <c r="A2445" s="793"/>
      <c r="B2445" s="330">
        <v>8354</v>
      </c>
      <c r="C2445" s="329">
        <v>8353.7000000000007</v>
      </c>
      <c r="D2445" s="329">
        <v>12</v>
      </c>
      <c r="E2445" s="176">
        <f t="shared" si="228"/>
        <v>81890193.100000009</v>
      </c>
      <c r="F2445" s="176">
        <f t="shared" si="229"/>
        <v>4968966</v>
      </c>
      <c r="G2445" s="177">
        <f t="shared" si="230"/>
        <v>79678.09999999404</v>
      </c>
      <c r="H2445" s="177">
        <f t="shared" si="231"/>
        <v>53</v>
      </c>
      <c r="I2445" s="354">
        <f t="shared" si="232"/>
        <v>0.99902795870197736</v>
      </c>
      <c r="J2445" s="354">
        <f t="shared" si="233"/>
        <v>0.99998933391077793</v>
      </c>
    </row>
    <row r="2446" spans="1:10" x14ac:dyDescent="0.25">
      <c r="A2446" s="793"/>
      <c r="B2446" s="330">
        <v>9067</v>
      </c>
      <c r="C2446" s="329">
        <v>9066.6</v>
      </c>
      <c r="D2446" s="329">
        <v>11</v>
      </c>
      <c r="E2446" s="176">
        <f t="shared" si="228"/>
        <v>81899259.700000003</v>
      </c>
      <c r="F2446" s="176">
        <f t="shared" si="229"/>
        <v>4968977</v>
      </c>
      <c r="G2446" s="177">
        <f t="shared" si="230"/>
        <v>70611.5</v>
      </c>
      <c r="H2446" s="177">
        <f t="shared" si="231"/>
        <v>42</v>
      </c>
      <c r="I2446" s="354">
        <f t="shared" si="232"/>
        <v>0.99913856763508002</v>
      </c>
      <c r="J2446" s="354">
        <f t="shared" si="233"/>
        <v>0.99999154762740894</v>
      </c>
    </row>
    <row r="2447" spans="1:10" x14ac:dyDescent="0.25">
      <c r="A2447" s="793"/>
      <c r="B2447" s="330">
        <v>9808</v>
      </c>
      <c r="C2447" s="329">
        <v>9807.9</v>
      </c>
      <c r="D2447" s="329">
        <v>12</v>
      </c>
      <c r="E2447" s="176">
        <f t="shared" si="228"/>
        <v>81909067.600000009</v>
      </c>
      <c r="F2447" s="176">
        <f t="shared" si="229"/>
        <v>4968989</v>
      </c>
      <c r="G2447" s="177">
        <f t="shared" si="230"/>
        <v>60803.59999999404</v>
      </c>
      <c r="H2447" s="177">
        <f t="shared" si="231"/>
        <v>30</v>
      </c>
      <c r="I2447" s="354">
        <f t="shared" si="232"/>
        <v>0.99925822013491228</v>
      </c>
      <c r="J2447" s="354">
        <f t="shared" si="233"/>
        <v>0.99999396259100637</v>
      </c>
    </row>
    <row r="2448" spans="1:10" x14ac:dyDescent="0.25">
      <c r="A2448" s="793"/>
      <c r="B2448" s="330">
        <v>10603</v>
      </c>
      <c r="C2448" s="329">
        <v>10602.6</v>
      </c>
      <c r="D2448" s="329">
        <v>6</v>
      </c>
      <c r="E2448" s="176">
        <f t="shared" si="228"/>
        <v>81919670.200000003</v>
      </c>
      <c r="F2448" s="176">
        <f t="shared" si="229"/>
        <v>4968995</v>
      </c>
      <c r="G2448" s="177">
        <f t="shared" si="230"/>
        <v>50201</v>
      </c>
      <c r="H2448" s="177">
        <f t="shared" si="231"/>
        <v>24</v>
      </c>
      <c r="I2448" s="354">
        <f t="shared" si="232"/>
        <v>0.99938756766034786</v>
      </c>
      <c r="J2448" s="354">
        <f t="shared" si="233"/>
        <v>0.99999517007280514</v>
      </c>
    </row>
    <row r="2449" spans="1:10" x14ac:dyDescent="0.25">
      <c r="A2449" s="793"/>
      <c r="B2449" s="330">
        <v>10842</v>
      </c>
      <c r="C2449" s="329">
        <v>10841.9</v>
      </c>
      <c r="D2449" s="329">
        <v>6</v>
      </c>
      <c r="E2449" s="176">
        <f t="shared" si="228"/>
        <v>81930512.100000009</v>
      </c>
      <c r="F2449" s="176">
        <f t="shared" si="229"/>
        <v>4969001</v>
      </c>
      <c r="G2449" s="177">
        <f t="shared" si="230"/>
        <v>39359.09999999404</v>
      </c>
      <c r="H2449" s="177">
        <f t="shared" si="231"/>
        <v>18</v>
      </c>
      <c r="I2449" s="354">
        <f t="shared" si="232"/>
        <v>0.9995198345511126</v>
      </c>
      <c r="J2449" s="354">
        <f t="shared" si="233"/>
        <v>0.9999963775546038</v>
      </c>
    </row>
    <row r="2450" spans="1:10" x14ac:dyDescent="0.25">
      <c r="A2450" s="793"/>
      <c r="B2450" s="330">
        <v>11186</v>
      </c>
      <c r="C2450" s="329">
        <v>11185.5</v>
      </c>
      <c r="D2450" s="329">
        <v>6</v>
      </c>
      <c r="E2450" s="176">
        <f t="shared" si="228"/>
        <v>81941697.600000009</v>
      </c>
      <c r="F2450" s="176">
        <f t="shared" si="229"/>
        <v>4969007</v>
      </c>
      <c r="G2450" s="177">
        <f t="shared" si="230"/>
        <v>28173.59999999404</v>
      </c>
      <c r="H2450" s="177">
        <f t="shared" si="231"/>
        <v>12</v>
      </c>
      <c r="I2450" s="354">
        <f t="shared" si="232"/>
        <v>0.99965629322594329</v>
      </c>
      <c r="J2450" s="354">
        <f t="shared" si="233"/>
        <v>0.99999758503640257</v>
      </c>
    </row>
    <row r="2451" spans="1:10" x14ac:dyDescent="0.25">
      <c r="A2451" s="793"/>
      <c r="B2451" s="330">
        <v>12113</v>
      </c>
      <c r="C2451" s="329">
        <v>12113.3</v>
      </c>
      <c r="D2451" s="329">
        <v>6</v>
      </c>
      <c r="E2451" s="176">
        <f t="shared" si="228"/>
        <v>81953810.900000006</v>
      </c>
      <c r="F2451" s="176">
        <f t="shared" si="229"/>
        <v>4969013</v>
      </c>
      <c r="G2451" s="177">
        <f t="shared" si="230"/>
        <v>16060.29999999702</v>
      </c>
      <c r="H2451" s="177">
        <f t="shared" si="231"/>
        <v>6</v>
      </c>
      <c r="I2451" s="354">
        <f t="shared" si="232"/>
        <v>0.99980407069372101</v>
      </c>
      <c r="J2451" s="354">
        <f t="shared" si="233"/>
        <v>0.99999879251820123</v>
      </c>
    </row>
    <row r="2452" spans="1:10" x14ac:dyDescent="0.25">
      <c r="A2452" s="793"/>
      <c r="B2452" s="330">
        <v>16060</v>
      </c>
      <c r="C2452" s="329">
        <v>16060.3</v>
      </c>
      <c r="D2452" s="329">
        <v>6</v>
      </c>
      <c r="E2452" s="176">
        <f t="shared" si="228"/>
        <v>81969871.200000003</v>
      </c>
      <c r="F2452" s="176">
        <f t="shared" si="229"/>
        <v>4969019</v>
      </c>
      <c r="G2452" s="177">
        <f t="shared" si="230"/>
        <v>0</v>
      </c>
      <c r="H2452" s="177">
        <f t="shared" si="231"/>
        <v>0</v>
      </c>
      <c r="I2452" s="354">
        <f t="shared" si="232"/>
        <v>1</v>
      </c>
      <c r="J2452" s="354">
        <f t="shared" si="233"/>
        <v>1</v>
      </c>
    </row>
    <row r="2453" spans="1:10" x14ac:dyDescent="0.25">
      <c r="A2453" s="793"/>
      <c r="E2453" s="176"/>
      <c r="F2453" s="176"/>
      <c r="G2453" s="177"/>
      <c r="H2453" s="177"/>
    </row>
    <row r="2454" spans="1:10" x14ac:dyDescent="0.25">
      <c r="A2454" s="793"/>
      <c r="E2454" s="176"/>
      <c r="F2454" s="176"/>
      <c r="G2454" s="177"/>
      <c r="H2454" s="177"/>
    </row>
    <row r="2455" spans="1:10" x14ac:dyDescent="0.25">
      <c r="A2455" s="793"/>
      <c r="E2455" s="176"/>
      <c r="F2455" s="176"/>
      <c r="G2455" s="177"/>
      <c r="H2455" s="177"/>
    </row>
    <row r="2456" spans="1:10" x14ac:dyDescent="0.25">
      <c r="A2456" s="793"/>
      <c r="E2456" s="176"/>
      <c r="F2456" s="176"/>
      <c r="G2456" s="177"/>
      <c r="H2456" s="177"/>
    </row>
    <row r="2457" spans="1:10" x14ac:dyDescent="0.25">
      <c r="A2457" s="793"/>
      <c r="E2457" s="176"/>
      <c r="F2457" s="176"/>
      <c r="G2457" s="177"/>
      <c r="H2457" s="177"/>
    </row>
    <row r="2458" spans="1:10" x14ac:dyDescent="0.25">
      <c r="A2458" s="793"/>
      <c r="E2458" s="176"/>
      <c r="F2458" s="176"/>
      <c r="G2458" s="177"/>
      <c r="H2458" s="177"/>
    </row>
    <row r="2459" spans="1:10" x14ac:dyDescent="0.25">
      <c r="A2459" s="793"/>
      <c r="E2459" s="176"/>
      <c r="F2459" s="176"/>
      <c r="G2459" s="177"/>
      <c r="H2459" s="177"/>
    </row>
    <row r="2460" spans="1:10" x14ac:dyDescent="0.25">
      <c r="A2460" s="793"/>
      <c r="E2460" s="176"/>
      <c r="F2460" s="176"/>
      <c r="G2460" s="177"/>
      <c r="H2460" s="177"/>
    </row>
    <row r="2461" spans="1:10" x14ac:dyDescent="0.25">
      <c r="A2461" s="793"/>
      <c r="E2461" s="176"/>
      <c r="F2461" s="176"/>
      <c r="G2461" s="177"/>
      <c r="H2461" s="177"/>
    </row>
    <row r="2462" spans="1:10" x14ac:dyDescent="0.25">
      <c r="A2462" s="793"/>
      <c r="E2462" s="176"/>
      <c r="F2462" s="176"/>
      <c r="G2462" s="177"/>
      <c r="H2462" s="177"/>
    </row>
    <row r="2463" spans="1:10" x14ac:dyDescent="0.25">
      <c r="A2463" s="793"/>
      <c r="E2463" s="176"/>
      <c r="F2463" s="176"/>
      <c r="G2463" s="177"/>
      <c r="H2463" s="177"/>
    </row>
    <row r="2464" spans="1:10" x14ac:dyDescent="0.25">
      <c r="A2464" s="793"/>
      <c r="E2464" s="176"/>
      <c r="F2464" s="176"/>
      <c r="G2464" s="177"/>
      <c r="H2464" s="177"/>
    </row>
    <row r="2465" spans="1:8" x14ac:dyDescent="0.25">
      <c r="A2465" s="793"/>
      <c r="E2465" s="176"/>
      <c r="F2465" s="176"/>
      <c r="G2465" s="177"/>
      <c r="H2465" s="177"/>
    </row>
    <row r="2466" spans="1:8" x14ac:dyDescent="0.25">
      <c r="A2466" s="793"/>
      <c r="E2466" s="176"/>
      <c r="F2466" s="176"/>
      <c r="G2466" s="177"/>
      <c r="H2466" s="177"/>
    </row>
    <row r="2467" spans="1:8" x14ac:dyDescent="0.25">
      <c r="A2467" s="793"/>
      <c r="E2467" s="176"/>
      <c r="F2467" s="176"/>
      <c r="G2467" s="177"/>
      <c r="H2467" s="177"/>
    </row>
    <row r="2468" spans="1:8" x14ac:dyDescent="0.25">
      <c r="A2468" s="793"/>
      <c r="E2468" s="176"/>
      <c r="F2468" s="176"/>
      <c r="G2468" s="177"/>
      <c r="H2468" s="177"/>
    </row>
    <row r="2469" spans="1:8" x14ac:dyDescent="0.25">
      <c r="A2469" s="793"/>
      <c r="E2469" s="176"/>
      <c r="F2469" s="176"/>
      <c r="G2469" s="177"/>
      <c r="H2469" s="177"/>
    </row>
    <row r="2470" spans="1:8" x14ac:dyDescent="0.25">
      <c r="A2470" s="793"/>
      <c r="E2470" s="176"/>
      <c r="F2470" s="176"/>
      <c r="G2470" s="177"/>
      <c r="H2470" s="177"/>
    </row>
    <row r="2471" spans="1:8" x14ac:dyDescent="0.25">
      <c r="A2471" s="793"/>
      <c r="E2471" s="176"/>
      <c r="F2471" s="176"/>
      <c r="G2471" s="177"/>
      <c r="H2471" s="177"/>
    </row>
    <row r="2472" spans="1:8" x14ac:dyDescent="0.25">
      <c r="A2472" s="793"/>
      <c r="E2472" s="176"/>
      <c r="F2472" s="176"/>
      <c r="G2472" s="177"/>
      <c r="H2472" s="177"/>
    </row>
    <row r="2473" spans="1:8" x14ac:dyDescent="0.25">
      <c r="A2473" s="793"/>
      <c r="E2473" s="176"/>
      <c r="F2473" s="176"/>
      <c r="G2473" s="177"/>
      <c r="H2473" s="177"/>
    </row>
    <row r="2474" spans="1:8" x14ac:dyDescent="0.25">
      <c r="A2474" s="793"/>
      <c r="E2474" s="176"/>
      <c r="F2474" s="176"/>
      <c r="G2474" s="177"/>
      <c r="H2474" s="177"/>
    </row>
    <row r="2475" spans="1:8" x14ac:dyDescent="0.25">
      <c r="A2475" s="793"/>
      <c r="E2475" s="176"/>
      <c r="F2475" s="176"/>
      <c r="G2475" s="177"/>
      <c r="H2475" s="177"/>
    </row>
    <row r="2476" spans="1:8" x14ac:dyDescent="0.25">
      <c r="A2476" s="793"/>
      <c r="E2476" s="176"/>
      <c r="F2476" s="176"/>
      <c r="G2476" s="177"/>
      <c r="H2476" s="177"/>
    </row>
    <row r="2477" spans="1:8" x14ac:dyDescent="0.25">
      <c r="A2477" s="793"/>
      <c r="E2477" s="176"/>
      <c r="F2477" s="176"/>
      <c r="G2477" s="177"/>
      <c r="H2477" s="177"/>
    </row>
    <row r="2478" spans="1:8" x14ac:dyDescent="0.25">
      <c r="A2478" s="793"/>
      <c r="E2478" s="176"/>
      <c r="F2478" s="176"/>
      <c r="G2478" s="177"/>
      <c r="H2478" s="177"/>
    </row>
    <row r="2479" spans="1:8" x14ac:dyDescent="0.25">
      <c r="A2479" s="793"/>
      <c r="E2479" s="176"/>
      <c r="F2479" s="176"/>
      <c r="G2479" s="177"/>
      <c r="H2479" s="177"/>
    </row>
    <row r="2480" spans="1:8" x14ac:dyDescent="0.25">
      <c r="A2480" s="793"/>
      <c r="E2480" s="176"/>
      <c r="F2480" s="176"/>
      <c r="G2480" s="177"/>
      <c r="H2480" s="177"/>
    </row>
    <row r="2481" spans="1:8" x14ac:dyDescent="0.25">
      <c r="A2481" s="793"/>
      <c r="E2481" s="176"/>
      <c r="F2481" s="176"/>
      <c r="G2481" s="177"/>
      <c r="H2481" s="177"/>
    </row>
    <row r="2482" spans="1:8" x14ac:dyDescent="0.25">
      <c r="A2482" s="793"/>
      <c r="E2482" s="176"/>
      <c r="F2482" s="176"/>
      <c r="G2482" s="177"/>
      <c r="H2482" s="177"/>
    </row>
    <row r="2483" spans="1:8" x14ac:dyDescent="0.25">
      <c r="A2483" s="793"/>
      <c r="E2483" s="176"/>
      <c r="F2483" s="176"/>
      <c r="G2483" s="177"/>
      <c r="H2483" s="177"/>
    </row>
    <row r="2484" spans="1:8" x14ac:dyDescent="0.25">
      <c r="A2484" s="793"/>
      <c r="E2484" s="176"/>
      <c r="F2484" s="176"/>
      <c r="G2484" s="177"/>
      <c r="H2484" s="177"/>
    </row>
    <row r="2485" spans="1:8" x14ac:dyDescent="0.25">
      <c r="A2485" s="793"/>
      <c r="E2485" s="176"/>
      <c r="F2485" s="176"/>
      <c r="G2485" s="177"/>
      <c r="H2485" s="177"/>
    </row>
    <row r="2486" spans="1:8" x14ac:dyDescent="0.25">
      <c r="A2486" s="793"/>
      <c r="E2486" s="176"/>
      <c r="F2486" s="176"/>
      <c r="G2486" s="177"/>
      <c r="H2486" s="177"/>
    </row>
    <row r="2487" spans="1:8" x14ac:dyDescent="0.25">
      <c r="A2487" s="793"/>
      <c r="E2487" s="176"/>
      <c r="F2487" s="176"/>
      <c r="G2487" s="177"/>
      <c r="H2487" s="177"/>
    </row>
    <row r="2488" spans="1:8" x14ac:dyDescent="0.25">
      <c r="A2488" s="793"/>
      <c r="E2488" s="176"/>
      <c r="F2488" s="176"/>
      <c r="G2488" s="177"/>
      <c r="H2488" s="177"/>
    </row>
    <row r="2489" spans="1:8" x14ac:dyDescent="0.25">
      <c r="A2489" s="793"/>
      <c r="E2489" s="176"/>
      <c r="F2489" s="176"/>
      <c r="G2489" s="177"/>
      <c r="H2489" s="177"/>
    </row>
    <row r="2490" spans="1:8" x14ac:dyDescent="0.25">
      <c r="A2490" s="793"/>
      <c r="E2490" s="176"/>
      <c r="F2490" s="176"/>
      <c r="G2490" s="177"/>
      <c r="H2490" s="177"/>
    </row>
    <row r="2491" spans="1:8" x14ac:dyDescent="0.25">
      <c r="A2491" s="793"/>
      <c r="E2491" s="176"/>
      <c r="F2491" s="176"/>
      <c r="G2491" s="177"/>
      <c r="H2491" s="177"/>
    </row>
    <row r="2492" spans="1:8" x14ac:dyDescent="0.25">
      <c r="A2492" s="793"/>
      <c r="E2492" s="176"/>
      <c r="F2492" s="176"/>
      <c r="G2492" s="177"/>
      <c r="H2492" s="177"/>
    </row>
    <row r="2493" spans="1:8" x14ac:dyDescent="0.25">
      <c r="A2493" s="793"/>
      <c r="E2493" s="176"/>
      <c r="F2493" s="176"/>
      <c r="G2493" s="177"/>
      <c r="H2493" s="177"/>
    </row>
    <row r="2494" spans="1:8" x14ac:dyDescent="0.25">
      <c r="A2494" s="793"/>
      <c r="E2494" s="176"/>
      <c r="F2494" s="176"/>
      <c r="G2494" s="177"/>
      <c r="H2494" s="177"/>
    </row>
    <row r="2495" spans="1:8" x14ac:dyDescent="0.25">
      <c r="A2495" s="793"/>
      <c r="E2495" s="176"/>
      <c r="F2495" s="176"/>
      <c r="G2495" s="177"/>
      <c r="H2495" s="177"/>
    </row>
    <row r="2496" spans="1:8" x14ac:dyDescent="0.25">
      <c r="A2496" s="793"/>
      <c r="E2496" s="176"/>
      <c r="F2496" s="176"/>
      <c r="G2496" s="177"/>
      <c r="H2496" s="177"/>
    </row>
    <row r="2497" spans="1:8" x14ac:dyDescent="0.25">
      <c r="A2497" s="793"/>
      <c r="E2497" s="176"/>
      <c r="F2497" s="176"/>
      <c r="G2497" s="177"/>
      <c r="H2497" s="177"/>
    </row>
    <row r="2498" spans="1:8" x14ac:dyDescent="0.25">
      <c r="A2498" s="793"/>
      <c r="E2498" s="176"/>
      <c r="F2498" s="176"/>
      <c r="G2498" s="177"/>
      <c r="H2498" s="177"/>
    </row>
    <row r="2499" spans="1:8" x14ac:dyDescent="0.25">
      <c r="A2499" s="793"/>
      <c r="E2499" s="176"/>
      <c r="F2499" s="176"/>
      <c r="G2499" s="177"/>
      <c r="H2499" s="177"/>
    </row>
    <row r="2500" spans="1:8" x14ac:dyDescent="0.25">
      <c r="A2500" s="793"/>
      <c r="E2500" s="176"/>
      <c r="F2500" s="176"/>
      <c r="G2500" s="177"/>
      <c r="H2500" s="177"/>
    </row>
    <row r="2501" spans="1:8" x14ac:dyDescent="0.25">
      <c r="A2501" s="793"/>
      <c r="E2501" s="176"/>
      <c r="F2501" s="176"/>
      <c r="G2501" s="177"/>
      <c r="H2501" s="177"/>
    </row>
    <row r="2502" spans="1:8" x14ac:dyDescent="0.25">
      <c r="A2502" s="793"/>
      <c r="E2502" s="176"/>
      <c r="F2502" s="176"/>
      <c r="G2502" s="177"/>
      <c r="H2502" s="177"/>
    </row>
    <row r="2503" spans="1:8" x14ac:dyDescent="0.25">
      <c r="A2503" s="793"/>
      <c r="E2503" s="176"/>
      <c r="F2503" s="176"/>
      <c r="G2503" s="177"/>
      <c r="H2503" s="177"/>
    </row>
    <row r="2504" spans="1:8" x14ac:dyDescent="0.25">
      <c r="A2504" s="793"/>
      <c r="E2504" s="176"/>
      <c r="F2504" s="176"/>
      <c r="G2504" s="177"/>
      <c r="H2504" s="177"/>
    </row>
    <row r="2505" spans="1:8" x14ac:dyDescent="0.25">
      <c r="A2505" s="793"/>
      <c r="E2505" s="176"/>
      <c r="F2505" s="176"/>
      <c r="G2505" s="177"/>
      <c r="H2505" s="177"/>
    </row>
    <row r="2506" spans="1:8" x14ac:dyDescent="0.25">
      <c r="A2506" s="793"/>
      <c r="E2506" s="176"/>
      <c r="F2506" s="176"/>
      <c r="G2506" s="177"/>
      <c r="H2506" s="177"/>
    </row>
    <row r="2507" spans="1:8" x14ac:dyDescent="0.25">
      <c r="A2507" s="793"/>
      <c r="E2507" s="176"/>
      <c r="F2507" s="176"/>
      <c r="G2507" s="177"/>
      <c r="H2507" s="177"/>
    </row>
    <row r="2508" spans="1:8" x14ac:dyDescent="0.25">
      <c r="A2508" s="793"/>
      <c r="E2508" s="176"/>
      <c r="F2508" s="176"/>
      <c r="G2508" s="177"/>
      <c r="H2508" s="177"/>
    </row>
    <row r="2509" spans="1:8" x14ac:dyDescent="0.25">
      <c r="A2509" s="793"/>
      <c r="E2509" s="176"/>
      <c r="F2509" s="176"/>
      <c r="G2509" s="177"/>
      <c r="H2509" s="177"/>
    </row>
    <row r="2510" spans="1:8" x14ac:dyDescent="0.25">
      <c r="A2510" s="793"/>
      <c r="E2510" s="176"/>
      <c r="F2510" s="176"/>
      <c r="G2510" s="177"/>
      <c r="H2510" s="177"/>
    </row>
    <row r="2511" spans="1:8" x14ac:dyDescent="0.25">
      <c r="A2511" s="793"/>
      <c r="E2511" s="176"/>
      <c r="F2511" s="176"/>
      <c r="G2511" s="177"/>
      <c r="H2511" s="177"/>
    </row>
    <row r="2512" spans="1:8" x14ac:dyDescent="0.25">
      <c r="A2512" s="793"/>
      <c r="E2512" s="176"/>
      <c r="F2512" s="176"/>
      <c r="G2512" s="177"/>
      <c r="H2512" s="177"/>
    </row>
    <row r="2513" spans="1:8" x14ac:dyDescent="0.25">
      <c r="A2513" s="793"/>
      <c r="E2513" s="176"/>
      <c r="F2513" s="176"/>
      <c r="G2513" s="177"/>
      <c r="H2513" s="177"/>
    </row>
    <row r="2514" spans="1:8" x14ac:dyDescent="0.25">
      <c r="A2514" s="793"/>
      <c r="E2514" s="176"/>
      <c r="F2514" s="176"/>
      <c r="G2514" s="177"/>
      <c r="H2514" s="177"/>
    </row>
    <row r="2515" spans="1:8" x14ac:dyDescent="0.25">
      <c r="A2515" s="793"/>
      <c r="E2515" s="176"/>
      <c r="F2515" s="176"/>
      <c r="G2515" s="177"/>
      <c r="H2515" s="177"/>
    </row>
    <row r="2516" spans="1:8" x14ac:dyDescent="0.25">
      <c r="A2516" s="793"/>
      <c r="E2516" s="176"/>
      <c r="F2516" s="176"/>
      <c r="G2516" s="177"/>
      <c r="H2516" s="177"/>
    </row>
    <row r="2517" spans="1:8" x14ac:dyDescent="0.25">
      <c r="A2517" s="793"/>
      <c r="E2517" s="176"/>
      <c r="F2517" s="176"/>
      <c r="G2517" s="177"/>
      <c r="H2517" s="177"/>
    </row>
    <row r="2518" spans="1:8" x14ac:dyDescent="0.25">
      <c r="A2518" s="793"/>
      <c r="E2518" s="176"/>
      <c r="F2518" s="176"/>
      <c r="G2518" s="177"/>
      <c r="H2518" s="177"/>
    </row>
    <row r="2519" spans="1:8" x14ac:dyDescent="0.25">
      <c r="A2519" s="793"/>
      <c r="E2519" s="176"/>
      <c r="F2519" s="176"/>
      <c r="G2519" s="177"/>
      <c r="H2519" s="177"/>
    </row>
    <row r="2520" spans="1:8" x14ac:dyDescent="0.25">
      <c r="A2520" s="793"/>
      <c r="E2520" s="176"/>
      <c r="F2520" s="176"/>
      <c r="G2520" s="177"/>
      <c r="H2520" s="177"/>
    </row>
    <row r="2521" spans="1:8" x14ac:dyDescent="0.25">
      <c r="A2521" s="793"/>
      <c r="E2521" s="176"/>
      <c r="F2521" s="176"/>
      <c r="G2521" s="177"/>
      <c r="H2521" s="177"/>
    </row>
    <row r="2522" spans="1:8" x14ac:dyDescent="0.25">
      <c r="A2522" s="793"/>
      <c r="E2522" s="176"/>
      <c r="F2522" s="176"/>
      <c r="G2522" s="177"/>
      <c r="H2522" s="177"/>
    </row>
    <row r="2523" spans="1:8" x14ac:dyDescent="0.25">
      <c r="A2523" s="793"/>
      <c r="E2523" s="176"/>
      <c r="F2523" s="176"/>
      <c r="G2523" s="177"/>
      <c r="H2523" s="177"/>
    </row>
    <row r="2524" spans="1:8" x14ac:dyDescent="0.25">
      <c r="A2524" s="793"/>
      <c r="E2524" s="176"/>
      <c r="F2524" s="176"/>
      <c r="G2524" s="177"/>
      <c r="H2524" s="177"/>
    </row>
    <row r="2525" spans="1:8" x14ac:dyDescent="0.25">
      <c r="A2525" s="793"/>
      <c r="E2525" s="176"/>
      <c r="F2525" s="176"/>
      <c r="G2525" s="177"/>
      <c r="H2525" s="177"/>
    </row>
    <row r="2526" spans="1:8" x14ac:dyDescent="0.25">
      <c r="A2526" s="793"/>
      <c r="E2526" s="176"/>
      <c r="F2526" s="176"/>
      <c r="G2526" s="177"/>
      <c r="H2526" s="177"/>
    </row>
    <row r="2527" spans="1:8" x14ac:dyDescent="0.25">
      <c r="A2527" s="793"/>
      <c r="E2527" s="176"/>
      <c r="F2527" s="176"/>
      <c r="G2527" s="177"/>
      <c r="H2527" s="177"/>
    </row>
    <row r="2528" spans="1:8" x14ac:dyDescent="0.25">
      <c r="A2528" s="793"/>
      <c r="E2528" s="176"/>
      <c r="F2528" s="176"/>
      <c r="G2528" s="177"/>
      <c r="H2528" s="177"/>
    </row>
    <row r="2529" spans="1:8" x14ac:dyDescent="0.25">
      <c r="A2529" s="793"/>
      <c r="E2529" s="176"/>
      <c r="F2529" s="176"/>
      <c r="G2529" s="177"/>
      <c r="H2529" s="177"/>
    </row>
    <row r="2530" spans="1:8" x14ac:dyDescent="0.25">
      <c r="A2530" s="793"/>
      <c r="E2530" s="176"/>
      <c r="F2530" s="176"/>
      <c r="G2530" s="177"/>
      <c r="H2530" s="177"/>
    </row>
    <row r="2531" spans="1:8" x14ac:dyDescent="0.25">
      <c r="A2531" s="793"/>
      <c r="E2531" s="176"/>
      <c r="F2531" s="176"/>
      <c r="G2531" s="177"/>
      <c r="H2531" s="177"/>
    </row>
    <row r="2532" spans="1:8" x14ac:dyDescent="0.25">
      <c r="A2532" s="793"/>
      <c r="E2532" s="176"/>
      <c r="F2532" s="176"/>
      <c r="G2532" s="177"/>
      <c r="H2532" s="177"/>
    </row>
    <row r="2533" spans="1:8" x14ac:dyDescent="0.25">
      <c r="A2533" s="793"/>
      <c r="E2533" s="176"/>
      <c r="F2533" s="176"/>
      <c r="G2533" s="177"/>
      <c r="H2533" s="177"/>
    </row>
    <row r="2534" spans="1:8" x14ac:dyDescent="0.25">
      <c r="A2534" s="793"/>
      <c r="E2534" s="176"/>
      <c r="F2534" s="176"/>
      <c r="G2534" s="177"/>
      <c r="H2534" s="177"/>
    </row>
    <row r="2535" spans="1:8" x14ac:dyDescent="0.25">
      <c r="A2535" s="793"/>
      <c r="E2535" s="176"/>
      <c r="F2535" s="176"/>
      <c r="G2535" s="177"/>
      <c r="H2535" s="177"/>
    </row>
    <row r="2536" spans="1:8" x14ac:dyDescent="0.25">
      <c r="A2536" s="793"/>
      <c r="E2536" s="176"/>
      <c r="F2536" s="176"/>
      <c r="G2536" s="177"/>
      <c r="H2536" s="177"/>
    </row>
    <row r="2537" spans="1:8" x14ac:dyDescent="0.25">
      <c r="A2537" s="793"/>
      <c r="E2537" s="176"/>
      <c r="F2537" s="176"/>
      <c r="G2537" s="177"/>
      <c r="H2537" s="177"/>
    </row>
    <row r="2538" spans="1:8" x14ac:dyDescent="0.25">
      <c r="A2538" s="793"/>
      <c r="E2538" s="176"/>
      <c r="F2538" s="176"/>
      <c r="G2538" s="177"/>
      <c r="H2538" s="177"/>
    </row>
    <row r="2539" spans="1:8" x14ac:dyDescent="0.25">
      <c r="A2539" s="793"/>
      <c r="E2539" s="176"/>
      <c r="F2539" s="176"/>
      <c r="G2539" s="177"/>
      <c r="H2539" s="177"/>
    </row>
    <row r="2540" spans="1:8" x14ac:dyDescent="0.25">
      <c r="A2540" s="793"/>
      <c r="E2540" s="176"/>
      <c r="F2540" s="176"/>
      <c r="G2540" s="177"/>
      <c r="H2540" s="177"/>
    </row>
    <row r="2541" spans="1:8" x14ac:dyDescent="0.25">
      <c r="A2541" s="793"/>
      <c r="E2541" s="176"/>
      <c r="F2541" s="176"/>
      <c r="G2541" s="177"/>
      <c r="H2541" s="177"/>
    </row>
    <row r="2542" spans="1:8" x14ac:dyDescent="0.25">
      <c r="A2542" s="793"/>
      <c r="E2542" s="176"/>
      <c r="F2542" s="176"/>
      <c r="G2542" s="177"/>
      <c r="H2542" s="177"/>
    </row>
    <row r="2543" spans="1:8" x14ac:dyDescent="0.25">
      <c r="A2543" s="793"/>
      <c r="E2543" s="176"/>
      <c r="F2543" s="176"/>
      <c r="G2543" s="177"/>
      <c r="H2543" s="177"/>
    </row>
    <row r="2544" spans="1:8" x14ac:dyDescent="0.25">
      <c r="A2544" s="793"/>
      <c r="E2544" s="176"/>
      <c r="F2544" s="176"/>
      <c r="G2544" s="177"/>
      <c r="H2544" s="177"/>
    </row>
    <row r="2545" spans="1:8" x14ac:dyDescent="0.25">
      <c r="A2545" s="793"/>
      <c r="E2545" s="176"/>
      <c r="F2545" s="176"/>
      <c r="G2545" s="177"/>
      <c r="H2545" s="177"/>
    </row>
    <row r="2546" spans="1:8" x14ac:dyDescent="0.25">
      <c r="A2546" s="793"/>
      <c r="E2546" s="176"/>
      <c r="F2546" s="176"/>
      <c r="G2546" s="177"/>
      <c r="H2546" s="177"/>
    </row>
    <row r="2547" spans="1:8" x14ac:dyDescent="0.25">
      <c r="A2547" s="793"/>
      <c r="E2547" s="176"/>
      <c r="F2547" s="176"/>
      <c r="G2547" s="177"/>
      <c r="H2547" s="177"/>
    </row>
    <row r="2548" spans="1:8" x14ac:dyDescent="0.25">
      <c r="A2548" s="793"/>
      <c r="E2548" s="176"/>
      <c r="F2548" s="176"/>
      <c r="G2548" s="177"/>
      <c r="H2548" s="177"/>
    </row>
    <row r="2549" spans="1:8" x14ac:dyDescent="0.25">
      <c r="A2549" s="793"/>
      <c r="E2549" s="176"/>
      <c r="F2549" s="176"/>
      <c r="G2549" s="177"/>
      <c r="H2549" s="177"/>
    </row>
    <row r="2550" spans="1:8" x14ac:dyDescent="0.25">
      <c r="A2550" s="793"/>
      <c r="E2550" s="176"/>
      <c r="F2550" s="176"/>
      <c r="G2550" s="177"/>
      <c r="H2550" s="177"/>
    </row>
    <row r="2551" spans="1:8" x14ac:dyDescent="0.25">
      <c r="A2551" s="793"/>
      <c r="E2551" s="176"/>
      <c r="F2551" s="176"/>
      <c r="G2551" s="177"/>
      <c r="H2551" s="177"/>
    </row>
    <row r="2552" spans="1:8" x14ac:dyDescent="0.25">
      <c r="A2552" s="793"/>
      <c r="E2552" s="176"/>
      <c r="F2552" s="176"/>
      <c r="G2552" s="177"/>
      <c r="H2552" s="177"/>
    </row>
    <row r="2553" spans="1:8" x14ac:dyDescent="0.25">
      <c r="A2553" s="793"/>
      <c r="E2553" s="176"/>
      <c r="F2553" s="176"/>
      <c r="G2553" s="177"/>
      <c r="H2553" s="177"/>
    </row>
    <row r="2554" spans="1:8" x14ac:dyDescent="0.25">
      <c r="A2554" s="793"/>
      <c r="E2554" s="176"/>
      <c r="F2554" s="176"/>
      <c r="G2554" s="177"/>
      <c r="H2554" s="177"/>
    </row>
    <row r="2555" spans="1:8" x14ac:dyDescent="0.25">
      <c r="A2555" s="793"/>
      <c r="E2555" s="176"/>
      <c r="F2555" s="176"/>
      <c r="G2555" s="177"/>
      <c r="H2555" s="177"/>
    </row>
    <row r="2556" spans="1:8" x14ac:dyDescent="0.25">
      <c r="A2556" s="793"/>
      <c r="E2556" s="176"/>
      <c r="F2556" s="176"/>
      <c r="G2556" s="177"/>
      <c r="H2556" s="177"/>
    </row>
    <row r="2557" spans="1:8" x14ac:dyDescent="0.25">
      <c r="A2557" s="793"/>
      <c r="E2557" s="176"/>
      <c r="F2557" s="176"/>
      <c r="G2557" s="177"/>
      <c r="H2557" s="177"/>
    </row>
    <row r="2558" spans="1:8" x14ac:dyDescent="0.25">
      <c r="A2558" s="793"/>
      <c r="E2558" s="176"/>
      <c r="F2558" s="176"/>
      <c r="G2558" s="177"/>
      <c r="H2558" s="177"/>
    </row>
    <row r="2559" spans="1:8" x14ac:dyDescent="0.25">
      <c r="A2559" s="793"/>
      <c r="E2559" s="176"/>
      <c r="F2559" s="176"/>
      <c r="G2559" s="177"/>
      <c r="H2559" s="177"/>
    </row>
    <row r="2560" spans="1:8" x14ac:dyDescent="0.25">
      <c r="A2560" s="793"/>
      <c r="E2560" s="176"/>
      <c r="F2560" s="176"/>
      <c r="G2560" s="177"/>
      <c r="H2560" s="177"/>
    </row>
    <row r="2561" spans="1:8" x14ac:dyDescent="0.25">
      <c r="A2561" s="793"/>
      <c r="E2561" s="176"/>
      <c r="F2561" s="176"/>
      <c r="G2561" s="177"/>
      <c r="H2561" s="177"/>
    </row>
    <row r="2562" spans="1:8" x14ac:dyDescent="0.25">
      <c r="A2562" s="793"/>
      <c r="E2562" s="176"/>
      <c r="F2562" s="176"/>
      <c r="G2562" s="177"/>
      <c r="H2562" s="177"/>
    </row>
    <row r="2563" spans="1:8" x14ac:dyDescent="0.25">
      <c r="A2563" s="793"/>
      <c r="E2563" s="176"/>
      <c r="F2563" s="176"/>
      <c r="G2563" s="177"/>
      <c r="H2563" s="177"/>
    </row>
    <row r="2564" spans="1:8" x14ac:dyDescent="0.25">
      <c r="A2564" s="793"/>
      <c r="E2564" s="176"/>
      <c r="F2564" s="176"/>
      <c r="G2564" s="177"/>
      <c r="H2564" s="177"/>
    </row>
    <row r="2565" spans="1:8" x14ac:dyDescent="0.25">
      <c r="A2565" s="793"/>
      <c r="E2565" s="176"/>
      <c r="F2565" s="176"/>
      <c r="G2565" s="177"/>
      <c r="H2565" s="177"/>
    </row>
    <row r="2566" spans="1:8" x14ac:dyDescent="0.25">
      <c r="A2566" s="793"/>
      <c r="E2566" s="176"/>
      <c r="F2566" s="176"/>
      <c r="G2566" s="177"/>
      <c r="H2566" s="177"/>
    </row>
    <row r="2567" spans="1:8" x14ac:dyDescent="0.25">
      <c r="A2567" s="793"/>
      <c r="E2567" s="176"/>
      <c r="F2567" s="176"/>
      <c r="G2567" s="177"/>
      <c r="H2567" s="177"/>
    </row>
    <row r="2568" spans="1:8" x14ac:dyDescent="0.25">
      <c r="A2568" s="793"/>
      <c r="E2568" s="176"/>
      <c r="F2568" s="176"/>
      <c r="G2568" s="177"/>
      <c r="H2568" s="177"/>
    </row>
    <row r="2569" spans="1:8" x14ac:dyDescent="0.25">
      <c r="A2569" s="793"/>
      <c r="E2569" s="176"/>
      <c r="F2569" s="176"/>
      <c r="G2569" s="177"/>
      <c r="H2569" s="177"/>
    </row>
    <row r="2570" spans="1:8" x14ac:dyDescent="0.25">
      <c r="A2570" s="793"/>
      <c r="E2570" s="176"/>
      <c r="F2570" s="176"/>
      <c r="G2570" s="177"/>
      <c r="H2570" s="177"/>
    </row>
    <row r="2571" spans="1:8" x14ac:dyDescent="0.25">
      <c r="A2571" s="793"/>
      <c r="E2571" s="176"/>
      <c r="F2571" s="176"/>
      <c r="G2571" s="177"/>
      <c r="H2571" s="177"/>
    </row>
    <row r="2572" spans="1:8" x14ac:dyDescent="0.25">
      <c r="A2572" s="793"/>
      <c r="E2572" s="176"/>
      <c r="F2572" s="176"/>
      <c r="G2572" s="177"/>
      <c r="H2572" s="177"/>
    </row>
    <row r="2573" spans="1:8" x14ac:dyDescent="0.25">
      <c r="A2573" s="793"/>
      <c r="E2573" s="176"/>
      <c r="F2573" s="176"/>
      <c r="G2573" s="177"/>
      <c r="H2573" s="177"/>
    </row>
    <row r="2574" spans="1:8" x14ac:dyDescent="0.25">
      <c r="A2574" s="793"/>
      <c r="E2574" s="176"/>
      <c r="F2574" s="176"/>
      <c r="G2574" s="177"/>
      <c r="H2574" s="177"/>
    </row>
    <row r="2575" spans="1:8" x14ac:dyDescent="0.25">
      <c r="A2575" s="793"/>
      <c r="E2575" s="176"/>
      <c r="F2575" s="176"/>
      <c r="G2575" s="177"/>
      <c r="H2575" s="177"/>
    </row>
    <row r="2576" spans="1:8" x14ac:dyDescent="0.25">
      <c r="A2576" s="793"/>
      <c r="E2576" s="176"/>
      <c r="F2576" s="176"/>
      <c r="G2576" s="177"/>
      <c r="H2576" s="177"/>
    </row>
    <row r="2577" spans="1:8" x14ac:dyDescent="0.25">
      <c r="A2577" s="793"/>
      <c r="E2577" s="176"/>
      <c r="F2577" s="176"/>
      <c r="G2577" s="177"/>
      <c r="H2577" s="177"/>
    </row>
    <row r="2578" spans="1:8" x14ac:dyDescent="0.25">
      <c r="A2578" s="793"/>
      <c r="E2578" s="176"/>
      <c r="F2578" s="176"/>
      <c r="G2578" s="177"/>
      <c r="H2578" s="177"/>
    </row>
    <row r="2579" spans="1:8" x14ac:dyDescent="0.25">
      <c r="A2579" s="793"/>
      <c r="E2579" s="176"/>
      <c r="F2579" s="176"/>
      <c r="G2579" s="177"/>
      <c r="H2579" s="177"/>
    </row>
    <row r="2580" spans="1:8" x14ac:dyDescent="0.25">
      <c r="A2580" s="793"/>
      <c r="E2580" s="176"/>
      <c r="F2580" s="176"/>
      <c r="G2580" s="177"/>
      <c r="H2580" s="177"/>
    </row>
    <row r="2581" spans="1:8" x14ac:dyDescent="0.25">
      <c r="A2581" s="793"/>
      <c r="E2581" s="176"/>
      <c r="F2581" s="176"/>
      <c r="G2581" s="177"/>
      <c r="H2581" s="177"/>
    </row>
    <row r="2582" spans="1:8" x14ac:dyDescent="0.25">
      <c r="A2582" s="793"/>
      <c r="E2582" s="176"/>
      <c r="F2582" s="176"/>
      <c r="G2582" s="177"/>
      <c r="H2582" s="177"/>
    </row>
    <row r="2583" spans="1:8" x14ac:dyDescent="0.25">
      <c r="A2583" s="793"/>
      <c r="E2583" s="176"/>
      <c r="F2583" s="176"/>
      <c r="G2583" s="177"/>
      <c r="H2583" s="177"/>
    </row>
    <row r="2584" spans="1:8" x14ac:dyDescent="0.25">
      <c r="A2584" s="793"/>
      <c r="E2584" s="176"/>
      <c r="F2584" s="176"/>
      <c r="G2584" s="177"/>
      <c r="H2584" s="177"/>
    </row>
    <row r="2585" spans="1:8" x14ac:dyDescent="0.25">
      <c r="A2585" s="793"/>
      <c r="E2585" s="176"/>
      <c r="F2585" s="176"/>
      <c r="G2585" s="177"/>
      <c r="H2585" s="177"/>
    </row>
    <row r="2586" spans="1:8" x14ac:dyDescent="0.25">
      <c r="A2586" s="793"/>
      <c r="E2586" s="176"/>
      <c r="F2586" s="176"/>
      <c r="G2586" s="177"/>
      <c r="H2586" s="177"/>
    </row>
    <row r="2587" spans="1:8" x14ac:dyDescent="0.25">
      <c r="A2587" s="793"/>
      <c r="E2587" s="176"/>
      <c r="F2587" s="176"/>
      <c r="G2587" s="177"/>
      <c r="H2587" s="177"/>
    </row>
    <row r="2588" spans="1:8" x14ac:dyDescent="0.25">
      <c r="A2588" s="793"/>
      <c r="E2588" s="176"/>
      <c r="F2588" s="176"/>
      <c r="G2588" s="177"/>
      <c r="H2588" s="177"/>
    </row>
    <row r="2589" spans="1:8" x14ac:dyDescent="0.25">
      <c r="A2589" s="793"/>
      <c r="E2589" s="176"/>
      <c r="F2589" s="176"/>
      <c r="G2589" s="177"/>
      <c r="H2589" s="177"/>
    </row>
    <row r="2590" spans="1:8" x14ac:dyDescent="0.25">
      <c r="A2590" s="793"/>
      <c r="E2590" s="176"/>
      <c r="F2590" s="176"/>
      <c r="G2590" s="177"/>
      <c r="H2590" s="177"/>
    </row>
    <row r="2591" spans="1:8" x14ac:dyDescent="0.25">
      <c r="A2591" s="793"/>
      <c r="E2591" s="176"/>
      <c r="F2591" s="176"/>
      <c r="G2591" s="177"/>
      <c r="H2591" s="177"/>
    </row>
    <row r="2592" spans="1:8" x14ac:dyDescent="0.25">
      <c r="A2592" s="793"/>
      <c r="E2592" s="176"/>
      <c r="F2592" s="176"/>
      <c r="G2592" s="177"/>
      <c r="H2592" s="177"/>
    </row>
    <row r="2593" spans="1:8" x14ac:dyDescent="0.25">
      <c r="A2593" s="793"/>
      <c r="E2593" s="176"/>
      <c r="F2593" s="176"/>
      <c r="G2593" s="177"/>
      <c r="H2593" s="177"/>
    </row>
    <row r="2594" spans="1:8" x14ac:dyDescent="0.25">
      <c r="A2594" s="793"/>
      <c r="E2594" s="176"/>
      <c r="F2594" s="176"/>
      <c r="G2594" s="177"/>
      <c r="H2594" s="177"/>
    </row>
    <row r="2595" spans="1:8" x14ac:dyDescent="0.25">
      <c r="A2595" s="793"/>
      <c r="E2595" s="176"/>
      <c r="F2595" s="176"/>
      <c r="G2595" s="177"/>
      <c r="H2595" s="177"/>
    </row>
    <row r="2596" spans="1:8" x14ac:dyDescent="0.25">
      <c r="A2596" s="793"/>
      <c r="E2596" s="176"/>
      <c r="F2596" s="176"/>
      <c r="G2596" s="177"/>
      <c r="H2596" s="177"/>
    </row>
    <row r="2597" spans="1:8" x14ac:dyDescent="0.25">
      <c r="A2597" s="793"/>
      <c r="E2597" s="176"/>
      <c r="F2597" s="176"/>
      <c r="G2597" s="177"/>
      <c r="H2597" s="177"/>
    </row>
    <row r="2598" spans="1:8" x14ac:dyDescent="0.25">
      <c r="A2598" s="793"/>
      <c r="E2598" s="176"/>
      <c r="F2598" s="176"/>
      <c r="G2598" s="177"/>
      <c r="H2598" s="177"/>
    </row>
    <row r="2599" spans="1:8" x14ac:dyDescent="0.25">
      <c r="A2599" s="793"/>
      <c r="E2599" s="176"/>
      <c r="F2599" s="176"/>
      <c r="G2599" s="177"/>
      <c r="H2599" s="177"/>
    </row>
    <row r="2600" spans="1:8" x14ac:dyDescent="0.25">
      <c r="A2600" s="793"/>
      <c r="E2600" s="176"/>
      <c r="F2600" s="176"/>
      <c r="G2600" s="177"/>
      <c r="H2600" s="177"/>
    </row>
    <row r="2601" spans="1:8" x14ac:dyDescent="0.25">
      <c r="A2601" s="793"/>
      <c r="E2601" s="176"/>
      <c r="F2601" s="176"/>
      <c r="G2601" s="177"/>
      <c r="H2601" s="177"/>
    </row>
    <row r="2602" spans="1:8" x14ac:dyDescent="0.25">
      <c r="A2602" s="793"/>
      <c r="E2602" s="176"/>
      <c r="F2602" s="176"/>
      <c r="G2602" s="177"/>
      <c r="H2602" s="177"/>
    </row>
    <row r="2603" spans="1:8" x14ac:dyDescent="0.25">
      <c r="A2603" s="793"/>
      <c r="E2603" s="176"/>
      <c r="F2603" s="176"/>
      <c r="G2603" s="177"/>
      <c r="H2603" s="177"/>
    </row>
    <row r="2604" spans="1:8" x14ac:dyDescent="0.25">
      <c r="A2604" s="793"/>
      <c r="E2604" s="176"/>
      <c r="F2604" s="176"/>
      <c r="G2604" s="177"/>
      <c r="H2604" s="177"/>
    </row>
    <row r="2605" spans="1:8" x14ac:dyDescent="0.25">
      <c r="A2605" s="793"/>
      <c r="E2605" s="176"/>
      <c r="F2605" s="176"/>
      <c r="G2605" s="177"/>
      <c r="H2605" s="177"/>
    </row>
    <row r="2606" spans="1:8" x14ac:dyDescent="0.25">
      <c r="A2606" s="793"/>
      <c r="E2606" s="176"/>
      <c r="F2606" s="176"/>
      <c r="G2606" s="177"/>
      <c r="H2606" s="177"/>
    </row>
    <row r="2607" spans="1:8" x14ac:dyDescent="0.25">
      <c r="A2607" s="793"/>
      <c r="E2607" s="176"/>
      <c r="F2607" s="176"/>
      <c r="G2607" s="177"/>
      <c r="H2607" s="177"/>
    </row>
    <row r="2608" spans="1:8" x14ac:dyDescent="0.25">
      <c r="A2608" s="793"/>
      <c r="E2608" s="176"/>
      <c r="F2608" s="176"/>
      <c r="G2608" s="177"/>
      <c r="H2608" s="177"/>
    </row>
    <row r="2609" spans="1:8" x14ac:dyDescent="0.25">
      <c r="A2609" s="793"/>
      <c r="E2609" s="176"/>
      <c r="F2609" s="176"/>
      <c r="G2609" s="177"/>
      <c r="H2609" s="177"/>
    </row>
    <row r="2610" spans="1:8" x14ac:dyDescent="0.25">
      <c r="A2610" s="793"/>
      <c r="E2610" s="176"/>
      <c r="F2610" s="176"/>
      <c r="G2610" s="177"/>
      <c r="H2610" s="177"/>
    </row>
    <row r="2611" spans="1:8" x14ac:dyDescent="0.25">
      <c r="A2611" s="793"/>
      <c r="E2611" s="176"/>
      <c r="F2611" s="176"/>
      <c r="G2611" s="177"/>
      <c r="H2611" s="177"/>
    </row>
    <row r="2612" spans="1:8" x14ac:dyDescent="0.25">
      <c r="A2612" s="793"/>
      <c r="E2612" s="176"/>
      <c r="F2612" s="176"/>
      <c r="G2612" s="177"/>
      <c r="H2612" s="177"/>
    </row>
    <row r="2613" spans="1:8" x14ac:dyDescent="0.25">
      <c r="A2613" s="793"/>
      <c r="E2613" s="176"/>
      <c r="F2613" s="176"/>
      <c r="G2613" s="177"/>
      <c r="H2613" s="177"/>
    </row>
    <row r="2614" spans="1:8" x14ac:dyDescent="0.25">
      <c r="A2614" s="793"/>
      <c r="E2614" s="176"/>
      <c r="F2614" s="176"/>
      <c r="G2614" s="177"/>
      <c r="H2614" s="177"/>
    </row>
    <row r="2615" spans="1:8" x14ac:dyDescent="0.25">
      <c r="A2615" s="793"/>
      <c r="E2615" s="176"/>
      <c r="F2615" s="176"/>
      <c r="G2615" s="177"/>
      <c r="H2615" s="177"/>
    </row>
    <row r="2616" spans="1:8" x14ac:dyDescent="0.25">
      <c r="A2616" s="793"/>
      <c r="E2616" s="176"/>
      <c r="F2616" s="176"/>
      <c r="G2616" s="177"/>
      <c r="H2616" s="177"/>
    </row>
    <row r="2617" spans="1:8" x14ac:dyDescent="0.25">
      <c r="A2617" s="793"/>
      <c r="E2617" s="176"/>
      <c r="F2617" s="176"/>
      <c r="G2617" s="177"/>
      <c r="H2617" s="177"/>
    </row>
    <row r="2618" spans="1:8" x14ac:dyDescent="0.25">
      <c r="A2618" s="793"/>
      <c r="E2618" s="176"/>
      <c r="F2618" s="176"/>
      <c r="G2618" s="177"/>
      <c r="H2618" s="177"/>
    </row>
    <row r="2619" spans="1:8" x14ac:dyDescent="0.25">
      <c r="A2619" s="793"/>
      <c r="E2619" s="176"/>
      <c r="F2619" s="176"/>
      <c r="G2619" s="177"/>
      <c r="H2619" s="177"/>
    </row>
    <row r="2620" spans="1:8" x14ac:dyDescent="0.25">
      <c r="A2620" s="793"/>
      <c r="E2620" s="176"/>
      <c r="F2620" s="176"/>
      <c r="G2620" s="177"/>
      <c r="H2620" s="177"/>
    </row>
    <row r="2621" spans="1:8" x14ac:dyDescent="0.25">
      <c r="A2621" s="793"/>
      <c r="E2621" s="176"/>
      <c r="F2621" s="176"/>
      <c r="G2621" s="177"/>
      <c r="H2621" s="177"/>
    </row>
    <row r="2622" spans="1:8" x14ac:dyDescent="0.25">
      <c r="A2622" s="793"/>
      <c r="E2622" s="176"/>
      <c r="F2622" s="176"/>
      <c r="G2622" s="177"/>
      <c r="H2622" s="177"/>
    </row>
    <row r="2623" spans="1:8" x14ac:dyDescent="0.25">
      <c r="A2623" s="793"/>
      <c r="E2623" s="176"/>
      <c r="F2623" s="176"/>
      <c r="G2623" s="177"/>
      <c r="H2623" s="177"/>
    </row>
    <row r="2624" spans="1:8" x14ac:dyDescent="0.25">
      <c r="A2624" s="793"/>
      <c r="E2624" s="176"/>
      <c r="F2624" s="176"/>
      <c r="G2624" s="177"/>
      <c r="H2624" s="177"/>
    </row>
    <row r="2625" spans="1:8" x14ac:dyDescent="0.25">
      <c r="A2625" s="793"/>
      <c r="E2625" s="176"/>
      <c r="F2625" s="176"/>
      <c r="G2625" s="177"/>
      <c r="H2625" s="177"/>
    </row>
    <row r="2626" spans="1:8" x14ac:dyDescent="0.25">
      <c r="A2626" s="793"/>
      <c r="E2626" s="176"/>
      <c r="F2626" s="176"/>
      <c r="G2626" s="177"/>
      <c r="H2626" s="177"/>
    </row>
    <row r="2627" spans="1:8" x14ac:dyDescent="0.25">
      <c r="A2627" s="793"/>
      <c r="E2627" s="176"/>
      <c r="F2627" s="176"/>
      <c r="G2627" s="177"/>
      <c r="H2627" s="177"/>
    </row>
    <row r="2628" spans="1:8" x14ac:dyDescent="0.25">
      <c r="A2628" s="793"/>
      <c r="E2628" s="176"/>
      <c r="F2628" s="176"/>
      <c r="G2628" s="177"/>
      <c r="H2628" s="177"/>
    </row>
    <row r="2629" spans="1:8" x14ac:dyDescent="0.25">
      <c r="A2629" s="793"/>
      <c r="E2629" s="176"/>
      <c r="F2629" s="176"/>
      <c r="G2629" s="177"/>
      <c r="H2629" s="177"/>
    </row>
    <row r="2630" spans="1:8" x14ac:dyDescent="0.25">
      <c r="A2630" s="793"/>
      <c r="E2630" s="176"/>
      <c r="F2630" s="176"/>
      <c r="G2630" s="177"/>
      <c r="H2630" s="177"/>
    </row>
    <row r="2631" spans="1:8" x14ac:dyDescent="0.25">
      <c r="A2631" s="793"/>
      <c r="E2631" s="176"/>
      <c r="F2631" s="176"/>
      <c r="G2631" s="177"/>
      <c r="H2631" s="177"/>
    </row>
    <row r="2632" spans="1:8" x14ac:dyDescent="0.25">
      <c r="A2632" s="793"/>
      <c r="E2632" s="176"/>
      <c r="F2632" s="176"/>
      <c r="G2632" s="177"/>
      <c r="H2632" s="177"/>
    </row>
    <row r="2633" spans="1:8" x14ac:dyDescent="0.25">
      <c r="A2633" s="793"/>
      <c r="E2633" s="176"/>
      <c r="F2633" s="176"/>
      <c r="G2633" s="177"/>
      <c r="H2633" s="177"/>
    </row>
    <row r="2634" spans="1:8" x14ac:dyDescent="0.25">
      <c r="A2634" s="793"/>
      <c r="E2634" s="176"/>
      <c r="F2634" s="176"/>
      <c r="G2634" s="177"/>
      <c r="H2634" s="177"/>
    </row>
    <row r="2635" spans="1:8" x14ac:dyDescent="0.25">
      <c r="A2635" s="793"/>
      <c r="E2635" s="176"/>
      <c r="F2635" s="176"/>
      <c r="G2635" s="177"/>
      <c r="H2635" s="177"/>
    </row>
    <row r="2636" spans="1:8" x14ac:dyDescent="0.25">
      <c r="A2636" s="793"/>
      <c r="E2636" s="176"/>
      <c r="F2636" s="176"/>
      <c r="G2636" s="177"/>
      <c r="H2636" s="177"/>
    </row>
    <row r="2637" spans="1:8" x14ac:dyDescent="0.25">
      <c r="A2637" s="793"/>
      <c r="E2637" s="176"/>
      <c r="F2637" s="176"/>
      <c r="G2637" s="177"/>
      <c r="H2637" s="177"/>
    </row>
    <row r="2638" spans="1:8" x14ac:dyDescent="0.25">
      <c r="A2638" s="793"/>
      <c r="E2638" s="176"/>
      <c r="F2638" s="176"/>
      <c r="G2638" s="177"/>
      <c r="H2638" s="177"/>
    </row>
    <row r="2639" spans="1:8" x14ac:dyDescent="0.25">
      <c r="A2639" s="793"/>
      <c r="E2639" s="176"/>
      <c r="F2639" s="176"/>
      <c r="G2639" s="177"/>
      <c r="H2639" s="177"/>
    </row>
    <row r="2640" spans="1:8" x14ac:dyDescent="0.25">
      <c r="A2640" s="793"/>
      <c r="E2640" s="176"/>
      <c r="F2640" s="176"/>
      <c r="G2640" s="177"/>
      <c r="H2640" s="177"/>
    </row>
    <row r="2641" spans="1:8" x14ac:dyDescent="0.25">
      <c r="A2641" s="793"/>
      <c r="E2641" s="176"/>
      <c r="F2641" s="176"/>
      <c r="G2641" s="177"/>
      <c r="H2641" s="177"/>
    </row>
    <row r="2642" spans="1:8" x14ac:dyDescent="0.25">
      <c r="A2642" s="793"/>
      <c r="E2642" s="176"/>
      <c r="F2642" s="176"/>
      <c r="G2642" s="177"/>
      <c r="H2642" s="177"/>
    </row>
    <row r="2643" spans="1:8" x14ac:dyDescent="0.25">
      <c r="A2643" s="793"/>
      <c r="E2643" s="176"/>
      <c r="F2643" s="176"/>
      <c r="G2643" s="177"/>
      <c r="H2643" s="177"/>
    </row>
    <row r="2644" spans="1:8" x14ac:dyDescent="0.25">
      <c r="A2644" s="793"/>
      <c r="E2644" s="176"/>
      <c r="F2644" s="176"/>
      <c r="G2644" s="177"/>
      <c r="H2644" s="177"/>
    </row>
    <row r="2645" spans="1:8" x14ac:dyDescent="0.25">
      <c r="A2645" s="793"/>
      <c r="E2645" s="176"/>
      <c r="F2645" s="176"/>
      <c r="G2645" s="177"/>
      <c r="H2645" s="177"/>
    </row>
    <row r="2646" spans="1:8" x14ac:dyDescent="0.25">
      <c r="A2646" s="793"/>
      <c r="E2646" s="176"/>
      <c r="F2646" s="176"/>
      <c r="G2646" s="177"/>
      <c r="H2646" s="177"/>
    </row>
    <row r="2647" spans="1:8" x14ac:dyDescent="0.25">
      <c r="A2647" s="793"/>
      <c r="E2647" s="176"/>
      <c r="F2647" s="176"/>
      <c r="G2647" s="177"/>
      <c r="H2647" s="177"/>
    </row>
    <row r="2648" spans="1:8" x14ac:dyDescent="0.25">
      <c r="A2648" s="793"/>
      <c r="E2648" s="176"/>
      <c r="F2648" s="176"/>
      <c r="G2648" s="177"/>
      <c r="H2648" s="177"/>
    </row>
    <row r="2649" spans="1:8" x14ac:dyDescent="0.25">
      <c r="A2649" s="793"/>
      <c r="E2649" s="176"/>
      <c r="F2649" s="176"/>
      <c r="G2649" s="177"/>
      <c r="H2649" s="177"/>
    </row>
    <row r="2650" spans="1:8" x14ac:dyDescent="0.25">
      <c r="A2650" s="793"/>
      <c r="E2650" s="176"/>
      <c r="F2650" s="176"/>
      <c r="G2650" s="177"/>
      <c r="H2650" s="177"/>
    </row>
    <row r="2651" spans="1:8" x14ac:dyDescent="0.25">
      <c r="A2651" s="793"/>
      <c r="E2651" s="176"/>
      <c r="F2651" s="176"/>
      <c r="G2651" s="177"/>
      <c r="H2651" s="177"/>
    </row>
    <row r="2652" spans="1:8" x14ac:dyDescent="0.25">
      <c r="A2652" s="793"/>
      <c r="E2652" s="176"/>
      <c r="F2652" s="176"/>
      <c r="G2652" s="177"/>
      <c r="H2652" s="177"/>
    </row>
    <row r="2653" spans="1:8" x14ac:dyDescent="0.25">
      <c r="A2653" s="793"/>
      <c r="E2653" s="176"/>
      <c r="F2653" s="176"/>
      <c r="G2653" s="177"/>
      <c r="H2653" s="177"/>
    </row>
    <row r="2654" spans="1:8" x14ac:dyDescent="0.25">
      <c r="A2654" s="793"/>
      <c r="E2654" s="176"/>
      <c r="F2654" s="176"/>
      <c r="G2654" s="177"/>
      <c r="H2654" s="177"/>
    </row>
    <row r="2655" spans="1:8" x14ac:dyDescent="0.25">
      <c r="A2655" s="793"/>
      <c r="E2655" s="176"/>
      <c r="F2655" s="176"/>
      <c r="G2655" s="177"/>
      <c r="H2655" s="177"/>
    </row>
    <row r="2656" spans="1:8" x14ac:dyDescent="0.25">
      <c r="A2656" s="793"/>
      <c r="E2656" s="176"/>
      <c r="F2656" s="176"/>
      <c r="G2656" s="177"/>
      <c r="H2656" s="177"/>
    </row>
    <row r="2657" spans="1:8" x14ac:dyDescent="0.25">
      <c r="A2657" s="793"/>
      <c r="E2657" s="176"/>
      <c r="F2657" s="176"/>
      <c r="G2657" s="177"/>
      <c r="H2657" s="177"/>
    </row>
    <row r="2658" spans="1:8" x14ac:dyDescent="0.25">
      <c r="A2658" s="793"/>
      <c r="E2658" s="176"/>
      <c r="F2658" s="176"/>
      <c r="G2658" s="177"/>
      <c r="H2658" s="177"/>
    </row>
    <row r="2659" spans="1:8" x14ac:dyDescent="0.25">
      <c r="A2659" s="793"/>
      <c r="E2659" s="176"/>
      <c r="F2659" s="176"/>
      <c r="G2659" s="177"/>
      <c r="H2659" s="177"/>
    </row>
    <row r="2660" spans="1:8" x14ac:dyDescent="0.25">
      <c r="A2660" s="793"/>
      <c r="E2660" s="176"/>
      <c r="F2660" s="176"/>
      <c r="G2660" s="177"/>
      <c r="H2660" s="177"/>
    </row>
    <row r="2661" spans="1:8" x14ac:dyDescent="0.25">
      <c r="A2661" s="793"/>
      <c r="E2661" s="176"/>
      <c r="F2661" s="176"/>
      <c r="G2661" s="177"/>
      <c r="H2661" s="177"/>
    </row>
    <row r="2662" spans="1:8" x14ac:dyDescent="0.25">
      <c r="A2662" s="793"/>
      <c r="E2662" s="176"/>
      <c r="F2662" s="176"/>
      <c r="G2662" s="177"/>
      <c r="H2662" s="177"/>
    </row>
    <row r="2663" spans="1:8" x14ac:dyDescent="0.25">
      <c r="A2663" s="793"/>
      <c r="E2663" s="176"/>
      <c r="F2663" s="176"/>
      <c r="G2663" s="177"/>
      <c r="H2663" s="177"/>
    </row>
    <row r="2664" spans="1:8" x14ac:dyDescent="0.25">
      <c r="A2664" s="793"/>
      <c r="E2664" s="176"/>
      <c r="F2664" s="176"/>
      <c r="G2664" s="177"/>
      <c r="H2664" s="177"/>
    </row>
    <row r="2665" spans="1:8" x14ac:dyDescent="0.25">
      <c r="A2665" s="793"/>
      <c r="E2665" s="176"/>
      <c r="F2665" s="176"/>
      <c r="G2665" s="177"/>
      <c r="H2665" s="177"/>
    </row>
    <row r="2666" spans="1:8" x14ac:dyDescent="0.25">
      <c r="A2666" s="793"/>
      <c r="E2666" s="176"/>
      <c r="F2666" s="176"/>
      <c r="G2666" s="177"/>
      <c r="H2666" s="177"/>
    </row>
    <row r="2667" spans="1:8" x14ac:dyDescent="0.25">
      <c r="A2667" s="793"/>
      <c r="E2667" s="176"/>
      <c r="F2667" s="176"/>
      <c r="G2667" s="177"/>
      <c r="H2667" s="177"/>
    </row>
    <row r="2668" spans="1:8" x14ac:dyDescent="0.25">
      <c r="A2668" s="793"/>
      <c r="E2668" s="176"/>
      <c r="F2668" s="176"/>
      <c r="G2668" s="177"/>
      <c r="H2668" s="177"/>
    </row>
    <row r="2669" spans="1:8" x14ac:dyDescent="0.25">
      <c r="A2669" s="793"/>
      <c r="E2669" s="176"/>
      <c r="F2669" s="176"/>
      <c r="G2669" s="177"/>
      <c r="H2669" s="177"/>
    </row>
    <row r="2670" spans="1:8" x14ac:dyDescent="0.25">
      <c r="A2670" s="793"/>
      <c r="E2670" s="176"/>
      <c r="F2670" s="176"/>
      <c r="G2670" s="177"/>
      <c r="H2670" s="177"/>
    </row>
    <row r="2671" spans="1:8" x14ac:dyDescent="0.25">
      <c r="A2671" s="793"/>
      <c r="E2671" s="176"/>
      <c r="F2671" s="176"/>
      <c r="G2671" s="177"/>
      <c r="H2671" s="177"/>
    </row>
    <row r="2672" spans="1:8" x14ac:dyDescent="0.25">
      <c r="A2672" s="793"/>
      <c r="E2672" s="176"/>
      <c r="F2672" s="176"/>
      <c r="G2672" s="177"/>
      <c r="H2672" s="177"/>
    </row>
    <row r="2673" spans="1:8" x14ac:dyDescent="0.25">
      <c r="A2673" s="793"/>
      <c r="E2673" s="176"/>
      <c r="F2673" s="176"/>
      <c r="G2673" s="177"/>
      <c r="H2673" s="177"/>
    </row>
    <row r="2674" spans="1:8" x14ac:dyDescent="0.25">
      <c r="A2674" s="793"/>
      <c r="E2674" s="176"/>
      <c r="F2674" s="176"/>
      <c r="G2674" s="177"/>
      <c r="H2674" s="177"/>
    </row>
    <row r="2675" spans="1:8" x14ac:dyDescent="0.25">
      <c r="A2675" s="793"/>
      <c r="E2675" s="176"/>
      <c r="F2675" s="176"/>
      <c r="G2675" s="177"/>
      <c r="H2675" s="177"/>
    </row>
    <row r="2676" spans="1:8" x14ac:dyDescent="0.25">
      <c r="A2676" s="793"/>
      <c r="E2676" s="176"/>
      <c r="F2676" s="176"/>
      <c r="G2676" s="177"/>
      <c r="H2676" s="177"/>
    </row>
    <row r="2677" spans="1:8" x14ac:dyDescent="0.25">
      <c r="A2677" s="793"/>
      <c r="E2677" s="176"/>
      <c r="F2677" s="176"/>
      <c r="G2677" s="177"/>
      <c r="H2677" s="177"/>
    </row>
    <row r="2678" spans="1:8" x14ac:dyDescent="0.25">
      <c r="A2678" s="793"/>
      <c r="E2678" s="176"/>
      <c r="F2678" s="176"/>
      <c r="G2678" s="177"/>
      <c r="H2678" s="177"/>
    </row>
    <row r="2679" spans="1:8" x14ac:dyDescent="0.25">
      <c r="A2679" s="793"/>
      <c r="E2679" s="176"/>
      <c r="F2679" s="176"/>
      <c r="G2679" s="177"/>
      <c r="H2679" s="177"/>
    </row>
    <row r="2680" spans="1:8" x14ac:dyDescent="0.25">
      <c r="A2680" s="793"/>
      <c r="E2680" s="176"/>
      <c r="F2680" s="176"/>
      <c r="G2680" s="177"/>
      <c r="H2680" s="177"/>
    </row>
    <row r="2681" spans="1:8" x14ac:dyDescent="0.25">
      <c r="A2681" s="793"/>
      <c r="E2681" s="176"/>
      <c r="F2681" s="176"/>
      <c r="G2681" s="177"/>
      <c r="H2681" s="177"/>
    </row>
    <row r="2682" spans="1:8" x14ac:dyDescent="0.25">
      <c r="A2682" s="793"/>
      <c r="E2682" s="176"/>
      <c r="F2682" s="176"/>
      <c r="G2682" s="177"/>
      <c r="H2682" s="177"/>
    </row>
    <row r="2683" spans="1:8" x14ac:dyDescent="0.25">
      <c r="A2683" s="793"/>
      <c r="E2683" s="176"/>
      <c r="F2683" s="176"/>
      <c r="G2683" s="177"/>
      <c r="H2683" s="177"/>
    </row>
    <row r="2684" spans="1:8" x14ac:dyDescent="0.25">
      <c r="A2684" s="793"/>
      <c r="E2684" s="176"/>
      <c r="F2684" s="176"/>
      <c r="G2684" s="177"/>
      <c r="H2684" s="177"/>
    </row>
    <row r="2685" spans="1:8" x14ac:dyDescent="0.25">
      <c r="A2685" s="793"/>
      <c r="E2685" s="176"/>
      <c r="F2685" s="176"/>
      <c r="G2685" s="177"/>
      <c r="H2685" s="177"/>
    </row>
    <row r="2686" spans="1:8" x14ac:dyDescent="0.25">
      <c r="A2686" s="793"/>
      <c r="E2686" s="176"/>
      <c r="F2686" s="176"/>
      <c r="G2686" s="177"/>
      <c r="H2686" s="177"/>
    </row>
    <row r="2687" spans="1:8" x14ac:dyDescent="0.25">
      <c r="A2687" s="793"/>
      <c r="E2687" s="176"/>
      <c r="F2687" s="176"/>
      <c r="G2687" s="177"/>
      <c r="H2687" s="177"/>
    </row>
    <row r="2688" spans="1:8" x14ac:dyDescent="0.25">
      <c r="A2688" s="793"/>
      <c r="E2688" s="176"/>
      <c r="F2688" s="176"/>
      <c r="G2688" s="177"/>
      <c r="H2688" s="177"/>
    </row>
    <row r="2689" spans="1:8" x14ac:dyDescent="0.25">
      <c r="A2689" s="793"/>
      <c r="E2689" s="176"/>
      <c r="F2689" s="176"/>
      <c r="G2689" s="177"/>
      <c r="H2689" s="177"/>
    </row>
    <row r="2690" spans="1:8" x14ac:dyDescent="0.25">
      <c r="A2690" s="793"/>
      <c r="E2690" s="176"/>
      <c r="F2690" s="176"/>
      <c r="G2690" s="177"/>
      <c r="H2690" s="177"/>
    </row>
    <row r="2691" spans="1:8" x14ac:dyDescent="0.25">
      <c r="A2691" s="793"/>
      <c r="E2691" s="176"/>
      <c r="F2691" s="176"/>
      <c r="G2691" s="177"/>
      <c r="H2691" s="177"/>
    </row>
    <row r="2692" spans="1:8" x14ac:dyDescent="0.25">
      <c r="A2692" s="793"/>
      <c r="E2692" s="176"/>
      <c r="F2692" s="176"/>
      <c r="G2692" s="177"/>
      <c r="H2692" s="177"/>
    </row>
    <row r="2693" spans="1:8" x14ac:dyDescent="0.25">
      <c r="A2693" s="793"/>
      <c r="E2693" s="176"/>
      <c r="F2693" s="176"/>
      <c r="G2693" s="177"/>
      <c r="H2693" s="177"/>
    </row>
    <row r="2694" spans="1:8" x14ac:dyDescent="0.25">
      <c r="A2694" s="793"/>
      <c r="E2694" s="176"/>
      <c r="F2694" s="176"/>
      <c r="G2694" s="177"/>
      <c r="H2694" s="177"/>
    </row>
    <row r="2695" spans="1:8" x14ac:dyDescent="0.25">
      <c r="A2695" s="793"/>
      <c r="E2695" s="176"/>
      <c r="F2695" s="176"/>
      <c r="G2695" s="177"/>
      <c r="H2695" s="177"/>
    </row>
    <row r="2696" spans="1:8" x14ac:dyDescent="0.25">
      <c r="A2696" s="793"/>
      <c r="E2696" s="176"/>
      <c r="F2696" s="176"/>
      <c r="G2696" s="177"/>
      <c r="H2696" s="177"/>
    </row>
    <row r="2697" spans="1:8" x14ac:dyDescent="0.25">
      <c r="A2697" s="793"/>
      <c r="E2697" s="176"/>
      <c r="F2697" s="176"/>
      <c r="G2697" s="177"/>
      <c r="H2697" s="177"/>
    </row>
    <row r="2698" spans="1:8" x14ac:dyDescent="0.25">
      <c r="A2698" s="793"/>
      <c r="E2698" s="176"/>
      <c r="F2698" s="176"/>
      <c r="G2698" s="177"/>
      <c r="H2698" s="177"/>
    </row>
    <row r="2699" spans="1:8" x14ac:dyDescent="0.25">
      <c r="A2699" s="793"/>
      <c r="E2699" s="176"/>
      <c r="F2699" s="176"/>
      <c r="G2699" s="177"/>
      <c r="H2699" s="177"/>
    </row>
    <row r="2700" spans="1:8" x14ac:dyDescent="0.25">
      <c r="A2700" s="793"/>
      <c r="E2700" s="176"/>
      <c r="F2700" s="176"/>
      <c r="G2700" s="177"/>
      <c r="H2700" s="177"/>
    </row>
    <row r="2701" spans="1:8" x14ac:dyDescent="0.25">
      <c r="A2701" s="793"/>
      <c r="E2701" s="176"/>
      <c r="F2701" s="176"/>
      <c r="G2701" s="177"/>
      <c r="H2701" s="177"/>
    </row>
    <row r="2702" spans="1:8" x14ac:dyDescent="0.25">
      <c r="A2702" s="793"/>
      <c r="E2702" s="176"/>
      <c r="F2702" s="176"/>
      <c r="G2702" s="177"/>
      <c r="H2702" s="177"/>
    </row>
    <row r="2703" spans="1:8" x14ac:dyDescent="0.25">
      <c r="A2703" s="793"/>
      <c r="E2703" s="176"/>
      <c r="F2703" s="176"/>
      <c r="G2703" s="177"/>
      <c r="H2703" s="177"/>
    </row>
    <row r="2704" spans="1:8" x14ac:dyDescent="0.25">
      <c r="A2704" s="793"/>
      <c r="E2704" s="176"/>
      <c r="F2704" s="176"/>
      <c r="G2704" s="177"/>
      <c r="H2704" s="177"/>
    </row>
    <row r="2705" spans="1:8" x14ac:dyDescent="0.25">
      <c r="A2705" s="793"/>
      <c r="E2705" s="176"/>
      <c r="F2705" s="176"/>
      <c r="G2705" s="177"/>
      <c r="H2705" s="177"/>
    </row>
    <row r="2706" spans="1:8" x14ac:dyDescent="0.25">
      <c r="A2706" s="793"/>
      <c r="E2706" s="176"/>
      <c r="F2706" s="176"/>
      <c r="G2706" s="177"/>
      <c r="H2706" s="177"/>
    </row>
    <row r="2707" spans="1:8" x14ac:dyDescent="0.25">
      <c r="A2707" s="793"/>
      <c r="E2707" s="176"/>
      <c r="F2707" s="176"/>
      <c r="G2707" s="177"/>
      <c r="H2707" s="177"/>
    </row>
    <row r="2708" spans="1:8" x14ac:dyDescent="0.25">
      <c r="A2708" s="793"/>
      <c r="E2708" s="176"/>
      <c r="F2708" s="176"/>
      <c r="G2708" s="177"/>
      <c r="H2708" s="177"/>
    </row>
    <row r="2709" spans="1:8" x14ac:dyDescent="0.25">
      <c r="A2709" s="793"/>
      <c r="E2709" s="176"/>
      <c r="F2709" s="176"/>
      <c r="G2709" s="177"/>
      <c r="H2709" s="177"/>
    </row>
    <row r="2710" spans="1:8" x14ac:dyDescent="0.25">
      <c r="A2710" s="793"/>
      <c r="E2710" s="176"/>
      <c r="F2710" s="176"/>
      <c r="G2710" s="177"/>
      <c r="H2710" s="177"/>
    </row>
    <row r="2711" spans="1:8" x14ac:dyDescent="0.25">
      <c r="A2711" s="793"/>
      <c r="E2711" s="176"/>
      <c r="F2711" s="176"/>
      <c r="G2711" s="177"/>
      <c r="H2711" s="177"/>
    </row>
    <row r="2712" spans="1:8" x14ac:dyDescent="0.25">
      <c r="A2712" s="793"/>
      <c r="E2712" s="176"/>
      <c r="F2712" s="176"/>
      <c r="G2712" s="177"/>
      <c r="H2712" s="177"/>
    </row>
    <row r="2713" spans="1:8" x14ac:dyDescent="0.25">
      <c r="A2713" s="793"/>
      <c r="E2713" s="176"/>
      <c r="F2713" s="176"/>
      <c r="G2713" s="177"/>
      <c r="H2713" s="177"/>
    </row>
    <row r="2714" spans="1:8" x14ac:dyDescent="0.25">
      <c r="A2714" s="793"/>
      <c r="E2714" s="176"/>
      <c r="F2714" s="176"/>
      <c r="G2714" s="177"/>
      <c r="H2714" s="177"/>
    </row>
    <row r="2715" spans="1:8" x14ac:dyDescent="0.25">
      <c r="A2715" s="793"/>
      <c r="E2715" s="176"/>
      <c r="F2715" s="176"/>
      <c r="G2715" s="177"/>
      <c r="H2715" s="177"/>
    </row>
    <row r="2716" spans="1:8" x14ac:dyDescent="0.25">
      <c r="A2716" s="793"/>
      <c r="E2716" s="176"/>
      <c r="F2716" s="176"/>
      <c r="G2716" s="177"/>
      <c r="H2716" s="177"/>
    </row>
    <row r="2717" spans="1:8" x14ac:dyDescent="0.25">
      <c r="A2717" s="793"/>
      <c r="E2717" s="176"/>
      <c r="F2717" s="176"/>
      <c r="G2717" s="177"/>
      <c r="H2717" s="177"/>
    </row>
    <row r="2718" spans="1:8" x14ac:dyDescent="0.25">
      <c r="A2718" s="793"/>
      <c r="E2718" s="176"/>
      <c r="F2718" s="176"/>
      <c r="G2718" s="177"/>
      <c r="H2718" s="177"/>
    </row>
    <row r="2719" spans="1:8" x14ac:dyDescent="0.25">
      <c r="A2719" s="793"/>
      <c r="E2719" s="176"/>
      <c r="F2719" s="176"/>
      <c r="G2719" s="177"/>
      <c r="H2719" s="177"/>
    </row>
    <row r="2720" spans="1:8" x14ac:dyDescent="0.25">
      <c r="A2720" s="793"/>
      <c r="E2720" s="176"/>
      <c r="F2720" s="176"/>
      <c r="G2720" s="177"/>
      <c r="H2720" s="177"/>
    </row>
    <row r="2721" spans="1:8" x14ac:dyDescent="0.25">
      <c r="A2721" s="793"/>
      <c r="E2721" s="176"/>
      <c r="F2721" s="176"/>
      <c r="G2721" s="177"/>
      <c r="H2721" s="177"/>
    </row>
    <row r="2722" spans="1:8" x14ac:dyDescent="0.25">
      <c r="A2722" s="793"/>
      <c r="E2722" s="176"/>
      <c r="F2722" s="176"/>
      <c r="G2722" s="177"/>
      <c r="H2722" s="177"/>
    </row>
    <row r="2723" spans="1:8" x14ac:dyDescent="0.25">
      <c r="A2723" s="793"/>
      <c r="E2723" s="176"/>
      <c r="F2723" s="176"/>
      <c r="G2723" s="177"/>
      <c r="H2723" s="177"/>
    </row>
    <row r="2724" spans="1:8" x14ac:dyDescent="0.25">
      <c r="A2724" s="793"/>
      <c r="E2724" s="176"/>
      <c r="F2724" s="176"/>
      <c r="G2724" s="177"/>
      <c r="H2724" s="177"/>
    </row>
    <row r="2725" spans="1:8" x14ac:dyDescent="0.25">
      <c r="A2725" s="793"/>
      <c r="E2725" s="176"/>
      <c r="F2725" s="176"/>
      <c r="G2725" s="177"/>
      <c r="H2725" s="177"/>
    </row>
    <row r="2726" spans="1:8" x14ac:dyDescent="0.25">
      <c r="A2726" s="793"/>
      <c r="E2726" s="176"/>
      <c r="F2726" s="176"/>
      <c r="G2726" s="177"/>
      <c r="H2726" s="177"/>
    </row>
    <row r="2727" spans="1:8" x14ac:dyDescent="0.25">
      <c r="A2727" s="793"/>
      <c r="E2727" s="176"/>
      <c r="F2727" s="176"/>
      <c r="G2727" s="177"/>
      <c r="H2727" s="177"/>
    </row>
    <row r="2728" spans="1:8" x14ac:dyDescent="0.25">
      <c r="A2728" s="793"/>
      <c r="E2728" s="176"/>
      <c r="F2728" s="176"/>
      <c r="G2728" s="177"/>
      <c r="H2728" s="177"/>
    </row>
    <row r="2729" spans="1:8" x14ac:dyDescent="0.25">
      <c r="A2729" s="793"/>
      <c r="E2729" s="176"/>
      <c r="F2729" s="176"/>
      <c r="G2729" s="177"/>
      <c r="H2729" s="177"/>
    </row>
    <row r="2730" spans="1:8" x14ac:dyDescent="0.25">
      <c r="A2730" s="793"/>
      <c r="E2730" s="176"/>
      <c r="F2730" s="176"/>
      <c r="G2730" s="177"/>
      <c r="H2730" s="177"/>
    </row>
    <row r="2731" spans="1:8" x14ac:dyDescent="0.25">
      <c r="A2731" s="793"/>
      <c r="E2731" s="176"/>
      <c r="F2731" s="176"/>
      <c r="G2731" s="177"/>
      <c r="H2731" s="177"/>
    </row>
    <row r="2732" spans="1:8" x14ac:dyDescent="0.25">
      <c r="A2732" s="793"/>
      <c r="E2732" s="176"/>
      <c r="F2732" s="176"/>
      <c r="G2732" s="177"/>
      <c r="H2732" s="177"/>
    </row>
    <row r="2733" spans="1:8" x14ac:dyDescent="0.25">
      <c r="A2733" s="793"/>
      <c r="E2733" s="176"/>
      <c r="F2733" s="176"/>
      <c r="G2733" s="177"/>
      <c r="H2733" s="177"/>
    </row>
    <row r="2734" spans="1:8" x14ac:dyDescent="0.25">
      <c r="A2734" s="793"/>
      <c r="E2734" s="176"/>
      <c r="F2734" s="176"/>
      <c r="G2734" s="177"/>
      <c r="H2734" s="177"/>
    </row>
    <row r="2735" spans="1:8" x14ac:dyDescent="0.25">
      <c r="A2735" s="793"/>
      <c r="E2735" s="176"/>
      <c r="F2735" s="176"/>
      <c r="G2735" s="177"/>
      <c r="H2735" s="177"/>
    </row>
    <row r="2736" spans="1:8" x14ac:dyDescent="0.25">
      <c r="A2736" s="793"/>
      <c r="E2736" s="176"/>
      <c r="F2736" s="176"/>
      <c r="G2736" s="177"/>
      <c r="H2736" s="177"/>
    </row>
    <row r="2737" spans="1:8" x14ac:dyDescent="0.25">
      <c r="A2737" s="793"/>
      <c r="E2737" s="176"/>
      <c r="F2737" s="176"/>
      <c r="G2737" s="177"/>
      <c r="H2737" s="177"/>
    </row>
    <row r="2738" spans="1:8" x14ac:dyDescent="0.25">
      <c r="A2738" s="793"/>
      <c r="E2738" s="176"/>
      <c r="F2738" s="176"/>
      <c r="G2738" s="177"/>
      <c r="H2738" s="177"/>
    </row>
    <row r="2739" spans="1:8" x14ac:dyDescent="0.25">
      <c r="A2739" s="793"/>
      <c r="E2739" s="176"/>
      <c r="F2739" s="176"/>
      <c r="G2739" s="177"/>
      <c r="H2739" s="177"/>
    </row>
    <row r="2740" spans="1:8" x14ac:dyDescent="0.25">
      <c r="A2740" s="793"/>
      <c r="E2740" s="176"/>
      <c r="F2740" s="176"/>
      <c r="G2740" s="177"/>
      <c r="H2740" s="177"/>
    </row>
    <row r="2741" spans="1:8" x14ac:dyDescent="0.25">
      <c r="A2741" s="793"/>
      <c r="E2741" s="176"/>
      <c r="F2741" s="176"/>
      <c r="G2741" s="177"/>
      <c r="H2741" s="177"/>
    </row>
    <row r="2742" spans="1:8" x14ac:dyDescent="0.25">
      <c r="A2742" s="793"/>
      <c r="E2742" s="176"/>
      <c r="F2742" s="176"/>
      <c r="G2742" s="177"/>
      <c r="H2742" s="177"/>
    </row>
    <row r="2743" spans="1:8" x14ac:dyDescent="0.25">
      <c r="A2743" s="793"/>
      <c r="E2743" s="176"/>
      <c r="F2743" s="176"/>
      <c r="G2743" s="177"/>
      <c r="H2743" s="177"/>
    </row>
    <row r="2744" spans="1:8" x14ac:dyDescent="0.25">
      <c r="A2744" s="793"/>
      <c r="E2744" s="176"/>
      <c r="F2744" s="176"/>
      <c r="G2744" s="177"/>
      <c r="H2744" s="177"/>
    </row>
    <row r="2745" spans="1:8" x14ac:dyDescent="0.25">
      <c r="A2745" s="793"/>
      <c r="E2745" s="176"/>
      <c r="F2745" s="176"/>
      <c r="G2745" s="177"/>
      <c r="H2745" s="177"/>
    </row>
    <row r="2746" spans="1:8" x14ac:dyDescent="0.25">
      <c r="A2746" s="793"/>
      <c r="E2746" s="176"/>
      <c r="F2746" s="176"/>
      <c r="G2746" s="177"/>
      <c r="H2746" s="177"/>
    </row>
    <row r="2747" spans="1:8" x14ac:dyDescent="0.25">
      <c r="A2747" s="793"/>
      <c r="E2747" s="176"/>
      <c r="F2747" s="176"/>
      <c r="G2747" s="177"/>
      <c r="H2747" s="177"/>
    </row>
    <row r="2748" spans="1:8" x14ac:dyDescent="0.25">
      <c r="A2748" s="793"/>
      <c r="E2748" s="176"/>
      <c r="F2748" s="176"/>
      <c r="G2748" s="177"/>
      <c r="H2748" s="177"/>
    </row>
    <row r="2749" spans="1:8" x14ac:dyDescent="0.25">
      <c r="A2749" s="793"/>
      <c r="E2749" s="176"/>
      <c r="F2749" s="176"/>
      <c r="G2749" s="177"/>
      <c r="H2749" s="177"/>
    </row>
    <row r="2750" spans="1:8" x14ac:dyDescent="0.25">
      <c r="A2750" s="793"/>
      <c r="E2750" s="176"/>
      <c r="F2750" s="176"/>
      <c r="G2750" s="177"/>
      <c r="H2750" s="177"/>
    </row>
    <row r="2751" spans="1:8" x14ac:dyDescent="0.25">
      <c r="A2751" s="793"/>
      <c r="E2751" s="176"/>
      <c r="F2751" s="176"/>
      <c r="G2751" s="177"/>
      <c r="H2751" s="177"/>
    </row>
    <row r="2752" spans="1:8" x14ac:dyDescent="0.25">
      <c r="A2752" s="793"/>
      <c r="E2752" s="176"/>
      <c r="F2752" s="176"/>
      <c r="G2752" s="177"/>
      <c r="H2752" s="177"/>
    </row>
    <row r="2753" spans="1:8" x14ac:dyDescent="0.25">
      <c r="A2753" s="793"/>
      <c r="E2753" s="176"/>
      <c r="F2753" s="176"/>
      <c r="G2753" s="177"/>
      <c r="H2753" s="177"/>
    </row>
    <row r="2754" spans="1:8" x14ac:dyDescent="0.25">
      <c r="A2754" s="793"/>
      <c r="E2754" s="176"/>
      <c r="F2754" s="176"/>
      <c r="G2754" s="177"/>
      <c r="H2754" s="177"/>
    </row>
    <row r="2755" spans="1:8" x14ac:dyDescent="0.25">
      <c r="A2755" s="793"/>
      <c r="E2755" s="176"/>
      <c r="F2755" s="176"/>
      <c r="G2755" s="177"/>
      <c r="H2755" s="177"/>
    </row>
    <row r="2756" spans="1:8" x14ac:dyDescent="0.25">
      <c r="A2756" s="793"/>
      <c r="E2756" s="176"/>
      <c r="F2756" s="176"/>
      <c r="G2756" s="177"/>
      <c r="H2756" s="177"/>
    </row>
    <row r="2757" spans="1:8" x14ac:dyDescent="0.25">
      <c r="A2757" s="793"/>
      <c r="E2757" s="176"/>
      <c r="F2757" s="176"/>
      <c r="G2757" s="177"/>
      <c r="H2757" s="177"/>
    </row>
    <row r="2758" spans="1:8" x14ac:dyDescent="0.25">
      <c r="A2758" s="793"/>
      <c r="E2758" s="176"/>
      <c r="F2758" s="176"/>
      <c r="G2758" s="177"/>
      <c r="H2758" s="177"/>
    </row>
    <row r="2759" spans="1:8" x14ac:dyDescent="0.25">
      <c r="A2759" s="793"/>
      <c r="E2759" s="176"/>
      <c r="F2759" s="176"/>
      <c r="G2759" s="177"/>
      <c r="H2759" s="177"/>
    </row>
    <row r="2760" spans="1:8" x14ac:dyDescent="0.25">
      <c r="A2760" s="793"/>
      <c r="E2760" s="176"/>
      <c r="F2760" s="176"/>
      <c r="G2760" s="177"/>
      <c r="H2760" s="177"/>
    </row>
    <row r="2761" spans="1:8" x14ac:dyDescent="0.25">
      <c r="A2761" s="793"/>
      <c r="E2761" s="176"/>
      <c r="F2761" s="176"/>
      <c r="G2761" s="177"/>
      <c r="H2761" s="177"/>
    </row>
    <row r="2762" spans="1:8" x14ac:dyDescent="0.25">
      <c r="A2762" s="793"/>
      <c r="E2762" s="176"/>
      <c r="F2762" s="176"/>
      <c r="G2762" s="177"/>
      <c r="H2762" s="177"/>
    </row>
    <row r="2763" spans="1:8" x14ac:dyDescent="0.25">
      <c r="A2763" s="793"/>
      <c r="E2763" s="176"/>
      <c r="F2763" s="176"/>
      <c r="G2763" s="177"/>
      <c r="H2763" s="177"/>
    </row>
    <row r="2764" spans="1:8" x14ac:dyDescent="0.25">
      <c r="A2764" s="793"/>
      <c r="E2764" s="176"/>
      <c r="F2764" s="176"/>
      <c r="G2764" s="177"/>
      <c r="H2764" s="177"/>
    </row>
    <row r="2765" spans="1:8" x14ac:dyDescent="0.25">
      <c r="A2765" s="793"/>
      <c r="E2765" s="176"/>
      <c r="F2765" s="176"/>
      <c r="G2765" s="177"/>
      <c r="H2765" s="177"/>
    </row>
    <row r="2766" spans="1:8" x14ac:dyDescent="0.25">
      <c r="A2766" s="793"/>
      <c r="E2766" s="176"/>
      <c r="F2766" s="176"/>
      <c r="G2766" s="177"/>
      <c r="H2766" s="177"/>
    </row>
    <row r="2767" spans="1:8" x14ac:dyDescent="0.25">
      <c r="A2767" s="793"/>
      <c r="E2767" s="176"/>
      <c r="F2767" s="176"/>
      <c r="G2767" s="177"/>
      <c r="H2767" s="177"/>
    </row>
    <row r="2768" spans="1:8" x14ac:dyDescent="0.25">
      <c r="A2768" s="793"/>
      <c r="E2768" s="176"/>
      <c r="F2768" s="176"/>
      <c r="G2768" s="177"/>
      <c r="H2768" s="177"/>
    </row>
    <row r="2769" spans="1:8" x14ac:dyDescent="0.25">
      <c r="A2769" s="793"/>
      <c r="E2769" s="176"/>
      <c r="F2769" s="176"/>
      <c r="G2769" s="177"/>
      <c r="H2769" s="177"/>
    </row>
    <row r="2770" spans="1:8" x14ac:dyDescent="0.25">
      <c r="A2770" s="793"/>
      <c r="E2770" s="176"/>
      <c r="F2770" s="176"/>
      <c r="G2770" s="177"/>
      <c r="H2770" s="177"/>
    </row>
    <row r="2771" spans="1:8" x14ac:dyDescent="0.25">
      <c r="A2771" s="793"/>
      <c r="E2771" s="176"/>
      <c r="F2771" s="176"/>
      <c r="G2771" s="177"/>
      <c r="H2771" s="177"/>
    </row>
    <row r="2772" spans="1:8" x14ac:dyDescent="0.25">
      <c r="A2772" s="793"/>
      <c r="E2772" s="176"/>
      <c r="F2772" s="176"/>
      <c r="G2772" s="177"/>
      <c r="H2772" s="177"/>
    </row>
    <row r="2773" spans="1:8" x14ac:dyDescent="0.25">
      <c r="A2773" s="793"/>
      <c r="E2773" s="176"/>
      <c r="F2773" s="176"/>
      <c r="G2773" s="177"/>
      <c r="H2773" s="177"/>
    </row>
    <row r="2774" spans="1:8" x14ac:dyDescent="0.25">
      <c r="A2774" s="793"/>
      <c r="E2774" s="176"/>
      <c r="F2774" s="176"/>
      <c r="G2774" s="177"/>
      <c r="H2774" s="177"/>
    </row>
    <row r="2775" spans="1:8" x14ac:dyDescent="0.25">
      <c r="A2775" s="793"/>
      <c r="E2775" s="176"/>
      <c r="F2775" s="176"/>
      <c r="G2775" s="177"/>
      <c r="H2775" s="177"/>
    </row>
    <row r="2776" spans="1:8" x14ac:dyDescent="0.25">
      <c r="A2776" s="793"/>
      <c r="E2776" s="176"/>
      <c r="F2776" s="176"/>
      <c r="G2776" s="177"/>
      <c r="H2776" s="177"/>
    </row>
    <row r="2777" spans="1:8" x14ac:dyDescent="0.25">
      <c r="A2777" s="793"/>
      <c r="E2777" s="176"/>
      <c r="F2777" s="176"/>
      <c r="G2777" s="177"/>
      <c r="H2777" s="177"/>
    </row>
    <row r="2778" spans="1:8" x14ac:dyDescent="0.25">
      <c r="A2778" s="793"/>
      <c r="E2778" s="176"/>
      <c r="F2778" s="176"/>
      <c r="G2778" s="177"/>
      <c r="H2778" s="177"/>
    </row>
    <row r="2779" spans="1:8" x14ac:dyDescent="0.25">
      <c r="A2779" s="793"/>
      <c r="E2779" s="176"/>
      <c r="F2779" s="176"/>
      <c r="G2779" s="177"/>
      <c r="H2779" s="177"/>
    </row>
    <row r="2780" spans="1:8" x14ac:dyDescent="0.25">
      <c r="A2780" s="793"/>
      <c r="E2780" s="176"/>
      <c r="F2780" s="176"/>
      <c r="G2780" s="177"/>
      <c r="H2780" s="177"/>
    </row>
    <row r="2781" spans="1:8" x14ac:dyDescent="0.25">
      <c r="A2781" s="793"/>
      <c r="E2781" s="176"/>
      <c r="F2781" s="176"/>
      <c r="G2781" s="177"/>
      <c r="H2781" s="177"/>
    </row>
    <row r="2782" spans="1:8" x14ac:dyDescent="0.25">
      <c r="A2782" s="793"/>
      <c r="E2782" s="176"/>
      <c r="F2782" s="176"/>
      <c r="G2782" s="177"/>
      <c r="H2782" s="177"/>
    </row>
    <row r="2783" spans="1:8" x14ac:dyDescent="0.25">
      <c r="A2783" s="793"/>
      <c r="E2783" s="176"/>
      <c r="F2783" s="176"/>
      <c r="G2783" s="177"/>
      <c r="H2783" s="177"/>
    </row>
    <row r="2784" spans="1:8" x14ac:dyDescent="0.25">
      <c r="A2784" s="793"/>
      <c r="E2784" s="176"/>
      <c r="F2784" s="176"/>
      <c r="G2784" s="177"/>
      <c r="H2784" s="177"/>
    </row>
    <row r="2785" spans="1:8" x14ac:dyDescent="0.25">
      <c r="A2785" s="793"/>
      <c r="E2785" s="176"/>
      <c r="F2785" s="176"/>
      <c r="G2785" s="177"/>
      <c r="H2785" s="177"/>
    </row>
    <row r="2786" spans="1:8" x14ac:dyDescent="0.25">
      <c r="A2786" s="793"/>
      <c r="E2786" s="176"/>
      <c r="F2786" s="176"/>
      <c r="G2786" s="177"/>
      <c r="H2786" s="177"/>
    </row>
    <row r="2787" spans="1:8" x14ac:dyDescent="0.25">
      <c r="A2787" s="793"/>
      <c r="E2787" s="176"/>
      <c r="F2787" s="176"/>
      <c r="G2787" s="177"/>
      <c r="H2787" s="177"/>
    </row>
    <row r="2788" spans="1:8" x14ac:dyDescent="0.25">
      <c r="A2788" s="793"/>
      <c r="E2788" s="176"/>
      <c r="F2788" s="176"/>
      <c r="G2788" s="177"/>
      <c r="H2788" s="177"/>
    </row>
    <row r="2789" spans="1:8" x14ac:dyDescent="0.25">
      <c r="A2789" s="793"/>
      <c r="E2789" s="176"/>
      <c r="F2789" s="176"/>
      <c r="G2789" s="177"/>
      <c r="H2789" s="177"/>
    </row>
    <row r="2790" spans="1:8" x14ac:dyDescent="0.25">
      <c r="A2790" s="793"/>
      <c r="E2790" s="176"/>
      <c r="F2790" s="176"/>
      <c r="G2790" s="177"/>
      <c r="H2790" s="177"/>
    </row>
    <row r="2791" spans="1:8" x14ac:dyDescent="0.25">
      <c r="A2791" s="793"/>
      <c r="E2791" s="176"/>
      <c r="F2791" s="176"/>
      <c r="G2791" s="177"/>
      <c r="H2791" s="177"/>
    </row>
    <row r="2792" spans="1:8" x14ac:dyDescent="0.25">
      <c r="A2792" s="793"/>
      <c r="E2792" s="176"/>
      <c r="F2792" s="176"/>
      <c r="G2792" s="177"/>
      <c r="H2792" s="177"/>
    </row>
    <row r="2793" spans="1:8" x14ac:dyDescent="0.25">
      <c r="A2793" s="793"/>
      <c r="E2793" s="176"/>
      <c r="F2793" s="176"/>
      <c r="G2793" s="177"/>
      <c r="H2793" s="177"/>
    </row>
    <row r="2794" spans="1:8" x14ac:dyDescent="0.25">
      <c r="A2794" s="793"/>
      <c r="E2794" s="176"/>
      <c r="F2794" s="176"/>
      <c r="G2794" s="177"/>
      <c r="H2794" s="177"/>
    </row>
    <row r="2795" spans="1:8" x14ac:dyDescent="0.25">
      <c r="A2795" s="793"/>
      <c r="E2795" s="176"/>
      <c r="F2795" s="176"/>
      <c r="G2795" s="177"/>
      <c r="H2795" s="177"/>
    </row>
    <row r="2796" spans="1:8" x14ac:dyDescent="0.25">
      <c r="A2796" s="793"/>
      <c r="E2796" s="176"/>
      <c r="F2796" s="176"/>
      <c r="G2796" s="177"/>
      <c r="H2796" s="177"/>
    </row>
    <row r="2797" spans="1:8" x14ac:dyDescent="0.25">
      <c r="A2797" s="793"/>
      <c r="E2797" s="176"/>
      <c r="F2797" s="176"/>
      <c r="G2797" s="177"/>
      <c r="H2797" s="177"/>
    </row>
    <row r="2798" spans="1:8" x14ac:dyDescent="0.25">
      <c r="A2798" s="793"/>
      <c r="E2798" s="176"/>
      <c r="F2798" s="176"/>
      <c r="G2798" s="177"/>
      <c r="H2798" s="177"/>
    </row>
    <row r="2799" spans="1:8" x14ac:dyDescent="0.25">
      <c r="A2799" s="793"/>
      <c r="E2799" s="176"/>
      <c r="F2799" s="176"/>
      <c r="G2799" s="177"/>
      <c r="H2799" s="177"/>
    </row>
    <row r="2800" spans="1:8" x14ac:dyDescent="0.25">
      <c r="A2800" s="793"/>
      <c r="E2800" s="176"/>
      <c r="F2800" s="176"/>
      <c r="G2800" s="177"/>
      <c r="H2800" s="177"/>
    </row>
    <row r="2801" spans="1:8" x14ac:dyDescent="0.25">
      <c r="A2801" s="793"/>
      <c r="E2801" s="176"/>
      <c r="F2801" s="176"/>
      <c r="G2801" s="177"/>
      <c r="H2801" s="177"/>
    </row>
    <row r="2802" spans="1:8" x14ac:dyDescent="0.25">
      <c r="A2802" s="793"/>
      <c r="E2802" s="176"/>
      <c r="F2802" s="176"/>
      <c r="G2802" s="177"/>
      <c r="H2802" s="177"/>
    </row>
    <row r="2803" spans="1:8" x14ac:dyDescent="0.25">
      <c r="A2803" s="793"/>
      <c r="E2803" s="176"/>
      <c r="F2803" s="176"/>
      <c r="G2803" s="177"/>
      <c r="H2803" s="177"/>
    </row>
    <row r="2804" spans="1:8" x14ac:dyDescent="0.25">
      <c r="A2804" s="793"/>
      <c r="E2804" s="176"/>
      <c r="F2804" s="176"/>
      <c r="G2804" s="177"/>
      <c r="H2804" s="177"/>
    </row>
    <row r="2805" spans="1:8" x14ac:dyDescent="0.25">
      <c r="A2805" s="793"/>
      <c r="E2805" s="176"/>
      <c r="F2805" s="176"/>
      <c r="G2805" s="177"/>
      <c r="H2805" s="177"/>
    </row>
    <row r="2806" spans="1:8" x14ac:dyDescent="0.25">
      <c r="A2806" s="793"/>
      <c r="E2806" s="176"/>
      <c r="F2806" s="176"/>
      <c r="G2806" s="177"/>
      <c r="H2806" s="177"/>
    </row>
    <row r="2807" spans="1:8" x14ac:dyDescent="0.25">
      <c r="A2807" s="793"/>
      <c r="E2807" s="176"/>
      <c r="F2807" s="176"/>
      <c r="G2807" s="177"/>
      <c r="H2807" s="177"/>
    </row>
    <row r="2808" spans="1:8" x14ac:dyDescent="0.25">
      <c r="A2808" s="793"/>
      <c r="E2808" s="176"/>
      <c r="F2808" s="176"/>
      <c r="G2808" s="177"/>
      <c r="H2808" s="177"/>
    </row>
    <row r="2809" spans="1:8" x14ac:dyDescent="0.25">
      <c r="A2809" s="793"/>
      <c r="E2809" s="176"/>
      <c r="F2809" s="176"/>
      <c r="G2809" s="177"/>
      <c r="H2809" s="177"/>
    </row>
    <row r="2810" spans="1:8" x14ac:dyDescent="0.25">
      <c r="A2810" s="793"/>
      <c r="E2810" s="176"/>
      <c r="F2810" s="176"/>
      <c r="G2810" s="177"/>
      <c r="H2810" s="177"/>
    </row>
    <row r="2811" spans="1:8" x14ac:dyDescent="0.25">
      <c r="A2811" s="793"/>
      <c r="E2811" s="176"/>
      <c r="F2811" s="176"/>
      <c r="G2811" s="177"/>
      <c r="H2811" s="177"/>
    </row>
    <row r="2812" spans="1:8" x14ac:dyDescent="0.25">
      <c r="A2812" s="793"/>
      <c r="E2812" s="176"/>
      <c r="F2812" s="176"/>
      <c r="G2812" s="177"/>
      <c r="H2812" s="177"/>
    </row>
    <row r="2813" spans="1:8" x14ac:dyDescent="0.25">
      <c r="A2813" s="793"/>
      <c r="E2813" s="176"/>
      <c r="F2813" s="176"/>
      <c r="G2813" s="177"/>
      <c r="H2813" s="177"/>
    </row>
    <row r="2814" spans="1:8" x14ac:dyDescent="0.25">
      <c r="A2814" s="793"/>
      <c r="E2814" s="176"/>
      <c r="F2814" s="176"/>
      <c r="G2814" s="177"/>
      <c r="H2814" s="177"/>
    </row>
    <row r="2815" spans="1:8" x14ac:dyDescent="0.25">
      <c r="A2815" s="793"/>
      <c r="E2815" s="176"/>
      <c r="F2815" s="176"/>
      <c r="G2815" s="177"/>
      <c r="H2815" s="177"/>
    </row>
    <row r="2816" spans="1:8" x14ac:dyDescent="0.25">
      <c r="A2816" s="793"/>
      <c r="E2816" s="176"/>
      <c r="F2816" s="176"/>
      <c r="G2816" s="177"/>
      <c r="H2816" s="177"/>
    </row>
    <row r="2817" spans="1:8" x14ac:dyDescent="0.25">
      <c r="A2817" s="793"/>
      <c r="E2817" s="176"/>
      <c r="F2817" s="176"/>
      <c r="G2817" s="177"/>
      <c r="H2817" s="177"/>
    </row>
    <row r="2818" spans="1:8" x14ac:dyDescent="0.25">
      <c r="A2818" s="793"/>
      <c r="E2818" s="176"/>
      <c r="F2818" s="176"/>
      <c r="G2818" s="177"/>
      <c r="H2818" s="177"/>
    </row>
    <row r="2819" spans="1:8" x14ac:dyDescent="0.25">
      <c r="A2819" s="793"/>
      <c r="E2819" s="176"/>
      <c r="F2819" s="176"/>
      <c r="G2819" s="177"/>
      <c r="H2819" s="177"/>
    </row>
    <row r="2820" spans="1:8" x14ac:dyDescent="0.25">
      <c r="A2820" s="793"/>
      <c r="E2820" s="176"/>
      <c r="F2820" s="176"/>
      <c r="G2820" s="177"/>
      <c r="H2820" s="177"/>
    </row>
    <row r="2821" spans="1:8" x14ac:dyDescent="0.25">
      <c r="A2821" s="793"/>
      <c r="E2821" s="176"/>
      <c r="F2821" s="176"/>
      <c r="G2821" s="177"/>
      <c r="H2821" s="177"/>
    </row>
    <row r="2822" spans="1:8" x14ac:dyDescent="0.25">
      <c r="A2822" s="793"/>
      <c r="E2822" s="176"/>
      <c r="F2822" s="176"/>
      <c r="G2822" s="177"/>
      <c r="H2822" s="177"/>
    </row>
    <row r="2823" spans="1:8" x14ac:dyDescent="0.25">
      <c r="A2823" s="793"/>
      <c r="E2823" s="176"/>
      <c r="F2823" s="176"/>
      <c r="G2823" s="177"/>
      <c r="H2823" s="177"/>
    </row>
    <row r="2824" spans="1:8" x14ac:dyDescent="0.25">
      <c r="A2824" s="793"/>
      <c r="E2824" s="176"/>
      <c r="F2824" s="176"/>
      <c r="G2824" s="177"/>
      <c r="H2824" s="177"/>
    </row>
    <row r="2825" spans="1:8" x14ac:dyDescent="0.25">
      <c r="A2825" s="793"/>
      <c r="E2825" s="176"/>
      <c r="F2825" s="176"/>
      <c r="G2825" s="177"/>
      <c r="H2825" s="177"/>
    </row>
    <row r="2826" spans="1:8" x14ac:dyDescent="0.25">
      <c r="A2826" s="793"/>
      <c r="E2826" s="176"/>
      <c r="F2826" s="176"/>
      <c r="G2826" s="177"/>
      <c r="H2826" s="177"/>
    </row>
    <row r="2827" spans="1:8" x14ac:dyDescent="0.25">
      <c r="A2827" s="793"/>
      <c r="E2827" s="176"/>
      <c r="F2827" s="176"/>
      <c r="G2827" s="177"/>
      <c r="H2827" s="177"/>
    </row>
    <row r="2828" spans="1:8" x14ac:dyDescent="0.25">
      <c r="A2828" s="793"/>
      <c r="E2828" s="176"/>
      <c r="F2828" s="176"/>
      <c r="G2828" s="177"/>
      <c r="H2828" s="177"/>
    </row>
    <row r="2829" spans="1:8" x14ac:dyDescent="0.25">
      <c r="A2829" s="793"/>
      <c r="E2829" s="176"/>
      <c r="F2829" s="176"/>
      <c r="G2829" s="177"/>
      <c r="H2829" s="177"/>
    </row>
    <row r="2830" spans="1:8" x14ac:dyDescent="0.25">
      <c r="A2830" s="793"/>
      <c r="E2830" s="176"/>
      <c r="F2830" s="176"/>
      <c r="G2830" s="177"/>
      <c r="H2830" s="177"/>
    </row>
    <row r="2831" spans="1:8" x14ac:dyDescent="0.25">
      <c r="A2831" s="793"/>
      <c r="E2831" s="176"/>
      <c r="F2831" s="176"/>
      <c r="G2831" s="177"/>
      <c r="H2831" s="177"/>
    </row>
    <row r="2832" spans="1:8" x14ac:dyDescent="0.25">
      <c r="A2832" s="793"/>
      <c r="E2832" s="176"/>
      <c r="F2832" s="176"/>
      <c r="G2832" s="177"/>
      <c r="H2832" s="177"/>
    </row>
    <row r="2833" spans="1:8" x14ac:dyDescent="0.25">
      <c r="A2833" s="793"/>
      <c r="E2833" s="176"/>
      <c r="F2833" s="176"/>
      <c r="G2833" s="177"/>
      <c r="H2833" s="177"/>
    </row>
    <row r="2834" spans="1:8" x14ac:dyDescent="0.25">
      <c r="A2834" s="793"/>
      <c r="E2834" s="176"/>
      <c r="F2834" s="176"/>
      <c r="G2834" s="177"/>
      <c r="H2834" s="177"/>
    </row>
    <row r="2835" spans="1:8" x14ac:dyDescent="0.25">
      <c r="A2835" s="793"/>
      <c r="E2835" s="176"/>
      <c r="F2835" s="176"/>
      <c r="G2835" s="177"/>
      <c r="H2835" s="177"/>
    </row>
    <row r="2836" spans="1:8" x14ac:dyDescent="0.25">
      <c r="A2836" s="793"/>
      <c r="E2836" s="176"/>
      <c r="F2836" s="176"/>
      <c r="G2836" s="177"/>
      <c r="H2836" s="177"/>
    </row>
    <row r="2837" spans="1:8" x14ac:dyDescent="0.25">
      <c r="A2837" s="793"/>
      <c r="E2837" s="176"/>
      <c r="F2837" s="176"/>
      <c r="G2837" s="177"/>
      <c r="H2837" s="177"/>
    </row>
    <row r="2838" spans="1:8" x14ac:dyDescent="0.25">
      <c r="A2838" s="793"/>
      <c r="E2838" s="176"/>
      <c r="F2838" s="176"/>
      <c r="G2838" s="177"/>
      <c r="H2838" s="177"/>
    </row>
    <row r="2839" spans="1:8" x14ac:dyDescent="0.25">
      <c r="A2839" s="793"/>
      <c r="E2839" s="176"/>
      <c r="F2839" s="176"/>
      <c r="G2839" s="177"/>
      <c r="H2839" s="177"/>
    </row>
    <row r="2840" spans="1:8" x14ac:dyDescent="0.25">
      <c r="A2840" s="793"/>
      <c r="E2840" s="176"/>
      <c r="F2840" s="176"/>
      <c r="G2840" s="177"/>
      <c r="H2840" s="177"/>
    </row>
    <row r="2841" spans="1:8" x14ac:dyDescent="0.25">
      <c r="A2841" s="793"/>
      <c r="E2841" s="176"/>
      <c r="F2841" s="176"/>
      <c r="G2841" s="177"/>
      <c r="H2841" s="177"/>
    </row>
    <row r="2842" spans="1:8" x14ac:dyDescent="0.25">
      <c r="A2842" s="793"/>
      <c r="E2842" s="176"/>
      <c r="F2842" s="176"/>
      <c r="G2842" s="177"/>
      <c r="H2842" s="177"/>
    </row>
    <row r="2843" spans="1:8" x14ac:dyDescent="0.25">
      <c r="A2843" s="793"/>
      <c r="E2843" s="176"/>
      <c r="F2843" s="176"/>
      <c r="G2843" s="177"/>
      <c r="H2843" s="177"/>
    </row>
    <row r="2844" spans="1:8" x14ac:dyDescent="0.25">
      <c r="A2844" s="793"/>
      <c r="E2844" s="176"/>
      <c r="F2844" s="176"/>
      <c r="G2844" s="177"/>
      <c r="H2844" s="177"/>
    </row>
    <row r="2845" spans="1:8" x14ac:dyDescent="0.25">
      <c r="A2845" s="793"/>
      <c r="E2845" s="176"/>
      <c r="F2845" s="176"/>
      <c r="G2845" s="177"/>
      <c r="H2845" s="177"/>
    </row>
    <row r="2846" spans="1:8" x14ac:dyDescent="0.25">
      <c r="A2846" s="793"/>
      <c r="E2846" s="176"/>
      <c r="F2846" s="176"/>
      <c r="G2846" s="177"/>
      <c r="H2846" s="177"/>
    </row>
    <row r="2847" spans="1:8" x14ac:dyDescent="0.25">
      <c r="A2847" s="793"/>
      <c r="E2847" s="176"/>
      <c r="F2847" s="176"/>
      <c r="G2847" s="177"/>
      <c r="H2847" s="177"/>
    </row>
    <row r="2848" spans="1:8" x14ac:dyDescent="0.25">
      <c r="A2848" s="793"/>
      <c r="E2848" s="176"/>
      <c r="F2848" s="176"/>
      <c r="G2848" s="177"/>
      <c r="H2848" s="177"/>
    </row>
    <row r="2849" spans="1:8" x14ac:dyDescent="0.25">
      <c r="A2849" s="793"/>
      <c r="E2849" s="176"/>
      <c r="F2849" s="176"/>
      <c r="G2849" s="177"/>
      <c r="H2849" s="177"/>
    </row>
    <row r="2850" spans="1:8" x14ac:dyDescent="0.25">
      <c r="A2850" s="793"/>
      <c r="E2850" s="176"/>
      <c r="F2850" s="176"/>
      <c r="G2850" s="177"/>
      <c r="H2850" s="177"/>
    </row>
    <row r="2851" spans="1:8" x14ac:dyDescent="0.25">
      <c r="A2851" s="793"/>
      <c r="E2851" s="176"/>
      <c r="F2851" s="176"/>
      <c r="G2851" s="177"/>
      <c r="H2851" s="177"/>
    </row>
    <row r="2852" spans="1:8" x14ac:dyDescent="0.25">
      <c r="A2852" s="793"/>
      <c r="E2852" s="176"/>
      <c r="F2852" s="176"/>
      <c r="G2852" s="177"/>
      <c r="H2852" s="177"/>
    </row>
    <row r="2853" spans="1:8" x14ac:dyDescent="0.25">
      <c r="A2853" s="793"/>
      <c r="E2853" s="176"/>
      <c r="F2853" s="176"/>
      <c r="G2853" s="177"/>
      <c r="H2853" s="177"/>
    </row>
    <row r="2854" spans="1:8" x14ac:dyDescent="0.25">
      <c r="A2854" s="793"/>
      <c r="E2854" s="176"/>
      <c r="F2854" s="176"/>
      <c r="G2854" s="177"/>
      <c r="H2854" s="177"/>
    </row>
    <row r="2855" spans="1:8" x14ac:dyDescent="0.25">
      <c r="A2855" s="793"/>
      <c r="E2855" s="176"/>
      <c r="F2855" s="176"/>
      <c r="G2855" s="177"/>
      <c r="H2855" s="177"/>
    </row>
    <row r="2856" spans="1:8" x14ac:dyDescent="0.25">
      <c r="A2856" s="793"/>
      <c r="E2856" s="176"/>
      <c r="F2856" s="176"/>
      <c r="G2856" s="177"/>
      <c r="H2856" s="177"/>
    </row>
    <row r="2857" spans="1:8" x14ac:dyDescent="0.25">
      <c r="A2857" s="793"/>
      <c r="E2857" s="176"/>
      <c r="F2857" s="176"/>
      <c r="G2857" s="177"/>
      <c r="H2857" s="177"/>
    </row>
    <row r="2858" spans="1:8" x14ac:dyDescent="0.25">
      <c r="A2858" s="793"/>
      <c r="E2858" s="176"/>
      <c r="F2858" s="176"/>
      <c r="G2858" s="177"/>
      <c r="H2858" s="177"/>
    </row>
    <row r="2859" spans="1:8" x14ac:dyDescent="0.25">
      <c r="A2859" s="793"/>
      <c r="E2859" s="176"/>
      <c r="F2859" s="176"/>
      <c r="G2859" s="177"/>
      <c r="H2859" s="177"/>
    </row>
    <row r="2860" spans="1:8" x14ac:dyDescent="0.25">
      <c r="A2860" s="793"/>
      <c r="E2860" s="176"/>
      <c r="F2860" s="176"/>
      <c r="G2860" s="177"/>
      <c r="H2860" s="177"/>
    </row>
    <row r="2861" spans="1:8" x14ac:dyDescent="0.25">
      <c r="A2861" s="793"/>
      <c r="E2861" s="176"/>
      <c r="F2861" s="176"/>
      <c r="G2861" s="177"/>
      <c r="H2861" s="177"/>
    </row>
    <row r="2862" spans="1:8" x14ac:dyDescent="0.25">
      <c r="A2862" s="793"/>
      <c r="E2862" s="176"/>
      <c r="F2862" s="176"/>
      <c r="G2862" s="177"/>
      <c r="H2862" s="177"/>
    </row>
    <row r="2863" spans="1:8" x14ac:dyDescent="0.25">
      <c r="A2863" s="793"/>
      <c r="E2863" s="176"/>
      <c r="F2863" s="176"/>
      <c r="G2863" s="177"/>
      <c r="H2863" s="177"/>
    </row>
    <row r="2864" spans="1:8" x14ac:dyDescent="0.25">
      <c r="A2864" s="793"/>
      <c r="E2864" s="176"/>
      <c r="F2864" s="176"/>
      <c r="G2864" s="177"/>
      <c r="H2864" s="177"/>
    </row>
    <row r="2865" spans="1:8" x14ac:dyDescent="0.25">
      <c r="A2865" s="793"/>
      <c r="E2865" s="176"/>
      <c r="F2865" s="176"/>
      <c r="G2865" s="177"/>
      <c r="H2865" s="177"/>
    </row>
    <row r="2866" spans="1:8" x14ac:dyDescent="0.25">
      <c r="A2866" s="793"/>
      <c r="E2866" s="176"/>
      <c r="F2866" s="176"/>
      <c r="G2866" s="177"/>
      <c r="H2866" s="177"/>
    </row>
    <row r="2867" spans="1:8" x14ac:dyDescent="0.25">
      <c r="A2867" s="793"/>
      <c r="E2867" s="176"/>
      <c r="F2867" s="176"/>
      <c r="G2867" s="177"/>
      <c r="H2867" s="177"/>
    </row>
    <row r="2868" spans="1:8" x14ac:dyDescent="0.25">
      <c r="A2868" s="793"/>
      <c r="E2868" s="176"/>
      <c r="F2868" s="176"/>
      <c r="G2868" s="177"/>
      <c r="H2868" s="177"/>
    </row>
    <row r="2869" spans="1:8" x14ac:dyDescent="0.25">
      <c r="A2869" s="793"/>
      <c r="E2869" s="176"/>
      <c r="F2869" s="176"/>
      <c r="G2869" s="177"/>
      <c r="H2869" s="177"/>
    </row>
    <row r="2870" spans="1:8" x14ac:dyDescent="0.25">
      <c r="A2870" s="793"/>
      <c r="E2870" s="176"/>
      <c r="F2870" s="176"/>
      <c r="G2870" s="177"/>
      <c r="H2870" s="177"/>
    </row>
    <row r="2871" spans="1:8" x14ac:dyDescent="0.25">
      <c r="A2871" s="793"/>
      <c r="E2871" s="176"/>
      <c r="F2871" s="176"/>
      <c r="G2871" s="177"/>
      <c r="H2871" s="177"/>
    </row>
    <row r="2872" spans="1:8" x14ac:dyDescent="0.25">
      <c r="A2872" s="793"/>
      <c r="E2872" s="176"/>
      <c r="F2872" s="176"/>
      <c r="G2872" s="177"/>
      <c r="H2872" s="177"/>
    </row>
    <row r="2873" spans="1:8" x14ac:dyDescent="0.25">
      <c r="A2873" s="793"/>
      <c r="E2873" s="176"/>
      <c r="F2873" s="176"/>
      <c r="G2873" s="177"/>
      <c r="H2873" s="177"/>
    </row>
    <row r="2874" spans="1:8" x14ac:dyDescent="0.25">
      <c r="A2874" s="793"/>
      <c r="E2874" s="176"/>
      <c r="F2874" s="176"/>
      <c r="G2874" s="177"/>
      <c r="H2874" s="177"/>
    </row>
    <row r="2875" spans="1:8" x14ac:dyDescent="0.25">
      <c r="A2875" s="793"/>
      <c r="E2875" s="176"/>
      <c r="F2875" s="176"/>
      <c r="G2875" s="177"/>
      <c r="H2875" s="177"/>
    </row>
    <row r="2876" spans="1:8" x14ac:dyDescent="0.25">
      <c r="A2876" s="793"/>
      <c r="E2876" s="176"/>
      <c r="F2876" s="176"/>
      <c r="G2876" s="177"/>
      <c r="H2876" s="177"/>
    </row>
    <row r="2877" spans="1:8" x14ac:dyDescent="0.25">
      <c r="A2877" s="793"/>
      <c r="E2877" s="176"/>
      <c r="F2877" s="176"/>
      <c r="G2877" s="177"/>
      <c r="H2877" s="177"/>
    </row>
    <row r="2878" spans="1:8" x14ac:dyDescent="0.25">
      <c r="A2878" s="793"/>
      <c r="E2878" s="176"/>
      <c r="F2878" s="176"/>
      <c r="G2878" s="177"/>
      <c r="H2878" s="177"/>
    </row>
    <row r="2879" spans="1:8" x14ac:dyDescent="0.25">
      <c r="A2879" s="793"/>
      <c r="E2879" s="176"/>
      <c r="F2879" s="176"/>
      <c r="G2879" s="177"/>
      <c r="H2879" s="177"/>
    </row>
    <row r="2880" spans="1:8" x14ac:dyDescent="0.25">
      <c r="A2880" s="793"/>
      <c r="E2880" s="176"/>
      <c r="F2880" s="176"/>
      <c r="G2880" s="177"/>
      <c r="H2880" s="177"/>
    </row>
    <row r="2881" spans="1:8" x14ac:dyDescent="0.25">
      <c r="A2881" s="793"/>
      <c r="E2881" s="176"/>
      <c r="F2881" s="176"/>
      <c r="G2881" s="177"/>
      <c r="H2881" s="177"/>
    </row>
    <row r="2882" spans="1:8" x14ac:dyDescent="0.25">
      <c r="A2882" s="793"/>
      <c r="E2882" s="176"/>
      <c r="F2882" s="176"/>
      <c r="G2882" s="177"/>
      <c r="H2882" s="177"/>
    </row>
    <row r="2883" spans="1:8" x14ac:dyDescent="0.25">
      <c r="A2883" s="793"/>
      <c r="E2883" s="176"/>
      <c r="F2883" s="176"/>
      <c r="G2883" s="177"/>
      <c r="H2883" s="177"/>
    </row>
    <row r="2884" spans="1:8" x14ac:dyDescent="0.25">
      <c r="A2884" s="793"/>
      <c r="E2884" s="176"/>
      <c r="F2884" s="176"/>
      <c r="G2884" s="177"/>
      <c r="H2884" s="177"/>
    </row>
    <row r="2885" spans="1:8" x14ac:dyDescent="0.25">
      <c r="A2885" s="793"/>
      <c r="E2885" s="176"/>
      <c r="F2885" s="176"/>
      <c r="G2885" s="177"/>
      <c r="H2885" s="177"/>
    </row>
    <row r="2886" spans="1:8" x14ac:dyDescent="0.25">
      <c r="A2886" s="793"/>
      <c r="E2886" s="176"/>
      <c r="F2886" s="176"/>
      <c r="G2886" s="177"/>
      <c r="H2886" s="177"/>
    </row>
    <row r="2887" spans="1:8" x14ac:dyDescent="0.25">
      <c r="A2887" s="793"/>
      <c r="E2887" s="176"/>
      <c r="F2887" s="176"/>
      <c r="G2887" s="177"/>
      <c r="H2887" s="177"/>
    </row>
    <row r="2888" spans="1:8" x14ac:dyDescent="0.25">
      <c r="A2888" s="793"/>
      <c r="E2888" s="176"/>
      <c r="F2888" s="176"/>
      <c r="G2888" s="177"/>
      <c r="H2888" s="177"/>
    </row>
    <row r="2889" spans="1:8" x14ac:dyDescent="0.25">
      <c r="A2889" s="793"/>
      <c r="E2889" s="176"/>
      <c r="F2889" s="176"/>
      <c r="G2889" s="177"/>
      <c r="H2889" s="177"/>
    </row>
    <row r="2890" spans="1:8" x14ac:dyDescent="0.25">
      <c r="A2890" s="793"/>
      <c r="E2890" s="176"/>
      <c r="F2890" s="176"/>
      <c r="G2890" s="177"/>
      <c r="H2890" s="177"/>
    </row>
    <row r="2891" spans="1:8" x14ac:dyDescent="0.25">
      <c r="A2891" s="793"/>
      <c r="E2891" s="176"/>
      <c r="F2891" s="176"/>
      <c r="G2891" s="177"/>
      <c r="H2891" s="177"/>
    </row>
    <row r="2892" spans="1:8" x14ac:dyDescent="0.25">
      <c r="A2892" s="793"/>
      <c r="E2892" s="176"/>
      <c r="F2892" s="176"/>
      <c r="G2892" s="177"/>
      <c r="H2892" s="177"/>
    </row>
    <row r="2893" spans="1:8" x14ac:dyDescent="0.25">
      <c r="A2893" s="793"/>
      <c r="E2893" s="176"/>
      <c r="F2893" s="176"/>
      <c r="G2893" s="177"/>
      <c r="H2893" s="177"/>
    </row>
    <row r="2894" spans="1:8" x14ac:dyDescent="0.25">
      <c r="A2894" s="793"/>
      <c r="E2894" s="176"/>
      <c r="F2894" s="176"/>
      <c r="G2894" s="177"/>
      <c r="H2894" s="177"/>
    </row>
    <row r="2895" spans="1:8" x14ac:dyDescent="0.25">
      <c r="A2895" s="793"/>
      <c r="E2895" s="176"/>
      <c r="F2895" s="176"/>
      <c r="G2895" s="177"/>
      <c r="H2895" s="177"/>
    </row>
    <row r="2896" spans="1:8" x14ac:dyDescent="0.25">
      <c r="A2896" s="793"/>
      <c r="E2896" s="176"/>
      <c r="F2896" s="176"/>
      <c r="G2896" s="177"/>
      <c r="H2896" s="177"/>
    </row>
    <row r="2897" spans="1:8" x14ac:dyDescent="0.25">
      <c r="A2897" s="793"/>
      <c r="E2897" s="176"/>
      <c r="F2897" s="176"/>
      <c r="G2897" s="177"/>
      <c r="H2897" s="177"/>
    </row>
    <row r="2898" spans="1:8" x14ac:dyDescent="0.25">
      <c r="A2898" s="793"/>
      <c r="E2898" s="176"/>
      <c r="F2898" s="176"/>
      <c r="G2898" s="177"/>
      <c r="H2898" s="177"/>
    </row>
    <row r="2899" spans="1:8" x14ac:dyDescent="0.25">
      <c r="A2899" s="793"/>
      <c r="E2899" s="176"/>
      <c r="F2899" s="176"/>
      <c r="G2899" s="177"/>
      <c r="H2899" s="177"/>
    </row>
    <row r="2900" spans="1:8" x14ac:dyDescent="0.25">
      <c r="A2900" s="793"/>
      <c r="E2900" s="176"/>
      <c r="F2900" s="176"/>
      <c r="G2900" s="177"/>
      <c r="H2900" s="177"/>
    </row>
    <row r="2901" spans="1:8" x14ac:dyDescent="0.25">
      <c r="A2901" s="793"/>
      <c r="E2901" s="176"/>
      <c r="F2901" s="176"/>
      <c r="G2901" s="177"/>
      <c r="H2901" s="177"/>
    </row>
    <row r="2902" spans="1:8" x14ac:dyDescent="0.25">
      <c r="A2902" s="793"/>
      <c r="E2902" s="176"/>
      <c r="F2902" s="176"/>
      <c r="G2902" s="177"/>
      <c r="H2902" s="177"/>
    </row>
    <row r="2903" spans="1:8" x14ac:dyDescent="0.25">
      <c r="A2903" s="793"/>
      <c r="E2903" s="176"/>
      <c r="F2903" s="176"/>
      <c r="G2903" s="177"/>
      <c r="H2903" s="177"/>
    </row>
    <row r="2904" spans="1:8" x14ac:dyDescent="0.25">
      <c r="A2904" s="793"/>
      <c r="E2904" s="176"/>
      <c r="F2904" s="176"/>
      <c r="G2904" s="177"/>
      <c r="H2904" s="177"/>
    </row>
    <row r="2905" spans="1:8" x14ac:dyDescent="0.25">
      <c r="A2905" s="793"/>
      <c r="E2905" s="176"/>
      <c r="F2905" s="176"/>
      <c r="G2905" s="177"/>
      <c r="H2905" s="177"/>
    </row>
    <row r="2906" spans="1:8" x14ac:dyDescent="0.25">
      <c r="A2906" s="793"/>
      <c r="E2906" s="176"/>
      <c r="F2906" s="176"/>
      <c r="G2906" s="177"/>
      <c r="H2906" s="177"/>
    </row>
    <row r="2907" spans="1:8" x14ac:dyDescent="0.25">
      <c r="A2907" s="793"/>
      <c r="E2907" s="176"/>
      <c r="F2907" s="176"/>
      <c r="G2907" s="177"/>
      <c r="H2907" s="177"/>
    </row>
    <row r="2908" spans="1:8" x14ac:dyDescent="0.25">
      <c r="A2908" s="793"/>
      <c r="E2908" s="176"/>
      <c r="F2908" s="176"/>
      <c r="G2908" s="177"/>
      <c r="H2908" s="177"/>
    </row>
    <row r="2909" spans="1:8" x14ac:dyDescent="0.25">
      <c r="A2909" s="793"/>
      <c r="E2909" s="176"/>
      <c r="F2909" s="176"/>
      <c r="G2909" s="177"/>
      <c r="H2909" s="177"/>
    </row>
    <row r="2910" spans="1:8" x14ac:dyDescent="0.25">
      <c r="A2910" s="793"/>
      <c r="E2910" s="176"/>
      <c r="F2910" s="176"/>
      <c r="G2910" s="177"/>
      <c r="H2910" s="177"/>
    </row>
    <row r="2911" spans="1:8" x14ac:dyDescent="0.25">
      <c r="A2911" s="793"/>
      <c r="E2911" s="176"/>
      <c r="F2911" s="176"/>
      <c r="G2911" s="177"/>
      <c r="H2911" s="177"/>
    </row>
    <row r="2912" spans="1:8" x14ac:dyDescent="0.25">
      <c r="A2912" s="793"/>
      <c r="E2912" s="176"/>
      <c r="F2912" s="176"/>
      <c r="G2912" s="177"/>
      <c r="H2912" s="177"/>
    </row>
    <row r="2913" spans="1:8" x14ac:dyDescent="0.25">
      <c r="A2913" s="793"/>
      <c r="E2913" s="176"/>
      <c r="F2913" s="176"/>
      <c r="G2913" s="177"/>
      <c r="H2913" s="177"/>
    </row>
    <row r="2914" spans="1:8" x14ac:dyDescent="0.25">
      <c r="A2914" s="793"/>
      <c r="E2914" s="176"/>
      <c r="F2914" s="176"/>
      <c r="G2914" s="177"/>
      <c r="H2914" s="177"/>
    </row>
    <row r="2915" spans="1:8" x14ac:dyDescent="0.25">
      <c r="A2915" s="793"/>
      <c r="E2915" s="176"/>
      <c r="F2915" s="176"/>
      <c r="G2915" s="177"/>
      <c r="H2915" s="177"/>
    </row>
    <row r="2916" spans="1:8" x14ac:dyDescent="0.25">
      <c r="A2916" s="793"/>
      <c r="E2916" s="176"/>
      <c r="F2916" s="176"/>
      <c r="G2916" s="177"/>
      <c r="H2916" s="177"/>
    </row>
    <row r="2917" spans="1:8" x14ac:dyDescent="0.25">
      <c r="A2917" s="793"/>
      <c r="E2917" s="176"/>
      <c r="F2917" s="176"/>
      <c r="G2917" s="177"/>
      <c r="H2917" s="177"/>
    </row>
    <row r="2918" spans="1:8" x14ac:dyDescent="0.25">
      <c r="A2918" s="793"/>
      <c r="E2918" s="176"/>
      <c r="F2918" s="176"/>
      <c r="G2918" s="177"/>
      <c r="H2918" s="177"/>
    </row>
    <row r="2919" spans="1:8" x14ac:dyDescent="0.25">
      <c r="A2919" s="793"/>
      <c r="E2919" s="176"/>
      <c r="F2919" s="176"/>
      <c r="G2919" s="177"/>
      <c r="H2919" s="177"/>
    </row>
    <row r="2920" spans="1:8" x14ac:dyDescent="0.25">
      <c r="A2920" s="793"/>
      <c r="E2920" s="176"/>
      <c r="F2920" s="176"/>
      <c r="G2920" s="177"/>
      <c r="H2920" s="177"/>
    </row>
    <row r="2921" spans="1:8" x14ac:dyDescent="0.25">
      <c r="A2921" s="793"/>
      <c r="E2921" s="176"/>
      <c r="F2921" s="176"/>
      <c r="G2921" s="177"/>
      <c r="H2921" s="177"/>
    </row>
    <row r="2922" spans="1:8" x14ac:dyDescent="0.25">
      <c r="A2922" s="793"/>
      <c r="E2922" s="176"/>
      <c r="F2922" s="176"/>
      <c r="G2922" s="177"/>
      <c r="H2922" s="177"/>
    </row>
    <row r="2923" spans="1:8" x14ac:dyDescent="0.25">
      <c r="A2923" s="793"/>
      <c r="E2923" s="176"/>
      <c r="F2923" s="176"/>
      <c r="G2923" s="177"/>
      <c r="H2923" s="177"/>
    </row>
    <row r="2924" spans="1:8" x14ac:dyDescent="0.25">
      <c r="A2924" s="793"/>
      <c r="E2924" s="176"/>
      <c r="F2924" s="176"/>
      <c r="G2924" s="177"/>
      <c r="H2924" s="177"/>
    </row>
    <row r="2925" spans="1:8" x14ac:dyDescent="0.25">
      <c r="A2925" s="793"/>
      <c r="E2925" s="176"/>
      <c r="F2925" s="176"/>
      <c r="G2925" s="177"/>
      <c r="H2925" s="177"/>
    </row>
    <row r="2926" spans="1:8" x14ac:dyDescent="0.25">
      <c r="A2926" s="793"/>
      <c r="E2926" s="176"/>
      <c r="F2926" s="176"/>
      <c r="G2926" s="177"/>
      <c r="H2926" s="177"/>
    </row>
    <row r="2927" spans="1:8" x14ac:dyDescent="0.25">
      <c r="A2927" s="793"/>
      <c r="E2927" s="176"/>
      <c r="F2927" s="176"/>
      <c r="G2927" s="177"/>
      <c r="H2927" s="177"/>
    </row>
    <row r="2928" spans="1:8" x14ac:dyDescent="0.25">
      <c r="A2928" s="793"/>
      <c r="E2928" s="176"/>
      <c r="F2928" s="176"/>
      <c r="G2928" s="177"/>
      <c r="H2928" s="177"/>
    </row>
    <row r="2929" spans="1:8" x14ac:dyDescent="0.25">
      <c r="A2929" s="793"/>
      <c r="E2929" s="176"/>
      <c r="F2929" s="176"/>
      <c r="G2929" s="177"/>
      <c r="H2929" s="177"/>
    </row>
    <row r="2930" spans="1:8" x14ac:dyDescent="0.25">
      <c r="A2930" s="793"/>
      <c r="E2930" s="176"/>
      <c r="F2930" s="176"/>
      <c r="G2930" s="177"/>
      <c r="H2930" s="177"/>
    </row>
    <row r="2931" spans="1:8" x14ac:dyDescent="0.25">
      <c r="A2931" s="793"/>
      <c r="E2931" s="176"/>
      <c r="F2931" s="176"/>
      <c r="G2931" s="177"/>
      <c r="H2931" s="177"/>
    </row>
    <row r="2932" spans="1:8" x14ac:dyDescent="0.25">
      <c r="A2932" s="793"/>
      <c r="E2932" s="176"/>
      <c r="F2932" s="176"/>
      <c r="G2932" s="177"/>
      <c r="H2932" s="177"/>
    </row>
    <row r="2933" spans="1:8" x14ac:dyDescent="0.25">
      <c r="A2933" s="793"/>
      <c r="E2933" s="176"/>
      <c r="F2933" s="176"/>
      <c r="G2933" s="177"/>
      <c r="H2933" s="177"/>
    </row>
    <row r="2934" spans="1:8" x14ac:dyDescent="0.25">
      <c r="A2934" s="793"/>
      <c r="E2934" s="176"/>
      <c r="F2934" s="176"/>
      <c r="G2934" s="177"/>
      <c r="H2934" s="177"/>
    </row>
    <row r="2935" spans="1:8" x14ac:dyDescent="0.25">
      <c r="A2935" s="793"/>
      <c r="E2935" s="176"/>
      <c r="F2935" s="176"/>
      <c r="G2935" s="177"/>
      <c r="H2935" s="177"/>
    </row>
    <row r="2936" spans="1:8" x14ac:dyDescent="0.25">
      <c r="A2936" s="793"/>
      <c r="E2936" s="176"/>
      <c r="F2936" s="176"/>
      <c r="G2936" s="177"/>
      <c r="H2936" s="177"/>
    </row>
    <row r="2937" spans="1:8" x14ac:dyDescent="0.25">
      <c r="A2937" s="793"/>
      <c r="E2937" s="176"/>
      <c r="F2937" s="176"/>
      <c r="G2937" s="177"/>
      <c r="H2937" s="177"/>
    </row>
    <row r="2938" spans="1:8" x14ac:dyDescent="0.25">
      <c r="A2938" s="793"/>
      <c r="E2938" s="176"/>
      <c r="F2938" s="176"/>
      <c r="G2938" s="177"/>
      <c r="H2938" s="177"/>
    </row>
    <row r="2939" spans="1:8" x14ac:dyDescent="0.25">
      <c r="A2939" s="793"/>
      <c r="E2939" s="176"/>
      <c r="F2939" s="176"/>
      <c r="G2939" s="177"/>
      <c r="H2939" s="177"/>
    </row>
    <row r="2940" spans="1:8" x14ac:dyDescent="0.25">
      <c r="A2940" s="793"/>
      <c r="E2940" s="176"/>
      <c r="F2940" s="176"/>
      <c r="G2940" s="177"/>
      <c r="H2940" s="177"/>
    </row>
    <row r="2941" spans="1:8" x14ac:dyDescent="0.25">
      <c r="A2941" s="793"/>
      <c r="E2941" s="176"/>
      <c r="F2941" s="176"/>
      <c r="G2941" s="177"/>
      <c r="H2941" s="177"/>
    </row>
    <row r="2942" spans="1:8" x14ac:dyDescent="0.25">
      <c r="A2942" s="793"/>
      <c r="E2942" s="176"/>
      <c r="F2942" s="176"/>
      <c r="G2942" s="177"/>
      <c r="H2942" s="177"/>
    </row>
    <row r="2943" spans="1:8" x14ac:dyDescent="0.25">
      <c r="A2943" s="793"/>
      <c r="E2943" s="176"/>
      <c r="F2943" s="176"/>
      <c r="G2943" s="177"/>
      <c r="H2943" s="177"/>
    </row>
    <row r="2944" spans="1:8" x14ac:dyDescent="0.25">
      <c r="A2944" s="793"/>
      <c r="E2944" s="176"/>
      <c r="F2944" s="176"/>
      <c r="G2944" s="177"/>
      <c r="H2944" s="177"/>
    </row>
    <row r="2945" spans="1:8" x14ac:dyDescent="0.25">
      <c r="A2945" s="793"/>
      <c r="E2945" s="176"/>
      <c r="F2945" s="176"/>
      <c r="G2945" s="177"/>
      <c r="H2945" s="177"/>
    </row>
    <row r="2946" spans="1:8" x14ac:dyDescent="0.25">
      <c r="A2946" s="793"/>
      <c r="E2946" s="176"/>
      <c r="F2946" s="176"/>
      <c r="G2946" s="177"/>
      <c r="H2946" s="177"/>
    </row>
    <row r="2947" spans="1:8" x14ac:dyDescent="0.25">
      <c r="A2947" s="793"/>
      <c r="E2947" s="176"/>
      <c r="F2947" s="176"/>
      <c r="G2947" s="177"/>
      <c r="H2947" s="177"/>
    </row>
    <row r="2948" spans="1:8" x14ac:dyDescent="0.25">
      <c r="A2948" s="793"/>
      <c r="E2948" s="176"/>
      <c r="F2948" s="176"/>
      <c r="G2948" s="177"/>
      <c r="H2948" s="177"/>
    </row>
    <row r="2949" spans="1:8" x14ac:dyDescent="0.25">
      <c r="A2949" s="793"/>
      <c r="E2949" s="176"/>
      <c r="F2949" s="176"/>
      <c r="G2949" s="177"/>
      <c r="H2949" s="177"/>
    </row>
    <row r="2950" spans="1:8" x14ac:dyDescent="0.25">
      <c r="A2950" s="793"/>
      <c r="E2950" s="176"/>
      <c r="F2950" s="176"/>
      <c r="G2950" s="177"/>
      <c r="H2950" s="177"/>
    </row>
    <row r="2951" spans="1:8" x14ac:dyDescent="0.25">
      <c r="A2951" s="793"/>
      <c r="E2951" s="176"/>
      <c r="F2951" s="176"/>
      <c r="G2951" s="177"/>
      <c r="H2951" s="177"/>
    </row>
    <row r="2952" spans="1:8" x14ac:dyDescent="0.25">
      <c r="A2952" s="793"/>
      <c r="E2952" s="176"/>
      <c r="F2952" s="176"/>
      <c r="G2952" s="177"/>
      <c r="H2952" s="177"/>
    </row>
    <row r="2953" spans="1:8" x14ac:dyDescent="0.25">
      <c r="A2953" s="793"/>
      <c r="E2953" s="176"/>
      <c r="F2953" s="176"/>
      <c r="G2953" s="177"/>
      <c r="H2953" s="177"/>
    </row>
    <row r="2954" spans="1:8" x14ac:dyDescent="0.25">
      <c r="A2954" s="793"/>
      <c r="E2954" s="176"/>
      <c r="F2954" s="176"/>
      <c r="G2954" s="177"/>
      <c r="H2954" s="177"/>
    </row>
    <row r="2955" spans="1:8" x14ac:dyDescent="0.25">
      <c r="A2955" s="793"/>
      <c r="E2955" s="176"/>
      <c r="F2955" s="176"/>
      <c r="G2955" s="177"/>
      <c r="H2955" s="177"/>
    </row>
    <row r="2956" spans="1:8" x14ac:dyDescent="0.25">
      <c r="A2956" s="793"/>
      <c r="E2956" s="176"/>
      <c r="F2956" s="176"/>
      <c r="G2956" s="177"/>
      <c r="H2956" s="177"/>
    </row>
    <row r="2957" spans="1:8" x14ac:dyDescent="0.25">
      <c r="A2957" s="793"/>
      <c r="E2957" s="176"/>
      <c r="F2957" s="176"/>
      <c r="G2957" s="177"/>
      <c r="H2957" s="177"/>
    </row>
    <row r="2958" spans="1:8" x14ac:dyDescent="0.25">
      <c r="A2958" s="793"/>
      <c r="E2958" s="176"/>
      <c r="F2958" s="176"/>
      <c r="G2958" s="177"/>
      <c r="H2958" s="177"/>
    </row>
    <row r="2959" spans="1:8" x14ac:dyDescent="0.25">
      <c r="A2959" s="793"/>
      <c r="E2959" s="176"/>
      <c r="F2959" s="176"/>
      <c r="G2959" s="177"/>
      <c r="H2959" s="177"/>
    </row>
    <row r="2960" spans="1:8" x14ac:dyDescent="0.25">
      <c r="A2960" s="793"/>
      <c r="E2960" s="176"/>
      <c r="F2960" s="176"/>
      <c r="G2960" s="177"/>
      <c r="H2960" s="177"/>
    </row>
    <row r="2961" spans="1:8" x14ac:dyDescent="0.25">
      <c r="A2961" s="793"/>
      <c r="E2961" s="176"/>
      <c r="F2961" s="176"/>
      <c r="G2961" s="177"/>
      <c r="H2961" s="177"/>
    </row>
    <row r="2962" spans="1:8" x14ac:dyDescent="0.25">
      <c r="A2962" s="793"/>
      <c r="E2962" s="176"/>
      <c r="F2962" s="176"/>
      <c r="G2962" s="177"/>
      <c r="H2962" s="177"/>
    </row>
    <row r="2963" spans="1:8" x14ac:dyDescent="0.25">
      <c r="A2963" s="793"/>
      <c r="E2963" s="176"/>
      <c r="F2963" s="176"/>
      <c r="G2963" s="177"/>
      <c r="H2963" s="177"/>
    </row>
    <row r="2964" spans="1:8" x14ac:dyDescent="0.25">
      <c r="A2964" s="793"/>
      <c r="E2964" s="176"/>
      <c r="F2964" s="176"/>
      <c r="G2964" s="177"/>
      <c r="H2964" s="177"/>
    </row>
    <row r="2965" spans="1:8" x14ac:dyDescent="0.25">
      <c r="A2965" s="793"/>
      <c r="E2965" s="176"/>
      <c r="F2965" s="176"/>
      <c r="G2965" s="177"/>
      <c r="H2965" s="177"/>
    </row>
    <row r="2966" spans="1:8" x14ac:dyDescent="0.25">
      <c r="A2966" s="793"/>
      <c r="E2966" s="176"/>
      <c r="F2966" s="176"/>
      <c r="G2966" s="177"/>
      <c r="H2966" s="177"/>
    </row>
    <row r="2967" spans="1:8" x14ac:dyDescent="0.25">
      <c r="A2967" s="793"/>
      <c r="E2967" s="176"/>
      <c r="F2967" s="176"/>
      <c r="G2967" s="177"/>
      <c r="H2967" s="177"/>
    </row>
    <row r="2968" spans="1:8" x14ac:dyDescent="0.25">
      <c r="A2968" s="793"/>
      <c r="E2968" s="176"/>
      <c r="F2968" s="176"/>
      <c r="G2968" s="177"/>
      <c r="H2968" s="177"/>
    </row>
    <row r="2969" spans="1:8" x14ac:dyDescent="0.25">
      <c r="A2969" s="793"/>
      <c r="E2969" s="176"/>
      <c r="F2969" s="176"/>
      <c r="G2969" s="177"/>
      <c r="H2969" s="177"/>
    </row>
    <row r="2970" spans="1:8" x14ac:dyDescent="0.25">
      <c r="A2970" s="793"/>
      <c r="E2970" s="176"/>
      <c r="F2970" s="176"/>
      <c r="G2970" s="177"/>
      <c r="H2970" s="177"/>
    </row>
    <row r="2971" spans="1:8" x14ac:dyDescent="0.25">
      <c r="A2971" s="793"/>
      <c r="E2971" s="176"/>
      <c r="F2971" s="176"/>
      <c r="G2971" s="177"/>
      <c r="H2971" s="177"/>
    </row>
    <row r="2972" spans="1:8" x14ac:dyDescent="0.25">
      <c r="A2972" s="793"/>
      <c r="E2972" s="176"/>
      <c r="F2972" s="176"/>
      <c r="G2972" s="177"/>
      <c r="H2972" s="177"/>
    </row>
    <row r="2973" spans="1:8" x14ac:dyDescent="0.25">
      <c r="A2973" s="793"/>
      <c r="E2973" s="176"/>
      <c r="F2973" s="176"/>
      <c r="G2973" s="177"/>
      <c r="H2973" s="177"/>
    </row>
    <row r="2974" spans="1:8" x14ac:dyDescent="0.25">
      <c r="A2974" s="793"/>
      <c r="E2974" s="176"/>
      <c r="F2974" s="176"/>
      <c r="G2974" s="177"/>
      <c r="H2974" s="177"/>
    </row>
    <row r="2975" spans="1:8" x14ac:dyDescent="0.25">
      <c r="A2975" s="793"/>
      <c r="E2975" s="176"/>
      <c r="F2975" s="176"/>
      <c r="G2975" s="177"/>
      <c r="H2975" s="177"/>
    </row>
    <row r="2976" spans="1:8" x14ac:dyDescent="0.25">
      <c r="A2976" s="793"/>
      <c r="E2976" s="176"/>
      <c r="F2976" s="176"/>
      <c r="G2976" s="177"/>
      <c r="H2976" s="177"/>
    </row>
    <row r="2977" spans="1:8" x14ac:dyDescent="0.25">
      <c r="A2977" s="793"/>
      <c r="E2977" s="176"/>
      <c r="F2977" s="176"/>
      <c r="G2977" s="177"/>
      <c r="H2977" s="177"/>
    </row>
    <row r="2978" spans="1:8" x14ac:dyDescent="0.25">
      <c r="A2978" s="793"/>
      <c r="E2978" s="176"/>
      <c r="F2978" s="176"/>
      <c r="G2978" s="177"/>
      <c r="H2978" s="177"/>
    </row>
    <row r="2979" spans="1:8" x14ac:dyDescent="0.25">
      <c r="A2979" s="793"/>
      <c r="E2979" s="176"/>
      <c r="F2979" s="176"/>
      <c r="G2979" s="177"/>
      <c r="H2979" s="177"/>
    </row>
    <row r="2980" spans="1:8" x14ac:dyDescent="0.25">
      <c r="A2980" s="793"/>
      <c r="E2980" s="176"/>
      <c r="F2980" s="176"/>
      <c r="G2980" s="177"/>
      <c r="H2980" s="177"/>
    </row>
    <row r="2981" spans="1:8" x14ac:dyDescent="0.25">
      <c r="A2981" s="793"/>
      <c r="E2981" s="176"/>
      <c r="F2981" s="176"/>
      <c r="G2981" s="177"/>
      <c r="H2981" s="177"/>
    </row>
    <row r="2982" spans="1:8" x14ac:dyDescent="0.25">
      <c r="A2982" s="793"/>
      <c r="E2982" s="176"/>
      <c r="F2982" s="176"/>
      <c r="G2982" s="177"/>
      <c r="H2982" s="177"/>
    </row>
    <row r="2983" spans="1:8" x14ac:dyDescent="0.25">
      <c r="A2983" s="793"/>
      <c r="E2983" s="176"/>
      <c r="F2983" s="176"/>
      <c r="G2983" s="177"/>
      <c r="H2983" s="177"/>
    </row>
    <row r="2984" spans="1:8" x14ac:dyDescent="0.25">
      <c r="A2984" s="793"/>
      <c r="E2984" s="176"/>
      <c r="F2984" s="176"/>
      <c r="G2984" s="177"/>
      <c r="H2984" s="177"/>
    </row>
    <row r="2985" spans="1:8" x14ac:dyDescent="0.25">
      <c r="A2985" s="793"/>
      <c r="E2985" s="176"/>
      <c r="F2985" s="176"/>
      <c r="G2985" s="177"/>
      <c r="H2985" s="177"/>
    </row>
    <row r="2986" spans="1:8" x14ac:dyDescent="0.25">
      <c r="A2986" s="793"/>
      <c r="E2986" s="176"/>
      <c r="F2986" s="176"/>
      <c r="G2986" s="177"/>
      <c r="H2986" s="177"/>
    </row>
    <row r="2987" spans="1:8" x14ac:dyDescent="0.25">
      <c r="A2987" s="793"/>
      <c r="E2987" s="176"/>
      <c r="F2987" s="176"/>
      <c r="G2987" s="177"/>
      <c r="H2987" s="177"/>
    </row>
    <row r="2988" spans="1:8" x14ac:dyDescent="0.25">
      <c r="A2988" s="793"/>
      <c r="E2988" s="176"/>
      <c r="F2988" s="176"/>
      <c r="G2988" s="177"/>
      <c r="H2988" s="177"/>
    </row>
    <row r="2989" spans="1:8" x14ac:dyDescent="0.25">
      <c r="A2989" s="793"/>
      <c r="E2989" s="176"/>
      <c r="F2989" s="176"/>
      <c r="G2989" s="177"/>
      <c r="H2989" s="177"/>
    </row>
    <row r="2990" spans="1:8" x14ac:dyDescent="0.25">
      <c r="A2990" s="793"/>
      <c r="E2990" s="176"/>
      <c r="F2990" s="176"/>
      <c r="G2990" s="177"/>
      <c r="H2990" s="177"/>
    </row>
    <row r="2991" spans="1:8" x14ac:dyDescent="0.25">
      <c r="A2991" s="793"/>
      <c r="E2991" s="176"/>
      <c r="F2991" s="176"/>
      <c r="G2991" s="177"/>
      <c r="H2991" s="177"/>
    </row>
    <row r="2992" spans="1:8" x14ac:dyDescent="0.25">
      <c r="A2992" s="793"/>
      <c r="E2992" s="176"/>
      <c r="F2992" s="176"/>
      <c r="G2992" s="177"/>
      <c r="H2992" s="177"/>
    </row>
    <row r="2993" spans="1:8" x14ac:dyDescent="0.25">
      <c r="A2993" s="793"/>
      <c r="E2993" s="176"/>
      <c r="F2993" s="176"/>
      <c r="G2993" s="177"/>
      <c r="H2993" s="177"/>
    </row>
    <row r="2994" spans="1:8" x14ac:dyDescent="0.25">
      <c r="A2994" s="793"/>
      <c r="E2994" s="176"/>
      <c r="F2994" s="176"/>
      <c r="G2994" s="177"/>
      <c r="H2994" s="177"/>
    </row>
    <row r="2995" spans="1:8" x14ac:dyDescent="0.25">
      <c r="A2995" s="793"/>
      <c r="E2995" s="176"/>
      <c r="F2995" s="176"/>
      <c r="G2995" s="177"/>
      <c r="H2995" s="177"/>
    </row>
    <row r="2996" spans="1:8" x14ac:dyDescent="0.25">
      <c r="A2996" s="793"/>
      <c r="E2996" s="176"/>
      <c r="F2996" s="176"/>
      <c r="G2996" s="177"/>
      <c r="H2996" s="177"/>
    </row>
    <row r="2997" spans="1:8" x14ac:dyDescent="0.25">
      <c r="A2997" s="793"/>
      <c r="E2997" s="176"/>
      <c r="F2997" s="176"/>
      <c r="G2997" s="177"/>
      <c r="H2997" s="177"/>
    </row>
    <row r="2998" spans="1:8" x14ac:dyDescent="0.25">
      <c r="A2998" s="793"/>
      <c r="E2998" s="176"/>
      <c r="F2998" s="176"/>
      <c r="G2998" s="177"/>
      <c r="H2998" s="177"/>
    </row>
    <row r="2999" spans="1:8" x14ac:dyDescent="0.25">
      <c r="A2999" s="793"/>
      <c r="E2999" s="176"/>
      <c r="F2999" s="176"/>
      <c r="G2999" s="177"/>
      <c r="H2999" s="177"/>
    </row>
    <row r="3000" spans="1:8" x14ac:dyDescent="0.25">
      <c r="A3000" s="793"/>
      <c r="E3000" s="176"/>
      <c r="F3000" s="176"/>
      <c r="G3000" s="177"/>
      <c r="H3000" s="177"/>
    </row>
    <row r="3001" spans="1:8" x14ac:dyDescent="0.25">
      <c r="A3001" s="793"/>
      <c r="E3001" s="176"/>
      <c r="F3001" s="176"/>
      <c r="G3001" s="177"/>
      <c r="H3001" s="177"/>
    </row>
    <row r="3002" spans="1:8" x14ac:dyDescent="0.25">
      <c r="A3002" s="793"/>
      <c r="E3002" s="176"/>
      <c r="F3002" s="176"/>
      <c r="G3002" s="177"/>
      <c r="H3002" s="177"/>
    </row>
    <row r="3003" spans="1:8" x14ac:dyDescent="0.25">
      <c r="A3003" s="793"/>
      <c r="E3003" s="176"/>
      <c r="F3003" s="176"/>
      <c r="G3003" s="177"/>
      <c r="H3003" s="177"/>
    </row>
    <row r="3004" spans="1:8" x14ac:dyDescent="0.25">
      <c r="A3004" s="793"/>
      <c r="E3004" s="176"/>
      <c r="F3004" s="176"/>
      <c r="G3004" s="177"/>
      <c r="H3004" s="177"/>
    </row>
    <row r="3005" spans="1:8" x14ac:dyDescent="0.25">
      <c r="A3005" s="793"/>
      <c r="E3005" s="176"/>
      <c r="F3005" s="176"/>
      <c r="G3005" s="177"/>
      <c r="H3005" s="177"/>
    </row>
    <row r="3006" spans="1:8" x14ac:dyDescent="0.25">
      <c r="A3006" s="793"/>
      <c r="E3006" s="176"/>
      <c r="F3006" s="176"/>
      <c r="G3006" s="177"/>
      <c r="H3006" s="177"/>
    </row>
    <row r="3007" spans="1:8" x14ac:dyDescent="0.25">
      <c r="A3007" s="793"/>
      <c r="E3007" s="176"/>
      <c r="F3007" s="176"/>
      <c r="G3007" s="177"/>
      <c r="H3007" s="177"/>
    </row>
    <row r="3008" spans="1:8" x14ac:dyDescent="0.25">
      <c r="A3008" s="793"/>
      <c r="E3008" s="176"/>
      <c r="F3008" s="176"/>
      <c r="G3008" s="177"/>
      <c r="H3008" s="177"/>
    </row>
    <row r="3009" spans="1:8" x14ac:dyDescent="0.25">
      <c r="A3009" s="793"/>
      <c r="E3009" s="176"/>
      <c r="F3009" s="176"/>
      <c r="G3009" s="177"/>
      <c r="H3009" s="177"/>
    </row>
    <row r="3010" spans="1:8" x14ac:dyDescent="0.25">
      <c r="A3010" s="793"/>
      <c r="E3010" s="176"/>
      <c r="F3010" s="176"/>
      <c r="G3010" s="177"/>
      <c r="H3010" s="177"/>
    </row>
    <row r="3011" spans="1:8" x14ac:dyDescent="0.25">
      <c r="A3011" s="793"/>
      <c r="E3011" s="176"/>
      <c r="F3011" s="176"/>
      <c r="G3011" s="177"/>
      <c r="H3011" s="177"/>
    </row>
    <row r="3012" spans="1:8" x14ac:dyDescent="0.25">
      <c r="A3012" s="793"/>
      <c r="E3012" s="176"/>
      <c r="F3012" s="176"/>
      <c r="G3012" s="177"/>
      <c r="H3012" s="177"/>
    </row>
    <row r="3013" spans="1:8" x14ac:dyDescent="0.25">
      <c r="A3013" s="793"/>
      <c r="E3013" s="176"/>
      <c r="F3013" s="176"/>
      <c r="G3013" s="177"/>
      <c r="H3013" s="177"/>
    </row>
    <row r="3014" spans="1:8" x14ac:dyDescent="0.25">
      <c r="A3014" s="793"/>
      <c r="E3014" s="176"/>
      <c r="F3014" s="176"/>
      <c r="G3014" s="177"/>
      <c r="H3014" s="177"/>
    </row>
    <row r="3015" spans="1:8" x14ac:dyDescent="0.25">
      <c r="A3015" s="793"/>
      <c r="E3015" s="176"/>
      <c r="F3015" s="176"/>
      <c r="G3015" s="177"/>
      <c r="H3015" s="177"/>
    </row>
    <row r="3016" spans="1:8" x14ac:dyDescent="0.25">
      <c r="A3016" s="793"/>
      <c r="E3016" s="176"/>
      <c r="F3016" s="176"/>
      <c r="G3016" s="177"/>
      <c r="H3016" s="177"/>
    </row>
    <row r="3017" spans="1:8" x14ac:dyDescent="0.25">
      <c r="A3017" s="793"/>
      <c r="E3017" s="176"/>
      <c r="F3017" s="176"/>
      <c r="G3017" s="177"/>
      <c r="H3017" s="177"/>
    </row>
    <row r="3018" spans="1:8" x14ac:dyDescent="0.25">
      <c r="A3018" s="793"/>
      <c r="E3018" s="176"/>
      <c r="F3018" s="176"/>
      <c r="G3018" s="177"/>
      <c r="H3018" s="177"/>
    </row>
    <row r="3019" spans="1:8" x14ac:dyDescent="0.25">
      <c r="A3019" s="793"/>
      <c r="E3019" s="176"/>
      <c r="F3019" s="176"/>
      <c r="G3019" s="177"/>
      <c r="H3019" s="177"/>
    </row>
    <row r="3020" spans="1:8" x14ac:dyDescent="0.25">
      <c r="A3020" s="793"/>
      <c r="E3020" s="176"/>
      <c r="F3020" s="176"/>
      <c r="G3020" s="177"/>
      <c r="H3020" s="177"/>
    </row>
    <row r="3021" spans="1:8" x14ac:dyDescent="0.25">
      <c r="A3021" s="793"/>
      <c r="E3021" s="176"/>
      <c r="F3021" s="176"/>
      <c r="G3021" s="177"/>
      <c r="H3021" s="177"/>
    </row>
    <row r="3022" spans="1:8" x14ac:dyDescent="0.25">
      <c r="A3022" s="793"/>
      <c r="E3022" s="176"/>
      <c r="F3022" s="176"/>
      <c r="G3022" s="177"/>
      <c r="H3022" s="177"/>
    </row>
    <row r="3023" spans="1:8" x14ac:dyDescent="0.25">
      <c r="A3023" s="793"/>
      <c r="E3023" s="176"/>
      <c r="F3023" s="176"/>
      <c r="G3023" s="177"/>
      <c r="H3023" s="177"/>
    </row>
    <row r="3024" spans="1:8" x14ac:dyDescent="0.25">
      <c r="A3024" s="793"/>
      <c r="E3024" s="176"/>
      <c r="F3024" s="176"/>
      <c r="G3024" s="177"/>
      <c r="H3024" s="177"/>
    </row>
    <row r="3025" spans="1:8" x14ac:dyDescent="0.25">
      <c r="A3025" s="793"/>
      <c r="E3025" s="176"/>
      <c r="F3025" s="176"/>
      <c r="G3025" s="177"/>
      <c r="H3025" s="177"/>
    </row>
    <row r="3026" spans="1:8" x14ac:dyDescent="0.25">
      <c r="A3026" s="793"/>
      <c r="E3026" s="176"/>
      <c r="F3026" s="176"/>
      <c r="G3026" s="177"/>
      <c r="H3026" s="177"/>
    </row>
    <row r="3027" spans="1:8" x14ac:dyDescent="0.25">
      <c r="A3027" s="793"/>
      <c r="E3027" s="176"/>
      <c r="F3027" s="176"/>
      <c r="G3027" s="177"/>
      <c r="H3027" s="177"/>
    </row>
    <row r="3028" spans="1:8" x14ac:dyDescent="0.25">
      <c r="A3028" s="793"/>
      <c r="E3028" s="176"/>
      <c r="F3028" s="176"/>
      <c r="G3028" s="177"/>
      <c r="H3028" s="177"/>
    </row>
    <row r="3029" spans="1:8" x14ac:dyDescent="0.25">
      <c r="A3029" s="793"/>
      <c r="E3029" s="176"/>
      <c r="F3029" s="176"/>
      <c r="G3029" s="177"/>
      <c r="H3029" s="177"/>
    </row>
    <row r="3030" spans="1:8" x14ac:dyDescent="0.25">
      <c r="A3030" s="793"/>
      <c r="E3030" s="176"/>
      <c r="F3030" s="176"/>
      <c r="G3030" s="177"/>
      <c r="H3030" s="177"/>
    </row>
    <row r="3031" spans="1:8" x14ac:dyDescent="0.25">
      <c r="A3031" s="793"/>
      <c r="E3031" s="176"/>
      <c r="F3031" s="176"/>
      <c r="G3031" s="177"/>
      <c r="H3031" s="177"/>
    </row>
    <row r="3032" spans="1:8" x14ac:dyDescent="0.25">
      <c r="A3032" s="793"/>
      <c r="E3032" s="176"/>
      <c r="F3032" s="176"/>
      <c r="G3032" s="177"/>
      <c r="H3032" s="177"/>
    </row>
    <row r="3033" spans="1:8" x14ac:dyDescent="0.25">
      <c r="A3033" s="793"/>
      <c r="E3033" s="176"/>
      <c r="F3033" s="176"/>
      <c r="G3033" s="177"/>
      <c r="H3033" s="177"/>
    </row>
    <row r="3034" spans="1:8" x14ac:dyDescent="0.25">
      <c r="A3034" s="793"/>
      <c r="E3034" s="176"/>
      <c r="F3034" s="176"/>
      <c r="G3034" s="177"/>
      <c r="H3034" s="177"/>
    </row>
    <row r="3035" spans="1:8" x14ac:dyDescent="0.25">
      <c r="A3035" s="793"/>
      <c r="E3035" s="176"/>
      <c r="F3035" s="176"/>
      <c r="G3035" s="177"/>
      <c r="H3035" s="177"/>
    </row>
    <row r="3036" spans="1:8" x14ac:dyDescent="0.25">
      <c r="A3036" s="793"/>
      <c r="E3036" s="176"/>
      <c r="F3036" s="176"/>
      <c r="G3036" s="177"/>
      <c r="H3036" s="177"/>
    </row>
    <row r="3037" spans="1:8" x14ac:dyDescent="0.25">
      <c r="A3037" s="793"/>
      <c r="E3037" s="176"/>
      <c r="F3037" s="176"/>
      <c r="G3037" s="177"/>
      <c r="H3037" s="177"/>
    </row>
    <row r="3038" spans="1:8" x14ac:dyDescent="0.25">
      <c r="A3038" s="793"/>
      <c r="E3038" s="176"/>
      <c r="F3038" s="176"/>
      <c r="G3038" s="177"/>
      <c r="H3038" s="177"/>
    </row>
    <row r="3039" spans="1:8" x14ac:dyDescent="0.25">
      <c r="A3039" s="793"/>
      <c r="E3039" s="176"/>
      <c r="F3039" s="176"/>
      <c r="G3039" s="177"/>
      <c r="H3039" s="177"/>
    </row>
    <row r="3040" spans="1:8" x14ac:dyDescent="0.25">
      <c r="A3040" s="793"/>
      <c r="E3040" s="176"/>
      <c r="F3040" s="176"/>
      <c r="G3040" s="177"/>
      <c r="H3040" s="177"/>
    </row>
    <row r="3041" spans="1:8" x14ac:dyDescent="0.25">
      <c r="A3041" s="793"/>
      <c r="E3041" s="176"/>
      <c r="F3041" s="176"/>
      <c r="G3041" s="177"/>
      <c r="H3041" s="177"/>
    </row>
    <row r="3042" spans="1:8" x14ac:dyDescent="0.25">
      <c r="A3042" s="793"/>
      <c r="E3042" s="176"/>
      <c r="F3042" s="176"/>
      <c r="G3042" s="177"/>
      <c r="H3042" s="177"/>
    </row>
    <row r="3043" spans="1:8" x14ac:dyDescent="0.25">
      <c r="A3043" s="793"/>
      <c r="E3043" s="176"/>
      <c r="F3043" s="176"/>
      <c r="G3043" s="177"/>
      <c r="H3043" s="177"/>
    </row>
    <row r="3044" spans="1:8" x14ac:dyDescent="0.25">
      <c r="A3044" s="793"/>
      <c r="E3044" s="176"/>
      <c r="F3044" s="176"/>
      <c r="G3044" s="177"/>
      <c r="H3044" s="177"/>
    </row>
    <row r="3045" spans="1:8" x14ac:dyDescent="0.25">
      <c r="A3045" s="793"/>
      <c r="E3045" s="176"/>
      <c r="F3045" s="176"/>
      <c r="G3045" s="177"/>
      <c r="H3045" s="177"/>
    </row>
    <row r="3046" spans="1:8" x14ac:dyDescent="0.25">
      <c r="A3046" s="793"/>
      <c r="E3046" s="176"/>
      <c r="F3046" s="176"/>
      <c r="G3046" s="177"/>
      <c r="H3046" s="177"/>
    </row>
    <row r="3047" spans="1:8" x14ac:dyDescent="0.25">
      <c r="A3047" s="793"/>
      <c r="E3047" s="176"/>
      <c r="F3047" s="176"/>
      <c r="G3047" s="177"/>
      <c r="H3047" s="177"/>
    </row>
    <row r="3048" spans="1:8" x14ac:dyDescent="0.25">
      <c r="A3048" s="793"/>
      <c r="E3048" s="176"/>
      <c r="F3048" s="176"/>
      <c r="G3048" s="177"/>
      <c r="H3048" s="177"/>
    </row>
    <row r="3049" spans="1:8" x14ac:dyDescent="0.25">
      <c r="A3049" s="793"/>
      <c r="E3049" s="176"/>
      <c r="F3049" s="176"/>
      <c r="G3049" s="177"/>
      <c r="H3049" s="177"/>
    </row>
    <row r="3050" spans="1:8" x14ac:dyDescent="0.25">
      <c r="A3050" s="793"/>
      <c r="E3050" s="176"/>
      <c r="F3050" s="176"/>
      <c r="G3050" s="177"/>
      <c r="H3050" s="177"/>
    </row>
    <row r="3051" spans="1:8" x14ac:dyDescent="0.25">
      <c r="A3051" s="793"/>
      <c r="E3051" s="176"/>
      <c r="F3051" s="176"/>
      <c r="G3051" s="177"/>
      <c r="H3051" s="177"/>
    </row>
    <row r="3052" spans="1:8" x14ac:dyDescent="0.25">
      <c r="A3052" s="793"/>
      <c r="E3052" s="176"/>
      <c r="F3052" s="176"/>
      <c r="G3052" s="177"/>
      <c r="H3052" s="177"/>
    </row>
    <row r="3053" spans="1:8" x14ac:dyDescent="0.25">
      <c r="A3053" s="793"/>
      <c r="E3053" s="176"/>
      <c r="F3053" s="176"/>
      <c r="G3053" s="177"/>
      <c r="H3053" s="177"/>
    </row>
    <row r="3054" spans="1:8" x14ac:dyDescent="0.25">
      <c r="A3054" s="793"/>
      <c r="E3054" s="176"/>
      <c r="F3054" s="176"/>
      <c r="G3054" s="177"/>
      <c r="H3054" s="177"/>
    </row>
    <row r="3055" spans="1:8" x14ac:dyDescent="0.25">
      <c r="A3055" s="793"/>
      <c r="E3055" s="176"/>
      <c r="F3055" s="176"/>
      <c r="G3055" s="177"/>
      <c r="H3055" s="177"/>
    </row>
    <row r="3056" spans="1:8" x14ac:dyDescent="0.25">
      <c r="A3056" s="793"/>
      <c r="E3056" s="176"/>
      <c r="F3056" s="176"/>
      <c r="G3056" s="177"/>
      <c r="H3056" s="177"/>
    </row>
    <row r="3057" spans="1:8" x14ac:dyDescent="0.25">
      <c r="A3057" s="793"/>
      <c r="E3057" s="176"/>
      <c r="F3057" s="176"/>
      <c r="G3057" s="177"/>
      <c r="H3057" s="177"/>
    </row>
    <row r="3058" spans="1:8" x14ac:dyDescent="0.25">
      <c r="A3058" s="793"/>
      <c r="E3058" s="176"/>
      <c r="F3058" s="176"/>
      <c r="G3058" s="177"/>
      <c r="H3058" s="177"/>
    </row>
    <row r="3059" spans="1:8" x14ac:dyDescent="0.25">
      <c r="A3059" s="793"/>
      <c r="E3059" s="176"/>
      <c r="F3059" s="176"/>
      <c r="G3059" s="177"/>
      <c r="H3059" s="177"/>
    </row>
    <row r="3060" spans="1:8" x14ac:dyDescent="0.25">
      <c r="A3060" s="793"/>
      <c r="E3060" s="176"/>
      <c r="F3060" s="176"/>
      <c r="G3060" s="177"/>
      <c r="H3060" s="177"/>
    </row>
    <row r="3061" spans="1:8" x14ac:dyDescent="0.25">
      <c r="A3061" s="793"/>
      <c r="E3061" s="176"/>
      <c r="F3061" s="176"/>
      <c r="G3061" s="177"/>
      <c r="H3061" s="177"/>
    </row>
    <row r="3062" spans="1:8" x14ac:dyDescent="0.25">
      <c r="A3062" s="793"/>
      <c r="E3062" s="176"/>
      <c r="F3062" s="176"/>
      <c r="G3062" s="177"/>
      <c r="H3062" s="177"/>
    </row>
    <row r="3063" spans="1:8" x14ac:dyDescent="0.25">
      <c r="A3063" s="793"/>
      <c r="E3063" s="176"/>
      <c r="F3063" s="176"/>
      <c r="G3063" s="177"/>
      <c r="H3063" s="177"/>
    </row>
    <row r="3064" spans="1:8" x14ac:dyDescent="0.25">
      <c r="A3064" s="793"/>
      <c r="E3064" s="176"/>
      <c r="F3064" s="176"/>
      <c r="G3064" s="177"/>
      <c r="H3064" s="177"/>
    </row>
    <row r="3065" spans="1:8" x14ac:dyDescent="0.25">
      <c r="A3065" s="793"/>
      <c r="E3065" s="176"/>
      <c r="F3065" s="176"/>
      <c r="G3065" s="177"/>
      <c r="H3065" s="177"/>
    </row>
    <row r="3066" spans="1:8" x14ac:dyDescent="0.25">
      <c r="A3066" s="793"/>
      <c r="E3066" s="176"/>
      <c r="F3066" s="176"/>
      <c r="G3066" s="177"/>
      <c r="H3066" s="177"/>
    </row>
    <row r="3067" spans="1:8" x14ac:dyDescent="0.25">
      <c r="A3067" s="793"/>
      <c r="E3067" s="176"/>
      <c r="F3067" s="176"/>
      <c r="G3067" s="177"/>
      <c r="H3067" s="177"/>
    </row>
    <row r="3068" spans="1:8" x14ac:dyDescent="0.25">
      <c r="A3068" s="793"/>
      <c r="E3068" s="176"/>
      <c r="F3068" s="176"/>
      <c r="G3068" s="177"/>
      <c r="H3068" s="177"/>
    </row>
    <row r="3069" spans="1:8" x14ac:dyDescent="0.25">
      <c r="A3069" s="793"/>
      <c r="E3069" s="176"/>
      <c r="F3069" s="176"/>
      <c r="G3069" s="177"/>
      <c r="H3069" s="177"/>
    </row>
    <row r="3070" spans="1:8" x14ac:dyDescent="0.25">
      <c r="A3070" s="793"/>
      <c r="E3070" s="176"/>
      <c r="F3070" s="176"/>
      <c r="G3070" s="177"/>
      <c r="H3070" s="177"/>
    </row>
    <row r="3071" spans="1:8" x14ac:dyDescent="0.25">
      <c r="A3071" s="793"/>
      <c r="E3071" s="176"/>
      <c r="F3071" s="176"/>
      <c r="G3071" s="177"/>
      <c r="H3071" s="177"/>
    </row>
    <row r="3072" spans="1:8" x14ac:dyDescent="0.25">
      <c r="A3072" s="793"/>
      <c r="E3072" s="176"/>
      <c r="F3072" s="176"/>
      <c r="G3072" s="177"/>
      <c r="H3072" s="177"/>
    </row>
    <row r="3073" spans="1:8" x14ac:dyDescent="0.25">
      <c r="A3073" s="793"/>
      <c r="E3073" s="176"/>
      <c r="F3073" s="176"/>
      <c r="G3073" s="177"/>
      <c r="H3073" s="177"/>
    </row>
    <row r="3074" spans="1:8" x14ac:dyDescent="0.25">
      <c r="A3074" s="793"/>
      <c r="E3074" s="176"/>
      <c r="F3074" s="176"/>
      <c r="G3074" s="177"/>
      <c r="H3074" s="177"/>
    </row>
    <row r="3075" spans="1:8" x14ac:dyDescent="0.25">
      <c r="A3075" s="793"/>
      <c r="E3075" s="176"/>
      <c r="F3075" s="176"/>
      <c r="G3075" s="177"/>
      <c r="H3075" s="177"/>
    </row>
    <row r="3076" spans="1:8" x14ac:dyDescent="0.25">
      <c r="A3076" s="793"/>
      <c r="E3076" s="176"/>
      <c r="F3076" s="176"/>
      <c r="G3076" s="177"/>
      <c r="H3076" s="177"/>
    </row>
    <row r="3077" spans="1:8" x14ac:dyDescent="0.25">
      <c r="A3077" s="793"/>
      <c r="E3077" s="176"/>
      <c r="F3077" s="176"/>
      <c r="G3077" s="177"/>
      <c r="H3077" s="177"/>
    </row>
    <row r="3078" spans="1:8" x14ac:dyDescent="0.25">
      <c r="A3078" s="793"/>
      <c r="E3078" s="176"/>
      <c r="F3078" s="176"/>
      <c r="G3078" s="177"/>
      <c r="H3078" s="177"/>
    </row>
    <row r="3079" spans="1:8" x14ac:dyDescent="0.25">
      <c r="A3079" s="793"/>
      <c r="E3079" s="176"/>
      <c r="F3079" s="176"/>
      <c r="G3079" s="177"/>
      <c r="H3079" s="177"/>
    </row>
    <row r="3080" spans="1:8" x14ac:dyDescent="0.25">
      <c r="A3080" s="793"/>
      <c r="E3080" s="176"/>
      <c r="F3080" s="176"/>
      <c r="G3080" s="177"/>
      <c r="H3080" s="177"/>
    </row>
    <row r="3081" spans="1:8" x14ac:dyDescent="0.25">
      <c r="A3081" s="793"/>
      <c r="E3081" s="176"/>
      <c r="F3081" s="176"/>
      <c r="G3081" s="177"/>
      <c r="H3081" s="177"/>
    </row>
    <row r="3082" spans="1:8" x14ac:dyDescent="0.25">
      <c r="A3082" s="793"/>
      <c r="E3082" s="176"/>
      <c r="F3082" s="176"/>
      <c r="G3082" s="177"/>
      <c r="H3082" s="177"/>
    </row>
    <row r="3083" spans="1:8" x14ac:dyDescent="0.25">
      <c r="A3083" s="793"/>
      <c r="E3083" s="176"/>
      <c r="F3083" s="176"/>
      <c r="G3083" s="177"/>
      <c r="H3083" s="177"/>
    </row>
    <row r="3084" spans="1:8" x14ac:dyDescent="0.25">
      <c r="A3084" s="793"/>
      <c r="E3084" s="176"/>
      <c r="F3084" s="176"/>
      <c r="G3084" s="177"/>
      <c r="H3084" s="177"/>
    </row>
    <row r="3085" spans="1:8" x14ac:dyDescent="0.25">
      <c r="A3085" s="793"/>
      <c r="E3085" s="176"/>
      <c r="F3085" s="176"/>
      <c r="G3085" s="177"/>
      <c r="H3085" s="177"/>
    </row>
    <row r="3086" spans="1:8" x14ac:dyDescent="0.25">
      <c r="A3086" s="793"/>
      <c r="E3086" s="176"/>
      <c r="F3086" s="176"/>
      <c r="G3086" s="177"/>
      <c r="H3086" s="177"/>
    </row>
    <row r="3087" spans="1:8" x14ac:dyDescent="0.25">
      <c r="A3087" s="793"/>
      <c r="E3087" s="176"/>
      <c r="F3087" s="176"/>
      <c r="G3087" s="177"/>
      <c r="H3087" s="177"/>
    </row>
    <row r="3088" spans="1:8" x14ac:dyDescent="0.25">
      <c r="A3088" s="793"/>
      <c r="E3088" s="176"/>
      <c r="F3088" s="176"/>
      <c r="G3088" s="177"/>
      <c r="H3088" s="177"/>
    </row>
    <row r="3089" spans="1:8" x14ac:dyDescent="0.25">
      <c r="A3089" s="793"/>
      <c r="E3089" s="176"/>
      <c r="F3089" s="176"/>
      <c r="G3089" s="177"/>
      <c r="H3089" s="177"/>
    </row>
    <row r="3090" spans="1:8" x14ac:dyDescent="0.25">
      <c r="A3090" s="793"/>
      <c r="E3090" s="176"/>
      <c r="F3090" s="176"/>
      <c r="G3090" s="177"/>
      <c r="H3090" s="177"/>
    </row>
    <row r="3091" spans="1:8" x14ac:dyDescent="0.25">
      <c r="A3091" s="793"/>
      <c r="E3091" s="176"/>
      <c r="F3091" s="176"/>
      <c r="G3091" s="177"/>
      <c r="H3091" s="177"/>
    </row>
    <row r="3092" spans="1:8" x14ac:dyDescent="0.25">
      <c r="A3092" s="793"/>
      <c r="E3092" s="176"/>
      <c r="F3092" s="176"/>
      <c r="G3092" s="177"/>
      <c r="H3092" s="177"/>
    </row>
    <row r="3093" spans="1:8" x14ac:dyDescent="0.25">
      <c r="A3093" s="793"/>
      <c r="E3093" s="176"/>
      <c r="F3093" s="176"/>
      <c r="G3093" s="177"/>
      <c r="H3093" s="177"/>
    </row>
    <row r="3094" spans="1:8" x14ac:dyDescent="0.25">
      <c r="A3094" s="793"/>
      <c r="E3094" s="176"/>
      <c r="F3094" s="176"/>
      <c r="G3094" s="177"/>
      <c r="H3094" s="177"/>
    </row>
    <row r="3095" spans="1:8" x14ac:dyDescent="0.25">
      <c r="A3095" s="793"/>
      <c r="E3095" s="176"/>
      <c r="F3095" s="176"/>
      <c r="G3095" s="177"/>
      <c r="H3095" s="177"/>
    </row>
    <row r="3096" spans="1:8" x14ac:dyDescent="0.25">
      <c r="A3096" s="793"/>
      <c r="E3096" s="176"/>
      <c r="F3096" s="176"/>
      <c r="G3096" s="177"/>
      <c r="H3096" s="177"/>
    </row>
    <row r="3097" spans="1:8" x14ac:dyDescent="0.25">
      <c r="A3097" s="793"/>
      <c r="E3097" s="176"/>
      <c r="F3097" s="176"/>
      <c r="G3097" s="177"/>
      <c r="H3097" s="177"/>
    </row>
    <row r="3098" spans="1:8" x14ac:dyDescent="0.25">
      <c r="A3098" s="793"/>
      <c r="E3098" s="176"/>
      <c r="F3098" s="176"/>
      <c r="G3098" s="177"/>
      <c r="H3098" s="177"/>
    </row>
    <row r="3099" spans="1:8" x14ac:dyDescent="0.25">
      <c r="A3099" s="793"/>
      <c r="E3099" s="176"/>
      <c r="F3099" s="176"/>
      <c r="G3099" s="177"/>
      <c r="H3099" s="177"/>
    </row>
    <row r="3100" spans="1:8" x14ac:dyDescent="0.25">
      <c r="A3100" s="793"/>
      <c r="E3100" s="176"/>
      <c r="F3100" s="176"/>
      <c r="G3100" s="177"/>
      <c r="H3100" s="177"/>
    </row>
    <row r="3101" spans="1:8" x14ac:dyDescent="0.25">
      <c r="A3101" s="793"/>
      <c r="E3101" s="176"/>
      <c r="F3101" s="176"/>
      <c r="G3101" s="177"/>
      <c r="H3101" s="177"/>
    </row>
    <row r="3102" spans="1:8" x14ac:dyDescent="0.25">
      <c r="A3102" s="793"/>
      <c r="E3102" s="176"/>
      <c r="F3102" s="176"/>
      <c r="G3102" s="177"/>
      <c r="H3102" s="177"/>
    </row>
    <row r="3103" spans="1:8" x14ac:dyDescent="0.25">
      <c r="A3103" s="793"/>
      <c r="E3103" s="176"/>
      <c r="F3103" s="176"/>
      <c r="G3103" s="177"/>
      <c r="H3103" s="177"/>
    </row>
    <row r="3104" spans="1:8" x14ac:dyDescent="0.25">
      <c r="A3104" s="793"/>
      <c r="E3104" s="176"/>
      <c r="F3104" s="176"/>
      <c r="G3104" s="177"/>
      <c r="H3104" s="177"/>
    </row>
    <row r="3105" spans="1:8" x14ac:dyDescent="0.25">
      <c r="A3105" s="793"/>
      <c r="E3105" s="176"/>
      <c r="F3105" s="176"/>
      <c r="G3105" s="177"/>
      <c r="H3105" s="177"/>
    </row>
    <row r="3106" spans="1:8" x14ac:dyDescent="0.25">
      <c r="A3106" s="793"/>
      <c r="E3106" s="176"/>
      <c r="F3106" s="176"/>
      <c r="G3106" s="177"/>
      <c r="H3106" s="177"/>
    </row>
    <row r="3107" spans="1:8" x14ac:dyDescent="0.25">
      <c r="A3107" s="793"/>
      <c r="E3107" s="176"/>
      <c r="F3107" s="176"/>
      <c r="G3107" s="177"/>
      <c r="H3107" s="177"/>
    </row>
    <row r="3108" spans="1:8" x14ac:dyDescent="0.25">
      <c r="A3108" s="793"/>
      <c r="E3108" s="176"/>
      <c r="F3108" s="176"/>
      <c r="G3108" s="177"/>
      <c r="H3108" s="177"/>
    </row>
    <row r="3109" spans="1:8" x14ac:dyDescent="0.25">
      <c r="A3109" s="793"/>
      <c r="E3109" s="176"/>
      <c r="F3109" s="176"/>
      <c r="G3109" s="177"/>
      <c r="H3109" s="177"/>
    </row>
    <row r="3110" spans="1:8" x14ac:dyDescent="0.25">
      <c r="A3110" s="793"/>
      <c r="E3110" s="176"/>
      <c r="F3110" s="176"/>
      <c r="G3110" s="177"/>
      <c r="H3110" s="177"/>
    </row>
    <row r="3111" spans="1:8" x14ac:dyDescent="0.25">
      <c r="A3111" s="793"/>
      <c r="E3111" s="176"/>
      <c r="F3111" s="176"/>
      <c r="G3111" s="177"/>
      <c r="H3111" s="177"/>
    </row>
    <row r="3112" spans="1:8" x14ac:dyDescent="0.25">
      <c r="A3112" s="793"/>
      <c r="E3112" s="176"/>
      <c r="F3112" s="176"/>
      <c r="G3112" s="177"/>
      <c r="H3112" s="177"/>
    </row>
    <row r="3113" spans="1:8" x14ac:dyDescent="0.25">
      <c r="A3113" s="793"/>
      <c r="E3113" s="176"/>
      <c r="F3113" s="176"/>
      <c r="G3113" s="177"/>
      <c r="H3113" s="177"/>
    </row>
    <row r="3114" spans="1:8" x14ac:dyDescent="0.25">
      <c r="A3114" s="793"/>
      <c r="E3114" s="176"/>
      <c r="F3114" s="176"/>
      <c r="G3114" s="177"/>
      <c r="H3114" s="177"/>
    </row>
    <row r="3115" spans="1:8" x14ac:dyDescent="0.25">
      <c r="A3115" s="793"/>
      <c r="E3115" s="176"/>
      <c r="F3115" s="176"/>
      <c r="G3115" s="177"/>
      <c r="H3115" s="177"/>
    </row>
    <row r="3116" spans="1:8" x14ac:dyDescent="0.25">
      <c r="A3116" s="793"/>
      <c r="E3116" s="176"/>
      <c r="F3116" s="176"/>
      <c r="G3116" s="177"/>
      <c r="H3116" s="177"/>
    </row>
    <row r="3117" spans="1:8" x14ac:dyDescent="0.25">
      <c r="A3117" s="793"/>
      <c r="E3117" s="176"/>
      <c r="F3117" s="176"/>
      <c r="G3117" s="177"/>
      <c r="H3117" s="177"/>
    </row>
    <row r="3118" spans="1:8" x14ac:dyDescent="0.25">
      <c r="A3118" s="793"/>
      <c r="E3118" s="176"/>
      <c r="F3118" s="176"/>
      <c r="G3118" s="177"/>
      <c r="H3118" s="177"/>
    </row>
    <row r="3119" spans="1:8" x14ac:dyDescent="0.25">
      <c r="A3119" s="793"/>
      <c r="E3119" s="176"/>
      <c r="F3119" s="176"/>
      <c r="G3119" s="177"/>
      <c r="H3119" s="177"/>
    </row>
    <row r="3120" spans="1:8" x14ac:dyDescent="0.25">
      <c r="A3120" s="793"/>
      <c r="E3120" s="176"/>
      <c r="F3120" s="176"/>
      <c r="G3120" s="177"/>
      <c r="H3120" s="177"/>
    </row>
    <row r="3121" spans="1:8" x14ac:dyDescent="0.25">
      <c r="A3121" s="793"/>
      <c r="E3121" s="176"/>
      <c r="F3121" s="176"/>
      <c r="G3121" s="177"/>
      <c r="H3121" s="177"/>
    </row>
    <row r="3122" spans="1:8" x14ac:dyDescent="0.25">
      <c r="A3122" s="793"/>
      <c r="E3122" s="176"/>
      <c r="F3122" s="176"/>
      <c r="G3122" s="177"/>
      <c r="H3122" s="177"/>
    </row>
    <row r="3123" spans="1:8" x14ac:dyDescent="0.25">
      <c r="A3123" s="793"/>
      <c r="E3123" s="176"/>
      <c r="F3123" s="176"/>
      <c r="G3123" s="177"/>
      <c r="H3123" s="177"/>
    </row>
    <row r="3124" spans="1:8" x14ac:dyDescent="0.25">
      <c r="A3124" s="793"/>
      <c r="E3124" s="176"/>
      <c r="F3124" s="176"/>
      <c r="G3124" s="177"/>
      <c r="H3124" s="177"/>
    </row>
    <row r="3125" spans="1:8" x14ac:dyDescent="0.25">
      <c r="A3125" s="793"/>
      <c r="E3125" s="176"/>
      <c r="F3125" s="176"/>
      <c r="G3125" s="177"/>
      <c r="H3125" s="177"/>
    </row>
    <row r="3126" spans="1:8" x14ac:dyDescent="0.25">
      <c r="A3126" s="793"/>
      <c r="E3126" s="176"/>
      <c r="F3126" s="176"/>
      <c r="G3126" s="177"/>
      <c r="H3126" s="177"/>
    </row>
    <row r="3127" spans="1:8" x14ac:dyDescent="0.25">
      <c r="A3127" s="793"/>
      <c r="E3127" s="176"/>
      <c r="F3127" s="176"/>
      <c r="G3127" s="177"/>
      <c r="H3127" s="177"/>
    </row>
    <row r="3128" spans="1:8" x14ac:dyDescent="0.25">
      <c r="A3128" s="793"/>
      <c r="E3128" s="176"/>
      <c r="F3128" s="176"/>
      <c r="G3128" s="177"/>
      <c r="H3128" s="177"/>
    </row>
    <row r="3129" spans="1:8" x14ac:dyDescent="0.25">
      <c r="A3129" s="793"/>
      <c r="E3129" s="176"/>
      <c r="F3129" s="176"/>
      <c r="G3129" s="177"/>
      <c r="H3129" s="177"/>
    </row>
    <row r="3130" spans="1:8" x14ac:dyDescent="0.25">
      <c r="A3130" s="793"/>
      <c r="E3130" s="176"/>
      <c r="F3130" s="176"/>
      <c r="G3130" s="177"/>
      <c r="H3130" s="177"/>
    </row>
    <row r="3131" spans="1:8" x14ac:dyDescent="0.25">
      <c r="A3131" s="793"/>
      <c r="E3131" s="176"/>
      <c r="F3131" s="176"/>
      <c r="G3131" s="177"/>
      <c r="H3131" s="177"/>
    </row>
    <row r="3132" spans="1:8" x14ac:dyDescent="0.25">
      <c r="A3132" s="793"/>
      <c r="E3132" s="176"/>
      <c r="F3132" s="176"/>
      <c r="G3132" s="177"/>
      <c r="H3132" s="177"/>
    </row>
    <row r="3133" spans="1:8" x14ac:dyDescent="0.25">
      <c r="A3133" s="793"/>
      <c r="E3133" s="176"/>
      <c r="F3133" s="176"/>
      <c r="G3133" s="177"/>
      <c r="H3133" s="177"/>
    </row>
    <row r="3134" spans="1:8" x14ac:dyDescent="0.25">
      <c r="A3134" s="793"/>
      <c r="E3134" s="176"/>
      <c r="F3134" s="176"/>
      <c r="G3134" s="177"/>
      <c r="H3134" s="177"/>
    </row>
    <row r="3135" spans="1:8" x14ac:dyDescent="0.25">
      <c r="A3135" s="793"/>
      <c r="E3135" s="176"/>
      <c r="F3135" s="176"/>
      <c r="G3135" s="177"/>
      <c r="H3135" s="177"/>
    </row>
    <row r="3136" spans="1:8" x14ac:dyDescent="0.25">
      <c r="A3136" s="793"/>
      <c r="E3136" s="176"/>
      <c r="F3136" s="176"/>
      <c r="G3136" s="177"/>
      <c r="H3136" s="177"/>
    </row>
    <row r="3137" spans="1:8" x14ac:dyDescent="0.25">
      <c r="A3137" s="793"/>
      <c r="E3137" s="176"/>
      <c r="F3137" s="176"/>
      <c r="G3137" s="177"/>
      <c r="H3137" s="177"/>
    </row>
    <row r="3138" spans="1:8" x14ac:dyDescent="0.25">
      <c r="A3138" s="793"/>
      <c r="E3138" s="176"/>
      <c r="F3138" s="176"/>
      <c r="G3138" s="177"/>
      <c r="H3138" s="177"/>
    </row>
    <row r="3139" spans="1:8" x14ac:dyDescent="0.25">
      <c r="A3139" s="793"/>
      <c r="E3139" s="176"/>
      <c r="F3139" s="176"/>
      <c r="G3139" s="177"/>
      <c r="H3139" s="177"/>
    </row>
    <row r="3140" spans="1:8" x14ac:dyDescent="0.25">
      <c r="A3140" s="793"/>
      <c r="E3140" s="176"/>
      <c r="F3140" s="176"/>
      <c r="G3140" s="177"/>
      <c r="H3140" s="177"/>
    </row>
    <row r="3141" spans="1:8" x14ac:dyDescent="0.25">
      <c r="A3141" s="793"/>
      <c r="E3141" s="176"/>
      <c r="F3141" s="176"/>
      <c r="G3141" s="177"/>
      <c r="H3141" s="177"/>
    </row>
    <row r="3142" spans="1:8" x14ac:dyDescent="0.25">
      <c r="A3142" s="793"/>
      <c r="E3142" s="176"/>
      <c r="F3142" s="176"/>
      <c r="G3142" s="177"/>
      <c r="H3142" s="177"/>
    </row>
    <row r="3143" spans="1:8" x14ac:dyDescent="0.25">
      <c r="A3143" s="793"/>
      <c r="E3143" s="176"/>
      <c r="F3143" s="176"/>
      <c r="G3143" s="177"/>
      <c r="H3143" s="177"/>
    </row>
    <row r="3144" spans="1:8" x14ac:dyDescent="0.25">
      <c r="A3144" s="793"/>
      <c r="E3144" s="176"/>
      <c r="F3144" s="176"/>
      <c r="G3144" s="177"/>
      <c r="H3144" s="177"/>
    </row>
    <row r="3145" spans="1:8" x14ac:dyDescent="0.25">
      <c r="A3145" s="793"/>
      <c r="E3145" s="176"/>
      <c r="F3145" s="176"/>
      <c r="G3145" s="177"/>
      <c r="H3145" s="177"/>
    </row>
    <row r="3146" spans="1:8" x14ac:dyDescent="0.25">
      <c r="A3146" s="793"/>
      <c r="E3146" s="176"/>
      <c r="F3146" s="176"/>
      <c r="G3146" s="177"/>
      <c r="H3146" s="177"/>
    </row>
    <row r="3147" spans="1:8" x14ac:dyDescent="0.25">
      <c r="A3147" s="793"/>
      <c r="E3147" s="176"/>
      <c r="F3147" s="176"/>
      <c r="G3147" s="177"/>
      <c r="H3147" s="177"/>
    </row>
    <row r="3148" spans="1:8" x14ac:dyDescent="0.25">
      <c r="A3148" s="793"/>
      <c r="E3148" s="176"/>
      <c r="F3148" s="176"/>
      <c r="G3148" s="177"/>
      <c r="H3148" s="177"/>
    </row>
    <row r="3149" spans="1:8" x14ac:dyDescent="0.25">
      <c r="A3149" s="793"/>
      <c r="E3149" s="176"/>
      <c r="F3149" s="176"/>
      <c r="G3149" s="177"/>
      <c r="H3149" s="177"/>
    </row>
    <row r="3150" spans="1:8" x14ac:dyDescent="0.25">
      <c r="A3150" s="793"/>
      <c r="E3150" s="176"/>
      <c r="F3150" s="176"/>
      <c r="G3150" s="177"/>
      <c r="H3150" s="177"/>
    </row>
    <row r="3151" spans="1:8" x14ac:dyDescent="0.25">
      <c r="A3151" s="793"/>
      <c r="E3151" s="176"/>
      <c r="F3151" s="176"/>
      <c r="G3151" s="177"/>
      <c r="H3151" s="177"/>
    </row>
    <row r="3152" spans="1:8" x14ac:dyDescent="0.25">
      <c r="A3152" s="793"/>
      <c r="E3152" s="176"/>
      <c r="F3152" s="176"/>
      <c r="G3152" s="177"/>
      <c r="H3152" s="177"/>
    </row>
    <row r="3153" spans="1:8" x14ac:dyDescent="0.25">
      <c r="A3153" s="793"/>
      <c r="E3153" s="176"/>
      <c r="F3153" s="176"/>
      <c r="G3153" s="177"/>
      <c r="H3153" s="177"/>
    </row>
    <row r="3154" spans="1:8" x14ac:dyDescent="0.25">
      <c r="A3154" s="793"/>
      <c r="E3154" s="176"/>
      <c r="F3154" s="176"/>
      <c r="G3154" s="177"/>
      <c r="H3154" s="177"/>
    </row>
    <row r="3155" spans="1:8" x14ac:dyDescent="0.25">
      <c r="A3155" s="793"/>
      <c r="E3155" s="176"/>
      <c r="F3155" s="176"/>
      <c r="G3155" s="177"/>
      <c r="H3155" s="177"/>
    </row>
    <row r="3156" spans="1:8" x14ac:dyDescent="0.25">
      <c r="A3156" s="793"/>
      <c r="E3156" s="176"/>
      <c r="F3156" s="176"/>
      <c r="G3156" s="177"/>
      <c r="H3156" s="177"/>
    </row>
    <row r="3157" spans="1:8" x14ac:dyDescent="0.25">
      <c r="A3157" s="793"/>
      <c r="E3157" s="176"/>
      <c r="F3157" s="176"/>
      <c r="G3157" s="177"/>
      <c r="H3157" s="177"/>
    </row>
    <row r="3158" spans="1:8" x14ac:dyDescent="0.25">
      <c r="A3158" s="793"/>
      <c r="E3158" s="176"/>
      <c r="F3158" s="176"/>
      <c r="G3158" s="177"/>
      <c r="H3158" s="177"/>
    </row>
    <row r="3159" spans="1:8" x14ac:dyDescent="0.25">
      <c r="A3159" s="793"/>
      <c r="E3159" s="176"/>
      <c r="F3159" s="176"/>
      <c r="G3159" s="177"/>
      <c r="H3159" s="177"/>
    </row>
    <row r="3160" spans="1:8" x14ac:dyDescent="0.25">
      <c r="A3160" s="793"/>
      <c r="E3160" s="176"/>
      <c r="F3160" s="176"/>
      <c r="G3160" s="177"/>
      <c r="H3160" s="177"/>
    </row>
    <row r="3161" spans="1:8" x14ac:dyDescent="0.25">
      <c r="A3161" s="793"/>
      <c r="E3161" s="176"/>
      <c r="F3161" s="176"/>
      <c r="G3161" s="177"/>
      <c r="H3161" s="177"/>
    </row>
    <row r="3162" spans="1:8" x14ac:dyDescent="0.25">
      <c r="A3162" s="793"/>
      <c r="E3162" s="176"/>
      <c r="F3162" s="176"/>
      <c r="G3162" s="177"/>
      <c r="H3162" s="177"/>
    </row>
    <row r="3163" spans="1:8" x14ac:dyDescent="0.25">
      <c r="A3163" s="793"/>
      <c r="E3163" s="176"/>
      <c r="F3163" s="176"/>
      <c r="G3163" s="177"/>
      <c r="H3163" s="177"/>
    </row>
    <row r="3164" spans="1:8" x14ac:dyDescent="0.25">
      <c r="A3164" s="793"/>
      <c r="E3164" s="176"/>
      <c r="F3164" s="176"/>
      <c r="G3164" s="177"/>
      <c r="H3164" s="177"/>
    </row>
    <row r="3165" spans="1:8" x14ac:dyDescent="0.25">
      <c r="A3165" s="793"/>
      <c r="E3165" s="176"/>
      <c r="F3165" s="176"/>
      <c r="G3165" s="177"/>
      <c r="H3165" s="177"/>
    </row>
    <row r="3166" spans="1:8" x14ac:dyDescent="0.25">
      <c r="A3166" s="793"/>
      <c r="E3166" s="176"/>
      <c r="F3166" s="176"/>
      <c r="G3166" s="177"/>
      <c r="H3166" s="177"/>
    </row>
    <row r="3167" spans="1:8" x14ac:dyDescent="0.25">
      <c r="A3167" s="793"/>
      <c r="E3167" s="176"/>
      <c r="F3167" s="176"/>
      <c r="G3167" s="177"/>
      <c r="H3167" s="177"/>
    </row>
    <row r="3168" spans="1:8" x14ac:dyDescent="0.25">
      <c r="A3168" s="793"/>
      <c r="E3168" s="176"/>
      <c r="F3168" s="176"/>
      <c r="G3168" s="177"/>
      <c r="H3168" s="177"/>
    </row>
    <row r="3169" spans="1:8" x14ac:dyDescent="0.25">
      <c r="A3169" s="793"/>
      <c r="E3169" s="176"/>
      <c r="F3169" s="176"/>
      <c r="G3169" s="177"/>
      <c r="H3169" s="177"/>
    </row>
    <row r="3170" spans="1:8" x14ac:dyDescent="0.25">
      <c r="A3170" s="793"/>
      <c r="E3170" s="176"/>
      <c r="F3170" s="176"/>
      <c r="G3170" s="177"/>
      <c r="H3170" s="177"/>
    </row>
    <row r="3171" spans="1:8" x14ac:dyDescent="0.25">
      <c r="A3171" s="793"/>
      <c r="E3171" s="176"/>
      <c r="F3171" s="176"/>
      <c r="G3171" s="177"/>
      <c r="H3171" s="177"/>
    </row>
    <row r="3172" spans="1:8" x14ac:dyDescent="0.25">
      <c r="A3172" s="793"/>
      <c r="E3172" s="176"/>
      <c r="F3172" s="176"/>
      <c r="G3172" s="177"/>
      <c r="H3172" s="177"/>
    </row>
    <row r="3173" spans="1:8" x14ac:dyDescent="0.25">
      <c r="A3173" s="793"/>
      <c r="E3173" s="176"/>
      <c r="F3173" s="176"/>
      <c r="G3173" s="177"/>
      <c r="H3173" s="177"/>
    </row>
    <row r="3174" spans="1:8" x14ac:dyDescent="0.25">
      <c r="A3174" s="793"/>
      <c r="E3174" s="176"/>
      <c r="F3174" s="176"/>
      <c r="G3174" s="177"/>
      <c r="H3174" s="177"/>
    </row>
    <row r="3175" spans="1:8" x14ac:dyDescent="0.25">
      <c r="A3175" s="793"/>
      <c r="E3175" s="176"/>
      <c r="F3175" s="176"/>
      <c r="G3175" s="177"/>
      <c r="H3175" s="177"/>
    </row>
    <row r="3176" spans="1:8" x14ac:dyDescent="0.25">
      <c r="A3176" s="793"/>
      <c r="E3176" s="176"/>
      <c r="F3176" s="176"/>
      <c r="G3176" s="177"/>
      <c r="H3176" s="177"/>
    </row>
    <row r="3177" spans="1:8" x14ac:dyDescent="0.25">
      <c r="A3177" s="793"/>
      <c r="E3177" s="176"/>
      <c r="F3177" s="176"/>
      <c r="G3177" s="177"/>
      <c r="H3177" s="177"/>
    </row>
    <row r="3178" spans="1:8" x14ac:dyDescent="0.25">
      <c r="A3178" s="793"/>
      <c r="E3178" s="176"/>
      <c r="F3178" s="176"/>
      <c r="G3178" s="177"/>
      <c r="H3178" s="177"/>
    </row>
    <row r="3179" spans="1:8" x14ac:dyDescent="0.25">
      <c r="A3179" s="793"/>
      <c r="E3179" s="176"/>
      <c r="F3179" s="176"/>
      <c r="G3179" s="177"/>
      <c r="H3179" s="177"/>
    </row>
    <row r="3180" spans="1:8" x14ac:dyDescent="0.25">
      <c r="A3180" s="793"/>
      <c r="E3180" s="176"/>
      <c r="F3180" s="176"/>
      <c r="G3180" s="177"/>
      <c r="H3180" s="177"/>
    </row>
    <row r="3181" spans="1:8" x14ac:dyDescent="0.25">
      <c r="A3181" s="793"/>
      <c r="E3181" s="176"/>
      <c r="F3181" s="176"/>
      <c r="G3181" s="177"/>
      <c r="H3181" s="177"/>
    </row>
    <row r="3182" spans="1:8" x14ac:dyDescent="0.25">
      <c r="A3182" s="793"/>
      <c r="E3182" s="176"/>
      <c r="F3182" s="176"/>
      <c r="G3182" s="177"/>
      <c r="H3182" s="177"/>
    </row>
    <row r="3183" spans="1:8" x14ac:dyDescent="0.25">
      <c r="A3183" s="793"/>
      <c r="E3183" s="176"/>
      <c r="F3183" s="176"/>
      <c r="G3183" s="177"/>
      <c r="H3183" s="177"/>
    </row>
    <row r="3184" spans="1:8" x14ac:dyDescent="0.25">
      <c r="A3184" s="793"/>
      <c r="E3184" s="176"/>
      <c r="F3184" s="176"/>
      <c r="G3184" s="177"/>
      <c r="H3184" s="177"/>
    </row>
    <row r="3185" spans="1:8" x14ac:dyDescent="0.25">
      <c r="A3185" s="793"/>
      <c r="E3185" s="176"/>
      <c r="F3185" s="176"/>
      <c r="G3185" s="177"/>
      <c r="H3185" s="177"/>
    </row>
    <row r="3186" spans="1:8" x14ac:dyDescent="0.25">
      <c r="A3186" s="793"/>
      <c r="E3186" s="176"/>
      <c r="F3186" s="176"/>
      <c r="G3186" s="177"/>
      <c r="H3186" s="177"/>
    </row>
    <row r="3187" spans="1:8" x14ac:dyDescent="0.25">
      <c r="A3187" s="793"/>
      <c r="E3187" s="176"/>
      <c r="F3187" s="176"/>
      <c r="G3187" s="177"/>
      <c r="H3187" s="177"/>
    </row>
    <row r="3188" spans="1:8" x14ac:dyDescent="0.25">
      <c r="A3188" s="793"/>
      <c r="E3188" s="176"/>
      <c r="F3188" s="176"/>
      <c r="G3188" s="177"/>
      <c r="H3188" s="177"/>
    </row>
    <row r="3189" spans="1:8" x14ac:dyDescent="0.25">
      <c r="A3189" s="793"/>
      <c r="E3189" s="176"/>
      <c r="F3189" s="176"/>
      <c r="G3189" s="177"/>
      <c r="H3189" s="177"/>
    </row>
    <row r="3190" spans="1:8" x14ac:dyDescent="0.25">
      <c r="A3190" s="793"/>
      <c r="E3190" s="176"/>
      <c r="F3190" s="176"/>
      <c r="G3190" s="177"/>
      <c r="H3190" s="177"/>
    </row>
    <row r="3191" spans="1:8" x14ac:dyDescent="0.25">
      <c r="A3191" s="793"/>
      <c r="E3191" s="176"/>
      <c r="F3191" s="176"/>
      <c r="G3191" s="177"/>
      <c r="H3191" s="177"/>
    </row>
    <row r="3192" spans="1:8" x14ac:dyDescent="0.25">
      <c r="A3192" s="793"/>
      <c r="E3192" s="176"/>
      <c r="F3192" s="176"/>
      <c r="G3192" s="177"/>
      <c r="H3192" s="177"/>
    </row>
    <row r="3193" spans="1:8" x14ac:dyDescent="0.25">
      <c r="A3193" s="793"/>
      <c r="E3193" s="176"/>
      <c r="F3193" s="176"/>
      <c r="G3193" s="177"/>
      <c r="H3193" s="177"/>
    </row>
    <row r="3194" spans="1:8" x14ac:dyDescent="0.25">
      <c r="A3194" s="793"/>
      <c r="E3194" s="176"/>
      <c r="F3194" s="176"/>
      <c r="G3194" s="177"/>
      <c r="H3194" s="177"/>
    </row>
    <row r="3195" spans="1:8" x14ac:dyDescent="0.25">
      <c r="A3195" s="793"/>
      <c r="E3195" s="176"/>
      <c r="F3195" s="176"/>
      <c r="G3195" s="177"/>
      <c r="H3195" s="177"/>
    </row>
    <row r="3196" spans="1:8" x14ac:dyDescent="0.25">
      <c r="A3196" s="793"/>
      <c r="E3196" s="176"/>
      <c r="F3196" s="176"/>
      <c r="G3196" s="177"/>
      <c r="H3196" s="177"/>
    </row>
    <row r="3197" spans="1:8" x14ac:dyDescent="0.25">
      <c r="A3197" s="793"/>
      <c r="E3197" s="176"/>
      <c r="F3197" s="176"/>
      <c r="G3197" s="177"/>
      <c r="H3197" s="177"/>
    </row>
    <row r="3198" spans="1:8" x14ac:dyDescent="0.25">
      <c r="A3198" s="793"/>
      <c r="E3198" s="176"/>
      <c r="F3198" s="176"/>
      <c r="G3198" s="177"/>
      <c r="H3198" s="177"/>
    </row>
    <row r="3199" spans="1:8" x14ac:dyDescent="0.25">
      <c r="A3199" s="793"/>
      <c r="E3199" s="176"/>
      <c r="F3199" s="176"/>
      <c r="G3199" s="177"/>
      <c r="H3199" s="177"/>
    </row>
    <row r="3200" spans="1:8" x14ac:dyDescent="0.25">
      <c r="A3200" s="793"/>
      <c r="E3200" s="176"/>
      <c r="F3200" s="176"/>
      <c r="G3200" s="177"/>
      <c r="H3200" s="177"/>
    </row>
    <row r="3201" spans="1:8" x14ac:dyDescent="0.25">
      <c r="A3201" s="793"/>
      <c r="E3201" s="176"/>
      <c r="F3201" s="176"/>
      <c r="G3201" s="177"/>
      <c r="H3201" s="177"/>
    </row>
    <row r="3202" spans="1:8" x14ac:dyDescent="0.25">
      <c r="A3202" s="793"/>
      <c r="E3202" s="176"/>
      <c r="F3202" s="176"/>
      <c r="G3202" s="177"/>
      <c r="H3202" s="177"/>
    </row>
    <row r="3203" spans="1:8" x14ac:dyDescent="0.25">
      <c r="A3203" s="793"/>
      <c r="E3203" s="176"/>
      <c r="F3203" s="176"/>
      <c r="G3203" s="177"/>
      <c r="H3203" s="177"/>
    </row>
    <row r="3204" spans="1:8" x14ac:dyDescent="0.25">
      <c r="A3204" s="793"/>
      <c r="E3204" s="176"/>
      <c r="F3204" s="176"/>
      <c r="G3204" s="177"/>
      <c r="H3204" s="177"/>
    </row>
    <row r="3205" spans="1:8" x14ac:dyDescent="0.25">
      <c r="A3205" s="793"/>
      <c r="E3205" s="176"/>
      <c r="F3205" s="176"/>
      <c r="G3205" s="177"/>
      <c r="H3205" s="177"/>
    </row>
    <row r="3206" spans="1:8" x14ac:dyDescent="0.25">
      <c r="A3206" s="793"/>
      <c r="E3206" s="176"/>
      <c r="F3206" s="176"/>
      <c r="G3206" s="177"/>
      <c r="H3206" s="177"/>
    </row>
    <row r="3207" spans="1:8" x14ac:dyDescent="0.25">
      <c r="A3207" s="793"/>
      <c r="E3207" s="176"/>
      <c r="F3207" s="176"/>
      <c r="G3207" s="177"/>
      <c r="H3207" s="177"/>
    </row>
    <row r="3208" spans="1:8" x14ac:dyDescent="0.25">
      <c r="A3208" s="793"/>
      <c r="E3208" s="176"/>
      <c r="F3208" s="176"/>
      <c r="G3208" s="177"/>
      <c r="H3208" s="177"/>
    </row>
    <row r="3209" spans="1:8" x14ac:dyDescent="0.25">
      <c r="A3209" s="793"/>
      <c r="E3209" s="176"/>
      <c r="F3209" s="176"/>
      <c r="G3209" s="177"/>
      <c r="H3209" s="177"/>
    </row>
    <row r="3210" spans="1:8" x14ac:dyDescent="0.25">
      <c r="A3210" s="793"/>
      <c r="E3210" s="176"/>
      <c r="F3210" s="176"/>
      <c r="G3210" s="177"/>
      <c r="H3210" s="177"/>
    </row>
    <row r="3211" spans="1:8" x14ac:dyDescent="0.25">
      <c r="A3211" s="793"/>
      <c r="E3211" s="176"/>
      <c r="F3211" s="176"/>
      <c r="G3211" s="177"/>
      <c r="H3211" s="177"/>
    </row>
    <row r="3212" spans="1:8" x14ac:dyDescent="0.25">
      <c r="A3212" s="793"/>
      <c r="E3212" s="176"/>
      <c r="F3212" s="176"/>
      <c r="G3212" s="177"/>
      <c r="H3212" s="177"/>
    </row>
    <row r="3213" spans="1:8" x14ac:dyDescent="0.25">
      <c r="A3213" s="793"/>
      <c r="E3213" s="176"/>
      <c r="F3213" s="176"/>
      <c r="G3213" s="177"/>
      <c r="H3213" s="177"/>
    </row>
    <row r="3214" spans="1:8" x14ac:dyDescent="0.25">
      <c r="A3214" s="793"/>
      <c r="E3214" s="176"/>
      <c r="F3214" s="176"/>
      <c r="G3214" s="177"/>
      <c r="H3214" s="177"/>
    </row>
    <row r="3215" spans="1:8" x14ac:dyDescent="0.25">
      <c r="A3215" s="793"/>
      <c r="E3215" s="176"/>
      <c r="F3215" s="176"/>
      <c r="G3215" s="177"/>
      <c r="H3215" s="177"/>
    </row>
    <row r="3216" spans="1:8" x14ac:dyDescent="0.25">
      <c r="A3216" s="793"/>
      <c r="E3216" s="176"/>
      <c r="F3216" s="176"/>
      <c r="G3216" s="177"/>
      <c r="H3216" s="177"/>
    </row>
    <row r="3217" spans="1:8" x14ac:dyDescent="0.25">
      <c r="A3217" s="793"/>
      <c r="E3217" s="176"/>
      <c r="F3217" s="176"/>
      <c r="G3217" s="177"/>
      <c r="H3217" s="177"/>
    </row>
    <row r="3218" spans="1:8" x14ac:dyDescent="0.25">
      <c r="A3218" s="793"/>
      <c r="E3218" s="176"/>
      <c r="F3218" s="176"/>
      <c r="G3218" s="177"/>
      <c r="H3218" s="177"/>
    </row>
    <row r="3219" spans="1:8" x14ac:dyDescent="0.25">
      <c r="A3219" s="793"/>
      <c r="E3219" s="176"/>
      <c r="F3219" s="176"/>
      <c r="G3219" s="177"/>
      <c r="H3219" s="177"/>
    </row>
    <row r="3220" spans="1:8" x14ac:dyDescent="0.25">
      <c r="A3220" s="793"/>
      <c r="E3220" s="176"/>
      <c r="F3220" s="176"/>
      <c r="G3220" s="177"/>
      <c r="H3220" s="177"/>
    </row>
    <row r="3221" spans="1:8" x14ac:dyDescent="0.25">
      <c r="A3221" s="793"/>
      <c r="E3221" s="176"/>
      <c r="F3221" s="176"/>
      <c r="G3221" s="177"/>
      <c r="H3221" s="177"/>
    </row>
    <row r="3222" spans="1:8" x14ac:dyDescent="0.25">
      <c r="A3222" s="793"/>
      <c r="E3222" s="176"/>
      <c r="F3222" s="176"/>
      <c r="G3222" s="177"/>
      <c r="H3222" s="177"/>
    </row>
    <row r="3223" spans="1:8" x14ac:dyDescent="0.25">
      <c r="A3223" s="793"/>
      <c r="E3223" s="176"/>
      <c r="F3223" s="176"/>
      <c r="G3223" s="177"/>
      <c r="H3223" s="177"/>
    </row>
    <row r="3224" spans="1:8" x14ac:dyDescent="0.25">
      <c r="A3224" s="793"/>
      <c r="E3224" s="176"/>
      <c r="F3224" s="176"/>
      <c r="G3224" s="177"/>
      <c r="H3224" s="177"/>
    </row>
    <row r="3225" spans="1:8" x14ac:dyDescent="0.25">
      <c r="A3225" s="793"/>
      <c r="E3225" s="176"/>
      <c r="F3225" s="176"/>
      <c r="G3225" s="177"/>
      <c r="H3225" s="177"/>
    </row>
    <row r="3226" spans="1:8" x14ac:dyDescent="0.25">
      <c r="A3226" s="793"/>
      <c r="E3226" s="176"/>
      <c r="F3226" s="176"/>
      <c r="G3226" s="177"/>
      <c r="H3226" s="177"/>
    </row>
    <row r="3227" spans="1:8" x14ac:dyDescent="0.25">
      <c r="A3227" s="793"/>
      <c r="E3227" s="176"/>
      <c r="F3227" s="176"/>
      <c r="G3227" s="177"/>
      <c r="H3227" s="177"/>
    </row>
    <row r="3228" spans="1:8" x14ac:dyDescent="0.25">
      <c r="A3228" s="793"/>
      <c r="E3228" s="176"/>
      <c r="F3228" s="176"/>
      <c r="G3228" s="177"/>
      <c r="H3228" s="177"/>
    </row>
    <row r="3229" spans="1:8" x14ac:dyDescent="0.25">
      <c r="A3229" s="793"/>
      <c r="E3229" s="176"/>
      <c r="F3229" s="176"/>
      <c r="G3229" s="177"/>
      <c r="H3229" s="177"/>
    </row>
    <row r="3230" spans="1:8" x14ac:dyDescent="0.25">
      <c r="A3230" s="793"/>
      <c r="E3230" s="176"/>
      <c r="F3230" s="176"/>
      <c r="G3230" s="177"/>
      <c r="H3230" s="177"/>
    </row>
    <row r="3231" spans="1:8" x14ac:dyDescent="0.25">
      <c r="A3231" s="793"/>
      <c r="E3231" s="176"/>
      <c r="F3231" s="176"/>
      <c r="G3231" s="177"/>
      <c r="H3231" s="177"/>
    </row>
    <row r="3232" spans="1:8" x14ac:dyDescent="0.25">
      <c r="A3232" s="793"/>
      <c r="E3232" s="176"/>
      <c r="F3232" s="176"/>
      <c r="G3232" s="177"/>
      <c r="H3232" s="177"/>
    </row>
    <row r="3233" spans="1:8" x14ac:dyDescent="0.25">
      <c r="A3233" s="793"/>
      <c r="E3233" s="176"/>
      <c r="F3233" s="176"/>
      <c r="G3233" s="177"/>
      <c r="H3233" s="177"/>
    </row>
    <row r="3234" spans="1:8" x14ac:dyDescent="0.25">
      <c r="A3234" s="793"/>
      <c r="E3234" s="176"/>
      <c r="F3234" s="176"/>
      <c r="G3234" s="177"/>
      <c r="H3234" s="177"/>
    </row>
    <row r="3235" spans="1:8" x14ac:dyDescent="0.25">
      <c r="A3235" s="793"/>
      <c r="E3235" s="176"/>
      <c r="F3235" s="176"/>
      <c r="G3235" s="177"/>
      <c r="H3235" s="177"/>
    </row>
    <row r="3236" spans="1:8" x14ac:dyDescent="0.25">
      <c r="A3236" s="793"/>
      <c r="E3236" s="176"/>
      <c r="F3236" s="176"/>
      <c r="G3236" s="177"/>
      <c r="H3236" s="177"/>
    </row>
    <row r="3237" spans="1:8" x14ac:dyDescent="0.25">
      <c r="A3237" s="793"/>
      <c r="E3237" s="176"/>
      <c r="F3237" s="176"/>
      <c r="G3237" s="177"/>
      <c r="H3237" s="177"/>
    </row>
    <row r="3238" spans="1:8" x14ac:dyDescent="0.25">
      <c r="A3238" s="793"/>
      <c r="E3238" s="176"/>
      <c r="F3238" s="176"/>
      <c r="G3238" s="177"/>
      <c r="H3238" s="177"/>
    </row>
    <row r="3239" spans="1:8" x14ac:dyDescent="0.25">
      <c r="A3239" s="793"/>
      <c r="E3239" s="176"/>
      <c r="F3239" s="176"/>
      <c r="G3239" s="177"/>
      <c r="H3239" s="177"/>
    </row>
    <row r="3240" spans="1:8" x14ac:dyDescent="0.25">
      <c r="A3240" s="793"/>
      <c r="E3240" s="176"/>
      <c r="F3240" s="176"/>
      <c r="G3240" s="177"/>
      <c r="H3240" s="177"/>
    </row>
    <row r="3241" spans="1:8" x14ac:dyDescent="0.25">
      <c r="A3241" s="793"/>
      <c r="E3241" s="176"/>
      <c r="F3241" s="176"/>
      <c r="G3241" s="177"/>
      <c r="H3241" s="177"/>
    </row>
    <row r="3242" spans="1:8" x14ac:dyDescent="0.25">
      <c r="A3242" s="793"/>
      <c r="E3242" s="176"/>
      <c r="F3242" s="176"/>
      <c r="G3242" s="177"/>
      <c r="H3242" s="177"/>
    </row>
    <row r="3243" spans="1:8" x14ac:dyDescent="0.25">
      <c r="A3243" s="793"/>
      <c r="E3243" s="176"/>
      <c r="F3243" s="176"/>
      <c r="G3243" s="177"/>
      <c r="H3243" s="177"/>
    </row>
    <row r="3244" spans="1:8" x14ac:dyDescent="0.25">
      <c r="A3244" s="793"/>
      <c r="E3244" s="176"/>
      <c r="F3244" s="176"/>
      <c r="G3244" s="177"/>
      <c r="H3244" s="177"/>
    </row>
    <row r="3245" spans="1:8" x14ac:dyDescent="0.25">
      <c r="A3245" s="793"/>
      <c r="E3245" s="176"/>
      <c r="F3245" s="176"/>
      <c r="G3245" s="177"/>
      <c r="H3245" s="177"/>
    </row>
    <row r="3246" spans="1:8" x14ac:dyDescent="0.25">
      <c r="A3246" s="793"/>
      <c r="E3246" s="176"/>
      <c r="F3246" s="176"/>
      <c r="G3246" s="177"/>
      <c r="H3246" s="177"/>
    </row>
    <row r="3247" spans="1:8" x14ac:dyDescent="0.25">
      <c r="A3247" s="793"/>
      <c r="E3247" s="176"/>
      <c r="F3247" s="176"/>
      <c r="G3247" s="177"/>
      <c r="H3247" s="177"/>
    </row>
    <row r="3248" spans="1:8" x14ac:dyDescent="0.25">
      <c r="A3248" s="793"/>
      <c r="E3248" s="176"/>
      <c r="F3248" s="176"/>
      <c r="G3248" s="177"/>
      <c r="H3248" s="177"/>
    </row>
    <row r="3249" spans="1:8" x14ac:dyDescent="0.25">
      <c r="A3249" s="793"/>
      <c r="E3249" s="176"/>
      <c r="F3249" s="176"/>
      <c r="G3249" s="177"/>
      <c r="H3249" s="177"/>
    </row>
    <row r="3250" spans="1:8" x14ac:dyDescent="0.25">
      <c r="A3250" s="793"/>
      <c r="E3250" s="176"/>
      <c r="F3250" s="176"/>
      <c r="G3250" s="177"/>
      <c r="H3250" s="177"/>
    </row>
    <row r="3251" spans="1:8" x14ac:dyDescent="0.25">
      <c r="A3251" s="793"/>
      <c r="E3251" s="176"/>
      <c r="F3251" s="176"/>
      <c r="G3251" s="177"/>
      <c r="H3251" s="177"/>
    </row>
    <row r="3252" spans="1:8" x14ac:dyDescent="0.25">
      <c r="A3252" s="793"/>
      <c r="E3252" s="176"/>
      <c r="F3252" s="176"/>
      <c r="G3252" s="177"/>
      <c r="H3252" s="177"/>
    </row>
    <row r="3253" spans="1:8" x14ac:dyDescent="0.25">
      <c r="A3253" s="793"/>
      <c r="E3253" s="176"/>
      <c r="F3253" s="176"/>
      <c r="G3253" s="177"/>
      <c r="H3253" s="177"/>
    </row>
    <row r="3254" spans="1:8" x14ac:dyDescent="0.25">
      <c r="A3254" s="793"/>
      <c r="E3254" s="176"/>
      <c r="F3254" s="176"/>
      <c r="G3254" s="177"/>
      <c r="H3254" s="177"/>
    </row>
    <row r="3255" spans="1:8" x14ac:dyDescent="0.25">
      <c r="A3255" s="793"/>
      <c r="E3255" s="176"/>
      <c r="F3255" s="176"/>
      <c r="G3255" s="177"/>
      <c r="H3255" s="177"/>
    </row>
    <row r="3256" spans="1:8" x14ac:dyDescent="0.25">
      <c r="A3256" s="793"/>
      <c r="E3256" s="176"/>
      <c r="F3256" s="176"/>
      <c r="G3256" s="177"/>
      <c r="H3256" s="177"/>
    </row>
    <row r="3257" spans="1:8" x14ac:dyDescent="0.25">
      <c r="A3257" s="793"/>
      <c r="E3257" s="176"/>
      <c r="F3257" s="176"/>
      <c r="G3257" s="177"/>
      <c r="H3257" s="177"/>
    </row>
    <row r="3258" spans="1:8" x14ac:dyDescent="0.25">
      <c r="A3258" s="793"/>
      <c r="E3258" s="176"/>
      <c r="F3258" s="176"/>
      <c r="G3258" s="177"/>
      <c r="H3258" s="177"/>
    </row>
    <row r="3259" spans="1:8" x14ac:dyDescent="0.25">
      <c r="A3259" s="793"/>
      <c r="E3259" s="176"/>
      <c r="F3259" s="176"/>
      <c r="G3259" s="177"/>
      <c r="H3259" s="177"/>
    </row>
    <row r="3260" spans="1:8" x14ac:dyDescent="0.25">
      <c r="A3260" s="793"/>
      <c r="E3260" s="176"/>
      <c r="F3260" s="176"/>
      <c r="G3260" s="177"/>
      <c r="H3260" s="177"/>
    </row>
    <row r="3261" spans="1:8" x14ac:dyDescent="0.25">
      <c r="A3261" s="793"/>
      <c r="E3261" s="176"/>
      <c r="F3261" s="176"/>
      <c r="G3261" s="177"/>
      <c r="H3261" s="177"/>
    </row>
    <row r="3262" spans="1:8" x14ac:dyDescent="0.25">
      <c r="A3262" s="793"/>
      <c r="E3262" s="176"/>
      <c r="F3262" s="176"/>
      <c r="G3262" s="177"/>
      <c r="H3262" s="177"/>
    </row>
    <row r="3263" spans="1:8" x14ac:dyDescent="0.25">
      <c r="A3263" s="793"/>
      <c r="E3263" s="176"/>
      <c r="F3263" s="176"/>
      <c r="G3263" s="177"/>
      <c r="H3263" s="177"/>
    </row>
    <row r="3264" spans="1:8" x14ac:dyDescent="0.25">
      <c r="A3264" s="793"/>
      <c r="E3264" s="176"/>
      <c r="F3264" s="176"/>
      <c r="G3264" s="177"/>
      <c r="H3264" s="177"/>
    </row>
    <row r="3265" spans="1:8" x14ac:dyDescent="0.25">
      <c r="A3265" s="793"/>
      <c r="E3265" s="176"/>
      <c r="F3265" s="176"/>
      <c r="G3265" s="177"/>
      <c r="H3265" s="177"/>
    </row>
    <row r="3266" spans="1:8" x14ac:dyDescent="0.25">
      <c r="A3266" s="793"/>
      <c r="E3266" s="176"/>
      <c r="F3266" s="176"/>
      <c r="G3266" s="177"/>
      <c r="H3266" s="177"/>
    </row>
    <row r="3267" spans="1:8" x14ac:dyDescent="0.25">
      <c r="A3267" s="793"/>
      <c r="E3267" s="176"/>
      <c r="F3267" s="176"/>
      <c r="G3267" s="177"/>
      <c r="H3267" s="177"/>
    </row>
    <row r="3268" spans="1:8" x14ac:dyDescent="0.25">
      <c r="A3268" s="793"/>
      <c r="E3268" s="176"/>
      <c r="F3268" s="176"/>
      <c r="G3268" s="177"/>
      <c r="H3268" s="177"/>
    </row>
    <row r="3269" spans="1:8" x14ac:dyDescent="0.25">
      <c r="A3269" s="793"/>
      <c r="E3269" s="176"/>
      <c r="F3269" s="176"/>
      <c r="G3269" s="177"/>
      <c r="H3269" s="177"/>
    </row>
    <row r="3270" spans="1:8" x14ac:dyDescent="0.25">
      <c r="A3270" s="793"/>
      <c r="E3270" s="176"/>
      <c r="F3270" s="176"/>
      <c r="G3270" s="177"/>
      <c r="H3270" s="177"/>
    </row>
    <row r="3271" spans="1:8" x14ac:dyDescent="0.25">
      <c r="A3271" s="793"/>
      <c r="E3271" s="176"/>
      <c r="F3271" s="176"/>
      <c r="G3271" s="177"/>
      <c r="H3271" s="177"/>
    </row>
    <row r="3272" spans="1:8" x14ac:dyDescent="0.25">
      <c r="A3272" s="793"/>
      <c r="E3272" s="176"/>
      <c r="F3272" s="176"/>
      <c r="G3272" s="177"/>
      <c r="H3272" s="177"/>
    </row>
    <row r="3273" spans="1:8" x14ac:dyDescent="0.25">
      <c r="A3273" s="793"/>
      <c r="E3273" s="176"/>
      <c r="F3273" s="176"/>
      <c r="G3273" s="177"/>
      <c r="H3273" s="177"/>
    </row>
    <row r="3274" spans="1:8" x14ac:dyDescent="0.25">
      <c r="A3274" s="793"/>
      <c r="E3274" s="176"/>
      <c r="F3274" s="176"/>
      <c r="G3274" s="177"/>
      <c r="H3274" s="177"/>
    </row>
    <row r="3275" spans="1:8" x14ac:dyDescent="0.25">
      <c r="A3275" s="793"/>
      <c r="E3275" s="176"/>
      <c r="F3275" s="176"/>
      <c r="G3275" s="177"/>
      <c r="H3275" s="177"/>
    </row>
    <row r="3276" spans="1:8" x14ac:dyDescent="0.25">
      <c r="A3276" s="793"/>
      <c r="E3276" s="176"/>
      <c r="F3276" s="176"/>
      <c r="G3276" s="177"/>
      <c r="H3276" s="177"/>
    </row>
    <row r="3277" spans="1:8" x14ac:dyDescent="0.25">
      <c r="A3277" s="793"/>
      <c r="E3277" s="176"/>
      <c r="F3277" s="176"/>
      <c r="G3277" s="177"/>
      <c r="H3277" s="177"/>
    </row>
    <row r="3278" spans="1:8" x14ac:dyDescent="0.25">
      <c r="A3278" s="793"/>
      <c r="E3278" s="176"/>
      <c r="F3278" s="176"/>
      <c r="G3278" s="177"/>
      <c r="H3278" s="177"/>
    </row>
    <row r="3279" spans="1:8" x14ac:dyDescent="0.25">
      <c r="A3279" s="793"/>
      <c r="E3279" s="176"/>
      <c r="F3279" s="176"/>
      <c r="G3279" s="177"/>
      <c r="H3279" s="177"/>
    </row>
    <row r="3280" spans="1:8" x14ac:dyDescent="0.25">
      <c r="A3280" s="793"/>
      <c r="E3280" s="176"/>
      <c r="F3280" s="176"/>
      <c r="G3280" s="177"/>
      <c r="H3280" s="177"/>
    </row>
    <row r="3281" spans="1:8" x14ac:dyDescent="0.25">
      <c r="A3281" s="793"/>
      <c r="E3281" s="176"/>
      <c r="F3281" s="176"/>
      <c r="G3281" s="177"/>
      <c r="H3281" s="177"/>
    </row>
    <row r="3282" spans="1:8" x14ac:dyDescent="0.25">
      <c r="A3282" s="793"/>
      <c r="E3282" s="176"/>
      <c r="F3282" s="176"/>
      <c r="G3282" s="177"/>
      <c r="H3282" s="177"/>
    </row>
    <row r="3283" spans="1:8" x14ac:dyDescent="0.25">
      <c r="A3283" s="793"/>
      <c r="E3283" s="176"/>
      <c r="F3283" s="176"/>
      <c r="G3283" s="177"/>
      <c r="H3283" s="177"/>
    </row>
    <row r="3284" spans="1:8" x14ac:dyDescent="0.25">
      <c r="A3284" s="793"/>
      <c r="E3284" s="176"/>
      <c r="F3284" s="176"/>
      <c r="G3284" s="177"/>
      <c r="H3284" s="177"/>
    </row>
    <row r="3285" spans="1:8" x14ac:dyDescent="0.25">
      <c r="A3285" s="793"/>
      <c r="E3285" s="176"/>
      <c r="F3285" s="176"/>
      <c r="G3285" s="177"/>
      <c r="H3285" s="177"/>
    </row>
    <row r="3286" spans="1:8" x14ac:dyDescent="0.25">
      <c r="A3286" s="793"/>
      <c r="E3286" s="176"/>
      <c r="F3286" s="176"/>
      <c r="G3286" s="177"/>
      <c r="H3286" s="177"/>
    </row>
    <row r="3287" spans="1:8" x14ac:dyDescent="0.25">
      <c r="A3287" s="793"/>
      <c r="E3287" s="176"/>
      <c r="F3287" s="176"/>
      <c r="G3287" s="177"/>
      <c r="H3287" s="177"/>
    </row>
    <row r="3288" spans="1:8" x14ac:dyDescent="0.25">
      <c r="A3288" s="793"/>
      <c r="E3288" s="176"/>
      <c r="F3288" s="176"/>
      <c r="G3288" s="177"/>
      <c r="H3288" s="177"/>
    </row>
    <row r="3289" spans="1:8" x14ac:dyDescent="0.25">
      <c r="A3289" s="793"/>
      <c r="E3289" s="176"/>
      <c r="F3289" s="176"/>
      <c r="G3289" s="177"/>
      <c r="H3289" s="177"/>
    </row>
    <row r="3290" spans="1:8" x14ac:dyDescent="0.25">
      <c r="A3290" s="793"/>
      <c r="E3290" s="176"/>
      <c r="F3290" s="176"/>
      <c r="G3290" s="177"/>
      <c r="H3290" s="177"/>
    </row>
    <row r="3291" spans="1:8" x14ac:dyDescent="0.25">
      <c r="A3291" s="793"/>
      <c r="E3291" s="176"/>
      <c r="F3291" s="176"/>
      <c r="G3291" s="177"/>
      <c r="H3291" s="177"/>
    </row>
    <row r="3292" spans="1:8" x14ac:dyDescent="0.25">
      <c r="A3292" s="793"/>
      <c r="E3292" s="176"/>
      <c r="F3292" s="176"/>
      <c r="G3292" s="177"/>
      <c r="H3292" s="177"/>
    </row>
    <row r="3293" spans="1:8" x14ac:dyDescent="0.25">
      <c r="A3293" s="793"/>
      <c r="E3293" s="176"/>
      <c r="F3293" s="176"/>
      <c r="G3293" s="177"/>
      <c r="H3293" s="177"/>
    </row>
    <row r="3294" spans="1:8" x14ac:dyDescent="0.25">
      <c r="A3294" s="793"/>
      <c r="E3294" s="176"/>
      <c r="F3294" s="176"/>
      <c r="G3294" s="177"/>
      <c r="H3294" s="177"/>
    </row>
    <row r="3295" spans="1:8" x14ac:dyDescent="0.25">
      <c r="A3295" s="793"/>
      <c r="E3295" s="176"/>
      <c r="F3295" s="176"/>
      <c r="G3295" s="177"/>
      <c r="H3295" s="177"/>
    </row>
    <row r="3296" spans="1:8" x14ac:dyDescent="0.25">
      <c r="A3296" s="793"/>
      <c r="E3296" s="176"/>
      <c r="F3296" s="176"/>
      <c r="G3296" s="177"/>
      <c r="H3296" s="177"/>
    </row>
    <row r="3297" spans="1:8" x14ac:dyDescent="0.25">
      <c r="A3297" s="793"/>
      <c r="E3297" s="176"/>
      <c r="F3297" s="176"/>
      <c r="G3297" s="177"/>
      <c r="H3297" s="177"/>
    </row>
    <row r="3298" spans="1:8" x14ac:dyDescent="0.25">
      <c r="A3298" s="793"/>
      <c r="E3298" s="176"/>
      <c r="F3298" s="176"/>
      <c r="G3298" s="177"/>
      <c r="H3298" s="177"/>
    </row>
    <row r="3299" spans="1:8" x14ac:dyDescent="0.25">
      <c r="A3299" s="793"/>
      <c r="E3299" s="176"/>
      <c r="F3299" s="176"/>
      <c r="G3299" s="177"/>
      <c r="H3299" s="177"/>
    </row>
    <row r="3300" spans="1:8" x14ac:dyDescent="0.25">
      <c r="A3300" s="793"/>
      <c r="E3300" s="176"/>
      <c r="F3300" s="176"/>
      <c r="G3300" s="177"/>
      <c r="H3300" s="177"/>
    </row>
    <row r="3301" spans="1:8" x14ac:dyDescent="0.25">
      <c r="A3301" s="793"/>
      <c r="E3301" s="176"/>
      <c r="F3301" s="176"/>
      <c r="G3301" s="177"/>
      <c r="H3301" s="177"/>
    </row>
    <row r="3302" spans="1:8" x14ac:dyDescent="0.25">
      <c r="A3302" s="793"/>
      <c r="E3302" s="176"/>
      <c r="F3302" s="176"/>
      <c r="G3302" s="177"/>
      <c r="H3302" s="177"/>
    </row>
    <row r="3303" spans="1:8" x14ac:dyDescent="0.25">
      <c r="A3303" s="793"/>
      <c r="E3303" s="176"/>
      <c r="F3303" s="176"/>
      <c r="G3303" s="177"/>
      <c r="H3303" s="177"/>
    </row>
    <row r="3304" spans="1:8" x14ac:dyDescent="0.25">
      <c r="A3304" s="793"/>
      <c r="E3304" s="176"/>
      <c r="F3304" s="176"/>
      <c r="G3304" s="177"/>
      <c r="H3304" s="177"/>
    </row>
    <row r="3305" spans="1:8" x14ac:dyDescent="0.25">
      <c r="A3305" s="793"/>
      <c r="E3305" s="176"/>
      <c r="F3305" s="176"/>
      <c r="G3305" s="177"/>
      <c r="H3305" s="177"/>
    </row>
    <row r="3306" spans="1:8" x14ac:dyDescent="0.25">
      <c r="A3306" s="793"/>
      <c r="E3306" s="176"/>
      <c r="F3306" s="176"/>
      <c r="G3306" s="177"/>
      <c r="H3306" s="177"/>
    </row>
    <row r="3307" spans="1:8" x14ac:dyDescent="0.25">
      <c r="A3307" s="793"/>
      <c r="E3307" s="176"/>
      <c r="F3307" s="176"/>
      <c r="G3307" s="177"/>
      <c r="H3307" s="177"/>
    </row>
    <row r="3308" spans="1:8" x14ac:dyDescent="0.25">
      <c r="A3308" s="793"/>
      <c r="E3308" s="176"/>
      <c r="F3308" s="176"/>
      <c r="G3308" s="177"/>
      <c r="H3308" s="177"/>
    </row>
    <row r="3309" spans="1:8" x14ac:dyDescent="0.25">
      <c r="A3309" s="793"/>
      <c r="E3309" s="176"/>
      <c r="F3309" s="176"/>
      <c r="G3309" s="177"/>
      <c r="H3309" s="177"/>
    </row>
    <row r="3310" spans="1:8" x14ac:dyDescent="0.25">
      <c r="A3310" s="793"/>
      <c r="E3310" s="176"/>
      <c r="F3310" s="176"/>
      <c r="G3310" s="177"/>
      <c r="H3310" s="177"/>
    </row>
    <row r="3311" spans="1:8" x14ac:dyDescent="0.25">
      <c r="A3311" s="793"/>
      <c r="E3311" s="176"/>
      <c r="F3311" s="176"/>
      <c r="G3311" s="177"/>
      <c r="H3311" s="177"/>
    </row>
    <row r="3312" spans="1:8" x14ac:dyDescent="0.25">
      <c r="A3312" s="793"/>
      <c r="E3312" s="176"/>
      <c r="F3312" s="176"/>
      <c r="G3312" s="177"/>
      <c r="H3312" s="177"/>
    </row>
    <row r="3313" spans="1:8" x14ac:dyDescent="0.25">
      <c r="A3313" s="793"/>
      <c r="E3313" s="176"/>
      <c r="F3313" s="176"/>
      <c r="G3313" s="177"/>
      <c r="H3313" s="177"/>
    </row>
    <row r="3314" spans="1:8" x14ac:dyDescent="0.25">
      <c r="A3314" s="793"/>
      <c r="E3314" s="176"/>
      <c r="F3314" s="176"/>
      <c r="G3314" s="177"/>
      <c r="H3314" s="177"/>
    </row>
    <row r="3315" spans="1:8" x14ac:dyDescent="0.25">
      <c r="A3315" s="793"/>
      <c r="E3315" s="176"/>
      <c r="F3315" s="176"/>
      <c r="G3315" s="177"/>
      <c r="H3315" s="177"/>
    </row>
    <row r="3316" spans="1:8" x14ac:dyDescent="0.25">
      <c r="A3316" s="793"/>
      <c r="E3316" s="176"/>
      <c r="F3316" s="176"/>
      <c r="G3316" s="177"/>
      <c r="H3316" s="177"/>
    </row>
    <row r="3317" spans="1:8" x14ac:dyDescent="0.25">
      <c r="A3317" s="793"/>
      <c r="E3317" s="176"/>
      <c r="F3317" s="176"/>
      <c r="G3317" s="177"/>
      <c r="H3317" s="177"/>
    </row>
    <row r="3318" spans="1:8" x14ac:dyDescent="0.25">
      <c r="A3318" s="793"/>
      <c r="E3318" s="176"/>
      <c r="F3318" s="176"/>
      <c r="G3318" s="177"/>
      <c r="H3318" s="177"/>
    </row>
    <row r="3319" spans="1:8" x14ac:dyDescent="0.25">
      <c r="A3319" s="793"/>
      <c r="E3319" s="176"/>
      <c r="F3319" s="176"/>
      <c r="G3319" s="177"/>
      <c r="H3319" s="177"/>
    </row>
    <row r="3320" spans="1:8" x14ac:dyDescent="0.25">
      <c r="A3320" s="793"/>
      <c r="E3320" s="176"/>
      <c r="F3320" s="176"/>
      <c r="G3320" s="177"/>
      <c r="H3320" s="177"/>
    </row>
    <row r="3321" spans="1:8" x14ac:dyDescent="0.25">
      <c r="A3321" s="793"/>
      <c r="E3321" s="176"/>
      <c r="F3321" s="176"/>
      <c r="G3321" s="177"/>
      <c r="H3321" s="177"/>
    </row>
    <row r="3322" spans="1:8" x14ac:dyDescent="0.25">
      <c r="A3322" s="793"/>
      <c r="E3322" s="176"/>
      <c r="F3322" s="176"/>
      <c r="G3322" s="177"/>
      <c r="H3322" s="177"/>
    </row>
    <row r="3323" spans="1:8" x14ac:dyDescent="0.25">
      <c r="A3323" s="793"/>
      <c r="E3323" s="176"/>
      <c r="F3323" s="176"/>
      <c r="G3323" s="177"/>
      <c r="H3323" s="177"/>
    </row>
    <row r="3324" spans="1:8" x14ac:dyDescent="0.25">
      <c r="A3324" s="793"/>
      <c r="E3324" s="176"/>
      <c r="F3324" s="176"/>
      <c r="G3324" s="177"/>
      <c r="H3324" s="177"/>
    </row>
    <row r="3325" spans="1:8" x14ac:dyDescent="0.25">
      <c r="A3325" s="793"/>
      <c r="E3325" s="176"/>
      <c r="F3325" s="176"/>
      <c r="G3325" s="177"/>
      <c r="H3325" s="177"/>
    </row>
    <row r="3326" spans="1:8" x14ac:dyDescent="0.25">
      <c r="A3326" s="793"/>
      <c r="E3326" s="176"/>
      <c r="F3326" s="176"/>
      <c r="G3326" s="177"/>
      <c r="H3326" s="177"/>
    </row>
    <row r="3327" spans="1:8" x14ac:dyDescent="0.25">
      <c r="A3327" s="793"/>
      <c r="E3327" s="176"/>
      <c r="F3327" s="176"/>
      <c r="G3327" s="177"/>
      <c r="H3327" s="177"/>
    </row>
    <row r="3328" spans="1:8" x14ac:dyDescent="0.25">
      <c r="A3328" s="793"/>
      <c r="E3328" s="176"/>
      <c r="F3328" s="176"/>
      <c r="G3328" s="177"/>
      <c r="H3328" s="177"/>
    </row>
    <row r="3329" spans="1:8" x14ac:dyDescent="0.25">
      <c r="A3329" s="793"/>
      <c r="E3329" s="176"/>
      <c r="F3329" s="176"/>
      <c r="G3329" s="177"/>
      <c r="H3329" s="177"/>
    </row>
    <row r="3330" spans="1:8" x14ac:dyDescent="0.25">
      <c r="A3330" s="793"/>
      <c r="E3330" s="176"/>
      <c r="F3330" s="176"/>
      <c r="G3330" s="177"/>
      <c r="H3330" s="177"/>
    </row>
    <row r="3331" spans="1:8" x14ac:dyDescent="0.25">
      <c r="A3331" s="793"/>
      <c r="E3331" s="176"/>
      <c r="F3331" s="176"/>
      <c r="G3331" s="177"/>
      <c r="H3331" s="177"/>
    </row>
    <row r="3332" spans="1:8" x14ac:dyDescent="0.25">
      <c r="A3332" s="793"/>
      <c r="E3332" s="176"/>
      <c r="F3332" s="176"/>
      <c r="G3332" s="177"/>
      <c r="H3332" s="177"/>
    </row>
    <row r="3333" spans="1:8" x14ac:dyDescent="0.25">
      <c r="A3333" s="793"/>
      <c r="E3333" s="176"/>
      <c r="F3333" s="176"/>
      <c r="G3333" s="177"/>
      <c r="H3333" s="177"/>
    </row>
    <row r="3334" spans="1:8" x14ac:dyDescent="0.25">
      <c r="A3334" s="793"/>
      <c r="E3334" s="176"/>
      <c r="F3334" s="176"/>
      <c r="G3334" s="177"/>
      <c r="H3334" s="177"/>
    </row>
    <row r="3335" spans="1:8" x14ac:dyDescent="0.25">
      <c r="A3335" s="793"/>
      <c r="E3335" s="176"/>
      <c r="F3335" s="176"/>
      <c r="G3335" s="177"/>
      <c r="H3335" s="177"/>
    </row>
    <row r="3336" spans="1:8" x14ac:dyDescent="0.25">
      <c r="A3336" s="793"/>
      <c r="E3336" s="176"/>
      <c r="F3336" s="176"/>
      <c r="G3336" s="177"/>
      <c r="H3336" s="177"/>
    </row>
    <row r="3337" spans="1:8" x14ac:dyDescent="0.25">
      <c r="A3337" s="793"/>
      <c r="E3337" s="176"/>
      <c r="F3337" s="176"/>
      <c r="G3337" s="177"/>
      <c r="H3337" s="177"/>
    </row>
    <row r="3338" spans="1:8" x14ac:dyDescent="0.25">
      <c r="A3338" s="793"/>
      <c r="E3338" s="176"/>
      <c r="F3338" s="176"/>
      <c r="G3338" s="177"/>
      <c r="H3338" s="177"/>
    </row>
    <row r="3339" spans="1:8" x14ac:dyDescent="0.25">
      <c r="A3339" s="793"/>
      <c r="E3339" s="176"/>
      <c r="F3339" s="176"/>
      <c r="G3339" s="177"/>
      <c r="H3339" s="177"/>
    </row>
    <row r="3340" spans="1:8" x14ac:dyDescent="0.25">
      <c r="A3340" s="793"/>
      <c r="E3340" s="176"/>
      <c r="F3340" s="176"/>
      <c r="G3340" s="177"/>
      <c r="H3340" s="177"/>
    </row>
    <row r="3341" spans="1:8" x14ac:dyDescent="0.25">
      <c r="A3341" s="793"/>
      <c r="E3341" s="176"/>
      <c r="F3341" s="176"/>
      <c r="G3341" s="177"/>
      <c r="H3341" s="177"/>
    </row>
    <row r="3342" spans="1:8" x14ac:dyDescent="0.25">
      <c r="A3342" s="793"/>
      <c r="E3342" s="176"/>
      <c r="F3342" s="176"/>
      <c r="G3342" s="177"/>
      <c r="H3342" s="177"/>
    </row>
    <row r="3343" spans="1:8" x14ac:dyDescent="0.25">
      <c r="A3343" s="793"/>
      <c r="E3343" s="176"/>
      <c r="F3343" s="176"/>
      <c r="G3343" s="177"/>
      <c r="H3343" s="177"/>
    </row>
    <row r="3344" spans="1:8" x14ac:dyDescent="0.25">
      <c r="A3344" s="793"/>
      <c r="E3344" s="176"/>
      <c r="F3344" s="176"/>
      <c r="G3344" s="177"/>
      <c r="H3344" s="177"/>
    </row>
    <row r="3345" spans="1:8" x14ac:dyDescent="0.25">
      <c r="A3345" s="793"/>
      <c r="E3345" s="176"/>
      <c r="F3345" s="176"/>
      <c r="G3345" s="177"/>
      <c r="H3345" s="177"/>
    </row>
    <row r="3346" spans="1:8" x14ac:dyDescent="0.25">
      <c r="A3346" s="793"/>
      <c r="E3346" s="176"/>
      <c r="F3346" s="176"/>
      <c r="G3346" s="177"/>
      <c r="H3346" s="177"/>
    </row>
    <row r="3347" spans="1:8" x14ac:dyDescent="0.25">
      <c r="A3347" s="793"/>
      <c r="E3347" s="176"/>
      <c r="F3347" s="176"/>
      <c r="G3347" s="177"/>
      <c r="H3347" s="177"/>
    </row>
    <row r="3348" spans="1:8" x14ac:dyDescent="0.25">
      <c r="A3348" s="793"/>
      <c r="E3348" s="176"/>
      <c r="F3348" s="176"/>
      <c r="G3348" s="177"/>
      <c r="H3348" s="177"/>
    </row>
    <row r="3349" spans="1:8" x14ac:dyDescent="0.25">
      <c r="A3349" s="793"/>
      <c r="E3349" s="176"/>
      <c r="F3349" s="176"/>
      <c r="G3349" s="177"/>
      <c r="H3349" s="177"/>
    </row>
    <row r="3350" spans="1:8" x14ac:dyDescent="0.25">
      <c r="A3350" s="793"/>
      <c r="E3350" s="176"/>
      <c r="F3350" s="176"/>
      <c r="G3350" s="177"/>
      <c r="H3350" s="177"/>
    </row>
    <row r="3351" spans="1:8" x14ac:dyDescent="0.25">
      <c r="A3351" s="793"/>
      <c r="E3351" s="176"/>
      <c r="F3351" s="176"/>
      <c r="G3351" s="177"/>
      <c r="H3351" s="177"/>
    </row>
    <row r="3352" spans="1:8" x14ac:dyDescent="0.25">
      <c r="A3352" s="793"/>
      <c r="E3352" s="176"/>
      <c r="F3352" s="176"/>
      <c r="G3352" s="177"/>
      <c r="H3352" s="177"/>
    </row>
    <row r="3353" spans="1:8" x14ac:dyDescent="0.25">
      <c r="A3353" s="793"/>
      <c r="E3353" s="176"/>
      <c r="F3353" s="176"/>
      <c r="G3353" s="177"/>
      <c r="H3353" s="177"/>
    </row>
    <row r="3354" spans="1:8" x14ac:dyDescent="0.25">
      <c r="A3354" s="793"/>
      <c r="E3354" s="176"/>
      <c r="F3354" s="176"/>
      <c r="G3354" s="177"/>
      <c r="H3354" s="177"/>
    </row>
    <row r="3355" spans="1:8" x14ac:dyDescent="0.25">
      <c r="A3355" s="793"/>
      <c r="E3355" s="176"/>
      <c r="F3355" s="176"/>
      <c r="G3355" s="177"/>
      <c r="H3355" s="177"/>
    </row>
    <row r="3356" spans="1:8" x14ac:dyDescent="0.25">
      <c r="A3356" s="793"/>
      <c r="E3356" s="176"/>
      <c r="F3356" s="176"/>
      <c r="G3356" s="177"/>
      <c r="H3356" s="177"/>
    </row>
    <row r="3357" spans="1:8" x14ac:dyDescent="0.25">
      <c r="A3357" s="793"/>
      <c r="E3357" s="176"/>
      <c r="F3357" s="176"/>
      <c r="G3357" s="177"/>
      <c r="H3357" s="177"/>
    </row>
    <row r="3358" spans="1:8" x14ac:dyDescent="0.25">
      <c r="A3358" s="793"/>
      <c r="E3358" s="176"/>
      <c r="F3358" s="176"/>
      <c r="G3358" s="177"/>
      <c r="H3358" s="177"/>
    </row>
    <row r="3359" spans="1:8" x14ac:dyDescent="0.25">
      <c r="A3359" s="793"/>
      <c r="E3359" s="176"/>
      <c r="F3359" s="176"/>
      <c r="G3359" s="177"/>
      <c r="H3359" s="177"/>
    </row>
    <row r="3360" spans="1:8" x14ac:dyDescent="0.25">
      <c r="A3360" s="793"/>
      <c r="E3360" s="176"/>
      <c r="F3360" s="176"/>
      <c r="G3360" s="177"/>
      <c r="H3360" s="177"/>
    </row>
    <row r="3361" spans="1:8" x14ac:dyDescent="0.25">
      <c r="A3361" s="793"/>
      <c r="E3361" s="176"/>
      <c r="F3361" s="176"/>
      <c r="G3361" s="177"/>
      <c r="H3361" s="177"/>
    </row>
    <row r="3362" spans="1:8" x14ac:dyDescent="0.25">
      <c r="A3362" s="793"/>
      <c r="E3362" s="176"/>
      <c r="F3362" s="176"/>
      <c r="G3362" s="177"/>
      <c r="H3362" s="177"/>
    </row>
    <row r="3363" spans="1:8" x14ac:dyDescent="0.25">
      <c r="A3363" s="793"/>
      <c r="E3363" s="176"/>
      <c r="F3363" s="176"/>
      <c r="G3363" s="177"/>
      <c r="H3363" s="177"/>
    </row>
    <row r="3364" spans="1:8" x14ac:dyDescent="0.25">
      <c r="A3364" s="793"/>
      <c r="E3364" s="176"/>
      <c r="F3364" s="176"/>
      <c r="G3364" s="177"/>
      <c r="H3364" s="177"/>
    </row>
    <row r="3365" spans="1:8" x14ac:dyDescent="0.25">
      <c r="A3365" s="793"/>
      <c r="E3365" s="176"/>
      <c r="F3365" s="176"/>
      <c r="G3365" s="177"/>
      <c r="H3365" s="177"/>
    </row>
    <row r="3366" spans="1:8" x14ac:dyDescent="0.25">
      <c r="A3366" s="793"/>
      <c r="E3366" s="176"/>
      <c r="F3366" s="176"/>
      <c r="G3366" s="177"/>
      <c r="H3366" s="177"/>
    </row>
    <row r="3367" spans="1:8" x14ac:dyDescent="0.25">
      <c r="A3367" s="793"/>
      <c r="E3367" s="176"/>
      <c r="F3367" s="176"/>
      <c r="G3367" s="177"/>
      <c r="H3367" s="177"/>
    </row>
    <row r="3368" spans="1:8" x14ac:dyDescent="0.25">
      <c r="A3368" s="793"/>
      <c r="E3368" s="176"/>
      <c r="F3368" s="176"/>
      <c r="G3368" s="177"/>
      <c r="H3368" s="177"/>
    </row>
    <row r="3369" spans="1:8" x14ac:dyDescent="0.25">
      <c r="A3369" s="793"/>
      <c r="E3369" s="176"/>
      <c r="F3369" s="176"/>
      <c r="G3369" s="177"/>
      <c r="H3369" s="177"/>
    </row>
    <row r="3370" spans="1:8" x14ac:dyDescent="0.25">
      <c r="A3370" s="793"/>
      <c r="E3370" s="176"/>
      <c r="F3370" s="176"/>
      <c r="G3370" s="177"/>
      <c r="H3370" s="177"/>
    </row>
    <row r="3371" spans="1:8" x14ac:dyDescent="0.25">
      <c r="A3371" s="793"/>
      <c r="E3371" s="176"/>
      <c r="F3371" s="176"/>
      <c r="G3371" s="177"/>
      <c r="H3371" s="177"/>
    </row>
    <row r="3372" spans="1:8" x14ac:dyDescent="0.25">
      <c r="A3372" s="793"/>
      <c r="E3372" s="176"/>
      <c r="F3372" s="176"/>
      <c r="G3372" s="177"/>
      <c r="H3372" s="177"/>
    </row>
    <row r="3373" spans="1:8" x14ac:dyDescent="0.25">
      <c r="A3373" s="793"/>
      <c r="E3373" s="176"/>
      <c r="F3373" s="176"/>
      <c r="G3373" s="177"/>
      <c r="H3373" s="177"/>
    </row>
    <row r="3374" spans="1:8" x14ac:dyDescent="0.25">
      <c r="A3374" s="793"/>
      <c r="E3374" s="176"/>
      <c r="F3374" s="176"/>
      <c r="G3374" s="177"/>
      <c r="H3374" s="177"/>
    </row>
    <row r="3375" spans="1:8" x14ac:dyDescent="0.25">
      <c r="A3375" s="793"/>
      <c r="E3375" s="176"/>
      <c r="F3375" s="176"/>
      <c r="G3375" s="177"/>
      <c r="H3375" s="177"/>
    </row>
    <row r="3376" spans="1:8" x14ac:dyDescent="0.25">
      <c r="A3376" s="793"/>
      <c r="E3376" s="176"/>
      <c r="F3376" s="176"/>
      <c r="G3376" s="177"/>
      <c r="H3376" s="177"/>
    </row>
    <row r="3377" spans="1:8" x14ac:dyDescent="0.25">
      <c r="A3377" s="793"/>
      <c r="E3377" s="176"/>
      <c r="F3377" s="176"/>
      <c r="G3377" s="177"/>
      <c r="H3377" s="177"/>
    </row>
    <row r="3378" spans="1:8" x14ac:dyDescent="0.25">
      <c r="A3378" s="793"/>
      <c r="E3378" s="176"/>
      <c r="F3378" s="176"/>
      <c r="G3378" s="177"/>
      <c r="H3378" s="177"/>
    </row>
    <row r="3379" spans="1:8" x14ac:dyDescent="0.25">
      <c r="A3379" s="793"/>
      <c r="E3379" s="176"/>
      <c r="F3379" s="176"/>
      <c r="G3379" s="177"/>
      <c r="H3379" s="177"/>
    </row>
    <row r="3380" spans="1:8" x14ac:dyDescent="0.25">
      <c r="A3380" s="793"/>
      <c r="E3380" s="176"/>
      <c r="F3380" s="176"/>
      <c r="G3380" s="177"/>
      <c r="H3380" s="177"/>
    </row>
    <row r="3381" spans="1:8" x14ac:dyDescent="0.25">
      <c r="A3381" s="793"/>
      <c r="E3381" s="176"/>
      <c r="F3381" s="176"/>
      <c r="G3381" s="177"/>
      <c r="H3381" s="177"/>
    </row>
    <row r="3382" spans="1:8" x14ac:dyDescent="0.25">
      <c r="A3382" s="793"/>
      <c r="E3382" s="176"/>
      <c r="F3382" s="176"/>
      <c r="G3382" s="177"/>
      <c r="H3382" s="177"/>
    </row>
    <row r="3383" spans="1:8" x14ac:dyDescent="0.25">
      <c r="A3383" s="793"/>
      <c r="E3383" s="176"/>
      <c r="F3383" s="176"/>
      <c r="G3383" s="177"/>
      <c r="H3383" s="177"/>
    </row>
    <row r="3384" spans="1:8" x14ac:dyDescent="0.25">
      <c r="A3384" s="793"/>
      <c r="E3384" s="176"/>
      <c r="F3384" s="176"/>
      <c r="G3384" s="177"/>
      <c r="H3384" s="177"/>
    </row>
    <row r="3385" spans="1:8" x14ac:dyDescent="0.25">
      <c r="A3385" s="793"/>
      <c r="E3385" s="176"/>
      <c r="F3385" s="176"/>
      <c r="G3385" s="177"/>
      <c r="H3385" s="177"/>
    </row>
    <row r="3386" spans="1:8" x14ac:dyDescent="0.25">
      <c r="A3386" s="793"/>
      <c r="E3386" s="176"/>
      <c r="F3386" s="176"/>
      <c r="G3386" s="177"/>
      <c r="H3386" s="177"/>
    </row>
    <row r="3387" spans="1:8" x14ac:dyDescent="0.25">
      <c r="A3387" s="793"/>
      <c r="E3387" s="176"/>
      <c r="F3387" s="176"/>
      <c r="G3387" s="177"/>
      <c r="H3387" s="177"/>
    </row>
    <row r="3388" spans="1:8" x14ac:dyDescent="0.25">
      <c r="A3388" s="793"/>
      <c r="E3388" s="176"/>
      <c r="F3388" s="176"/>
      <c r="G3388" s="177"/>
      <c r="H3388" s="177"/>
    </row>
    <row r="3389" spans="1:8" x14ac:dyDescent="0.25">
      <c r="A3389" s="793"/>
      <c r="E3389" s="176"/>
      <c r="F3389" s="176"/>
      <c r="G3389" s="177"/>
      <c r="H3389" s="177"/>
    </row>
    <row r="3390" spans="1:8" x14ac:dyDescent="0.25">
      <c r="A3390" s="793"/>
      <c r="E3390" s="176"/>
      <c r="F3390" s="176"/>
      <c r="G3390" s="177"/>
      <c r="H3390" s="177"/>
    </row>
    <row r="3391" spans="1:8" x14ac:dyDescent="0.25">
      <c r="A3391" s="793"/>
      <c r="E3391" s="176"/>
      <c r="F3391" s="176"/>
      <c r="G3391" s="177"/>
      <c r="H3391" s="177"/>
    </row>
    <row r="3392" spans="1:8" x14ac:dyDescent="0.25">
      <c r="A3392" s="793"/>
      <c r="E3392" s="176"/>
      <c r="F3392" s="176"/>
      <c r="G3392" s="177"/>
      <c r="H3392" s="177"/>
    </row>
    <row r="3393" spans="1:8" x14ac:dyDescent="0.25">
      <c r="A3393" s="793"/>
      <c r="E3393" s="176"/>
      <c r="F3393" s="176"/>
      <c r="G3393" s="177"/>
      <c r="H3393" s="177"/>
    </row>
    <row r="3394" spans="1:8" x14ac:dyDescent="0.25">
      <c r="A3394" s="793"/>
      <c r="E3394" s="176"/>
      <c r="F3394" s="176"/>
      <c r="G3394" s="177"/>
      <c r="H3394" s="177"/>
    </row>
    <row r="3395" spans="1:8" x14ac:dyDescent="0.25">
      <c r="A3395" s="793"/>
      <c r="E3395" s="176"/>
      <c r="F3395" s="176"/>
      <c r="G3395" s="177"/>
      <c r="H3395" s="177"/>
    </row>
    <row r="3396" spans="1:8" x14ac:dyDescent="0.25">
      <c r="A3396" s="793"/>
      <c r="E3396" s="176"/>
      <c r="F3396" s="176"/>
      <c r="G3396" s="177"/>
      <c r="H3396" s="177"/>
    </row>
    <row r="3397" spans="1:8" x14ac:dyDescent="0.25">
      <c r="A3397" s="793"/>
      <c r="E3397" s="176"/>
      <c r="F3397" s="176"/>
      <c r="G3397" s="177"/>
      <c r="H3397" s="177"/>
    </row>
    <row r="3398" spans="1:8" x14ac:dyDescent="0.25">
      <c r="A3398" s="793"/>
      <c r="E3398" s="176"/>
      <c r="F3398" s="176"/>
      <c r="G3398" s="177"/>
      <c r="H3398" s="177"/>
    </row>
    <row r="3399" spans="1:8" x14ac:dyDescent="0.25">
      <c r="A3399" s="793"/>
      <c r="E3399" s="176"/>
      <c r="F3399" s="176"/>
      <c r="G3399" s="177"/>
      <c r="H3399" s="177"/>
    </row>
    <row r="3400" spans="1:8" x14ac:dyDescent="0.25">
      <c r="A3400" s="793"/>
      <c r="E3400" s="176"/>
      <c r="F3400" s="176"/>
      <c r="G3400" s="177"/>
      <c r="H3400" s="177"/>
    </row>
    <row r="3401" spans="1:8" x14ac:dyDescent="0.25">
      <c r="A3401" s="793"/>
      <c r="E3401" s="176"/>
      <c r="F3401" s="176"/>
      <c r="G3401" s="177"/>
      <c r="H3401" s="177"/>
    </row>
    <row r="3402" spans="1:8" x14ac:dyDescent="0.25">
      <c r="A3402" s="793"/>
      <c r="E3402" s="176"/>
      <c r="F3402" s="176"/>
      <c r="G3402" s="177"/>
      <c r="H3402" s="177"/>
    </row>
    <row r="3403" spans="1:8" x14ac:dyDescent="0.25">
      <c r="A3403" s="793"/>
      <c r="E3403" s="176"/>
      <c r="F3403" s="176"/>
      <c r="G3403" s="177"/>
      <c r="H3403" s="177"/>
    </row>
    <row r="3404" spans="1:8" x14ac:dyDescent="0.25">
      <c r="A3404" s="793"/>
      <c r="E3404" s="176"/>
      <c r="F3404" s="176"/>
      <c r="G3404" s="177"/>
      <c r="H3404" s="177"/>
    </row>
    <row r="3405" spans="1:8" x14ac:dyDescent="0.25">
      <c r="A3405" s="793"/>
      <c r="E3405" s="176"/>
      <c r="F3405" s="176"/>
      <c r="G3405" s="177"/>
      <c r="H3405" s="177"/>
    </row>
    <row r="3406" spans="1:8" x14ac:dyDescent="0.25">
      <c r="A3406" s="793"/>
      <c r="E3406" s="176"/>
      <c r="F3406" s="176"/>
      <c r="G3406" s="177"/>
      <c r="H3406" s="177"/>
    </row>
    <row r="3407" spans="1:8" x14ac:dyDescent="0.25">
      <c r="A3407" s="793"/>
      <c r="E3407" s="176"/>
      <c r="F3407" s="176"/>
      <c r="G3407" s="177"/>
      <c r="H3407" s="177"/>
    </row>
    <row r="3408" spans="1:8" x14ac:dyDescent="0.25">
      <c r="A3408" s="793"/>
      <c r="E3408" s="176"/>
      <c r="F3408" s="176"/>
      <c r="G3408" s="177"/>
      <c r="H3408" s="177"/>
    </row>
    <row r="3409" spans="1:8" x14ac:dyDescent="0.25">
      <c r="A3409" s="793"/>
      <c r="E3409" s="176"/>
      <c r="F3409" s="176"/>
      <c r="G3409" s="177"/>
      <c r="H3409" s="177"/>
    </row>
    <row r="3410" spans="1:8" x14ac:dyDescent="0.25">
      <c r="A3410" s="793"/>
      <c r="E3410" s="176"/>
      <c r="F3410" s="176"/>
      <c r="G3410" s="177"/>
      <c r="H3410" s="177"/>
    </row>
    <row r="3411" spans="1:8" x14ac:dyDescent="0.25">
      <c r="A3411" s="793"/>
      <c r="E3411" s="176"/>
      <c r="F3411" s="176"/>
      <c r="G3411" s="177"/>
      <c r="H3411" s="177"/>
    </row>
    <row r="3412" spans="1:8" x14ac:dyDescent="0.25">
      <c r="A3412" s="793"/>
      <c r="E3412" s="176"/>
      <c r="F3412" s="176"/>
      <c r="G3412" s="177"/>
      <c r="H3412" s="177"/>
    </row>
    <row r="3413" spans="1:8" x14ac:dyDescent="0.25">
      <c r="A3413" s="793"/>
      <c r="E3413" s="176"/>
      <c r="F3413" s="176"/>
      <c r="G3413" s="177"/>
      <c r="H3413" s="177"/>
    </row>
    <row r="3414" spans="1:8" x14ac:dyDescent="0.25">
      <c r="A3414" s="793"/>
      <c r="E3414" s="176"/>
      <c r="F3414" s="176"/>
      <c r="G3414" s="177"/>
      <c r="H3414" s="177"/>
    </row>
    <row r="3415" spans="1:8" x14ac:dyDescent="0.25">
      <c r="A3415" s="793"/>
      <c r="E3415" s="176"/>
      <c r="F3415" s="176"/>
      <c r="G3415" s="177"/>
      <c r="H3415" s="177"/>
    </row>
    <row r="3416" spans="1:8" x14ac:dyDescent="0.25">
      <c r="A3416" s="793"/>
      <c r="E3416" s="176"/>
      <c r="F3416" s="176"/>
      <c r="G3416" s="177"/>
      <c r="H3416" s="177"/>
    </row>
    <row r="3417" spans="1:8" x14ac:dyDescent="0.25">
      <c r="A3417" s="793"/>
      <c r="E3417" s="176"/>
      <c r="F3417" s="176"/>
      <c r="G3417" s="177"/>
      <c r="H3417" s="177"/>
    </row>
    <row r="3418" spans="1:8" x14ac:dyDescent="0.25">
      <c r="A3418" s="793"/>
      <c r="E3418" s="176"/>
      <c r="F3418" s="176"/>
      <c r="G3418" s="177"/>
      <c r="H3418" s="177"/>
    </row>
    <row r="3419" spans="1:8" x14ac:dyDescent="0.25">
      <c r="A3419" s="793"/>
      <c r="E3419" s="176"/>
      <c r="F3419" s="176"/>
      <c r="G3419" s="177"/>
      <c r="H3419" s="177"/>
    </row>
    <row r="3420" spans="1:8" x14ac:dyDescent="0.25">
      <c r="A3420" s="793"/>
      <c r="E3420" s="176"/>
      <c r="F3420" s="176"/>
      <c r="G3420" s="177"/>
      <c r="H3420" s="177"/>
    </row>
    <row r="3421" spans="1:8" x14ac:dyDescent="0.25">
      <c r="A3421" s="793"/>
      <c r="E3421" s="176"/>
      <c r="F3421" s="176"/>
      <c r="G3421" s="177"/>
      <c r="H3421" s="177"/>
    </row>
    <row r="3422" spans="1:8" x14ac:dyDescent="0.25">
      <c r="A3422" s="793"/>
      <c r="E3422" s="176"/>
      <c r="F3422" s="176"/>
      <c r="G3422" s="177"/>
      <c r="H3422" s="177"/>
    </row>
    <row r="3423" spans="1:8" x14ac:dyDescent="0.25">
      <c r="A3423" s="793"/>
      <c r="E3423" s="176"/>
      <c r="F3423" s="176"/>
      <c r="G3423" s="177"/>
      <c r="H3423" s="177"/>
    </row>
    <row r="3424" spans="1:8" x14ac:dyDescent="0.25">
      <c r="A3424" s="793"/>
      <c r="E3424" s="176"/>
      <c r="F3424" s="176"/>
      <c r="G3424" s="177"/>
      <c r="H3424" s="177"/>
    </row>
    <row r="3425" spans="1:8" x14ac:dyDescent="0.25">
      <c r="A3425" s="793"/>
      <c r="E3425" s="176"/>
      <c r="F3425" s="176"/>
      <c r="G3425" s="177"/>
      <c r="H3425" s="177"/>
    </row>
    <row r="3426" spans="1:8" x14ac:dyDescent="0.25">
      <c r="A3426" s="793"/>
      <c r="E3426" s="176"/>
      <c r="F3426" s="176"/>
      <c r="G3426" s="177"/>
      <c r="H3426" s="177"/>
    </row>
    <row r="3427" spans="1:8" x14ac:dyDescent="0.25">
      <c r="A3427" s="793"/>
      <c r="E3427" s="176"/>
      <c r="F3427" s="176"/>
      <c r="G3427" s="177"/>
      <c r="H3427" s="177"/>
    </row>
    <row r="3428" spans="1:8" x14ac:dyDescent="0.25">
      <c r="A3428" s="793"/>
      <c r="E3428" s="176"/>
      <c r="F3428" s="176"/>
      <c r="G3428" s="177"/>
      <c r="H3428" s="177"/>
    </row>
    <row r="3429" spans="1:8" x14ac:dyDescent="0.25">
      <c r="A3429" s="793"/>
      <c r="E3429" s="176"/>
      <c r="F3429" s="176"/>
      <c r="G3429" s="177"/>
      <c r="H3429" s="177"/>
    </row>
    <row r="3430" spans="1:8" x14ac:dyDescent="0.25">
      <c r="A3430" s="793"/>
      <c r="E3430" s="176"/>
      <c r="F3430" s="176"/>
      <c r="G3430" s="177"/>
      <c r="H3430" s="177"/>
    </row>
    <row r="3431" spans="1:8" x14ac:dyDescent="0.25">
      <c r="A3431" s="793"/>
      <c r="E3431" s="176"/>
      <c r="F3431" s="176"/>
      <c r="G3431" s="177"/>
      <c r="H3431" s="177"/>
    </row>
    <row r="3432" spans="1:8" x14ac:dyDescent="0.25">
      <c r="A3432" s="793"/>
      <c r="E3432" s="176"/>
      <c r="F3432" s="176"/>
      <c r="G3432" s="177"/>
      <c r="H3432" s="177"/>
    </row>
    <row r="3433" spans="1:8" x14ac:dyDescent="0.25">
      <c r="A3433" s="793"/>
      <c r="E3433" s="176"/>
      <c r="F3433" s="176"/>
      <c r="G3433" s="177"/>
      <c r="H3433" s="177"/>
    </row>
    <row r="3434" spans="1:8" x14ac:dyDescent="0.25">
      <c r="A3434" s="793"/>
      <c r="E3434" s="176"/>
      <c r="F3434" s="176"/>
      <c r="G3434" s="177"/>
      <c r="H3434" s="177"/>
    </row>
    <row r="3435" spans="1:8" x14ac:dyDescent="0.25">
      <c r="A3435" s="793"/>
      <c r="E3435" s="176"/>
      <c r="F3435" s="176"/>
      <c r="G3435" s="177"/>
      <c r="H3435" s="177"/>
    </row>
    <row r="3436" spans="1:8" x14ac:dyDescent="0.25">
      <c r="A3436" s="793"/>
      <c r="E3436" s="176"/>
      <c r="F3436" s="176"/>
      <c r="G3436" s="177"/>
      <c r="H3436" s="177"/>
    </row>
    <row r="3437" spans="1:8" x14ac:dyDescent="0.25">
      <c r="A3437" s="793"/>
      <c r="E3437" s="176"/>
      <c r="F3437" s="176"/>
      <c r="G3437" s="177"/>
      <c r="H3437" s="177"/>
    </row>
    <row r="3438" spans="1:8" x14ac:dyDescent="0.25">
      <c r="A3438" s="793"/>
      <c r="E3438" s="176"/>
      <c r="F3438" s="176"/>
      <c r="G3438" s="177"/>
      <c r="H3438" s="177"/>
    </row>
    <row r="3439" spans="1:8" x14ac:dyDescent="0.25">
      <c r="A3439" s="793"/>
      <c r="E3439" s="176"/>
      <c r="F3439" s="176"/>
      <c r="G3439" s="177"/>
      <c r="H3439" s="177"/>
    </row>
    <row r="3440" spans="1:8" x14ac:dyDescent="0.25">
      <c r="A3440" s="793"/>
      <c r="E3440" s="176"/>
      <c r="F3440" s="176"/>
      <c r="G3440" s="177"/>
      <c r="H3440" s="177"/>
    </row>
    <row r="3441" spans="1:8" x14ac:dyDescent="0.25">
      <c r="A3441" s="793"/>
      <c r="E3441" s="176"/>
      <c r="F3441" s="176"/>
      <c r="G3441" s="177"/>
      <c r="H3441" s="177"/>
    </row>
    <row r="3442" spans="1:8" x14ac:dyDescent="0.25">
      <c r="A3442" s="793"/>
      <c r="E3442" s="176"/>
      <c r="F3442" s="176"/>
      <c r="G3442" s="177"/>
      <c r="H3442" s="177"/>
    </row>
    <row r="3443" spans="1:8" x14ac:dyDescent="0.25">
      <c r="A3443" s="793"/>
      <c r="E3443" s="176"/>
      <c r="F3443" s="176"/>
      <c r="G3443" s="177"/>
      <c r="H3443" s="177"/>
    </row>
    <row r="3444" spans="1:8" x14ac:dyDescent="0.25">
      <c r="A3444" s="793"/>
      <c r="E3444" s="176"/>
      <c r="F3444" s="176"/>
      <c r="G3444" s="177"/>
      <c r="H3444" s="177"/>
    </row>
    <row r="3445" spans="1:8" x14ac:dyDescent="0.25">
      <c r="A3445" s="793"/>
      <c r="E3445" s="176"/>
      <c r="F3445" s="176"/>
      <c r="G3445" s="177"/>
      <c r="H3445" s="177"/>
    </row>
    <row r="3446" spans="1:8" x14ac:dyDescent="0.25">
      <c r="A3446" s="793"/>
      <c r="E3446" s="176"/>
      <c r="F3446" s="176"/>
      <c r="G3446" s="177"/>
      <c r="H3446" s="177"/>
    </row>
    <row r="3447" spans="1:8" x14ac:dyDescent="0.25">
      <c r="A3447" s="793"/>
      <c r="E3447" s="176"/>
      <c r="F3447" s="176"/>
      <c r="G3447" s="177"/>
      <c r="H3447" s="177"/>
    </row>
    <row r="3448" spans="1:8" x14ac:dyDescent="0.25">
      <c r="A3448" s="793"/>
      <c r="E3448" s="176"/>
      <c r="F3448" s="176"/>
      <c r="G3448" s="177"/>
      <c r="H3448" s="177"/>
    </row>
    <row r="3449" spans="1:8" x14ac:dyDescent="0.25">
      <c r="A3449" s="793"/>
      <c r="E3449" s="176"/>
      <c r="F3449" s="176"/>
      <c r="G3449" s="177"/>
      <c r="H3449" s="177"/>
    </row>
    <row r="3450" spans="1:8" x14ac:dyDescent="0.25">
      <c r="A3450" s="793"/>
      <c r="E3450" s="176"/>
      <c r="F3450" s="176"/>
      <c r="G3450" s="177"/>
      <c r="H3450" s="177"/>
    </row>
    <row r="3451" spans="1:8" x14ac:dyDescent="0.25">
      <c r="A3451" s="793"/>
      <c r="E3451" s="176"/>
      <c r="F3451" s="176"/>
      <c r="G3451" s="177"/>
      <c r="H3451" s="177"/>
    </row>
    <row r="3452" spans="1:8" x14ac:dyDescent="0.25">
      <c r="A3452" s="793"/>
      <c r="E3452" s="176"/>
      <c r="F3452" s="176"/>
      <c r="G3452" s="177"/>
      <c r="H3452" s="177"/>
    </row>
    <row r="3453" spans="1:8" x14ac:dyDescent="0.25">
      <c r="A3453" s="793"/>
      <c r="E3453" s="176"/>
      <c r="F3453" s="176"/>
      <c r="G3453" s="177"/>
      <c r="H3453" s="177"/>
    </row>
    <row r="3454" spans="1:8" x14ac:dyDescent="0.25">
      <c r="A3454" s="793"/>
      <c r="E3454" s="176"/>
      <c r="F3454" s="176"/>
      <c r="G3454" s="177"/>
      <c r="H3454" s="177"/>
    </row>
    <row r="3455" spans="1:8" x14ac:dyDescent="0.25">
      <c r="A3455" s="793"/>
      <c r="E3455" s="176"/>
      <c r="F3455" s="176"/>
      <c r="G3455" s="177"/>
      <c r="H3455" s="177"/>
    </row>
    <row r="3456" spans="1:8" x14ac:dyDescent="0.25">
      <c r="A3456" s="793"/>
      <c r="E3456" s="176"/>
      <c r="F3456" s="176"/>
      <c r="G3456" s="177"/>
      <c r="H3456" s="177"/>
    </row>
    <row r="3457" spans="1:8" x14ac:dyDescent="0.25">
      <c r="A3457" s="793"/>
      <c r="E3457" s="176"/>
      <c r="F3457" s="176"/>
      <c r="G3457" s="177"/>
      <c r="H3457" s="177"/>
    </row>
    <row r="3458" spans="1:8" x14ac:dyDescent="0.25">
      <c r="A3458" s="793"/>
      <c r="E3458" s="176"/>
      <c r="F3458" s="176"/>
      <c r="G3458" s="177"/>
      <c r="H3458" s="177"/>
    </row>
    <row r="3459" spans="1:8" x14ac:dyDescent="0.25">
      <c r="A3459" s="793"/>
      <c r="E3459" s="176"/>
      <c r="F3459" s="176"/>
      <c r="G3459" s="177"/>
      <c r="H3459" s="177"/>
    </row>
    <row r="3460" spans="1:8" x14ac:dyDescent="0.25">
      <c r="A3460" s="793"/>
      <c r="E3460" s="176"/>
      <c r="F3460" s="176"/>
      <c r="G3460" s="177"/>
      <c r="H3460" s="177"/>
    </row>
    <row r="3461" spans="1:8" x14ac:dyDescent="0.25">
      <c r="A3461" s="793"/>
      <c r="E3461" s="176"/>
      <c r="F3461" s="176"/>
      <c r="G3461" s="177"/>
      <c r="H3461" s="177"/>
    </row>
    <row r="3462" spans="1:8" x14ac:dyDescent="0.25">
      <c r="A3462" s="793"/>
      <c r="E3462" s="176"/>
      <c r="F3462" s="176"/>
      <c r="G3462" s="177"/>
      <c r="H3462" s="177"/>
    </row>
    <row r="3463" spans="1:8" x14ac:dyDescent="0.25">
      <c r="A3463" s="793"/>
      <c r="E3463" s="176"/>
      <c r="F3463" s="176"/>
      <c r="G3463" s="177"/>
      <c r="H3463" s="177"/>
    </row>
    <row r="3464" spans="1:8" x14ac:dyDescent="0.25">
      <c r="A3464" s="793"/>
      <c r="E3464" s="176"/>
      <c r="F3464" s="176"/>
      <c r="G3464" s="177"/>
      <c r="H3464" s="177"/>
    </row>
    <row r="3465" spans="1:8" x14ac:dyDescent="0.25">
      <c r="A3465" s="793"/>
      <c r="E3465" s="176"/>
      <c r="F3465" s="176"/>
      <c r="G3465" s="177"/>
      <c r="H3465" s="177"/>
    </row>
    <row r="3466" spans="1:8" x14ac:dyDescent="0.25">
      <c r="A3466" s="793"/>
      <c r="E3466" s="176"/>
      <c r="F3466" s="176"/>
      <c r="G3466" s="177"/>
      <c r="H3466" s="177"/>
    </row>
    <row r="3467" spans="1:8" x14ac:dyDescent="0.25">
      <c r="A3467" s="793"/>
      <c r="E3467" s="176"/>
      <c r="F3467" s="176"/>
      <c r="G3467" s="177"/>
      <c r="H3467" s="177"/>
    </row>
    <row r="3468" spans="1:8" x14ac:dyDescent="0.25">
      <c r="A3468" s="793"/>
      <c r="E3468" s="176"/>
      <c r="F3468" s="176"/>
      <c r="G3468" s="177"/>
      <c r="H3468" s="177"/>
    </row>
    <row r="3469" spans="1:8" x14ac:dyDescent="0.25">
      <c r="A3469" s="793"/>
      <c r="E3469" s="176"/>
      <c r="F3469" s="176"/>
      <c r="G3469" s="177"/>
      <c r="H3469" s="177"/>
    </row>
    <row r="3470" spans="1:8" x14ac:dyDescent="0.25">
      <c r="A3470" s="793"/>
      <c r="E3470" s="176"/>
      <c r="F3470" s="176"/>
      <c r="G3470" s="177"/>
      <c r="H3470" s="177"/>
    </row>
    <row r="3471" spans="1:8" x14ac:dyDescent="0.25">
      <c r="A3471" s="793"/>
      <c r="E3471" s="176"/>
      <c r="F3471" s="176"/>
      <c r="G3471" s="177"/>
      <c r="H3471" s="177"/>
    </row>
    <row r="3472" spans="1:8" x14ac:dyDescent="0.25">
      <c r="A3472" s="793"/>
      <c r="E3472" s="176"/>
      <c r="F3472" s="176"/>
      <c r="G3472" s="177"/>
      <c r="H3472" s="177"/>
    </row>
    <row r="3473" spans="1:8" x14ac:dyDescent="0.25">
      <c r="A3473" s="793"/>
      <c r="E3473" s="176"/>
      <c r="F3473" s="176"/>
      <c r="G3473" s="177"/>
      <c r="H3473" s="177"/>
    </row>
    <row r="3474" spans="1:8" x14ac:dyDescent="0.25">
      <c r="A3474" s="793"/>
      <c r="E3474" s="176"/>
      <c r="F3474" s="176"/>
      <c r="G3474" s="177"/>
      <c r="H3474" s="177"/>
    </row>
    <row r="3475" spans="1:8" x14ac:dyDescent="0.25">
      <c r="A3475" s="793"/>
      <c r="E3475" s="176"/>
      <c r="F3475" s="176"/>
      <c r="G3475" s="177"/>
      <c r="H3475" s="177"/>
    </row>
    <row r="3476" spans="1:8" x14ac:dyDescent="0.25">
      <c r="A3476" s="793"/>
      <c r="E3476" s="176"/>
      <c r="F3476" s="176"/>
      <c r="G3476" s="177"/>
      <c r="H3476" s="177"/>
    </row>
    <row r="3477" spans="1:8" x14ac:dyDescent="0.25">
      <c r="A3477" s="793"/>
      <c r="E3477" s="176"/>
      <c r="F3477" s="176"/>
      <c r="G3477" s="177"/>
      <c r="H3477" s="177"/>
    </row>
    <row r="3478" spans="1:8" x14ac:dyDescent="0.25">
      <c r="A3478" s="793"/>
      <c r="E3478" s="176"/>
      <c r="F3478" s="176"/>
      <c r="G3478" s="177"/>
      <c r="H3478" s="177"/>
    </row>
    <row r="3479" spans="1:8" x14ac:dyDescent="0.25">
      <c r="A3479" s="793"/>
      <c r="E3479" s="176"/>
      <c r="F3479" s="176"/>
      <c r="G3479" s="177"/>
      <c r="H3479" s="177"/>
    </row>
    <row r="3480" spans="1:8" x14ac:dyDescent="0.25">
      <c r="A3480" s="793"/>
      <c r="E3480" s="176"/>
      <c r="F3480" s="176"/>
      <c r="G3480" s="177"/>
      <c r="H3480" s="177"/>
    </row>
    <row r="3481" spans="1:8" x14ac:dyDescent="0.25">
      <c r="A3481" s="793"/>
      <c r="E3481" s="176"/>
      <c r="F3481" s="176"/>
      <c r="G3481" s="177"/>
      <c r="H3481" s="177"/>
    </row>
    <row r="3482" spans="1:8" x14ac:dyDescent="0.25">
      <c r="A3482" s="793"/>
      <c r="E3482" s="176"/>
      <c r="F3482" s="176"/>
      <c r="G3482" s="177"/>
      <c r="H3482" s="177"/>
    </row>
    <row r="3483" spans="1:8" x14ac:dyDescent="0.25">
      <c r="A3483" s="793"/>
      <c r="E3483" s="176"/>
      <c r="F3483" s="176"/>
      <c r="G3483" s="177"/>
      <c r="H3483" s="177"/>
    </row>
    <row r="3484" spans="1:8" x14ac:dyDescent="0.25">
      <c r="A3484" s="793"/>
      <c r="E3484" s="176"/>
      <c r="F3484" s="176"/>
      <c r="G3484" s="177"/>
      <c r="H3484" s="177"/>
    </row>
    <row r="3485" spans="1:8" x14ac:dyDescent="0.25">
      <c r="A3485" s="793"/>
      <c r="E3485" s="176"/>
      <c r="F3485" s="176"/>
      <c r="G3485" s="177"/>
      <c r="H3485" s="177"/>
    </row>
    <row r="3486" spans="1:8" x14ac:dyDescent="0.25">
      <c r="A3486" s="793"/>
      <c r="E3486" s="176"/>
      <c r="F3486" s="176"/>
      <c r="G3486" s="177"/>
      <c r="H3486" s="177"/>
    </row>
    <row r="3487" spans="1:8" x14ac:dyDescent="0.25">
      <c r="A3487" s="793"/>
      <c r="E3487" s="176"/>
      <c r="F3487" s="176"/>
      <c r="G3487" s="177"/>
      <c r="H3487" s="177"/>
    </row>
    <row r="3488" spans="1:8" x14ac:dyDescent="0.25">
      <c r="A3488" s="793"/>
      <c r="E3488" s="176"/>
      <c r="F3488" s="176"/>
      <c r="G3488" s="177"/>
      <c r="H3488" s="177"/>
    </row>
    <row r="3489" spans="1:8" x14ac:dyDescent="0.25">
      <c r="A3489" s="793"/>
      <c r="E3489" s="176"/>
      <c r="F3489" s="176"/>
      <c r="G3489" s="177"/>
      <c r="H3489" s="177"/>
    </row>
    <row r="3490" spans="1:8" x14ac:dyDescent="0.25">
      <c r="A3490" s="793"/>
      <c r="E3490" s="176"/>
      <c r="F3490" s="176"/>
      <c r="G3490" s="177"/>
      <c r="H3490" s="177"/>
    </row>
    <row r="3491" spans="1:8" x14ac:dyDescent="0.25">
      <c r="A3491" s="793"/>
      <c r="E3491" s="176"/>
      <c r="F3491" s="176"/>
      <c r="G3491" s="177"/>
      <c r="H3491" s="177"/>
    </row>
    <row r="3492" spans="1:8" x14ac:dyDescent="0.25">
      <c r="A3492" s="793"/>
      <c r="E3492" s="176"/>
      <c r="F3492" s="176"/>
      <c r="G3492" s="177"/>
      <c r="H3492" s="177"/>
    </row>
    <row r="3493" spans="1:8" x14ac:dyDescent="0.25">
      <c r="A3493" s="793"/>
      <c r="E3493" s="176"/>
      <c r="F3493" s="176"/>
      <c r="G3493" s="177"/>
      <c r="H3493" s="177"/>
    </row>
    <row r="3494" spans="1:8" x14ac:dyDescent="0.25">
      <c r="A3494" s="793"/>
      <c r="E3494" s="176"/>
      <c r="F3494" s="176"/>
      <c r="G3494" s="177"/>
      <c r="H3494" s="177"/>
    </row>
    <row r="3495" spans="1:8" x14ac:dyDescent="0.25">
      <c r="A3495" s="793"/>
      <c r="E3495" s="176"/>
      <c r="F3495" s="176"/>
      <c r="G3495" s="177"/>
      <c r="H3495" s="177"/>
    </row>
    <row r="3496" spans="1:8" x14ac:dyDescent="0.25">
      <c r="A3496" s="793"/>
      <c r="E3496" s="176"/>
      <c r="F3496" s="176"/>
      <c r="G3496" s="177"/>
      <c r="H3496" s="177"/>
    </row>
    <row r="3497" spans="1:8" x14ac:dyDescent="0.25">
      <c r="A3497" s="793"/>
      <c r="E3497" s="176"/>
      <c r="F3497" s="176"/>
      <c r="G3497" s="177"/>
      <c r="H3497" s="177"/>
    </row>
    <row r="3498" spans="1:8" x14ac:dyDescent="0.25">
      <c r="A3498" s="793"/>
      <c r="E3498" s="176"/>
      <c r="F3498" s="176"/>
      <c r="G3498" s="177"/>
      <c r="H3498" s="177"/>
    </row>
    <row r="3499" spans="1:8" x14ac:dyDescent="0.25">
      <c r="A3499" s="793"/>
      <c r="E3499" s="176"/>
      <c r="F3499" s="176"/>
      <c r="G3499" s="177"/>
      <c r="H3499" s="177"/>
    </row>
    <row r="3500" spans="1:8" x14ac:dyDescent="0.25">
      <c r="A3500" s="793"/>
      <c r="E3500" s="176"/>
      <c r="F3500" s="176"/>
      <c r="G3500" s="177"/>
      <c r="H3500" s="177"/>
    </row>
    <row r="3501" spans="1:8" x14ac:dyDescent="0.25">
      <c r="A3501" s="793"/>
      <c r="E3501" s="176"/>
      <c r="F3501" s="176"/>
      <c r="G3501" s="177"/>
      <c r="H3501" s="177"/>
    </row>
    <row r="3502" spans="1:8" x14ac:dyDescent="0.25">
      <c r="A3502" s="793"/>
      <c r="E3502" s="176"/>
      <c r="F3502" s="176"/>
      <c r="G3502" s="177"/>
      <c r="H3502" s="177"/>
    </row>
    <row r="3503" spans="1:8" x14ac:dyDescent="0.25">
      <c r="A3503" s="793"/>
      <c r="E3503" s="176"/>
      <c r="F3503" s="176"/>
      <c r="G3503" s="177"/>
      <c r="H3503" s="177"/>
    </row>
    <row r="3504" spans="1:8" x14ac:dyDescent="0.25">
      <c r="A3504" s="793"/>
      <c r="E3504" s="176"/>
      <c r="F3504" s="176"/>
      <c r="G3504" s="177"/>
      <c r="H3504" s="177"/>
    </row>
    <row r="3505" spans="1:8" x14ac:dyDescent="0.25">
      <c r="A3505" s="793"/>
      <c r="E3505" s="176"/>
      <c r="F3505" s="176"/>
      <c r="G3505" s="177"/>
      <c r="H3505" s="177"/>
    </row>
    <row r="3506" spans="1:8" x14ac:dyDescent="0.25">
      <c r="A3506" s="793"/>
      <c r="E3506" s="176"/>
      <c r="F3506" s="176"/>
      <c r="G3506" s="177"/>
      <c r="H3506" s="177"/>
    </row>
    <row r="3507" spans="1:8" x14ac:dyDescent="0.25">
      <c r="A3507" s="793"/>
      <c r="E3507" s="176"/>
      <c r="F3507" s="176"/>
      <c r="G3507" s="177"/>
      <c r="H3507" s="177"/>
    </row>
    <row r="3508" spans="1:8" x14ac:dyDescent="0.25">
      <c r="A3508" s="793"/>
      <c r="E3508" s="176"/>
      <c r="F3508" s="176"/>
      <c r="G3508" s="177"/>
      <c r="H3508" s="177"/>
    </row>
    <row r="3509" spans="1:8" x14ac:dyDescent="0.25">
      <c r="A3509" s="793"/>
      <c r="E3509" s="176"/>
      <c r="F3509" s="176"/>
      <c r="G3509" s="177"/>
      <c r="H3509" s="177"/>
    </row>
    <row r="3510" spans="1:8" x14ac:dyDescent="0.25">
      <c r="A3510" s="793"/>
      <c r="E3510" s="176"/>
      <c r="F3510" s="176"/>
      <c r="G3510" s="177"/>
      <c r="H3510" s="177"/>
    </row>
    <row r="3511" spans="1:8" x14ac:dyDescent="0.25">
      <c r="A3511" s="793"/>
      <c r="E3511" s="176"/>
      <c r="F3511" s="176"/>
      <c r="G3511" s="177"/>
      <c r="H3511" s="177"/>
    </row>
    <row r="3512" spans="1:8" x14ac:dyDescent="0.25">
      <c r="A3512" s="793"/>
      <c r="E3512" s="176"/>
      <c r="F3512" s="176"/>
      <c r="G3512" s="177"/>
      <c r="H3512" s="177"/>
    </row>
    <row r="3513" spans="1:8" x14ac:dyDescent="0.25">
      <c r="A3513" s="793"/>
      <c r="E3513" s="176"/>
      <c r="F3513" s="176"/>
      <c r="G3513" s="177"/>
      <c r="H3513" s="177"/>
    </row>
    <row r="3514" spans="1:8" x14ac:dyDescent="0.25">
      <c r="A3514" s="793"/>
      <c r="E3514" s="176"/>
      <c r="F3514" s="176"/>
      <c r="G3514" s="177"/>
      <c r="H3514" s="177"/>
    </row>
    <row r="3515" spans="1:8" x14ac:dyDescent="0.25">
      <c r="A3515" s="793"/>
      <c r="E3515" s="176"/>
      <c r="F3515" s="176"/>
      <c r="G3515" s="177"/>
      <c r="H3515" s="177"/>
    </row>
    <row r="3516" spans="1:8" x14ac:dyDescent="0.25">
      <c r="A3516" s="793"/>
      <c r="E3516" s="176"/>
      <c r="F3516" s="176"/>
      <c r="G3516" s="177"/>
      <c r="H3516" s="177"/>
    </row>
    <row r="3517" spans="1:8" x14ac:dyDescent="0.25">
      <c r="A3517" s="793"/>
      <c r="E3517" s="176"/>
      <c r="F3517" s="176"/>
      <c r="G3517" s="177"/>
      <c r="H3517" s="177"/>
    </row>
    <row r="3518" spans="1:8" x14ac:dyDescent="0.25">
      <c r="A3518" s="793"/>
      <c r="E3518" s="176"/>
      <c r="F3518" s="176"/>
      <c r="G3518" s="177"/>
      <c r="H3518" s="177"/>
    </row>
    <row r="3519" spans="1:8" x14ac:dyDescent="0.25">
      <c r="A3519" s="793"/>
      <c r="E3519" s="176"/>
      <c r="F3519" s="176"/>
      <c r="G3519" s="177"/>
      <c r="H3519" s="177"/>
    </row>
    <row r="3520" spans="1:8" x14ac:dyDescent="0.25">
      <c r="A3520" s="793"/>
      <c r="E3520" s="176"/>
      <c r="F3520" s="176"/>
      <c r="G3520" s="177"/>
      <c r="H3520" s="177"/>
    </row>
    <row r="3521" spans="1:8" x14ac:dyDescent="0.25">
      <c r="A3521" s="793"/>
      <c r="E3521" s="176"/>
      <c r="F3521" s="176"/>
      <c r="G3521" s="177"/>
      <c r="H3521" s="177"/>
    </row>
    <row r="3522" spans="1:8" x14ac:dyDescent="0.25">
      <c r="A3522" s="793"/>
      <c r="E3522" s="176"/>
      <c r="F3522" s="176"/>
      <c r="G3522" s="177"/>
      <c r="H3522" s="177"/>
    </row>
    <row r="3523" spans="1:8" x14ac:dyDescent="0.25">
      <c r="A3523" s="793"/>
      <c r="E3523" s="176"/>
      <c r="F3523" s="176"/>
      <c r="G3523" s="177"/>
      <c r="H3523" s="177"/>
    </row>
    <row r="3524" spans="1:8" x14ac:dyDescent="0.25">
      <c r="A3524" s="793"/>
      <c r="E3524" s="176"/>
      <c r="F3524" s="176"/>
      <c r="G3524" s="177"/>
      <c r="H3524" s="177"/>
    </row>
    <row r="3525" spans="1:8" x14ac:dyDescent="0.25">
      <c r="A3525" s="793"/>
      <c r="E3525" s="176"/>
      <c r="F3525" s="176"/>
      <c r="G3525" s="177"/>
      <c r="H3525" s="177"/>
    </row>
    <row r="3526" spans="1:8" x14ac:dyDescent="0.25">
      <c r="A3526" s="793"/>
      <c r="E3526" s="176"/>
      <c r="F3526" s="176"/>
      <c r="G3526" s="177"/>
      <c r="H3526" s="177"/>
    </row>
    <row r="3527" spans="1:8" x14ac:dyDescent="0.25">
      <c r="A3527" s="793"/>
      <c r="E3527" s="176"/>
      <c r="F3527" s="176"/>
      <c r="G3527" s="177"/>
      <c r="H3527" s="177"/>
    </row>
    <row r="3528" spans="1:8" x14ac:dyDescent="0.25">
      <c r="A3528" s="793"/>
      <c r="E3528" s="176"/>
      <c r="F3528" s="176"/>
      <c r="G3528" s="177"/>
      <c r="H3528" s="177"/>
    </row>
    <row r="3529" spans="1:8" x14ac:dyDescent="0.25">
      <c r="A3529" s="793"/>
      <c r="E3529" s="176"/>
      <c r="F3529" s="176"/>
      <c r="G3529" s="177"/>
      <c r="H3529" s="177"/>
    </row>
    <row r="3530" spans="1:8" x14ac:dyDescent="0.25">
      <c r="A3530" s="793"/>
      <c r="E3530" s="176"/>
      <c r="F3530" s="176"/>
      <c r="G3530" s="177"/>
      <c r="H3530" s="177"/>
    </row>
    <row r="3531" spans="1:8" x14ac:dyDescent="0.25">
      <c r="A3531" s="793"/>
      <c r="E3531" s="176"/>
      <c r="F3531" s="176"/>
      <c r="G3531" s="177"/>
      <c r="H3531" s="177"/>
    </row>
    <row r="3532" spans="1:8" x14ac:dyDescent="0.25">
      <c r="A3532" s="793"/>
      <c r="E3532" s="176"/>
      <c r="F3532" s="176"/>
      <c r="G3532" s="177"/>
      <c r="H3532" s="177"/>
    </row>
    <row r="3533" spans="1:8" x14ac:dyDescent="0.25">
      <c r="A3533" s="793"/>
      <c r="E3533" s="176"/>
      <c r="F3533" s="176"/>
      <c r="G3533" s="177"/>
      <c r="H3533" s="177"/>
    </row>
    <row r="3534" spans="1:8" x14ac:dyDescent="0.25">
      <c r="A3534" s="793"/>
      <c r="E3534" s="176"/>
      <c r="F3534" s="176"/>
      <c r="G3534" s="177"/>
      <c r="H3534" s="177"/>
    </row>
    <row r="3535" spans="1:8" x14ac:dyDescent="0.25">
      <c r="A3535" s="793"/>
      <c r="E3535" s="176"/>
      <c r="F3535" s="176"/>
      <c r="G3535" s="177"/>
      <c r="H3535" s="177"/>
    </row>
    <row r="3536" spans="1:8" x14ac:dyDescent="0.25">
      <c r="A3536" s="793"/>
      <c r="E3536" s="176"/>
      <c r="F3536" s="176"/>
      <c r="G3536" s="177"/>
      <c r="H3536" s="177"/>
    </row>
    <row r="3537" spans="1:8" x14ac:dyDescent="0.25">
      <c r="A3537" s="793"/>
      <c r="E3537" s="176"/>
      <c r="F3537" s="176"/>
      <c r="G3537" s="177"/>
      <c r="H3537" s="177"/>
    </row>
    <row r="3538" spans="1:8" x14ac:dyDescent="0.25">
      <c r="A3538" s="793"/>
      <c r="E3538" s="176"/>
      <c r="F3538" s="176"/>
      <c r="G3538" s="177"/>
      <c r="H3538" s="177"/>
    </row>
    <row r="3539" spans="1:8" x14ac:dyDescent="0.25">
      <c r="A3539" s="793"/>
      <c r="E3539" s="176"/>
      <c r="F3539" s="176"/>
      <c r="G3539" s="177"/>
      <c r="H3539" s="177"/>
    </row>
    <row r="3540" spans="1:8" x14ac:dyDescent="0.25">
      <c r="A3540" s="793"/>
      <c r="E3540" s="176"/>
      <c r="F3540" s="176"/>
      <c r="G3540" s="177"/>
      <c r="H3540" s="177"/>
    </row>
    <row r="3541" spans="1:8" x14ac:dyDescent="0.25">
      <c r="A3541" s="793"/>
      <c r="E3541" s="176"/>
      <c r="F3541" s="176"/>
      <c r="G3541" s="177"/>
      <c r="H3541" s="177"/>
    </row>
    <row r="3542" spans="1:8" x14ac:dyDescent="0.25">
      <c r="A3542" s="793"/>
      <c r="E3542" s="176"/>
      <c r="F3542" s="176"/>
      <c r="G3542" s="177"/>
      <c r="H3542" s="177"/>
    </row>
    <row r="3543" spans="1:8" x14ac:dyDescent="0.25">
      <c r="A3543" s="793"/>
      <c r="E3543" s="176"/>
      <c r="F3543" s="176"/>
      <c r="G3543" s="177"/>
      <c r="H3543" s="177"/>
    </row>
    <row r="3544" spans="1:8" x14ac:dyDescent="0.25">
      <c r="A3544" s="793"/>
      <c r="E3544" s="176"/>
      <c r="F3544" s="176"/>
      <c r="G3544" s="177"/>
      <c r="H3544" s="177"/>
    </row>
    <row r="3545" spans="1:8" x14ac:dyDescent="0.25">
      <c r="A3545" s="793"/>
      <c r="E3545" s="176"/>
      <c r="F3545" s="176"/>
      <c r="G3545" s="177"/>
      <c r="H3545" s="177"/>
    </row>
    <row r="3546" spans="1:8" x14ac:dyDescent="0.25">
      <c r="A3546" s="793"/>
      <c r="E3546" s="176"/>
      <c r="F3546" s="176"/>
      <c r="G3546" s="177"/>
      <c r="H3546" s="177"/>
    </row>
    <row r="3547" spans="1:8" x14ac:dyDescent="0.25">
      <c r="A3547" s="793"/>
      <c r="E3547" s="176"/>
      <c r="F3547" s="176"/>
      <c r="G3547" s="177"/>
      <c r="H3547" s="177"/>
    </row>
    <row r="3548" spans="1:8" x14ac:dyDescent="0.25">
      <c r="A3548" s="793"/>
      <c r="E3548" s="176"/>
      <c r="F3548" s="176"/>
      <c r="G3548" s="177"/>
      <c r="H3548" s="177"/>
    </row>
    <row r="3549" spans="1:8" x14ac:dyDescent="0.25">
      <c r="A3549" s="793"/>
      <c r="E3549" s="176"/>
      <c r="F3549" s="176"/>
      <c r="G3549" s="177"/>
      <c r="H3549" s="177"/>
    </row>
    <row r="3550" spans="1:8" x14ac:dyDescent="0.25">
      <c r="A3550" s="793"/>
      <c r="E3550" s="176"/>
      <c r="F3550" s="176"/>
      <c r="G3550" s="177"/>
      <c r="H3550" s="177"/>
    </row>
    <row r="3551" spans="1:8" x14ac:dyDescent="0.25">
      <c r="A3551" s="793"/>
      <c r="E3551" s="176"/>
      <c r="F3551" s="176"/>
      <c r="G3551" s="177"/>
      <c r="H3551" s="177"/>
    </row>
    <row r="3552" spans="1:8" x14ac:dyDescent="0.25">
      <c r="A3552" s="793"/>
      <c r="E3552" s="176"/>
      <c r="F3552" s="176"/>
      <c r="G3552" s="177"/>
      <c r="H3552" s="177"/>
    </row>
    <row r="3553" spans="1:8" x14ac:dyDescent="0.25">
      <c r="A3553" s="793"/>
      <c r="E3553" s="176"/>
      <c r="F3553" s="176"/>
      <c r="G3553" s="177"/>
      <c r="H3553" s="177"/>
    </row>
    <row r="3554" spans="1:8" x14ac:dyDescent="0.25">
      <c r="A3554" s="793"/>
      <c r="E3554" s="176"/>
      <c r="F3554" s="176"/>
      <c r="G3554" s="177"/>
      <c r="H3554" s="177"/>
    </row>
    <row r="3555" spans="1:8" x14ac:dyDescent="0.25">
      <c r="A3555" s="793"/>
      <c r="E3555" s="176"/>
      <c r="F3555" s="176"/>
      <c r="G3555" s="177"/>
      <c r="H3555" s="177"/>
    </row>
    <row r="3556" spans="1:8" x14ac:dyDescent="0.25">
      <c r="A3556" s="793"/>
      <c r="E3556" s="176"/>
      <c r="F3556" s="176"/>
      <c r="G3556" s="177"/>
      <c r="H3556" s="177"/>
    </row>
    <row r="3557" spans="1:8" x14ac:dyDescent="0.25">
      <c r="A3557" s="793"/>
      <c r="E3557" s="176"/>
      <c r="F3557" s="176"/>
      <c r="G3557" s="177"/>
      <c r="H3557" s="177"/>
    </row>
    <row r="3558" spans="1:8" x14ac:dyDescent="0.25">
      <c r="A3558" s="793"/>
      <c r="E3558" s="176"/>
      <c r="F3558" s="176"/>
      <c r="G3558" s="177"/>
      <c r="H3558" s="177"/>
    </row>
    <row r="3559" spans="1:8" x14ac:dyDescent="0.25">
      <c r="A3559" s="793"/>
      <c r="E3559" s="176"/>
      <c r="F3559" s="176"/>
      <c r="G3559" s="177"/>
      <c r="H3559" s="177"/>
    </row>
    <row r="3560" spans="1:8" x14ac:dyDescent="0.25">
      <c r="A3560" s="793"/>
      <c r="E3560" s="176"/>
      <c r="F3560" s="176"/>
      <c r="G3560" s="177"/>
      <c r="H3560" s="177"/>
    </row>
    <row r="3561" spans="1:8" x14ac:dyDescent="0.25">
      <c r="A3561" s="793"/>
      <c r="E3561" s="176"/>
      <c r="F3561" s="176"/>
      <c r="G3561" s="177"/>
      <c r="H3561" s="177"/>
    </row>
    <row r="3562" spans="1:8" x14ac:dyDescent="0.25">
      <c r="A3562" s="793"/>
      <c r="E3562" s="176"/>
      <c r="F3562" s="176"/>
      <c r="G3562" s="177"/>
      <c r="H3562" s="177"/>
    </row>
    <row r="3563" spans="1:8" x14ac:dyDescent="0.25">
      <c r="A3563" s="793"/>
      <c r="E3563" s="176"/>
      <c r="F3563" s="176"/>
      <c r="G3563" s="177"/>
      <c r="H3563" s="177"/>
    </row>
    <row r="3564" spans="1:8" x14ac:dyDescent="0.25">
      <c r="A3564" s="793"/>
      <c r="E3564" s="176"/>
      <c r="F3564" s="176"/>
      <c r="G3564" s="177"/>
      <c r="H3564" s="177"/>
    </row>
    <row r="3565" spans="1:8" x14ac:dyDescent="0.25">
      <c r="A3565" s="793"/>
      <c r="E3565" s="176"/>
      <c r="F3565" s="176"/>
      <c r="G3565" s="177"/>
      <c r="H3565" s="177"/>
    </row>
    <row r="3566" spans="1:8" x14ac:dyDescent="0.25">
      <c r="A3566" s="793"/>
      <c r="E3566" s="176"/>
      <c r="F3566" s="176"/>
      <c r="G3566" s="177"/>
      <c r="H3566" s="177"/>
    </row>
    <row r="3567" spans="1:8" x14ac:dyDescent="0.25">
      <c r="A3567" s="793"/>
      <c r="E3567" s="176"/>
      <c r="F3567" s="176"/>
      <c r="G3567" s="177"/>
      <c r="H3567" s="177"/>
    </row>
    <row r="3568" spans="1:8" x14ac:dyDescent="0.25">
      <c r="A3568" s="793"/>
      <c r="E3568" s="176"/>
      <c r="F3568" s="176"/>
      <c r="G3568" s="177"/>
      <c r="H3568" s="177"/>
    </row>
    <row r="3569" spans="1:8" x14ac:dyDescent="0.25">
      <c r="A3569" s="793"/>
      <c r="E3569" s="176"/>
      <c r="F3569" s="176"/>
      <c r="G3569" s="177"/>
      <c r="H3569" s="177"/>
    </row>
    <row r="3570" spans="1:8" x14ac:dyDescent="0.25">
      <c r="A3570" s="793"/>
      <c r="E3570" s="176"/>
      <c r="F3570" s="176"/>
      <c r="G3570" s="177"/>
      <c r="H3570" s="177"/>
    </row>
    <row r="3571" spans="1:8" x14ac:dyDescent="0.25">
      <c r="A3571" s="793"/>
      <c r="E3571" s="176"/>
      <c r="F3571" s="176"/>
      <c r="G3571" s="177"/>
      <c r="H3571" s="177"/>
    </row>
    <row r="3572" spans="1:8" x14ac:dyDescent="0.25">
      <c r="A3572" s="793"/>
      <c r="E3572" s="176"/>
      <c r="F3572" s="176"/>
      <c r="G3572" s="177"/>
      <c r="H3572" s="177"/>
    </row>
    <row r="3573" spans="1:8" x14ac:dyDescent="0.25">
      <c r="A3573" s="793"/>
      <c r="E3573" s="176"/>
      <c r="F3573" s="176"/>
      <c r="G3573" s="177"/>
      <c r="H3573" s="177"/>
    </row>
    <row r="3574" spans="1:8" x14ac:dyDescent="0.25">
      <c r="A3574" s="793"/>
      <c r="E3574" s="176"/>
      <c r="F3574" s="176"/>
      <c r="G3574" s="177"/>
      <c r="H3574" s="177"/>
    </row>
    <row r="3575" spans="1:8" x14ac:dyDescent="0.25">
      <c r="A3575" s="793"/>
      <c r="E3575" s="176"/>
      <c r="F3575" s="176"/>
      <c r="G3575" s="177"/>
      <c r="H3575" s="177"/>
    </row>
    <row r="3576" spans="1:8" x14ac:dyDescent="0.25">
      <c r="A3576" s="793"/>
      <c r="E3576" s="176"/>
      <c r="F3576" s="176"/>
      <c r="G3576" s="177"/>
      <c r="H3576" s="177"/>
    </row>
    <row r="3577" spans="1:8" x14ac:dyDescent="0.25">
      <c r="A3577" s="793"/>
      <c r="E3577" s="176"/>
      <c r="F3577" s="176"/>
      <c r="G3577" s="177"/>
      <c r="H3577" s="177"/>
    </row>
    <row r="3578" spans="1:8" x14ac:dyDescent="0.25">
      <c r="A3578" s="793"/>
      <c r="E3578" s="176"/>
      <c r="F3578" s="176"/>
      <c r="G3578" s="177"/>
      <c r="H3578" s="177"/>
    </row>
    <row r="3579" spans="1:8" x14ac:dyDescent="0.25">
      <c r="A3579" s="793"/>
      <c r="E3579" s="176"/>
      <c r="F3579" s="176"/>
      <c r="G3579" s="177"/>
      <c r="H3579" s="177"/>
    </row>
    <row r="3580" spans="1:8" x14ac:dyDescent="0.25">
      <c r="A3580" s="793"/>
      <c r="E3580" s="176"/>
      <c r="F3580" s="176"/>
      <c r="G3580" s="177"/>
      <c r="H3580" s="177"/>
    </row>
    <row r="3581" spans="1:8" x14ac:dyDescent="0.25">
      <c r="A3581" s="793"/>
      <c r="E3581" s="176"/>
      <c r="F3581" s="176"/>
      <c r="G3581" s="177"/>
      <c r="H3581" s="177"/>
    </row>
    <row r="3582" spans="1:8" x14ac:dyDescent="0.25">
      <c r="A3582" s="793"/>
      <c r="E3582" s="176"/>
      <c r="F3582" s="176"/>
      <c r="G3582" s="177"/>
      <c r="H3582" s="177"/>
    </row>
    <row r="3583" spans="1:8" x14ac:dyDescent="0.25">
      <c r="A3583" s="793"/>
      <c r="E3583" s="176"/>
      <c r="F3583" s="176"/>
      <c r="G3583" s="177"/>
      <c r="H3583" s="177"/>
    </row>
    <row r="3584" spans="1:8" x14ac:dyDescent="0.25">
      <c r="A3584" s="793"/>
      <c r="E3584" s="176"/>
      <c r="F3584" s="176"/>
      <c r="G3584" s="177"/>
      <c r="H3584" s="177"/>
    </row>
    <row r="3585" spans="1:8" x14ac:dyDescent="0.25">
      <c r="A3585" s="793"/>
      <c r="E3585" s="176"/>
      <c r="F3585" s="176"/>
      <c r="G3585" s="177"/>
      <c r="H3585" s="177"/>
    </row>
    <row r="3586" spans="1:8" x14ac:dyDescent="0.25">
      <c r="A3586" s="793"/>
      <c r="E3586" s="176"/>
      <c r="F3586" s="176"/>
      <c r="G3586" s="177"/>
      <c r="H3586" s="177"/>
    </row>
    <row r="3587" spans="1:8" x14ac:dyDescent="0.25">
      <c r="A3587" s="793"/>
      <c r="E3587" s="176"/>
      <c r="F3587" s="176"/>
      <c r="G3587" s="177"/>
      <c r="H3587" s="177"/>
    </row>
    <row r="3588" spans="1:8" x14ac:dyDescent="0.25">
      <c r="A3588" s="793"/>
      <c r="E3588" s="176"/>
      <c r="F3588" s="176"/>
      <c r="G3588" s="177"/>
      <c r="H3588" s="177"/>
    </row>
    <row r="3589" spans="1:8" x14ac:dyDescent="0.25">
      <c r="A3589" s="793"/>
      <c r="E3589" s="176"/>
      <c r="F3589" s="176"/>
      <c r="G3589" s="177"/>
      <c r="H3589" s="177"/>
    </row>
    <row r="3590" spans="1:8" x14ac:dyDescent="0.25">
      <c r="A3590" s="793"/>
      <c r="E3590" s="176"/>
      <c r="F3590" s="176"/>
      <c r="G3590" s="177"/>
      <c r="H3590" s="177"/>
    </row>
    <row r="3591" spans="1:8" x14ac:dyDescent="0.25">
      <c r="A3591" s="793"/>
      <c r="E3591" s="176"/>
      <c r="F3591" s="176"/>
      <c r="G3591" s="177"/>
      <c r="H3591" s="177"/>
    </row>
    <row r="3592" spans="1:8" x14ac:dyDescent="0.25">
      <c r="A3592" s="793"/>
      <c r="E3592" s="176"/>
      <c r="F3592" s="176"/>
      <c r="G3592" s="177"/>
      <c r="H3592" s="177"/>
    </row>
    <row r="3593" spans="1:8" x14ac:dyDescent="0.25">
      <c r="A3593" s="793"/>
      <c r="E3593" s="176"/>
      <c r="F3593" s="176"/>
      <c r="G3593" s="177"/>
      <c r="H3593" s="177"/>
    </row>
    <row r="3594" spans="1:8" x14ac:dyDescent="0.25">
      <c r="A3594" s="793"/>
      <c r="E3594" s="176"/>
      <c r="F3594" s="176"/>
      <c r="G3594" s="177"/>
      <c r="H3594" s="177"/>
    </row>
    <row r="3595" spans="1:8" x14ac:dyDescent="0.25">
      <c r="A3595" s="793"/>
      <c r="E3595" s="176"/>
      <c r="F3595" s="176"/>
      <c r="G3595" s="177"/>
      <c r="H3595" s="177"/>
    </row>
    <row r="3596" spans="1:8" x14ac:dyDescent="0.25">
      <c r="A3596" s="793"/>
      <c r="E3596" s="176"/>
      <c r="F3596" s="176"/>
      <c r="G3596" s="177"/>
      <c r="H3596" s="177"/>
    </row>
    <row r="3597" spans="1:8" x14ac:dyDescent="0.25">
      <c r="A3597" s="793"/>
      <c r="E3597" s="176"/>
      <c r="F3597" s="176"/>
      <c r="G3597" s="177"/>
      <c r="H3597" s="177"/>
    </row>
    <row r="3598" spans="1:8" x14ac:dyDescent="0.25">
      <c r="A3598" s="793"/>
      <c r="E3598" s="176"/>
      <c r="F3598" s="176"/>
      <c r="G3598" s="177"/>
      <c r="H3598" s="177"/>
    </row>
    <row r="3599" spans="1:8" x14ac:dyDescent="0.25">
      <c r="A3599" s="793"/>
      <c r="E3599" s="176"/>
      <c r="F3599" s="176"/>
      <c r="G3599" s="177"/>
      <c r="H3599" s="177"/>
    </row>
    <row r="3600" spans="1:8" x14ac:dyDescent="0.25">
      <c r="A3600" s="793"/>
      <c r="E3600" s="176"/>
      <c r="F3600" s="176"/>
      <c r="G3600" s="177"/>
      <c r="H3600" s="177"/>
    </row>
    <row r="3601" spans="1:8" x14ac:dyDescent="0.25">
      <c r="A3601" s="793"/>
      <c r="E3601" s="176"/>
      <c r="F3601" s="176"/>
      <c r="G3601" s="177"/>
      <c r="H3601" s="177"/>
    </row>
    <row r="3602" spans="1:8" x14ac:dyDescent="0.25">
      <c r="A3602" s="793"/>
      <c r="E3602" s="176"/>
      <c r="F3602" s="176"/>
      <c r="G3602" s="177"/>
      <c r="H3602" s="177"/>
    </row>
    <row r="3603" spans="1:8" x14ac:dyDescent="0.25">
      <c r="A3603" s="793"/>
      <c r="E3603" s="176"/>
      <c r="F3603" s="176"/>
      <c r="G3603" s="177"/>
      <c r="H3603" s="177"/>
    </row>
    <row r="3604" spans="1:8" x14ac:dyDescent="0.25">
      <c r="A3604" s="793"/>
      <c r="E3604" s="176"/>
      <c r="F3604" s="176"/>
      <c r="G3604" s="177"/>
      <c r="H3604" s="177"/>
    </row>
    <row r="3605" spans="1:8" x14ac:dyDescent="0.25">
      <c r="A3605" s="793"/>
      <c r="E3605" s="176"/>
      <c r="F3605" s="176"/>
      <c r="G3605" s="177"/>
      <c r="H3605" s="177"/>
    </row>
    <row r="3606" spans="1:8" x14ac:dyDescent="0.25">
      <c r="A3606" s="793"/>
      <c r="E3606" s="176"/>
      <c r="F3606" s="176"/>
      <c r="G3606" s="177"/>
      <c r="H3606" s="177"/>
    </row>
    <row r="3607" spans="1:8" x14ac:dyDescent="0.25">
      <c r="A3607" s="793"/>
      <c r="E3607" s="176"/>
      <c r="F3607" s="176"/>
      <c r="G3607" s="177"/>
      <c r="H3607" s="177"/>
    </row>
    <row r="3608" spans="1:8" x14ac:dyDescent="0.25">
      <c r="A3608" s="793"/>
      <c r="E3608" s="176"/>
      <c r="F3608" s="176"/>
      <c r="G3608" s="177"/>
      <c r="H3608" s="177"/>
    </row>
    <row r="3609" spans="1:8" x14ac:dyDescent="0.25">
      <c r="A3609" s="793"/>
      <c r="E3609" s="176"/>
      <c r="F3609" s="176"/>
      <c r="G3609" s="177"/>
      <c r="H3609" s="177"/>
    </row>
    <row r="3610" spans="1:8" x14ac:dyDescent="0.25">
      <c r="A3610" s="793"/>
      <c r="E3610" s="176"/>
      <c r="F3610" s="176"/>
      <c r="G3610" s="177"/>
      <c r="H3610" s="177"/>
    </row>
    <row r="3611" spans="1:8" x14ac:dyDescent="0.25">
      <c r="A3611" s="793"/>
      <c r="E3611" s="176"/>
      <c r="F3611" s="176"/>
      <c r="G3611" s="177"/>
      <c r="H3611" s="177"/>
    </row>
    <row r="3612" spans="1:8" x14ac:dyDescent="0.25">
      <c r="A3612" s="793"/>
      <c r="E3612" s="176"/>
      <c r="F3612" s="176"/>
      <c r="G3612" s="177"/>
      <c r="H3612" s="177"/>
    </row>
    <row r="3613" spans="1:8" x14ac:dyDescent="0.25">
      <c r="A3613" s="793"/>
      <c r="E3613" s="176"/>
      <c r="F3613" s="176"/>
      <c r="G3613" s="177"/>
      <c r="H3613" s="177"/>
    </row>
    <row r="3614" spans="1:8" x14ac:dyDescent="0.25">
      <c r="A3614" s="793"/>
      <c r="E3614" s="176"/>
      <c r="F3614" s="176"/>
      <c r="G3614" s="177"/>
      <c r="H3614" s="177"/>
    </row>
    <row r="3615" spans="1:8" x14ac:dyDescent="0.25">
      <c r="A3615" s="793"/>
      <c r="E3615" s="176"/>
      <c r="F3615" s="176"/>
      <c r="G3615" s="177"/>
      <c r="H3615" s="177"/>
    </row>
    <row r="3616" spans="1:8" x14ac:dyDescent="0.25">
      <c r="A3616" s="793"/>
      <c r="E3616" s="176"/>
      <c r="F3616" s="176"/>
      <c r="G3616" s="177"/>
      <c r="H3616" s="177"/>
    </row>
    <row r="3617" spans="1:8" x14ac:dyDescent="0.25">
      <c r="A3617" s="793"/>
      <c r="E3617" s="176"/>
      <c r="F3617" s="176"/>
      <c r="G3617" s="177"/>
      <c r="H3617" s="177"/>
    </row>
    <row r="3618" spans="1:8" x14ac:dyDescent="0.25">
      <c r="A3618" s="793"/>
      <c r="E3618" s="176"/>
      <c r="F3618" s="176"/>
      <c r="G3618" s="177"/>
      <c r="H3618" s="177"/>
    </row>
    <row r="3619" spans="1:8" x14ac:dyDescent="0.25">
      <c r="A3619" s="793"/>
      <c r="E3619" s="176"/>
      <c r="F3619" s="176"/>
      <c r="G3619" s="177"/>
      <c r="H3619" s="177"/>
    </row>
    <row r="3620" spans="1:8" x14ac:dyDescent="0.25">
      <c r="A3620" s="793"/>
      <c r="E3620" s="176"/>
      <c r="F3620" s="176"/>
      <c r="G3620" s="177"/>
      <c r="H3620" s="177"/>
    </row>
    <row r="3621" spans="1:8" x14ac:dyDescent="0.25">
      <c r="A3621" s="793"/>
      <c r="E3621" s="176"/>
      <c r="F3621" s="176"/>
      <c r="G3621" s="177"/>
      <c r="H3621" s="177"/>
    </row>
    <row r="3622" spans="1:8" x14ac:dyDescent="0.25">
      <c r="A3622" s="793"/>
      <c r="E3622" s="176"/>
      <c r="F3622" s="176"/>
      <c r="G3622" s="177"/>
      <c r="H3622" s="177"/>
    </row>
    <row r="3623" spans="1:8" x14ac:dyDescent="0.25">
      <c r="A3623" s="793"/>
      <c r="E3623" s="176"/>
      <c r="F3623" s="176"/>
      <c r="G3623" s="177"/>
      <c r="H3623" s="177"/>
    </row>
    <row r="3624" spans="1:8" x14ac:dyDescent="0.25">
      <c r="A3624" s="793"/>
      <c r="E3624" s="176"/>
      <c r="F3624" s="176"/>
      <c r="G3624" s="177"/>
      <c r="H3624" s="177"/>
    </row>
    <row r="3625" spans="1:8" x14ac:dyDescent="0.25">
      <c r="A3625" s="793"/>
      <c r="E3625" s="176"/>
      <c r="F3625" s="176"/>
      <c r="G3625" s="177"/>
      <c r="H3625" s="177"/>
    </row>
    <row r="3626" spans="1:8" x14ac:dyDescent="0.25">
      <c r="A3626" s="793"/>
      <c r="E3626" s="176"/>
      <c r="F3626" s="176"/>
      <c r="G3626" s="177"/>
      <c r="H3626" s="177"/>
    </row>
    <row r="3627" spans="1:8" x14ac:dyDescent="0.25">
      <c r="A3627" s="793"/>
      <c r="E3627" s="176"/>
      <c r="F3627" s="176"/>
      <c r="G3627" s="177"/>
      <c r="H3627" s="177"/>
    </row>
    <row r="3628" spans="1:8" x14ac:dyDescent="0.25">
      <c r="A3628" s="793"/>
      <c r="E3628" s="176"/>
      <c r="F3628" s="176"/>
      <c r="G3628" s="177"/>
      <c r="H3628" s="177"/>
    </row>
    <row r="3629" spans="1:8" x14ac:dyDescent="0.25">
      <c r="A3629" s="793"/>
      <c r="E3629" s="176"/>
      <c r="F3629" s="176"/>
      <c r="G3629" s="177"/>
      <c r="H3629" s="177"/>
    </row>
    <row r="3630" spans="1:8" x14ac:dyDescent="0.25">
      <c r="A3630" s="793"/>
      <c r="E3630" s="176"/>
      <c r="F3630" s="176"/>
      <c r="G3630" s="177"/>
      <c r="H3630" s="177"/>
    </row>
    <row r="3631" spans="1:8" x14ac:dyDescent="0.25">
      <c r="A3631" s="793"/>
      <c r="E3631" s="176"/>
      <c r="F3631" s="176"/>
      <c r="G3631" s="177"/>
      <c r="H3631" s="177"/>
    </row>
    <row r="3632" spans="1:8" x14ac:dyDescent="0.25">
      <c r="A3632" s="793"/>
      <c r="E3632" s="176"/>
      <c r="F3632" s="176"/>
      <c r="G3632" s="177"/>
      <c r="H3632" s="177"/>
    </row>
    <row r="3633" spans="1:8" x14ac:dyDescent="0.25">
      <c r="A3633" s="793"/>
      <c r="E3633" s="176"/>
      <c r="F3633" s="176"/>
      <c r="G3633" s="177"/>
      <c r="H3633" s="177"/>
    </row>
    <row r="3634" spans="1:8" x14ac:dyDescent="0.25">
      <c r="A3634" s="793"/>
      <c r="E3634" s="176"/>
      <c r="F3634" s="176"/>
      <c r="G3634" s="177"/>
      <c r="H3634" s="177"/>
    </row>
    <row r="3635" spans="1:8" x14ac:dyDescent="0.25">
      <c r="A3635" s="793"/>
      <c r="E3635" s="176"/>
      <c r="F3635" s="176"/>
      <c r="G3635" s="177"/>
      <c r="H3635" s="177"/>
    </row>
    <row r="3636" spans="1:8" x14ac:dyDescent="0.25">
      <c r="A3636" s="793"/>
      <c r="E3636" s="176"/>
      <c r="F3636" s="176"/>
      <c r="G3636" s="177"/>
      <c r="H3636" s="177"/>
    </row>
    <row r="3637" spans="1:8" x14ac:dyDescent="0.25">
      <c r="A3637" s="793"/>
      <c r="E3637" s="176"/>
      <c r="F3637" s="176"/>
      <c r="G3637" s="177"/>
      <c r="H3637" s="177"/>
    </row>
    <row r="3638" spans="1:8" x14ac:dyDescent="0.25">
      <c r="A3638" s="793"/>
      <c r="E3638" s="176"/>
      <c r="F3638" s="176"/>
      <c r="G3638" s="177"/>
      <c r="H3638" s="177"/>
    </row>
    <row r="3639" spans="1:8" x14ac:dyDescent="0.25">
      <c r="A3639" s="793"/>
      <c r="E3639" s="176"/>
      <c r="F3639" s="176"/>
      <c r="G3639" s="177"/>
      <c r="H3639" s="177"/>
    </row>
    <row r="3640" spans="1:8" x14ac:dyDescent="0.25">
      <c r="A3640" s="793"/>
      <c r="E3640" s="176"/>
      <c r="F3640" s="176"/>
      <c r="G3640" s="177"/>
      <c r="H3640" s="177"/>
    </row>
    <row r="3641" spans="1:8" x14ac:dyDescent="0.25">
      <c r="A3641" s="793"/>
      <c r="E3641" s="176"/>
      <c r="F3641" s="176"/>
      <c r="G3641" s="177"/>
      <c r="H3641" s="177"/>
    </row>
    <row r="3642" spans="1:8" x14ac:dyDescent="0.25">
      <c r="A3642" s="793"/>
      <c r="E3642" s="176"/>
      <c r="F3642" s="176"/>
      <c r="G3642" s="177"/>
      <c r="H3642" s="177"/>
    </row>
    <row r="3643" spans="1:8" x14ac:dyDescent="0.25">
      <c r="A3643" s="793"/>
      <c r="E3643" s="176"/>
      <c r="F3643" s="176"/>
      <c r="G3643" s="177"/>
      <c r="H3643" s="177"/>
    </row>
    <row r="3644" spans="1:8" x14ac:dyDescent="0.25">
      <c r="A3644" s="793"/>
      <c r="E3644" s="176"/>
      <c r="F3644" s="176"/>
      <c r="G3644" s="177"/>
      <c r="H3644" s="177"/>
    </row>
    <row r="3645" spans="1:8" x14ac:dyDescent="0.25">
      <c r="A3645" s="793"/>
      <c r="E3645" s="176"/>
      <c r="F3645" s="176"/>
      <c r="G3645" s="177"/>
      <c r="H3645" s="177"/>
    </row>
    <row r="3646" spans="1:8" x14ac:dyDescent="0.25">
      <c r="A3646" s="793"/>
      <c r="E3646" s="176"/>
      <c r="F3646" s="176"/>
      <c r="G3646" s="177"/>
      <c r="H3646" s="177"/>
    </row>
    <row r="3647" spans="1:8" x14ac:dyDescent="0.25">
      <c r="A3647" s="793"/>
      <c r="E3647" s="176"/>
      <c r="F3647" s="176"/>
      <c r="G3647" s="177"/>
      <c r="H3647" s="177"/>
    </row>
    <row r="3648" spans="1:8" x14ac:dyDescent="0.25">
      <c r="A3648" s="793"/>
      <c r="E3648" s="176"/>
      <c r="F3648" s="176"/>
      <c r="G3648" s="177"/>
      <c r="H3648" s="177"/>
    </row>
    <row r="3649" spans="1:8" x14ac:dyDescent="0.25">
      <c r="A3649" s="793"/>
      <c r="E3649" s="176"/>
      <c r="F3649" s="176"/>
      <c r="G3649" s="177"/>
      <c r="H3649" s="177"/>
    </row>
    <row r="3650" spans="1:8" x14ac:dyDescent="0.25">
      <c r="A3650" s="793"/>
      <c r="E3650" s="176"/>
      <c r="F3650" s="176"/>
      <c r="G3650" s="177"/>
      <c r="H3650" s="177"/>
    </row>
    <row r="3651" spans="1:8" x14ac:dyDescent="0.25">
      <c r="A3651" s="793"/>
      <c r="E3651" s="176"/>
      <c r="F3651" s="176"/>
      <c r="G3651" s="177"/>
      <c r="H3651" s="177"/>
    </row>
    <row r="3652" spans="1:8" x14ac:dyDescent="0.25">
      <c r="A3652" s="793"/>
      <c r="E3652" s="176"/>
      <c r="F3652" s="176"/>
      <c r="G3652" s="177"/>
      <c r="H3652" s="177"/>
    </row>
    <row r="3653" spans="1:8" x14ac:dyDescent="0.25">
      <c r="A3653" s="793"/>
      <c r="E3653" s="176"/>
      <c r="F3653" s="176"/>
      <c r="G3653" s="177"/>
      <c r="H3653" s="177"/>
    </row>
    <row r="3654" spans="1:8" x14ac:dyDescent="0.25">
      <c r="A3654" s="793"/>
      <c r="E3654" s="176"/>
      <c r="F3654" s="176"/>
      <c r="G3654" s="177"/>
      <c r="H3654" s="177"/>
    </row>
    <row r="3655" spans="1:8" x14ac:dyDescent="0.25">
      <c r="A3655" s="793"/>
      <c r="E3655" s="176"/>
      <c r="F3655" s="176"/>
      <c r="G3655" s="177"/>
      <c r="H3655" s="177"/>
    </row>
    <row r="3656" spans="1:8" x14ac:dyDescent="0.25">
      <c r="A3656" s="793"/>
      <c r="E3656" s="176"/>
      <c r="F3656" s="176"/>
      <c r="G3656" s="177"/>
      <c r="H3656" s="177"/>
    </row>
    <row r="3657" spans="1:8" x14ac:dyDescent="0.25">
      <c r="A3657" s="793"/>
      <c r="E3657" s="176"/>
      <c r="F3657" s="176"/>
      <c r="G3657" s="177"/>
      <c r="H3657" s="177"/>
    </row>
    <row r="3658" spans="1:8" x14ac:dyDescent="0.25">
      <c r="A3658" s="793"/>
      <c r="E3658" s="176"/>
      <c r="F3658" s="176"/>
      <c r="G3658" s="177"/>
      <c r="H3658" s="177"/>
    </row>
    <row r="3659" spans="1:8" x14ac:dyDescent="0.25">
      <c r="A3659" s="793"/>
      <c r="E3659" s="176"/>
      <c r="F3659" s="176"/>
      <c r="G3659" s="177"/>
      <c r="H3659" s="177"/>
    </row>
    <row r="3660" spans="1:8" x14ac:dyDescent="0.25">
      <c r="A3660" s="793"/>
      <c r="E3660" s="176"/>
      <c r="F3660" s="176"/>
      <c r="G3660" s="177"/>
      <c r="H3660" s="177"/>
    </row>
    <row r="3661" spans="1:8" x14ac:dyDescent="0.25">
      <c r="A3661" s="793"/>
      <c r="E3661" s="176"/>
      <c r="F3661" s="176"/>
      <c r="G3661" s="177"/>
      <c r="H3661" s="177"/>
    </row>
    <row r="3662" spans="1:8" x14ac:dyDescent="0.25">
      <c r="A3662" s="793"/>
      <c r="E3662" s="176"/>
      <c r="F3662" s="176"/>
      <c r="G3662" s="177"/>
      <c r="H3662" s="177"/>
    </row>
    <row r="3663" spans="1:8" x14ac:dyDescent="0.25">
      <c r="A3663" s="793"/>
      <c r="E3663" s="176"/>
      <c r="F3663" s="176"/>
      <c r="G3663" s="177"/>
      <c r="H3663" s="177"/>
    </row>
    <row r="3664" spans="1:8" x14ac:dyDescent="0.25">
      <c r="A3664" s="793"/>
      <c r="E3664" s="176"/>
      <c r="F3664" s="176"/>
      <c r="G3664" s="177"/>
      <c r="H3664" s="177"/>
    </row>
    <row r="3665" spans="1:8" x14ac:dyDescent="0.25">
      <c r="A3665" s="793"/>
      <c r="E3665" s="176"/>
      <c r="F3665" s="176"/>
      <c r="G3665" s="177"/>
      <c r="H3665" s="177"/>
    </row>
    <row r="3666" spans="1:8" x14ac:dyDescent="0.25">
      <c r="A3666" s="793"/>
      <c r="E3666" s="176"/>
      <c r="F3666" s="176"/>
      <c r="G3666" s="177"/>
      <c r="H3666" s="177"/>
    </row>
    <row r="3667" spans="1:8" x14ac:dyDescent="0.25">
      <c r="A3667" s="793"/>
      <c r="E3667" s="176"/>
      <c r="F3667" s="176"/>
      <c r="G3667" s="177"/>
      <c r="H3667" s="177"/>
    </row>
    <row r="3668" spans="1:8" x14ac:dyDescent="0.25">
      <c r="A3668" s="793"/>
      <c r="E3668" s="176"/>
      <c r="F3668" s="176"/>
      <c r="G3668" s="177"/>
      <c r="H3668" s="177"/>
    </row>
    <row r="3669" spans="1:8" x14ac:dyDescent="0.25">
      <c r="A3669" s="793"/>
      <c r="E3669" s="176"/>
      <c r="F3669" s="176"/>
      <c r="G3669" s="177"/>
      <c r="H3669" s="177"/>
    </row>
    <row r="3670" spans="1:8" x14ac:dyDescent="0.25">
      <c r="A3670" s="793"/>
      <c r="E3670" s="176"/>
      <c r="F3670" s="176"/>
      <c r="G3670" s="177"/>
      <c r="H3670" s="177"/>
    </row>
    <row r="3671" spans="1:8" x14ac:dyDescent="0.25">
      <c r="A3671" s="793"/>
      <c r="E3671" s="176"/>
      <c r="F3671" s="176"/>
      <c r="G3671" s="177"/>
      <c r="H3671" s="177"/>
    </row>
    <row r="3672" spans="1:8" x14ac:dyDescent="0.25">
      <c r="A3672" s="793"/>
      <c r="E3672" s="176"/>
      <c r="F3672" s="176"/>
      <c r="G3672" s="177"/>
      <c r="H3672" s="177"/>
    </row>
    <row r="3673" spans="1:8" x14ac:dyDescent="0.25">
      <c r="A3673" s="793"/>
      <c r="E3673" s="176"/>
      <c r="F3673" s="176"/>
      <c r="G3673" s="177"/>
      <c r="H3673" s="177"/>
    </row>
    <row r="3674" spans="1:8" x14ac:dyDescent="0.25">
      <c r="A3674" s="793"/>
      <c r="E3674" s="176"/>
      <c r="F3674" s="176"/>
      <c r="G3674" s="177"/>
      <c r="H3674" s="177"/>
    </row>
    <row r="3675" spans="1:8" x14ac:dyDescent="0.25">
      <c r="A3675" s="793"/>
      <c r="E3675" s="176"/>
      <c r="F3675" s="176"/>
      <c r="G3675" s="177"/>
      <c r="H3675" s="177"/>
    </row>
    <row r="3676" spans="1:8" x14ac:dyDescent="0.25">
      <c r="A3676" s="793"/>
      <c r="E3676" s="176"/>
      <c r="F3676" s="176"/>
      <c r="G3676" s="177"/>
      <c r="H3676" s="177"/>
    </row>
    <row r="3677" spans="1:8" x14ac:dyDescent="0.25">
      <c r="A3677" s="793"/>
      <c r="E3677" s="176"/>
      <c r="F3677" s="176"/>
      <c r="G3677" s="177"/>
      <c r="H3677" s="177"/>
    </row>
    <row r="3678" spans="1:8" x14ac:dyDescent="0.25">
      <c r="A3678" s="793"/>
      <c r="E3678" s="176"/>
      <c r="F3678" s="176"/>
      <c r="G3678" s="177"/>
      <c r="H3678" s="177"/>
    </row>
    <row r="3679" spans="1:8" x14ac:dyDescent="0.25">
      <c r="A3679" s="793"/>
      <c r="E3679" s="176"/>
      <c r="F3679" s="176"/>
      <c r="G3679" s="177"/>
      <c r="H3679" s="177"/>
    </row>
    <row r="3680" spans="1:8" x14ac:dyDescent="0.25">
      <c r="A3680" s="793"/>
      <c r="E3680" s="176"/>
      <c r="F3680" s="176"/>
      <c r="G3680" s="177"/>
      <c r="H3680" s="177"/>
    </row>
    <row r="3681" spans="1:8" x14ac:dyDescent="0.25">
      <c r="A3681" s="793"/>
      <c r="E3681" s="176"/>
      <c r="F3681" s="176"/>
      <c r="G3681" s="177"/>
      <c r="H3681" s="177"/>
    </row>
    <row r="3682" spans="1:8" x14ac:dyDescent="0.25">
      <c r="A3682" s="793"/>
      <c r="E3682" s="176"/>
      <c r="F3682" s="176"/>
      <c r="G3682" s="177"/>
      <c r="H3682" s="177"/>
    </row>
    <row r="3683" spans="1:8" x14ac:dyDescent="0.25">
      <c r="A3683" s="793"/>
      <c r="E3683" s="176"/>
      <c r="F3683" s="176"/>
      <c r="G3683" s="177"/>
      <c r="H3683" s="177"/>
    </row>
    <row r="3684" spans="1:8" x14ac:dyDescent="0.25">
      <c r="A3684" s="793"/>
      <c r="E3684" s="176"/>
      <c r="F3684" s="176"/>
      <c r="G3684" s="177"/>
      <c r="H3684" s="177"/>
    </row>
    <row r="3685" spans="1:8" x14ac:dyDescent="0.25">
      <c r="A3685" s="793"/>
      <c r="E3685" s="176"/>
      <c r="F3685" s="176"/>
      <c r="G3685" s="177"/>
      <c r="H3685" s="177"/>
    </row>
    <row r="3686" spans="1:8" x14ac:dyDescent="0.25">
      <c r="A3686" s="793"/>
      <c r="E3686" s="176"/>
      <c r="F3686" s="176"/>
      <c r="G3686" s="177"/>
      <c r="H3686" s="177"/>
    </row>
    <row r="3687" spans="1:8" x14ac:dyDescent="0.25">
      <c r="A3687" s="793"/>
      <c r="E3687" s="176"/>
      <c r="F3687" s="176"/>
      <c r="G3687" s="177"/>
      <c r="H3687" s="177"/>
    </row>
    <row r="3688" spans="1:8" x14ac:dyDescent="0.25">
      <c r="A3688" s="793"/>
      <c r="E3688" s="176"/>
      <c r="F3688" s="176"/>
      <c r="G3688" s="177"/>
      <c r="H3688" s="177"/>
    </row>
    <row r="3689" spans="1:8" x14ac:dyDescent="0.25">
      <c r="A3689" s="793"/>
      <c r="E3689" s="176"/>
      <c r="F3689" s="176"/>
      <c r="G3689" s="177"/>
      <c r="H3689" s="177"/>
    </row>
    <row r="3690" spans="1:8" x14ac:dyDescent="0.25">
      <c r="A3690" s="793"/>
      <c r="E3690" s="176"/>
      <c r="F3690" s="176"/>
      <c r="G3690" s="177"/>
      <c r="H3690" s="177"/>
    </row>
    <row r="3691" spans="1:8" x14ac:dyDescent="0.25">
      <c r="A3691" s="793"/>
      <c r="E3691" s="176"/>
      <c r="F3691" s="176"/>
      <c r="G3691" s="177"/>
      <c r="H3691" s="177"/>
    </row>
    <row r="3692" spans="1:8" x14ac:dyDescent="0.25">
      <c r="A3692" s="793"/>
      <c r="E3692" s="176"/>
      <c r="F3692" s="176"/>
      <c r="G3692" s="177"/>
      <c r="H3692" s="177"/>
    </row>
    <row r="3693" spans="1:8" x14ac:dyDescent="0.25">
      <c r="A3693" s="793"/>
      <c r="E3693" s="176"/>
      <c r="F3693" s="176"/>
      <c r="G3693" s="177"/>
      <c r="H3693" s="177"/>
    </row>
    <row r="3694" spans="1:8" x14ac:dyDescent="0.25">
      <c r="A3694" s="793"/>
      <c r="E3694" s="176"/>
      <c r="F3694" s="176"/>
      <c r="G3694" s="177"/>
      <c r="H3694" s="177"/>
    </row>
    <row r="3695" spans="1:8" x14ac:dyDescent="0.25">
      <c r="A3695" s="793"/>
      <c r="E3695" s="176"/>
      <c r="F3695" s="176"/>
      <c r="G3695" s="177"/>
      <c r="H3695" s="177"/>
    </row>
    <row r="3696" spans="1:8" x14ac:dyDescent="0.25">
      <c r="A3696" s="793"/>
      <c r="E3696" s="176"/>
      <c r="F3696" s="176"/>
      <c r="G3696" s="177"/>
      <c r="H3696" s="177"/>
    </row>
    <row r="3697" spans="1:8" x14ac:dyDescent="0.25">
      <c r="A3697" s="793"/>
      <c r="E3697" s="176"/>
      <c r="F3697" s="176"/>
      <c r="G3697" s="177"/>
      <c r="H3697" s="177"/>
    </row>
    <row r="3698" spans="1:8" x14ac:dyDescent="0.25">
      <c r="A3698" s="793"/>
      <c r="E3698" s="176"/>
      <c r="F3698" s="176"/>
      <c r="G3698" s="177"/>
      <c r="H3698" s="177"/>
    </row>
    <row r="3699" spans="1:8" x14ac:dyDescent="0.25">
      <c r="A3699" s="793"/>
      <c r="E3699" s="176"/>
      <c r="F3699" s="176"/>
      <c r="G3699" s="177"/>
      <c r="H3699" s="177"/>
    </row>
    <row r="3700" spans="1:8" x14ac:dyDescent="0.25">
      <c r="A3700" s="793"/>
      <c r="E3700" s="176"/>
      <c r="F3700" s="176"/>
      <c r="G3700" s="177"/>
      <c r="H3700" s="177"/>
    </row>
    <row r="3701" spans="1:8" x14ac:dyDescent="0.25">
      <c r="A3701" s="793"/>
      <c r="E3701" s="176"/>
      <c r="F3701" s="176"/>
      <c r="G3701" s="177"/>
      <c r="H3701" s="177"/>
    </row>
    <row r="3702" spans="1:8" x14ac:dyDescent="0.25">
      <c r="A3702" s="793"/>
      <c r="E3702" s="176"/>
      <c r="F3702" s="176"/>
      <c r="G3702" s="177"/>
      <c r="H3702" s="177"/>
    </row>
    <row r="3703" spans="1:8" x14ac:dyDescent="0.25">
      <c r="A3703" s="793"/>
      <c r="E3703" s="176"/>
      <c r="F3703" s="176"/>
      <c r="G3703" s="177"/>
      <c r="H3703" s="177"/>
    </row>
    <row r="3704" spans="1:8" x14ac:dyDescent="0.25">
      <c r="A3704" s="793"/>
      <c r="E3704" s="176"/>
      <c r="F3704" s="176"/>
      <c r="G3704" s="177"/>
      <c r="H3704" s="177"/>
    </row>
    <row r="3705" spans="1:8" x14ac:dyDescent="0.25">
      <c r="A3705" s="793"/>
      <c r="E3705" s="176"/>
      <c r="F3705" s="176"/>
      <c r="G3705" s="177"/>
      <c r="H3705" s="177"/>
    </row>
    <row r="3706" spans="1:8" x14ac:dyDescent="0.25">
      <c r="A3706" s="793"/>
      <c r="E3706" s="176"/>
      <c r="F3706" s="176"/>
      <c r="G3706" s="177"/>
      <c r="H3706" s="177"/>
    </row>
    <row r="3707" spans="1:8" x14ac:dyDescent="0.25">
      <c r="A3707" s="793"/>
      <c r="E3707" s="176"/>
      <c r="F3707" s="176"/>
      <c r="G3707" s="177"/>
      <c r="H3707" s="177"/>
    </row>
    <row r="3708" spans="1:8" x14ac:dyDescent="0.25">
      <c r="A3708" s="793"/>
      <c r="E3708" s="176"/>
      <c r="F3708" s="176"/>
      <c r="G3708" s="177"/>
      <c r="H3708" s="177"/>
    </row>
    <row r="3709" spans="1:8" x14ac:dyDescent="0.25">
      <c r="A3709" s="793"/>
      <c r="E3709" s="176"/>
      <c r="F3709" s="176"/>
      <c r="G3709" s="177"/>
      <c r="H3709" s="177"/>
    </row>
    <row r="3710" spans="1:8" x14ac:dyDescent="0.25">
      <c r="A3710" s="793"/>
      <c r="E3710" s="176"/>
      <c r="F3710" s="176"/>
      <c r="G3710" s="177"/>
      <c r="H3710" s="177"/>
    </row>
    <row r="3711" spans="1:8" x14ac:dyDescent="0.25">
      <c r="A3711" s="793"/>
      <c r="E3711" s="176"/>
      <c r="F3711" s="176"/>
      <c r="G3711" s="177"/>
      <c r="H3711" s="177"/>
    </row>
    <row r="3712" spans="1:8" x14ac:dyDescent="0.25">
      <c r="A3712" s="793"/>
      <c r="E3712" s="176"/>
      <c r="F3712" s="176"/>
      <c r="G3712" s="177"/>
      <c r="H3712" s="177"/>
    </row>
    <row r="3713" spans="1:8" x14ac:dyDescent="0.25">
      <c r="A3713" s="793"/>
      <c r="E3713" s="176"/>
      <c r="F3713" s="176"/>
      <c r="G3713" s="177"/>
      <c r="H3713" s="177"/>
    </row>
    <row r="3714" spans="1:8" x14ac:dyDescent="0.25">
      <c r="A3714" s="793"/>
      <c r="E3714" s="176"/>
      <c r="F3714" s="176"/>
      <c r="G3714" s="177"/>
      <c r="H3714" s="177"/>
    </row>
    <row r="3715" spans="1:8" x14ac:dyDescent="0.25">
      <c r="A3715" s="793"/>
      <c r="E3715" s="176"/>
      <c r="F3715" s="176"/>
      <c r="G3715" s="177"/>
      <c r="H3715" s="177"/>
    </row>
    <row r="3716" spans="1:8" x14ac:dyDescent="0.25">
      <c r="A3716" s="793"/>
      <c r="E3716" s="176"/>
      <c r="F3716" s="176"/>
      <c r="G3716" s="177"/>
      <c r="H3716" s="177"/>
    </row>
    <row r="3717" spans="1:8" x14ac:dyDescent="0.25">
      <c r="A3717" s="793"/>
      <c r="E3717" s="176"/>
      <c r="F3717" s="176"/>
      <c r="G3717" s="177"/>
      <c r="H3717" s="177"/>
    </row>
    <row r="3718" spans="1:8" x14ac:dyDescent="0.25">
      <c r="A3718" s="793"/>
      <c r="E3718" s="176"/>
      <c r="F3718" s="176"/>
      <c r="G3718" s="177"/>
      <c r="H3718" s="177"/>
    </row>
    <row r="3719" spans="1:8" x14ac:dyDescent="0.25">
      <c r="A3719" s="793"/>
      <c r="E3719" s="176"/>
      <c r="F3719" s="176"/>
      <c r="G3719" s="177"/>
      <c r="H3719" s="177"/>
    </row>
    <row r="3720" spans="1:8" x14ac:dyDescent="0.25">
      <c r="A3720" s="793"/>
      <c r="E3720" s="176"/>
      <c r="F3720" s="176"/>
      <c r="G3720" s="177"/>
      <c r="H3720" s="177"/>
    </row>
    <row r="3721" spans="1:8" x14ac:dyDescent="0.25">
      <c r="A3721" s="793"/>
      <c r="E3721" s="176"/>
      <c r="F3721" s="176"/>
      <c r="G3721" s="177"/>
      <c r="H3721" s="177"/>
    </row>
    <row r="3722" spans="1:8" x14ac:dyDescent="0.25">
      <c r="A3722" s="793"/>
      <c r="E3722" s="176"/>
      <c r="F3722" s="176"/>
      <c r="G3722" s="177"/>
      <c r="H3722" s="177"/>
    </row>
    <row r="3723" spans="1:8" x14ac:dyDescent="0.25">
      <c r="A3723" s="793"/>
      <c r="E3723" s="176"/>
      <c r="F3723" s="176"/>
      <c r="G3723" s="177"/>
      <c r="H3723" s="177"/>
    </row>
    <row r="3724" spans="1:8" x14ac:dyDescent="0.25">
      <c r="A3724" s="793"/>
      <c r="E3724" s="176"/>
      <c r="F3724" s="176"/>
      <c r="G3724" s="177"/>
      <c r="H3724" s="177"/>
    </row>
    <row r="3725" spans="1:8" x14ac:dyDescent="0.25">
      <c r="A3725" s="793"/>
      <c r="E3725" s="176"/>
      <c r="F3725" s="176"/>
      <c r="G3725" s="177"/>
      <c r="H3725" s="177"/>
    </row>
    <row r="3726" spans="1:8" x14ac:dyDescent="0.25">
      <c r="A3726" s="793"/>
      <c r="E3726" s="176"/>
      <c r="F3726" s="176"/>
      <c r="G3726" s="177"/>
      <c r="H3726" s="177"/>
    </row>
    <row r="3727" spans="1:8" x14ac:dyDescent="0.25">
      <c r="A3727" s="793"/>
      <c r="E3727" s="176"/>
      <c r="F3727" s="176"/>
      <c r="G3727" s="177"/>
      <c r="H3727" s="177"/>
    </row>
    <row r="3728" spans="1:8" x14ac:dyDescent="0.25">
      <c r="A3728" s="793"/>
      <c r="E3728" s="176"/>
      <c r="F3728" s="176"/>
      <c r="G3728" s="177"/>
      <c r="H3728" s="177"/>
    </row>
    <row r="3729" spans="1:8" x14ac:dyDescent="0.25">
      <c r="A3729" s="793"/>
      <c r="E3729" s="176"/>
      <c r="F3729" s="176"/>
      <c r="G3729" s="177"/>
      <c r="H3729" s="177"/>
    </row>
    <row r="3730" spans="1:8" x14ac:dyDescent="0.25">
      <c r="A3730" s="793"/>
      <c r="E3730" s="176"/>
      <c r="F3730" s="176"/>
      <c r="G3730" s="177"/>
      <c r="H3730" s="177"/>
    </row>
    <row r="3731" spans="1:8" x14ac:dyDescent="0.25">
      <c r="A3731" s="793"/>
      <c r="E3731" s="176"/>
      <c r="F3731" s="176"/>
      <c r="G3731" s="177"/>
      <c r="H3731" s="177"/>
    </row>
    <row r="3732" spans="1:8" x14ac:dyDescent="0.25">
      <c r="A3732" s="793"/>
      <c r="E3732" s="176"/>
      <c r="F3732" s="176"/>
      <c r="G3732" s="177"/>
      <c r="H3732" s="177"/>
    </row>
    <row r="3733" spans="1:8" x14ac:dyDescent="0.25">
      <c r="A3733" s="793"/>
      <c r="E3733" s="176"/>
      <c r="F3733" s="176"/>
      <c r="G3733" s="177"/>
      <c r="H3733" s="177"/>
    </row>
    <row r="3734" spans="1:8" x14ac:dyDescent="0.25">
      <c r="A3734" s="793"/>
      <c r="E3734" s="176"/>
      <c r="F3734" s="176"/>
      <c r="G3734" s="177"/>
      <c r="H3734" s="177"/>
    </row>
    <row r="3735" spans="1:8" x14ac:dyDescent="0.25">
      <c r="A3735" s="793"/>
      <c r="E3735" s="176"/>
      <c r="F3735" s="176"/>
      <c r="G3735" s="177"/>
      <c r="H3735" s="177"/>
    </row>
    <row r="3736" spans="1:8" x14ac:dyDescent="0.25">
      <c r="A3736" s="793"/>
      <c r="E3736" s="176"/>
      <c r="F3736" s="176"/>
      <c r="G3736" s="177"/>
      <c r="H3736" s="177"/>
    </row>
    <row r="3737" spans="1:8" x14ac:dyDescent="0.25">
      <c r="A3737" s="793"/>
      <c r="E3737" s="176"/>
      <c r="F3737" s="176"/>
      <c r="G3737" s="177"/>
      <c r="H3737" s="177"/>
    </row>
    <row r="3738" spans="1:8" x14ac:dyDescent="0.25">
      <c r="A3738" s="793"/>
      <c r="E3738" s="176"/>
      <c r="F3738" s="176"/>
      <c r="G3738" s="177"/>
      <c r="H3738" s="177"/>
    </row>
    <row r="3739" spans="1:8" x14ac:dyDescent="0.25">
      <c r="A3739" s="793"/>
      <c r="E3739" s="176"/>
      <c r="F3739" s="176"/>
      <c r="G3739" s="177"/>
      <c r="H3739" s="177"/>
    </row>
    <row r="3740" spans="1:8" x14ac:dyDescent="0.25">
      <c r="A3740" s="793"/>
      <c r="E3740" s="176"/>
      <c r="F3740" s="176"/>
      <c r="G3740" s="177"/>
      <c r="H3740" s="177"/>
    </row>
    <row r="3741" spans="1:8" x14ac:dyDescent="0.25">
      <c r="A3741" s="793"/>
      <c r="E3741" s="176"/>
      <c r="F3741" s="176"/>
      <c r="G3741" s="177"/>
      <c r="H3741" s="177"/>
    </row>
    <row r="3742" spans="1:8" x14ac:dyDescent="0.25">
      <c r="A3742" s="793"/>
      <c r="E3742" s="176"/>
      <c r="F3742" s="176"/>
      <c r="G3742" s="177"/>
      <c r="H3742" s="177"/>
    </row>
    <row r="3743" spans="1:8" x14ac:dyDescent="0.25">
      <c r="A3743" s="793"/>
      <c r="E3743" s="176"/>
      <c r="F3743" s="176"/>
      <c r="G3743" s="177"/>
      <c r="H3743" s="177"/>
    </row>
    <row r="3744" spans="1:8" x14ac:dyDescent="0.25">
      <c r="A3744" s="793"/>
      <c r="E3744" s="176"/>
      <c r="F3744" s="176"/>
      <c r="G3744" s="177"/>
      <c r="H3744" s="177"/>
    </row>
    <row r="3745" spans="1:8" x14ac:dyDescent="0.25">
      <c r="A3745" s="793"/>
      <c r="E3745" s="176"/>
      <c r="F3745" s="176"/>
      <c r="G3745" s="177"/>
      <c r="H3745" s="177"/>
    </row>
    <row r="3746" spans="1:8" x14ac:dyDescent="0.25">
      <c r="A3746" s="793"/>
      <c r="E3746" s="176"/>
      <c r="F3746" s="176"/>
      <c r="G3746" s="177"/>
      <c r="H3746" s="177"/>
    </row>
    <row r="3747" spans="1:8" x14ac:dyDescent="0.25">
      <c r="A3747" s="793"/>
      <c r="E3747" s="176"/>
      <c r="F3747" s="176"/>
      <c r="G3747" s="177"/>
      <c r="H3747" s="177"/>
    </row>
    <row r="3748" spans="1:8" x14ac:dyDescent="0.25">
      <c r="A3748" s="793"/>
      <c r="E3748" s="176"/>
      <c r="F3748" s="176"/>
      <c r="G3748" s="177"/>
      <c r="H3748" s="177"/>
    </row>
    <row r="3749" spans="1:8" x14ac:dyDescent="0.25">
      <c r="A3749" s="793"/>
      <c r="E3749" s="176"/>
      <c r="F3749" s="176"/>
      <c r="G3749" s="177"/>
      <c r="H3749" s="177"/>
    </row>
    <row r="3750" spans="1:8" x14ac:dyDescent="0.25">
      <c r="A3750" s="793"/>
      <c r="E3750" s="176"/>
      <c r="F3750" s="176"/>
      <c r="G3750" s="177"/>
      <c r="H3750" s="177"/>
    </row>
    <row r="3751" spans="1:8" x14ac:dyDescent="0.25">
      <c r="A3751" s="793"/>
      <c r="E3751" s="176"/>
      <c r="F3751" s="176"/>
      <c r="G3751" s="177"/>
      <c r="H3751" s="177"/>
    </row>
    <row r="3752" spans="1:8" x14ac:dyDescent="0.25">
      <c r="A3752" s="793"/>
      <c r="E3752" s="176"/>
      <c r="F3752" s="176"/>
      <c r="G3752" s="177"/>
      <c r="H3752" s="177"/>
    </row>
    <row r="3753" spans="1:8" x14ac:dyDescent="0.25">
      <c r="A3753" s="793"/>
      <c r="E3753" s="176"/>
      <c r="F3753" s="176"/>
      <c r="G3753" s="177"/>
      <c r="H3753" s="177"/>
    </row>
    <row r="3754" spans="1:8" x14ac:dyDescent="0.25">
      <c r="A3754" s="793"/>
      <c r="E3754" s="176"/>
      <c r="F3754" s="176"/>
      <c r="G3754" s="177"/>
      <c r="H3754" s="177"/>
    </row>
    <row r="3755" spans="1:8" x14ac:dyDescent="0.25">
      <c r="A3755" s="793"/>
      <c r="E3755" s="176"/>
      <c r="F3755" s="176"/>
      <c r="G3755" s="177"/>
      <c r="H3755" s="177"/>
    </row>
    <row r="3756" spans="1:8" x14ac:dyDescent="0.25">
      <c r="A3756" s="793"/>
      <c r="E3756" s="176"/>
      <c r="F3756" s="176"/>
      <c r="G3756" s="177"/>
      <c r="H3756" s="177"/>
    </row>
    <row r="3757" spans="1:8" x14ac:dyDescent="0.25">
      <c r="A3757" s="793"/>
      <c r="E3757" s="176"/>
      <c r="F3757" s="176"/>
      <c r="G3757" s="177"/>
      <c r="H3757" s="177"/>
    </row>
    <row r="3758" spans="1:8" x14ac:dyDescent="0.25">
      <c r="A3758" s="793"/>
      <c r="E3758" s="176"/>
      <c r="F3758" s="176"/>
      <c r="G3758" s="177"/>
      <c r="H3758" s="177"/>
    </row>
    <row r="3759" spans="1:8" x14ac:dyDescent="0.25">
      <c r="A3759" s="793"/>
      <c r="E3759" s="176"/>
      <c r="F3759" s="176"/>
      <c r="G3759" s="177"/>
      <c r="H3759" s="177"/>
    </row>
    <row r="3760" spans="1:8" x14ac:dyDescent="0.25">
      <c r="A3760" s="793"/>
      <c r="E3760" s="176"/>
      <c r="F3760" s="176"/>
      <c r="G3760" s="177"/>
      <c r="H3760" s="177"/>
    </row>
    <row r="3761" spans="1:8" x14ac:dyDescent="0.25">
      <c r="A3761" s="793"/>
      <c r="E3761" s="176"/>
      <c r="F3761" s="176"/>
      <c r="G3761" s="177"/>
      <c r="H3761" s="177"/>
    </row>
    <row r="3762" spans="1:8" x14ac:dyDescent="0.25">
      <c r="A3762" s="793"/>
      <c r="E3762" s="176"/>
      <c r="F3762" s="176"/>
      <c r="G3762" s="177"/>
      <c r="H3762" s="177"/>
    </row>
    <row r="3763" spans="1:8" x14ac:dyDescent="0.25">
      <c r="A3763" s="793"/>
      <c r="E3763" s="176"/>
      <c r="F3763" s="176"/>
      <c r="G3763" s="177"/>
      <c r="H3763" s="177"/>
    </row>
    <row r="3764" spans="1:8" x14ac:dyDescent="0.25">
      <c r="A3764" s="793"/>
      <c r="E3764" s="176"/>
      <c r="F3764" s="176"/>
      <c r="G3764" s="177"/>
      <c r="H3764" s="177"/>
    </row>
    <row r="3765" spans="1:8" x14ac:dyDescent="0.25">
      <c r="A3765" s="793"/>
      <c r="E3765" s="176"/>
      <c r="F3765" s="176"/>
      <c r="G3765" s="177"/>
      <c r="H3765" s="177"/>
    </row>
    <row r="3766" spans="1:8" x14ac:dyDescent="0.25">
      <c r="A3766" s="793"/>
      <c r="E3766" s="176"/>
      <c r="F3766" s="176"/>
      <c r="G3766" s="177"/>
      <c r="H3766" s="177"/>
    </row>
    <row r="3767" spans="1:8" x14ac:dyDescent="0.25">
      <c r="A3767" s="793"/>
      <c r="E3767" s="176"/>
      <c r="F3767" s="176"/>
      <c r="G3767" s="177"/>
      <c r="H3767" s="177"/>
    </row>
    <row r="3768" spans="1:8" x14ac:dyDescent="0.25">
      <c r="A3768" s="793"/>
      <c r="E3768" s="176"/>
      <c r="F3768" s="176"/>
      <c r="G3768" s="177"/>
      <c r="H3768" s="177"/>
    </row>
    <row r="3769" spans="1:8" x14ac:dyDescent="0.25">
      <c r="A3769" s="793"/>
      <c r="E3769" s="176"/>
      <c r="F3769" s="176"/>
      <c r="G3769" s="177"/>
      <c r="H3769" s="177"/>
    </row>
    <row r="3770" spans="1:8" x14ac:dyDescent="0.25">
      <c r="A3770" s="793"/>
      <c r="E3770" s="176"/>
      <c r="F3770" s="176"/>
      <c r="G3770" s="177"/>
      <c r="H3770" s="177"/>
    </row>
    <row r="3771" spans="1:8" x14ac:dyDescent="0.25">
      <c r="A3771" s="793"/>
      <c r="E3771" s="176"/>
      <c r="F3771" s="176"/>
      <c r="G3771" s="177"/>
      <c r="H3771" s="177"/>
    </row>
    <row r="3772" spans="1:8" x14ac:dyDescent="0.25">
      <c r="A3772" s="793"/>
      <c r="E3772" s="176"/>
      <c r="F3772" s="176"/>
      <c r="G3772" s="177"/>
      <c r="H3772" s="177"/>
    </row>
    <row r="3773" spans="1:8" x14ac:dyDescent="0.25">
      <c r="A3773" s="793"/>
      <c r="E3773" s="176"/>
      <c r="F3773" s="176"/>
      <c r="G3773" s="177"/>
      <c r="H3773" s="177"/>
    </row>
    <row r="3774" spans="1:8" x14ac:dyDescent="0.25">
      <c r="A3774" s="793"/>
      <c r="E3774" s="176"/>
      <c r="F3774" s="176"/>
      <c r="G3774" s="177"/>
      <c r="H3774" s="177"/>
    </row>
    <row r="3775" spans="1:8" x14ac:dyDescent="0.25">
      <c r="A3775" s="793"/>
      <c r="E3775" s="176"/>
      <c r="F3775" s="176"/>
      <c r="G3775" s="177"/>
      <c r="H3775" s="177"/>
    </row>
    <row r="3776" spans="1:8" x14ac:dyDescent="0.25">
      <c r="A3776" s="793"/>
      <c r="E3776" s="176"/>
      <c r="F3776" s="176"/>
      <c r="G3776" s="177"/>
      <c r="H3776" s="177"/>
    </row>
    <row r="3777" spans="1:8" x14ac:dyDescent="0.25">
      <c r="A3777" s="793"/>
      <c r="E3777" s="176"/>
      <c r="F3777" s="176"/>
      <c r="G3777" s="177"/>
      <c r="H3777" s="177"/>
    </row>
    <row r="3778" spans="1:8" x14ac:dyDescent="0.25">
      <c r="A3778" s="793"/>
      <c r="E3778" s="176"/>
      <c r="F3778" s="176"/>
      <c r="G3778" s="177"/>
      <c r="H3778" s="177"/>
    </row>
    <row r="3779" spans="1:8" x14ac:dyDescent="0.25">
      <c r="A3779" s="793"/>
      <c r="E3779" s="176"/>
      <c r="F3779" s="176"/>
      <c r="G3779" s="177"/>
      <c r="H3779" s="177"/>
    </row>
    <row r="3780" spans="1:8" x14ac:dyDescent="0.25">
      <c r="A3780" s="793"/>
      <c r="E3780" s="176"/>
      <c r="F3780" s="176"/>
      <c r="G3780" s="177"/>
      <c r="H3780" s="177"/>
    </row>
    <row r="3781" spans="1:8" x14ac:dyDescent="0.25">
      <c r="A3781" s="793"/>
      <c r="E3781" s="176"/>
      <c r="F3781" s="176"/>
      <c r="G3781" s="177"/>
      <c r="H3781" s="177"/>
    </row>
    <row r="3782" spans="1:8" x14ac:dyDescent="0.25">
      <c r="A3782" s="793"/>
      <c r="E3782" s="176"/>
      <c r="F3782" s="176"/>
      <c r="G3782" s="177"/>
      <c r="H3782" s="177"/>
    </row>
    <row r="3783" spans="1:8" x14ac:dyDescent="0.25">
      <c r="A3783" s="793"/>
      <c r="E3783" s="176"/>
      <c r="F3783" s="176"/>
      <c r="G3783" s="177"/>
      <c r="H3783" s="177"/>
    </row>
    <row r="3784" spans="1:8" x14ac:dyDescent="0.25">
      <c r="A3784" s="793"/>
      <c r="E3784" s="176"/>
      <c r="F3784" s="176"/>
      <c r="G3784" s="177"/>
      <c r="H3784" s="177"/>
    </row>
    <row r="3785" spans="1:8" x14ac:dyDescent="0.25">
      <c r="A3785" s="793"/>
      <c r="E3785" s="176"/>
      <c r="F3785" s="176"/>
      <c r="G3785" s="177"/>
      <c r="H3785" s="177"/>
    </row>
    <row r="3786" spans="1:8" x14ac:dyDescent="0.25">
      <c r="A3786" s="793"/>
      <c r="E3786" s="176"/>
      <c r="F3786" s="176"/>
      <c r="G3786" s="177"/>
      <c r="H3786" s="177"/>
    </row>
    <row r="3787" spans="1:8" x14ac:dyDescent="0.25">
      <c r="A3787" s="793"/>
      <c r="E3787" s="176"/>
      <c r="F3787" s="176"/>
      <c r="G3787" s="177"/>
      <c r="H3787" s="177"/>
    </row>
    <row r="3788" spans="1:8" x14ac:dyDescent="0.25">
      <c r="A3788" s="793"/>
      <c r="E3788" s="176"/>
      <c r="F3788" s="176"/>
      <c r="G3788" s="177"/>
      <c r="H3788" s="177"/>
    </row>
    <row r="3789" spans="1:8" x14ac:dyDescent="0.25">
      <c r="A3789" s="793"/>
      <c r="E3789" s="176"/>
      <c r="F3789" s="176"/>
      <c r="G3789" s="177"/>
      <c r="H3789" s="177"/>
    </row>
    <row r="3790" spans="1:8" x14ac:dyDescent="0.25">
      <c r="A3790" s="793"/>
      <c r="E3790" s="176"/>
      <c r="F3790" s="176"/>
      <c r="G3790" s="177"/>
      <c r="H3790" s="177"/>
    </row>
    <row r="3791" spans="1:8" x14ac:dyDescent="0.25">
      <c r="A3791" s="793"/>
      <c r="E3791" s="176"/>
      <c r="F3791" s="176"/>
      <c r="G3791" s="177"/>
      <c r="H3791" s="177"/>
    </row>
    <row r="3792" spans="1:8" x14ac:dyDescent="0.25">
      <c r="A3792" s="793"/>
      <c r="E3792" s="176"/>
      <c r="F3792" s="176"/>
      <c r="G3792" s="177"/>
      <c r="H3792" s="177"/>
    </row>
    <row r="3793" spans="1:8" x14ac:dyDescent="0.25">
      <c r="A3793" s="793"/>
      <c r="E3793" s="176"/>
      <c r="F3793" s="176"/>
      <c r="G3793" s="177"/>
      <c r="H3793" s="177"/>
    </row>
    <row r="3794" spans="1:8" x14ac:dyDescent="0.25">
      <c r="A3794" s="793"/>
      <c r="E3794" s="176"/>
      <c r="F3794" s="176"/>
      <c r="G3794" s="177"/>
      <c r="H3794" s="177"/>
    </row>
    <row r="3795" spans="1:8" x14ac:dyDescent="0.25">
      <c r="A3795" s="793"/>
      <c r="E3795" s="176"/>
      <c r="F3795" s="176"/>
      <c r="G3795" s="177"/>
      <c r="H3795" s="177"/>
    </row>
    <row r="3796" spans="1:8" x14ac:dyDescent="0.25">
      <c r="A3796" s="793"/>
      <c r="E3796" s="176"/>
      <c r="F3796" s="176"/>
      <c r="G3796" s="177"/>
      <c r="H3796" s="177"/>
    </row>
    <row r="3797" spans="1:8" x14ac:dyDescent="0.25">
      <c r="A3797" s="793"/>
      <c r="E3797" s="176"/>
      <c r="F3797" s="176"/>
      <c r="G3797" s="177"/>
      <c r="H3797" s="177"/>
    </row>
    <row r="3798" spans="1:8" x14ac:dyDescent="0.25">
      <c r="A3798" s="793"/>
      <c r="E3798" s="176"/>
      <c r="F3798" s="176"/>
      <c r="G3798" s="177"/>
      <c r="H3798" s="177"/>
    </row>
    <row r="3799" spans="1:8" x14ac:dyDescent="0.25">
      <c r="A3799" s="793"/>
      <c r="E3799" s="176"/>
      <c r="F3799" s="176"/>
      <c r="G3799" s="177"/>
      <c r="H3799" s="177"/>
    </row>
    <row r="3800" spans="1:8" x14ac:dyDescent="0.25">
      <c r="A3800" s="793"/>
      <c r="E3800" s="176"/>
      <c r="F3800" s="176"/>
      <c r="G3800" s="177"/>
      <c r="H3800" s="177"/>
    </row>
    <row r="3801" spans="1:8" x14ac:dyDescent="0.25">
      <c r="A3801" s="793"/>
      <c r="E3801" s="176"/>
      <c r="F3801" s="176"/>
      <c r="G3801" s="177"/>
      <c r="H3801" s="177"/>
    </row>
    <row r="3802" spans="1:8" x14ac:dyDescent="0.25">
      <c r="A3802" s="793"/>
      <c r="E3802" s="176"/>
      <c r="F3802" s="176"/>
      <c r="G3802" s="177"/>
      <c r="H3802" s="177"/>
    </row>
    <row r="3803" spans="1:8" x14ac:dyDescent="0.25">
      <c r="A3803" s="793"/>
      <c r="E3803" s="176"/>
      <c r="F3803" s="176"/>
      <c r="G3803" s="177"/>
      <c r="H3803" s="177"/>
    </row>
    <row r="3804" spans="1:8" x14ac:dyDescent="0.25">
      <c r="A3804" s="793"/>
      <c r="E3804" s="176"/>
      <c r="F3804" s="176"/>
      <c r="G3804" s="177"/>
      <c r="H3804" s="177"/>
    </row>
    <row r="3805" spans="1:8" x14ac:dyDescent="0.25">
      <c r="A3805" s="793"/>
      <c r="E3805" s="176"/>
      <c r="F3805" s="176"/>
      <c r="G3805" s="177"/>
      <c r="H3805" s="177"/>
    </row>
    <row r="3806" spans="1:8" x14ac:dyDescent="0.25">
      <c r="A3806" s="793"/>
      <c r="E3806" s="176"/>
      <c r="F3806" s="176"/>
      <c r="G3806" s="177"/>
      <c r="H3806" s="177"/>
    </row>
    <row r="3807" spans="1:8" x14ac:dyDescent="0.25">
      <c r="A3807" s="793"/>
      <c r="E3807" s="176"/>
      <c r="F3807" s="176"/>
      <c r="G3807" s="177"/>
      <c r="H3807" s="177"/>
    </row>
    <row r="3808" spans="1:8" x14ac:dyDescent="0.25">
      <c r="A3808" s="793"/>
      <c r="E3808" s="176"/>
      <c r="F3808" s="176"/>
      <c r="G3808" s="177"/>
      <c r="H3808" s="177"/>
    </row>
    <row r="3809" spans="1:8" x14ac:dyDescent="0.25">
      <c r="A3809" s="793"/>
      <c r="E3809" s="176"/>
      <c r="F3809" s="176"/>
      <c r="G3809" s="177"/>
      <c r="H3809" s="177"/>
    </row>
    <row r="3810" spans="1:8" x14ac:dyDescent="0.25">
      <c r="A3810" s="793"/>
      <c r="E3810" s="176"/>
      <c r="F3810" s="176"/>
      <c r="G3810" s="177"/>
      <c r="H3810" s="177"/>
    </row>
    <row r="3811" spans="1:8" x14ac:dyDescent="0.25">
      <c r="A3811" s="793"/>
      <c r="E3811" s="176"/>
      <c r="F3811" s="176"/>
      <c r="G3811" s="177"/>
      <c r="H3811" s="177"/>
    </row>
    <row r="3812" spans="1:8" x14ac:dyDescent="0.25">
      <c r="A3812" s="793"/>
      <c r="E3812" s="176"/>
      <c r="F3812" s="176"/>
      <c r="G3812" s="177"/>
      <c r="H3812" s="177"/>
    </row>
    <row r="3813" spans="1:8" x14ac:dyDescent="0.25">
      <c r="A3813" s="793"/>
      <c r="E3813" s="176"/>
      <c r="F3813" s="176"/>
      <c r="G3813" s="177"/>
      <c r="H3813" s="177"/>
    </row>
    <row r="3814" spans="1:8" x14ac:dyDescent="0.25">
      <c r="A3814" s="793"/>
      <c r="E3814" s="176"/>
      <c r="F3814" s="176"/>
      <c r="G3814" s="177"/>
      <c r="H3814" s="177"/>
    </row>
    <row r="3815" spans="1:8" x14ac:dyDescent="0.25">
      <c r="A3815" s="793"/>
      <c r="E3815" s="176"/>
      <c r="F3815" s="176"/>
      <c r="G3815" s="177"/>
      <c r="H3815" s="177"/>
    </row>
    <row r="3816" spans="1:8" x14ac:dyDescent="0.25">
      <c r="A3816" s="793"/>
      <c r="E3816" s="176"/>
      <c r="F3816" s="176"/>
      <c r="G3816" s="177"/>
      <c r="H3816" s="177"/>
    </row>
    <row r="3817" spans="1:8" x14ac:dyDescent="0.25">
      <c r="A3817" s="793"/>
      <c r="E3817" s="176"/>
      <c r="F3817" s="176"/>
      <c r="G3817" s="177"/>
      <c r="H3817" s="177"/>
    </row>
    <row r="3818" spans="1:8" x14ac:dyDescent="0.25">
      <c r="A3818" s="793"/>
      <c r="E3818" s="176"/>
      <c r="F3818" s="176"/>
      <c r="G3818" s="177"/>
      <c r="H3818" s="177"/>
    </row>
    <row r="3819" spans="1:8" x14ac:dyDescent="0.25">
      <c r="A3819" s="793"/>
      <c r="E3819" s="176"/>
      <c r="F3819" s="176"/>
      <c r="G3819" s="177"/>
      <c r="H3819" s="177"/>
    </row>
    <row r="3820" spans="1:8" x14ac:dyDescent="0.25">
      <c r="A3820" s="793"/>
      <c r="E3820" s="176"/>
      <c r="F3820" s="176"/>
      <c r="G3820" s="177"/>
      <c r="H3820" s="177"/>
    </row>
    <row r="3821" spans="1:8" x14ac:dyDescent="0.25">
      <c r="A3821" s="793"/>
      <c r="E3821" s="176"/>
      <c r="F3821" s="176"/>
      <c r="G3821" s="177"/>
      <c r="H3821" s="177"/>
    </row>
    <row r="3822" spans="1:8" x14ac:dyDescent="0.25">
      <c r="A3822" s="793"/>
      <c r="E3822" s="176"/>
      <c r="F3822" s="176"/>
      <c r="G3822" s="177"/>
      <c r="H3822" s="177"/>
    </row>
    <row r="3823" spans="1:8" x14ac:dyDescent="0.25">
      <c r="A3823" s="793"/>
      <c r="E3823" s="176"/>
      <c r="F3823" s="176"/>
      <c r="G3823" s="177"/>
      <c r="H3823" s="177"/>
    </row>
    <row r="3824" spans="1:8" x14ac:dyDescent="0.25">
      <c r="A3824" s="793"/>
      <c r="E3824" s="176"/>
      <c r="F3824" s="176"/>
      <c r="G3824" s="177"/>
      <c r="H3824" s="177"/>
    </row>
    <row r="3825" spans="1:8" x14ac:dyDescent="0.25">
      <c r="A3825" s="793"/>
      <c r="E3825" s="176"/>
      <c r="F3825" s="176"/>
      <c r="G3825" s="177"/>
      <c r="H3825" s="177"/>
    </row>
    <row r="3826" spans="1:8" x14ac:dyDescent="0.25">
      <c r="A3826" s="793"/>
      <c r="E3826" s="176"/>
      <c r="F3826" s="176"/>
      <c r="G3826" s="177"/>
      <c r="H3826" s="177"/>
    </row>
    <row r="3827" spans="1:8" x14ac:dyDescent="0.25">
      <c r="A3827" s="793"/>
      <c r="E3827" s="176"/>
      <c r="F3827" s="176"/>
      <c r="G3827" s="177"/>
      <c r="H3827" s="177"/>
    </row>
    <row r="3828" spans="1:8" x14ac:dyDescent="0.25">
      <c r="A3828" s="793"/>
      <c r="E3828" s="176"/>
      <c r="F3828" s="176"/>
      <c r="G3828" s="177"/>
      <c r="H3828" s="177"/>
    </row>
    <row r="3829" spans="1:8" x14ac:dyDescent="0.25">
      <c r="A3829" s="793"/>
      <c r="E3829" s="176"/>
      <c r="F3829" s="176"/>
      <c r="G3829" s="177"/>
      <c r="H3829" s="177"/>
    </row>
    <row r="3830" spans="1:8" x14ac:dyDescent="0.25">
      <c r="A3830" s="793"/>
      <c r="E3830" s="176"/>
      <c r="F3830" s="176"/>
      <c r="G3830" s="177"/>
      <c r="H3830" s="177"/>
    </row>
    <row r="3831" spans="1:8" x14ac:dyDescent="0.25">
      <c r="A3831" s="793"/>
      <c r="E3831" s="176"/>
      <c r="F3831" s="176"/>
      <c r="G3831" s="177"/>
      <c r="H3831" s="177"/>
    </row>
    <row r="3832" spans="1:8" x14ac:dyDescent="0.25">
      <c r="A3832" s="793"/>
      <c r="E3832" s="176"/>
      <c r="F3832" s="176"/>
      <c r="G3832" s="177"/>
      <c r="H3832" s="177"/>
    </row>
    <row r="3833" spans="1:8" x14ac:dyDescent="0.25">
      <c r="A3833" s="793"/>
      <c r="E3833" s="176"/>
      <c r="F3833" s="176"/>
      <c r="G3833" s="177"/>
      <c r="H3833" s="177"/>
    </row>
    <row r="3834" spans="1:8" x14ac:dyDescent="0.25">
      <c r="A3834" s="793"/>
      <c r="E3834" s="176"/>
      <c r="F3834" s="176"/>
      <c r="G3834" s="177"/>
      <c r="H3834" s="177"/>
    </row>
    <row r="3835" spans="1:8" x14ac:dyDescent="0.25">
      <c r="A3835" s="793"/>
      <c r="E3835" s="176"/>
      <c r="F3835" s="176"/>
      <c r="G3835" s="177"/>
      <c r="H3835" s="177"/>
    </row>
    <row r="3836" spans="1:8" x14ac:dyDescent="0.25">
      <c r="A3836" s="793"/>
      <c r="E3836" s="176"/>
      <c r="F3836" s="176"/>
      <c r="G3836" s="177"/>
      <c r="H3836" s="177"/>
    </row>
    <row r="3837" spans="1:8" x14ac:dyDescent="0.25">
      <c r="A3837" s="793"/>
      <c r="E3837" s="176"/>
      <c r="F3837" s="176"/>
      <c r="G3837" s="177"/>
      <c r="H3837" s="177"/>
    </row>
    <row r="3838" spans="1:8" x14ac:dyDescent="0.25">
      <c r="A3838" s="793"/>
      <c r="E3838" s="176"/>
      <c r="F3838" s="176"/>
      <c r="G3838" s="177"/>
      <c r="H3838" s="177"/>
    </row>
    <row r="3839" spans="1:8" x14ac:dyDescent="0.25">
      <c r="A3839" s="793"/>
      <c r="E3839" s="176"/>
      <c r="F3839" s="176"/>
      <c r="G3839" s="177"/>
      <c r="H3839" s="177"/>
    </row>
    <row r="3840" spans="1:8" x14ac:dyDescent="0.25">
      <c r="A3840" s="793"/>
      <c r="E3840" s="176"/>
      <c r="F3840" s="176"/>
      <c r="G3840" s="177"/>
      <c r="H3840" s="177"/>
    </row>
    <row r="3841" spans="1:8" x14ac:dyDescent="0.25">
      <c r="A3841" s="793"/>
      <c r="E3841" s="176"/>
      <c r="F3841" s="176"/>
      <c r="G3841" s="177"/>
      <c r="H3841" s="177"/>
    </row>
    <row r="3842" spans="1:8" x14ac:dyDescent="0.25">
      <c r="A3842" s="793"/>
      <c r="E3842" s="176"/>
      <c r="F3842" s="176"/>
      <c r="G3842" s="177"/>
      <c r="H3842" s="177"/>
    </row>
    <row r="3843" spans="1:8" x14ac:dyDescent="0.25">
      <c r="A3843" s="793"/>
      <c r="E3843" s="176"/>
      <c r="F3843" s="176"/>
      <c r="G3843" s="177"/>
      <c r="H3843" s="177"/>
    </row>
    <row r="3844" spans="1:8" x14ac:dyDescent="0.25">
      <c r="A3844" s="793"/>
      <c r="E3844" s="176"/>
      <c r="F3844" s="176"/>
      <c r="G3844" s="177"/>
      <c r="H3844" s="177"/>
    </row>
    <row r="3845" spans="1:8" x14ac:dyDescent="0.25">
      <c r="A3845" s="793"/>
      <c r="E3845" s="176"/>
      <c r="F3845" s="176"/>
      <c r="G3845" s="177"/>
      <c r="H3845" s="177"/>
    </row>
    <row r="3846" spans="1:8" x14ac:dyDescent="0.25">
      <c r="A3846" s="793"/>
      <c r="E3846" s="176"/>
      <c r="F3846" s="176"/>
      <c r="G3846" s="177"/>
      <c r="H3846" s="177"/>
    </row>
    <row r="3847" spans="1:8" x14ac:dyDescent="0.25">
      <c r="A3847" s="793"/>
      <c r="E3847" s="176"/>
      <c r="F3847" s="176"/>
      <c r="G3847" s="177"/>
      <c r="H3847" s="177"/>
    </row>
    <row r="3848" spans="1:8" x14ac:dyDescent="0.25">
      <c r="A3848" s="793"/>
      <c r="E3848" s="176"/>
      <c r="F3848" s="176"/>
      <c r="G3848" s="177"/>
      <c r="H3848" s="177"/>
    </row>
    <row r="3849" spans="1:8" x14ac:dyDescent="0.25">
      <c r="A3849" s="793"/>
      <c r="E3849" s="176"/>
      <c r="F3849" s="176"/>
      <c r="G3849" s="177"/>
      <c r="H3849" s="177"/>
    </row>
    <row r="3850" spans="1:8" x14ac:dyDescent="0.25">
      <c r="A3850" s="793"/>
      <c r="E3850" s="176"/>
      <c r="F3850" s="176"/>
      <c r="G3850" s="177"/>
      <c r="H3850" s="177"/>
    </row>
    <row r="3851" spans="1:8" x14ac:dyDescent="0.25">
      <c r="A3851" s="793"/>
      <c r="E3851" s="176"/>
      <c r="F3851" s="176"/>
      <c r="G3851" s="177"/>
      <c r="H3851" s="177"/>
    </row>
    <row r="3852" spans="1:8" x14ac:dyDescent="0.25">
      <c r="A3852" s="793"/>
      <c r="E3852" s="176"/>
      <c r="F3852" s="176"/>
      <c r="G3852" s="177"/>
      <c r="H3852" s="177"/>
    </row>
    <row r="3853" spans="1:8" x14ac:dyDescent="0.25">
      <c r="A3853" s="793"/>
      <c r="E3853" s="176"/>
      <c r="F3853" s="176"/>
      <c r="G3853" s="177"/>
      <c r="H3853" s="177"/>
    </row>
    <row r="3854" spans="1:8" x14ac:dyDescent="0.25">
      <c r="A3854" s="793"/>
      <c r="E3854" s="176"/>
      <c r="F3854" s="176"/>
      <c r="G3854" s="177"/>
      <c r="H3854" s="177"/>
    </row>
    <row r="3855" spans="1:8" x14ac:dyDescent="0.25">
      <c r="A3855" s="793"/>
      <c r="E3855" s="176"/>
      <c r="F3855" s="176"/>
      <c r="G3855" s="177"/>
      <c r="H3855" s="177"/>
    </row>
    <row r="3856" spans="1:8" x14ac:dyDescent="0.25">
      <c r="A3856" s="793"/>
      <c r="E3856" s="176"/>
      <c r="F3856" s="176"/>
      <c r="G3856" s="177"/>
      <c r="H3856" s="177"/>
    </row>
    <row r="3857" spans="1:8" x14ac:dyDescent="0.25">
      <c r="A3857" s="793"/>
      <c r="E3857" s="176"/>
      <c r="F3857" s="176"/>
      <c r="G3857" s="177"/>
      <c r="H3857" s="177"/>
    </row>
    <row r="3858" spans="1:8" x14ac:dyDescent="0.25">
      <c r="A3858" s="793"/>
      <c r="E3858" s="176"/>
      <c r="F3858" s="176"/>
      <c r="G3858" s="177"/>
      <c r="H3858" s="177"/>
    </row>
    <row r="3859" spans="1:8" x14ac:dyDescent="0.25">
      <c r="A3859" s="793"/>
      <c r="E3859" s="176"/>
      <c r="F3859" s="176"/>
      <c r="G3859" s="177"/>
      <c r="H3859" s="177"/>
    </row>
    <row r="3860" spans="1:8" x14ac:dyDescent="0.25">
      <c r="A3860" s="793"/>
      <c r="E3860" s="176"/>
      <c r="F3860" s="176"/>
      <c r="G3860" s="177"/>
      <c r="H3860" s="177"/>
    </row>
    <row r="3861" spans="1:8" x14ac:dyDescent="0.25">
      <c r="A3861" s="793"/>
      <c r="E3861" s="176"/>
      <c r="F3861" s="176"/>
      <c r="G3861" s="177"/>
      <c r="H3861" s="177"/>
    </row>
    <row r="3862" spans="1:8" x14ac:dyDescent="0.25">
      <c r="A3862" s="793"/>
      <c r="E3862" s="176"/>
      <c r="F3862" s="176"/>
      <c r="G3862" s="177"/>
      <c r="H3862" s="177"/>
    </row>
    <row r="3863" spans="1:8" x14ac:dyDescent="0.25">
      <c r="A3863" s="793"/>
      <c r="E3863" s="176"/>
      <c r="F3863" s="176"/>
      <c r="G3863" s="177"/>
      <c r="H3863" s="177"/>
    </row>
    <row r="3864" spans="1:8" x14ac:dyDescent="0.25">
      <c r="A3864" s="793"/>
      <c r="E3864" s="176"/>
      <c r="F3864" s="176"/>
      <c r="G3864" s="177"/>
      <c r="H3864" s="177"/>
    </row>
    <row r="3865" spans="1:8" x14ac:dyDescent="0.25">
      <c r="A3865" s="793"/>
      <c r="E3865" s="176"/>
      <c r="F3865" s="176"/>
      <c r="G3865" s="177"/>
      <c r="H3865" s="177"/>
    </row>
    <row r="3866" spans="1:8" x14ac:dyDescent="0.25">
      <c r="A3866" s="793"/>
      <c r="E3866" s="176"/>
      <c r="F3866" s="176"/>
      <c r="G3866" s="177"/>
      <c r="H3866" s="177"/>
    </row>
    <row r="3867" spans="1:8" x14ac:dyDescent="0.25">
      <c r="A3867" s="793"/>
      <c r="E3867" s="176"/>
      <c r="F3867" s="176"/>
      <c r="G3867" s="177"/>
      <c r="H3867" s="177"/>
    </row>
    <row r="3868" spans="1:8" x14ac:dyDescent="0.25">
      <c r="A3868" s="793"/>
      <c r="E3868" s="176"/>
      <c r="F3868" s="176"/>
      <c r="G3868" s="177"/>
      <c r="H3868" s="177"/>
    </row>
    <row r="3869" spans="1:8" x14ac:dyDescent="0.25">
      <c r="A3869" s="793"/>
      <c r="E3869" s="176"/>
      <c r="F3869" s="176"/>
      <c r="G3869" s="177"/>
      <c r="H3869" s="177"/>
    </row>
    <row r="3870" spans="1:8" x14ac:dyDescent="0.25">
      <c r="A3870" s="793"/>
      <c r="E3870" s="176"/>
      <c r="F3870" s="176"/>
      <c r="G3870" s="177"/>
      <c r="H3870" s="177"/>
    </row>
    <row r="3871" spans="1:8" x14ac:dyDescent="0.25">
      <c r="A3871" s="793"/>
      <c r="E3871" s="176"/>
      <c r="F3871" s="176"/>
      <c r="G3871" s="177"/>
      <c r="H3871" s="177"/>
    </row>
    <row r="3872" spans="1:8" x14ac:dyDescent="0.25">
      <c r="A3872" s="793"/>
      <c r="E3872" s="176"/>
      <c r="F3872" s="176"/>
      <c r="G3872" s="177"/>
      <c r="H3872" s="177"/>
    </row>
    <row r="3873" spans="1:8" x14ac:dyDescent="0.25">
      <c r="A3873" s="793"/>
      <c r="E3873" s="176"/>
      <c r="F3873" s="176"/>
      <c r="G3873" s="177"/>
      <c r="H3873" s="177"/>
    </row>
    <row r="3874" spans="1:8" x14ac:dyDescent="0.25">
      <c r="A3874" s="793"/>
      <c r="E3874" s="176"/>
      <c r="F3874" s="176"/>
      <c r="G3874" s="177"/>
      <c r="H3874" s="177"/>
    </row>
    <row r="3875" spans="1:8" x14ac:dyDescent="0.25">
      <c r="A3875" s="793"/>
      <c r="E3875" s="176"/>
      <c r="F3875" s="176"/>
      <c r="G3875" s="177"/>
      <c r="H3875" s="177"/>
    </row>
    <row r="3876" spans="1:8" x14ac:dyDescent="0.25">
      <c r="A3876" s="793"/>
      <c r="E3876" s="176"/>
      <c r="F3876" s="176"/>
      <c r="G3876" s="177"/>
      <c r="H3876" s="177"/>
    </row>
    <row r="3877" spans="1:8" x14ac:dyDescent="0.25">
      <c r="A3877" s="793"/>
      <c r="E3877" s="176"/>
      <c r="F3877" s="176"/>
      <c r="G3877" s="177"/>
      <c r="H3877" s="177"/>
    </row>
    <row r="3878" spans="1:8" x14ac:dyDescent="0.25">
      <c r="A3878" s="793"/>
      <c r="E3878" s="176"/>
      <c r="F3878" s="176"/>
      <c r="G3878" s="177"/>
      <c r="H3878" s="177"/>
    </row>
    <row r="3879" spans="1:8" x14ac:dyDescent="0.25">
      <c r="A3879" s="793"/>
      <c r="E3879" s="176"/>
      <c r="F3879" s="176"/>
      <c r="G3879" s="177"/>
      <c r="H3879" s="177"/>
    </row>
    <row r="3880" spans="1:8" x14ac:dyDescent="0.25">
      <c r="A3880" s="793"/>
      <c r="E3880" s="176"/>
      <c r="F3880" s="176"/>
      <c r="G3880" s="177"/>
      <c r="H3880" s="177"/>
    </row>
    <row r="3881" spans="1:8" x14ac:dyDescent="0.25">
      <c r="A3881" s="793"/>
      <c r="E3881" s="176"/>
      <c r="F3881" s="176"/>
      <c r="G3881" s="177"/>
      <c r="H3881" s="177"/>
    </row>
    <row r="3882" spans="1:8" x14ac:dyDescent="0.25">
      <c r="A3882" s="793"/>
      <c r="E3882" s="176"/>
      <c r="F3882" s="176"/>
      <c r="G3882" s="177"/>
      <c r="H3882" s="177"/>
    </row>
    <row r="3883" spans="1:8" x14ac:dyDescent="0.25">
      <c r="A3883" s="793"/>
      <c r="E3883" s="176"/>
      <c r="F3883" s="176"/>
      <c r="G3883" s="177"/>
      <c r="H3883" s="177"/>
    </row>
    <row r="3884" spans="1:8" x14ac:dyDescent="0.25">
      <c r="A3884" s="793"/>
      <c r="E3884" s="176"/>
      <c r="F3884" s="176"/>
      <c r="G3884" s="177"/>
      <c r="H3884" s="177"/>
    </row>
    <row r="3885" spans="1:8" x14ac:dyDescent="0.25">
      <c r="A3885" s="793"/>
      <c r="E3885" s="176"/>
      <c r="F3885" s="176"/>
      <c r="G3885" s="177"/>
      <c r="H3885" s="177"/>
    </row>
    <row r="3886" spans="1:8" x14ac:dyDescent="0.25">
      <c r="A3886" s="793"/>
      <c r="E3886" s="176"/>
      <c r="F3886" s="176"/>
      <c r="G3886" s="177"/>
      <c r="H3886" s="177"/>
    </row>
    <row r="3887" spans="1:8" x14ac:dyDescent="0.25">
      <c r="A3887" s="793"/>
      <c r="E3887" s="176"/>
      <c r="F3887" s="176"/>
      <c r="G3887" s="177"/>
      <c r="H3887" s="177"/>
    </row>
    <row r="3888" spans="1:8" x14ac:dyDescent="0.25">
      <c r="A3888" s="793"/>
      <c r="E3888" s="176"/>
      <c r="F3888" s="176"/>
      <c r="G3888" s="177"/>
      <c r="H3888" s="177"/>
    </row>
    <row r="3889" spans="1:8" x14ac:dyDescent="0.25">
      <c r="A3889" s="793"/>
      <c r="E3889" s="176"/>
      <c r="F3889" s="176"/>
      <c r="G3889" s="177"/>
      <c r="H3889" s="177"/>
    </row>
    <row r="3890" spans="1:8" x14ac:dyDescent="0.25">
      <c r="A3890" s="793"/>
      <c r="E3890" s="176"/>
      <c r="F3890" s="176"/>
      <c r="G3890" s="177"/>
      <c r="H3890" s="177"/>
    </row>
    <row r="3891" spans="1:8" x14ac:dyDescent="0.25">
      <c r="A3891" s="793"/>
      <c r="E3891" s="176"/>
      <c r="F3891" s="176"/>
      <c r="G3891" s="177"/>
      <c r="H3891" s="177"/>
    </row>
    <row r="3892" spans="1:8" x14ac:dyDescent="0.25">
      <c r="A3892" s="793"/>
      <c r="E3892" s="176"/>
      <c r="F3892" s="176"/>
      <c r="G3892" s="177"/>
      <c r="H3892" s="177"/>
    </row>
    <row r="3893" spans="1:8" x14ac:dyDescent="0.25">
      <c r="A3893" s="793"/>
      <c r="E3893" s="176"/>
      <c r="F3893" s="176"/>
      <c r="G3893" s="177"/>
      <c r="H3893" s="177"/>
    </row>
    <row r="3894" spans="1:8" x14ac:dyDescent="0.25">
      <c r="A3894" s="793"/>
      <c r="E3894" s="176"/>
      <c r="F3894" s="176"/>
      <c r="G3894" s="177"/>
      <c r="H3894" s="177"/>
    </row>
    <row r="3895" spans="1:8" x14ac:dyDescent="0.25">
      <c r="A3895" s="793"/>
      <c r="E3895" s="176"/>
      <c r="F3895" s="176"/>
      <c r="G3895" s="177"/>
      <c r="H3895" s="177"/>
    </row>
    <row r="3896" spans="1:8" x14ac:dyDescent="0.25">
      <c r="A3896" s="793"/>
      <c r="E3896" s="176"/>
      <c r="F3896" s="176"/>
      <c r="G3896" s="177"/>
      <c r="H3896" s="177"/>
    </row>
    <row r="3897" spans="1:8" x14ac:dyDescent="0.25">
      <c r="A3897" s="793"/>
      <c r="E3897" s="176"/>
      <c r="F3897" s="176"/>
      <c r="G3897" s="177"/>
      <c r="H3897" s="177"/>
    </row>
    <row r="3898" spans="1:8" x14ac:dyDescent="0.25">
      <c r="A3898" s="793"/>
      <c r="E3898" s="176"/>
      <c r="F3898" s="176"/>
      <c r="G3898" s="177"/>
      <c r="H3898" s="177"/>
    </row>
    <row r="3899" spans="1:8" x14ac:dyDescent="0.25">
      <c r="A3899" s="793"/>
      <c r="E3899" s="176"/>
      <c r="F3899" s="176"/>
      <c r="G3899" s="177"/>
      <c r="H3899" s="177"/>
    </row>
    <row r="3900" spans="1:8" x14ac:dyDescent="0.25">
      <c r="A3900" s="793"/>
      <c r="E3900" s="176"/>
      <c r="F3900" s="176"/>
      <c r="G3900" s="177"/>
      <c r="H3900" s="177"/>
    </row>
    <row r="3901" spans="1:8" x14ac:dyDescent="0.25">
      <c r="A3901" s="793"/>
      <c r="E3901" s="176"/>
      <c r="F3901" s="176"/>
      <c r="G3901" s="177"/>
      <c r="H3901" s="177"/>
    </row>
    <row r="3902" spans="1:8" x14ac:dyDescent="0.25">
      <c r="A3902" s="793"/>
      <c r="E3902" s="176"/>
      <c r="F3902" s="176"/>
      <c r="G3902" s="177"/>
      <c r="H3902" s="177"/>
    </row>
    <row r="3903" spans="1:8" x14ac:dyDescent="0.25">
      <c r="A3903" s="793"/>
      <c r="E3903" s="176"/>
      <c r="F3903" s="176"/>
      <c r="G3903" s="177"/>
      <c r="H3903" s="177"/>
    </row>
    <row r="3904" spans="1:8" x14ac:dyDescent="0.25">
      <c r="A3904" s="793"/>
      <c r="E3904" s="176"/>
      <c r="F3904" s="176"/>
      <c r="G3904" s="177"/>
      <c r="H3904" s="177"/>
    </row>
    <row r="3905" spans="1:8" x14ac:dyDescent="0.25">
      <c r="A3905" s="793"/>
      <c r="E3905" s="176"/>
      <c r="F3905" s="176"/>
      <c r="G3905" s="177"/>
      <c r="H3905" s="177"/>
    </row>
    <row r="3906" spans="1:8" x14ac:dyDescent="0.25">
      <c r="A3906" s="793"/>
      <c r="E3906" s="176"/>
      <c r="F3906" s="176"/>
      <c r="G3906" s="177"/>
      <c r="H3906" s="177"/>
    </row>
    <row r="3907" spans="1:8" x14ac:dyDescent="0.25">
      <c r="A3907" s="793"/>
      <c r="E3907" s="176"/>
      <c r="F3907" s="176"/>
      <c r="G3907" s="177"/>
      <c r="H3907" s="177"/>
    </row>
    <row r="3908" spans="1:8" x14ac:dyDescent="0.25">
      <c r="A3908" s="793"/>
      <c r="E3908" s="176"/>
      <c r="F3908" s="176"/>
      <c r="G3908" s="177"/>
      <c r="H3908" s="177"/>
    </row>
    <row r="3909" spans="1:8" x14ac:dyDescent="0.25">
      <c r="A3909" s="793"/>
      <c r="E3909" s="176"/>
      <c r="F3909" s="176"/>
      <c r="G3909" s="177"/>
      <c r="H3909" s="177"/>
    </row>
    <row r="3910" spans="1:8" x14ac:dyDescent="0.25">
      <c r="A3910" s="793"/>
      <c r="E3910" s="176"/>
      <c r="F3910" s="176"/>
      <c r="G3910" s="177"/>
      <c r="H3910" s="177"/>
    </row>
    <row r="3911" spans="1:8" x14ac:dyDescent="0.25">
      <c r="A3911" s="793"/>
      <c r="E3911" s="176"/>
      <c r="F3911" s="176"/>
      <c r="G3911" s="177"/>
      <c r="H3911" s="177"/>
    </row>
    <row r="3912" spans="1:8" x14ac:dyDescent="0.25">
      <c r="A3912" s="793"/>
      <c r="E3912" s="176"/>
      <c r="F3912" s="176"/>
      <c r="G3912" s="177"/>
      <c r="H3912" s="177"/>
    </row>
    <row r="3913" spans="1:8" x14ac:dyDescent="0.25">
      <c r="A3913" s="793"/>
      <c r="E3913" s="176"/>
      <c r="F3913" s="176"/>
      <c r="G3913" s="177"/>
      <c r="H3913" s="177"/>
    </row>
    <row r="3914" spans="1:8" x14ac:dyDescent="0.25">
      <c r="A3914" s="793"/>
      <c r="E3914" s="176"/>
      <c r="F3914" s="176"/>
      <c r="G3914" s="177"/>
      <c r="H3914" s="177"/>
    </row>
    <row r="3915" spans="1:8" x14ac:dyDescent="0.25">
      <c r="A3915" s="793"/>
      <c r="E3915" s="176"/>
      <c r="F3915" s="176"/>
      <c r="G3915" s="177"/>
      <c r="H3915" s="177"/>
    </row>
    <row r="3916" spans="1:8" x14ac:dyDescent="0.25">
      <c r="A3916" s="793"/>
      <c r="E3916" s="176"/>
      <c r="F3916" s="176"/>
      <c r="G3916" s="177"/>
      <c r="H3916" s="177"/>
    </row>
    <row r="3917" spans="1:8" x14ac:dyDescent="0.25">
      <c r="A3917" s="793"/>
      <c r="E3917" s="176"/>
      <c r="F3917" s="176"/>
      <c r="G3917" s="177"/>
      <c r="H3917" s="177"/>
    </row>
    <row r="3918" spans="1:8" x14ac:dyDescent="0.25">
      <c r="A3918" s="793"/>
      <c r="E3918" s="176"/>
      <c r="F3918" s="176"/>
      <c r="G3918" s="177"/>
      <c r="H3918" s="177"/>
    </row>
    <row r="3919" spans="1:8" x14ac:dyDescent="0.25">
      <c r="A3919" s="793"/>
      <c r="E3919" s="176"/>
      <c r="F3919" s="176"/>
      <c r="G3919" s="177"/>
      <c r="H3919" s="177"/>
    </row>
    <row r="3920" spans="1:8" x14ac:dyDescent="0.25">
      <c r="A3920" s="793"/>
      <c r="E3920" s="176"/>
      <c r="F3920" s="176"/>
      <c r="G3920" s="177"/>
      <c r="H3920" s="177"/>
    </row>
    <row r="3921" spans="1:8" x14ac:dyDescent="0.25">
      <c r="A3921" s="793"/>
      <c r="E3921" s="176"/>
      <c r="F3921" s="176"/>
      <c r="G3921" s="177"/>
      <c r="H3921" s="177"/>
    </row>
    <row r="3922" spans="1:8" x14ac:dyDescent="0.25">
      <c r="A3922" s="793"/>
      <c r="E3922" s="176"/>
      <c r="F3922" s="176"/>
      <c r="G3922" s="177"/>
      <c r="H3922" s="177"/>
    </row>
    <row r="3923" spans="1:8" x14ac:dyDescent="0.25">
      <c r="A3923" s="793"/>
      <c r="E3923" s="176"/>
      <c r="F3923" s="176"/>
      <c r="G3923" s="177"/>
      <c r="H3923" s="177"/>
    </row>
    <row r="3924" spans="1:8" x14ac:dyDescent="0.25">
      <c r="A3924" s="793"/>
      <c r="E3924" s="176"/>
      <c r="F3924" s="176"/>
      <c r="G3924" s="177"/>
      <c r="H3924" s="177"/>
    </row>
    <row r="3925" spans="1:8" x14ac:dyDescent="0.25">
      <c r="A3925" s="793"/>
      <c r="E3925" s="176"/>
      <c r="F3925" s="176"/>
      <c r="G3925" s="177"/>
      <c r="H3925" s="177"/>
    </row>
    <row r="3926" spans="1:8" x14ac:dyDescent="0.25">
      <c r="A3926" s="793"/>
      <c r="E3926" s="176"/>
      <c r="F3926" s="176"/>
      <c r="G3926" s="177"/>
      <c r="H3926" s="177"/>
    </row>
    <row r="3927" spans="1:8" x14ac:dyDescent="0.25">
      <c r="A3927" s="793"/>
      <c r="E3927" s="176"/>
      <c r="F3927" s="176"/>
      <c r="G3927" s="177"/>
      <c r="H3927" s="177"/>
    </row>
    <row r="3928" spans="1:8" x14ac:dyDescent="0.25">
      <c r="A3928" s="793"/>
      <c r="E3928" s="176"/>
      <c r="F3928" s="176"/>
      <c r="G3928" s="177"/>
      <c r="H3928" s="177"/>
    </row>
    <row r="3929" spans="1:8" x14ac:dyDescent="0.25">
      <c r="A3929" s="793"/>
      <c r="E3929" s="176"/>
      <c r="F3929" s="176"/>
      <c r="G3929" s="177"/>
      <c r="H3929" s="177"/>
    </row>
    <row r="3930" spans="1:8" x14ac:dyDescent="0.25">
      <c r="A3930" s="793"/>
      <c r="E3930" s="176"/>
      <c r="F3930" s="176"/>
      <c r="G3930" s="177"/>
      <c r="H3930" s="177"/>
    </row>
    <row r="3931" spans="1:8" x14ac:dyDescent="0.25">
      <c r="A3931" s="793"/>
      <c r="E3931" s="176"/>
      <c r="F3931" s="176"/>
      <c r="G3931" s="177"/>
      <c r="H3931" s="177"/>
    </row>
    <row r="3932" spans="1:8" x14ac:dyDescent="0.25">
      <c r="A3932" s="793"/>
      <c r="E3932" s="176"/>
      <c r="F3932" s="176"/>
      <c r="G3932" s="177"/>
      <c r="H3932" s="177"/>
    </row>
    <row r="3933" spans="1:8" x14ac:dyDescent="0.25">
      <c r="A3933" s="793"/>
      <c r="E3933" s="176"/>
      <c r="F3933" s="176"/>
      <c r="G3933" s="177"/>
      <c r="H3933" s="177"/>
    </row>
    <row r="3934" spans="1:8" x14ac:dyDescent="0.25">
      <c r="A3934" s="793"/>
      <c r="E3934" s="176"/>
      <c r="F3934" s="176"/>
      <c r="G3934" s="177"/>
      <c r="H3934" s="177"/>
    </row>
    <row r="3935" spans="1:8" x14ac:dyDescent="0.25">
      <c r="A3935" s="793"/>
      <c r="E3935" s="176"/>
      <c r="F3935" s="176"/>
      <c r="G3935" s="177"/>
      <c r="H3935" s="177"/>
    </row>
    <row r="3936" spans="1:8" x14ac:dyDescent="0.25">
      <c r="A3936" s="793"/>
      <c r="E3936" s="176"/>
      <c r="F3936" s="176"/>
      <c r="G3936" s="177"/>
      <c r="H3936" s="177"/>
    </row>
    <row r="3937" spans="1:8" x14ac:dyDescent="0.25">
      <c r="A3937" s="793"/>
      <c r="E3937" s="176"/>
      <c r="F3937" s="176"/>
      <c r="G3937" s="177"/>
      <c r="H3937" s="177"/>
    </row>
    <row r="3938" spans="1:8" x14ac:dyDescent="0.25">
      <c r="A3938" s="793"/>
      <c r="E3938" s="176"/>
      <c r="F3938" s="176"/>
      <c r="G3938" s="177"/>
      <c r="H3938" s="177"/>
    </row>
    <row r="3939" spans="1:8" x14ac:dyDescent="0.25">
      <c r="A3939" s="793"/>
      <c r="E3939" s="176"/>
      <c r="F3939" s="176"/>
      <c r="G3939" s="177"/>
      <c r="H3939" s="177"/>
    </row>
    <row r="3940" spans="1:8" x14ac:dyDescent="0.25">
      <c r="A3940" s="793"/>
      <c r="E3940" s="176"/>
      <c r="F3940" s="176"/>
      <c r="G3940" s="177"/>
      <c r="H3940" s="177"/>
    </row>
    <row r="3941" spans="1:8" x14ac:dyDescent="0.25">
      <c r="A3941" s="793"/>
      <c r="E3941" s="176"/>
      <c r="F3941" s="176"/>
      <c r="G3941" s="177"/>
      <c r="H3941" s="177"/>
    </row>
    <row r="3942" spans="1:8" x14ac:dyDescent="0.25">
      <c r="A3942" s="793"/>
      <c r="E3942" s="176"/>
      <c r="F3942" s="176"/>
      <c r="G3942" s="177"/>
      <c r="H3942" s="177"/>
    </row>
    <row r="3943" spans="1:8" x14ac:dyDescent="0.25">
      <c r="A3943" s="793"/>
      <c r="E3943" s="176"/>
      <c r="F3943" s="176"/>
      <c r="G3943" s="177"/>
      <c r="H3943" s="177"/>
    </row>
    <row r="3944" spans="1:8" x14ac:dyDescent="0.25">
      <c r="A3944" s="793"/>
      <c r="E3944" s="176"/>
      <c r="F3944" s="176"/>
      <c r="G3944" s="177"/>
      <c r="H3944" s="177"/>
    </row>
    <row r="3945" spans="1:8" x14ac:dyDescent="0.25">
      <c r="A3945" s="793"/>
      <c r="E3945" s="176"/>
      <c r="F3945" s="176"/>
      <c r="G3945" s="177"/>
      <c r="H3945" s="177"/>
    </row>
    <row r="3946" spans="1:8" x14ac:dyDescent="0.25">
      <c r="A3946" s="793"/>
      <c r="E3946" s="176"/>
      <c r="F3946" s="176"/>
      <c r="G3946" s="177"/>
      <c r="H3946" s="177"/>
    </row>
    <row r="3947" spans="1:8" x14ac:dyDescent="0.25">
      <c r="A3947" s="793"/>
      <c r="E3947" s="176"/>
      <c r="F3947" s="176"/>
      <c r="G3947" s="177"/>
      <c r="H3947" s="177"/>
    </row>
    <row r="3948" spans="1:8" x14ac:dyDescent="0.25">
      <c r="A3948" s="793"/>
      <c r="E3948" s="176"/>
      <c r="F3948" s="176"/>
      <c r="G3948" s="177"/>
      <c r="H3948" s="177"/>
    </row>
    <row r="3949" spans="1:8" x14ac:dyDescent="0.25">
      <c r="A3949" s="793"/>
      <c r="E3949" s="176"/>
      <c r="F3949" s="176"/>
      <c r="G3949" s="177"/>
      <c r="H3949" s="177"/>
    </row>
    <row r="3950" spans="1:8" x14ac:dyDescent="0.25">
      <c r="A3950" s="793"/>
      <c r="E3950" s="176"/>
      <c r="F3950" s="176"/>
      <c r="G3950" s="177"/>
      <c r="H3950" s="177"/>
    </row>
    <row r="3951" spans="1:8" x14ac:dyDescent="0.25">
      <c r="A3951" s="793"/>
      <c r="E3951" s="176"/>
      <c r="F3951" s="176"/>
      <c r="G3951" s="177"/>
      <c r="H3951" s="177"/>
    </row>
    <row r="3952" spans="1:8" x14ac:dyDescent="0.25">
      <c r="A3952" s="793"/>
      <c r="E3952" s="176"/>
      <c r="F3952" s="176"/>
      <c r="G3952" s="177"/>
      <c r="H3952" s="177"/>
    </row>
    <row r="3953" spans="1:8" x14ac:dyDescent="0.25">
      <c r="A3953" s="793"/>
      <c r="E3953" s="176"/>
      <c r="F3953" s="176"/>
      <c r="G3953" s="177"/>
      <c r="H3953" s="177"/>
    </row>
    <row r="3954" spans="1:8" x14ac:dyDescent="0.25">
      <c r="A3954" s="793"/>
      <c r="E3954" s="176"/>
      <c r="F3954" s="176"/>
      <c r="G3954" s="177"/>
      <c r="H3954" s="177"/>
    </row>
    <row r="3955" spans="1:8" x14ac:dyDescent="0.25">
      <c r="A3955" s="793"/>
      <c r="E3955" s="176"/>
      <c r="F3955" s="176"/>
      <c r="G3955" s="177"/>
      <c r="H3955" s="177"/>
    </row>
    <row r="3956" spans="1:8" x14ac:dyDescent="0.25">
      <c r="A3956" s="793"/>
      <c r="E3956" s="176"/>
      <c r="F3956" s="176"/>
      <c r="G3956" s="177"/>
      <c r="H3956" s="177"/>
    </row>
    <row r="3957" spans="1:8" x14ac:dyDescent="0.25">
      <c r="A3957" s="793"/>
      <c r="E3957" s="176"/>
      <c r="F3957" s="176"/>
      <c r="G3957" s="177"/>
      <c r="H3957" s="177"/>
    </row>
    <row r="3958" spans="1:8" x14ac:dyDescent="0.25">
      <c r="A3958" s="793"/>
      <c r="E3958" s="176"/>
      <c r="F3958" s="176"/>
      <c r="G3958" s="177"/>
      <c r="H3958" s="177"/>
    </row>
    <row r="3959" spans="1:8" x14ac:dyDescent="0.25">
      <c r="A3959" s="793"/>
      <c r="E3959" s="176"/>
      <c r="F3959" s="176"/>
      <c r="G3959" s="177"/>
      <c r="H3959" s="177"/>
    </row>
    <row r="3960" spans="1:8" x14ac:dyDescent="0.25">
      <c r="A3960" s="793"/>
      <c r="E3960" s="176"/>
      <c r="F3960" s="176"/>
      <c r="G3960" s="177"/>
      <c r="H3960" s="177"/>
    </row>
    <row r="3961" spans="1:8" x14ac:dyDescent="0.25">
      <c r="A3961" s="793"/>
      <c r="E3961" s="176"/>
      <c r="F3961" s="176"/>
      <c r="G3961" s="177"/>
      <c r="H3961" s="177"/>
    </row>
    <row r="3962" spans="1:8" x14ac:dyDescent="0.25">
      <c r="A3962" s="793"/>
      <c r="E3962" s="176"/>
      <c r="F3962" s="176"/>
      <c r="G3962" s="177"/>
      <c r="H3962" s="177"/>
    </row>
    <row r="3963" spans="1:8" x14ac:dyDescent="0.25">
      <c r="A3963" s="793"/>
      <c r="E3963" s="176"/>
      <c r="F3963" s="176"/>
      <c r="G3963" s="177"/>
      <c r="H3963" s="177"/>
    </row>
    <row r="3964" spans="1:8" x14ac:dyDescent="0.25">
      <c r="A3964" s="793"/>
      <c r="E3964" s="176"/>
      <c r="F3964" s="176"/>
      <c r="G3964" s="177"/>
      <c r="H3964" s="177"/>
    </row>
    <row r="3965" spans="1:8" x14ac:dyDescent="0.25">
      <c r="A3965" s="793"/>
      <c r="E3965" s="176"/>
      <c r="F3965" s="176"/>
      <c r="G3965" s="177"/>
      <c r="H3965" s="177"/>
    </row>
    <row r="3966" spans="1:8" x14ac:dyDescent="0.25">
      <c r="A3966" s="793"/>
      <c r="E3966" s="176"/>
      <c r="F3966" s="176"/>
      <c r="G3966" s="177"/>
      <c r="H3966" s="177"/>
    </row>
    <row r="3967" spans="1:8" x14ac:dyDescent="0.25">
      <c r="A3967" s="793"/>
      <c r="E3967" s="176"/>
      <c r="F3967" s="176"/>
      <c r="G3967" s="177"/>
      <c r="H3967" s="177"/>
    </row>
    <row r="3968" spans="1:8" x14ac:dyDescent="0.25">
      <c r="A3968" s="793"/>
      <c r="E3968" s="176"/>
      <c r="F3968" s="176"/>
      <c r="G3968" s="177"/>
      <c r="H3968" s="177"/>
    </row>
    <row r="3969" spans="1:8" x14ac:dyDescent="0.25">
      <c r="A3969" s="793"/>
      <c r="E3969" s="176"/>
      <c r="F3969" s="176"/>
      <c r="G3969" s="177"/>
      <c r="H3969" s="177"/>
    </row>
    <row r="3970" spans="1:8" x14ac:dyDescent="0.25">
      <c r="A3970" s="793"/>
      <c r="E3970" s="176"/>
      <c r="F3970" s="176"/>
      <c r="G3970" s="177"/>
      <c r="H3970" s="177"/>
    </row>
    <row r="3971" spans="1:8" x14ac:dyDescent="0.25">
      <c r="A3971" s="793"/>
      <c r="E3971" s="176"/>
      <c r="F3971" s="176"/>
      <c r="G3971" s="177"/>
      <c r="H3971" s="177"/>
    </row>
    <row r="3972" spans="1:8" x14ac:dyDescent="0.25">
      <c r="A3972" s="793"/>
      <c r="E3972" s="176"/>
      <c r="F3972" s="176"/>
      <c r="G3972" s="177"/>
      <c r="H3972" s="177"/>
    </row>
    <row r="3973" spans="1:8" x14ac:dyDescent="0.25">
      <c r="A3973" s="793"/>
      <c r="E3973" s="176"/>
      <c r="F3973" s="176"/>
      <c r="G3973" s="177"/>
      <c r="H3973" s="177"/>
    </row>
    <row r="3974" spans="1:8" x14ac:dyDescent="0.25">
      <c r="A3974" s="793"/>
      <c r="E3974" s="176"/>
      <c r="F3974" s="176"/>
      <c r="G3974" s="177"/>
      <c r="H3974" s="177"/>
    </row>
    <row r="3975" spans="1:8" x14ac:dyDescent="0.25">
      <c r="A3975" s="793"/>
      <c r="E3975" s="176"/>
      <c r="F3975" s="176"/>
      <c r="G3975" s="177"/>
      <c r="H3975" s="177"/>
    </row>
    <row r="3976" spans="1:8" x14ac:dyDescent="0.25">
      <c r="A3976" s="793"/>
      <c r="E3976" s="176"/>
      <c r="F3976" s="176"/>
      <c r="G3976" s="177"/>
      <c r="H3976" s="177"/>
    </row>
    <row r="3977" spans="1:8" x14ac:dyDescent="0.25">
      <c r="A3977" s="793"/>
      <c r="E3977" s="176"/>
      <c r="F3977" s="176"/>
      <c r="G3977" s="177"/>
      <c r="H3977" s="177"/>
    </row>
    <row r="3978" spans="1:8" x14ac:dyDescent="0.25">
      <c r="A3978" s="793"/>
      <c r="E3978" s="176"/>
      <c r="F3978" s="176"/>
      <c r="G3978" s="177"/>
      <c r="H3978" s="177"/>
    </row>
    <row r="3979" spans="1:8" x14ac:dyDescent="0.25">
      <c r="A3979" s="793"/>
      <c r="E3979" s="176"/>
      <c r="F3979" s="176"/>
      <c r="G3979" s="177"/>
      <c r="H3979" s="177"/>
    </row>
    <row r="3980" spans="1:8" x14ac:dyDescent="0.25">
      <c r="A3980" s="793"/>
      <c r="E3980" s="176"/>
      <c r="F3980" s="176"/>
      <c r="G3980" s="177"/>
      <c r="H3980" s="177"/>
    </row>
    <row r="3981" spans="1:8" x14ac:dyDescent="0.25">
      <c r="A3981" s="793"/>
      <c r="E3981" s="176"/>
      <c r="F3981" s="176"/>
      <c r="G3981" s="177"/>
      <c r="H3981" s="177"/>
    </row>
    <row r="3982" spans="1:8" x14ac:dyDescent="0.25">
      <c r="A3982" s="793"/>
      <c r="E3982" s="176"/>
      <c r="F3982" s="176"/>
      <c r="G3982" s="177"/>
      <c r="H3982" s="177"/>
    </row>
    <row r="3983" spans="1:8" x14ac:dyDescent="0.25">
      <c r="A3983" s="793"/>
      <c r="E3983" s="176"/>
      <c r="F3983" s="176"/>
      <c r="G3983" s="177"/>
      <c r="H3983" s="177"/>
    </row>
    <row r="3984" spans="1:8" x14ac:dyDescent="0.25">
      <c r="A3984" s="793"/>
      <c r="E3984" s="176"/>
      <c r="F3984" s="176"/>
      <c r="G3984" s="177"/>
      <c r="H3984" s="177"/>
    </row>
    <row r="3985" spans="1:8" x14ac:dyDescent="0.25">
      <c r="A3985" s="793"/>
      <c r="E3985" s="176"/>
      <c r="F3985" s="176"/>
      <c r="G3985" s="177"/>
      <c r="H3985" s="177"/>
    </row>
    <row r="3986" spans="1:8" x14ac:dyDescent="0.25">
      <c r="A3986" s="793"/>
      <c r="E3986" s="176"/>
      <c r="F3986" s="176"/>
      <c r="G3986" s="177"/>
      <c r="H3986" s="177"/>
    </row>
    <row r="3987" spans="1:8" x14ac:dyDescent="0.25">
      <c r="A3987" s="793"/>
      <c r="E3987" s="176"/>
      <c r="F3987" s="176"/>
      <c r="G3987" s="177"/>
      <c r="H3987" s="177"/>
    </row>
    <row r="3988" spans="1:8" x14ac:dyDescent="0.25">
      <c r="A3988" s="793"/>
      <c r="E3988" s="176"/>
      <c r="F3988" s="176"/>
      <c r="G3988" s="177"/>
      <c r="H3988" s="177"/>
    </row>
    <row r="3989" spans="1:8" x14ac:dyDescent="0.25">
      <c r="A3989" s="793"/>
      <c r="E3989" s="176"/>
      <c r="F3989" s="176"/>
      <c r="G3989" s="177"/>
      <c r="H3989" s="177"/>
    </row>
    <row r="3990" spans="1:8" x14ac:dyDescent="0.25">
      <c r="A3990" s="793"/>
      <c r="E3990" s="176"/>
      <c r="F3990" s="176"/>
      <c r="G3990" s="177"/>
      <c r="H3990" s="177"/>
    </row>
    <row r="3991" spans="1:8" x14ac:dyDescent="0.25">
      <c r="A3991" s="793"/>
      <c r="E3991" s="176"/>
      <c r="F3991" s="176"/>
      <c r="G3991" s="177"/>
      <c r="H3991" s="177"/>
    </row>
    <row r="3992" spans="1:8" x14ac:dyDescent="0.25">
      <c r="A3992" s="793"/>
      <c r="E3992" s="176"/>
      <c r="F3992" s="176"/>
      <c r="G3992" s="177"/>
      <c r="H3992" s="177"/>
    </row>
    <row r="3993" spans="1:8" x14ac:dyDescent="0.25">
      <c r="A3993" s="793"/>
      <c r="E3993" s="176"/>
      <c r="F3993" s="176"/>
      <c r="G3993" s="177"/>
      <c r="H3993" s="177"/>
    </row>
    <row r="3994" spans="1:8" x14ac:dyDescent="0.25">
      <c r="A3994" s="793"/>
      <c r="E3994" s="176"/>
      <c r="F3994" s="176"/>
      <c r="G3994" s="177"/>
      <c r="H3994" s="177"/>
    </row>
    <row r="3995" spans="1:8" x14ac:dyDescent="0.25">
      <c r="A3995" s="793"/>
      <c r="E3995" s="176"/>
      <c r="F3995" s="176"/>
      <c r="G3995" s="177"/>
      <c r="H3995" s="177"/>
    </row>
    <row r="3996" spans="1:8" x14ac:dyDescent="0.25">
      <c r="A3996" s="793"/>
      <c r="E3996" s="176"/>
      <c r="F3996" s="176"/>
      <c r="G3996" s="177"/>
      <c r="H3996" s="177"/>
    </row>
    <row r="3997" spans="1:8" x14ac:dyDescent="0.25">
      <c r="A3997" s="793"/>
      <c r="E3997" s="176"/>
      <c r="F3997" s="176"/>
      <c r="G3997" s="177"/>
      <c r="H3997" s="177"/>
    </row>
    <row r="3998" spans="1:8" x14ac:dyDescent="0.25">
      <c r="A3998" s="793"/>
      <c r="E3998" s="176"/>
      <c r="F3998" s="176"/>
      <c r="G3998" s="177"/>
      <c r="H3998" s="177"/>
    </row>
    <row r="3999" spans="1:8" x14ac:dyDescent="0.25">
      <c r="A3999" s="793"/>
      <c r="E3999" s="176"/>
      <c r="F3999" s="176"/>
      <c r="G3999" s="177"/>
      <c r="H3999" s="177"/>
    </row>
    <row r="4000" spans="1:8" x14ac:dyDescent="0.25">
      <c r="A4000" s="793"/>
      <c r="E4000" s="176"/>
      <c r="F4000" s="176"/>
      <c r="G4000" s="177"/>
      <c r="H4000" s="177"/>
    </row>
    <row r="4001" spans="1:8" x14ac:dyDescent="0.25">
      <c r="A4001" s="793"/>
      <c r="E4001" s="176"/>
      <c r="F4001" s="176"/>
      <c r="G4001" s="177"/>
      <c r="H4001" s="177"/>
    </row>
    <row r="4002" spans="1:8" x14ac:dyDescent="0.25">
      <c r="A4002" s="793"/>
      <c r="E4002" s="176"/>
      <c r="F4002" s="176"/>
      <c r="G4002" s="177"/>
      <c r="H4002" s="177"/>
    </row>
    <row r="4003" spans="1:8" x14ac:dyDescent="0.25">
      <c r="A4003" s="793"/>
      <c r="E4003" s="176"/>
      <c r="F4003" s="176"/>
      <c r="G4003" s="177"/>
      <c r="H4003" s="177"/>
    </row>
    <row r="4004" spans="1:8" x14ac:dyDescent="0.25">
      <c r="A4004" s="793"/>
      <c r="E4004" s="176"/>
      <c r="F4004" s="176"/>
      <c r="G4004" s="177"/>
      <c r="H4004" s="177"/>
    </row>
    <row r="4005" spans="1:8" x14ac:dyDescent="0.25">
      <c r="A4005" s="793"/>
      <c r="E4005" s="176"/>
      <c r="F4005" s="176"/>
      <c r="G4005" s="177"/>
      <c r="H4005" s="177"/>
    </row>
    <row r="4006" spans="1:8" x14ac:dyDescent="0.25">
      <c r="A4006" s="793"/>
      <c r="E4006" s="176"/>
      <c r="F4006" s="176"/>
      <c r="G4006" s="177"/>
      <c r="H4006" s="177"/>
    </row>
    <row r="4007" spans="1:8" x14ac:dyDescent="0.25">
      <c r="A4007" s="793"/>
      <c r="E4007" s="176"/>
      <c r="F4007" s="176"/>
      <c r="G4007" s="177"/>
      <c r="H4007" s="177"/>
    </row>
    <row r="4008" spans="1:8" x14ac:dyDescent="0.25">
      <c r="A4008" s="793"/>
      <c r="E4008" s="176"/>
      <c r="F4008" s="176"/>
      <c r="G4008" s="177"/>
      <c r="H4008" s="177"/>
    </row>
    <row r="4009" spans="1:8" x14ac:dyDescent="0.25">
      <c r="A4009" s="793"/>
      <c r="E4009" s="176"/>
      <c r="F4009" s="176"/>
      <c r="G4009" s="177"/>
      <c r="H4009" s="177"/>
    </row>
    <row r="4010" spans="1:8" x14ac:dyDescent="0.25">
      <c r="A4010" s="793"/>
      <c r="E4010" s="176"/>
      <c r="F4010" s="176"/>
      <c r="G4010" s="177"/>
      <c r="H4010" s="177"/>
    </row>
    <row r="4011" spans="1:8" x14ac:dyDescent="0.25">
      <c r="A4011" s="793"/>
      <c r="E4011" s="176"/>
      <c r="F4011" s="176"/>
      <c r="G4011" s="177"/>
      <c r="H4011" s="177"/>
    </row>
    <row r="4012" spans="1:8" x14ac:dyDescent="0.25">
      <c r="A4012" s="793"/>
      <c r="E4012" s="176"/>
      <c r="F4012" s="176"/>
      <c r="G4012" s="177"/>
      <c r="H4012" s="177"/>
    </row>
    <row r="4013" spans="1:8" x14ac:dyDescent="0.25">
      <c r="A4013" s="793"/>
      <c r="E4013" s="176"/>
      <c r="F4013" s="176"/>
      <c r="G4013" s="177"/>
      <c r="H4013" s="177"/>
    </row>
    <row r="4014" spans="1:8" x14ac:dyDescent="0.25">
      <c r="A4014" s="793"/>
      <c r="E4014" s="176"/>
      <c r="F4014" s="176"/>
      <c r="G4014" s="177"/>
      <c r="H4014" s="177"/>
    </row>
    <row r="4015" spans="1:8" x14ac:dyDescent="0.25">
      <c r="A4015" s="793"/>
      <c r="E4015" s="176"/>
      <c r="F4015" s="176"/>
      <c r="G4015" s="177"/>
      <c r="H4015" s="177"/>
    </row>
    <row r="4016" spans="1:8" x14ac:dyDescent="0.25">
      <c r="A4016" s="793"/>
      <c r="E4016" s="176"/>
      <c r="F4016" s="176"/>
      <c r="G4016" s="177"/>
      <c r="H4016" s="177"/>
    </row>
    <row r="4017" spans="1:8" x14ac:dyDescent="0.25">
      <c r="A4017" s="793"/>
      <c r="E4017" s="176"/>
      <c r="F4017" s="176"/>
      <c r="G4017" s="177"/>
      <c r="H4017" s="177"/>
    </row>
    <row r="4018" spans="1:8" x14ac:dyDescent="0.25">
      <c r="A4018" s="793"/>
      <c r="E4018" s="176"/>
      <c r="F4018" s="176"/>
      <c r="G4018" s="177"/>
      <c r="H4018" s="177"/>
    </row>
    <row r="4019" spans="1:8" x14ac:dyDescent="0.25">
      <c r="A4019" s="793"/>
      <c r="E4019" s="176"/>
      <c r="F4019" s="176"/>
      <c r="G4019" s="177"/>
      <c r="H4019" s="177"/>
    </row>
    <row r="4020" spans="1:8" x14ac:dyDescent="0.25">
      <c r="A4020" s="793"/>
      <c r="E4020" s="176"/>
      <c r="F4020" s="176"/>
      <c r="G4020" s="177"/>
      <c r="H4020" s="177"/>
    </row>
    <row r="4021" spans="1:8" x14ac:dyDescent="0.25">
      <c r="A4021" s="793"/>
      <c r="E4021" s="176"/>
      <c r="F4021" s="176"/>
      <c r="G4021" s="177"/>
      <c r="H4021" s="177"/>
    </row>
    <row r="4022" spans="1:8" x14ac:dyDescent="0.25">
      <c r="A4022" s="793"/>
      <c r="E4022" s="176"/>
      <c r="F4022" s="176"/>
      <c r="G4022" s="177"/>
      <c r="H4022" s="177"/>
    </row>
    <row r="4023" spans="1:8" x14ac:dyDescent="0.25">
      <c r="A4023" s="793"/>
      <c r="E4023" s="176"/>
      <c r="F4023" s="176"/>
      <c r="G4023" s="177"/>
      <c r="H4023" s="177"/>
    </row>
    <row r="4024" spans="1:8" x14ac:dyDescent="0.25">
      <c r="A4024" s="793"/>
      <c r="E4024" s="176"/>
      <c r="F4024" s="176"/>
      <c r="G4024" s="177"/>
      <c r="H4024" s="177"/>
    </row>
    <row r="4025" spans="1:8" x14ac:dyDescent="0.25">
      <c r="A4025" s="793"/>
      <c r="E4025" s="176"/>
      <c r="F4025" s="176"/>
      <c r="G4025" s="177"/>
      <c r="H4025" s="177"/>
    </row>
    <row r="4026" spans="1:8" x14ac:dyDescent="0.25">
      <c r="A4026" s="793"/>
      <c r="E4026" s="176"/>
      <c r="F4026" s="176"/>
      <c r="G4026" s="177"/>
      <c r="H4026" s="177"/>
    </row>
    <row r="4027" spans="1:8" x14ac:dyDescent="0.25">
      <c r="A4027" s="793"/>
      <c r="E4027" s="176"/>
      <c r="F4027" s="176"/>
      <c r="G4027" s="177"/>
      <c r="H4027" s="177"/>
    </row>
    <row r="4028" spans="1:8" x14ac:dyDescent="0.25">
      <c r="A4028" s="793"/>
      <c r="E4028" s="176"/>
      <c r="F4028" s="176"/>
      <c r="G4028" s="177"/>
      <c r="H4028" s="177"/>
    </row>
    <row r="4029" spans="1:8" x14ac:dyDescent="0.25">
      <c r="A4029" s="793"/>
      <c r="E4029" s="176"/>
      <c r="F4029" s="176"/>
      <c r="G4029" s="177"/>
      <c r="H4029" s="177"/>
    </row>
    <row r="4030" spans="1:8" x14ac:dyDescent="0.25">
      <c r="A4030" s="793"/>
      <c r="E4030" s="176"/>
      <c r="F4030" s="176"/>
      <c r="G4030" s="177"/>
      <c r="H4030" s="177"/>
    </row>
    <row r="4031" spans="1:8" x14ac:dyDescent="0.25">
      <c r="A4031" s="793"/>
      <c r="E4031" s="176"/>
      <c r="F4031" s="176"/>
      <c r="G4031" s="177"/>
      <c r="H4031" s="177"/>
    </row>
    <row r="4032" spans="1:8" x14ac:dyDescent="0.25">
      <c r="A4032" s="793"/>
      <c r="E4032" s="176"/>
      <c r="F4032" s="176"/>
      <c r="G4032" s="177"/>
      <c r="H4032" s="177"/>
    </row>
    <row r="4033" spans="1:8" x14ac:dyDescent="0.25">
      <c r="A4033" s="793"/>
      <c r="E4033" s="176"/>
      <c r="F4033" s="176"/>
      <c r="G4033" s="177"/>
      <c r="H4033" s="177"/>
    </row>
    <row r="4034" spans="1:8" x14ac:dyDescent="0.25">
      <c r="A4034" s="793"/>
      <c r="E4034" s="176"/>
      <c r="F4034" s="176"/>
      <c r="G4034" s="177"/>
      <c r="H4034" s="177"/>
    </row>
    <row r="4035" spans="1:8" x14ac:dyDescent="0.25">
      <c r="A4035" s="793"/>
      <c r="E4035" s="176"/>
      <c r="F4035" s="176"/>
      <c r="G4035" s="177"/>
      <c r="H4035" s="177"/>
    </row>
    <row r="4036" spans="1:8" x14ac:dyDescent="0.25">
      <c r="A4036" s="793"/>
      <c r="E4036" s="176"/>
      <c r="F4036" s="176"/>
      <c r="G4036" s="177"/>
      <c r="H4036" s="177"/>
    </row>
    <row r="4037" spans="1:8" x14ac:dyDescent="0.25">
      <c r="A4037" s="793"/>
      <c r="E4037" s="176"/>
      <c r="F4037" s="176"/>
      <c r="G4037" s="177"/>
      <c r="H4037" s="177"/>
    </row>
    <row r="4038" spans="1:8" x14ac:dyDescent="0.25">
      <c r="A4038" s="793"/>
      <c r="E4038" s="176"/>
      <c r="F4038" s="176"/>
      <c r="G4038" s="177"/>
      <c r="H4038" s="177"/>
    </row>
    <row r="4039" spans="1:8" x14ac:dyDescent="0.25">
      <c r="A4039" s="793"/>
      <c r="E4039" s="176"/>
      <c r="F4039" s="176"/>
      <c r="G4039" s="177"/>
      <c r="H4039" s="177"/>
    </row>
    <row r="4040" spans="1:8" x14ac:dyDescent="0.25">
      <c r="A4040" s="793"/>
      <c r="E4040" s="176"/>
      <c r="F4040" s="176"/>
      <c r="G4040" s="177"/>
      <c r="H4040" s="177"/>
    </row>
    <row r="4041" spans="1:8" x14ac:dyDescent="0.25">
      <c r="A4041" s="793"/>
      <c r="E4041" s="176"/>
      <c r="F4041" s="176"/>
      <c r="G4041" s="177"/>
      <c r="H4041" s="177"/>
    </row>
    <row r="4042" spans="1:8" x14ac:dyDescent="0.25">
      <c r="A4042" s="793"/>
      <c r="E4042" s="176"/>
      <c r="F4042" s="176"/>
      <c r="G4042" s="177"/>
      <c r="H4042" s="177"/>
    </row>
    <row r="4043" spans="1:8" x14ac:dyDescent="0.25">
      <c r="A4043" s="793"/>
      <c r="E4043" s="176"/>
      <c r="F4043" s="176"/>
      <c r="G4043" s="177"/>
      <c r="H4043" s="177"/>
    </row>
    <row r="4044" spans="1:8" x14ac:dyDescent="0.25">
      <c r="A4044" s="793"/>
      <c r="E4044" s="176"/>
      <c r="F4044" s="176"/>
      <c r="G4044" s="177"/>
      <c r="H4044" s="177"/>
    </row>
    <row r="4045" spans="1:8" x14ac:dyDescent="0.25">
      <c r="A4045" s="793"/>
      <c r="E4045" s="176"/>
      <c r="F4045" s="176"/>
      <c r="G4045" s="177"/>
      <c r="H4045" s="177"/>
    </row>
    <row r="4046" spans="1:8" x14ac:dyDescent="0.25">
      <c r="A4046" s="793"/>
      <c r="E4046" s="176"/>
      <c r="F4046" s="176"/>
      <c r="G4046" s="177"/>
      <c r="H4046" s="177"/>
    </row>
    <row r="4047" spans="1:8" x14ac:dyDescent="0.25">
      <c r="A4047" s="793"/>
      <c r="E4047" s="176"/>
      <c r="F4047" s="176"/>
      <c r="G4047" s="177"/>
      <c r="H4047" s="177"/>
    </row>
    <row r="4048" spans="1:8" x14ac:dyDescent="0.25">
      <c r="A4048" s="793"/>
      <c r="E4048" s="176"/>
      <c r="F4048" s="176"/>
      <c r="G4048" s="177"/>
      <c r="H4048" s="177"/>
    </row>
    <row r="4049" spans="1:8" x14ac:dyDescent="0.25">
      <c r="A4049" s="793"/>
      <c r="E4049" s="176"/>
      <c r="F4049" s="176"/>
      <c r="G4049" s="177"/>
      <c r="H4049" s="177"/>
    </row>
    <row r="4050" spans="1:8" x14ac:dyDescent="0.25">
      <c r="A4050" s="793"/>
      <c r="E4050" s="176"/>
      <c r="F4050" s="176"/>
      <c r="G4050" s="177"/>
      <c r="H4050" s="177"/>
    </row>
    <row r="4051" spans="1:8" x14ac:dyDescent="0.25">
      <c r="A4051" s="793"/>
      <c r="E4051" s="176"/>
      <c r="F4051" s="176"/>
      <c r="G4051" s="177"/>
      <c r="H4051" s="177"/>
    </row>
    <row r="4052" spans="1:8" x14ac:dyDescent="0.25">
      <c r="A4052" s="793"/>
      <c r="E4052" s="176"/>
      <c r="F4052" s="176"/>
      <c r="G4052" s="177"/>
      <c r="H4052" s="177"/>
    </row>
    <row r="4053" spans="1:8" x14ac:dyDescent="0.25">
      <c r="A4053" s="793"/>
      <c r="E4053" s="176"/>
      <c r="F4053" s="176"/>
      <c r="G4053" s="177"/>
      <c r="H4053" s="177"/>
    </row>
    <row r="4054" spans="1:8" x14ac:dyDescent="0.25">
      <c r="A4054" s="793"/>
      <c r="E4054" s="176"/>
      <c r="F4054" s="176"/>
      <c r="G4054" s="177"/>
      <c r="H4054" s="177"/>
    </row>
    <row r="4055" spans="1:8" x14ac:dyDescent="0.25">
      <c r="A4055" s="793"/>
      <c r="E4055" s="176"/>
      <c r="F4055" s="176"/>
      <c r="G4055" s="177"/>
      <c r="H4055" s="177"/>
    </row>
    <row r="4056" spans="1:8" x14ac:dyDescent="0.25">
      <c r="A4056" s="793"/>
      <c r="E4056" s="176"/>
      <c r="F4056" s="176"/>
      <c r="G4056" s="177"/>
      <c r="H4056" s="177"/>
    </row>
    <row r="4057" spans="1:8" x14ac:dyDescent="0.25">
      <c r="A4057" s="793"/>
      <c r="E4057" s="176"/>
      <c r="F4057" s="176"/>
      <c r="G4057" s="177"/>
      <c r="H4057" s="177"/>
    </row>
    <row r="4058" spans="1:8" x14ac:dyDescent="0.25">
      <c r="A4058" s="793"/>
      <c r="E4058" s="176"/>
      <c r="F4058" s="176"/>
      <c r="G4058" s="177"/>
      <c r="H4058" s="177"/>
    </row>
    <row r="4059" spans="1:8" x14ac:dyDescent="0.25">
      <c r="A4059" s="793"/>
      <c r="E4059" s="176"/>
      <c r="F4059" s="176"/>
      <c r="G4059" s="177"/>
      <c r="H4059" s="177"/>
    </row>
    <row r="4060" spans="1:8" x14ac:dyDescent="0.25">
      <c r="A4060" s="793"/>
      <c r="E4060" s="176"/>
      <c r="F4060" s="176"/>
      <c r="G4060" s="177"/>
      <c r="H4060" s="177"/>
    </row>
    <row r="4061" spans="1:8" x14ac:dyDescent="0.25">
      <c r="A4061" s="793"/>
      <c r="E4061" s="176"/>
      <c r="F4061" s="176"/>
      <c r="G4061" s="177"/>
      <c r="H4061" s="177"/>
    </row>
    <row r="4062" spans="1:8" x14ac:dyDescent="0.25">
      <c r="A4062" s="793"/>
      <c r="E4062" s="176"/>
      <c r="F4062" s="176"/>
      <c r="G4062" s="177"/>
      <c r="H4062" s="177"/>
    </row>
    <row r="4063" spans="1:8" x14ac:dyDescent="0.25">
      <c r="A4063" s="793"/>
      <c r="E4063" s="176"/>
      <c r="F4063" s="176"/>
      <c r="G4063" s="177"/>
      <c r="H4063" s="177"/>
    </row>
    <row r="4064" spans="1:8" x14ac:dyDescent="0.25">
      <c r="A4064" s="793"/>
      <c r="E4064" s="176"/>
      <c r="F4064" s="176"/>
      <c r="G4064" s="177"/>
      <c r="H4064" s="177"/>
    </row>
    <row r="4065" spans="1:8" x14ac:dyDescent="0.25">
      <c r="A4065" s="793"/>
      <c r="E4065" s="176"/>
      <c r="F4065" s="176"/>
      <c r="G4065" s="177"/>
      <c r="H4065" s="177"/>
    </row>
    <row r="4066" spans="1:8" x14ac:dyDescent="0.25">
      <c r="A4066" s="793"/>
      <c r="E4066" s="176"/>
      <c r="F4066" s="176"/>
      <c r="G4066" s="177"/>
      <c r="H4066" s="177"/>
    </row>
    <row r="4067" spans="1:8" x14ac:dyDescent="0.25">
      <c r="A4067" s="793"/>
      <c r="E4067" s="176"/>
      <c r="F4067" s="176"/>
      <c r="G4067" s="177"/>
      <c r="H4067" s="177"/>
    </row>
    <row r="4068" spans="1:8" x14ac:dyDescent="0.25">
      <c r="A4068" s="793"/>
      <c r="E4068" s="176"/>
      <c r="F4068" s="176"/>
      <c r="G4068" s="177"/>
      <c r="H4068" s="177"/>
    </row>
    <row r="4069" spans="1:8" x14ac:dyDescent="0.25">
      <c r="A4069" s="793"/>
      <c r="E4069" s="176"/>
      <c r="F4069" s="176"/>
      <c r="G4069" s="177"/>
      <c r="H4069" s="177"/>
    </row>
    <row r="4070" spans="1:8" x14ac:dyDescent="0.25">
      <c r="A4070" s="793"/>
      <c r="E4070" s="176"/>
      <c r="F4070" s="176"/>
      <c r="G4070" s="177"/>
      <c r="H4070" s="177"/>
    </row>
    <row r="4071" spans="1:8" x14ac:dyDescent="0.25">
      <c r="A4071" s="793"/>
      <c r="E4071" s="176"/>
      <c r="F4071" s="176"/>
      <c r="G4071" s="177"/>
      <c r="H4071" s="177"/>
    </row>
    <row r="4072" spans="1:8" x14ac:dyDescent="0.25">
      <c r="A4072" s="793"/>
      <c r="E4072" s="176"/>
      <c r="F4072" s="176"/>
      <c r="G4072" s="177"/>
      <c r="H4072" s="177"/>
    </row>
    <row r="4073" spans="1:8" x14ac:dyDescent="0.25">
      <c r="A4073" s="793"/>
      <c r="E4073" s="176"/>
      <c r="F4073" s="176"/>
      <c r="G4073" s="177"/>
      <c r="H4073" s="177"/>
    </row>
    <row r="4074" spans="1:8" x14ac:dyDescent="0.25">
      <c r="A4074" s="793"/>
      <c r="E4074" s="176"/>
      <c r="F4074" s="176"/>
      <c r="G4074" s="177"/>
      <c r="H4074" s="177"/>
    </row>
    <row r="4075" spans="1:8" x14ac:dyDescent="0.25">
      <c r="A4075" s="793"/>
      <c r="E4075" s="176"/>
      <c r="F4075" s="176"/>
      <c r="G4075" s="177"/>
      <c r="H4075" s="177"/>
    </row>
    <row r="4076" spans="1:8" x14ac:dyDescent="0.25">
      <c r="A4076" s="793"/>
      <c r="E4076" s="176"/>
      <c r="F4076" s="176"/>
      <c r="G4076" s="177"/>
      <c r="H4076" s="177"/>
    </row>
    <row r="4077" spans="1:8" x14ac:dyDescent="0.25">
      <c r="A4077" s="793"/>
      <c r="E4077" s="176"/>
      <c r="F4077" s="176"/>
      <c r="G4077" s="177"/>
      <c r="H4077" s="177"/>
    </row>
    <row r="4078" spans="1:8" x14ac:dyDescent="0.25">
      <c r="A4078" s="793"/>
      <c r="E4078" s="176"/>
      <c r="F4078" s="176"/>
      <c r="G4078" s="177"/>
      <c r="H4078" s="177"/>
    </row>
    <row r="4079" spans="1:8" x14ac:dyDescent="0.25">
      <c r="A4079" s="793"/>
      <c r="E4079" s="176"/>
      <c r="F4079" s="176"/>
      <c r="G4079" s="177"/>
      <c r="H4079" s="177"/>
    </row>
    <row r="4080" spans="1:8" x14ac:dyDescent="0.25">
      <c r="A4080" s="793"/>
      <c r="E4080" s="176"/>
      <c r="F4080" s="176"/>
      <c r="G4080" s="177"/>
      <c r="H4080" s="177"/>
    </row>
    <row r="4081" spans="1:8" x14ac:dyDescent="0.25">
      <c r="A4081" s="793"/>
      <c r="E4081" s="176"/>
      <c r="F4081" s="176"/>
      <c r="G4081" s="177"/>
      <c r="H4081" s="177"/>
    </row>
    <row r="4082" spans="1:8" x14ac:dyDescent="0.25">
      <c r="A4082" s="793"/>
      <c r="E4082" s="176"/>
      <c r="F4082" s="176"/>
      <c r="G4082" s="177"/>
      <c r="H4082" s="177"/>
    </row>
    <row r="4083" spans="1:8" x14ac:dyDescent="0.25">
      <c r="A4083" s="793"/>
      <c r="E4083" s="176"/>
      <c r="F4083" s="176"/>
      <c r="G4083" s="177"/>
      <c r="H4083" s="177"/>
    </row>
    <row r="4084" spans="1:8" x14ac:dyDescent="0.25">
      <c r="A4084" s="793"/>
      <c r="E4084" s="176"/>
      <c r="F4084" s="176"/>
      <c r="G4084" s="177"/>
      <c r="H4084" s="177"/>
    </row>
    <row r="4085" spans="1:8" x14ac:dyDescent="0.25">
      <c r="A4085" s="793"/>
      <c r="E4085" s="176"/>
      <c r="F4085" s="176"/>
      <c r="G4085" s="177"/>
      <c r="H4085" s="177"/>
    </row>
    <row r="4086" spans="1:8" x14ac:dyDescent="0.25">
      <c r="A4086" s="793"/>
      <c r="E4086" s="176"/>
      <c r="F4086" s="176"/>
      <c r="G4086" s="177"/>
      <c r="H4086" s="177"/>
    </row>
    <row r="4087" spans="1:8" x14ac:dyDescent="0.25">
      <c r="A4087" s="793"/>
      <c r="E4087" s="176"/>
      <c r="F4087" s="176"/>
      <c r="G4087" s="177"/>
      <c r="H4087" s="177"/>
    </row>
    <row r="4088" spans="1:8" x14ac:dyDescent="0.25">
      <c r="A4088" s="793"/>
      <c r="E4088" s="176"/>
      <c r="F4088" s="176"/>
      <c r="G4088" s="177"/>
      <c r="H4088" s="177"/>
    </row>
    <row r="4089" spans="1:8" x14ac:dyDescent="0.25">
      <c r="A4089" s="793"/>
      <c r="E4089" s="176"/>
      <c r="F4089" s="176"/>
      <c r="G4089" s="177"/>
      <c r="H4089" s="177"/>
    </row>
    <row r="4090" spans="1:8" x14ac:dyDescent="0.25">
      <c r="A4090" s="793"/>
      <c r="E4090" s="176"/>
      <c r="F4090" s="176"/>
      <c r="G4090" s="177"/>
      <c r="H4090" s="177"/>
    </row>
    <row r="4091" spans="1:8" x14ac:dyDescent="0.25">
      <c r="A4091" s="793"/>
      <c r="E4091" s="176"/>
      <c r="F4091" s="176"/>
      <c r="G4091" s="177"/>
      <c r="H4091" s="177"/>
    </row>
    <row r="4092" spans="1:8" x14ac:dyDescent="0.25">
      <c r="A4092" s="793"/>
      <c r="E4092" s="176"/>
      <c r="F4092" s="176"/>
      <c r="G4092" s="177"/>
      <c r="H4092" s="177"/>
    </row>
    <row r="4093" spans="1:8" x14ac:dyDescent="0.25">
      <c r="A4093" s="793"/>
      <c r="E4093" s="176"/>
      <c r="F4093" s="176"/>
      <c r="G4093" s="177"/>
      <c r="H4093" s="177"/>
    </row>
    <row r="4094" spans="1:8" x14ac:dyDescent="0.25">
      <c r="A4094" s="793"/>
      <c r="E4094" s="176"/>
      <c r="F4094" s="176"/>
      <c r="G4094" s="177"/>
      <c r="H4094" s="177"/>
    </row>
    <row r="4095" spans="1:8" x14ac:dyDescent="0.25">
      <c r="A4095" s="793"/>
      <c r="E4095" s="176"/>
      <c r="F4095" s="176"/>
      <c r="G4095" s="177"/>
      <c r="H4095" s="177"/>
    </row>
    <row r="4096" spans="1:8" x14ac:dyDescent="0.25">
      <c r="A4096" s="793"/>
      <c r="E4096" s="176"/>
      <c r="F4096" s="176"/>
      <c r="G4096" s="177"/>
      <c r="H4096" s="177"/>
    </row>
    <row r="4097" spans="1:8" x14ac:dyDescent="0.25">
      <c r="A4097" s="793"/>
      <c r="E4097" s="176"/>
      <c r="F4097" s="176"/>
      <c r="G4097" s="177"/>
      <c r="H4097" s="177"/>
    </row>
    <row r="4098" spans="1:8" x14ac:dyDescent="0.25">
      <c r="A4098" s="793"/>
      <c r="E4098" s="176"/>
      <c r="F4098" s="176"/>
      <c r="G4098" s="177"/>
      <c r="H4098" s="177"/>
    </row>
    <row r="4099" spans="1:8" x14ac:dyDescent="0.25">
      <c r="A4099" s="793"/>
      <c r="E4099" s="176"/>
      <c r="F4099" s="176"/>
      <c r="G4099" s="177"/>
      <c r="H4099" s="177"/>
    </row>
    <row r="4100" spans="1:8" x14ac:dyDescent="0.25">
      <c r="A4100" s="793"/>
      <c r="E4100" s="176"/>
      <c r="F4100" s="176"/>
      <c r="G4100" s="177"/>
      <c r="H4100" s="177"/>
    </row>
    <row r="4101" spans="1:8" x14ac:dyDescent="0.25">
      <c r="A4101" s="793"/>
      <c r="E4101" s="176"/>
      <c r="F4101" s="176"/>
      <c r="G4101" s="177"/>
      <c r="H4101" s="177"/>
    </row>
    <row r="4102" spans="1:8" x14ac:dyDescent="0.25">
      <c r="A4102" s="793"/>
      <c r="E4102" s="176"/>
      <c r="F4102" s="176"/>
      <c r="G4102" s="177"/>
      <c r="H4102" s="177"/>
    </row>
    <row r="4103" spans="1:8" x14ac:dyDescent="0.25">
      <c r="A4103" s="793"/>
      <c r="E4103" s="176"/>
      <c r="F4103" s="176"/>
      <c r="G4103" s="177"/>
      <c r="H4103" s="177"/>
    </row>
    <row r="4104" spans="1:8" x14ac:dyDescent="0.25">
      <c r="A4104" s="793"/>
      <c r="E4104" s="176"/>
      <c r="F4104" s="176"/>
      <c r="G4104" s="177"/>
      <c r="H4104" s="177"/>
    </row>
    <row r="4105" spans="1:8" x14ac:dyDescent="0.25">
      <c r="A4105" s="793"/>
      <c r="E4105" s="176"/>
      <c r="F4105" s="176"/>
      <c r="G4105" s="177"/>
      <c r="H4105" s="177"/>
    </row>
    <row r="4106" spans="1:8" x14ac:dyDescent="0.25">
      <c r="A4106" s="793"/>
      <c r="E4106" s="176"/>
      <c r="F4106" s="176"/>
      <c r="G4106" s="177"/>
      <c r="H4106" s="177"/>
    </row>
    <row r="4107" spans="1:8" x14ac:dyDescent="0.25">
      <c r="A4107" s="793"/>
      <c r="E4107" s="176"/>
      <c r="F4107" s="176"/>
      <c r="G4107" s="177"/>
      <c r="H4107" s="177"/>
    </row>
    <row r="4108" spans="1:8" x14ac:dyDescent="0.25">
      <c r="A4108" s="793"/>
      <c r="E4108" s="176"/>
      <c r="F4108" s="176"/>
      <c r="G4108" s="177"/>
      <c r="H4108" s="177"/>
    </row>
    <row r="4109" spans="1:8" x14ac:dyDescent="0.25">
      <c r="A4109" s="793"/>
      <c r="E4109" s="176"/>
      <c r="F4109" s="176"/>
      <c r="G4109" s="177"/>
      <c r="H4109" s="177"/>
    </row>
    <row r="4110" spans="1:8" x14ac:dyDescent="0.25">
      <c r="A4110" s="793"/>
      <c r="E4110" s="176"/>
      <c r="F4110" s="176"/>
      <c r="G4110" s="177"/>
      <c r="H4110" s="177"/>
    </row>
    <row r="4111" spans="1:8" x14ac:dyDescent="0.25">
      <c r="A4111" s="793"/>
      <c r="E4111" s="176"/>
      <c r="F4111" s="176"/>
      <c r="G4111" s="177"/>
      <c r="H4111" s="177"/>
    </row>
    <row r="4112" spans="1:8" x14ac:dyDescent="0.25">
      <c r="A4112" s="793"/>
      <c r="E4112" s="176"/>
      <c r="F4112" s="176"/>
      <c r="G4112" s="177"/>
      <c r="H4112" s="177"/>
    </row>
    <row r="4113" spans="1:8" x14ac:dyDescent="0.25">
      <c r="A4113" s="793"/>
      <c r="E4113" s="176"/>
      <c r="F4113" s="176"/>
      <c r="G4113" s="177"/>
      <c r="H4113" s="177"/>
    </row>
    <row r="4114" spans="1:8" x14ac:dyDescent="0.25">
      <c r="A4114" s="793"/>
      <c r="E4114" s="176"/>
      <c r="F4114" s="176"/>
      <c r="G4114" s="177"/>
      <c r="H4114" s="177"/>
    </row>
    <row r="4115" spans="1:8" x14ac:dyDescent="0.25">
      <c r="A4115" s="793"/>
      <c r="E4115" s="176"/>
      <c r="F4115" s="176"/>
      <c r="G4115" s="177"/>
      <c r="H4115" s="177"/>
    </row>
    <row r="4116" spans="1:8" x14ac:dyDescent="0.25">
      <c r="A4116" s="793"/>
      <c r="E4116" s="176"/>
      <c r="F4116" s="176"/>
      <c r="G4116" s="177"/>
      <c r="H4116" s="177"/>
    </row>
    <row r="4117" spans="1:8" x14ac:dyDescent="0.25">
      <c r="A4117" s="793"/>
      <c r="E4117" s="176"/>
      <c r="F4117" s="176"/>
      <c r="G4117" s="177"/>
      <c r="H4117" s="177"/>
    </row>
    <row r="4118" spans="1:8" x14ac:dyDescent="0.25">
      <c r="A4118" s="793"/>
      <c r="E4118" s="176"/>
      <c r="F4118" s="176"/>
      <c r="G4118" s="177"/>
      <c r="H4118" s="177"/>
    </row>
    <row r="4119" spans="1:8" x14ac:dyDescent="0.25">
      <c r="A4119" s="793"/>
      <c r="E4119" s="176"/>
      <c r="F4119" s="176"/>
      <c r="G4119" s="177"/>
      <c r="H4119" s="177"/>
    </row>
    <row r="4120" spans="1:8" x14ac:dyDescent="0.25">
      <c r="A4120" s="793"/>
      <c r="E4120" s="176"/>
      <c r="F4120" s="176"/>
      <c r="G4120" s="177"/>
      <c r="H4120" s="177"/>
    </row>
    <row r="4121" spans="1:8" x14ac:dyDescent="0.25">
      <c r="A4121" s="793"/>
      <c r="E4121" s="176"/>
      <c r="F4121" s="176"/>
      <c r="G4121" s="177"/>
      <c r="H4121" s="177"/>
    </row>
    <row r="4122" spans="1:8" x14ac:dyDescent="0.25">
      <c r="A4122" s="793"/>
      <c r="E4122" s="176"/>
      <c r="F4122" s="176"/>
      <c r="G4122" s="177"/>
      <c r="H4122" s="177"/>
    </row>
    <row r="4123" spans="1:8" x14ac:dyDescent="0.25">
      <c r="A4123" s="793"/>
      <c r="E4123" s="176"/>
      <c r="F4123" s="176"/>
      <c r="G4123" s="177"/>
      <c r="H4123" s="177"/>
    </row>
    <row r="4124" spans="1:8" x14ac:dyDescent="0.25">
      <c r="A4124" s="793"/>
      <c r="E4124" s="176"/>
      <c r="F4124" s="176"/>
      <c r="G4124" s="177"/>
      <c r="H4124" s="177"/>
    </row>
    <row r="4125" spans="1:8" x14ac:dyDescent="0.25">
      <c r="A4125" s="793"/>
      <c r="E4125" s="176"/>
      <c r="F4125" s="176"/>
      <c r="G4125" s="177"/>
      <c r="H4125" s="177"/>
    </row>
    <row r="4126" spans="1:8" x14ac:dyDescent="0.25">
      <c r="A4126" s="793"/>
      <c r="E4126" s="176"/>
      <c r="F4126" s="176"/>
      <c r="G4126" s="177"/>
      <c r="H4126" s="177"/>
    </row>
    <row r="4127" spans="1:8" x14ac:dyDescent="0.25">
      <c r="A4127" s="793"/>
      <c r="E4127" s="176"/>
      <c r="F4127" s="176"/>
      <c r="G4127" s="177"/>
      <c r="H4127" s="177"/>
    </row>
    <row r="4128" spans="1:8" x14ac:dyDescent="0.25">
      <c r="A4128" s="793"/>
      <c r="E4128" s="176"/>
      <c r="F4128" s="176"/>
      <c r="G4128" s="177"/>
      <c r="H4128" s="177"/>
    </row>
    <row r="4129" spans="1:8" x14ac:dyDescent="0.25">
      <c r="A4129" s="793"/>
      <c r="E4129" s="176"/>
      <c r="F4129" s="176"/>
      <c r="G4129" s="177"/>
      <c r="H4129" s="177"/>
    </row>
    <row r="4130" spans="1:8" x14ac:dyDescent="0.25">
      <c r="A4130" s="793"/>
      <c r="E4130" s="176"/>
      <c r="F4130" s="176"/>
      <c r="G4130" s="177"/>
      <c r="H4130" s="177"/>
    </row>
    <row r="4131" spans="1:8" x14ac:dyDescent="0.25">
      <c r="A4131" s="793"/>
      <c r="E4131" s="176"/>
      <c r="F4131" s="176"/>
      <c r="G4131" s="177"/>
      <c r="H4131" s="177"/>
    </row>
    <row r="4132" spans="1:8" x14ac:dyDescent="0.25">
      <c r="A4132" s="793"/>
      <c r="E4132" s="176"/>
      <c r="F4132" s="176"/>
      <c r="G4132" s="177"/>
      <c r="H4132" s="177"/>
    </row>
    <row r="4133" spans="1:8" x14ac:dyDescent="0.25">
      <c r="A4133" s="793"/>
      <c r="E4133" s="176"/>
      <c r="F4133" s="176"/>
      <c r="G4133" s="177"/>
      <c r="H4133" s="177"/>
    </row>
    <row r="4134" spans="1:8" x14ac:dyDescent="0.25">
      <c r="A4134" s="793"/>
      <c r="E4134" s="176"/>
      <c r="F4134" s="176"/>
      <c r="G4134" s="177"/>
      <c r="H4134" s="177"/>
    </row>
    <row r="4135" spans="1:8" x14ac:dyDescent="0.25">
      <c r="A4135" s="793"/>
      <c r="E4135" s="176"/>
      <c r="F4135" s="176"/>
      <c r="G4135" s="177"/>
      <c r="H4135" s="177"/>
    </row>
    <row r="4136" spans="1:8" x14ac:dyDescent="0.25">
      <c r="A4136" s="793"/>
      <c r="E4136" s="176"/>
      <c r="F4136" s="176"/>
      <c r="G4136" s="177"/>
      <c r="H4136" s="177"/>
    </row>
    <row r="4137" spans="1:8" x14ac:dyDescent="0.25">
      <c r="A4137" s="793"/>
      <c r="E4137" s="176"/>
      <c r="F4137" s="176"/>
      <c r="G4137" s="177"/>
      <c r="H4137" s="177"/>
    </row>
    <row r="4138" spans="1:8" x14ac:dyDescent="0.25">
      <c r="A4138" s="793"/>
      <c r="E4138" s="176"/>
      <c r="F4138" s="176"/>
      <c r="G4138" s="177"/>
      <c r="H4138" s="177"/>
    </row>
    <row r="4139" spans="1:8" x14ac:dyDescent="0.25">
      <c r="A4139" s="793"/>
      <c r="E4139" s="176"/>
      <c r="F4139" s="176"/>
      <c r="G4139" s="177"/>
      <c r="H4139" s="177"/>
    </row>
    <row r="4140" spans="1:8" x14ac:dyDescent="0.25">
      <c r="A4140" s="793"/>
      <c r="E4140" s="176"/>
      <c r="F4140" s="176"/>
      <c r="G4140" s="177"/>
      <c r="H4140" s="177"/>
    </row>
    <row r="4141" spans="1:8" x14ac:dyDescent="0.25">
      <c r="A4141" s="793"/>
      <c r="E4141" s="176"/>
      <c r="F4141" s="176"/>
      <c r="G4141" s="177"/>
      <c r="H4141" s="177"/>
    </row>
    <row r="4142" spans="1:8" x14ac:dyDescent="0.25">
      <c r="A4142" s="793"/>
      <c r="E4142" s="176"/>
      <c r="F4142" s="176"/>
      <c r="G4142" s="177"/>
      <c r="H4142" s="177"/>
    </row>
    <row r="4143" spans="1:8" x14ac:dyDescent="0.25">
      <c r="A4143" s="793"/>
      <c r="E4143" s="176"/>
      <c r="F4143" s="176"/>
      <c r="G4143" s="177"/>
      <c r="H4143" s="177"/>
    </row>
    <row r="4144" spans="1:8" x14ac:dyDescent="0.25">
      <c r="A4144" s="793"/>
      <c r="E4144" s="176"/>
      <c r="F4144" s="176"/>
      <c r="G4144" s="177"/>
      <c r="H4144" s="177"/>
    </row>
    <row r="4145" spans="1:8" x14ac:dyDescent="0.25">
      <c r="A4145" s="793"/>
      <c r="E4145" s="176"/>
      <c r="F4145" s="176"/>
      <c r="G4145" s="177"/>
      <c r="H4145" s="177"/>
    </row>
    <row r="4146" spans="1:8" x14ac:dyDescent="0.25">
      <c r="A4146" s="793"/>
      <c r="E4146" s="176"/>
      <c r="F4146" s="176"/>
      <c r="G4146" s="177"/>
      <c r="H4146" s="177"/>
    </row>
    <row r="4147" spans="1:8" x14ac:dyDescent="0.25">
      <c r="A4147" s="793"/>
      <c r="E4147" s="176"/>
      <c r="F4147" s="176"/>
      <c r="G4147" s="177"/>
      <c r="H4147" s="177"/>
    </row>
    <row r="4148" spans="1:8" x14ac:dyDescent="0.25">
      <c r="A4148" s="793"/>
      <c r="E4148" s="176"/>
      <c r="F4148" s="176"/>
      <c r="G4148" s="177"/>
      <c r="H4148" s="177"/>
    </row>
    <row r="4149" spans="1:8" x14ac:dyDescent="0.25">
      <c r="A4149" s="793"/>
      <c r="E4149" s="176"/>
      <c r="F4149" s="176"/>
      <c r="G4149" s="177"/>
      <c r="H4149" s="177"/>
    </row>
    <row r="4150" spans="1:8" x14ac:dyDescent="0.25">
      <c r="A4150" s="793"/>
      <c r="E4150" s="176"/>
      <c r="F4150" s="176"/>
      <c r="G4150" s="177"/>
      <c r="H4150" s="177"/>
    </row>
    <row r="4151" spans="1:8" x14ac:dyDescent="0.25">
      <c r="A4151" s="793"/>
      <c r="E4151" s="176"/>
      <c r="F4151" s="176"/>
      <c r="G4151" s="177"/>
      <c r="H4151" s="177"/>
    </row>
    <row r="4152" spans="1:8" x14ac:dyDescent="0.25">
      <c r="A4152" s="793"/>
      <c r="E4152" s="176"/>
      <c r="F4152" s="176"/>
      <c r="G4152" s="177"/>
      <c r="H4152" s="177"/>
    </row>
    <row r="4153" spans="1:8" x14ac:dyDescent="0.25">
      <c r="A4153" s="793"/>
      <c r="E4153" s="176"/>
      <c r="F4153" s="176"/>
      <c r="G4153" s="177"/>
      <c r="H4153" s="177"/>
    </row>
    <row r="4154" spans="1:8" x14ac:dyDescent="0.25">
      <c r="A4154" s="793"/>
      <c r="E4154" s="176"/>
      <c r="F4154" s="176"/>
      <c r="G4154" s="177"/>
      <c r="H4154" s="177"/>
    </row>
    <row r="4155" spans="1:8" x14ac:dyDescent="0.25">
      <c r="A4155" s="793"/>
      <c r="E4155" s="176"/>
      <c r="F4155" s="176"/>
      <c r="G4155" s="177"/>
      <c r="H4155" s="177"/>
    </row>
    <row r="4156" spans="1:8" x14ac:dyDescent="0.25">
      <c r="A4156" s="793"/>
      <c r="E4156" s="176"/>
      <c r="F4156" s="176"/>
      <c r="G4156" s="177"/>
      <c r="H4156" s="177"/>
    </row>
    <row r="4157" spans="1:8" x14ac:dyDescent="0.25">
      <c r="A4157" s="793"/>
      <c r="E4157" s="176"/>
      <c r="F4157" s="176"/>
      <c r="G4157" s="177"/>
      <c r="H4157" s="177"/>
    </row>
    <row r="4158" spans="1:8" x14ac:dyDescent="0.25">
      <c r="A4158" s="793"/>
      <c r="E4158" s="176"/>
      <c r="F4158" s="176"/>
      <c r="G4158" s="177"/>
      <c r="H4158" s="177"/>
    </row>
    <row r="4159" spans="1:8" x14ac:dyDescent="0.25">
      <c r="A4159" s="793"/>
      <c r="E4159" s="176"/>
      <c r="F4159" s="176"/>
      <c r="G4159" s="177"/>
      <c r="H4159" s="177"/>
    </row>
    <row r="4160" spans="1:8" x14ac:dyDescent="0.25">
      <c r="A4160" s="793"/>
      <c r="E4160" s="176"/>
      <c r="F4160" s="176"/>
      <c r="G4160" s="177"/>
      <c r="H4160" s="177"/>
    </row>
    <row r="4161" spans="1:8" x14ac:dyDescent="0.25">
      <c r="A4161" s="793"/>
      <c r="E4161" s="176"/>
      <c r="F4161" s="176"/>
      <c r="G4161" s="177"/>
      <c r="H4161" s="177"/>
    </row>
    <row r="4162" spans="1:8" x14ac:dyDescent="0.25">
      <c r="A4162" s="793"/>
      <c r="E4162" s="176"/>
      <c r="F4162" s="176"/>
      <c r="G4162" s="177"/>
      <c r="H4162" s="177"/>
    </row>
    <row r="4163" spans="1:8" x14ac:dyDescent="0.25">
      <c r="A4163" s="793"/>
      <c r="E4163" s="176"/>
      <c r="F4163" s="176"/>
      <c r="G4163" s="177"/>
      <c r="H4163" s="177"/>
    </row>
    <row r="4164" spans="1:8" x14ac:dyDescent="0.25">
      <c r="A4164" s="793"/>
      <c r="E4164" s="176"/>
      <c r="F4164" s="176"/>
      <c r="G4164" s="177"/>
      <c r="H4164" s="177"/>
    </row>
    <row r="4165" spans="1:8" x14ac:dyDescent="0.25">
      <c r="A4165" s="793"/>
      <c r="E4165" s="176"/>
      <c r="F4165" s="176"/>
      <c r="G4165" s="177"/>
      <c r="H4165" s="177"/>
    </row>
    <row r="4166" spans="1:8" x14ac:dyDescent="0.25">
      <c r="A4166" s="793"/>
      <c r="E4166" s="176"/>
      <c r="F4166" s="176"/>
      <c r="G4166" s="177"/>
      <c r="H4166" s="177"/>
    </row>
    <row r="4167" spans="1:8" x14ac:dyDescent="0.25">
      <c r="A4167" s="793"/>
      <c r="E4167" s="176"/>
      <c r="F4167" s="176"/>
      <c r="G4167" s="177"/>
      <c r="H4167" s="177"/>
    </row>
    <row r="4168" spans="1:8" x14ac:dyDescent="0.25">
      <c r="A4168" s="793"/>
      <c r="E4168" s="176"/>
      <c r="F4168" s="176"/>
      <c r="G4168" s="177"/>
      <c r="H4168" s="177"/>
    </row>
    <row r="4169" spans="1:8" x14ac:dyDescent="0.25">
      <c r="A4169" s="793"/>
      <c r="E4169" s="176"/>
      <c r="F4169" s="176"/>
      <c r="G4169" s="177"/>
      <c r="H4169" s="177"/>
    </row>
    <row r="4170" spans="1:8" x14ac:dyDescent="0.25">
      <c r="A4170" s="793"/>
      <c r="E4170" s="176"/>
      <c r="F4170" s="176"/>
      <c r="G4170" s="177"/>
      <c r="H4170" s="177"/>
    </row>
    <row r="4171" spans="1:8" x14ac:dyDescent="0.25">
      <c r="A4171" s="793"/>
      <c r="E4171" s="176"/>
      <c r="F4171" s="176"/>
      <c r="G4171" s="177"/>
      <c r="H4171" s="177"/>
    </row>
    <row r="4172" spans="1:8" x14ac:dyDescent="0.25">
      <c r="A4172" s="793"/>
      <c r="E4172" s="176"/>
      <c r="F4172" s="176"/>
      <c r="G4172" s="177"/>
      <c r="H4172" s="177"/>
    </row>
    <row r="4173" spans="1:8" x14ac:dyDescent="0.25">
      <c r="A4173" s="793"/>
      <c r="E4173" s="176"/>
      <c r="F4173" s="176"/>
      <c r="G4173" s="177"/>
      <c r="H4173" s="177"/>
    </row>
    <row r="4174" spans="1:8" x14ac:dyDescent="0.25">
      <c r="A4174" s="793"/>
      <c r="E4174" s="176"/>
      <c r="F4174" s="176"/>
      <c r="G4174" s="177"/>
      <c r="H4174" s="177"/>
    </row>
    <row r="4175" spans="1:8" x14ac:dyDescent="0.25">
      <c r="A4175" s="793"/>
      <c r="E4175" s="176"/>
      <c r="F4175" s="176"/>
      <c r="G4175" s="177"/>
      <c r="H4175" s="177"/>
    </row>
    <row r="4176" spans="1:8" x14ac:dyDescent="0.25">
      <c r="A4176" s="793"/>
      <c r="E4176" s="176"/>
      <c r="F4176" s="176"/>
      <c r="G4176" s="177"/>
      <c r="H4176" s="177"/>
    </row>
    <row r="4177" spans="1:8" x14ac:dyDescent="0.25">
      <c r="A4177" s="793"/>
      <c r="E4177" s="176"/>
      <c r="F4177" s="176"/>
      <c r="G4177" s="177"/>
      <c r="H4177" s="177"/>
    </row>
    <row r="4178" spans="1:8" x14ac:dyDescent="0.25">
      <c r="A4178" s="793"/>
      <c r="E4178" s="176"/>
      <c r="F4178" s="176"/>
      <c r="G4178" s="177"/>
      <c r="H4178" s="177"/>
    </row>
    <row r="4179" spans="1:8" x14ac:dyDescent="0.25">
      <c r="A4179" s="793"/>
      <c r="E4179" s="176"/>
      <c r="F4179" s="176"/>
      <c r="G4179" s="177"/>
      <c r="H4179" s="177"/>
    </row>
    <row r="4180" spans="1:8" x14ac:dyDescent="0.25">
      <c r="A4180" s="793"/>
      <c r="E4180" s="176"/>
      <c r="F4180" s="176"/>
      <c r="G4180" s="177"/>
      <c r="H4180" s="177"/>
    </row>
    <row r="4181" spans="1:8" x14ac:dyDescent="0.25">
      <c r="A4181" s="793"/>
      <c r="E4181" s="176"/>
      <c r="F4181" s="176"/>
      <c r="G4181" s="177"/>
      <c r="H4181" s="177"/>
    </row>
    <row r="4182" spans="1:8" x14ac:dyDescent="0.25">
      <c r="A4182" s="793"/>
      <c r="E4182" s="176"/>
      <c r="F4182" s="176"/>
      <c r="G4182" s="177"/>
      <c r="H4182" s="177"/>
    </row>
    <row r="4183" spans="1:8" x14ac:dyDescent="0.25">
      <c r="A4183" s="793"/>
      <c r="E4183" s="176"/>
      <c r="F4183" s="176"/>
      <c r="G4183" s="177"/>
      <c r="H4183" s="177"/>
    </row>
    <row r="4184" spans="1:8" x14ac:dyDescent="0.25">
      <c r="A4184" s="793"/>
      <c r="E4184" s="176"/>
      <c r="F4184" s="176"/>
      <c r="G4184" s="177"/>
      <c r="H4184" s="177"/>
    </row>
    <row r="4185" spans="1:8" x14ac:dyDescent="0.25">
      <c r="A4185" s="793"/>
      <c r="E4185" s="176"/>
      <c r="F4185" s="176"/>
      <c r="G4185" s="177"/>
      <c r="H4185" s="177"/>
    </row>
    <row r="4186" spans="1:8" x14ac:dyDescent="0.25">
      <c r="A4186" s="793"/>
      <c r="E4186" s="176"/>
      <c r="F4186" s="176"/>
      <c r="G4186" s="177"/>
      <c r="H4186" s="177"/>
    </row>
    <row r="4187" spans="1:8" x14ac:dyDescent="0.25">
      <c r="A4187" s="793"/>
      <c r="E4187" s="176"/>
      <c r="F4187" s="176"/>
      <c r="G4187" s="177"/>
      <c r="H4187" s="177"/>
    </row>
    <row r="4188" spans="1:8" x14ac:dyDescent="0.25">
      <c r="A4188" s="793"/>
      <c r="E4188" s="176"/>
      <c r="F4188" s="176"/>
      <c r="G4188" s="177"/>
      <c r="H4188" s="177"/>
    </row>
    <row r="4189" spans="1:8" x14ac:dyDescent="0.25">
      <c r="A4189" s="793"/>
      <c r="E4189" s="176"/>
      <c r="F4189" s="176"/>
      <c r="G4189" s="177"/>
      <c r="H4189" s="177"/>
    </row>
    <row r="4190" spans="1:8" x14ac:dyDescent="0.25">
      <c r="A4190" s="793"/>
      <c r="E4190" s="176"/>
      <c r="F4190" s="176"/>
      <c r="G4190" s="177"/>
      <c r="H4190" s="177"/>
    </row>
    <row r="4191" spans="1:8" x14ac:dyDescent="0.25">
      <c r="A4191" s="793"/>
      <c r="E4191" s="176"/>
      <c r="F4191" s="176"/>
      <c r="G4191" s="177"/>
      <c r="H4191" s="177"/>
    </row>
    <row r="4192" spans="1:8" x14ac:dyDescent="0.25">
      <c r="A4192" s="793"/>
      <c r="E4192" s="176"/>
      <c r="F4192" s="176"/>
      <c r="G4192" s="177"/>
      <c r="H4192" s="177"/>
    </row>
    <row r="4193" spans="1:8" x14ac:dyDescent="0.25">
      <c r="A4193" s="793"/>
      <c r="E4193" s="176"/>
      <c r="F4193" s="176"/>
      <c r="G4193" s="177"/>
      <c r="H4193" s="177"/>
    </row>
    <row r="4194" spans="1:8" x14ac:dyDescent="0.25">
      <c r="A4194" s="793"/>
      <c r="E4194" s="176"/>
      <c r="F4194" s="176"/>
      <c r="G4194" s="177"/>
      <c r="H4194" s="177"/>
    </row>
    <row r="4195" spans="1:8" x14ac:dyDescent="0.25">
      <c r="A4195" s="793"/>
      <c r="E4195" s="176"/>
      <c r="F4195" s="176"/>
      <c r="G4195" s="177"/>
      <c r="H4195" s="177"/>
    </row>
    <row r="4196" spans="1:8" x14ac:dyDescent="0.25">
      <c r="A4196" s="793"/>
      <c r="E4196" s="176"/>
      <c r="F4196" s="176"/>
      <c r="G4196" s="177"/>
      <c r="H4196" s="177"/>
    </row>
    <row r="4197" spans="1:8" x14ac:dyDescent="0.25">
      <c r="A4197" s="793"/>
      <c r="E4197" s="176"/>
      <c r="F4197" s="176"/>
      <c r="G4197" s="177"/>
      <c r="H4197" s="177"/>
    </row>
    <row r="4198" spans="1:8" x14ac:dyDescent="0.25">
      <c r="A4198" s="793"/>
      <c r="E4198" s="176"/>
      <c r="F4198" s="176"/>
      <c r="G4198" s="177"/>
      <c r="H4198" s="177"/>
    </row>
    <row r="4199" spans="1:8" x14ac:dyDescent="0.25">
      <c r="A4199" s="793"/>
      <c r="E4199" s="176"/>
      <c r="F4199" s="176"/>
      <c r="G4199" s="177"/>
      <c r="H4199" s="177"/>
    </row>
    <row r="4200" spans="1:8" x14ac:dyDescent="0.25">
      <c r="A4200" s="793"/>
      <c r="E4200" s="176"/>
      <c r="F4200" s="176"/>
      <c r="G4200" s="177"/>
      <c r="H4200" s="177"/>
    </row>
    <row r="4201" spans="1:8" x14ac:dyDescent="0.25">
      <c r="A4201" s="793"/>
      <c r="E4201" s="176"/>
      <c r="F4201" s="176"/>
      <c r="G4201" s="177"/>
      <c r="H4201" s="177"/>
    </row>
    <row r="4202" spans="1:8" x14ac:dyDescent="0.25">
      <c r="A4202" s="793"/>
      <c r="E4202" s="176"/>
      <c r="F4202" s="176"/>
      <c r="G4202" s="177"/>
      <c r="H4202" s="177"/>
    </row>
    <row r="4203" spans="1:8" x14ac:dyDescent="0.25">
      <c r="A4203" s="793"/>
      <c r="E4203" s="176"/>
      <c r="F4203" s="176"/>
      <c r="G4203" s="177"/>
      <c r="H4203" s="177"/>
    </row>
    <row r="4204" spans="1:8" x14ac:dyDescent="0.25">
      <c r="A4204" s="793"/>
      <c r="E4204" s="176"/>
      <c r="F4204" s="176"/>
      <c r="G4204" s="177"/>
      <c r="H4204" s="177"/>
    </row>
    <row r="4205" spans="1:8" x14ac:dyDescent="0.25">
      <c r="A4205" s="793"/>
      <c r="E4205" s="176"/>
      <c r="F4205" s="176"/>
      <c r="G4205" s="177"/>
      <c r="H4205" s="177"/>
    </row>
    <row r="4206" spans="1:8" x14ac:dyDescent="0.25">
      <c r="A4206" s="793"/>
      <c r="E4206" s="176"/>
      <c r="F4206" s="176"/>
      <c r="G4206" s="177"/>
      <c r="H4206" s="177"/>
    </row>
    <row r="4207" spans="1:8" x14ac:dyDescent="0.25">
      <c r="A4207" s="793"/>
      <c r="E4207" s="176"/>
      <c r="F4207" s="176"/>
      <c r="G4207" s="177"/>
      <c r="H4207" s="177"/>
    </row>
    <row r="4208" spans="1:8" x14ac:dyDescent="0.25">
      <c r="A4208" s="793"/>
      <c r="E4208" s="176"/>
      <c r="F4208" s="176"/>
      <c r="G4208" s="177"/>
      <c r="H4208" s="177"/>
    </row>
    <row r="4209" spans="1:8" x14ac:dyDescent="0.25">
      <c r="A4209" s="793"/>
      <c r="E4209" s="176"/>
      <c r="F4209" s="176"/>
      <c r="G4209" s="177"/>
      <c r="H4209" s="177"/>
    </row>
    <row r="4210" spans="1:8" x14ac:dyDescent="0.25">
      <c r="A4210" s="793"/>
      <c r="E4210" s="176"/>
      <c r="F4210" s="176"/>
      <c r="G4210" s="177"/>
      <c r="H4210" s="177"/>
    </row>
    <row r="4211" spans="1:8" x14ac:dyDescent="0.25">
      <c r="A4211" s="793"/>
      <c r="E4211" s="176"/>
      <c r="F4211" s="176"/>
      <c r="G4211" s="177"/>
      <c r="H4211" s="177"/>
    </row>
    <row r="4212" spans="1:8" x14ac:dyDescent="0.25">
      <c r="A4212" s="793"/>
      <c r="E4212" s="176"/>
      <c r="F4212" s="176"/>
      <c r="G4212" s="177"/>
      <c r="H4212" s="177"/>
    </row>
    <row r="4213" spans="1:8" x14ac:dyDescent="0.25">
      <c r="A4213" s="793"/>
      <c r="E4213" s="176"/>
      <c r="F4213" s="176"/>
      <c r="G4213" s="177"/>
      <c r="H4213" s="177"/>
    </row>
    <row r="4214" spans="1:8" x14ac:dyDescent="0.25">
      <c r="A4214" s="793"/>
      <c r="E4214" s="176"/>
      <c r="F4214" s="176"/>
      <c r="G4214" s="177"/>
      <c r="H4214" s="177"/>
    </row>
    <row r="4215" spans="1:8" x14ac:dyDescent="0.25">
      <c r="A4215" s="793"/>
      <c r="E4215" s="176"/>
      <c r="F4215" s="176"/>
      <c r="G4215" s="177"/>
      <c r="H4215" s="177"/>
    </row>
    <row r="4216" spans="1:8" x14ac:dyDescent="0.25">
      <c r="A4216" s="793"/>
      <c r="E4216" s="176"/>
      <c r="F4216" s="176"/>
      <c r="G4216" s="177"/>
      <c r="H4216" s="177"/>
    </row>
    <row r="4217" spans="1:8" x14ac:dyDescent="0.25">
      <c r="A4217" s="793"/>
      <c r="E4217" s="176"/>
      <c r="F4217" s="176"/>
      <c r="G4217" s="177"/>
      <c r="H4217" s="177"/>
    </row>
    <row r="4218" spans="1:8" x14ac:dyDescent="0.25">
      <c r="A4218" s="793"/>
      <c r="E4218" s="176"/>
      <c r="F4218" s="176"/>
      <c r="G4218" s="177"/>
      <c r="H4218" s="177"/>
    </row>
    <row r="4219" spans="1:8" x14ac:dyDescent="0.25">
      <c r="A4219" s="793"/>
      <c r="E4219" s="176"/>
      <c r="F4219" s="176"/>
      <c r="G4219" s="177"/>
      <c r="H4219" s="177"/>
    </row>
    <row r="4220" spans="1:8" x14ac:dyDescent="0.25">
      <c r="A4220" s="793"/>
      <c r="E4220" s="176"/>
      <c r="F4220" s="176"/>
      <c r="G4220" s="177"/>
      <c r="H4220" s="177"/>
    </row>
    <row r="4221" spans="1:8" x14ac:dyDescent="0.25">
      <c r="A4221" s="793"/>
      <c r="E4221" s="176"/>
      <c r="F4221" s="176"/>
      <c r="G4221" s="177"/>
      <c r="H4221" s="177"/>
    </row>
    <row r="4222" spans="1:8" x14ac:dyDescent="0.25">
      <c r="A4222" s="793"/>
      <c r="E4222" s="176"/>
      <c r="F4222" s="176"/>
      <c r="G4222" s="177"/>
      <c r="H4222" s="177"/>
    </row>
    <row r="4223" spans="1:8" x14ac:dyDescent="0.25">
      <c r="A4223" s="793"/>
      <c r="E4223" s="176"/>
      <c r="F4223" s="176"/>
      <c r="G4223" s="177"/>
      <c r="H4223" s="177"/>
    </row>
    <row r="4224" spans="1:8" x14ac:dyDescent="0.25">
      <c r="A4224" s="793"/>
      <c r="E4224" s="176"/>
      <c r="F4224" s="176"/>
      <c r="G4224" s="177"/>
      <c r="H4224" s="177"/>
    </row>
    <row r="4225" spans="1:8" x14ac:dyDescent="0.25">
      <c r="A4225" s="793"/>
      <c r="E4225" s="176"/>
      <c r="F4225" s="176"/>
      <c r="G4225" s="177"/>
      <c r="H4225" s="177"/>
    </row>
    <row r="4226" spans="1:8" x14ac:dyDescent="0.25">
      <c r="A4226" s="793"/>
      <c r="E4226" s="176"/>
      <c r="F4226" s="176"/>
      <c r="G4226" s="177"/>
      <c r="H4226" s="177"/>
    </row>
    <row r="4227" spans="1:8" x14ac:dyDescent="0.25">
      <c r="A4227" s="793"/>
      <c r="E4227" s="176"/>
      <c r="F4227" s="176"/>
      <c r="G4227" s="177"/>
      <c r="H4227" s="177"/>
    </row>
    <row r="4228" spans="1:8" x14ac:dyDescent="0.25">
      <c r="A4228" s="793"/>
      <c r="E4228" s="176"/>
      <c r="F4228" s="176"/>
      <c r="G4228" s="177"/>
      <c r="H4228" s="177"/>
    </row>
    <row r="4229" spans="1:8" x14ac:dyDescent="0.25">
      <c r="A4229" s="793"/>
      <c r="E4229" s="176"/>
      <c r="F4229" s="176"/>
      <c r="G4229" s="177"/>
      <c r="H4229" s="177"/>
    </row>
    <row r="4230" spans="1:8" x14ac:dyDescent="0.25">
      <c r="A4230" s="793"/>
      <c r="E4230" s="176"/>
      <c r="F4230" s="176"/>
      <c r="G4230" s="177"/>
      <c r="H4230" s="177"/>
    </row>
    <row r="4231" spans="1:8" x14ac:dyDescent="0.25">
      <c r="A4231" s="793"/>
      <c r="E4231" s="176"/>
      <c r="F4231" s="176"/>
      <c r="G4231" s="177"/>
      <c r="H4231" s="177"/>
    </row>
    <row r="4232" spans="1:8" x14ac:dyDescent="0.25">
      <c r="A4232" s="793"/>
      <c r="E4232" s="176"/>
      <c r="F4232" s="176"/>
      <c r="G4232" s="177"/>
      <c r="H4232" s="177"/>
    </row>
    <row r="4233" spans="1:8" x14ac:dyDescent="0.25">
      <c r="A4233" s="793"/>
      <c r="E4233" s="176"/>
      <c r="F4233" s="176"/>
      <c r="G4233" s="177"/>
      <c r="H4233" s="177"/>
    </row>
    <row r="4234" spans="1:8" x14ac:dyDescent="0.25">
      <c r="A4234" s="793"/>
      <c r="E4234" s="176"/>
      <c r="F4234" s="176"/>
      <c r="G4234" s="177"/>
      <c r="H4234" s="177"/>
    </row>
    <row r="4235" spans="1:8" x14ac:dyDescent="0.25">
      <c r="A4235" s="793"/>
      <c r="E4235" s="176"/>
      <c r="F4235" s="176"/>
      <c r="G4235" s="177"/>
      <c r="H4235" s="177"/>
    </row>
    <row r="4236" spans="1:8" x14ac:dyDescent="0.25">
      <c r="A4236" s="793"/>
      <c r="E4236" s="176"/>
      <c r="F4236" s="176"/>
      <c r="G4236" s="177"/>
      <c r="H4236" s="177"/>
    </row>
    <row r="4237" spans="1:8" x14ac:dyDescent="0.25">
      <c r="A4237" s="793"/>
      <c r="E4237" s="176"/>
      <c r="F4237" s="176"/>
      <c r="G4237" s="177"/>
      <c r="H4237" s="177"/>
    </row>
    <row r="4238" spans="1:8" x14ac:dyDescent="0.25">
      <c r="A4238" s="793"/>
      <c r="E4238" s="176"/>
      <c r="F4238" s="176"/>
      <c r="G4238" s="177"/>
      <c r="H4238" s="177"/>
    </row>
    <row r="4239" spans="1:8" x14ac:dyDescent="0.25">
      <c r="A4239" s="793"/>
      <c r="E4239" s="176"/>
      <c r="F4239" s="176"/>
      <c r="G4239" s="177"/>
      <c r="H4239" s="177"/>
    </row>
    <row r="4240" spans="1:8" x14ac:dyDescent="0.25">
      <c r="A4240" s="793"/>
      <c r="E4240" s="176"/>
      <c r="F4240" s="176"/>
      <c r="G4240" s="177"/>
      <c r="H4240" s="177"/>
    </row>
    <row r="4241" spans="1:8" x14ac:dyDescent="0.25">
      <c r="A4241" s="793"/>
      <c r="E4241" s="176"/>
      <c r="F4241" s="176"/>
      <c r="G4241" s="177"/>
      <c r="H4241" s="177"/>
    </row>
    <row r="4242" spans="1:8" x14ac:dyDescent="0.25">
      <c r="A4242" s="793"/>
      <c r="E4242" s="176"/>
      <c r="F4242" s="176"/>
      <c r="G4242" s="177"/>
      <c r="H4242" s="177"/>
    </row>
    <row r="4243" spans="1:8" x14ac:dyDescent="0.25">
      <c r="A4243" s="793"/>
      <c r="E4243" s="176"/>
      <c r="F4243" s="176"/>
      <c r="G4243" s="177"/>
      <c r="H4243" s="177"/>
    </row>
    <row r="4244" spans="1:8" x14ac:dyDescent="0.25">
      <c r="A4244" s="793"/>
      <c r="E4244" s="176"/>
      <c r="F4244" s="176"/>
      <c r="G4244" s="177"/>
      <c r="H4244" s="177"/>
    </row>
    <row r="4245" spans="1:8" x14ac:dyDescent="0.25">
      <c r="A4245" s="793"/>
      <c r="E4245" s="176"/>
      <c r="F4245" s="176"/>
      <c r="G4245" s="177"/>
      <c r="H4245" s="177"/>
    </row>
    <row r="4246" spans="1:8" x14ac:dyDescent="0.25">
      <c r="A4246" s="793"/>
      <c r="E4246" s="176"/>
      <c r="F4246" s="176"/>
      <c r="G4246" s="177"/>
      <c r="H4246" s="177"/>
    </row>
    <row r="4247" spans="1:8" x14ac:dyDescent="0.25">
      <c r="A4247" s="793"/>
      <c r="E4247" s="176"/>
      <c r="F4247" s="176"/>
      <c r="G4247" s="177"/>
      <c r="H4247" s="177"/>
    </row>
    <row r="4248" spans="1:8" x14ac:dyDescent="0.25">
      <c r="A4248" s="793"/>
      <c r="E4248" s="176"/>
      <c r="F4248" s="176"/>
      <c r="G4248" s="177"/>
      <c r="H4248" s="177"/>
    </row>
    <row r="4249" spans="1:8" x14ac:dyDescent="0.25">
      <c r="A4249" s="793"/>
      <c r="E4249" s="176"/>
      <c r="F4249" s="176"/>
      <c r="G4249" s="177"/>
      <c r="H4249" s="177"/>
    </row>
    <row r="4250" spans="1:8" x14ac:dyDescent="0.25">
      <c r="A4250" s="793"/>
      <c r="E4250" s="176"/>
      <c r="F4250" s="176"/>
      <c r="G4250" s="177"/>
      <c r="H4250" s="177"/>
    </row>
    <row r="4251" spans="1:8" x14ac:dyDescent="0.25">
      <c r="A4251" s="793"/>
      <c r="E4251" s="176"/>
      <c r="F4251" s="176"/>
      <c r="G4251" s="177"/>
      <c r="H4251" s="177"/>
    </row>
    <row r="4252" spans="1:8" x14ac:dyDescent="0.25">
      <c r="A4252" s="793"/>
      <c r="E4252" s="176"/>
      <c r="F4252" s="176"/>
      <c r="G4252" s="177"/>
      <c r="H4252" s="177"/>
    </row>
    <row r="4253" spans="1:8" x14ac:dyDescent="0.25">
      <c r="A4253" s="793"/>
      <c r="E4253" s="176"/>
      <c r="F4253" s="176"/>
      <c r="G4253" s="177"/>
      <c r="H4253" s="177"/>
    </row>
    <row r="4254" spans="1:8" x14ac:dyDescent="0.25">
      <c r="A4254" s="793"/>
      <c r="E4254" s="176"/>
      <c r="F4254" s="176"/>
      <c r="G4254" s="177"/>
      <c r="H4254" s="177"/>
    </row>
    <row r="4255" spans="1:8" x14ac:dyDescent="0.25">
      <c r="A4255" s="793"/>
      <c r="E4255" s="176"/>
      <c r="F4255" s="176"/>
      <c r="G4255" s="177"/>
      <c r="H4255" s="177"/>
    </row>
    <row r="4256" spans="1:8" x14ac:dyDescent="0.25">
      <c r="A4256" s="793"/>
      <c r="E4256" s="176"/>
      <c r="F4256" s="176"/>
      <c r="G4256" s="177"/>
      <c r="H4256" s="177"/>
    </row>
    <row r="4257" spans="1:8" x14ac:dyDescent="0.25">
      <c r="A4257" s="793"/>
      <c r="E4257" s="176"/>
      <c r="F4257" s="176"/>
      <c r="G4257" s="177"/>
      <c r="H4257" s="177"/>
    </row>
    <row r="4258" spans="1:8" x14ac:dyDescent="0.25">
      <c r="A4258" s="793"/>
      <c r="E4258" s="176"/>
      <c r="F4258" s="176"/>
      <c r="G4258" s="177"/>
      <c r="H4258" s="177"/>
    </row>
    <row r="4259" spans="1:8" x14ac:dyDescent="0.25">
      <c r="A4259" s="793"/>
      <c r="E4259" s="176"/>
      <c r="F4259" s="176"/>
      <c r="G4259" s="177"/>
      <c r="H4259" s="177"/>
    </row>
    <row r="4260" spans="1:8" x14ac:dyDescent="0.25">
      <c r="A4260" s="793"/>
      <c r="E4260" s="176"/>
      <c r="F4260" s="176"/>
      <c r="G4260" s="177"/>
      <c r="H4260" s="177"/>
    </row>
    <row r="4261" spans="1:8" x14ac:dyDescent="0.25">
      <c r="A4261" s="793"/>
      <c r="E4261" s="176"/>
      <c r="F4261" s="176"/>
      <c r="G4261" s="177"/>
      <c r="H4261" s="177"/>
    </row>
    <row r="4262" spans="1:8" x14ac:dyDescent="0.25">
      <c r="A4262" s="793"/>
      <c r="E4262" s="176"/>
      <c r="F4262" s="176"/>
      <c r="G4262" s="177"/>
      <c r="H4262" s="177"/>
    </row>
    <row r="4263" spans="1:8" x14ac:dyDescent="0.25">
      <c r="A4263" s="793"/>
      <c r="E4263" s="176"/>
      <c r="F4263" s="176"/>
      <c r="G4263" s="177"/>
      <c r="H4263" s="177"/>
    </row>
    <row r="4264" spans="1:8" x14ac:dyDescent="0.25">
      <c r="A4264" s="793"/>
      <c r="E4264" s="176"/>
      <c r="F4264" s="176"/>
      <c r="G4264" s="177"/>
      <c r="H4264" s="177"/>
    </row>
    <row r="4265" spans="1:8" x14ac:dyDescent="0.25">
      <c r="A4265" s="793"/>
      <c r="E4265" s="176"/>
      <c r="F4265" s="176"/>
      <c r="G4265" s="177"/>
      <c r="H4265" s="177"/>
    </row>
    <row r="4266" spans="1:8" x14ac:dyDescent="0.25">
      <c r="A4266" s="793"/>
      <c r="E4266" s="176"/>
      <c r="F4266" s="176"/>
      <c r="G4266" s="177"/>
      <c r="H4266" s="177"/>
    </row>
    <row r="4267" spans="1:8" x14ac:dyDescent="0.25">
      <c r="A4267" s="793"/>
      <c r="E4267" s="176"/>
      <c r="F4267" s="176"/>
      <c r="G4267" s="177"/>
      <c r="H4267" s="177"/>
    </row>
    <row r="4268" spans="1:8" x14ac:dyDescent="0.25">
      <c r="A4268" s="793"/>
      <c r="E4268" s="176"/>
      <c r="F4268" s="176"/>
      <c r="G4268" s="177"/>
      <c r="H4268" s="177"/>
    </row>
    <row r="4269" spans="1:8" x14ac:dyDescent="0.25">
      <c r="A4269" s="793"/>
      <c r="E4269" s="176"/>
      <c r="F4269" s="176"/>
      <c r="G4269" s="177"/>
      <c r="H4269" s="177"/>
    </row>
    <row r="4270" spans="1:8" x14ac:dyDescent="0.25">
      <c r="A4270" s="793"/>
      <c r="E4270" s="176"/>
      <c r="F4270" s="176"/>
      <c r="G4270" s="177"/>
      <c r="H4270" s="177"/>
    </row>
    <row r="4271" spans="1:8" x14ac:dyDescent="0.25">
      <c r="A4271" s="793"/>
      <c r="E4271" s="176"/>
      <c r="F4271" s="176"/>
      <c r="G4271" s="177"/>
      <c r="H4271" s="177"/>
    </row>
    <row r="4272" spans="1:8" x14ac:dyDescent="0.25">
      <c r="A4272" s="793"/>
      <c r="E4272" s="176"/>
      <c r="F4272" s="176"/>
      <c r="G4272" s="177"/>
      <c r="H4272" s="177"/>
    </row>
    <row r="4273" spans="1:8" x14ac:dyDescent="0.25">
      <c r="A4273" s="793"/>
      <c r="E4273" s="176"/>
      <c r="F4273" s="176"/>
      <c r="G4273" s="177"/>
      <c r="H4273" s="177"/>
    </row>
    <row r="4274" spans="1:8" x14ac:dyDescent="0.25">
      <c r="A4274" s="793"/>
      <c r="E4274" s="176"/>
      <c r="F4274" s="176"/>
      <c r="G4274" s="177"/>
      <c r="H4274" s="177"/>
    </row>
    <row r="4275" spans="1:8" x14ac:dyDescent="0.25">
      <c r="A4275" s="793"/>
      <c r="E4275" s="176"/>
      <c r="F4275" s="176"/>
      <c r="G4275" s="177"/>
      <c r="H4275" s="177"/>
    </row>
    <row r="4276" spans="1:8" x14ac:dyDescent="0.25">
      <c r="A4276" s="793"/>
      <c r="E4276" s="176"/>
      <c r="F4276" s="176"/>
      <c r="G4276" s="177"/>
      <c r="H4276" s="177"/>
    </row>
    <row r="4277" spans="1:8" x14ac:dyDescent="0.25">
      <c r="A4277" s="793"/>
      <c r="E4277" s="176"/>
      <c r="F4277" s="176"/>
      <c r="G4277" s="177"/>
      <c r="H4277" s="177"/>
    </row>
    <row r="4278" spans="1:8" x14ac:dyDescent="0.25">
      <c r="A4278" s="793"/>
      <c r="E4278" s="176"/>
      <c r="F4278" s="176"/>
      <c r="G4278" s="177"/>
      <c r="H4278" s="177"/>
    </row>
    <row r="4279" spans="1:8" x14ac:dyDescent="0.25">
      <c r="A4279" s="793"/>
      <c r="E4279" s="176"/>
      <c r="F4279" s="176"/>
      <c r="G4279" s="177"/>
      <c r="H4279" s="177"/>
    </row>
    <row r="4280" spans="1:8" x14ac:dyDescent="0.25">
      <c r="A4280" s="793"/>
      <c r="E4280" s="176"/>
      <c r="F4280" s="176"/>
      <c r="G4280" s="177"/>
      <c r="H4280" s="177"/>
    </row>
    <row r="4281" spans="1:8" x14ac:dyDescent="0.25">
      <c r="A4281" s="793"/>
      <c r="E4281" s="176"/>
      <c r="F4281" s="176"/>
      <c r="G4281" s="177"/>
      <c r="H4281" s="177"/>
    </row>
    <row r="4282" spans="1:8" x14ac:dyDescent="0.25">
      <c r="A4282" s="793"/>
      <c r="E4282" s="176"/>
      <c r="F4282" s="176"/>
      <c r="G4282" s="177"/>
      <c r="H4282" s="177"/>
    </row>
    <row r="4283" spans="1:8" x14ac:dyDescent="0.25">
      <c r="A4283" s="793"/>
      <c r="E4283" s="176"/>
      <c r="F4283" s="176"/>
      <c r="G4283" s="177"/>
      <c r="H4283" s="177"/>
    </row>
    <row r="4284" spans="1:8" x14ac:dyDescent="0.25">
      <c r="A4284" s="793"/>
      <c r="E4284" s="176"/>
      <c r="F4284" s="176"/>
      <c r="G4284" s="177"/>
      <c r="H4284" s="177"/>
    </row>
    <row r="4285" spans="1:8" x14ac:dyDescent="0.25">
      <c r="A4285" s="793"/>
      <c r="E4285" s="176"/>
      <c r="F4285" s="176"/>
      <c r="G4285" s="177"/>
      <c r="H4285" s="177"/>
    </row>
    <row r="4286" spans="1:8" x14ac:dyDescent="0.25">
      <c r="A4286" s="793"/>
      <c r="E4286" s="176"/>
      <c r="F4286" s="176"/>
      <c r="G4286" s="177"/>
      <c r="H4286" s="177"/>
    </row>
    <row r="4287" spans="1:8" x14ac:dyDescent="0.25">
      <c r="A4287" s="793"/>
      <c r="E4287" s="176"/>
      <c r="F4287" s="176"/>
      <c r="G4287" s="177"/>
      <c r="H4287" s="177"/>
    </row>
    <row r="4288" spans="1:8" x14ac:dyDescent="0.25">
      <c r="A4288" s="793"/>
      <c r="E4288" s="176"/>
      <c r="F4288" s="176"/>
      <c r="G4288" s="177"/>
      <c r="H4288" s="177"/>
    </row>
    <row r="4289" spans="1:8" x14ac:dyDescent="0.25">
      <c r="A4289" s="793"/>
      <c r="E4289" s="176"/>
      <c r="F4289" s="176"/>
      <c r="G4289" s="177"/>
      <c r="H4289" s="177"/>
    </row>
    <row r="4290" spans="1:8" x14ac:dyDescent="0.25">
      <c r="A4290" s="793"/>
      <c r="E4290" s="176"/>
      <c r="F4290" s="176"/>
      <c r="G4290" s="177"/>
      <c r="H4290" s="177"/>
    </row>
    <row r="4291" spans="1:8" x14ac:dyDescent="0.25">
      <c r="A4291" s="793"/>
      <c r="E4291" s="176"/>
      <c r="F4291" s="176"/>
      <c r="G4291" s="177"/>
      <c r="H4291" s="177"/>
    </row>
    <row r="4292" spans="1:8" x14ac:dyDescent="0.25">
      <c r="A4292" s="793"/>
      <c r="E4292" s="176"/>
      <c r="F4292" s="176"/>
      <c r="G4292" s="177"/>
      <c r="H4292" s="177"/>
    </row>
    <row r="4293" spans="1:8" x14ac:dyDescent="0.25">
      <c r="A4293" s="793"/>
      <c r="E4293" s="176"/>
      <c r="F4293" s="176"/>
      <c r="G4293" s="177"/>
      <c r="H4293" s="177"/>
    </row>
    <row r="4294" spans="1:8" x14ac:dyDescent="0.25">
      <c r="A4294" s="793"/>
      <c r="E4294" s="176"/>
      <c r="F4294" s="176"/>
      <c r="G4294" s="177"/>
      <c r="H4294" s="177"/>
    </row>
    <row r="4295" spans="1:8" x14ac:dyDescent="0.25">
      <c r="A4295" s="793"/>
      <c r="E4295" s="176"/>
      <c r="F4295" s="176"/>
      <c r="G4295" s="177"/>
      <c r="H4295" s="177"/>
    </row>
    <row r="4296" spans="1:8" x14ac:dyDescent="0.25">
      <c r="A4296" s="793"/>
      <c r="E4296" s="176"/>
      <c r="F4296" s="176"/>
      <c r="G4296" s="177"/>
      <c r="H4296" s="177"/>
    </row>
    <row r="4297" spans="1:8" x14ac:dyDescent="0.25">
      <c r="A4297" s="793"/>
      <c r="E4297" s="176"/>
      <c r="F4297" s="176"/>
      <c r="G4297" s="177"/>
      <c r="H4297" s="177"/>
    </row>
    <row r="4298" spans="1:8" x14ac:dyDescent="0.25">
      <c r="A4298" s="793"/>
      <c r="E4298" s="176"/>
      <c r="F4298" s="176"/>
      <c r="G4298" s="177"/>
      <c r="H4298" s="177"/>
    </row>
    <row r="4299" spans="1:8" x14ac:dyDescent="0.25">
      <c r="A4299" s="793"/>
      <c r="E4299" s="176"/>
      <c r="F4299" s="176"/>
      <c r="G4299" s="177"/>
      <c r="H4299" s="177"/>
    </row>
    <row r="4300" spans="1:8" x14ac:dyDescent="0.25">
      <c r="A4300" s="793"/>
      <c r="E4300" s="176"/>
      <c r="F4300" s="176"/>
      <c r="G4300" s="177"/>
      <c r="H4300" s="177"/>
    </row>
    <row r="4301" spans="1:8" x14ac:dyDescent="0.25">
      <c r="A4301" s="793"/>
      <c r="E4301" s="176"/>
      <c r="F4301" s="176"/>
      <c r="G4301" s="177"/>
      <c r="H4301" s="177"/>
    </row>
    <row r="4302" spans="1:8" x14ac:dyDescent="0.25">
      <c r="A4302" s="793"/>
      <c r="E4302" s="176"/>
      <c r="F4302" s="176"/>
      <c r="G4302" s="177"/>
      <c r="H4302" s="177"/>
    </row>
    <row r="4303" spans="1:8" x14ac:dyDescent="0.25">
      <c r="A4303" s="793"/>
      <c r="E4303" s="176"/>
      <c r="F4303" s="176"/>
      <c r="G4303" s="177"/>
      <c r="H4303" s="177"/>
    </row>
    <row r="4304" spans="1:8" x14ac:dyDescent="0.25">
      <c r="A4304" s="793"/>
      <c r="E4304" s="176"/>
      <c r="F4304" s="176"/>
      <c r="G4304" s="177"/>
      <c r="H4304" s="177"/>
    </row>
    <row r="4305" spans="1:8" x14ac:dyDescent="0.25">
      <c r="A4305" s="793"/>
      <c r="E4305" s="176"/>
      <c r="F4305" s="176"/>
      <c r="G4305" s="177"/>
      <c r="H4305" s="177"/>
    </row>
    <row r="4306" spans="1:8" x14ac:dyDescent="0.25">
      <c r="A4306" s="793"/>
      <c r="E4306" s="176"/>
      <c r="F4306" s="176"/>
      <c r="G4306" s="177"/>
      <c r="H4306" s="177"/>
    </row>
    <row r="4307" spans="1:8" x14ac:dyDescent="0.25">
      <c r="A4307" s="793"/>
      <c r="E4307" s="176"/>
      <c r="F4307" s="176"/>
      <c r="G4307" s="177"/>
      <c r="H4307" s="177"/>
    </row>
    <row r="4308" spans="1:8" x14ac:dyDescent="0.25">
      <c r="A4308" s="793"/>
      <c r="E4308" s="176"/>
      <c r="F4308" s="176"/>
      <c r="G4308" s="177"/>
      <c r="H4308" s="177"/>
    </row>
    <row r="4309" spans="1:8" x14ac:dyDescent="0.25">
      <c r="A4309" s="793"/>
      <c r="E4309" s="176"/>
      <c r="F4309" s="176"/>
      <c r="G4309" s="177"/>
      <c r="H4309" s="177"/>
    </row>
    <row r="4310" spans="1:8" x14ac:dyDescent="0.25">
      <c r="A4310" s="793"/>
      <c r="E4310" s="176"/>
      <c r="F4310" s="176"/>
      <c r="G4310" s="177"/>
      <c r="H4310" s="177"/>
    </row>
    <row r="4311" spans="1:8" x14ac:dyDescent="0.25">
      <c r="A4311" s="793"/>
      <c r="E4311" s="176"/>
      <c r="F4311" s="176"/>
      <c r="G4311" s="177"/>
      <c r="H4311" s="177"/>
    </row>
    <row r="4312" spans="1:8" x14ac:dyDescent="0.25">
      <c r="A4312" s="793"/>
      <c r="E4312" s="176"/>
      <c r="F4312" s="176"/>
      <c r="G4312" s="177"/>
      <c r="H4312" s="177"/>
    </row>
    <row r="4313" spans="1:8" x14ac:dyDescent="0.25">
      <c r="A4313" s="793"/>
      <c r="E4313" s="176"/>
      <c r="F4313" s="176"/>
      <c r="G4313" s="177"/>
      <c r="H4313" s="177"/>
    </row>
    <row r="4314" spans="1:8" x14ac:dyDescent="0.25">
      <c r="A4314" s="793"/>
      <c r="E4314" s="176"/>
      <c r="F4314" s="176"/>
      <c r="G4314" s="177"/>
      <c r="H4314" s="177"/>
    </row>
    <row r="4315" spans="1:8" x14ac:dyDescent="0.25">
      <c r="A4315" s="793"/>
      <c r="E4315" s="176"/>
      <c r="F4315" s="176"/>
      <c r="G4315" s="177"/>
      <c r="H4315" s="177"/>
    </row>
    <row r="4316" spans="1:8" x14ac:dyDescent="0.25">
      <c r="A4316" s="793"/>
      <c r="E4316" s="176"/>
      <c r="F4316" s="176"/>
      <c r="G4316" s="177"/>
      <c r="H4316" s="177"/>
    </row>
    <row r="4317" spans="1:8" x14ac:dyDescent="0.25">
      <c r="A4317" s="793"/>
      <c r="E4317" s="176"/>
      <c r="F4317" s="176"/>
      <c r="G4317" s="177"/>
      <c r="H4317" s="177"/>
    </row>
    <row r="4318" spans="1:8" x14ac:dyDescent="0.25">
      <c r="A4318" s="793"/>
      <c r="E4318" s="176"/>
      <c r="F4318" s="176"/>
      <c r="G4318" s="177"/>
      <c r="H4318" s="177"/>
    </row>
    <row r="4319" spans="1:8" x14ac:dyDescent="0.25">
      <c r="A4319" s="793"/>
      <c r="E4319" s="176"/>
      <c r="F4319" s="176"/>
      <c r="G4319" s="177"/>
      <c r="H4319" s="177"/>
    </row>
    <row r="4320" spans="1:8" x14ac:dyDescent="0.25">
      <c r="A4320" s="793"/>
      <c r="E4320" s="176"/>
      <c r="F4320" s="176"/>
      <c r="G4320" s="177"/>
      <c r="H4320" s="177"/>
    </row>
    <row r="4321" spans="1:8" x14ac:dyDescent="0.25">
      <c r="A4321" s="793"/>
      <c r="E4321" s="176"/>
      <c r="F4321" s="176"/>
      <c r="G4321" s="177"/>
      <c r="H4321" s="177"/>
    </row>
    <row r="4322" spans="1:8" x14ac:dyDescent="0.25">
      <c r="A4322" s="793"/>
      <c r="E4322" s="176"/>
      <c r="F4322" s="176"/>
      <c r="G4322" s="177"/>
      <c r="H4322" s="177"/>
    </row>
    <row r="4323" spans="1:8" x14ac:dyDescent="0.25">
      <c r="A4323" s="793"/>
      <c r="E4323" s="176"/>
      <c r="F4323" s="176"/>
      <c r="G4323" s="177"/>
      <c r="H4323" s="177"/>
    </row>
    <row r="4324" spans="1:8" x14ac:dyDescent="0.25">
      <c r="A4324" s="793"/>
      <c r="E4324" s="176"/>
      <c r="F4324" s="176"/>
      <c r="G4324" s="177"/>
      <c r="H4324" s="177"/>
    </row>
    <row r="4325" spans="1:8" x14ac:dyDescent="0.25">
      <c r="A4325" s="793"/>
      <c r="E4325" s="176"/>
      <c r="F4325" s="176"/>
      <c r="G4325" s="177"/>
      <c r="H4325" s="177"/>
    </row>
    <row r="4326" spans="1:8" x14ac:dyDescent="0.25">
      <c r="A4326" s="793"/>
      <c r="E4326" s="176"/>
      <c r="F4326" s="176"/>
      <c r="G4326" s="177"/>
      <c r="H4326" s="177"/>
    </row>
    <row r="4327" spans="1:8" x14ac:dyDescent="0.25">
      <c r="A4327" s="793"/>
      <c r="E4327" s="176"/>
      <c r="F4327" s="176"/>
      <c r="G4327" s="177"/>
      <c r="H4327" s="177"/>
    </row>
    <row r="4328" spans="1:8" x14ac:dyDescent="0.25">
      <c r="A4328" s="793"/>
      <c r="E4328" s="176"/>
      <c r="F4328" s="176"/>
      <c r="G4328" s="177"/>
      <c r="H4328" s="177"/>
    </row>
    <row r="4329" spans="1:8" x14ac:dyDescent="0.25">
      <c r="A4329" s="793"/>
      <c r="E4329" s="176"/>
      <c r="F4329" s="176"/>
      <c r="G4329" s="177"/>
      <c r="H4329" s="177"/>
    </row>
    <row r="4330" spans="1:8" x14ac:dyDescent="0.25">
      <c r="A4330" s="793"/>
      <c r="E4330" s="176"/>
      <c r="F4330" s="176"/>
      <c r="G4330" s="177"/>
      <c r="H4330" s="177"/>
    </row>
    <row r="4331" spans="1:8" x14ac:dyDescent="0.25">
      <c r="A4331" s="793"/>
      <c r="E4331" s="176"/>
      <c r="F4331" s="176"/>
      <c r="G4331" s="177"/>
      <c r="H4331" s="177"/>
    </row>
    <row r="4332" spans="1:8" x14ac:dyDescent="0.25">
      <c r="A4332" s="793"/>
      <c r="E4332" s="176"/>
      <c r="F4332" s="176"/>
      <c r="G4332" s="177"/>
      <c r="H4332" s="177"/>
    </row>
    <row r="4333" spans="1:8" x14ac:dyDescent="0.25">
      <c r="A4333" s="793"/>
      <c r="E4333" s="176"/>
      <c r="F4333" s="176"/>
      <c r="G4333" s="177"/>
      <c r="H4333" s="177"/>
    </row>
    <row r="4334" spans="1:8" x14ac:dyDescent="0.25">
      <c r="A4334" s="793"/>
      <c r="E4334" s="176"/>
      <c r="F4334" s="176"/>
      <c r="G4334" s="177"/>
      <c r="H4334" s="177"/>
    </row>
    <row r="4335" spans="1:8" x14ac:dyDescent="0.25">
      <c r="A4335" s="793"/>
      <c r="E4335" s="176"/>
      <c r="F4335" s="176"/>
      <c r="G4335" s="177"/>
      <c r="H4335" s="177"/>
    </row>
    <row r="4336" spans="1:8" x14ac:dyDescent="0.25">
      <c r="A4336" s="793"/>
      <c r="E4336" s="176"/>
      <c r="F4336" s="176"/>
      <c r="G4336" s="177"/>
      <c r="H4336" s="177"/>
    </row>
    <row r="4337" spans="1:8" x14ac:dyDescent="0.25">
      <c r="A4337" s="793"/>
      <c r="E4337" s="176"/>
      <c r="F4337" s="176"/>
      <c r="G4337" s="177"/>
      <c r="H4337" s="177"/>
    </row>
    <row r="4338" spans="1:8" x14ac:dyDescent="0.25">
      <c r="A4338" s="793"/>
      <c r="E4338" s="176"/>
      <c r="F4338" s="176"/>
      <c r="G4338" s="177"/>
      <c r="H4338" s="177"/>
    </row>
    <row r="4339" spans="1:8" x14ac:dyDescent="0.25">
      <c r="A4339" s="793"/>
      <c r="E4339" s="176"/>
      <c r="F4339" s="176"/>
      <c r="G4339" s="177"/>
      <c r="H4339" s="177"/>
    </row>
    <row r="4340" spans="1:8" x14ac:dyDescent="0.25">
      <c r="A4340" s="793"/>
      <c r="E4340" s="176"/>
      <c r="F4340" s="176"/>
      <c r="G4340" s="177"/>
      <c r="H4340" s="177"/>
    </row>
    <row r="4341" spans="1:8" x14ac:dyDescent="0.25">
      <c r="A4341" s="793"/>
      <c r="E4341" s="176"/>
      <c r="F4341" s="176"/>
      <c r="G4341" s="177"/>
      <c r="H4341" s="177"/>
    </row>
    <row r="4342" spans="1:8" x14ac:dyDescent="0.25">
      <c r="A4342" s="793"/>
      <c r="E4342" s="176"/>
      <c r="F4342" s="176"/>
      <c r="G4342" s="177"/>
      <c r="H4342" s="177"/>
    </row>
    <row r="4343" spans="1:8" x14ac:dyDescent="0.25">
      <c r="A4343" s="793"/>
      <c r="E4343" s="176"/>
      <c r="F4343" s="176"/>
      <c r="G4343" s="177"/>
      <c r="H4343" s="177"/>
    </row>
    <row r="4344" spans="1:8" x14ac:dyDescent="0.25">
      <c r="A4344" s="793"/>
      <c r="E4344" s="176"/>
      <c r="F4344" s="176"/>
      <c r="G4344" s="177"/>
      <c r="H4344" s="177"/>
    </row>
    <row r="4345" spans="1:8" x14ac:dyDescent="0.25">
      <c r="A4345" s="793"/>
      <c r="E4345" s="176"/>
      <c r="F4345" s="176"/>
      <c r="G4345" s="177"/>
      <c r="H4345" s="177"/>
    </row>
    <row r="4346" spans="1:8" x14ac:dyDescent="0.25">
      <c r="A4346" s="793"/>
      <c r="E4346" s="176"/>
      <c r="F4346" s="176"/>
      <c r="G4346" s="177"/>
      <c r="H4346" s="177"/>
    </row>
    <row r="4347" spans="1:8" x14ac:dyDescent="0.25">
      <c r="A4347" s="793"/>
      <c r="E4347" s="176"/>
      <c r="F4347" s="176"/>
      <c r="G4347" s="177"/>
      <c r="H4347" s="177"/>
    </row>
    <row r="4348" spans="1:8" x14ac:dyDescent="0.25">
      <c r="A4348" s="793"/>
      <c r="E4348" s="176"/>
      <c r="F4348" s="176"/>
      <c r="G4348" s="177"/>
      <c r="H4348" s="177"/>
    </row>
    <row r="4349" spans="1:8" x14ac:dyDescent="0.25">
      <c r="A4349" s="793"/>
      <c r="E4349" s="176"/>
      <c r="F4349" s="176"/>
      <c r="G4349" s="177"/>
      <c r="H4349" s="177"/>
    </row>
    <row r="4350" spans="1:8" x14ac:dyDescent="0.25">
      <c r="A4350" s="793"/>
      <c r="E4350" s="176"/>
      <c r="F4350" s="176"/>
      <c r="G4350" s="177"/>
      <c r="H4350" s="177"/>
    </row>
    <row r="4351" spans="1:8" x14ac:dyDescent="0.25">
      <c r="A4351" s="793"/>
      <c r="E4351" s="176"/>
      <c r="F4351" s="176"/>
      <c r="G4351" s="177"/>
      <c r="H4351" s="177"/>
    </row>
    <row r="4352" spans="1:8" x14ac:dyDescent="0.25">
      <c r="A4352" s="793"/>
      <c r="E4352" s="176"/>
      <c r="F4352" s="176"/>
      <c r="G4352" s="177"/>
      <c r="H4352" s="177"/>
    </row>
    <row r="4353" spans="1:8" x14ac:dyDescent="0.25">
      <c r="A4353" s="793"/>
      <c r="E4353" s="176"/>
      <c r="F4353" s="176"/>
      <c r="G4353" s="177"/>
      <c r="H4353" s="177"/>
    </row>
    <row r="4354" spans="1:8" x14ac:dyDescent="0.25">
      <c r="A4354" s="793"/>
      <c r="E4354" s="176"/>
      <c r="F4354" s="176"/>
      <c r="G4354" s="177"/>
      <c r="H4354" s="177"/>
    </row>
    <row r="4355" spans="1:8" x14ac:dyDescent="0.25">
      <c r="A4355" s="793"/>
      <c r="E4355" s="176"/>
      <c r="F4355" s="176"/>
      <c r="G4355" s="177"/>
      <c r="H4355" s="177"/>
    </row>
    <row r="4356" spans="1:8" x14ac:dyDescent="0.25">
      <c r="A4356" s="793"/>
      <c r="E4356" s="176"/>
      <c r="F4356" s="176"/>
      <c r="G4356" s="177"/>
      <c r="H4356" s="177"/>
    </row>
    <row r="4357" spans="1:8" x14ac:dyDescent="0.25">
      <c r="A4357" s="793"/>
      <c r="E4357" s="176"/>
      <c r="F4357" s="176"/>
      <c r="G4357" s="177"/>
      <c r="H4357" s="177"/>
    </row>
    <row r="4358" spans="1:8" x14ac:dyDescent="0.25">
      <c r="A4358" s="793"/>
      <c r="E4358" s="176"/>
      <c r="F4358" s="176"/>
      <c r="G4358" s="177"/>
      <c r="H4358" s="177"/>
    </row>
    <row r="4359" spans="1:8" x14ac:dyDescent="0.25">
      <c r="A4359" s="793"/>
      <c r="E4359" s="176"/>
      <c r="F4359" s="176"/>
      <c r="G4359" s="177"/>
      <c r="H4359" s="177"/>
    </row>
    <row r="4360" spans="1:8" x14ac:dyDescent="0.25">
      <c r="A4360" s="793"/>
      <c r="E4360" s="176"/>
      <c r="F4360" s="176"/>
      <c r="G4360" s="177"/>
      <c r="H4360" s="177"/>
    </row>
    <row r="4361" spans="1:8" x14ac:dyDescent="0.25">
      <c r="A4361" s="793"/>
      <c r="E4361" s="176"/>
      <c r="F4361" s="176"/>
      <c r="G4361" s="177"/>
      <c r="H4361" s="177"/>
    </row>
    <row r="4362" spans="1:8" x14ac:dyDescent="0.25">
      <c r="A4362" s="793"/>
      <c r="E4362" s="176"/>
      <c r="F4362" s="176"/>
      <c r="G4362" s="177"/>
      <c r="H4362" s="177"/>
    </row>
    <row r="4363" spans="1:8" x14ac:dyDescent="0.25">
      <c r="A4363" s="793"/>
      <c r="E4363" s="176"/>
      <c r="F4363" s="176"/>
      <c r="G4363" s="177"/>
      <c r="H4363" s="177"/>
    </row>
    <row r="4364" spans="1:8" x14ac:dyDescent="0.25">
      <c r="A4364" s="793"/>
      <c r="E4364" s="176"/>
      <c r="F4364" s="176"/>
      <c r="G4364" s="177"/>
      <c r="H4364" s="177"/>
    </row>
    <row r="4365" spans="1:8" x14ac:dyDescent="0.25">
      <c r="A4365" s="793"/>
      <c r="E4365" s="176"/>
      <c r="F4365" s="176"/>
      <c r="G4365" s="177"/>
      <c r="H4365" s="177"/>
    </row>
    <row r="4366" spans="1:8" x14ac:dyDescent="0.25">
      <c r="A4366" s="793"/>
      <c r="E4366" s="176"/>
      <c r="F4366" s="176"/>
      <c r="G4366" s="177"/>
      <c r="H4366" s="177"/>
    </row>
    <row r="4367" spans="1:8" x14ac:dyDescent="0.25">
      <c r="A4367" s="793"/>
      <c r="E4367" s="176"/>
      <c r="F4367" s="176"/>
      <c r="G4367" s="177"/>
      <c r="H4367" s="177"/>
    </row>
    <row r="4368" spans="1:8" x14ac:dyDescent="0.25">
      <c r="A4368" s="793"/>
      <c r="E4368" s="176"/>
      <c r="F4368" s="176"/>
      <c r="G4368" s="177"/>
      <c r="H4368" s="177"/>
    </row>
    <row r="4369" spans="1:8" x14ac:dyDescent="0.25">
      <c r="A4369" s="793"/>
      <c r="E4369" s="176"/>
      <c r="F4369" s="176"/>
      <c r="G4369" s="177"/>
      <c r="H4369" s="177"/>
    </row>
    <row r="4370" spans="1:8" x14ac:dyDescent="0.25">
      <c r="A4370" s="793"/>
      <c r="E4370" s="176"/>
      <c r="F4370" s="176"/>
      <c r="G4370" s="177"/>
      <c r="H4370" s="177"/>
    </row>
    <row r="4371" spans="1:8" x14ac:dyDescent="0.25">
      <c r="A4371" s="793"/>
      <c r="E4371" s="176"/>
      <c r="F4371" s="176"/>
      <c r="G4371" s="177"/>
      <c r="H4371" s="177"/>
    </row>
    <row r="4372" spans="1:8" x14ac:dyDescent="0.25">
      <c r="A4372" s="793"/>
      <c r="E4372" s="176"/>
      <c r="F4372" s="176"/>
      <c r="G4372" s="177"/>
      <c r="H4372" s="177"/>
    </row>
    <row r="4373" spans="1:8" x14ac:dyDescent="0.25">
      <c r="A4373" s="793"/>
      <c r="E4373" s="176"/>
      <c r="F4373" s="176"/>
      <c r="G4373" s="177"/>
      <c r="H4373" s="177"/>
    </row>
    <row r="4374" spans="1:8" x14ac:dyDescent="0.25">
      <c r="A4374" s="793"/>
      <c r="E4374" s="176"/>
      <c r="F4374" s="176"/>
      <c r="G4374" s="177"/>
      <c r="H4374" s="177"/>
    </row>
    <row r="4375" spans="1:8" x14ac:dyDescent="0.25">
      <c r="A4375" s="793"/>
      <c r="E4375" s="176"/>
      <c r="F4375" s="176"/>
      <c r="G4375" s="177"/>
      <c r="H4375" s="177"/>
    </row>
    <row r="4376" spans="1:8" x14ac:dyDescent="0.25">
      <c r="A4376" s="793"/>
      <c r="E4376" s="176"/>
      <c r="F4376" s="176"/>
      <c r="G4376" s="177"/>
      <c r="H4376" s="177"/>
    </row>
    <row r="4377" spans="1:8" x14ac:dyDescent="0.25">
      <c r="A4377" s="793"/>
      <c r="E4377" s="176"/>
      <c r="F4377" s="176"/>
      <c r="G4377" s="177"/>
      <c r="H4377" s="177"/>
    </row>
    <row r="4378" spans="1:8" x14ac:dyDescent="0.25">
      <c r="A4378" s="793"/>
      <c r="E4378" s="176"/>
      <c r="F4378" s="176"/>
      <c r="G4378" s="177"/>
      <c r="H4378" s="177"/>
    </row>
    <row r="4379" spans="1:8" x14ac:dyDescent="0.25">
      <c r="A4379" s="793"/>
      <c r="E4379" s="176"/>
      <c r="F4379" s="176"/>
      <c r="G4379" s="177"/>
      <c r="H4379" s="177"/>
    </row>
    <row r="4380" spans="1:8" x14ac:dyDescent="0.25">
      <c r="A4380" s="793"/>
      <c r="E4380" s="176"/>
      <c r="F4380" s="176"/>
      <c r="G4380" s="177"/>
      <c r="H4380" s="177"/>
    </row>
    <row r="4381" spans="1:8" x14ac:dyDescent="0.25">
      <c r="A4381" s="793"/>
      <c r="E4381" s="176"/>
      <c r="F4381" s="176"/>
      <c r="G4381" s="177"/>
      <c r="H4381" s="177"/>
    </row>
    <row r="4382" spans="1:8" x14ac:dyDescent="0.25">
      <c r="A4382" s="793"/>
      <c r="E4382" s="176"/>
      <c r="F4382" s="176"/>
      <c r="G4382" s="177"/>
      <c r="H4382" s="177"/>
    </row>
    <row r="4383" spans="1:8" x14ac:dyDescent="0.25">
      <c r="A4383" s="793"/>
      <c r="E4383" s="176"/>
      <c r="F4383" s="176"/>
      <c r="G4383" s="177"/>
      <c r="H4383" s="177"/>
    </row>
    <row r="4384" spans="1:8" x14ac:dyDescent="0.25">
      <c r="A4384" s="793"/>
      <c r="E4384" s="176"/>
      <c r="F4384" s="176"/>
      <c r="G4384" s="177"/>
      <c r="H4384" s="177"/>
    </row>
    <row r="4385" spans="1:8" x14ac:dyDescent="0.25">
      <c r="A4385" s="793"/>
      <c r="E4385" s="176"/>
      <c r="F4385" s="176"/>
      <c r="G4385" s="177"/>
      <c r="H4385" s="177"/>
    </row>
    <row r="4386" spans="1:8" x14ac:dyDescent="0.25">
      <c r="A4386" s="793"/>
      <c r="E4386" s="176"/>
      <c r="F4386" s="176"/>
      <c r="G4386" s="177"/>
      <c r="H4386" s="177"/>
    </row>
    <row r="4387" spans="1:8" x14ac:dyDescent="0.25">
      <c r="A4387" s="793"/>
      <c r="E4387" s="176"/>
      <c r="F4387" s="176"/>
      <c r="G4387" s="177"/>
      <c r="H4387" s="177"/>
    </row>
    <row r="4388" spans="1:8" x14ac:dyDescent="0.25">
      <c r="A4388" s="793"/>
      <c r="E4388" s="176"/>
      <c r="F4388" s="176"/>
      <c r="G4388" s="177"/>
      <c r="H4388" s="177"/>
    </row>
    <row r="4389" spans="1:8" x14ac:dyDescent="0.25">
      <c r="A4389" s="793"/>
      <c r="E4389" s="176"/>
      <c r="F4389" s="176"/>
      <c r="G4389" s="177"/>
      <c r="H4389" s="177"/>
    </row>
    <row r="4390" spans="1:8" x14ac:dyDescent="0.25">
      <c r="A4390" s="793"/>
      <c r="E4390" s="176"/>
      <c r="F4390" s="176"/>
      <c r="G4390" s="177"/>
      <c r="H4390" s="177"/>
    </row>
    <row r="4391" spans="1:8" x14ac:dyDescent="0.25">
      <c r="A4391" s="793"/>
      <c r="E4391" s="176"/>
      <c r="F4391" s="176"/>
      <c r="G4391" s="177"/>
      <c r="H4391" s="177"/>
    </row>
    <row r="4392" spans="1:8" x14ac:dyDescent="0.25">
      <c r="A4392" s="793"/>
      <c r="E4392" s="176"/>
      <c r="F4392" s="176"/>
      <c r="G4392" s="177"/>
      <c r="H4392" s="177"/>
    </row>
    <row r="4393" spans="1:8" x14ac:dyDescent="0.25">
      <c r="A4393" s="793"/>
      <c r="E4393" s="176"/>
      <c r="F4393" s="176"/>
      <c r="G4393" s="177"/>
      <c r="H4393" s="177"/>
    </row>
    <row r="4394" spans="1:8" x14ac:dyDescent="0.25">
      <c r="A4394" s="793"/>
      <c r="E4394" s="176"/>
      <c r="F4394" s="176"/>
      <c r="G4394" s="177"/>
      <c r="H4394" s="177"/>
    </row>
    <row r="4395" spans="1:8" x14ac:dyDescent="0.25">
      <c r="A4395" s="793"/>
      <c r="E4395" s="176"/>
      <c r="F4395" s="176"/>
      <c r="G4395" s="177"/>
      <c r="H4395" s="177"/>
    </row>
    <row r="4396" spans="1:8" x14ac:dyDescent="0.25">
      <c r="A4396" s="793"/>
      <c r="E4396" s="176"/>
      <c r="F4396" s="176"/>
      <c r="G4396" s="177"/>
      <c r="H4396" s="177"/>
    </row>
    <row r="4397" spans="1:8" x14ac:dyDescent="0.25">
      <c r="A4397" s="793"/>
      <c r="E4397" s="176"/>
      <c r="F4397" s="176"/>
      <c r="G4397" s="177"/>
      <c r="H4397" s="177"/>
    </row>
    <row r="4398" spans="1:8" x14ac:dyDescent="0.25">
      <c r="A4398" s="793"/>
      <c r="E4398" s="176"/>
      <c r="F4398" s="176"/>
      <c r="G4398" s="177"/>
      <c r="H4398" s="177"/>
    </row>
    <row r="4399" spans="1:8" x14ac:dyDescent="0.25">
      <c r="A4399" s="793"/>
      <c r="E4399" s="176"/>
      <c r="F4399" s="176"/>
      <c r="G4399" s="177"/>
      <c r="H4399" s="177"/>
    </row>
    <row r="4400" spans="1:8" x14ac:dyDescent="0.25">
      <c r="A4400" s="793"/>
      <c r="E4400" s="176"/>
      <c r="F4400" s="176"/>
      <c r="G4400" s="177"/>
      <c r="H4400" s="177"/>
    </row>
    <row r="4401" spans="1:8" x14ac:dyDescent="0.25">
      <c r="A4401" s="793"/>
      <c r="E4401" s="176"/>
      <c r="F4401" s="176"/>
      <c r="G4401" s="177"/>
      <c r="H4401" s="177"/>
    </row>
    <row r="4402" spans="1:8" x14ac:dyDescent="0.25">
      <c r="A4402" s="793"/>
      <c r="E4402" s="176"/>
      <c r="F4402" s="176"/>
      <c r="G4402" s="177"/>
      <c r="H4402" s="177"/>
    </row>
    <row r="4403" spans="1:8" x14ac:dyDescent="0.25">
      <c r="A4403" s="793"/>
      <c r="E4403" s="176"/>
      <c r="F4403" s="176"/>
      <c r="G4403" s="177"/>
      <c r="H4403" s="177"/>
    </row>
    <row r="4404" spans="1:8" x14ac:dyDescent="0.25">
      <c r="A4404" s="793"/>
      <c r="E4404" s="176"/>
      <c r="F4404" s="176"/>
      <c r="G4404" s="177"/>
      <c r="H4404" s="177"/>
    </row>
    <row r="4405" spans="1:8" x14ac:dyDescent="0.25">
      <c r="A4405" s="793"/>
      <c r="E4405" s="176"/>
      <c r="F4405" s="176"/>
      <c r="G4405" s="177"/>
      <c r="H4405" s="177"/>
    </row>
    <row r="4406" spans="1:8" x14ac:dyDescent="0.25">
      <c r="A4406" s="793"/>
      <c r="E4406" s="176"/>
      <c r="F4406" s="176"/>
      <c r="G4406" s="177"/>
      <c r="H4406" s="177"/>
    </row>
    <row r="4407" spans="1:8" x14ac:dyDescent="0.25">
      <c r="A4407" s="793"/>
      <c r="E4407" s="176"/>
      <c r="F4407" s="176"/>
      <c r="G4407" s="177"/>
      <c r="H4407" s="177"/>
    </row>
    <row r="4408" spans="1:8" x14ac:dyDescent="0.25">
      <c r="A4408" s="793"/>
      <c r="E4408" s="176"/>
      <c r="F4408" s="176"/>
      <c r="G4408" s="177"/>
      <c r="H4408" s="177"/>
    </row>
    <row r="4409" spans="1:8" x14ac:dyDescent="0.25">
      <c r="A4409" s="793"/>
      <c r="E4409" s="176"/>
      <c r="F4409" s="176"/>
      <c r="G4409" s="177"/>
      <c r="H4409" s="177"/>
    </row>
    <row r="4410" spans="1:8" x14ac:dyDescent="0.25">
      <c r="A4410" s="793"/>
      <c r="E4410" s="176"/>
      <c r="F4410" s="176"/>
      <c r="G4410" s="177"/>
      <c r="H4410" s="177"/>
    </row>
    <row r="4411" spans="1:8" x14ac:dyDescent="0.25">
      <c r="A4411" s="793"/>
      <c r="E4411" s="176"/>
      <c r="F4411" s="176"/>
      <c r="G4411" s="177"/>
      <c r="H4411" s="177"/>
    </row>
    <row r="4412" spans="1:8" x14ac:dyDescent="0.25">
      <c r="A4412" s="793"/>
      <c r="E4412" s="176"/>
      <c r="F4412" s="176"/>
      <c r="G4412" s="177"/>
      <c r="H4412" s="177"/>
    </row>
    <row r="4413" spans="1:8" x14ac:dyDescent="0.25">
      <c r="A4413" s="793"/>
      <c r="E4413" s="176"/>
      <c r="F4413" s="176"/>
      <c r="G4413" s="177"/>
      <c r="H4413" s="177"/>
    </row>
    <row r="4414" spans="1:8" x14ac:dyDescent="0.25">
      <c r="A4414" s="793"/>
      <c r="E4414" s="176"/>
      <c r="F4414" s="176"/>
      <c r="G4414" s="177"/>
      <c r="H4414" s="177"/>
    </row>
    <row r="4415" spans="1:8" x14ac:dyDescent="0.25">
      <c r="A4415" s="793"/>
      <c r="E4415" s="176"/>
      <c r="F4415" s="176"/>
      <c r="G4415" s="177"/>
      <c r="H4415" s="177"/>
    </row>
    <row r="4416" spans="1:8" x14ac:dyDescent="0.25">
      <c r="A4416" s="793"/>
      <c r="E4416" s="176"/>
      <c r="F4416" s="176"/>
      <c r="G4416" s="177"/>
      <c r="H4416" s="177"/>
    </row>
    <row r="4417" spans="1:8" x14ac:dyDescent="0.25">
      <c r="A4417" s="793"/>
      <c r="E4417" s="176"/>
      <c r="F4417" s="176"/>
      <c r="G4417" s="177"/>
      <c r="H4417" s="177"/>
    </row>
    <row r="4418" spans="1:8" x14ac:dyDescent="0.25">
      <c r="A4418" s="793"/>
      <c r="E4418" s="176"/>
      <c r="F4418" s="176"/>
      <c r="G4418" s="177"/>
      <c r="H4418" s="177"/>
    </row>
    <row r="4419" spans="1:8" x14ac:dyDescent="0.25">
      <c r="A4419" s="793"/>
      <c r="E4419" s="176"/>
      <c r="F4419" s="176"/>
      <c r="G4419" s="177"/>
      <c r="H4419" s="177"/>
    </row>
    <row r="4420" spans="1:8" x14ac:dyDescent="0.25">
      <c r="A4420" s="793"/>
      <c r="E4420" s="176"/>
      <c r="F4420" s="176"/>
      <c r="G4420" s="177"/>
      <c r="H4420" s="177"/>
    </row>
    <row r="4421" spans="1:8" x14ac:dyDescent="0.25">
      <c r="A4421" s="793"/>
      <c r="E4421" s="176"/>
      <c r="F4421" s="176"/>
      <c r="G4421" s="177"/>
      <c r="H4421" s="177"/>
    </row>
    <row r="4422" spans="1:8" x14ac:dyDescent="0.25">
      <c r="A4422" s="793"/>
      <c r="E4422" s="176"/>
      <c r="F4422" s="176"/>
      <c r="G4422" s="177"/>
      <c r="H4422" s="177"/>
    </row>
    <row r="4423" spans="1:8" x14ac:dyDescent="0.25">
      <c r="A4423" s="793"/>
      <c r="E4423" s="176"/>
      <c r="F4423" s="176"/>
      <c r="G4423" s="177"/>
      <c r="H4423" s="177"/>
    </row>
    <row r="4424" spans="1:8" x14ac:dyDescent="0.25">
      <c r="A4424" s="793"/>
      <c r="E4424" s="176"/>
      <c r="F4424" s="176"/>
      <c r="G4424" s="177"/>
      <c r="H4424" s="177"/>
    </row>
    <row r="4425" spans="1:8" x14ac:dyDescent="0.25">
      <c r="A4425" s="793"/>
      <c r="E4425" s="176"/>
      <c r="F4425" s="176"/>
      <c r="G4425" s="177"/>
      <c r="H4425" s="177"/>
    </row>
    <row r="4426" spans="1:8" x14ac:dyDescent="0.25">
      <c r="A4426" s="793"/>
      <c r="E4426" s="176"/>
      <c r="F4426" s="176"/>
      <c r="G4426" s="177"/>
      <c r="H4426" s="177"/>
    </row>
    <row r="4427" spans="1:8" x14ac:dyDescent="0.25">
      <c r="A4427" s="793"/>
      <c r="E4427" s="176"/>
      <c r="F4427" s="176"/>
      <c r="G4427" s="177"/>
      <c r="H4427" s="177"/>
    </row>
    <row r="4428" spans="1:8" x14ac:dyDescent="0.25">
      <c r="A4428" s="793"/>
      <c r="E4428" s="176"/>
      <c r="F4428" s="176"/>
      <c r="G4428" s="177"/>
      <c r="H4428" s="177"/>
    </row>
    <row r="4429" spans="1:8" x14ac:dyDescent="0.25">
      <c r="A4429" s="793"/>
      <c r="E4429" s="176"/>
      <c r="F4429" s="176"/>
      <c r="G4429" s="177"/>
      <c r="H4429" s="177"/>
    </row>
    <row r="4430" spans="1:8" x14ac:dyDescent="0.25">
      <c r="A4430" s="793"/>
      <c r="E4430" s="176"/>
      <c r="F4430" s="176"/>
      <c r="G4430" s="177"/>
      <c r="H4430" s="177"/>
    </row>
    <row r="4431" spans="1:8" x14ac:dyDescent="0.25">
      <c r="A4431" s="793"/>
      <c r="E4431" s="176"/>
      <c r="F4431" s="176"/>
      <c r="G4431" s="177"/>
      <c r="H4431" s="177"/>
    </row>
    <row r="4432" spans="1:8" x14ac:dyDescent="0.25">
      <c r="A4432" s="793"/>
      <c r="E4432" s="176"/>
      <c r="F4432" s="176"/>
      <c r="G4432" s="177"/>
      <c r="H4432" s="177"/>
    </row>
    <row r="4433" spans="1:8" x14ac:dyDescent="0.25">
      <c r="A4433" s="793"/>
      <c r="E4433" s="176"/>
      <c r="F4433" s="176"/>
      <c r="G4433" s="177"/>
      <c r="H4433" s="177"/>
    </row>
    <row r="4434" spans="1:8" x14ac:dyDescent="0.25">
      <c r="A4434" s="793"/>
      <c r="E4434" s="176"/>
      <c r="F4434" s="176"/>
      <c r="G4434" s="177"/>
      <c r="H4434" s="177"/>
    </row>
    <row r="4435" spans="1:8" x14ac:dyDescent="0.25">
      <c r="A4435" s="793"/>
      <c r="E4435" s="176"/>
      <c r="F4435" s="176"/>
      <c r="G4435" s="177"/>
      <c r="H4435" s="177"/>
    </row>
    <row r="4436" spans="1:8" x14ac:dyDescent="0.25">
      <c r="A4436" s="793"/>
      <c r="E4436" s="176"/>
      <c r="F4436" s="176"/>
      <c r="G4436" s="177"/>
      <c r="H4436" s="177"/>
    </row>
    <row r="4437" spans="1:8" x14ac:dyDescent="0.25">
      <c r="A4437" s="793"/>
      <c r="E4437" s="176"/>
      <c r="F4437" s="176"/>
      <c r="G4437" s="177"/>
      <c r="H4437" s="177"/>
    </row>
    <row r="4438" spans="1:8" x14ac:dyDescent="0.25">
      <c r="A4438" s="793"/>
      <c r="E4438" s="176"/>
      <c r="F4438" s="176"/>
      <c r="G4438" s="177"/>
      <c r="H4438" s="177"/>
    </row>
    <row r="4439" spans="1:8" x14ac:dyDescent="0.25">
      <c r="A4439" s="793"/>
      <c r="E4439" s="176"/>
      <c r="F4439" s="176"/>
      <c r="G4439" s="177"/>
      <c r="H4439" s="177"/>
    </row>
    <row r="4440" spans="1:8" x14ac:dyDescent="0.25">
      <c r="A4440" s="793"/>
      <c r="E4440" s="176"/>
      <c r="F4440" s="176"/>
      <c r="G4440" s="177"/>
      <c r="H4440" s="177"/>
    </row>
    <row r="4441" spans="1:8" x14ac:dyDescent="0.25">
      <c r="A4441" s="793"/>
      <c r="E4441" s="176"/>
      <c r="F4441" s="176"/>
      <c r="G4441" s="177"/>
      <c r="H4441" s="177"/>
    </row>
    <row r="4442" spans="1:8" x14ac:dyDescent="0.25">
      <c r="A4442" s="793"/>
      <c r="E4442" s="176"/>
      <c r="F4442" s="176"/>
      <c r="G4442" s="177"/>
      <c r="H4442" s="177"/>
    </row>
    <row r="4443" spans="1:8" x14ac:dyDescent="0.25">
      <c r="A4443" s="793"/>
      <c r="E4443" s="176"/>
      <c r="F4443" s="176"/>
      <c r="G4443" s="177"/>
      <c r="H4443" s="177"/>
    </row>
    <row r="4444" spans="1:8" x14ac:dyDescent="0.25">
      <c r="A4444" s="793"/>
      <c r="E4444" s="176"/>
      <c r="F4444" s="176"/>
      <c r="G4444" s="177"/>
      <c r="H4444" s="177"/>
    </row>
    <row r="4445" spans="1:8" x14ac:dyDescent="0.25">
      <c r="A4445" s="793"/>
      <c r="E4445" s="176"/>
      <c r="F4445" s="176"/>
      <c r="G4445" s="177"/>
      <c r="H4445" s="177"/>
    </row>
    <row r="4446" spans="1:8" x14ac:dyDescent="0.25">
      <c r="A4446" s="793"/>
      <c r="E4446" s="176"/>
      <c r="F4446" s="176"/>
      <c r="G4446" s="177"/>
      <c r="H4446" s="177"/>
    </row>
    <row r="4447" spans="1:8" x14ac:dyDescent="0.25">
      <c r="A4447" s="793"/>
      <c r="E4447" s="176"/>
      <c r="F4447" s="176"/>
      <c r="G4447" s="177"/>
      <c r="H4447" s="177"/>
    </row>
    <row r="4448" spans="1:8" x14ac:dyDescent="0.25">
      <c r="A4448" s="793"/>
      <c r="E4448" s="176"/>
      <c r="F4448" s="176"/>
      <c r="G4448" s="177"/>
      <c r="H4448" s="177"/>
    </row>
    <row r="4449" spans="1:8" x14ac:dyDescent="0.25">
      <c r="A4449" s="793"/>
      <c r="E4449" s="176"/>
      <c r="F4449" s="176"/>
      <c r="G4449" s="177"/>
      <c r="H4449" s="177"/>
    </row>
    <row r="4450" spans="1:8" x14ac:dyDescent="0.25">
      <c r="A4450" s="793"/>
      <c r="E4450" s="176"/>
      <c r="F4450" s="176"/>
      <c r="G4450" s="177"/>
      <c r="H4450" s="177"/>
    </row>
    <row r="4451" spans="1:8" x14ac:dyDescent="0.25">
      <c r="A4451" s="793"/>
      <c r="E4451" s="176"/>
      <c r="F4451" s="176"/>
      <c r="G4451" s="177"/>
      <c r="H4451" s="177"/>
    </row>
    <row r="4452" spans="1:8" x14ac:dyDescent="0.25">
      <c r="A4452" s="793"/>
      <c r="E4452" s="176"/>
      <c r="F4452" s="176"/>
      <c r="G4452" s="177"/>
      <c r="H4452" s="177"/>
    </row>
    <row r="4453" spans="1:8" x14ac:dyDescent="0.25">
      <c r="A4453" s="793"/>
      <c r="E4453" s="176"/>
      <c r="F4453" s="176"/>
      <c r="G4453" s="177"/>
      <c r="H4453" s="177"/>
    </row>
    <row r="4454" spans="1:8" x14ac:dyDescent="0.25">
      <c r="A4454" s="793"/>
      <c r="E4454" s="176"/>
      <c r="F4454" s="176"/>
      <c r="G4454" s="177"/>
      <c r="H4454" s="177"/>
    </row>
    <row r="4455" spans="1:8" x14ac:dyDescent="0.25">
      <c r="A4455" s="793"/>
      <c r="E4455" s="176"/>
      <c r="F4455" s="176"/>
      <c r="G4455" s="177"/>
      <c r="H4455" s="177"/>
    </row>
    <row r="4456" spans="1:8" x14ac:dyDescent="0.25">
      <c r="A4456" s="793"/>
      <c r="E4456" s="176"/>
      <c r="F4456" s="176"/>
      <c r="G4456" s="177"/>
      <c r="H4456" s="177"/>
    </row>
    <row r="4457" spans="1:8" x14ac:dyDescent="0.25">
      <c r="A4457" s="793"/>
      <c r="E4457" s="176"/>
      <c r="F4457" s="176"/>
      <c r="G4457" s="177"/>
      <c r="H4457" s="177"/>
    </row>
    <row r="4458" spans="1:8" x14ac:dyDescent="0.25">
      <c r="A4458" s="793"/>
      <c r="E4458" s="176"/>
      <c r="F4458" s="176"/>
      <c r="G4458" s="177"/>
      <c r="H4458" s="177"/>
    </row>
    <row r="4459" spans="1:8" x14ac:dyDescent="0.25">
      <c r="A4459" s="793"/>
      <c r="E4459" s="176"/>
      <c r="F4459" s="176"/>
      <c r="G4459" s="177"/>
      <c r="H4459" s="177"/>
    </row>
    <row r="4460" spans="1:8" x14ac:dyDescent="0.25">
      <c r="A4460" s="793"/>
      <c r="E4460" s="176"/>
      <c r="F4460" s="176"/>
      <c r="G4460" s="177"/>
      <c r="H4460" s="177"/>
    </row>
    <row r="4461" spans="1:8" x14ac:dyDescent="0.25">
      <c r="A4461" s="793"/>
      <c r="E4461" s="176"/>
      <c r="F4461" s="176"/>
      <c r="G4461" s="177"/>
      <c r="H4461" s="177"/>
    </row>
    <row r="4462" spans="1:8" x14ac:dyDescent="0.25">
      <c r="A4462" s="793"/>
      <c r="E4462" s="176"/>
      <c r="F4462" s="176"/>
      <c r="G4462" s="177"/>
      <c r="H4462" s="177"/>
    </row>
    <row r="4463" spans="1:8" x14ac:dyDescent="0.25">
      <c r="A4463" s="793"/>
      <c r="E4463" s="176"/>
      <c r="F4463" s="176"/>
      <c r="G4463" s="177"/>
      <c r="H4463" s="177"/>
    </row>
    <row r="4464" spans="1:8" x14ac:dyDescent="0.25">
      <c r="A4464" s="793"/>
      <c r="E4464" s="176"/>
      <c r="F4464" s="176"/>
      <c r="G4464" s="177"/>
      <c r="H4464" s="177"/>
    </row>
    <row r="4465" spans="1:8" x14ac:dyDescent="0.25">
      <c r="A4465" s="793"/>
      <c r="E4465" s="176"/>
      <c r="F4465" s="176"/>
      <c r="G4465" s="177"/>
      <c r="H4465" s="177"/>
    </row>
    <row r="4466" spans="1:8" x14ac:dyDescent="0.25">
      <c r="A4466" s="793"/>
      <c r="E4466" s="176"/>
      <c r="F4466" s="176"/>
      <c r="G4466" s="177"/>
      <c r="H4466" s="177"/>
    </row>
    <row r="4467" spans="1:8" x14ac:dyDescent="0.25">
      <c r="A4467" s="793"/>
      <c r="E4467" s="176"/>
      <c r="F4467" s="176"/>
      <c r="G4467" s="177"/>
      <c r="H4467" s="177"/>
    </row>
    <row r="4468" spans="1:8" x14ac:dyDescent="0.25">
      <c r="A4468" s="793"/>
      <c r="E4468" s="176"/>
      <c r="F4468" s="176"/>
      <c r="G4468" s="177"/>
      <c r="H4468" s="177"/>
    </row>
    <row r="4469" spans="1:8" x14ac:dyDescent="0.25">
      <c r="A4469" s="793"/>
      <c r="E4469" s="176"/>
      <c r="F4469" s="176"/>
      <c r="G4469" s="177"/>
      <c r="H4469" s="177"/>
    </row>
    <row r="4470" spans="1:8" x14ac:dyDescent="0.25">
      <c r="A4470" s="793"/>
      <c r="E4470" s="176"/>
      <c r="F4470" s="176"/>
      <c r="G4470" s="177"/>
      <c r="H4470" s="177"/>
    </row>
    <row r="4471" spans="1:8" x14ac:dyDescent="0.25">
      <c r="A4471" s="793"/>
      <c r="E4471" s="176"/>
      <c r="F4471" s="176"/>
      <c r="G4471" s="177"/>
      <c r="H4471" s="177"/>
    </row>
    <row r="4472" spans="1:8" x14ac:dyDescent="0.25">
      <c r="A4472" s="793"/>
      <c r="E4472" s="176"/>
      <c r="F4472" s="176"/>
      <c r="G4472" s="177"/>
      <c r="H4472" s="177"/>
    </row>
    <row r="4473" spans="1:8" x14ac:dyDescent="0.25">
      <c r="A4473" s="793"/>
      <c r="E4473" s="176"/>
      <c r="F4473" s="176"/>
      <c r="G4473" s="177"/>
      <c r="H4473" s="177"/>
    </row>
    <row r="4474" spans="1:8" x14ac:dyDescent="0.25">
      <c r="A4474" s="793"/>
      <c r="E4474" s="176"/>
      <c r="F4474" s="176"/>
      <c r="G4474" s="177"/>
      <c r="H4474" s="177"/>
    </row>
    <row r="4475" spans="1:8" x14ac:dyDescent="0.25">
      <c r="A4475" s="793"/>
      <c r="E4475" s="176"/>
      <c r="F4475" s="176"/>
      <c r="G4475" s="177"/>
      <c r="H4475" s="177"/>
    </row>
    <row r="4476" spans="1:8" x14ac:dyDescent="0.25">
      <c r="A4476" s="793"/>
      <c r="E4476" s="176"/>
      <c r="F4476" s="176"/>
      <c r="G4476" s="177"/>
      <c r="H4476" s="177"/>
    </row>
    <row r="4477" spans="1:8" x14ac:dyDescent="0.25">
      <c r="A4477" s="793"/>
      <c r="E4477" s="176"/>
      <c r="F4477" s="176"/>
      <c r="G4477" s="177"/>
      <c r="H4477" s="177"/>
    </row>
    <row r="4478" spans="1:8" x14ac:dyDescent="0.25">
      <c r="A4478" s="793"/>
      <c r="E4478" s="176"/>
      <c r="F4478" s="176"/>
      <c r="G4478" s="177"/>
      <c r="H4478" s="177"/>
    </row>
    <row r="4479" spans="1:8" x14ac:dyDescent="0.25">
      <c r="A4479" s="793"/>
      <c r="E4479" s="176"/>
      <c r="F4479" s="176"/>
      <c r="G4479" s="177"/>
      <c r="H4479" s="177"/>
    </row>
    <row r="4480" spans="1:8" x14ac:dyDescent="0.25">
      <c r="A4480" s="793"/>
      <c r="E4480" s="176"/>
      <c r="F4480" s="176"/>
      <c r="G4480" s="177"/>
      <c r="H4480" s="177"/>
    </row>
    <row r="4481" spans="1:8" x14ac:dyDescent="0.25">
      <c r="A4481" s="793"/>
      <c r="E4481" s="176"/>
      <c r="F4481" s="176"/>
      <c r="G4481" s="177"/>
      <c r="H4481" s="177"/>
    </row>
    <row r="4482" spans="1:8" x14ac:dyDescent="0.25">
      <c r="A4482" s="793"/>
      <c r="E4482" s="176"/>
      <c r="F4482" s="176"/>
      <c r="G4482" s="177"/>
      <c r="H4482" s="177"/>
    </row>
    <row r="4483" spans="1:8" x14ac:dyDescent="0.25">
      <c r="A4483" s="793"/>
      <c r="E4483" s="176"/>
      <c r="F4483" s="176"/>
      <c r="G4483" s="177"/>
      <c r="H4483" s="177"/>
    </row>
    <row r="4484" spans="1:8" x14ac:dyDescent="0.25">
      <c r="A4484" s="793"/>
      <c r="E4484" s="176"/>
      <c r="F4484" s="176"/>
      <c r="G4484" s="177"/>
      <c r="H4484" s="177"/>
    </row>
    <row r="4485" spans="1:8" x14ac:dyDescent="0.25">
      <c r="A4485" s="793"/>
      <c r="E4485" s="176"/>
      <c r="F4485" s="176"/>
      <c r="G4485" s="177"/>
      <c r="H4485" s="177"/>
    </row>
    <row r="4486" spans="1:8" x14ac:dyDescent="0.25">
      <c r="A4486" s="793"/>
      <c r="E4486" s="176"/>
      <c r="F4486" s="176"/>
      <c r="G4486" s="177"/>
      <c r="H4486" s="177"/>
    </row>
    <row r="4487" spans="1:8" x14ac:dyDescent="0.25">
      <c r="A4487" s="793"/>
      <c r="E4487" s="176"/>
      <c r="F4487" s="176"/>
      <c r="G4487" s="177"/>
      <c r="H4487" s="177"/>
    </row>
    <row r="4488" spans="1:8" x14ac:dyDescent="0.25">
      <c r="A4488" s="793"/>
      <c r="E4488" s="176"/>
      <c r="F4488" s="176"/>
      <c r="G4488" s="177"/>
      <c r="H4488" s="177"/>
    </row>
    <row r="4489" spans="1:8" x14ac:dyDescent="0.25">
      <c r="A4489" s="793"/>
      <c r="E4489" s="176"/>
      <c r="F4489" s="176"/>
      <c r="G4489" s="177"/>
      <c r="H4489" s="177"/>
    </row>
    <row r="4490" spans="1:8" x14ac:dyDescent="0.25">
      <c r="A4490" s="793"/>
      <c r="E4490" s="176"/>
      <c r="F4490" s="176"/>
      <c r="G4490" s="177"/>
      <c r="H4490" s="177"/>
    </row>
    <row r="4491" spans="1:8" x14ac:dyDescent="0.25">
      <c r="A4491" s="793"/>
      <c r="E4491" s="176"/>
      <c r="F4491" s="176"/>
      <c r="G4491" s="177"/>
      <c r="H4491" s="177"/>
    </row>
    <row r="4492" spans="1:8" x14ac:dyDescent="0.25">
      <c r="A4492" s="793"/>
      <c r="E4492" s="176"/>
      <c r="F4492" s="176"/>
      <c r="G4492" s="177"/>
      <c r="H4492" s="177"/>
    </row>
    <row r="4493" spans="1:8" x14ac:dyDescent="0.25">
      <c r="A4493" s="793"/>
      <c r="E4493" s="176"/>
      <c r="F4493" s="176"/>
      <c r="G4493" s="177"/>
      <c r="H4493" s="177"/>
    </row>
    <row r="4494" spans="1:8" x14ac:dyDescent="0.25">
      <c r="A4494" s="793"/>
      <c r="E4494" s="176"/>
      <c r="F4494" s="176"/>
      <c r="G4494" s="177"/>
      <c r="H4494" s="177"/>
    </row>
    <row r="4495" spans="1:8" x14ac:dyDescent="0.25">
      <c r="A4495" s="793"/>
      <c r="E4495" s="176"/>
      <c r="F4495" s="176"/>
      <c r="G4495" s="177"/>
      <c r="H4495" s="177"/>
    </row>
    <row r="4496" spans="1:8" x14ac:dyDescent="0.25">
      <c r="A4496" s="793"/>
      <c r="E4496" s="176"/>
      <c r="F4496" s="176"/>
      <c r="G4496" s="177"/>
      <c r="H4496" s="177"/>
    </row>
    <row r="4497" spans="1:8" x14ac:dyDescent="0.25">
      <c r="A4497" s="793"/>
      <c r="E4497" s="176"/>
      <c r="F4497" s="176"/>
      <c r="G4497" s="177"/>
      <c r="H4497" s="177"/>
    </row>
    <row r="4498" spans="1:8" x14ac:dyDescent="0.25">
      <c r="A4498" s="793"/>
      <c r="E4498" s="176"/>
      <c r="F4498" s="176"/>
      <c r="G4498" s="177"/>
      <c r="H4498" s="177"/>
    </row>
    <row r="4499" spans="1:8" x14ac:dyDescent="0.25">
      <c r="A4499" s="793"/>
      <c r="E4499" s="176"/>
      <c r="F4499" s="176"/>
      <c r="G4499" s="177"/>
      <c r="H4499" s="177"/>
    </row>
    <row r="4500" spans="1:8" x14ac:dyDescent="0.25">
      <c r="A4500" s="793"/>
      <c r="E4500" s="176"/>
      <c r="F4500" s="176"/>
      <c r="G4500" s="177"/>
      <c r="H4500" s="177"/>
    </row>
    <row r="4501" spans="1:8" x14ac:dyDescent="0.25">
      <c r="A4501" s="793"/>
      <c r="E4501" s="176"/>
      <c r="F4501" s="176"/>
      <c r="G4501" s="177"/>
      <c r="H4501" s="177"/>
    </row>
    <row r="4502" spans="1:8" x14ac:dyDescent="0.25">
      <c r="A4502" s="793"/>
      <c r="E4502" s="176"/>
      <c r="F4502" s="176"/>
      <c r="G4502" s="177"/>
      <c r="H4502" s="177"/>
    </row>
    <row r="4503" spans="1:8" x14ac:dyDescent="0.25">
      <c r="A4503" s="793"/>
      <c r="E4503" s="176"/>
      <c r="F4503" s="176"/>
      <c r="G4503" s="177"/>
      <c r="H4503" s="177"/>
    </row>
    <row r="4504" spans="1:8" x14ac:dyDescent="0.25">
      <c r="A4504" s="793"/>
      <c r="E4504" s="176"/>
      <c r="F4504" s="176"/>
      <c r="G4504" s="177"/>
      <c r="H4504" s="177"/>
    </row>
    <row r="4505" spans="1:8" x14ac:dyDescent="0.25">
      <c r="A4505" s="793"/>
      <c r="E4505" s="176"/>
      <c r="F4505" s="176"/>
      <c r="G4505" s="177"/>
      <c r="H4505" s="177"/>
    </row>
    <row r="4506" spans="1:8" x14ac:dyDescent="0.25">
      <c r="A4506" s="793"/>
      <c r="E4506" s="176"/>
      <c r="F4506" s="176"/>
      <c r="G4506" s="177"/>
      <c r="H4506" s="177"/>
    </row>
    <row r="4507" spans="1:8" x14ac:dyDescent="0.25">
      <c r="A4507" s="793"/>
      <c r="E4507" s="176"/>
      <c r="F4507" s="176"/>
      <c r="G4507" s="177"/>
      <c r="H4507" s="177"/>
    </row>
    <row r="4508" spans="1:8" x14ac:dyDescent="0.25">
      <c r="A4508" s="793"/>
      <c r="E4508" s="176"/>
      <c r="F4508" s="176"/>
      <c r="G4508" s="177"/>
      <c r="H4508" s="177"/>
    </row>
    <row r="4509" spans="1:8" x14ac:dyDescent="0.25">
      <c r="A4509" s="793"/>
      <c r="E4509" s="176"/>
      <c r="F4509" s="176"/>
      <c r="G4509" s="177"/>
      <c r="H4509" s="177"/>
    </row>
    <row r="4510" spans="1:8" x14ac:dyDescent="0.25">
      <c r="A4510" s="793"/>
      <c r="E4510" s="176"/>
      <c r="F4510" s="176"/>
      <c r="G4510" s="177"/>
      <c r="H4510" s="177"/>
    </row>
    <row r="4511" spans="1:8" x14ac:dyDescent="0.25">
      <c r="A4511" s="793"/>
      <c r="E4511" s="176"/>
      <c r="F4511" s="176"/>
      <c r="G4511" s="177"/>
      <c r="H4511" s="177"/>
    </row>
    <row r="4512" spans="1:8" x14ac:dyDescent="0.25">
      <c r="A4512" s="793"/>
      <c r="E4512" s="176"/>
      <c r="F4512" s="176"/>
      <c r="G4512" s="177"/>
      <c r="H4512" s="177"/>
    </row>
    <row r="4513" spans="1:8" x14ac:dyDescent="0.25">
      <c r="A4513" s="793"/>
      <c r="E4513" s="176"/>
      <c r="F4513" s="176"/>
      <c r="G4513" s="177"/>
      <c r="H4513" s="177"/>
    </row>
    <row r="4514" spans="1:8" x14ac:dyDescent="0.25">
      <c r="A4514" s="793"/>
      <c r="E4514" s="176"/>
      <c r="F4514" s="176"/>
      <c r="G4514" s="177"/>
      <c r="H4514" s="177"/>
    </row>
    <row r="4515" spans="1:8" x14ac:dyDescent="0.25">
      <c r="A4515" s="793"/>
      <c r="E4515" s="176"/>
      <c r="F4515" s="176"/>
      <c r="G4515" s="177"/>
      <c r="H4515" s="177"/>
    </row>
    <row r="4516" spans="1:8" x14ac:dyDescent="0.25">
      <c r="A4516" s="793"/>
      <c r="E4516" s="176"/>
      <c r="F4516" s="176"/>
      <c r="G4516" s="177"/>
      <c r="H4516" s="177"/>
    </row>
    <row r="4517" spans="1:8" x14ac:dyDescent="0.25">
      <c r="A4517" s="793"/>
      <c r="E4517" s="176"/>
      <c r="F4517" s="176"/>
      <c r="G4517" s="177"/>
      <c r="H4517" s="177"/>
    </row>
    <row r="4518" spans="1:8" x14ac:dyDescent="0.25">
      <c r="A4518" s="793"/>
      <c r="E4518" s="176"/>
      <c r="F4518" s="176"/>
      <c r="G4518" s="177"/>
      <c r="H4518" s="177"/>
    </row>
    <row r="4519" spans="1:8" x14ac:dyDescent="0.25">
      <c r="A4519" s="793"/>
      <c r="E4519" s="176"/>
      <c r="F4519" s="176"/>
      <c r="G4519" s="177"/>
      <c r="H4519" s="177"/>
    </row>
    <row r="4520" spans="1:8" x14ac:dyDescent="0.25">
      <c r="A4520" s="793"/>
      <c r="E4520" s="176"/>
      <c r="F4520" s="176"/>
      <c r="G4520" s="177"/>
      <c r="H4520" s="177"/>
    </row>
    <row r="4521" spans="1:8" x14ac:dyDescent="0.25">
      <c r="A4521" s="793"/>
      <c r="E4521" s="176"/>
      <c r="F4521" s="176"/>
      <c r="G4521" s="177"/>
      <c r="H4521" s="177"/>
    </row>
    <row r="4522" spans="1:8" x14ac:dyDescent="0.25">
      <c r="A4522" s="793"/>
      <c r="E4522" s="176"/>
      <c r="F4522" s="176"/>
      <c r="G4522" s="177"/>
      <c r="H4522" s="177"/>
    </row>
    <row r="4523" spans="1:8" x14ac:dyDescent="0.25">
      <c r="A4523" s="793"/>
      <c r="E4523" s="176"/>
      <c r="F4523" s="176"/>
      <c r="G4523" s="177"/>
      <c r="H4523" s="177"/>
    </row>
    <row r="4524" spans="1:8" x14ac:dyDescent="0.25">
      <c r="A4524" s="793"/>
      <c r="E4524" s="176"/>
      <c r="F4524" s="176"/>
      <c r="G4524" s="177"/>
      <c r="H4524" s="177"/>
    </row>
    <row r="4525" spans="1:8" x14ac:dyDescent="0.25">
      <c r="A4525" s="793"/>
      <c r="E4525" s="176"/>
      <c r="F4525" s="176"/>
      <c r="G4525" s="177"/>
      <c r="H4525" s="177"/>
    </row>
    <row r="4526" spans="1:8" x14ac:dyDescent="0.25">
      <c r="A4526" s="793"/>
      <c r="E4526" s="176"/>
      <c r="F4526" s="176"/>
      <c r="G4526" s="177"/>
      <c r="H4526" s="177"/>
    </row>
    <row r="4527" spans="1:8" x14ac:dyDescent="0.25">
      <c r="A4527" s="793"/>
      <c r="E4527" s="176"/>
      <c r="F4527" s="176"/>
      <c r="G4527" s="177"/>
      <c r="H4527" s="177"/>
    </row>
    <row r="4528" spans="1:8" x14ac:dyDescent="0.25">
      <c r="A4528" s="793"/>
      <c r="E4528" s="176"/>
      <c r="F4528" s="176"/>
      <c r="G4528" s="177"/>
      <c r="H4528" s="177"/>
    </row>
    <row r="4529" spans="1:8" x14ac:dyDescent="0.25">
      <c r="A4529" s="793"/>
      <c r="E4529" s="176"/>
      <c r="F4529" s="176"/>
      <c r="G4529" s="177"/>
      <c r="H4529" s="177"/>
    </row>
    <row r="4530" spans="1:8" x14ac:dyDescent="0.25">
      <c r="A4530" s="793"/>
      <c r="E4530" s="176"/>
      <c r="F4530" s="176"/>
      <c r="G4530" s="177"/>
      <c r="H4530" s="177"/>
    </row>
    <row r="4531" spans="1:8" x14ac:dyDescent="0.25">
      <c r="A4531" s="793"/>
      <c r="E4531" s="176"/>
      <c r="F4531" s="176"/>
      <c r="G4531" s="177"/>
      <c r="H4531" s="177"/>
    </row>
    <row r="4532" spans="1:8" x14ac:dyDescent="0.25">
      <c r="A4532" s="793"/>
      <c r="E4532" s="176"/>
      <c r="F4532" s="176"/>
      <c r="G4532" s="177"/>
      <c r="H4532" s="177"/>
    </row>
    <row r="4533" spans="1:8" x14ac:dyDescent="0.25">
      <c r="A4533" s="793"/>
      <c r="E4533" s="176"/>
      <c r="F4533" s="176"/>
      <c r="G4533" s="177"/>
      <c r="H4533" s="177"/>
    </row>
    <row r="4534" spans="1:8" x14ac:dyDescent="0.25">
      <c r="A4534" s="793"/>
      <c r="E4534" s="176"/>
      <c r="F4534" s="176"/>
      <c r="G4534" s="177"/>
      <c r="H4534" s="177"/>
    </row>
    <row r="4535" spans="1:8" x14ac:dyDescent="0.25">
      <c r="A4535" s="793"/>
      <c r="E4535" s="176"/>
      <c r="F4535" s="176"/>
      <c r="G4535" s="177"/>
      <c r="H4535" s="177"/>
    </row>
    <row r="4536" spans="1:8" x14ac:dyDescent="0.25">
      <c r="A4536" s="793"/>
      <c r="E4536" s="176"/>
      <c r="F4536" s="176"/>
      <c r="G4536" s="177"/>
      <c r="H4536" s="177"/>
    </row>
    <row r="4537" spans="1:8" x14ac:dyDescent="0.25">
      <c r="A4537" s="793"/>
      <c r="E4537" s="176"/>
      <c r="F4537" s="176"/>
      <c r="G4537" s="177"/>
      <c r="H4537" s="177"/>
    </row>
    <row r="4538" spans="1:8" x14ac:dyDescent="0.25">
      <c r="A4538" s="793"/>
      <c r="E4538" s="176"/>
      <c r="F4538" s="176"/>
      <c r="G4538" s="177"/>
      <c r="H4538" s="177"/>
    </row>
    <row r="4539" spans="1:8" x14ac:dyDescent="0.25">
      <c r="A4539" s="793"/>
      <c r="E4539" s="176"/>
      <c r="F4539" s="176"/>
      <c r="G4539" s="177"/>
      <c r="H4539" s="177"/>
    </row>
    <row r="4540" spans="1:8" x14ac:dyDescent="0.25">
      <c r="A4540" s="793"/>
      <c r="E4540" s="176"/>
      <c r="F4540" s="176"/>
      <c r="G4540" s="177"/>
      <c r="H4540" s="177"/>
    </row>
    <row r="4541" spans="1:8" x14ac:dyDescent="0.25">
      <c r="A4541" s="793"/>
      <c r="E4541" s="176"/>
      <c r="F4541" s="176"/>
      <c r="G4541" s="177"/>
      <c r="H4541" s="177"/>
    </row>
    <row r="4542" spans="1:8" x14ac:dyDescent="0.25">
      <c r="A4542" s="793"/>
      <c r="E4542" s="176"/>
      <c r="F4542" s="176"/>
      <c r="G4542" s="177"/>
      <c r="H4542" s="177"/>
    </row>
    <row r="4543" spans="1:8" x14ac:dyDescent="0.25">
      <c r="A4543" s="793"/>
      <c r="E4543" s="176"/>
      <c r="F4543" s="176"/>
      <c r="G4543" s="177"/>
      <c r="H4543" s="177"/>
    </row>
    <row r="4544" spans="1:8" x14ac:dyDescent="0.25">
      <c r="A4544" s="793"/>
      <c r="E4544" s="176"/>
      <c r="F4544" s="176"/>
      <c r="G4544" s="177"/>
      <c r="H4544" s="177"/>
    </row>
    <row r="4545" spans="1:8" x14ac:dyDescent="0.25">
      <c r="A4545" s="793"/>
      <c r="E4545" s="176"/>
      <c r="F4545" s="176"/>
      <c r="G4545" s="177"/>
      <c r="H4545" s="177"/>
    </row>
    <row r="4546" spans="1:8" x14ac:dyDescent="0.25">
      <c r="A4546" s="793"/>
      <c r="E4546" s="176"/>
      <c r="F4546" s="176"/>
      <c r="G4546" s="177"/>
      <c r="H4546" s="177"/>
    </row>
    <row r="4547" spans="1:8" x14ac:dyDescent="0.25">
      <c r="A4547" s="793"/>
      <c r="E4547" s="176"/>
      <c r="F4547" s="176"/>
      <c r="G4547" s="177"/>
      <c r="H4547" s="177"/>
    </row>
    <row r="4548" spans="1:8" x14ac:dyDescent="0.25">
      <c r="A4548" s="793"/>
      <c r="E4548" s="176"/>
      <c r="F4548" s="176"/>
      <c r="G4548" s="177"/>
      <c r="H4548" s="177"/>
    </row>
    <row r="4549" spans="1:8" x14ac:dyDescent="0.25">
      <c r="A4549" s="793"/>
      <c r="E4549" s="176"/>
      <c r="F4549" s="176"/>
      <c r="G4549" s="177"/>
      <c r="H4549" s="177"/>
    </row>
    <row r="4550" spans="1:8" x14ac:dyDescent="0.25">
      <c r="A4550" s="793"/>
      <c r="E4550" s="176"/>
      <c r="F4550" s="176"/>
      <c r="G4550" s="177"/>
      <c r="H4550" s="177"/>
    </row>
    <row r="4551" spans="1:8" x14ac:dyDescent="0.25">
      <c r="A4551" s="793"/>
      <c r="E4551" s="176"/>
      <c r="F4551" s="176"/>
      <c r="G4551" s="177"/>
      <c r="H4551" s="177"/>
    </row>
    <row r="4552" spans="1:8" x14ac:dyDescent="0.25">
      <c r="A4552" s="793"/>
      <c r="E4552" s="176"/>
      <c r="F4552" s="176"/>
      <c r="G4552" s="177"/>
      <c r="H4552" s="177"/>
    </row>
    <row r="4553" spans="1:8" x14ac:dyDescent="0.25">
      <c r="A4553" s="793"/>
      <c r="E4553" s="176"/>
      <c r="F4553" s="176"/>
      <c r="G4553" s="177"/>
      <c r="H4553" s="177"/>
    </row>
    <row r="4554" spans="1:8" x14ac:dyDescent="0.25">
      <c r="A4554" s="793"/>
      <c r="E4554" s="176"/>
      <c r="F4554" s="176"/>
      <c r="G4554" s="177"/>
      <c r="H4554" s="177"/>
    </row>
    <row r="4555" spans="1:8" x14ac:dyDescent="0.25">
      <c r="A4555" s="793"/>
      <c r="E4555" s="176"/>
      <c r="F4555" s="176"/>
      <c r="G4555" s="177"/>
      <c r="H4555" s="177"/>
    </row>
    <row r="4556" spans="1:8" x14ac:dyDescent="0.25">
      <c r="A4556" s="793"/>
      <c r="E4556" s="176"/>
      <c r="F4556" s="176"/>
      <c r="G4556" s="177"/>
      <c r="H4556" s="177"/>
    </row>
    <row r="4557" spans="1:8" x14ac:dyDescent="0.25">
      <c r="A4557" s="793"/>
      <c r="E4557" s="176"/>
      <c r="F4557" s="176"/>
      <c r="G4557" s="177"/>
      <c r="H4557" s="177"/>
    </row>
    <row r="4558" spans="1:8" x14ac:dyDescent="0.25">
      <c r="A4558" s="793"/>
      <c r="E4558" s="176"/>
      <c r="F4558" s="176"/>
      <c r="G4558" s="177"/>
      <c r="H4558" s="177"/>
    </row>
    <row r="4559" spans="1:8" x14ac:dyDescent="0.25">
      <c r="A4559" s="793"/>
      <c r="E4559" s="176"/>
      <c r="F4559" s="176"/>
      <c r="G4559" s="177"/>
      <c r="H4559" s="177"/>
    </row>
    <row r="4560" spans="1:8" x14ac:dyDescent="0.25">
      <c r="A4560" s="793"/>
      <c r="E4560" s="176"/>
      <c r="F4560" s="176"/>
      <c r="G4560" s="177"/>
      <c r="H4560" s="177"/>
    </row>
    <row r="4561" spans="1:8" x14ac:dyDescent="0.25">
      <c r="A4561" s="793"/>
      <c r="E4561" s="176"/>
      <c r="F4561" s="176"/>
      <c r="G4561" s="177"/>
      <c r="H4561" s="177"/>
    </row>
    <row r="4562" spans="1:8" x14ac:dyDescent="0.25">
      <c r="A4562" s="793"/>
      <c r="E4562" s="176"/>
      <c r="F4562" s="176"/>
      <c r="G4562" s="177"/>
      <c r="H4562" s="177"/>
    </row>
    <row r="4563" spans="1:8" x14ac:dyDescent="0.25">
      <c r="A4563" s="793"/>
      <c r="E4563" s="176"/>
      <c r="F4563" s="176"/>
      <c r="G4563" s="177"/>
      <c r="H4563" s="177"/>
    </row>
    <row r="4564" spans="1:8" x14ac:dyDescent="0.25">
      <c r="A4564" s="793"/>
      <c r="E4564" s="176"/>
      <c r="F4564" s="176"/>
      <c r="G4564" s="177"/>
      <c r="H4564" s="177"/>
    </row>
    <row r="4565" spans="1:8" x14ac:dyDescent="0.25">
      <c r="A4565" s="793"/>
      <c r="E4565" s="176"/>
      <c r="F4565" s="176"/>
      <c r="G4565" s="177"/>
      <c r="H4565" s="177"/>
    </row>
    <row r="4566" spans="1:8" x14ac:dyDescent="0.25">
      <c r="A4566" s="793"/>
      <c r="E4566" s="176"/>
      <c r="F4566" s="176"/>
      <c r="G4566" s="177"/>
      <c r="H4566" s="177"/>
    </row>
    <row r="4567" spans="1:8" x14ac:dyDescent="0.25">
      <c r="A4567" s="793"/>
      <c r="E4567" s="176"/>
      <c r="F4567" s="176"/>
      <c r="G4567" s="177"/>
      <c r="H4567" s="177"/>
    </row>
    <row r="4568" spans="1:8" x14ac:dyDescent="0.25">
      <c r="A4568" s="793"/>
      <c r="E4568" s="176"/>
      <c r="F4568" s="176"/>
      <c r="G4568" s="177"/>
      <c r="H4568" s="177"/>
    </row>
    <row r="4569" spans="1:8" x14ac:dyDescent="0.25">
      <c r="A4569" s="793"/>
      <c r="E4569" s="176"/>
      <c r="F4569" s="176"/>
      <c r="G4569" s="177"/>
      <c r="H4569" s="177"/>
    </row>
    <row r="4570" spans="1:8" x14ac:dyDescent="0.25">
      <c r="A4570" s="793"/>
      <c r="E4570" s="176"/>
      <c r="F4570" s="176"/>
      <c r="G4570" s="177"/>
      <c r="H4570" s="177"/>
    </row>
    <row r="4571" spans="1:8" x14ac:dyDescent="0.25">
      <c r="A4571" s="793"/>
      <c r="E4571" s="176"/>
      <c r="F4571" s="176"/>
      <c r="G4571" s="177"/>
      <c r="H4571" s="177"/>
    </row>
    <row r="4572" spans="1:8" x14ac:dyDescent="0.25">
      <c r="A4572" s="793"/>
      <c r="E4572" s="176"/>
      <c r="F4572" s="176"/>
      <c r="G4572" s="177"/>
      <c r="H4572" s="177"/>
    </row>
    <row r="4573" spans="1:8" x14ac:dyDescent="0.25">
      <c r="A4573" s="793"/>
      <c r="E4573" s="176"/>
      <c r="F4573" s="176"/>
      <c r="G4573" s="177"/>
      <c r="H4573" s="177"/>
    </row>
    <row r="4574" spans="1:8" x14ac:dyDescent="0.25">
      <c r="A4574" s="793"/>
      <c r="E4574" s="176"/>
      <c r="F4574" s="176"/>
      <c r="G4574" s="177"/>
      <c r="H4574" s="177"/>
    </row>
    <row r="4575" spans="1:8" x14ac:dyDescent="0.25">
      <c r="A4575" s="793"/>
      <c r="E4575" s="176"/>
      <c r="F4575" s="176"/>
      <c r="G4575" s="177"/>
      <c r="H4575" s="177"/>
    </row>
    <row r="4576" spans="1:8" x14ac:dyDescent="0.25">
      <c r="A4576" s="793"/>
      <c r="E4576" s="176"/>
      <c r="F4576" s="176"/>
      <c r="G4576" s="177"/>
      <c r="H4576" s="177"/>
    </row>
    <row r="4577" spans="1:8" x14ac:dyDescent="0.25">
      <c r="A4577" s="793"/>
      <c r="E4577" s="176"/>
      <c r="F4577" s="176"/>
      <c r="G4577" s="177"/>
      <c r="H4577" s="177"/>
    </row>
    <row r="4578" spans="1:8" x14ac:dyDescent="0.25">
      <c r="A4578" s="793"/>
      <c r="E4578" s="176"/>
      <c r="F4578" s="176"/>
      <c r="G4578" s="177"/>
      <c r="H4578" s="177"/>
    </row>
    <row r="4579" spans="1:8" x14ac:dyDescent="0.25">
      <c r="A4579" s="793"/>
      <c r="E4579" s="176"/>
      <c r="F4579" s="176"/>
      <c r="G4579" s="177"/>
      <c r="H4579" s="177"/>
    </row>
    <row r="4580" spans="1:8" x14ac:dyDescent="0.25">
      <c r="A4580" s="793"/>
      <c r="E4580" s="176"/>
      <c r="F4580" s="176"/>
      <c r="G4580" s="177"/>
      <c r="H4580" s="177"/>
    </row>
    <row r="4581" spans="1:8" x14ac:dyDescent="0.25">
      <c r="A4581" s="793"/>
      <c r="E4581" s="176"/>
      <c r="F4581" s="176"/>
      <c r="G4581" s="177"/>
      <c r="H4581" s="177"/>
    </row>
    <row r="4582" spans="1:8" x14ac:dyDescent="0.25">
      <c r="A4582" s="793"/>
      <c r="E4582" s="176"/>
      <c r="F4582" s="176"/>
      <c r="G4582" s="177"/>
      <c r="H4582" s="177"/>
    </row>
    <row r="4583" spans="1:8" x14ac:dyDescent="0.25">
      <c r="A4583" s="793"/>
      <c r="E4583" s="176"/>
      <c r="F4583" s="176"/>
      <c r="G4583" s="177"/>
      <c r="H4583" s="177"/>
    </row>
    <row r="4584" spans="1:8" x14ac:dyDescent="0.25">
      <c r="A4584" s="793"/>
      <c r="E4584" s="176"/>
      <c r="F4584" s="176"/>
      <c r="G4584" s="177"/>
      <c r="H4584" s="177"/>
    </row>
    <row r="4585" spans="1:8" x14ac:dyDescent="0.25">
      <c r="A4585" s="793"/>
      <c r="E4585" s="176"/>
      <c r="F4585" s="176"/>
      <c r="G4585" s="177"/>
      <c r="H4585" s="177"/>
    </row>
    <row r="4586" spans="1:8" x14ac:dyDescent="0.25">
      <c r="A4586" s="793"/>
      <c r="E4586" s="176"/>
      <c r="F4586" s="176"/>
      <c r="G4586" s="177"/>
      <c r="H4586" s="177"/>
    </row>
    <row r="4587" spans="1:8" x14ac:dyDescent="0.25">
      <c r="A4587" s="793"/>
      <c r="E4587" s="176"/>
      <c r="F4587" s="176"/>
      <c r="G4587" s="177"/>
      <c r="H4587" s="177"/>
    </row>
    <row r="4588" spans="1:8" x14ac:dyDescent="0.25">
      <c r="A4588" s="793"/>
      <c r="E4588" s="176"/>
      <c r="F4588" s="176"/>
      <c r="G4588" s="177"/>
      <c r="H4588" s="177"/>
    </row>
    <row r="4589" spans="1:8" x14ac:dyDescent="0.25">
      <c r="A4589" s="793"/>
      <c r="E4589" s="176"/>
      <c r="F4589" s="176"/>
      <c r="G4589" s="177"/>
      <c r="H4589" s="177"/>
    </row>
    <row r="4590" spans="1:8" x14ac:dyDescent="0.25">
      <c r="A4590" s="793"/>
      <c r="E4590" s="176"/>
      <c r="F4590" s="176"/>
      <c r="G4590" s="177"/>
      <c r="H4590" s="177"/>
    </row>
    <row r="4591" spans="1:8" x14ac:dyDescent="0.25">
      <c r="A4591" s="793"/>
      <c r="E4591" s="176"/>
      <c r="F4591" s="176"/>
      <c r="G4591" s="177"/>
      <c r="H4591" s="177"/>
    </row>
    <row r="4592" spans="1:8" x14ac:dyDescent="0.25">
      <c r="A4592" s="793"/>
      <c r="E4592" s="176"/>
      <c r="F4592" s="176"/>
      <c r="G4592" s="177"/>
      <c r="H4592" s="177"/>
    </row>
    <row r="4593" spans="1:8" x14ac:dyDescent="0.25">
      <c r="A4593" s="793"/>
      <c r="E4593" s="176"/>
      <c r="F4593" s="176"/>
      <c r="G4593" s="177"/>
      <c r="H4593" s="177"/>
    </row>
    <row r="4594" spans="1:8" x14ac:dyDescent="0.25">
      <c r="A4594" s="793"/>
      <c r="E4594" s="176"/>
      <c r="F4594" s="176"/>
      <c r="G4594" s="177"/>
      <c r="H4594" s="177"/>
    </row>
    <row r="4595" spans="1:8" x14ac:dyDescent="0.25">
      <c r="A4595" s="793"/>
      <c r="E4595" s="176"/>
      <c r="F4595" s="176"/>
      <c r="G4595" s="177"/>
      <c r="H4595" s="177"/>
    </row>
    <row r="4596" spans="1:8" x14ac:dyDescent="0.25">
      <c r="A4596" s="793"/>
      <c r="E4596" s="176"/>
      <c r="F4596" s="176"/>
      <c r="G4596" s="177"/>
      <c r="H4596" s="177"/>
    </row>
    <row r="4597" spans="1:8" x14ac:dyDescent="0.25">
      <c r="A4597" s="793"/>
      <c r="E4597" s="176"/>
      <c r="F4597" s="176"/>
      <c r="G4597" s="177"/>
      <c r="H4597" s="177"/>
    </row>
    <row r="4598" spans="1:8" x14ac:dyDescent="0.25">
      <c r="A4598" s="793"/>
      <c r="E4598" s="176"/>
      <c r="F4598" s="176"/>
      <c r="G4598" s="177"/>
      <c r="H4598" s="177"/>
    </row>
    <row r="4599" spans="1:8" x14ac:dyDescent="0.25">
      <c r="A4599" s="793"/>
      <c r="E4599" s="176"/>
      <c r="F4599" s="176"/>
      <c r="G4599" s="177"/>
      <c r="H4599" s="177"/>
    </row>
    <row r="4600" spans="1:8" x14ac:dyDescent="0.25">
      <c r="A4600" s="793"/>
      <c r="E4600" s="176"/>
      <c r="F4600" s="176"/>
      <c r="G4600" s="177"/>
      <c r="H4600" s="177"/>
    </row>
    <row r="4601" spans="1:8" x14ac:dyDescent="0.25">
      <c r="A4601" s="793"/>
      <c r="E4601" s="176"/>
      <c r="F4601" s="176"/>
      <c r="G4601" s="177"/>
      <c r="H4601" s="177"/>
    </row>
    <row r="4602" spans="1:8" x14ac:dyDescent="0.25">
      <c r="A4602" s="793"/>
      <c r="E4602" s="176"/>
      <c r="F4602" s="176"/>
      <c r="G4602" s="177"/>
      <c r="H4602" s="177"/>
    </row>
    <row r="4603" spans="1:8" x14ac:dyDescent="0.25">
      <c r="A4603" s="793"/>
      <c r="E4603" s="176"/>
      <c r="F4603" s="176"/>
      <c r="G4603" s="177"/>
      <c r="H4603" s="177"/>
    </row>
    <row r="4604" spans="1:8" x14ac:dyDescent="0.25">
      <c r="A4604" s="793"/>
      <c r="E4604" s="176"/>
      <c r="F4604" s="176"/>
      <c r="G4604" s="177"/>
      <c r="H4604" s="177"/>
    </row>
    <row r="4605" spans="1:8" x14ac:dyDescent="0.25">
      <c r="A4605" s="793"/>
      <c r="E4605" s="176"/>
      <c r="F4605" s="176"/>
      <c r="G4605" s="177"/>
      <c r="H4605" s="177"/>
    </row>
    <row r="4606" spans="1:8" x14ac:dyDescent="0.25">
      <c r="A4606" s="793"/>
      <c r="E4606" s="176"/>
      <c r="F4606" s="176"/>
      <c r="G4606" s="177"/>
      <c r="H4606" s="177"/>
    </row>
    <row r="4607" spans="1:8" x14ac:dyDescent="0.25">
      <c r="A4607" s="793"/>
      <c r="E4607" s="176"/>
      <c r="F4607" s="176"/>
      <c r="G4607" s="177"/>
      <c r="H4607" s="177"/>
    </row>
    <row r="4608" spans="1:8" x14ac:dyDescent="0.25">
      <c r="A4608" s="793"/>
      <c r="E4608" s="176"/>
      <c r="F4608" s="176"/>
      <c r="G4608" s="177"/>
      <c r="H4608" s="177"/>
    </row>
    <row r="4609" spans="1:8" x14ac:dyDescent="0.25">
      <c r="A4609" s="793"/>
      <c r="E4609" s="176"/>
      <c r="F4609" s="176"/>
      <c r="G4609" s="177"/>
      <c r="H4609" s="177"/>
    </row>
    <row r="4610" spans="1:8" x14ac:dyDescent="0.25">
      <c r="A4610" s="793"/>
      <c r="E4610" s="176"/>
      <c r="F4610" s="176"/>
      <c r="G4610" s="177"/>
      <c r="H4610" s="177"/>
    </row>
    <row r="4611" spans="1:8" x14ac:dyDescent="0.25">
      <c r="A4611" s="793"/>
      <c r="E4611" s="176"/>
      <c r="F4611" s="176"/>
      <c r="G4611" s="177"/>
      <c r="H4611" s="177"/>
    </row>
    <row r="4612" spans="1:8" x14ac:dyDescent="0.25">
      <c r="A4612" s="793"/>
      <c r="E4612" s="176"/>
      <c r="F4612" s="176"/>
      <c r="G4612" s="177"/>
      <c r="H4612" s="177"/>
    </row>
    <row r="4613" spans="1:8" x14ac:dyDescent="0.25">
      <c r="A4613" s="793"/>
      <c r="E4613" s="176"/>
      <c r="F4613" s="176"/>
      <c r="G4613" s="177"/>
      <c r="H4613" s="177"/>
    </row>
    <row r="4614" spans="1:8" x14ac:dyDescent="0.25">
      <c r="A4614" s="793"/>
      <c r="E4614" s="176"/>
      <c r="F4614" s="176"/>
      <c r="G4614" s="177"/>
      <c r="H4614" s="177"/>
    </row>
    <row r="4615" spans="1:8" x14ac:dyDescent="0.25">
      <c r="A4615" s="793"/>
      <c r="E4615" s="176"/>
      <c r="F4615" s="176"/>
      <c r="G4615" s="177"/>
      <c r="H4615" s="177"/>
    </row>
    <row r="4616" spans="1:8" x14ac:dyDescent="0.25">
      <c r="A4616" s="793"/>
      <c r="E4616" s="176"/>
      <c r="F4616" s="176"/>
      <c r="G4616" s="177"/>
      <c r="H4616" s="177"/>
    </row>
    <row r="4617" spans="1:8" x14ac:dyDescent="0.25">
      <c r="A4617" s="793"/>
      <c r="E4617" s="176"/>
      <c r="F4617" s="176"/>
      <c r="G4617" s="177"/>
      <c r="H4617" s="177"/>
    </row>
    <row r="4618" spans="1:8" x14ac:dyDescent="0.25">
      <c r="A4618" s="793"/>
      <c r="E4618" s="176"/>
      <c r="F4618" s="176"/>
      <c r="G4618" s="177"/>
      <c r="H4618" s="177"/>
    </row>
    <row r="4619" spans="1:8" x14ac:dyDescent="0.25">
      <c r="A4619" s="793"/>
      <c r="E4619" s="176"/>
      <c r="F4619" s="176"/>
      <c r="G4619" s="177"/>
      <c r="H4619" s="177"/>
    </row>
    <row r="4620" spans="1:8" x14ac:dyDescent="0.25">
      <c r="A4620" s="793"/>
      <c r="E4620" s="176"/>
      <c r="F4620" s="176"/>
      <c r="G4620" s="177"/>
      <c r="H4620" s="177"/>
    </row>
    <row r="4621" spans="1:8" x14ac:dyDescent="0.25">
      <c r="A4621" s="793"/>
      <c r="E4621" s="176"/>
      <c r="F4621" s="176"/>
      <c r="G4621" s="177"/>
      <c r="H4621" s="177"/>
    </row>
    <row r="4622" spans="1:8" x14ac:dyDescent="0.25">
      <c r="A4622" s="793"/>
      <c r="E4622" s="176"/>
      <c r="F4622" s="176"/>
      <c r="G4622" s="177"/>
      <c r="H4622" s="177"/>
    </row>
    <row r="4623" spans="1:8" x14ac:dyDescent="0.25">
      <c r="A4623" s="793"/>
      <c r="E4623" s="176"/>
      <c r="F4623" s="176"/>
      <c r="G4623" s="177"/>
      <c r="H4623" s="177"/>
    </row>
    <row r="4624" spans="1:8" x14ac:dyDescent="0.25">
      <c r="A4624" s="793"/>
      <c r="E4624" s="176"/>
      <c r="F4624" s="176"/>
      <c r="G4624" s="177"/>
      <c r="H4624" s="177"/>
    </row>
    <row r="4625" spans="1:8" x14ac:dyDescent="0.25">
      <c r="A4625" s="793"/>
      <c r="E4625" s="176"/>
      <c r="F4625" s="176"/>
      <c r="G4625" s="177"/>
      <c r="H4625" s="177"/>
    </row>
    <row r="4626" spans="1:8" x14ac:dyDescent="0.25">
      <c r="A4626" s="793"/>
      <c r="E4626" s="176"/>
      <c r="F4626" s="176"/>
      <c r="G4626" s="177"/>
      <c r="H4626" s="177"/>
    </row>
    <row r="4627" spans="1:8" x14ac:dyDescent="0.25">
      <c r="A4627" s="793"/>
      <c r="E4627" s="176"/>
      <c r="F4627" s="176"/>
      <c r="G4627" s="177"/>
      <c r="H4627" s="177"/>
    </row>
    <row r="4628" spans="1:8" x14ac:dyDescent="0.25">
      <c r="A4628" s="793"/>
      <c r="E4628" s="176"/>
      <c r="F4628" s="176"/>
      <c r="G4628" s="177"/>
      <c r="H4628" s="177"/>
    </row>
    <row r="4629" spans="1:8" x14ac:dyDescent="0.25">
      <c r="A4629" s="793"/>
      <c r="E4629" s="176"/>
      <c r="F4629" s="176"/>
      <c r="G4629" s="177"/>
      <c r="H4629" s="177"/>
    </row>
    <row r="4630" spans="1:8" x14ac:dyDescent="0.25">
      <c r="A4630" s="793"/>
      <c r="E4630" s="176"/>
      <c r="F4630" s="176"/>
      <c r="G4630" s="177"/>
      <c r="H4630" s="177"/>
    </row>
    <row r="4631" spans="1:8" x14ac:dyDescent="0.25">
      <c r="A4631" s="793"/>
      <c r="E4631" s="176"/>
      <c r="F4631" s="176"/>
      <c r="G4631" s="177"/>
      <c r="H4631" s="177"/>
    </row>
    <row r="4632" spans="1:8" x14ac:dyDescent="0.25">
      <c r="A4632" s="793"/>
      <c r="E4632" s="176"/>
      <c r="F4632" s="176"/>
      <c r="G4632" s="177"/>
      <c r="H4632" s="177"/>
    </row>
    <row r="4633" spans="1:8" x14ac:dyDescent="0.25">
      <c r="A4633" s="793"/>
      <c r="E4633" s="176"/>
      <c r="F4633" s="176"/>
      <c r="G4633" s="177"/>
      <c r="H4633" s="177"/>
    </row>
    <row r="4634" spans="1:8" x14ac:dyDescent="0.25">
      <c r="A4634" s="793"/>
      <c r="E4634" s="176"/>
      <c r="F4634" s="176"/>
      <c r="G4634" s="177"/>
      <c r="H4634" s="177"/>
    </row>
    <row r="4635" spans="1:8" x14ac:dyDescent="0.25">
      <c r="A4635" s="793"/>
      <c r="E4635" s="176"/>
      <c r="F4635" s="176"/>
      <c r="G4635" s="177"/>
      <c r="H4635" s="177"/>
    </row>
    <row r="4636" spans="1:8" x14ac:dyDescent="0.25">
      <c r="A4636" s="793"/>
      <c r="E4636" s="176"/>
      <c r="F4636" s="176"/>
      <c r="G4636" s="177"/>
      <c r="H4636" s="177"/>
    </row>
    <row r="4637" spans="1:8" x14ac:dyDescent="0.25">
      <c r="A4637" s="793"/>
      <c r="E4637" s="176"/>
      <c r="F4637" s="176"/>
      <c r="G4637" s="177"/>
      <c r="H4637" s="177"/>
    </row>
    <row r="4638" spans="1:8" x14ac:dyDescent="0.25">
      <c r="A4638" s="793"/>
      <c r="E4638" s="176"/>
      <c r="F4638" s="176"/>
      <c r="G4638" s="177"/>
      <c r="H4638" s="177"/>
    </row>
    <row r="4639" spans="1:8" x14ac:dyDescent="0.25">
      <c r="A4639" s="793"/>
      <c r="E4639" s="176"/>
      <c r="F4639" s="176"/>
      <c r="G4639" s="177"/>
      <c r="H4639" s="177"/>
    </row>
    <row r="4640" spans="1:8" x14ac:dyDescent="0.25">
      <c r="A4640" s="793"/>
      <c r="E4640" s="176"/>
      <c r="F4640" s="176"/>
      <c r="G4640" s="177"/>
      <c r="H4640" s="177"/>
    </row>
    <row r="4641" spans="1:8" x14ac:dyDescent="0.25">
      <c r="A4641" s="793"/>
      <c r="E4641" s="176"/>
      <c r="F4641" s="176"/>
      <c r="G4641" s="177"/>
      <c r="H4641" s="177"/>
    </row>
    <row r="4642" spans="1:8" x14ac:dyDescent="0.25">
      <c r="A4642" s="793"/>
      <c r="E4642" s="176"/>
      <c r="F4642" s="176"/>
      <c r="G4642" s="177"/>
      <c r="H4642" s="177"/>
    </row>
    <row r="4643" spans="1:8" x14ac:dyDescent="0.25">
      <c r="A4643" s="793"/>
      <c r="E4643" s="176"/>
      <c r="F4643" s="176"/>
      <c r="G4643" s="177"/>
      <c r="H4643" s="177"/>
    </row>
    <row r="4644" spans="1:8" x14ac:dyDescent="0.25">
      <c r="A4644" s="793"/>
      <c r="E4644" s="176"/>
      <c r="F4644" s="176"/>
      <c r="G4644" s="177"/>
      <c r="H4644" s="177"/>
    </row>
    <row r="4645" spans="1:8" x14ac:dyDescent="0.25">
      <c r="A4645" s="793"/>
      <c r="E4645" s="176"/>
      <c r="F4645" s="176"/>
      <c r="G4645" s="177"/>
      <c r="H4645" s="177"/>
    </row>
    <row r="4646" spans="1:8" x14ac:dyDescent="0.25">
      <c r="A4646" s="793"/>
      <c r="E4646" s="176"/>
      <c r="F4646" s="176"/>
      <c r="G4646" s="177"/>
      <c r="H4646" s="177"/>
    </row>
    <row r="4647" spans="1:8" x14ac:dyDescent="0.25">
      <c r="A4647" s="793"/>
      <c r="E4647" s="176"/>
      <c r="F4647" s="176"/>
      <c r="G4647" s="177"/>
      <c r="H4647" s="177"/>
    </row>
    <row r="4648" spans="1:8" x14ac:dyDescent="0.25">
      <c r="A4648" s="793"/>
      <c r="E4648" s="176"/>
      <c r="F4648" s="176"/>
      <c r="G4648" s="177"/>
      <c r="H4648" s="177"/>
    </row>
    <row r="4649" spans="1:8" x14ac:dyDescent="0.25">
      <c r="A4649" s="793"/>
      <c r="E4649" s="176"/>
      <c r="F4649" s="176"/>
      <c r="G4649" s="177"/>
      <c r="H4649" s="177"/>
    </row>
    <row r="4650" spans="1:8" x14ac:dyDescent="0.25">
      <c r="A4650" s="793"/>
      <c r="E4650" s="176"/>
      <c r="F4650" s="176"/>
      <c r="G4650" s="177"/>
      <c r="H4650" s="177"/>
    </row>
    <row r="4651" spans="1:8" x14ac:dyDescent="0.25">
      <c r="A4651" s="793"/>
      <c r="E4651" s="176"/>
      <c r="F4651" s="176"/>
      <c r="G4651" s="177"/>
      <c r="H4651" s="177"/>
    </row>
    <row r="4652" spans="1:8" x14ac:dyDescent="0.25">
      <c r="A4652" s="793"/>
      <c r="E4652" s="176"/>
      <c r="F4652" s="176"/>
      <c r="G4652" s="177"/>
      <c r="H4652" s="177"/>
    </row>
    <row r="4653" spans="1:8" x14ac:dyDescent="0.25">
      <c r="A4653" s="793"/>
      <c r="E4653" s="176"/>
      <c r="F4653" s="176"/>
      <c r="G4653" s="177"/>
      <c r="H4653" s="177"/>
    </row>
    <row r="4654" spans="1:8" x14ac:dyDescent="0.25">
      <c r="A4654" s="793"/>
      <c r="E4654" s="176"/>
      <c r="F4654" s="176"/>
      <c r="G4654" s="177"/>
      <c r="H4654" s="177"/>
    </row>
    <row r="4655" spans="1:8" x14ac:dyDescent="0.25">
      <c r="A4655" s="793"/>
      <c r="E4655" s="176"/>
      <c r="F4655" s="176"/>
      <c r="G4655" s="177"/>
      <c r="H4655" s="177"/>
    </row>
    <row r="4656" spans="1:8" x14ac:dyDescent="0.25">
      <c r="A4656" s="793"/>
      <c r="E4656" s="176"/>
      <c r="F4656" s="176"/>
      <c r="G4656" s="177"/>
      <c r="H4656" s="177"/>
    </row>
    <row r="4657" spans="1:8" x14ac:dyDescent="0.25">
      <c r="A4657" s="793"/>
      <c r="E4657" s="176"/>
      <c r="F4657" s="176"/>
      <c r="G4657" s="177"/>
      <c r="H4657" s="177"/>
    </row>
    <row r="4658" spans="1:8" x14ac:dyDescent="0.25">
      <c r="A4658" s="793"/>
      <c r="E4658" s="176"/>
      <c r="F4658" s="176"/>
      <c r="G4658" s="177"/>
      <c r="H4658" s="177"/>
    </row>
    <row r="4659" spans="1:8" x14ac:dyDescent="0.25">
      <c r="A4659" s="793"/>
      <c r="E4659" s="176"/>
      <c r="F4659" s="176"/>
      <c r="G4659" s="177"/>
      <c r="H4659" s="177"/>
    </row>
    <row r="4660" spans="1:8" x14ac:dyDescent="0.25">
      <c r="A4660" s="793"/>
      <c r="E4660" s="176"/>
      <c r="F4660" s="176"/>
      <c r="G4660" s="177"/>
      <c r="H4660" s="177"/>
    </row>
    <row r="4661" spans="1:8" x14ac:dyDescent="0.25">
      <c r="A4661" s="793"/>
      <c r="E4661" s="176"/>
      <c r="F4661" s="176"/>
      <c r="G4661" s="177"/>
      <c r="H4661" s="177"/>
    </row>
    <row r="4662" spans="1:8" x14ac:dyDescent="0.25">
      <c r="A4662" s="793"/>
      <c r="E4662" s="176"/>
      <c r="F4662" s="176"/>
      <c r="G4662" s="177"/>
      <c r="H4662" s="177"/>
    </row>
    <row r="4663" spans="1:8" x14ac:dyDescent="0.25">
      <c r="A4663" s="793"/>
      <c r="E4663" s="176"/>
      <c r="F4663" s="176"/>
      <c r="G4663" s="177"/>
      <c r="H4663" s="177"/>
    </row>
    <row r="4664" spans="1:8" x14ac:dyDescent="0.25">
      <c r="A4664" s="793"/>
      <c r="E4664" s="176"/>
      <c r="F4664" s="176"/>
      <c r="G4664" s="177"/>
      <c r="H4664" s="177"/>
    </row>
    <row r="4665" spans="1:8" x14ac:dyDescent="0.25">
      <c r="A4665" s="793"/>
      <c r="E4665" s="176"/>
      <c r="F4665" s="176"/>
      <c r="G4665" s="177"/>
      <c r="H4665" s="177"/>
    </row>
    <row r="4666" spans="1:8" x14ac:dyDescent="0.25">
      <c r="A4666" s="793"/>
      <c r="E4666" s="176"/>
      <c r="F4666" s="176"/>
      <c r="G4666" s="177"/>
      <c r="H4666" s="177"/>
    </row>
    <row r="4667" spans="1:8" x14ac:dyDescent="0.25">
      <c r="A4667" s="793"/>
      <c r="E4667" s="176"/>
      <c r="F4667" s="176"/>
      <c r="G4667" s="177"/>
      <c r="H4667" s="177"/>
    </row>
    <row r="4668" spans="1:8" x14ac:dyDescent="0.25">
      <c r="A4668" s="793"/>
      <c r="E4668" s="176"/>
      <c r="F4668" s="176"/>
      <c r="G4668" s="177"/>
      <c r="H4668" s="177"/>
    </row>
    <row r="4669" spans="1:8" x14ac:dyDescent="0.25">
      <c r="A4669" s="793"/>
      <c r="E4669" s="176"/>
      <c r="F4669" s="176"/>
      <c r="G4669" s="177"/>
      <c r="H4669" s="177"/>
    </row>
    <row r="4670" spans="1:8" x14ac:dyDescent="0.25">
      <c r="A4670" s="793"/>
      <c r="E4670" s="176"/>
      <c r="F4670" s="176"/>
      <c r="G4670" s="177"/>
      <c r="H4670" s="177"/>
    </row>
    <row r="4671" spans="1:8" x14ac:dyDescent="0.25">
      <c r="A4671" s="793"/>
      <c r="E4671" s="176"/>
      <c r="F4671" s="176"/>
      <c r="G4671" s="177"/>
      <c r="H4671" s="177"/>
    </row>
    <row r="4672" spans="1:8" x14ac:dyDescent="0.25">
      <c r="A4672" s="793"/>
      <c r="E4672" s="176"/>
      <c r="F4672" s="176"/>
      <c r="G4672" s="177"/>
      <c r="H4672" s="177"/>
    </row>
    <row r="4673" spans="1:8" x14ac:dyDescent="0.25">
      <c r="A4673" s="793"/>
      <c r="E4673" s="176"/>
      <c r="F4673" s="176"/>
      <c r="G4673" s="177"/>
      <c r="H4673" s="177"/>
    </row>
    <row r="4674" spans="1:8" x14ac:dyDescent="0.25">
      <c r="A4674" s="793"/>
      <c r="E4674" s="176"/>
      <c r="F4674" s="176"/>
      <c r="G4674" s="177"/>
      <c r="H4674" s="177"/>
    </row>
    <row r="4675" spans="1:8" x14ac:dyDescent="0.25">
      <c r="A4675" s="793"/>
      <c r="E4675" s="176"/>
      <c r="F4675" s="176"/>
      <c r="G4675" s="177"/>
      <c r="H4675" s="177"/>
    </row>
    <row r="4676" spans="1:8" x14ac:dyDescent="0.25">
      <c r="A4676" s="793"/>
      <c r="E4676" s="176"/>
      <c r="F4676" s="176"/>
      <c r="G4676" s="177"/>
      <c r="H4676" s="177"/>
    </row>
    <row r="4677" spans="1:8" x14ac:dyDescent="0.25">
      <c r="A4677" s="793"/>
      <c r="E4677" s="176"/>
      <c r="F4677" s="176"/>
      <c r="G4677" s="177"/>
      <c r="H4677" s="177"/>
    </row>
    <row r="4678" spans="1:8" x14ac:dyDescent="0.25">
      <c r="A4678" s="793"/>
      <c r="E4678" s="176"/>
      <c r="F4678" s="176"/>
      <c r="G4678" s="177"/>
      <c r="H4678" s="177"/>
    </row>
    <row r="4679" spans="1:8" x14ac:dyDescent="0.25">
      <c r="A4679" s="793"/>
      <c r="E4679" s="176"/>
      <c r="F4679" s="176"/>
      <c r="G4679" s="177"/>
      <c r="H4679" s="177"/>
    </row>
    <row r="4680" spans="1:8" x14ac:dyDescent="0.25">
      <c r="A4680" s="793"/>
      <c r="E4680" s="176"/>
      <c r="F4680" s="176"/>
      <c r="G4680" s="177"/>
      <c r="H4680" s="177"/>
    </row>
    <row r="4681" spans="1:8" x14ac:dyDescent="0.25">
      <c r="A4681" s="793"/>
      <c r="E4681" s="176"/>
      <c r="F4681" s="176"/>
      <c r="G4681" s="177"/>
      <c r="H4681" s="177"/>
    </row>
    <row r="4682" spans="1:8" x14ac:dyDescent="0.25">
      <c r="A4682" s="793"/>
      <c r="E4682" s="176"/>
      <c r="F4682" s="176"/>
      <c r="G4682" s="177"/>
      <c r="H4682" s="177"/>
    </row>
    <row r="4683" spans="1:8" x14ac:dyDescent="0.25">
      <c r="A4683" s="793"/>
      <c r="E4683" s="176"/>
      <c r="F4683" s="176"/>
      <c r="G4683" s="177"/>
      <c r="H4683" s="177"/>
    </row>
    <row r="4684" spans="1:8" x14ac:dyDescent="0.25">
      <c r="A4684" s="793"/>
      <c r="E4684" s="176"/>
      <c r="F4684" s="176"/>
      <c r="G4684" s="177"/>
      <c r="H4684" s="177"/>
    </row>
    <row r="4685" spans="1:8" x14ac:dyDescent="0.25">
      <c r="A4685" s="793"/>
      <c r="E4685" s="176"/>
      <c r="F4685" s="176"/>
      <c r="G4685" s="177"/>
      <c r="H4685" s="177"/>
    </row>
    <row r="4686" spans="1:8" x14ac:dyDescent="0.25">
      <c r="A4686" s="793"/>
      <c r="E4686" s="176"/>
      <c r="F4686" s="176"/>
      <c r="G4686" s="177"/>
      <c r="H4686" s="177"/>
    </row>
    <row r="4687" spans="1:8" x14ac:dyDescent="0.25">
      <c r="A4687" s="793"/>
      <c r="E4687" s="176"/>
      <c r="F4687" s="176"/>
      <c r="G4687" s="177"/>
      <c r="H4687" s="177"/>
    </row>
    <row r="4688" spans="1:8" x14ac:dyDescent="0.25">
      <c r="A4688" s="793"/>
      <c r="E4688" s="176"/>
      <c r="F4688" s="176"/>
      <c r="G4688" s="177"/>
      <c r="H4688" s="177"/>
    </row>
    <row r="4689" spans="1:8" x14ac:dyDescent="0.25">
      <c r="A4689" s="793"/>
      <c r="E4689" s="176"/>
      <c r="F4689" s="176"/>
      <c r="G4689" s="177"/>
      <c r="H4689" s="177"/>
    </row>
    <row r="4690" spans="1:8" x14ac:dyDescent="0.25">
      <c r="A4690" s="793"/>
      <c r="E4690" s="176"/>
      <c r="F4690" s="176"/>
      <c r="G4690" s="177"/>
      <c r="H4690" s="177"/>
    </row>
    <row r="4691" spans="1:8" x14ac:dyDescent="0.25">
      <c r="A4691" s="793"/>
      <c r="E4691" s="176"/>
      <c r="F4691" s="176"/>
      <c r="G4691" s="177"/>
      <c r="H4691" s="177"/>
    </row>
    <row r="4692" spans="1:8" x14ac:dyDescent="0.25">
      <c r="A4692" s="793"/>
      <c r="E4692" s="176"/>
      <c r="F4692" s="176"/>
      <c r="G4692" s="177"/>
      <c r="H4692" s="177"/>
    </row>
    <row r="4693" spans="1:8" x14ac:dyDescent="0.25">
      <c r="A4693" s="793"/>
      <c r="E4693" s="176"/>
      <c r="F4693" s="176"/>
      <c r="G4693" s="177"/>
      <c r="H4693" s="177"/>
    </row>
    <row r="4694" spans="1:8" x14ac:dyDescent="0.25">
      <c r="A4694" s="793"/>
      <c r="E4694" s="176"/>
      <c r="F4694" s="176"/>
      <c r="G4694" s="177"/>
      <c r="H4694" s="177"/>
    </row>
    <row r="4695" spans="1:8" x14ac:dyDescent="0.25">
      <c r="A4695" s="793"/>
      <c r="E4695" s="176"/>
      <c r="F4695" s="176"/>
      <c r="G4695" s="177"/>
      <c r="H4695" s="177"/>
    </row>
    <row r="4696" spans="1:8" x14ac:dyDescent="0.25">
      <c r="A4696" s="793"/>
      <c r="E4696" s="176"/>
      <c r="F4696" s="176"/>
      <c r="G4696" s="177"/>
      <c r="H4696" s="177"/>
    </row>
    <row r="4697" spans="1:8" x14ac:dyDescent="0.25">
      <c r="A4697" s="793"/>
      <c r="E4697" s="176"/>
      <c r="F4697" s="176"/>
      <c r="G4697" s="177"/>
      <c r="H4697" s="177"/>
    </row>
    <row r="4698" spans="1:8" x14ac:dyDescent="0.25">
      <c r="A4698" s="793"/>
      <c r="E4698" s="176"/>
      <c r="F4698" s="176"/>
      <c r="G4698" s="177"/>
      <c r="H4698" s="177"/>
    </row>
    <row r="4699" spans="1:8" x14ac:dyDescent="0.25">
      <c r="A4699" s="793"/>
      <c r="E4699" s="176"/>
      <c r="F4699" s="176"/>
      <c r="G4699" s="177"/>
      <c r="H4699" s="177"/>
    </row>
    <row r="4700" spans="1:8" x14ac:dyDescent="0.25">
      <c r="A4700" s="793"/>
      <c r="E4700" s="176"/>
      <c r="F4700" s="176"/>
      <c r="G4700" s="177"/>
      <c r="H4700" s="177"/>
    </row>
    <row r="4701" spans="1:8" x14ac:dyDescent="0.25">
      <c r="A4701" s="793"/>
      <c r="E4701" s="176"/>
      <c r="F4701" s="176"/>
      <c r="G4701" s="177"/>
      <c r="H4701" s="177"/>
    </row>
    <row r="4702" spans="1:8" x14ac:dyDescent="0.25">
      <c r="A4702" s="793"/>
      <c r="E4702" s="176"/>
      <c r="F4702" s="176"/>
      <c r="G4702" s="177"/>
      <c r="H4702" s="177"/>
    </row>
    <row r="4703" spans="1:8" x14ac:dyDescent="0.25">
      <c r="A4703" s="793"/>
      <c r="E4703" s="176"/>
      <c r="F4703" s="176"/>
      <c r="G4703" s="177"/>
      <c r="H4703" s="177"/>
    </row>
    <row r="4704" spans="1:8" x14ac:dyDescent="0.25">
      <c r="A4704" s="793"/>
      <c r="E4704" s="176"/>
      <c r="F4704" s="176"/>
      <c r="G4704" s="177"/>
      <c r="H4704" s="177"/>
    </row>
    <row r="4705" spans="1:8" x14ac:dyDescent="0.25">
      <c r="A4705" s="793"/>
      <c r="E4705" s="176"/>
      <c r="F4705" s="176"/>
      <c r="G4705" s="177"/>
      <c r="H4705" s="177"/>
    </row>
    <row r="4706" spans="1:8" x14ac:dyDescent="0.25">
      <c r="A4706" s="793"/>
      <c r="E4706" s="176"/>
      <c r="F4706" s="176"/>
      <c r="G4706" s="177"/>
      <c r="H4706" s="177"/>
    </row>
    <row r="4707" spans="1:8" x14ac:dyDescent="0.25">
      <c r="A4707" s="793"/>
      <c r="E4707" s="176"/>
      <c r="F4707" s="176"/>
      <c r="G4707" s="177"/>
      <c r="H4707" s="177"/>
    </row>
    <row r="4708" spans="1:8" x14ac:dyDescent="0.25">
      <c r="A4708" s="793"/>
      <c r="E4708" s="176"/>
      <c r="F4708" s="176"/>
      <c r="G4708" s="177"/>
      <c r="H4708" s="177"/>
    </row>
    <row r="4709" spans="1:8" x14ac:dyDescent="0.25">
      <c r="A4709" s="793"/>
      <c r="E4709" s="176"/>
      <c r="F4709" s="176"/>
      <c r="G4709" s="177"/>
      <c r="H4709" s="177"/>
    </row>
    <row r="4710" spans="1:8" x14ac:dyDescent="0.25">
      <c r="A4710" s="793"/>
      <c r="E4710" s="176"/>
      <c r="F4710" s="176"/>
      <c r="G4710" s="177"/>
      <c r="H4710" s="177"/>
    </row>
    <row r="4711" spans="1:8" x14ac:dyDescent="0.25">
      <c r="A4711" s="793"/>
      <c r="E4711" s="176"/>
      <c r="F4711" s="176"/>
      <c r="G4711" s="177"/>
      <c r="H4711" s="177"/>
    </row>
    <row r="4712" spans="1:8" x14ac:dyDescent="0.25">
      <c r="A4712" s="793"/>
      <c r="E4712" s="176"/>
      <c r="F4712" s="176"/>
      <c r="G4712" s="177"/>
      <c r="H4712" s="177"/>
    </row>
    <row r="4713" spans="1:8" x14ac:dyDescent="0.25">
      <c r="A4713" s="793"/>
      <c r="E4713" s="176"/>
      <c r="F4713" s="176"/>
      <c r="G4713" s="177"/>
      <c r="H4713" s="177"/>
    </row>
    <row r="4714" spans="1:8" x14ac:dyDescent="0.25">
      <c r="A4714" s="793"/>
      <c r="E4714" s="176"/>
      <c r="F4714" s="176"/>
      <c r="G4714" s="177"/>
      <c r="H4714" s="177"/>
    </row>
    <row r="4715" spans="1:8" x14ac:dyDescent="0.25">
      <c r="A4715" s="793"/>
      <c r="E4715" s="176"/>
      <c r="F4715" s="176"/>
      <c r="G4715" s="177"/>
      <c r="H4715" s="177"/>
    </row>
    <row r="4716" spans="1:8" x14ac:dyDescent="0.25">
      <c r="A4716" s="793"/>
      <c r="E4716" s="176"/>
      <c r="F4716" s="176"/>
      <c r="G4716" s="177"/>
      <c r="H4716" s="177"/>
    </row>
    <row r="4717" spans="1:8" x14ac:dyDescent="0.25">
      <c r="A4717" s="793"/>
      <c r="E4717" s="176"/>
      <c r="F4717" s="176"/>
      <c r="G4717" s="177"/>
      <c r="H4717" s="177"/>
    </row>
    <row r="4718" spans="1:8" x14ac:dyDescent="0.25">
      <c r="A4718" s="793"/>
      <c r="E4718" s="176"/>
      <c r="F4718" s="176"/>
      <c r="G4718" s="177"/>
      <c r="H4718" s="177"/>
    </row>
    <row r="4719" spans="1:8" x14ac:dyDescent="0.25">
      <c r="A4719" s="793"/>
      <c r="E4719" s="176"/>
      <c r="F4719" s="176"/>
      <c r="G4719" s="177"/>
      <c r="H4719" s="177"/>
    </row>
    <row r="4720" spans="1:8" x14ac:dyDescent="0.25">
      <c r="A4720" s="793"/>
      <c r="E4720" s="176"/>
      <c r="F4720" s="176"/>
      <c r="G4720" s="177"/>
      <c r="H4720" s="177"/>
    </row>
    <row r="4721" spans="1:8" x14ac:dyDescent="0.25">
      <c r="A4721" s="793"/>
      <c r="E4721" s="176"/>
      <c r="F4721" s="176"/>
      <c r="G4721" s="177"/>
      <c r="H4721" s="177"/>
    </row>
    <row r="4722" spans="1:8" x14ac:dyDescent="0.25">
      <c r="A4722" s="793"/>
      <c r="E4722" s="176"/>
      <c r="F4722" s="176"/>
      <c r="G4722" s="177"/>
      <c r="H4722" s="177"/>
    </row>
    <row r="4723" spans="1:8" x14ac:dyDescent="0.25">
      <c r="A4723" s="793"/>
      <c r="E4723" s="176"/>
      <c r="F4723" s="176"/>
      <c r="G4723" s="177"/>
      <c r="H4723" s="177"/>
    </row>
    <row r="4724" spans="1:8" x14ac:dyDescent="0.25">
      <c r="A4724" s="793"/>
      <c r="E4724" s="176"/>
      <c r="F4724" s="176"/>
      <c r="G4724" s="177"/>
      <c r="H4724" s="177"/>
    </row>
    <row r="4725" spans="1:8" x14ac:dyDescent="0.25">
      <c r="A4725" s="793"/>
      <c r="E4725" s="176"/>
      <c r="F4725" s="176"/>
      <c r="G4725" s="177"/>
      <c r="H4725" s="177"/>
    </row>
    <row r="4726" spans="1:8" x14ac:dyDescent="0.25">
      <c r="A4726" s="793"/>
      <c r="E4726" s="176"/>
      <c r="F4726" s="176"/>
      <c r="G4726" s="177"/>
      <c r="H4726" s="177"/>
    </row>
    <row r="4727" spans="1:8" x14ac:dyDescent="0.25">
      <c r="A4727" s="793"/>
      <c r="E4727" s="176"/>
      <c r="F4727" s="176"/>
      <c r="G4727" s="177"/>
      <c r="H4727" s="177"/>
    </row>
    <row r="4728" spans="1:8" x14ac:dyDescent="0.25">
      <c r="A4728" s="793"/>
      <c r="E4728" s="176"/>
      <c r="F4728" s="176"/>
      <c r="G4728" s="177"/>
      <c r="H4728" s="177"/>
    </row>
    <row r="4729" spans="1:8" x14ac:dyDescent="0.25">
      <c r="A4729" s="793"/>
      <c r="E4729" s="176"/>
      <c r="F4729" s="176"/>
      <c r="G4729" s="177"/>
      <c r="H4729" s="177"/>
    </row>
    <row r="4730" spans="1:8" x14ac:dyDescent="0.25">
      <c r="A4730" s="793"/>
      <c r="E4730" s="176"/>
      <c r="F4730" s="176"/>
      <c r="G4730" s="177"/>
      <c r="H4730" s="177"/>
    </row>
    <row r="4731" spans="1:8" x14ac:dyDescent="0.25">
      <c r="A4731" s="793"/>
      <c r="E4731" s="176"/>
      <c r="F4731" s="176"/>
      <c r="G4731" s="177"/>
      <c r="H4731" s="177"/>
    </row>
    <row r="4732" spans="1:8" x14ac:dyDescent="0.25">
      <c r="A4732" s="793"/>
      <c r="E4732" s="176"/>
      <c r="F4732" s="176"/>
      <c r="G4732" s="177"/>
      <c r="H4732" s="177"/>
    </row>
    <row r="4733" spans="1:8" x14ac:dyDescent="0.25">
      <c r="A4733" s="793"/>
      <c r="E4733" s="176"/>
      <c r="F4733" s="176"/>
      <c r="G4733" s="177"/>
      <c r="H4733" s="177"/>
    </row>
    <row r="4734" spans="1:8" x14ac:dyDescent="0.25">
      <c r="A4734" s="793"/>
      <c r="E4734" s="176"/>
      <c r="F4734" s="176"/>
      <c r="G4734" s="177"/>
      <c r="H4734" s="177"/>
    </row>
    <row r="4735" spans="1:8" x14ac:dyDescent="0.25">
      <c r="A4735" s="793"/>
      <c r="E4735" s="176"/>
      <c r="F4735" s="176"/>
      <c r="G4735" s="177"/>
      <c r="H4735" s="177"/>
    </row>
    <row r="4736" spans="1:8" x14ac:dyDescent="0.25">
      <c r="A4736" s="793"/>
      <c r="E4736" s="176"/>
      <c r="F4736" s="176"/>
      <c r="G4736" s="177"/>
      <c r="H4736" s="177"/>
    </row>
    <row r="4737" spans="1:8" x14ac:dyDescent="0.25">
      <c r="A4737" s="793"/>
      <c r="E4737" s="176"/>
      <c r="F4737" s="176"/>
      <c r="G4737" s="177"/>
      <c r="H4737" s="177"/>
    </row>
    <row r="4738" spans="1:8" x14ac:dyDescent="0.25">
      <c r="A4738" s="793"/>
      <c r="E4738" s="176"/>
      <c r="F4738" s="176"/>
      <c r="G4738" s="177"/>
      <c r="H4738" s="177"/>
    </row>
    <row r="4739" spans="1:8" x14ac:dyDescent="0.25">
      <c r="A4739" s="793"/>
      <c r="E4739" s="176"/>
      <c r="F4739" s="176"/>
      <c r="G4739" s="177"/>
      <c r="H4739" s="177"/>
    </row>
    <row r="4740" spans="1:8" x14ac:dyDescent="0.25">
      <c r="A4740" s="793"/>
      <c r="E4740" s="176"/>
      <c r="F4740" s="176"/>
      <c r="G4740" s="177"/>
      <c r="H4740" s="177"/>
    </row>
    <row r="4741" spans="1:8" x14ac:dyDescent="0.25">
      <c r="A4741" s="793"/>
      <c r="E4741" s="176"/>
      <c r="F4741" s="176"/>
      <c r="G4741" s="177"/>
      <c r="H4741" s="177"/>
    </row>
    <row r="4742" spans="1:8" x14ac:dyDescent="0.25">
      <c r="A4742" s="793"/>
      <c r="E4742" s="176"/>
      <c r="F4742" s="176"/>
      <c r="G4742" s="177"/>
      <c r="H4742" s="177"/>
    </row>
    <row r="4743" spans="1:8" x14ac:dyDescent="0.25">
      <c r="A4743" s="793"/>
      <c r="E4743" s="176"/>
      <c r="F4743" s="176"/>
      <c r="G4743" s="177"/>
      <c r="H4743" s="177"/>
    </row>
    <row r="4744" spans="1:8" x14ac:dyDescent="0.25">
      <c r="A4744" s="793"/>
      <c r="E4744" s="176"/>
      <c r="F4744" s="176"/>
      <c r="G4744" s="177"/>
      <c r="H4744" s="177"/>
    </row>
    <row r="4745" spans="1:8" x14ac:dyDescent="0.25">
      <c r="A4745" s="793"/>
      <c r="E4745" s="176"/>
      <c r="F4745" s="176"/>
      <c r="G4745" s="177"/>
      <c r="H4745" s="177"/>
    </row>
    <row r="4746" spans="1:8" x14ac:dyDescent="0.25">
      <c r="A4746" s="793"/>
      <c r="E4746" s="176"/>
      <c r="F4746" s="176"/>
      <c r="G4746" s="177"/>
      <c r="H4746" s="177"/>
    </row>
    <row r="4747" spans="1:8" x14ac:dyDescent="0.25">
      <c r="A4747" s="793"/>
      <c r="E4747" s="176"/>
      <c r="F4747" s="176"/>
      <c r="G4747" s="177"/>
      <c r="H4747" s="177"/>
    </row>
    <row r="4748" spans="1:8" x14ac:dyDescent="0.25">
      <c r="A4748" s="793"/>
      <c r="E4748" s="176"/>
      <c r="F4748" s="176"/>
      <c r="G4748" s="177"/>
      <c r="H4748" s="177"/>
    </row>
    <row r="4749" spans="1:8" x14ac:dyDescent="0.25">
      <c r="A4749" s="793"/>
      <c r="E4749" s="176"/>
      <c r="F4749" s="176"/>
      <c r="G4749" s="177"/>
      <c r="H4749" s="177"/>
    </row>
    <row r="4750" spans="1:8" x14ac:dyDescent="0.25">
      <c r="A4750" s="793"/>
      <c r="E4750" s="176"/>
      <c r="F4750" s="176"/>
      <c r="G4750" s="177"/>
      <c r="H4750" s="177"/>
    </row>
    <row r="4751" spans="1:8" x14ac:dyDescent="0.25">
      <c r="A4751" s="793"/>
      <c r="E4751" s="176"/>
      <c r="F4751" s="176"/>
      <c r="G4751" s="177"/>
      <c r="H4751" s="177"/>
    </row>
    <row r="4752" spans="1:8" x14ac:dyDescent="0.25">
      <c r="A4752" s="793"/>
      <c r="E4752" s="176"/>
      <c r="F4752" s="176"/>
      <c r="G4752" s="177"/>
      <c r="H4752" s="177"/>
    </row>
    <row r="4753" spans="1:8" x14ac:dyDescent="0.25">
      <c r="A4753" s="793"/>
      <c r="E4753" s="176"/>
      <c r="F4753" s="176"/>
      <c r="G4753" s="177"/>
      <c r="H4753" s="177"/>
    </row>
    <row r="4754" spans="1:8" x14ac:dyDescent="0.25">
      <c r="A4754" s="793"/>
      <c r="E4754" s="176"/>
      <c r="F4754" s="176"/>
      <c r="G4754" s="177"/>
      <c r="H4754" s="177"/>
    </row>
    <row r="4755" spans="1:8" x14ac:dyDescent="0.25">
      <c r="A4755" s="793"/>
      <c r="E4755" s="176"/>
      <c r="F4755" s="176"/>
      <c r="G4755" s="177"/>
      <c r="H4755" s="177"/>
    </row>
    <row r="4756" spans="1:8" x14ac:dyDescent="0.25">
      <c r="A4756" s="793"/>
      <c r="E4756" s="176"/>
      <c r="F4756" s="176"/>
      <c r="G4756" s="177"/>
      <c r="H4756" s="177"/>
    </row>
    <row r="4757" spans="1:8" x14ac:dyDescent="0.25">
      <c r="A4757" s="793"/>
      <c r="E4757" s="176"/>
      <c r="F4757" s="176"/>
      <c r="G4757" s="177"/>
      <c r="H4757" s="177"/>
    </row>
    <row r="4758" spans="1:8" x14ac:dyDescent="0.25">
      <c r="A4758" s="793"/>
      <c r="E4758" s="176"/>
      <c r="F4758" s="176"/>
      <c r="G4758" s="177"/>
      <c r="H4758" s="177"/>
    </row>
    <row r="4759" spans="1:8" x14ac:dyDescent="0.25">
      <c r="A4759" s="793"/>
      <c r="E4759" s="176"/>
      <c r="F4759" s="176"/>
      <c r="G4759" s="177"/>
      <c r="H4759" s="177"/>
    </row>
    <row r="4760" spans="1:8" x14ac:dyDescent="0.25">
      <c r="A4760" s="793"/>
      <c r="E4760" s="176"/>
      <c r="F4760" s="176"/>
      <c r="G4760" s="177"/>
      <c r="H4760" s="177"/>
    </row>
    <row r="4761" spans="1:8" x14ac:dyDescent="0.25">
      <c r="A4761" s="793"/>
      <c r="E4761" s="176"/>
      <c r="F4761" s="176"/>
      <c r="G4761" s="177"/>
      <c r="H4761" s="177"/>
    </row>
    <row r="4762" spans="1:8" x14ac:dyDescent="0.25">
      <c r="A4762" s="793"/>
      <c r="E4762" s="176"/>
      <c r="F4762" s="176"/>
      <c r="G4762" s="177"/>
      <c r="H4762" s="177"/>
    </row>
    <row r="4763" spans="1:8" x14ac:dyDescent="0.25">
      <c r="A4763" s="793"/>
      <c r="E4763" s="176"/>
      <c r="F4763" s="176"/>
      <c r="G4763" s="177"/>
      <c r="H4763" s="177"/>
    </row>
    <row r="4764" spans="1:8" x14ac:dyDescent="0.25">
      <c r="A4764" s="793"/>
      <c r="E4764" s="176"/>
      <c r="F4764" s="176"/>
      <c r="G4764" s="177"/>
      <c r="H4764" s="177"/>
    </row>
    <row r="4765" spans="1:8" x14ac:dyDescent="0.25">
      <c r="A4765" s="793"/>
      <c r="E4765" s="176"/>
      <c r="F4765" s="176"/>
      <c r="G4765" s="177"/>
      <c r="H4765" s="177"/>
    </row>
    <row r="4766" spans="1:8" x14ac:dyDescent="0.25">
      <c r="A4766" s="793"/>
      <c r="E4766" s="176"/>
      <c r="F4766" s="176"/>
      <c r="G4766" s="177"/>
      <c r="H4766" s="177"/>
    </row>
    <row r="4767" spans="1:8" x14ac:dyDescent="0.25">
      <c r="A4767" s="793"/>
      <c r="E4767" s="176"/>
      <c r="F4767" s="176"/>
      <c r="G4767" s="177"/>
      <c r="H4767" s="177"/>
    </row>
    <row r="4768" spans="1:8" x14ac:dyDescent="0.25">
      <c r="A4768" s="793"/>
      <c r="E4768" s="176"/>
      <c r="F4768" s="176"/>
      <c r="G4768" s="177"/>
      <c r="H4768" s="177"/>
    </row>
    <row r="4769" spans="1:8" x14ac:dyDescent="0.25">
      <c r="A4769" s="793"/>
      <c r="E4769" s="176"/>
      <c r="F4769" s="176"/>
      <c r="G4769" s="177"/>
      <c r="H4769" s="177"/>
    </row>
    <row r="4770" spans="1:8" x14ac:dyDescent="0.25">
      <c r="A4770" s="793"/>
      <c r="E4770" s="176"/>
      <c r="F4770" s="176"/>
      <c r="G4770" s="177"/>
      <c r="H4770" s="177"/>
    </row>
    <row r="4771" spans="1:8" x14ac:dyDescent="0.25">
      <c r="A4771" s="793"/>
      <c r="E4771" s="176"/>
      <c r="F4771" s="176"/>
      <c r="G4771" s="177"/>
      <c r="H4771" s="177"/>
    </row>
    <row r="4772" spans="1:8" x14ac:dyDescent="0.25">
      <c r="A4772" s="793"/>
      <c r="E4772" s="176"/>
      <c r="F4772" s="176"/>
      <c r="G4772" s="177"/>
      <c r="H4772" s="177"/>
    </row>
    <row r="4773" spans="1:8" x14ac:dyDescent="0.25">
      <c r="A4773" s="793"/>
      <c r="E4773" s="176"/>
      <c r="F4773" s="176"/>
      <c r="G4773" s="177"/>
      <c r="H4773" s="177"/>
    </row>
    <row r="4774" spans="1:8" x14ac:dyDescent="0.25">
      <c r="A4774" s="793"/>
      <c r="E4774" s="176"/>
      <c r="F4774" s="176"/>
      <c r="G4774" s="177"/>
      <c r="H4774" s="177"/>
    </row>
    <row r="4775" spans="1:8" x14ac:dyDescent="0.25">
      <c r="A4775" s="793"/>
      <c r="E4775" s="176"/>
      <c r="F4775" s="176"/>
      <c r="G4775" s="177"/>
      <c r="H4775" s="177"/>
    </row>
    <row r="4776" spans="1:8" x14ac:dyDescent="0.25">
      <c r="A4776" s="793"/>
      <c r="E4776" s="176"/>
      <c r="F4776" s="176"/>
      <c r="G4776" s="177"/>
      <c r="H4776" s="177"/>
    </row>
    <row r="4777" spans="1:8" x14ac:dyDescent="0.25">
      <c r="A4777" s="793"/>
      <c r="E4777" s="176"/>
      <c r="F4777" s="176"/>
      <c r="G4777" s="177"/>
      <c r="H4777" s="177"/>
    </row>
    <row r="4778" spans="1:8" x14ac:dyDescent="0.25">
      <c r="A4778" s="793"/>
      <c r="E4778" s="176"/>
      <c r="F4778" s="176"/>
      <c r="G4778" s="177"/>
      <c r="H4778" s="177"/>
    </row>
    <row r="4779" spans="1:8" x14ac:dyDescent="0.25">
      <c r="A4779" s="793"/>
      <c r="E4779" s="176"/>
      <c r="F4779" s="176"/>
      <c r="G4779" s="177"/>
      <c r="H4779" s="177"/>
    </row>
    <row r="4780" spans="1:8" x14ac:dyDescent="0.25">
      <c r="A4780" s="793"/>
      <c r="E4780" s="176"/>
      <c r="F4780" s="176"/>
      <c r="G4780" s="177"/>
      <c r="H4780" s="177"/>
    </row>
    <row r="4781" spans="1:8" x14ac:dyDescent="0.25">
      <c r="A4781" s="793"/>
      <c r="E4781" s="176"/>
      <c r="F4781" s="176"/>
      <c r="G4781" s="177"/>
      <c r="H4781" s="177"/>
    </row>
    <row r="4782" spans="1:8" x14ac:dyDescent="0.25">
      <c r="A4782" s="793"/>
      <c r="E4782" s="176"/>
      <c r="F4782" s="176"/>
      <c r="G4782" s="177"/>
      <c r="H4782" s="177"/>
    </row>
    <row r="4783" spans="1:8" x14ac:dyDescent="0.25">
      <c r="A4783" s="793"/>
      <c r="E4783" s="176"/>
      <c r="F4783" s="176"/>
      <c r="G4783" s="177"/>
      <c r="H4783" s="177"/>
    </row>
    <row r="4784" spans="1:8" x14ac:dyDescent="0.25">
      <c r="A4784" s="793"/>
      <c r="E4784" s="176"/>
      <c r="F4784" s="176"/>
      <c r="G4784" s="177"/>
      <c r="H4784" s="177"/>
    </row>
    <row r="4785" spans="1:8" x14ac:dyDescent="0.25">
      <c r="A4785" s="793"/>
      <c r="E4785" s="176"/>
      <c r="F4785" s="176"/>
      <c r="G4785" s="177"/>
      <c r="H4785" s="177"/>
    </row>
    <row r="4786" spans="1:8" x14ac:dyDescent="0.25">
      <c r="A4786" s="793"/>
      <c r="E4786" s="176"/>
      <c r="F4786" s="176"/>
      <c r="G4786" s="177"/>
      <c r="H4786" s="177"/>
    </row>
    <row r="4787" spans="1:8" x14ac:dyDescent="0.25">
      <c r="A4787" s="793"/>
      <c r="E4787" s="176"/>
      <c r="F4787" s="176"/>
      <c r="G4787" s="177"/>
      <c r="H4787" s="177"/>
    </row>
    <row r="4788" spans="1:8" x14ac:dyDescent="0.25">
      <c r="A4788" s="793"/>
      <c r="E4788" s="176"/>
      <c r="F4788" s="176"/>
      <c r="G4788" s="177"/>
      <c r="H4788" s="177"/>
    </row>
    <row r="4789" spans="1:8" x14ac:dyDescent="0.25">
      <c r="A4789" s="793"/>
      <c r="E4789" s="176"/>
      <c r="F4789" s="176"/>
      <c r="G4789" s="177"/>
      <c r="H4789" s="177"/>
    </row>
    <row r="4790" spans="1:8" x14ac:dyDescent="0.25">
      <c r="A4790" s="793"/>
      <c r="E4790" s="176"/>
      <c r="F4790" s="176"/>
      <c r="G4790" s="177"/>
      <c r="H4790" s="177"/>
    </row>
    <row r="4791" spans="1:8" x14ac:dyDescent="0.25">
      <c r="A4791" s="793"/>
      <c r="E4791" s="176"/>
      <c r="F4791" s="176"/>
      <c r="G4791" s="177"/>
      <c r="H4791" s="177"/>
    </row>
    <row r="4792" spans="1:8" x14ac:dyDescent="0.25">
      <c r="A4792" s="793"/>
      <c r="E4792" s="176"/>
      <c r="F4792" s="176"/>
      <c r="G4792" s="177"/>
      <c r="H4792" s="177"/>
    </row>
    <row r="4793" spans="1:8" x14ac:dyDescent="0.25">
      <c r="A4793" s="793"/>
      <c r="E4793" s="176"/>
      <c r="F4793" s="176"/>
      <c r="G4793" s="177"/>
      <c r="H4793" s="177"/>
    </row>
    <row r="4794" spans="1:8" x14ac:dyDescent="0.25">
      <c r="A4794" s="793"/>
      <c r="E4794" s="176"/>
      <c r="F4794" s="176"/>
      <c r="G4794" s="177"/>
      <c r="H4794" s="177"/>
    </row>
    <row r="4795" spans="1:8" x14ac:dyDescent="0.25">
      <c r="A4795" s="793"/>
      <c r="E4795" s="176"/>
      <c r="F4795" s="176"/>
      <c r="G4795" s="177"/>
      <c r="H4795" s="177"/>
    </row>
    <row r="4796" spans="1:8" x14ac:dyDescent="0.25">
      <c r="A4796" s="793"/>
      <c r="E4796" s="176"/>
      <c r="F4796" s="176"/>
      <c r="G4796" s="177"/>
      <c r="H4796" s="177"/>
    </row>
    <row r="4797" spans="1:8" x14ac:dyDescent="0.25">
      <c r="A4797" s="793"/>
      <c r="E4797" s="176"/>
      <c r="F4797" s="176"/>
      <c r="G4797" s="177"/>
      <c r="H4797" s="177"/>
    </row>
    <row r="4798" spans="1:8" x14ac:dyDescent="0.25">
      <c r="A4798" s="793"/>
      <c r="E4798" s="176"/>
      <c r="F4798" s="176"/>
      <c r="G4798" s="177"/>
      <c r="H4798" s="177"/>
    </row>
    <row r="4799" spans="1:8" x14ac:dyDescent="0.25">
      <c r="A4799" s="793"/>
      <c r="E4799" s="176"/>
      <c r="F4799" s="176"/>
      <c r="G4799" s="177"/>
      <c r="H4799" s="177"/>
    </row>
    <row r="4800" spans="1:8" x14ac:dyDescent="0.25">
      <c r="A4800" s="793"/>
      <c r="E4800" s="176"/>
      <c r="F4800" s="176"/>
      <c r="G4800" s="177"/>
      <c r="H4800" s="177"/>
    </row>
    <row r="4801" spans="1:8" x14ac:dyDescent="0.25">
      <c r="A4801" s="793"/>
      <c r="E4801" s="176"/>
      <c r="F4801" s="176"/>
      <c r="G4801" s="177"/>
      <c r="H4801" s="177"/>
    </row>
    <row r="4802" spans="1:8" x14ac:dyDescent="0.25">
      <c r="A4802" s="793"/>
      <c r="E4802" s="176"/>
      <c r="F4802" s="176"/>
      <c r="G4802" s="177"/>
      <c r="H4802" s="177"/>
    </row>
    <row r="4803" spans="1:8" x14ac:dyDescent="0.25">
      <c r="A4803" s="793"/>
      <c r="E4803" s="176"/>
      <c r="F4803" s="176"/>
      <c r="G4803" s="177"/>
      <c r="H4803" s="177"/>
    </row>
    <row r="4804" spans="1:8" x14ac:dyDescent="0.25">
      <c r="A4804" s="793"/>
      <c r="E4804" s="176"/>
      <c r="F4804" s="176"/>
      <c r="G4804" s="177"/>
      <c r="H4804" s="177"/>
    </row>
    <row r="4805" spans="1:8" x14ac:dyDescent="0.25">
      <c r="A4805" s="793"/>
      <c r="E4805" s="176"/>
      <c r="F4805" s="176"/>
      <c r="G4805" s="177"/>
      <c r="H4805" s="177"/>
    </row>
    <row r="4806" spans="1:8" x14ac:dyDescent="0.25">
      <c r="A4806" s="793"/>
      <c r="E4806" s="176"/>
      <c r="F4806" s="176"/>
      <c r="G4806" s="177"/>
      <c r="H4806" s="177"/>
    </row>
    <row r="4807" spans="1:8" x14ac:dyDescent="0.25">
      <c r="A4807" s="793"/>
      <c r="E4807" s="176"/>
      <c r="F4807" s="176"/>
      <c r="G4807" s="177"/>
      <c r="H4807" s="177"/>
    </row>
    <row r="4808" spans="1:8" x14ac:dyDescent="0.25">
      <c r="A4808" s="793"/>
      <c r="E4808" s="176"/>
      <c r="F4808" s="176"/>
      <c r="G4808" s="177"/>
      <c r="H4808" s="177"/>
    </row>
    <row r="4809" spans="1:8" x14ac:dyDescent="0.25">
      <c r="A4809" s="793"/>
      <c r="E4809" s="176"/>
      <c r="F4809" s="176"/>
      <c r="G4809" s="177"/>
      <c r="H4809" s="177"/>
    </row>
    <row r="4810" spans="1:8" x14ac:dyDescent="0.25">
      <c r="A4810" s="793"/>
      <c r="E4810" s="176"/>
      <c r="F4810" s="176"/>
      <c r="G4810" s="177"/>
      <c r="H4810" s="177"/>
    </row>
    <row r="4811" spans="1:8" x14ac:dyDescent="0.25">
      <c r="A4811" s="793"/>
      <c r="E4811" s="176"/>
      <c r="F4811" s="176"/>
      <c r="G4811" s="177"/>
      <c r="H4811" s="177"/>
    </row>
    <row r="4812" spans="1:8" x14ac:dyDescent="0.25">
      <c r="A4812" s="793"/>
      <c r="E4812" s="176"/>
      <c r="F4812" s="176"/>
      <c r="G4812" s="177"/>
      <c r="H4812" s="177"/>
    </row>
    <row r="4813" spans="1:8" x14ac:dyDescent="0.25">
      <c r="A4813" s="793"/>
      <c r="E4813" s="176"/>
      <c r="F4813" s="176"/>
      <c r="G4813" s="177"/>
      <c r="H4813" s="177"/>
    </row>
    <row r="4814" spans="1:8" x14ac:dyDescent="0.25">
      <c r="A4814" s="793"/>
      <c r="E4814" s="176"/>
      <c r="F4814" s="176"/>
      <c r="G4814" s="177"/>
      <c r="H4814" s="177"/>
    </row>
    <row r="4815" spans="1:8" x14ac:dyDescent="0.25">
      <c r="A4815" s="793"/>
      <c r="E4815" s="176"/>
      <c r="F4815" s="176"/>
      <c r="G4815" s="177"/>
      <c r="H4815" s="177"/>
    </row>
    <row r="4816" spans="1:8" x14ac:dyDescent="0.25">
      <c r="A4816" s="793"/>
      <c r="E4816" s="176"/>
      <c r="F4816" s="176"/>
      <c r="G4816" s="177"/>
      <c r="H4816" s="177"/>
    </row>
    <row r="4817" spans="1:8" x14ac:dyDescent="0.25">
      <c r="A4817" s="793"/>
      <c r="E4817" s="176"/>
      <c r="F4817" s="176"/>
      <c r="G4817" s="177"/>
      <c r="H4817" s="177"/>
    </row>
    <row r="4818" spans="1:8" x14ac:dyDescent="0.25">
      <c r="A4818" s="793"/>
      <c r="E4818" s="176"/>
      <c r="F4818" s="176"/>
      <c r="G4818" s="177"/>
      <c r="H4818" s="177"/>
    </row>
    <row r="4819" spans="1:8" x14ac:dyDescent="0.25">
      <c r="A4819" s="793"/>
      <c r="E4819" s="176"/>
      <c r="F4819" s="176"/>
      <c r="G4819" s="177"/>
      <c r="H4819" s="177"/>
    </row>
    <row r="4820" spans="1:8" x14ac:dyDescent="0.25">
      <c r="A4820" s="793"/>
      <c r="E4820" s="176"/>
      <c r="F4820" s="176"/>
      <c r="G4820" s="177"/>
      <c r="H4820" s="177"/>
    </row>
    <row r="4821" spans="1:8" x14ac:dyDescent="0.25">
      <c r="A4821" s="793"/>
      <c r="E4821" s="176"/>
      <c r="F4821" s="176"/>
      <c r="G4821" s="177"/>
      <c r="H4821" s="177"/>
    </row>
    <row r="4822" spans="1:8" x14ac:dyDescent="0.25">
      <c r="A4822" s="793"/>
      <c r="E4822" s="176"/>
      <c r="F4822" s="176"/>
      <c r="G4822" s="177"/>
      <c r="H4822" s="177"/>
    </row>
    <row r="4823" spans="1:8" x14ac:dyDescent="0.25">
      <c r="A4823" s="793"/>
      <c r="E4823" s="176"/>
      <c r="F4823" s="176"/>
      <c r="G4823" s="177"/>
      <c r="H4823" s="177"/>
    </row>
    <row r="4824" spans="1:8" x14ac:dyDescent="0.25">
      <c r="A4824" s="793"/>
      <c r="E4824" s="176"/>
      <c r="F4824" s="176"/>
      <c r="G4824" s="177"/>
      <c r="H4824" s="177"/>
    </row>
    <row r="4825" spans="1:8" x14ac:dyDescent="0.25">
      <c r="A4825" s="793"/>
      <c r="E4825" s="176"/>
      <c r="F4825" s="176"/>
      <c r="G4825" s="177"/>
      <c r="H4825" s="177"/>
    </row>
    <row r="4826" spans="1:8" x14ac:dyDescent="0.25">
      <c r="A4826" s="793"/>
      <c r="E4826" s="176"/>
      <c r="F4826" s="176"/>
      <c r="G4826" s="177"/>
      <c r="H4826" s="177"/>
    </row>
    <row r="4827" spans="1:8" x14ac:dyDescent="0.25">
      <c r="A4827" s="793"/>
      <c r="E4827" s="176"/>
      <c r="F4827" s="176"/>
      <c r="G4827" s="177"/>
      <c r="H4827" s="177"/>
    </row>
    <row r="4828" spans="1:8" x14ac:dyDescent="0.25">
      <c r="A4828" s="793"/>
      <c r="E4828" s="176"/>
      <c r="F4828" s="176"/>
      <c r="G4828" s="177"/>
      <c r="H4828" s="177"/>
    </row>
    <row r="4829" spans="1:8" x14ac:dyDescent="0.25">
      <c r="A4829" s="793"/>
      <c r="E4829" s="176"/>
      <c r="F4829" s="176"/>
      <c r="G4829" s="177"/>
      <c r="H4829" s="177"/>
    </row>
    <row r="4830" spans="1:8" x14ac:dyDescent="0.25">
      <c r="A4830" s="793"/>
      <c r="E4830" s="176"/>
      <c r="F4830" s="176"/>
      <c r="G4830" s="177"/>
      <c r="H4830" s="177"/>
    </row>
    <row r="4831" spans="1:8" x14ac:dyDescent="0.25">
      <c r="A4831" s="793"/>
      <c r="E4831" s="176"/>
      <c r="F4831" s="176"/>
      <c r="G4831" s="177"/>
      <c r="H4831" s="177"/>
    </row>
    <row r="4832" spans="1:8" x14ac:dyDescent="0.25">
      <c r="A4832" s="793"/>
      <c r="E4832" s="176"/>
      <c r="F4832" s="176"/>
      <c r="G4832" s="177"/>
      <c r="H4832" s="177"/>
    </row>
    <row r="4833" spans="1:8" x14ac:dyDescent="0.25">
      <c r="A4833" s="793"/>
      <c r="E4833" s="176"/>
      <c r="F4833" s="176"/>
      <c r="G4833" s="177"/>
      <c r="H4833" s="177"/>
    </row>
    <row r="4834" spans="1:8" x14ac:dyDescent="0.25">
      <c r="A4834" s="793"/>
      <c r="E4834" s="176"/>
      <c r="F4834" s="176"/>
      <c r="G4834" s="177"/>
      <c r="H4834" s="177"/>
    </row>
    <row r="4835" spans="1:8" x14ac:dyDescent="0.25">
      <c r="A4835" s="793"/>
      <c r="E4835" s="176"/>
      <c r="F4835" s="176"/>
      <c r="G4835" s="177"/>
      <c r="H4835" s="177"/>
    </row>
    <row r="4836" spans="1:8" x14ac:dyDescent="0.25">
      <c r="A4836" s="793"/>
      <c r="E4836" s="176"/>
      <c r="F4836" s="176"/>
      <c r="G4836" s="177"/>
      <c r="H4836" s="177"/>
    </row>
    <row r="4837" spans="1:8" x14ac:dyDescent="0.25">
      <c r="A4837" s="793"/>
      <c r="E4837" s="176"/>
      <c r="F4837" s="176"/>
      <c r="G4837" s="177"/>
      <c r="H4837" s="177"/>
    </row>
    <row r="4838" spans="1:8" x14ac:dyDescent="0.25">
      <c r="A4838" s="793"/>
      <c r="E4838" s="176"/>
      <c r="F4838" s="176"/>
      <c r="G4838" s="177"/>
      <c r="H4838" s="177"/>
    </row>
    <row r="4839" spans="1:8" x14ac:dyDescent="0.25">
      <c r="A4839" s="793"/>
      <c r="E4839" s="176"/>
      <c r="F4839" s="176"/>
      <c r="G4839" s="177"/>
      <c r="H4839" s="177"/>
    </row>
    <row r="4840" spans="1:8" x14ac:dyDescent="0.25">
      <c r="A4840" s="793"/>
      <c r="E4840" s="176"/>
      <c r="F4840" s="176"/>
      <c r="G4840" s="177"/>
      <c r="H4840" s="177"/>
    </row>
    <row r="4841" spans="1:8" x14ac:dyDescent="0.25">
      <c r="A4841" s="793"/>
      <c r="E4841" s="176"/>
      <c r="F4841" s="176"/>
      <c r="G4841" s="177"/>
      <c r="H4841" s="177"/>
    </row>
    <row r="4842" spans="1:8" x14ac:dyDescent="0.25">
      <c r="A4842" s="793"/>
      <c r="E4842" s="176"/>
      <c r="F4842" s="176"/>
      <c r="G4842" s="177"/>
      <c r="H4842" s="177"/>
    </row>
    <row r="4843" spans="1:8" x14ac:dyDescent="0.25">
      <c r="A4843" s="793"/>
      <c r="E4843" s="176"/>
      <c r="F4843" s="176"/>
      <c r="G4843" s="177"/>
      <c r="H4843" s="177"/>
    </row>
    <row r="4844" spans="1:8" x14ac:dyDescent="0.25">
      <c r="A4844" s="793"/>
      <c r="E4844" s="176"/>
      <c r="F4844" s="176"/>
      <c r="G4844" s="177"/>
      <c r="H4844" s="177"/>
    </row>
    <row r="4845" spans="1:8" x14ac:dyDescent="0.25">
      <c r="A4845" s="793"/>
      <c r="E4845" s="176"/>
      <c r="F4845" s="176"/>
      <c r="G4845" s="177"/>
      <c r="H4845" s="177"/>
    </row>
    <row r="4846" spans="1:8" x14ac:dyDescent="0.25">
      <c r="A4846" s="793"/>
      <c r="E4846" s="176"/>
      <c r="F4846" s="176"/>
      <c r="G4846" s="177"/>
      <c r="H4846" s="177"/>
    </row>
    <row r="4847" spans="1:8" x14ac:dyDescent="0.25">
      <c r="A4847" s="793"/>
      <c r="E4847" s="176"/>
      <c r="F4847" s="176"/>
      <c r="G4847" s="177"/>
      <c r="H4847" s="177"/>
    </row>
    <row r="4848" spans="1:8" x14ac:dyDescent="0.25">
      <c r="A4848" s="793"/>
      <c r="E4848" s="176"/>
      <c r="F4848" s="176"/>
      <c r="G4848" s="177"/>
      <c r="H4848" s="177"/>
    </row>
    <row r="4849" spans="1:8" x14ac:dyDescent="0.25">
      <c r="A4849" s="793"/>
      <c r="E4849" s="176"/>
      <c r="F4849" s="176"/>
      <c r="G4849" s="177"/>
      <c r="H4849" s="177"/>
    </row>
    <row r="4850" spans="1:8" x14ac:dyDescent="0.25">
      <c r="A4850" s="793"/>
      <c r="E4850" s="176"/>
      <c r="F4850" s="176"/>
      <c r="G4850" s="177"/>
      <c r="H4850" s="177"/>
    </row>
    <row r="4851" spans="1:8" x14ac:dyDescent="0.25">
      <c r="A4851" s="793"/>
      <c r="E4851" s="176"/>
      <c r="F4851" s="176"/>
      <c r="G4851" s="177"/>
      <c r="H4851" s="177"/>
    </row>
    <row r="4852" spans="1:8" x14ac:dyDescent="0.25">
      <c r="A4852" s="793"/>
      <c r="E4852" s="176"/>
      <c r="F4852" s="176"/>
      <c r="G4852" s="177"/>
      <c r="H4852" s="177"/>
    </row>
    <row r="4853" spans="1:8" x14ac:dyDescent="0.25">
      <c r="A4853" s="793"/>
      <c r="E4853" s="176"/>
      <c r="F4853" s="176"/>
      <c r="G4853" s="177"/>
      <c r="H4853" s="177"/>
    </row>
    <row r="4854" spans="1:8" x14ac:dyDescent="0.25">
      <c r="A4854" s="793"/>
      <c r="E4854" s="176"/>
      <c r="F4854" s="176"/>
      <c r="G4854" s="177"/>
      <c r="H4854" s="177"/>
    </row>
    <row r="4855" spans="1:8" x14ac:dyDescent="0.25">
      <c r="A4855" s="793"/>
      <c r="E4855" s="176"/>
      <c r="F4855" s="176"/>
      <c r="G4855" s="177"/>
      <c r="H4855" s="177"/>
    </row>
    <row r="4856" spans="1:8" x14ac:dyDescent="0.25">
      <c r="A4856" s="793"/>
      <c r="E4856" s="176"/>
      <c r="F4856" s="176"/>
      <c r="G4856" s="177"/>
      <c r="H4856" s="177"/>
    </row>
    <row r="4857" spans="1:8" x14ac:dyDescent="0.25">
      <c r="A4857" s="793"/>
      <c r="E4857" s="176"/>
      <c r="F4857" s="176"/>
      <c r="G4857" s="177"/>
      <c r="H4857" s="177"/>
    </row>
    <row r="4858" spans="1:8" x14ac:dyDescent="0.25">
      <c r="A4858" s="793"/>
      <c r="E4858" s="176"/>
      <c r="F4858" s="176"/>
      <c r="G4858" s="177"/>
      <c r="H4858" s="177"/>
    </row>
    <row r="4859" spans="1:8" x14ac:dyDescent="0.25">
      <c r="A4859" s="793"/>
      <c r="E4859" s="176"/>
      <c r="F4859" s="176"/>
      <c r="G4859" s="177"/>
      <c r="H4859" s="177"/>
    </row>
    <row r="4860" spans="1:8" x14ac:dyDescent="0.25">
      <c r="A4860" s="793"/>
      <c r="E4860" s="176"/>
      <c r="F4860" s="176"/>
      <c r="G4860" s="177"/>
      <c r="H4860" s="177"/>
    </row>
    <row r="4861" spans="1:8" x14ac:dyDescent="0.25">
      <c r="A4861" s="793"/>
      <c r="E4861" s="176"/>
      <c r="F4861" s="176"/>
      <c r="G4861" s="177"/>
      <c r="H4861" s="177"/>
    </row>
    <row r="4862" spans="1:8" x14ac:dyDescent="0.25">
      <c r="A4862" s="793"/>
      <c r="E4862" s="176"/>
      <c r="F4862" s="176"/>
      <c r="G4862" s="177"/>
      <c r="H4862" s="177"/>
    </row>
    <row r="4863" spans="1:8" x14ac:dyDescent="0.25">
      <c r="A4863" s="793"/>
      <c r="E4863" s="176"/>
      <c r="F4863" s="176"/>
      <c r="G4863" s="177"/>
      <c r="H4863" s="177"/>
    </row>
    <row r="4864" spans="1:8" x14ac:dyDescent="0.25">
      <c r="A4864" s="793"/>
      <c r="E4864" s="176"/>
      <c r="F4864" s="176"/>
      <c r="G4864" s="177"/>
      <c r="H4864" s="177"/>
    </row>
    <row r="4865" spans="1:8" x14ac:dyDescent="0.25">
      <c r="A4865" s="793"/>
      <c r="E4865" s="176"/>
      <c r="F4865" s="176"/>
      <c r="G4865" s="177"/>
      <c r="H4865" s="177"/>
    </row>
    <row r="4866" spans="1:8" x14ac:dyDescent="0.25">
      <c r="A4866" s="793"/>
      <c r="E4866" s="176"/>
      <c r="F4866" s="176"/>
      <c r="G4866" s="177"/>
      <c r="H4866" s="177"/>
    </row>
    <row r="4867" spans="1:8" x14ac:dyDescent="0.25">
      <c r="A4867" s="793"/>
      <c r="E4867" s="176"/>
      <c r="F4867" s="176"/>
      <c r="G4867" s="177"/>
      <c r="H4867" s="177"/>
    </row>
    <row r="4868" spans="1:8" x14ac:dyDescent="0.25">
      <c r="A4868" s="793"/>
      <c r="E4868" s="176"/>
      <c r="F4868" s="176"/>
      <c r="G4868" s="177"/>
      <c r="H4868" s="177"/>
    </row>
    <row r="4869" spans="1:8" x14ac:dyDescent="0.25">
      <c r="A4869" s="793"/>
      <c r="E4869" s="176"/>
      <c r="F4869" s="176"/>
      <c r="G4869" s="177"/>
      <c r="H4869" s="177"/>
    </row>
    <row r="4870" spans="1:8" x14ac:dyDescent="0.25">
      <c r="A4870" s="793"/>
      <c r="E4870" s="176"/>
      <c r="F4870" s="176"/>
      <c r="G4870" s="177"/>
      <c r="H4870" s="177"/>
    </row>
    <row r="4871" spans="1:8" x14ac:dyDescent="0.25">
      <c r="A4871" s="793"/>
      <c r="E4871" s="176"/>
      <c r="F4871" s="176"/>
      <c r="G4871" s="177"/>
      <c r="H4871" s="177"/>
    </row>
    <row r="4872" spans="1:8" x14ac:dyDescent="0.25">
      <c r="A4872" s="793"/>
      <c r="E4872" s="176"/>
      <c r="F4872" s="176"/>
      <c r="G4872" s="177"/>
      <c r="H4872" s="177"/>
    </row>
    <row r="4873" spans="1:8" x14ac:dyDescent="0.25">
      <c r="A4873" s="793"/>
      <c r="E4873" s="176"/>
      <c r="F4873" s="176"/>
      <c r="G4873" s="177"/>
      <c r="H4873" s="177"/>
    </row>
    <row r="4874" spans="1:8" x14ac:dyDescent="0.25">
      <c r="A4874" s="793"/>
      <c r="E4874" s="176"/>
      <c r="F4874" s="176"/>
      <c r="G4874" s="177"/>
      <c r="H4874" s="177"/>
    </row>
    <row r="4875" spans="1:8" x14ac:dyDescent="0.25">
      <c r="A4875" s="793"/>
      <c r="E4875" s="176"/>
      <c r="F4875" s="176"/>
      <c r="G4875" s="177"/>
      <c r="H4875" s="177"/>
    </row>
    <row r="4876" spans="1:8" x14ac:dyDescent="0.25">
      <c r="A4876" s="793"/>
      <c r="E4876" s="176"/>
      <c r="F4876" s="176"/>
      <c r="G4876" s="177"/>
      <c r="H4876" s="177"/>
    </row>
    <row r="4877" spans="1:8" x14ac:dyDescent="0.25">
      <c r="A4877" s="793"/>
      <c r="E4877" s="176"/>
      <c r="F4877" s="176"/>
      <c r="G4877" s="177"/>
      <c r="H4877" s="177"/>
    </row>
    <row r="4878" spans="1:8" x14ac:dyDescent="0.25">
      <c r="A4878" s="793"/>
      <c r="E4878" s="176"/>
      <c r="F4878" s="176"/>
      <c r="G4878" s="177"/>
      <c r="H4878" s="177"/>
    </row>
    <row r="4879" spans="1:8" x14ac:dyDescent="0.25">
      <c r="A4879" s="793"/>
      <c r="E4879" s="176"/>
      <c r="F4879" s="176"/>
      <c r="G4879" s="177"/>
      <c r="H4879" s="177"/>
    </row>
    <row r="4880" spans="1:8" x14ac:dyDescent="0.25">
      <c r="A4880" s="793"/>
      <c r="E4880" s="176"/>
      <c r="F4880" s="176"/>
      <c r="G4880" s="177"/>
      <c r="H4880" s="177"/>
    </row>
    <row r="4881" spans="1:8" x14ac:dyDescent="0.25">
      <c r="A4881" s="793"/>
      <c r="E4881" s="176"/>
      <c r="F4881" s="176"/>
      <c r="G4881" s="177"/>
      <c r="H4881" s="177"/>
    </row>
    <row r="4882" spans="1:8" x14ac:dyDescent="0.25">
      <c r="A4882" s="793"/>
      <c r="E4882" s="176"/>
      <c r="F4882" s="176"/>
      <c r="G4882" s="177"/>
      <c r="H4882" s="177"/>
    </row>
    <row r="4883" spans="1:8" x14ac:dyDescent="0.25">
      <c r="A4883" s="793"/>
      <c r="E4883" s="176"/>
      <c r="F4883" s="176"/>
      <c r="G4883" s="177"/>
      <c r="H4883" s="177"/>
    </row>
    <row r="4884" spans="1:8" x14ac:dyDescent="0.25">
      <c r="A4884" s="793"/>
      <c r="E4884" s="176"/>
      <c r="F4884" s="176"/>
      <c r="G4884" s="177"/>
      <c r="H4884" s="177"/>
    </row>
    <row r="4885" spans="1:8" x14ac:dyDescent="0.25">
      <c r="A4885" s="793"/>
      <c r="E4885" s="176"/>
      <c r="F4885" s="176"/>
      <c r="G4885" s="177"/>
      <c r="H4885" s="177"/>
    </row>
    <row r="4886" spans="1:8" x14ac:dyDescent="0.25">
      <c r="A4886" s="793"/>
      <c r="E4886" s="176"/>
      <c r="F4886" s="176"/>
      <c r="G4886" s="177"/>
      <c r="H4886" s="177"/>
    </row>
    <row r="4887" spans="1:8" x14ac:dyDescent="0.25">
      <c r="A4887" s="793"/>
      <c r="E4887" s="176"/>
      <c r="F4887" s="176"/>
      <c r="G4887" s="177"/>
      <c r="H4887" s="177"/>
    </row>
    <row r="4888" spans="1:8" x14ac:dyDescent="0.25">
      <c r="A4888" s="793"/>
      <c r="E4888" s="176"/>
      <c r="F4888" s="176"/>
      <c r="G4888" s="177"/>
      <c r="H4888" s="177"/>
    </row>
    <row r="4889" spans="1:8" x14ac:dyDescent="0.25">
      <c r="A4889" s="793"/>
      <c r="E4889" s="176"/>
      <c r="F4889" s="176"/>
      <c r="G4889" s="177"/>
      <c r="H4889" s="177"/>
    </row>
    <row r="4890" spans="1:8" x14ac:dyDescent="0.25">
      <c r="A4890" s="793"/>
      <c r="E4890" s="176"/>
      <c r="F4890" s="176"/>
      <c r="G4890" s="177"/>
      <c r="H4890" s="177"/>
    </row>
    <row r="4891" spans="1:8" x14ac:dyDescent="0.25">
      <c r="A4891" s="793"/>
      <c r="E4891" s="176"/>
      <c r="F4891" s="176"/>
      <c r="G4891" s="177"/>
      <c r="H4891" s="177"/>
    </row>
    <row r="4892" spans="1:8" x14ac:dyDescent="0.25">
      <c r="A4892" s="793"/>
      <c r="E4892" s="176"/>
      <c r="F4892" s="176"/>
      <c r="G4892" s="177"/>
      <c r="H4892" s="177"/>
    </row>
    <row r="4893" spans="1:8" x14ac:dyDescent="0.25">
      <c r="A4893" s="793"/>
      <c r="E4893" s="176"/>
      <c r="F4893" s="176"/>
      <c r="G4893" s="177"/>
      <c r="H4893" s="177"/>
    </row>
    <row r="4894" spans="1:8" x14ac:dyDescent="0.25">
      <c r="A4894" s="793"/>
      <c r="E4894" s="176"/>
      <c r="F4894" s="176"/>
      <c r="G4894" s="177"/>
      <c r="H4894" s="177"/>
    </row>
    <row r="4895" spans="1:8" x14ac:dyDescent="0.25">
      <c r="A4895" s="793"/>
      <c r="E4895" s="176"/>
      <c r="F4895" s="176"/>
      <c r="G4895" s="177"/>
      <c r="H4895" s="177"/>
    </row>
    <row r="4896" spans="1:8" x14ac:dyDescent="0.25">
      <c r="A4896" s="793"/>
      <c r="E4896" s="176"/>
      <c r="F4896" s="176"/>
      <c r="G4896" s="177"/>
      <c r="H4896" s="177"/>
    </row>
    <row r="4897" spans="1:8" x14ac:dyDescent="0.25">
      <c r="A4897" s="793"/>
      <c r="E4897" s="176"/>
      <c r="F4897" s="176"/>
      <c r="G4897" s="177"/>
      <c r="H4897" s="177"/>
    </row>
    <row r="4898" spans="1:8" x14ac:dyDescent="0.25">
      <c r="A4898" s="793"/>
      <c r="E4898" s="176"/>
      <c r="F4898" s="176"/>
      <c r="G4898" s="177"/>
      <c r="H4898" s="177"/>
    </row>
    <row r="4899" spans="1:8" x14ac:dyDescent="0.25">
      <c r="A4899" s="793"/>
      <c r="E4899" s="176"/>
      <c r="F4899" s="176"/>
      <c r="G4899" s="177"/>
      <c r="H4899" s="177"/>
    </row>
    <row r="4900" spans="1:8" x14ac:dyDescent="0.25">
      <c r="A4900" s="793"/>
      <c r="E4900" s="176"/>
      <c r="F4900" s="176"/>
      <c r="G4900" s="177"/>
      <c r="H4900" s="177"/>
    </row>
    <row r="4901" spans="1:8" x14ac:dyDescent="0.25">
      <c r="A4901" s="793"/>
      <c r="E4901" s="176"/>
      <c r="F4901" s="176"/>
      <c r="G4901" s="177"/>
      <c r="H4901" s="177"/>
    </row>
    <row r="4902" spans="1:8" x14ac:dyDescent="0.25">
      <c r="A4902" s="793"/>
      <c r="E4902" s="176"/>
      <c r="F4902" s="176"/>
      <c r="G4902" s="177"/>
      <c r="H4902" s="177"/>
    </row>
    <row r="4903" spans="1:8" x14ac:dyDescent="0.25">
      <c r="A4903" s="793"/>
      <c r="E4903" s="176"/>
      <c r="F4903" s="176"/>
      <c r="G4903" s="177"/>
      <c r="H4903" s="177"/>
    </row>
    <row r="4904" spans="1:8" x14ac:dyDescent="0.25">
      <c r="A4904" s="793"/>
      <c r="E4904" s="176"/>
      <c r="F4904" s="176"/>
      <c r="G4904" s="177"/>
      <c r="H4904" s="177"/>
    </row>
    <row r="4905" spans="1:8" x14ac:dyDescent="0.25">
      <c r="A4905" s="793"/>
      <c r="E4905" s="176"/>
      <c r="F4905" s="176"/>
      <c r="G4905" s="177"/>
      <c r="H4905" s="177"/>
    </row>
    <row r="4906" spans="1:8" x14ac:dyDescent="0.25">
      <c r="A4906" s="793"/>
      <c r="E4906" s="176"/>
      <c r="F4906" s="176"/>
      <c r="G4906" s="177"/>
      <c r="H4906" s="177"/>
    </row>
    <row r="4907" spans="1:8" x14ac:dyDescent="0.25">
      <c r="A4907" s="793"/>
      <c r="E4907" s="176"/>
      <c r="F4907" s="176"/>
      <c r="G4907" s="177"/>
      <c r="H4907" s="177"/>
    </row>
    <row r="4908" spans="1:8" x14ac:dyDescent="0.25">
      <c r="A4908" s="793"/>
      <c r="E4908" s="176"/>
      <c r="F4908" s="176"/>
      <c r="G4908" s="177"/>
      <c r="H4908" s="177"/>
    </row>
    <row r="4909" spans="1:8" x14ac:dyDescent="0.25">
      <c r="A4909" s="793"/>
      <c r="E4909" s="176"/>
      <c r="F4909" s="176"/>
      <c r="G4909" s="177"/>
      <c r="H4909" s="177"/>
    </row>
    <row r="4910" spans="1:8" x14ac:dyDescent="0.25">
      <c r="A4910" s="793"/>
      <c r="E4910" s="176"/>
      <c r="F4910" s="176"/>
      <c r="G4910" s="177"/>
      <c r="H4910" s="177"/>
    </row>
    <row r="4911" spans="1:8" x14ac:dyDescent="0.25">
      <c r="A4911" s="793"/>
      <c r="E4911" s="176"/>
      <c r="F4911" s="176"/>
      <c r="G4911" s="177"/>
      <c r="H4911" s="177"/>
    </row>
    <row r="4912" spans="1:8" x14ac:dyDescent="0.25">
      <c r="A4912" s="793"/>
      <c r="E4912" s="176"/>
      <c r="F4912" s="176"/>
      <c r="G4912" s="177"/>
      <c r="H4912" s="177"/>
    </row>
    <row r="4913" spans="1:8" x14ac:dyDescent="0.25">
      <c r="A4913" s="793"/>
      <c r="E4913" s="176"/>
      <c r="F4913" s="176"/>
      <c r="G4913" s="177"/>
      <c r="H4913" s="177"/>
    </row>
    <row r="4914" spans="1:8" x14ac:dyDescent="0.25">
      <c r="A4914" s="793"/>
      <c r="E4914" s="176"/>
      <c r="F4914" s="176"/>
      <c r="G4914" s="177"/>
      <c r="H4914" s="177"/>
    </row>
    <row r="4915" spans="1:8" x14ac:dyDescent="0.25">
      <c r="A4915" s="793"/>
      <c r="E4915" s="176"/>
      <c r="F4915" s="176"/>
      <c r="G4915" s="177"/>
      <c r="H4915" s="177"/>
    </row>
    <row r="4916" spans="1:8" x14ac:dyDescent="0.25">
      <c r="A4916" s="793"/>
      <c r="E4916" s="176"/>
      <c r="F4916" s="176"/>
      <c r="G4916" s="177"/>
      <c r="H4916" s="177"/>
    </row>
    <row r="4917" spans="1:8" x14ac:dyDescent="0.25">
      <c r="A4917" s="793"/>
      <c r="E4917" s="176"/>
      <c r="F4917" s="176"/>
      <c r="G4917" s="177"/>
      <c r="H4917" s="177"/>
    </row>
    <row r="4918" spans="1:8" x14ac:dyDescent="0.25">
      <c r="A4918" s="793"/>
      <c r="E4918" s="176"/>
      <c r="F4918" s="176"/>
      <c r="G4918" s="177"/>
      <c r="H4918" s="177"/>
    </row>
    <row r="4919" spans="1:8" x14ac:dyDescent="0.25">
      <c r="A4919" s="793"/>
      <c r="E4919" s="176"/>
      <c r="F4919" s="176"/>
      <c r="G4919" s="177"/>
      <c r="H4919" s="177"/>
    </row>
    <row r="4920" spans="1:8" x14ac:dyDescent="0.25">
      <c r="A4920" s="793"/>
      <c r="E4920" s="176"/>
      <c r="F4920" s="176"/>
      <c r="G4920" s="177"/>
      <c r="H4920" s="177"/>
    </row>
    <row r="4921" spans="1:8" x14ac:dyDescent="0.25">
      <c r="A4921" s="793"/>
      <c r="E4921" s="176"/>
      <c r="F4921" s="176"/>
      <c r="G4921" s="177"/>
      <c r="H4921" s="177"/>
    </row>
    <row r="4922" spans="1:8" x14ac:dyDescent="0.25">
      <c r="A4922" s="793"/>
      <c r="E4922" s="176"/>
      <c r="F4922" s="176"/>
      <c r="G4922" s="177"/>
      <c r="H4922" s="177"/>
    </row>
    <row r="4923" spans="1:8" x14ac:dyDescent="0.25">
      <c r="A4923" s="793"/>
      <c r="E4923" s="176"/>
      <c r="F4923" s="176"/>
      <c r="G4923" s="177"/>
      <c r="H4923" s="177"/>
    </row>
    <row r="4924" spans="1:8" x14ac:dyDescent="0.25">
      <c r="A4924" s="793"/>
      <c r="E4924" s="176"/>
      <c r="F4924" s="176"/>
      <c r="G4924" s="177"/>
      <c r="H4924" s="177"/>
    </row>
    <row r="4925" spans="1:8" x14ac:dyDescent="0.25">
      <c r="A4925" s="793"/>
      <c r="E4925" s="176"/>
      <c r="F4925" s="176"/>
      <c r="G4925" s="177"/>
      <c r="H4925" s="177"/>
    </row>
    <row r="4926" spans="1:8" x14ac:dyDescent="0.25">
      <c r="A4926" s="793"/>
      <c r="E4926" s="176"/>
      <c r="F4926" s="176"/>
      <c r="G4926" s="177"/>
      <c r="H4926" s="177"/>
    </row>
    <row r="4927" spans="1:8" x14ac:dyDescent="0.25">
      <c r="A4927" s="793"/>
      <c r="E4927" s="176"/>
      <c r="F4927" s="176"/>
      <c r="G4927" s="177"/>
      <c r="H4927" s="177"/>
    </row>
    <row r="4928" spans="1:8" x14ac:dyDescent="0.25">
      <c r="A4928" s="793"/>
      <c r="E4928" s="176"/>
      <c r="F4928" s="176"/>
      <c r="G4928" s="177"/>
      <c r="H4928" s="177"/>
    </row>
    <row r="4929" spans="1:8" x14ac:dyDescent="0.25">
      <c r="A4929" s="793"/>
      <c r="E4929" s="176"/>
      <c r="F4929" s="176"/>
      <c r="G4929" s="177"/>
      <c r="H4929" s="177"/>
    </row>
    <row r="4930" spans="1:8" x14ac:dyDescent="0.25">
      <c r="A4930" s="793"/>
      <c r="E4930" s="176"/>
      <c r="F4930" s="176"/>
      <c r="G4930" s="177"/>
      <c r="H4930" s="177"/>
    </row>
    <row r="4931" spans="1:8" x14ac:dyDescent="0.25">
      <c r="A4931" s="793"/>
      <c r="E4931" s="176"/>
      <c r="F4931" s="176"/>
      <c r="G4931" s="177"/>
      <c r="H4931" s="177"/>
    </row>
    <row r="4932" spans="1:8" x14ac:dyDescent="0.25">
      <c r="A4932" s="793"/>
      <c r="E4932" s="176"/>
      <c r="F4932" s="176"/>
      <c r="G4932" s="177"/>
      <c r="H4932" s="177"/>
    </row>
    <row r="4933" spans="1:8" x14ac:dyDescent="0.25">
      <c r="A4933" s="793"/>
      <c r="E4933" s="176"/>
      <c r="F4933" s="176"/>
      <c r="G4933" s="177"/>
      <c r="H4933" s="177"/>
    </row>
    <row r="4934" spans="1:8" x14ac:dyDescent="0.25">
      <c r="A4934" s="793"/>
      <c r="E4934" s="176"/>
      <c r="F4934" s="176"/>
      <c r="G4934" s="177"/>
      <c r="H4934" s="177"/>
    </row>
    <row r="4935" spans="1:8" x14ac:dyDescent="0.25">
      <c r="A4935" s="793"/>
      <c r="E4935" s="176"/>
      <c r="F4935" s="176"/>
      <c r="G4935" s="177"/>
      <c r="H4935" s="177"/>
    </row>
    <row r="4936" spans="1:8" x14ac:dyDescent="0.25">
      <c r="A4936" s="793"/>
      <c r="E4936" s="176"/>
      <c r="F4936" s="176"/>
      <c r="G4936" s="177"/>
      <c r="H4936" s="177"/>
    </row>
    <row r="4937" spans="1:8" x14ac:dyDescent="0.25">
      <c r="A4937" s="793"/>
      <c r="E4937" s="176"/>
      <c r="F4937" s="176"/>
      <c r="G4937" s="177"/>
      <c r="H4937" s="177"/>
    </row>
    <row r="4938" spans="1:8" x14ac:dyDescent="0.25">
      <c r="A4938" s="793"/>
      <c r="E4938" s="176"/>
      <c r="F4938" s="176"/>
      <c r="G4938" s="177"/>
      <c r="H4938" s="177"/>
    </row>
    <row r="4939" spans="1:8" x14ac:dyDescent="0.25">
      <c r="A4939" s="793"/>
      <c r="E4939" s="176"/>
      <c r="F4939" s="176"/>
      <c r="G4939" s="177"/>
      <c r="H4939" s="177"/>
    </row>
    <row r="4940" spans="1:8" x14ac:dyDescent="0.25">
      <c r="A4940" s="793"/>
      <c r="E4940" s="176"/>
      <c r="F4940" s="176"/>
      <c r="G4940" s="177"/>
      <c r="H4940" s="177"/>
    </row>
    <row r="4941" spans="1:8" x14ac:dyDescent="0.25">
      <c r="A4941" s="793"/>
      <c r="E4941" s="176"/>
      <c r="F4941" s="176"/>
      <c r="G4941" s="177"/>
      <c r="H4941" s="177"/>
    </row>
    <row r="4942" spans="1:8" x14ac:dyDescent="0.25">
      <c r="A4942" s="793"/>
      <c r="E4942" s="176"/>
      <c r="F4942" s="176"/>
      <c r="G4942" s="177"/>
      <c r="H4942" s="177"/>
    </row>
    <row r="4943" spans="1:8" x14ac:dyDescent="0.25">
      <c r="A4943" s="793"/>
      <c r="E4943" s="176"/>
      <c r="F4943" s="176"/>
      <c r="G4943" s="177"/>
      <c r="H4943" s="177"/>
    </row>
    <row r="4944" spans="1:8" x14ac:dyDescent="0.25">
      <c r="A4944" s="793"/>
      <c r="E4944" s="176"/>
      <c r="F4944" s="176"/>
      <c r="G4944" s="177"/>
      <c r="H4944" s="177"/>
    </row>
    <row r="4945" spans="1:8" x14ac:dyDescent="0.25">
      <c r="A4945" s="793"/>
      <c r="E4945" s="176"/>
      <c r="F4945" s="176"/>
      <c r="G4945" s="177"/>
      <c r="H4945" s="177"/>
    </row>
    <row r="4946" spans="1:8" x14ac:dyDescent="0.25">
      <c r="A4946" s="793"/>
      <c r="E4946" s="176"/>
      <c r="F4946" s="176"/>
      <c r="G4946" s="177"/>
      <c r="H4946" s="177"/>
    </row>
    <row r="4947" spans="1:8" x14ac:dyDescent="0.25">
      <c r="A4947" s="793"/>
      <c r="E4947" s="176"/>
      <c r="F4947" s="176"/>
      <c r="G4947" s="177"/>
      <c r="H4947" s="177"/>
    </row>
    <row r="4948" spans="1:8" x14ac:dyDescent="0.25">
      <c r="A4948" s="793"/>
      <c r="E4948" s="176"/>
      <c r="F4948" s="176"/>
      <c r="G4948" s="177"/>
      <c r="H4948" s="177"/>
    </row>
    <row r="4949" spans="1:8" x14ac:dyDescent="0.25">
      <c r="A4949" s="793"/>
      <c r="E4949" s="176"/>
      <c r="F4949" s="176"/>
      <c r="G4949" s="177"/>
      <c r="H4949" s="177"/>
    </row>
    <row r="4950" spans="1:8" x14ac:dyDescent="0.25">
      <c r="A4950" s="793"/>
      <c r="E4950" s="176"/>
      <c r="F4950" s="176"/>
      <c r="G4950" s="177"/>
      <c r="H4950" s="177"/>
    </row>
    <row r="4951" spans="1:8" x14ac:dyDescent="0.25">
      <c r="A4951" s="793"/>
      <c r="E4951" s="176"/>
      <c r="F4951" s="176"/>
      <c r="G4951" s="177"/>
      <c r="H4951" s="177"/>
    </row>
    <row r="4952" spans="1:8" x14ac:dyDescent="0.25">
      <c r="A4952" s="793"/>
      <c r="E4952" s="176"/>
      <c r="F4952" s="176"/>
      <c r="G4952" s="177"/>
      <c r="H4952" s="177"/>
    </row>
    <row r="4953" spans="1:8" x14ac:dyDescent="0.25">
      <c r="A4953" s="793"/>
      <c r="E4953" s="176"/>
      <c r="F4953" s="176"/>
      <c r="G4953" s="177"/>
      <c r="H4953" s="177"/>
    </row>
    <row r="4954" spans="1:8" x14ac:dyDescent="0.25">
      <c r="A4954" s="793"/>
      <c r="E4954" s="176"/>
      <c r="F4954" s="176"/>
      <c r="G4954" s="177"/>
      <c r="H4954" s="177"/>
    </row>
    <row r="4955" spans="1:8" x14ac:dyDescent="0.25">
      <c r="A4955" s="793"/>
      <c r="E4955" s="176"/>
      <c r="F4955" s="176"/>
      <c r="G4955" s="177"/>
      <c r="H4955" s="177"/>
    </row>
    <row r="4956" spans="1:8" x14ac:dyDescent="0.25">
      <c r="A4956" s="793"/>
      <c r="E4956" s="176"/>
      <c r="F4956" s="176"/>
      <c r="G4956" s="177"/>
      <c r="H4956" s="177"/>
    </row>
    <row r="4957" spans="1:8" x14ac:dyDescent="0.25">
      <c r="A4957" s="793"/>
      <c r="E4957" s="176"/>
      <c r="F4957" s="176"/>
      <c r="G4957" s="177"/>
      <c r="H4957" s="177"/>
    </row>
    <row r="4958" spans="1:8" x14ac:dyDescent="0.25">
      <c r="A4958" s="793"/>
      <c r="E4958" s="176"/>
      <c r="F4958" s="176"/>
      <c r="G4958" s="177"/>
      <c r="H4958" s="177"/>
    </row>
    <row r="4959" spans="1:8" x14ac:dyDescent="0.25">
      <c r="A4959" s="793"/>
      <c r="E4959" s="176"/>
      <c r="F4959" s="176"/>
      <c r="G4959" s="177"/>
      <c r="H4959" s="177"/>
    </row>
    <row r="4960" spans="1:8" x14ac:dyDescent="0.25">
      <c r="A4960" s="793"/>
      <c r="E4960" s="176"/>
      <c r="F4960" s="176"/>
      <c r="G4960" s="177"/>
      <c r="H4960" s="177"/>
    </row>
    <row r="4961" spans="1:8" x14ac:dyDescent="0.25">
      <c r="A4961" s="793"/>
      <c r="E4961" s="176"/>
      <c r="F4961" s="176"/>
      <c r="G4961" s="177"/>
      <c r="H4961" s="177"/>
    </row>
    <row r="4962" spans="1:8" x14ac:dyDescent="0.25">
      <c r="A4962" s="793"/>
      <c r="E4962" s="176"/>
      <c r="F4962" s="176"/>
      <c r="G4962" s="177"/>
      <c r="H4962" s="177"/>
    </row>
    <row r="4963" spans="1:8" x14ac:dyDescent="0.25">
      <c r="A4963" s="793"/>
      <c r="E4963" s="176"/>
      <c r="F4963" s="176"/>
      <c r="G4963" s="177"/>
      <c r="H4963" s="177"/>
    </row>
    <row r="4964" spans="1:8" x14ac:dyDescent="0.25">
      <c r="A4964" s="793"/>
      <c r="E4964" s="176"/>
      <c r="F4964" s="176"/>
      <c r="G4964" s="177"/>
      <c r="H4964" s="177"/>
    </row>
    <row r="4965" spans="1:8" x14ac:dyDescent="0.25">
      <c r="A4965" s="793"/>
      <c r="E4965" s="176"/>
      <c r="F4965" s="176"/>
      <c r="G4965" s="177"/>
      <c r="H4965" s="177"/>
    </row>
    <row r="4966" spans="1:8" x14ac:dyDescent="0.25">
      <c r="A4966" s="793"/>
      <c r="E4966" s="176"/>
      <c r="F4966" s="176"/>
      <c r="G4966" s="177"/>
      <c r="H4966" s="177"/>
    </row>
    <row r="4967" spans="1:8" x14ac:dyDescent="0.25">
      <c r="A4967" s="793"/>
      <c r="E4967" s="176"/>
      <c r="F4967" s="176"/>
      <c r="G4967" s="177"/>
      <c r="H4967" s="177"/>
    </row>
    <row r="4968" spans="1:8" x14ac:dyDescent="0.25">
      <c r="A4968" s="793"/>
      <c r="E4968" s="176"/>
      <c r="F4968" s="176"/>
      <c r="G4968" s="177"/>
      <c r="H4968" s="177"/>
    </row>
    <row r="4969" spans="1:8" x14ac:dyDescent="0.25">
      <c r="A4969" s="793"/>
      <c r="E4969" s="176"/>
      <c r="F4969" s="176"/>
      <c r="G4969" s="177"/>
      <c r="H4969" s="177"/>
    </row>
    <row r="4970" spans="1:8" x14ac:dyDescent="0.25">
      <c r="A4970" s="793"/>
      <c r="E4970" s="176"/>
      <c r="F4970" s="176"/>
      <c r="G4970" s="177"/>
      <c r="H4970" s="177"/>
    </row>
    <row r="4971" spans="1:8" x14ac:dyDescent="0.25">
      <c r="A4971" s="793"/>
      <c r="E4971" s="176"/>
      <c r="F4971" s="176"/>
      <c r="G4971" s="177"/>
      <c r="H4971" s="177"/>
    </row>
    <row r="4972" spans="1:8" x14ac:dyDescent="0.25">
      <c r="A4972" s="793"/>
      <c r="E4972" s="176"/>
      <c r="F4972" s="176"/>
      <c r="G4972" s="177"/>
      <c r="H4972" s="177"/>
    </row>
    <row r="4973" spans="1:8" x14ac:dyDescent="0.25">
      <c r="A4973" s="793"/>
      <c r="E4973" s="176"/>
      <c r="F4973" s="176"/>
      <c r="G4973" s="177"/>
      <c r="H4973" s="177"/>
    </row>
    <row r="4974" spans="1:8" x14ac:dyDescent="0.25">
      <c r="A4974" s="793"/>
      <c r="E4974" s="176"/>
      <c r="F4974" s="176"/>
      <c r="G4974" s="177"/>
      <c r="H4974" s="177"/>
    </row>
    <row r="4975" spans="1:8" x14ac:dyDescent="0.25">
      <c r="A4975" s="793"/>
      <c r="E4975" s="176"/>
      <c r="F4975" s="176"/>
      <c r="G4975" s="177"/>
      <c r="H4975" s="177"/>
    </row>
    <row r="4976" spans="1:8" x14ac:dyDescent="0.25">
      <c r="A4976" s="793"/>
      <c r="E4976" s="176"/>
      <c r="F4976" s="176"/>
      <c r="G4976" s="177"/>
      <c r="H4976" s="177"/>
    </row>
    <row r="4977" spans="1:8" x14ac:dyDescent="0.25">
      <c r="A4977" s="793"/>
      <c r="E4977" s="176"/>
      <c r="F4977" s="176"/>
      <c r="G4977" s="177"/>
      <c r="H4977" s="177"/>
    </row>
    <row r="4978" spans="1:8" x14ac:dyDescent="0.25">
      <c r="A4978" s="793"/>
      <c r="E4978" s="176"/>
      <c r="F4978" s="176"/>
      <c r="G4978" s="177"/>
      <c r="H4978" s="177"/>
    </row>
    <row r="4979" spans="1:8" x14ac:dyDescent="0.25">
      <c r="A4979" s="793"/>
      <c r="E4979" s="176"/>
      <c r="F4979" s="176"/>
      <c r="G4979" s="177"/>
      <c r="H4979" s="177"/>
    </row>
    <row r="4980" spans="1:8" x14ac:dyDescent="0.25">
      <c r="A4980" s="793"/>
      <c r="E4980" s="176"/>
      <c r="F4980" s="176"/>
      <c r="G4980" s="177"/>
      <c r="H4980" s="177"/>
    </row>
    <row r="4981" spans="1:8" x14ac:dyDescent="0.25">
      <c r="A4981" s="793"/>
      <c r="E4981" s="176"/>
      <c r="F4981" s="176"/>
      <c r="G4981" s="177"/>
      <c r="H4981" s="177"/>
    </row>
    <row r="4982" spans="1:8" x14ac:dyDescent="0.25">
      <c r="A4982" s="793"/>
      <c r="E4982" s="176"/>
      <c r="F4982" s="176"/>
      <c r="G4982" s="177"/>
      <c r="H4982" s="177"/>
    </row>
    <row r="4983" spans="1:8" x14ac:dyDescent="0.25">
      <c r="A4983" s="793"/>
      <c r="E4983" s="176"/>
      <c r="F4983" s="176"/>
      <c r="G4983" s="177"/>
      <c r="H4983" s="177"/>
    </row>
    <row r="4984" spans="1:8" x14ac:dyDescent="0.25">
      <c r="A4984" s="793"/>
      <c r="E4984" s="176"/>
      <c r="F4984" s="176"/>
      <c r="G4984" s="177"/>
      <c r="H4984" s="177"/>
    </row>
    <row r="4985" spans="1:8" x14ac:dyDescent="0.25">
      <c r="A4985" s="793"/>
      <c r="E4985" s="176"/>
      <c r="F4985" s="176"/>
      <c r="G4985" s="177"/>
      <c r="H4985" s="177"/>
    </row>
    <row r="4986" spans="1:8" x14ac:dyDescent="0.25">
      <c r="A4986" s="793"/>
      <c r="E4986" s="176"/>
      <c r="F4986" s="176"/>
      <c r="G4986" s="177"/>
      <c r="H4986" s="177"/>
    </row>
    <row r="4987" spans="1:8" x14ac:dyDescent="0.25">
      <c r="A4987" s="793"/>
      <c r="E4987" s="176"/>
      <c r="F4987" s="176"/>
      <c r="G4987" s="177"/>
      <c r="H4987" s="177"/>
    </row>
    <row r="4988" spans="1:8" x14ac:dyDescent="0.25">
      <c r="A4988" s="793"/>
      <c r="E4988" s="176"/>
      <c r="F4988" s="176"/>
      <c r="G4988" s="177"/>
      <c r="H4988" s="177"/>
    </row>
    <row r="4989" spans="1:8" x14ac:dyDescent="0.25">
      <c r="A4989" s="793"/>
      <c r="E4989" s="176"/>
      <c r="F4989" s="176"/>
      <c r="G4989" s="177"/>
      <c r="H4989" s="177"/>
    </row>
    <row r="4990" spans="1:8" x14ac:dyDescent="0.25">
      <c r="A4990" s="793"/>
      <c r="E4990" s="176"/>
      <c r="F4990" s="176"/>
      <c r="G4990" s="177"/>
      <c r="H4990" s="177"/>
    </row>
    <row r="4991" spans="1:8" x14ac:dyDescent="0.25">
      <c r="A4991" s="793"/>
      <c r="E4991" s="176"/>
      <c r="F4991" s="176"/>
      <c r="G4991" s="177"/>
      <c r="H4991" s="177"/>
    </row>
    <row r="4992" spans="1:8" x14ac:dyDescent="0.25">
      <c r="A4992" s="793"/>
      <c r="E4992" s="176"/>
      <c r="F4992" s="176"/>
      <c r="G4992" s="177"/>
      <c r="H4992" s="177"/>
    </row>
    <row r="4993" spans="1:8" x14ac:dyDescent="0.25">
      <c r="A4993" s="793"/>
      <c r="E4993" s="176"/>
      <c r="F4993" s="176"/>
      <c r="G4993" s="177"/>
      <c r="H4993" s="177"/>
    </row>
    <row r="4994" spans="1:8" x14ac:dyDescent="0.25">
      <c r="A4994" s="793"/>
      <c r="E4994" s="176"/>
      <c r="F4994" s="176"/>
      <c r="G4994" s="177"/>
      <c r="H4994" s="177"/>
    </row>
    <row r="4995" spans="1:8" x14ac:dyDescent="0.25">
      <c r="A4995" s="793"/>
      <c r="E4995" s="176"/>
      <c r="F4995" s="176"/>
      <c r="G4995" s="177"/>
      <c r="H4995" s="177"/>
    </row>
    <row r="4996" spans="1:8" x14ac:dyDescent="0.25">
      <c r="A4996" s="793"/>
      <c r="E4996" s="176"/>
      <c r="F4996" s="176"/>
      <c r="G4996" s="177"/>
      <c r="H4996" s="177"/>
    </row>
    <row r="4997" spans="1:8" x14ac:dyDescent="0.25">
      <c r="A4997" s="793"/>
      <c r="E4997" s="176"/>
      <c r="F4997" s="176"/>
      <c r="G4997" s="177"/>
      <c r="H4997" s="177"/>
    </row>
    <row r="4998" spans="1:8" x14ac:dyDescent="0.25">
      <c r="A4998" s="793"/>
      <c r="E4998" s="176"/>
      <c r="F4998" s="176"/>
      <c r="G4998" s="177"/>
      <c r="H4998" s="177"/>
    </row>
    <row r="4999" spans="1:8" x14ac:dyDescent="0.25">
      <c r="A4999" s="793"/>
      <c r="E4999" s="176"/>
      <c r="F4999" s="176"/>
      <c r="G4999" s="177"/>
      <c r="H4999" s="177"/>
    </row>
    <row r="5000" spans="1:8" x14ac:dyDescent="0.25">
      <c r="A5000" s="793"/>
      <c r="E5000" s="176"/>
      <c r="F5000" s="176"/>
      <c r="G5000" s="177"/>
      <c r="H5000" s="177"/>
    </row>
    <row r="5001" spans="1:8" x14ac:dyDescent="0.25">
      <c r="A5001" s="793"/>
      <c r="E5001" s="176"/>
      <c r="F5001" s="176"/>
      <c r="G5001" s="177"/>
      <c r="H5001" s="177"/>
    </row>
    <row r="5002" spans="1:8" x14ac:dyDescent="0.25">
      <c r="A5002" s="793"/>
      <c r="E5002" s="176"/>
      <c r="F5002" s="176"/>
      <c r="G5002" s="177"/>
      <c r="H5002" s="177"/>
    </row>
    <row r="5003" spans="1:8" x14ac:dyDescent="0.25">
      <c r="A5003" s="793"/>
      <c r="E5003" s="176"/>
      <c r="F5003" s="176"/>
      <c r="G5003" s="177"/>
      <c r="H5003" s="177"/>
    </row>
    <row r="5004" spans="1:8" x14ac:dyDescent="0.25">
      <c r="A5004" s="793"/>
      <c r="E5004" s="176"/>
      <c r="F5004" s="176"/>
      <c r="G5004" s="177"/>
      <c r="H5004" s="177"/>
    </row>
    <row r="5005" spans="1:8" x14ac:dyDescent="0.25">
      <c r="A5005" s="793"/>
      <c r="E5005" s="176"/>
      <c r="F5005" s="176"/>
      <c r="G5005" s="177"/>
      <c r="H5005" s="177"/>
    </row>
    <row r="5006" spans="1:8" x14ac:dyDescent="0.25">
      <c r="A5006" s="793"/>
      <c r="E5006" s="176"/>
      <c r="F5006" s="176"/>
      <c r="G5006" s="177"/>
      <c r="H5006" s="177"/>
    </row>
    <row r="5007" spans="1:8" x14ac:dyDescent="0.25">
      <c r="A5007" s="793"/>
      <c r="E5007" s="176"/>
      <c r="F5007" s="176"/>
      <c r="G5007" s="177"/>
      <c r="H5007" s="177"/>
    </row>
    <row r="5008" spans="1:8" x14ac:dyDescent="0.25">
      <c r="A5008" s="793"/>
      <c r="E5008" s="176"/>
      <c r="F5008" s="176"/>
      <c r="G5008" s="177"/>
      <c r="H5008" s="177"/>
    </row>
    <row r="5009" spans="1:8" x14ac:dyDescent="0.25">
      <c r="A5009" s="793"/>
      <c r="E5009" s="176"/>
      <c r="F5009" s="176"/>
      <c r="G5009" s="177"/>
      <c r="H5009" s="177"/>
    </row>
    <row r="5010" spans="1:8" x14ac:dyDescent="0.25">
      <c r="A5010" s="793"/>
      <c r="E5010" s="176"/>
      <c r="F5010" s="176"/>
      <c r="G5010" s="177"/>
      <c r="H5010" s="177"/>
    </row>
    <row r="5011" spans="1:8" x14ac:dyDescent="0.25">
      <c r="A5011" s="793"/>
      <c r="E5011" s="176"/>
      <c r="F5011" s="176"/>
      <c r="G5011" s="177"/>
      <c r="H5011" s="177"/>
    </row>
    <row r="5012" spans="1:8" x14ac:dyDescent="0.25">
      <c r="A5012" s="793"/>
      <c r="E5012" s="176"/>
      <c r="F5012" s="176"/>
      <c r="G5012" s="177"/>
      <c r="H5012" s="177"/>
    </row>
    <row r="5013" spans="1:8" x14ac:dyDescent="0.25">
      <c r="A5013" s="793"/>
      <c r="E5013" s="176"/>
      <c r="F5013" s="176"/>
      <c r="G5013" s="177"/>
      <c r="H5013" s="177"/>
    </row>
    <row r="5014" spans="1:8" x14ac:dyDescent="0.25">
      <c r="A5014" s="793"/>
      <c r="E5014" s="176"/>
      <c r="F5014" s="176"/>
      <c r="G5014" s="177"/>
      <c r="H5014" s="177"/>
    </row>
    <row r="5015" spans="1:8" x14ac:dyDescent="0.25">
      <c r="A5015" s="793"/>
      <c r="E5015" s="176"/>
      <c r="F5015" s="176"/>
      <c r="G5015" s="177"/>
      <c r="H5015" s="177"/>
    </row>
    <row r="5016" spans="1:8" x14ac:dyDescent="0.25">
      <c r="A5016" s="793"/>
      <c r="E5016" s="176"/>
      <c r="F5016" s="176"/>
      <c r="G5016" s="177"/>
      <c r="H5016" s="177"/>
    </row>
    <row r="5017" spans="1:8" x14ac:dyDescent="0.25">
      <c r="A5017" s="793"/>
      <c r="E5017" s="176"/>
      <c r="F5017" s="176"/>
      <c r="G5017" s="177"/>
      <c r="H5017" s="177"/>
    </row>
    <row r="5018" spans="1:8" x14ac:dyDescent="0.25">
      <c r="A5018" s="793"/>
      <c r="E5018" s="176"/>
      <c r="F5018" s="176"/>
      <c r="G5018" s="177"/>
      <c r="H5018" s="177"/>
    </row>
    <row r="5019" spans="1:8" x14ac:dyDescent="0.25">
      <c r="A5019" s="793"/>
      <c r="E5019" s="176"/>
      <c r="F5019" s="176"/>
      <c r="G5019" s="177"/>
      <c r="H5019" s="177"/>
    </row>
    <row r="5020" spans="1:8" x14ac:dyDescent="0.25">
      <c r="A5020" s="793"/>
      <c r="E5020" s="176"/>
      <c r="F5020" s="176"/>
      <c r="G5020" s="177"/>
      <c r="H5020" s="177"/>
    </row>
    <row r="5021" spans="1:8" x14ac:dyDescent="0.25">
      <c r="A5021" s="793"/>
      <c r="E5021" s="176"/>
      <c r="F5021" s="176"/>
      <c r="G5021" s="177"/>
      <c r="H5021" s="177"/>
    </row>
    <row r="5022" spans="1:8" x14ac:dyDescent="0.25">
      <c r="A5022" s="793"/>
      <c r="E5022" s="176"/>
      <c r="F5022" s="176"/>
      <c r="G5022" s="177"/>
      <c r="H5022" s="177"/>
    </row>
    <row r="5023" spans="1:8" x14ac:dyDescent="0.25">
      <c r="A5023" s="793"/>
      <c r="E5023" s="176"/>
      <c r="F5023" s="176"/>
      <c r="G5023" s="177"/>
      <c r="H5023" s="177"/>
    </row>
    <row r="5024" spans="1:8" x14ac:dyDescent="0.25">
      <c r="A5024" s="793"/>
      <c r="E5024" s="176"/>
      <c r="F5024" s="176"/>
      <c r="G5024" s="177"/>
      <c r="H5024" s="177"/>
    </row>
    <row r="5025" spans="1:8" x14ac:dyDescent="0.25">
      <c r="A5025" s="793"/>
      <c r="E5025" s="176"/>
      <c r="F5025" s="176"/>
      <c r="G5025" s="177"/>
      <c r="H5025" s="177"/>
    </row>
    <row r="5026" spans="1:8" x14ac:dyDescent="0.25">
      <c r="A5026" s="793"/>
      <c r="E5026" s="176"/>
      <c r="F5026" s="176"/>
      <c r="G5026" s="177"/>
      <c r="H5026" s="177"/>
    </row>
    <row r="5027" spans="1:8" x14ac:dyDescent="0.25">
      <c r="A5027" s="793"/>
      <c r="E5027" s="176"/>
      <c r="F5027" s="176"/>
      <c r="G5027" s="177"/>
      <c r="H5027" s="177"/>
    </row>
    <row r="5028" spans="1:8" x14ac:dyDescent="0.25">
      <c r="A5028" s="793"/>
      <c r="E5028" s="176"/>
      <c r="F5028" s="176"/>
      <c r="G5028" s="177"/>
      <c r="H5028" s="177"/>
    </row>
    <row r="5029" spans="1:8" x14ac:dyDescent="0.25">
      <c r="A5029" s="793"/>
      <c r="E5029" s="176"/>
      <c r="F5029" s="176"/>
      <c r="G5029" s="177"/>
      <c r="H5029" s="177"/>
    </row>
    <row r="5030" spans="1:8" x14ac:dyDescent="0.25">
      <c r="A5030" s="793"/>
      <c r="E5030" s="176"/>
      <c r="F5030" s="176"/>
      <c r="G5030" s="177"/>
      <c r="H5030" s="177"/>
    </row>
    <row r="5031" spans="1:8" x14ac:dyDescent="0.25">
      <c r="A5031" s="793"/>
      <c r="E5031" s="176"/>
      <c r="F5031" s="176"/>
      <c r="G5031" s="177"/>
      <c r="H5031" s="177"/>
    </row>
    <row r="5032" spans="1:8" x14ac:dyDescent="0.25">
      <c r="A5032" s="793"/>
      <c r="E5032" s="176"/>
      <c r="F5032" s="176"/>
      <c r="G5032" s="177"/>
      <c r="H5032" s="177"/>
    </row>
    <row r="5033" spans="1:8" x14ac:dyDescent="0.25">
      <c r="A5033" s="793"/>
      <c r="E5033" s="176"/>
      <c r="F5033" s="176"/>
      <c r="G5033" s="177"/>
      <c r="H5033" s="177"/>
    </row>
    <row r="5034" spans="1:8" x14ac:dyDescent="0.25">
      <c r="A5034" s="793"/>
      <c r="E5034" s="176"/>
      <c r="F5034" s="176"/>
      <c r="G5034" s="177"/>
      <c r="H5034" s="177"/>
    </row>
    <row r="5035" spans="1:8" x14ac:dyDescent="0.25">
      <c r="A5035" s="793"/>
      <c r="E5035" s="176"/>
      <c r="F5035" s="176"/>
      <c r="G5035" s="177"/>
      <c r="H5035" s="177"/>
    </row>
    <row r="5036" spans="1:8" x14ac:dyDescent="0.25">
      <c r="A5036" s="793"/>
      <c r="E5036" s="176"/>
      <c r="F5036" s="176"/>
      <c r="G5036" s="177"/>
      <c r="H5036" s="177"/>
    </row>
    <row r="5037" spans="1:8" x14ac:dyDescent="0.25">
      <c r="A5037" s="793"/>
      <c r="E5037" s="176"/>
      <c r="F5037" s="176"/>
      <c r="G5037" s="177"/>
      <c r="H5037" s="177"/>
    </row>
    <row r="5038" spans="1:8" x14ac:dyDescent="0.25">
      <c r="A5038" s="793"/>
      <c r="E5038" s="176"/>
      <c r="F5038" s="176"/>
      <c r="G5038" s="177"/>
      <c r="H5038" s="177"/>
    </row>
    <row r="5039" spans="1:8" x14ac:dyDescent="0.25">
      <c r="A5039" s="793"/>
      <c r="E5039" s="176"/>
      <c r="F5039" s="176"/>
      <c r="G5039" s="177"/>
      <c r="H5039" s="177"/>
    </row>
    <row r="5040" spans="1:8" x14ac:dyDescent="0.25">
      <c r="A5040" s="793"/>
      <c r="E5040" s="176"/>
      <c r="F5040" s="176"/>
      <c r="G5040" s="177"/>
      <c r="H5040" s="177"/>
    </row>
    <row r="5041" spans="1:8" x14ac:dyDescent="0.25">
      <c r="A5041" s="793"/>
      <c r="E5041" s="176"/>
      <c r="F5041" s="176"/>
      <c r="G5041" s="177"/>
      <c r="H5041" s="177"/>
    </row>
    <row r="5042" spans="1:8" x14ac:dyDescent="0.25">
      <c r="A5042" s="793"/>
      <c r="E5042" s="176"/>
      <c r="F5042" s="176"/>
      <c r="G5042" s="177"/>
      <c r="H5042" s="177"/>
    </row>
    <row r="5043" spans="1:8" x14ac:dyDescent="0.25">
      <c r="A5043" s="793"/>
      <c r="E5043" s="176"/>
      <c r="F5043" s="176"/>
      <c r="G5043" s="177"/>
      <c r="H5043" s="177"/>
    </row>
    <row r="5044" spans="1:8" x14ac:dyDescent="0.25">
      <c r="A5044" s="793"/>
      <c r="E5044" s="176"/>
      <c r="F5044" s="176"/>
      <c r="G5044" s="177"/>
      <c r="H5044" s="177"/>
    </row>
    <row r="5045" spans="1:8" x14ac:dyDescent="0.25">
      <c r="A5045" s="793"/>
      <c r="E5045" s="176"/>
      <c r="F5045" s="176"/>
      <c r="G5045" s="177"/>
      <c r="H5045" s="177"/>
    </row>
    <row r="5046" spans="1:8" x14ac:dyDescent="0.25">
      <c r="A5046" s="793"/>
      <c r="E5046" s="176"/>
      <c r="F5046" s="176"/>
      <c r="G5046" s="177"/>
      <c r="H5046" s="177"/>
    </row>
    <row r="5047" spans="1:8" x14ac:dyDescent="0.25">
      <c r="A5047" s="793"/>
      <c r="E5047" s="176"/>
      <c r="F5047" s="176"/>
      <c r="G5047" s="177"/>
      <c r="H5047" s="177"/>
    </row>
    <row r="5048" spans="1:8" x14ac:dyDescent="0.25">
      <c r="A5048" s="793"/>
      <c r="E5048" s="176"/>
      <c r="F5048" s="176"/>
      <c r="G5048" s="177"/>
      <c r="H5048" s="177"/>
    </row>
    <row r="5049" spans="1:8" x14ac:dyDescent="0.25">
      <c r="A5049" s="793"/>
      <c r="E5049" s="176"/>
      <c r="F5049" s="176"/>
      <c r="G5049" s="177"/>
      <c r="H5049" s="177"/>
    </row>
    <row r="5050" spans="1:8" x14ac:dyDescent="0.25">
      <c r="A5050" s="793"/>
      <c r="E5050" s="176"/>
      <c r="F5050" s="176"/>
      <c r="G5050" s="177"/>
      <c r="H5050" s="177"/>
    </row>
    <row r="5051" spans="1:8" x14ac:dyDescent="0.25">
      <c r="A5051" s="793"/>
      <c r="E5051" s="176"/>
      <c r="F5051" s="176"/>
      <c r="G5051" s="177"/>
      <c r="H5051" s="177"/>
    </row>
    <row r="5052" spans="1:8" x14ac:dyDescent="0.25">
      <c r="A5052" s="793"/>
      <c r="E5052" s="176"/>
      <c r="F5052" s="176"/>
      <c r="G5052" s="177"/>
      <c r="H5052" s="177"/>
    </row>
    <row r="5053" spans="1:8" x14ac:dyDescent="0.25">
      <c r="A5053" s="793"/>
      <c r="E5053" s="176"/>
      <c r="F5053" s="176"/>
      <c r="G5053" s="177"/>
      <c r="H5053" s="177"/>
    </row>
    <row r="5054" spans="1:8" x14ac:dyDescent="0.25">
      <c r="A5054" s="793"/>
      <c r="E5054" s="176"/>
      <c r="F5054" s="176"/>
      <c r="G5054" s="177"/>
      <c r="H5054" s="177"/>
    </row>
    <row r="5055" spans="1:8" x14ac:dyDescent="0.25">
      <c r="A5055" s="793"/>
      <c r="E5055" s="176"/>
      <c r="F5055" s="176"/>
      <c r="G5055" s="177"/>
      <c r="H5055" s="177"/>
    </row>
    <row r="5056" spans="1:8" x14ac:dyDescent="0.25">
      <c r="A5056" s="793"/>
      <c r="E5056" s="176"/>
      <c r="F5056" s="176"/>
      <c r="G5056" s="177"/>
      <c r="H5056" s="177"/>
    </row>
    <row r="5057" spans="1:8" x14ac:dyDescent="0.25">
      <c r="A5057" s="793"/>
      <c r="E5057" s="176"/>
      <c r="F5057" s="176"/>
      <c r="G5057" s="177"/>
      <c r="H5057" s="177"/>
    </row>
    <row r="5058" spans="1:8" x14ac:dyDescent="0.25">
      <c r="A5058" s="793"/>
      <c r="E5058" s="176"/>
      <c r="F5058" s="176"/>
      <c r="G5058" s="177"/>
      <c r="H5058" s="177"/>
    </row>
    <row r="5059" spans="1:8" x14ac:dyDescent="0.25">
      <c r="A5059" s="793"/>
      <c r="E5059" s="176"/>
      <c r="F5059" s="176"/>
      <c r="G5059" s="177"/>
      <c r="H5059" s="177"/>
    </row>
    <row r="5060" spans="1:8" x14ac:dyDescent="0.25">
      <c r="A5060" s="793"/>
      <c r="E5060" s="176"/>
      <c r="F5060" s="176"/>
      <c r="G5060" s="177"/>
      <c r="H5060" s="177"/>
    </row>
    <row r="5061" spans="1:8" x14ac:dyDescent="0.25">
      <c r="A5061" s="793"/>
      <c r="E5061" s="176"/>
      <c r="F5061" s="176"/>
      <c r="G5061" s="177"/>
      <c r="H5061" s="177"/>
    </row>
    <row r="5062" spans="1:8" x14ac:dyDescent="0.25">
      <c r="A5062" s="793"/>
      <c r="E5062" s="176"/>
      <c r="F5062" s="176"/>
      <c r="G5062" s="177"/>
      <c r="H5062" s="177"/>
    </row>
    <row r="5063" spans="1:8" x14ac:dyDescent="0.25">
      <c r="A5063" s="793"/>
      <c r="E5063" s="176"/>
      <c r="F5063" s="176"/>
      <c r="G5063" s="177"/>
      <c r="H5063" s="177"/>
    </row>
    <row r="5064" spans="1:8" x14ac:dyDescent="0.25">
      <c r="A5064" s="793"/>
      <c r="E5064" s="176"/>
      <c r="F5064" s="176"/>
      <c r="G5064" s="177"/>
      <c r="H5064" s="177"/>
    </row>
    <row r="5065" spans="1:8" x14ac:dyDescent="0.25">
      <c r="A5065" s="793"/>
      <c r="E5065" s="176"/>
      <c r="F5065" s="176"/>
      <c r="G5065" s="177"/>
      <c r="H5065" s="177"/>
    </row>
    <row r="5066" spans="1:8" x14ac:dyDescent="0.25">
      <c r="A5066" s="793"/>
      <c r="E5066" s="176"/>
      <c r="F5066" s="176"/>
      <c r="G5066" s="177"/>
      <c r="H5066" s="177"/>
    </row>
    <row r="5067" spans="1:8" x14ac:dyDescent="0.25">
      <c r="A5067" s="793"/>
      <c r="E5067" s="176"/>
      <c r="F5067" s="176"/>
      <c r="G5067" s="177"/>
      <c r="H5067" s="177"/>
    </row>
    <row r="5068" spans="1:8" x14ac:dyDescent="0.25">
      <c r="A5068" s="793"/>
      <c r="E5068" s="176"/>
      <c r="F5068" s="176"/>
      <c r="G5068" s="177"/>
      <c r="H5068" s="177"/>
    </row>
    <row r="5069" spans="1:8" x14ac:dyDescent="0.25">
      <c r="A5069" s="793"/>
      <c r="E5069" s="176"/>
      <c r="F5069" s="176"/>
      <c r="G5069" s="177"/>
      <c r="H5069" s="177"/>
    </row>
    <row r="5070" spans="1:8" x14ac:dyDescent="0.25">
      <c r="A5070" s="793"/>
      <c r="E5070" s="176"/>
      <c r="F5070" s="176"/>
      <c r="G5070" s="177"/>
      <c r="H5070" s="177"/>
    </row>
    <row r="5071" spans="1:8" x14ac:dyDescent="0.25">
      <c r="A5071" s="793"/>
      <c r="E5071" s="176"/>
      <c r="F5071" s="176"/>
      <c r="G5071" s="177"/>
      <c r="H5071" s="177"/>
    </row>
    <row r="5072" spans="1:8" x14ac:dyDescent="0.25">
      <c r="A5072" s="793"/>
      <c r="E5072" s="176"/>
      <c r="F5072" s="176"/>
      <c r="G5072" s="177"/>
      <c r="H5072" s="177"/>
    </row>
    <row r="5073" spans="1:8" x14ac:dyDescent="0.25">
      <c r="A5073" s="793"/>
      <c r="E5073" s="176"/>
      <c r="F5073" s="176"/>
      <c r="G5073" s="177"/>
      <c r="H5073" s="177"/>
    </row>
    <row r="5074" spans="1:8" x14ac:dyDescent="0.25">
      <c r="A5074" s="793"/>
      <c r="E5074" s="176"/>
      <c r="F5074" s="176"/>
      <c r="G5074" s="177"/>
      <c r="H5074" s="177"/>
    </row>
    <row r="5075" spans="1:8" x14ac:dyDescent="0.25">
      <c r="A5075" s="793"/>
      <c r="E5075" s="176"/>
      <c r="F5075" s="176"/>
      <c r="G5075" s="177"/>
      <c r="H5075" s="177"/>
    </row>
    <row r="5076" spans="1:8" x14ac:dyDescent="0.25">
      <c r="A5076" s="793"/>
      <c r="E5076" s="176"/>
      <c r="F5076" s="176"/>
      <c r="G5076" s="177"/>
      <c r="H5076" s="177"/>
    </row>
    <row r="5077" spans="1:8" x14ac:dyDescent="0.25">
      <c r="A5077" s="793"/>
      <c r="E5077" s="176"/>
      <c r="F5077" s="176"/>
      <c r="G5077" s="177"/>
      <c r="H5077" s="177"/>
    </row>
    <row r="5078" spans="1:8" x14ac:dyDescent="0.25">
      <c r="A5078" s="793"/>
      <c r="E5078" s="176"/>
      <c r="F5078" s="176"/>
      <c r="G5078" s="177"/>
      <c r="H5078" s="177"/>
    </row>
    <row r="5079" spans="1:8" x14ac:dyDescent="0.25">
      <c r="A5079" s="793"/>
      <c r="E5079" s="176"/>
      <c r="F5079" s="176"/>
      <c r="G5079" s="177"/>
      <c r="H5079" s="177"/>
    </row>
    <row r="5080" spans="1:8" x14ac:dyDescent="0.25">
      <c r="A5080" s="793"/>
      <c r="E5080" s="176"/>
      <c r="F5080" s="176"/>
      <c r="G5080" s="177"/>
      <c r="H5080" s="177"/>
    </row>
    <row r="5081" spans="1:8" x14ac:dyDescent="0.25">
      <c r="A5081" s="793"/>
      <c r="E5081" s="176"/>
      <c r="F5081" s="176"/>
      <c r="G5081" s="177"/>
      <c r="H5081" s="177"/>
    </row>
    <row r="5082" spans="1:8" x14ac:dyDescent="0.25">
      <c r="A5082" s="793"/>
      <c r="E5082" s="176"/>
      <c r="F5082" s="176"/>
      <c r="G5082" s="177"/>
      <c r="H5082" s="177"/>
    </row>
    <row r="5083" spans="1:8" x14ac:dyDescent="0.25">
      <c r="A5083" s="793"/>
      <c r="E5083" s="176"/>
      <c r="F5083" s="176"/>
      <c r="G5083" s="177"/>
      <c r="H5083" s="177"/>
    </row>
    <row r="5084" spans="1:8" x14ac:dyDescent="0.25">
      <c r="A5084" s="793"/>
      <c r="E5084" s="176"/>
      <c r="F5084" s="176"/>
      <c r="G5084" s="177"/>
      <c r="H5084" s="177"/>
    </row>
    <row r="5085" spans="1:8" x14ac:dyDescent="0.25">
      <c r="A5085" s="793"/>
      <c r="E5085" s="176"/>
      <c r="F5085" s="176"/>
      <c r="G5085" s="177"/>
      <c r="H5085" s="177"/>
    </row>
    <row r="5086" spans="1:8" x14ac:dyDescent="0.25">
      <c r="A5086" s="793"/>
      <c r="E5086" s="176"/>
      <c r="F5086" s="176"/>
      <c r="G5086" s="177"/>
      <c r="H5086" s="177"/>
    </row>
    <row r="5087" spans="1:8" x14ac:dyDescent="0.25">
      <c r="A5087" s="793"/>
      <c r="E5087" s="176"/>
      <c r="F5087" s="176"/>
      <c r="G5087" s="177"/>
      <c r="H5087" s="177"/>
    </row>
    <row r="5088" spans="1:8" x14ac:dyDescent="0.25">
      <c r="A5088" s="793"/>
      <c r="E5088" s="176"/>
      <c r="F5088" s="176"/>
      <c r="G5088" s="177"/>
      <c r="H5088" s="177"/>
    </row>
    <row r="5089" spans="1:8" x14ac:dyDescent="0.25">
      <c r="A5089" s="793"/>
      <c r="E5089" s="176"/>
      <c r="F5089" s="176"/>
      <c r="G5089" s="177"/>
      <c r="H5089" s="177"/>
    </row>
    <row r="5090" spans="1:8" x14ac:dyDescent="0.25">
      <c r="A5090" s="793"/>
      <c r="E5090" s="176"/>
      <c r="F5090" s="176"/>
      <c r="G5090" s="177"/>
      <c r="H5090" s="177"/>
    </row>
    <row r="5091" spans="1:8" x14ac:dyDescent="0.25">
      <c r="A5091" s="793"/>
      <c r="E5091" s="176"/>
      <c r="F5091" s="176"/>
      <c r="G5091" s="177"/>
      <c r="H5091" s="177"/>
    </row>
    <row r="5092" spans="1:8" x14ac:dyDescent="0.25">
      <c r="A5092" s="793"/>
      <c r="E5092" s="176"/>
      <c r="F5092" s="176"/>
      <c r="G5092" s="177"/>
      <c r="H5092" s="177"/>
    </row>
    <row r="5093" spans="1:8" x14ac:dyDescent="0.25">
      <c r="A5093" s="793"/>
      <c r="E5093" s="176"/>
      <c r="F5093" s="176"/>
      <c r="G5093" s="177"/>
      <c r="H5093" s="177"/>
    </row>
    <row r="5094" spans="1:8" x14ac:dyDescent="0.25">
      <c r="A5094" s="793"/>
      <c r="E5094" s="176"/>
      <c r="F5094" s="176"/>
      <c r="G5094" s="177"/>
      <c r="H5094" s="177"/>
    </row>
    <row r="5095" spans="1:8" x14ac:dyDescent="0.25">
      <c r="A5095" s="793"/>
      <c r="E5095" s="176"/>
      <c r="F5095" s="176"/>
      <c r="G5095" s="177"/>
      <c r="H5095" s="177"/>
    </row>
    <row r="5096" spans="1:8" x14ac:dyDescent="0.25">
      <c r="A5096" s="793"/>
      <c r="E5096" s="176"/>
      <c r="F5096" s="176"/>
      <c r="G5096" s="177"/>
      <c r="H5096" s="177"/>
    </row>
    <row r="5097" spans="1:8" x14ac:dyDescent="0.25">
      <c r="A5097" s="793"/>
      <c r="E5097" s="176"/>
      <c r="F5097" s="176"/>
      <c r="G5097" s="177"/>
      <c r="H5097" s="177"/>
    </row>
    <row r="5098" spans="1:8" x14ac:dyDescent="0.25">
      <c r="A5098" s="793"/>
      <c r="E5098" s="176"/>
      <c r="F5098" s="176"/>
      <c r="G5098" s="177"/>
      <c r="H5098" s="177"/>
    </row>
    <row r="5099" spans="1:8" x14ac:dyDescent="0.25">
      <c r="A5099" s="793"/>
      <c r="E5099" s="176"/>
      <c r="F5099" s="176"/>
      <c r="G5099" s="177"/>
      <c r="H5099" s="177"/>
    </row>
    <row r="5100" spans="1:8" x14ac:dyDescent="0.25">
      <c r="A5100" s="793"/>
      <c r="E5100" s="176"/>
      <c r="F5100" s="176"/>
      <c r="G5100" s="177"/>
      <c r="H5100" s="177"/>
    </row>
    <row r="5101" spans="1:8" x14ac:dyDescent="0.25">
      <c r="A5101" s="793"/>
      <c r="E5101" s="176"/>
      <c r="F5101" s="176"/>
      <c r="G5101" s="177"/>
      <c r="H5101" s="177"/>
    </row>
    <row r="5102" spans="1:8" x14ac:dyDescent="0.25">
      <c r="A5102" s="793"/>
      <c r="E5102" s="176"/>
      <c r="F5102" s="176"/>
      <c r="G5102" s="177"/>
      <c r="H5102" s="177"/>
    </row>
    <row r="5103" spans="1:8" x14ac:dyDescent="0.25">
      <c r="A5103" s="793"/>
      <c r="E5103" s="176"/>
      <c r="F5103" s="176"/>
      <c r="G5103" s="177"/>
      <c r="H5103" s="177"/>
    </row>
    <row r="5104" spans="1:8" x14ac:dyDescent="0.25">
      <c r="A5104" s="793"/>
      <c r="E5104" s="176"/>
      <c r="F5104" s="176"/>
      <c r="G5104" s="177"/>
      <c r="H5104" s="177"/>
    </row>
    <row r="5105" spans="1:8" x14ac:dyDescent="0.25">
      <c r="A5105" s="793"/>
      <c r="E5105" s="176"/>
      <c r="F5105" s="176"/>
      <c r="G5105" s="177"/>
      <c r="H5105" s="177"/>
    </row>
    <row r="5106" spans="1:8" x14ac:dyDescent="0.25">
      <c r="A5106" s="793"/>
      <c r="E5106" s="176"/>
      <c r="F5106" s="176"/>
      <c r="G5106" s="177"/>
      <c r="H5106" s="177"/>
    </row>
    <row r="5107" spans="1:8" x14ac:dyDescent="0.25">
      <c r="A5107" s="793"/>
      <c r="E5107" s="176"/>
      <c r="F5107" s="176"/>
      <c r="G5107" s="177"/>
      <c r="H5107" s="177"/>
    </row>
    <row r="5108" spans="1:8" x14ac:dyDescent="0.25">
      <c r="A5108" s="793"/>
      <c r="E5108" s="176"/>
      <c r="F5108" s="176"/>
      <c r="G5108" s="177"/>
      <c r="H5108" s="177"/>
    </row>
    <row r="5109" spans="1:8" x14ac:dyDescent="0.25">
      <c r="A5109" s="793"/>
      <c r="E5109" s="176"/>
      <c r="F5109" s="176"/>
      <c r="G5109" s="177"/>
      <c r="H5109" s="177"/>
    </row>
    <row r="5110" spans="1:8" x14ac:dyDescent="0.25">
      <c r="A5110" s="793"/>
      <c r="E5110" s="176"/>
      <c r="F5110" s="176"/>
      <c r="G5110" s="177"/>
      <c r="H5110" s="177"/>
    </row>
    <row r="5111" spans="1:8" x14ac:dyDescent="0.25">
      <c r="A5111" s="793"/>
      <c r="E5111" s="176"/>
      <c r="F5111" s="176"/>
      <c r="G5111" s="177"/>
      <c r="H5111" s="177"/>
    </row>
    <row r="5112" spans="1:8" x14ac:dyDescent="0.25">
      <c r="A5112" s="793"/>
      <c r="E5112" s="176"/>
      <c r="F5112" s="176"/>
      <c r="G5112" s="177"/>
      <c r="H5112" s="177"/>
    </row>
    <row r="5113" spans="1:8" x14ac:dyDescent="0.25">
      <c r="A5113" s="793"/>
      <c r="E5113" s="176"/>
      <c r="F5113" s="176"/>
      <c r="G5113" s="177"/>
      <c r="H5113" s="177"/>
    </row>
    <row r="5114" spans="1:8" x14ac:dyDescent="0.25">
      <c r="A5114" s="793"/>
      <c r="E5114" s="176"/>
      <c r="F5114" s="176"/>
      <c r="G5114" s="177"/>
      <c r="H5114" s="177"/>
    </row>
    <row r="5115" spans="1:8" x14ac:dyDescent="0.25">
      <c r="A5115" s="793"/>
      <c r="E5115" s="176"/>
      <c r="F5115" s="176"/>
      <c r="G5115" s="177"/>
      <c r="H5115" s="177"/>
    </row>
    <row r="5116" spans="1:8" x14ac:dyDescent="0.25">
      <c r="A5116" s="793"/>
      <c r="E5116" s="176"/>
      <c r="F5116" s="176"/>
      <c r="G5116" s="177"/>
      <c r="H5116" s="177"/>
    </row>
    <row r="5117" spans="1:8" x14ac:dyDescent="0.25">
      <c r="A5117" s="793"/>
      <c r="E5117" s="176"/>
      <c r="F5117" s="176"/>
      <c r="G5117" s="177"/>
      <c r="H5117" s="177"/>
    </row>
    <row r="5118" spans="1:8" x14ac:dyDescent="0.25">
      <c r="A5118" s="793"/>
      <c r="E5118" s="176"/>
      <c r="F5118" s="176"/>
      <c r="G5118" s="177"/>
      <c r="H5118" s="177"/>
    </row>
    <row r="5119" spans="1:8" x14ac:dyDescent="0.25">
      <c r="A5119" s="793"/>
      <c r="E5119" s="176"/>
      <c r="F5119" s="176"/>
      <c r="G5119" s="177"/>
      <c r="H5119" s="177"/>
    </row>
    <row r="5120" spans="1:8" x14ac:dyDescent="0.25">
      <c r="A5120" s="793"/>
      <c r="E5120" s="176"/>
      <c r="F5120" s="176"/>
      <c r="G5120" s="177"/>
      <c r="H5120" s="177"/>
    </row>
    <row r="5121" spans="1:8" x14ac:dyDescent="0.25">
      <c r="A5121" s="793"/>
      <c r="E5121" s="176"/>
      <c r="F5121" s="176"/>
      <c r="G5121" s="177"/>
      <c r="H5121" s="177"/>
    </row>
    <row r="5122" spans="1:8" x14ac:dyDescent="0.25">
      <c r="A5122" s="793"/>
      <c r="E5122" s="176"/>
      <c r="F5122" s="176"/>
      <c r="G5122" s="177"/>
      <c r="H5122" s="177"/>
    </row>
    <row r="5123" spans="1:8" x14ac:dyDescent="0.25">
      <c r="A5123" s="793"/>
      <c r="E5123" s="176"/>
      <c r="F5123" s="176"/>
      <c r="G5123" s="177"/>
      <c r="H5123" s="177"/>
    </row>
    <row r="5124" spans="1:8" x14ac:dyDescent="0.25">
      <c r="A5124" s="793"/>
      <c r="E5124" s="176"/>
      <c r="F5124" s="176"/>
      <c r="G5124" s="177"/>
      <c r="H5124" s="177"/>
    </row>
    <row r="5125" spans="1:8" x14ac:dyDescent="0.25">
      <c r="A5125" s="793"/>
      <c r="E5125" s="176"/>
      <c r="F5125" s="176"/>
      <c r="G5125" s="177"/>
      <c r="H5125" s="177"/>
    </row>
    <row r="5126" spans="1:8" x14ac:dyDescent="0.25">
      <c r="A5126" s="793"/>
      <c r="E5126" s="176"/>
      <c r="F5126" s="176"/>
      <c r="G5126" s="177"/>
      <c r="H5126" s="177"/>
    </row>
    <row r="5127" spans="1:8" x14ac:dyDescent="0.25">
      <c r="A5127" s="793"/>
      <c r="E5127" s="176"/>
      <c r="F5127" s="176"/>
      <c r="G5127" s="177"/>
      <c r="H5127" s="177"/>
    </row>
    <row r="5128" spans="1:8" x14ac:dyDescent="0.25">
      <c r="A5128" s="793"/>
      <c r="E5128" s="176"/>
      <c r="F5128" s="176"/>
      <c r="G5128" s="177"/>
      <c r="H5128" s="177"/>
    </row>
    <row r="5129" spans="1:8" x14ac:dyDescent="0.25">
      <c r="A5129" s="793"/>
      <c r="E5129" s="176"/>
      <c r="F5129" s="176"/>
      <c r="G5129" s="177"/>
      <c r="H5129" s="177"/>
    </row>
    <row r="5130" spans="1:8" x14ac:dyDescent="0.25">
      <c r="A5130" s="793"/>
      <c r="E5130" s="176"/>
      <c r="F5130" s="176"/>
      <c r="G5130" s="177"/>
      <c r="H5130" s="177"/>
    </row>
    <row r="5131" spans="1:8" x14ac:dyDescent="0.25">
      <c r="A5131" s="793"/>
      <c r="E5131" s="176"/>
      <c r="F5131" s="176"/>
      <c r="G5131" s="177"/>
      <c r="H5131" s="177"/>
    </row>
    <row r="5132" spans="1:8" x14ac:dyDescent="0.25">
      <c r="A5132" s="793"/>
      <c r="E5132" s="176"/>
      <c r="F5132" s="176"/>
      <c r="G5132" s="177"/>
      <c r="H5132" s="177"/>
    </row>
    <row r="5133" spans="1:8" x14ac:dyDescent="0.25">
      <c r="A5133" s="793"/>
      <c r="E5133" s="176"/>
      <c r="F5133" s="176"/>
      <c r="G5133" s="177"/>
      <c r="H5133" s="177"/>
    </row>
    <row r="5134" spans="1:8" x14ac:dyDescent="0.25">
      <c r="A5134" s="793"/>
      <c r="E5134" s="176"/>
      <c r="F5134" s="176"/>
      <c r="G5134" s="177"/>
      <c r="H5134" s="177"/>
    </row>
    <row r="5135" spans="1:8" x14ac:dyDescent="0.25">
      <c r="A5135" s="793"/>
      <c r="E5135" s="176"/>
      <c r="F5135" s="176"/>
      <c r="G5135" s="177"/>
      <c r="H5135" s="177"/>
    </row>
    <row r="5136" spans="1:8" x14ac:dyDescent="0.25">
      <c r="A5136" s="793"/>
      <c r="E5136" s="176"/>
      <c r="F5136" s="176"/>
      <c r="G5136" s="177"/>
      <c r="H5136" s="177"/>
    </row>
    <row r="5137" spans="1:8" x14ac:dyDescent="0.25">
      <c r="A5137" s="793"/>
      <c r="E5137" s="176"/>
      <c r="F5137" s="176"/>
      <c r="G5137" s="177"/>
      <c r="H5137" s="177"/>
    </row>
    <row r="5138" spans="1:8" x14ac:dyDescent="0.25">
      <c r="A5138" s="793"/>
      <c r="E5138" s="176"/>
      <c r="F5138" s="176"/>
      <c r="G5138" s="177"/>
      <c r="H5138" s="177"/>
    </row>
    <row r="5139" spans="1:8" x14ac:dyDescent="0.25">
      <c r="A5139" s="793"/>
      <c r="E5139" s="176"/>
      <c r="F5139" s="176"/>
      <c r="G5139" s="177"/>
      <c r="H5139" s="177"/>
    </row>
    <row r="5140" spans="1:8" x14ac:dyDescent="0.25">
      <c r="A5140" s="793"/>
      <c r="E5140" s="176"/>
      <c r="F5140" s="176"/>
      <c r="G5140" s="177"/>
      <c r="H5140" s="177"/>
    </row>
    <row r="5141" spans="1:8" x14ac:dyDescent="0.25">
      <c r="A5141" s="793"/>
      <c r="E5141" s="176"/>
      <c r="F5141" s="176"/>
      <c r="G5141" s="177"/>
      <c r="H5141" s="177"/>
    </row>
    <row r="5142" spans="1:8" x14ac:dyDescent="0.25">
      <c r="A5142" s="793"/>
      <c r="E5142" s="176"/>
      <c r="F5142" s="176"/>
      <c r="G5142" s="177"/>
      <c r="H5142" s="177"/>
    </row>
    <row r="5143" spans="1:8" x14ac:dyDescent="0.25">
      <c r="A5143" s="793"/>
      <c r="E5143" s="176"/>
      <c r="F5143" s="176"/>
      <c r="G5143" s="177"/>
      <c r="H5143" s="177"/>
    </row>
    <row r="5144" spans="1:8" x14ac:dyDescent="0.25">
      <c r="A5144" s="793"/>
      <c r="E5144" s="176"/>
      <c r="F5144" s="176"/>
      <c r="G5144" s="177"/>
      <c r="H5144" s="177"/>
    </row>
    <row r="5145" spans="1:8" x14ac:dyDescent="0.25">
      <c r="A5145" s="793"/>
      <c r="E5145" s="176"/>
      <c r="F5145" s="176"/>
      <c r="G5145" s="177"/>
      <c r="H5145" s="177"/>
    </row>
    <row r="5146" spans="1:8" x14ac:dyDescent="0.25">
      <c r="A5146" s="793"/>
      <c r="E5146" s="176"/>
      <c r="F5146" s="176"/>
      <c r="G5146" s="177"/>
      <c r="H5146" s="177"/>
    </row>
    <row r="5147" spans="1:8" x14ac:dyDescent="0.25">
      <c r="A5147" s="793"/>
      <c r="E5147" s="176"/>
      <c r="F5147" s="176"/>
      <c r="G5147" s="177"/>
      <c r="H5147" s="177"/>
    </row>
    <row r="5148" spans="1:8" x14ac:dyDescent="0.25">
      <c r="A5148" s="793"/>
      <c r="E5148" s="176"/>
      <c r="F5148" s="176"/>
      <c r="G5148" s="177"/>
      <c r="H5148" s="177"/>
    </row>
    <row r="5149" spans="1:8" x14ac:dyDescent="0.25">
      <c r="A5149" s="793"/>
      <c r="E5149" s="176"/>
      <c r="F5149" s="176"/>
      <c r="G5149" s="177"/>
      <c r="H5149" s="177"/>
    </row>
    <row r="5150" spans="1:8" x14ac:dyDescent="0.25">
      <c r="A5150" s="793"/>
      <c r="E5150" s="176"/>
      <c r="F5150" s="176"/>
      <c r="G5150" s="177"/>
      <c r="H5150" s="177"/>
    </row>
    <row r="5151" spans="1:8" x14ac:dyDescent="0.25">
      <c r="A5151" s="793"/>
      <c r="E5151" s="176"/>
      <c r="F5151" s="176"/>
      <c r="G5151" s="177"/>
      <c r="H5151" s="177"/>
    </row>
    <row r="5152" spans="1:8" x14ac:dyDescent="0.25">
      <c r="A5152" s="793"/>
      <c r="E5152" s="176"/>
      <c r="F5152" s="176"/>
      <c r="G5152" s="177"/>
      <c r="H5152" s="177"/>
    </row>
    <row r="5153" spans="1:8" x14ac:dyDescent="0.25">
      <c r="A5153" s="793"/>
      <c r="E5153" s="176"/>
      <c r="F5153" s="176"/>
      <c r="G5153" s="177"/>
      <c r="H5153" s="177"/>
    </row>
    <row r="5154" spans="1:8" x14ac:dyDescent="0.25">
      <c r="A5154" s="793"/>
      <c r="E5154" s="176"/>
      <c r="F5154" s="176"/>
      <c r="G5154" s="177"/>
      <c r="H5154" s="177"/>
    </row>
    <row r="5155" spans="1:8" x14ac:dyDescent="0.25">
      <c r="A5155" s="793"/>
      <c r="E5155" s="176"/>
      <c r="F5155" s="176"/>
      <c r="G5155" s="177"/>
      <c r="H5155" s="177"/>
    </row>
    <row r="5156" spans="1:8" x14ac:dyDescent="0.25">
      <c r="A5156" s="793"/>
      <c r="E5156" s="176"/>
      <c r="F5156" s="176"/>
      <c r="G5156" s="177"/>
      <c r="H5156" s="177"/>
    </row>
    <row r="5157" spans="1:8" x14ac:dyDescent="0.25">
      <c r="A5157" s="793"/>
      <c r="E5157" s="176"/>
      <c r="F5157" s="176"/>
      <c r="G5157" s="177"/>
      <c r="H5157" s="177"/>
    </row>
    <row r="5158" spans="1:8" x14ac:dyDescent="0.25">
      <c r="A5158" s="793"/>
      <c r="E5158" s="176"/>
      <c r="F5158" s="176"/>
      <c r="G5158" s="177"/>
      <c r="H5158" s="177"/>
    </row>
    <row r="5159" spans="1:8" x14ac:dyDescent="0.25">
      <c r="A5159" s="793"/>
      <c r="E5159" s="176"/>
      <c r="F5159" s="176"/>
      <c r="G5159" s="177"/>
      <c r="H5159" s="177"/>
    </row>
    <row r="5160" spans="1:8" x14ac:dyDescent="0.25">
      <c r="A5160" s="793"/>
      <c r="E5160" s="176"/>
      <c r="F5160" s="176"/>
      <c r="G5160" s="177"/>
      <c r="H5160" s="177"/>
    </row>
    <row r="5161" spans="1:8" x14ac:dyDescent="0.25">
      <c r="A5161" s="793"/>
      <c r="E5161" s="176"/>
      <c r="F5161" s="176"/>
      <c r="G5161" s="177"/>
      <c r="H5161" s="177"/>
    </row>
    <row r="5162" spans="1:8" x14ac:dyDescent="0.25">
      <c r="A5162" s="793"/>
      <c r="E5162" s="176"/>
      <c r="F5162" s="176"/>
      <c r="G5162" s="177"/>
      <c r="H5162" s="177"/>
    </row>
    <row r="5163" spans="1:8" x14ac:dyDescent="0.25">
      <c r="A5163" s="793"/>
      <c r="E5163" s="176"/>
      <c r="F5163" s="176"/>
      <c r="G5163" s="177"/>
      <c r="H5163" s="177"/>
    </row>
    <row r="5164" spans="1:8" x14ac:dyDescent="0.25">
      <c r="A5164" s="793"/>
      <c r="E5164" s="176"/>
      <c r="F5164" s="176"/>
      <c r="G5164" s="177"/>
      <c r="H5164" s="177"/>
    </row>
    <row r="5165" spans="1:8" x14ac:dyDescent="0.25">
      <c r="A5165" s="793"/>
      <c r="E5165" s="176"/>
      <c r="F5165" s="176"/>
      <c r="G5165" s="177"/>
      <c r="H5165" s="177"/>
    </row>
    <row r="5166" spans="1:8" x14ac:dyDescent="0.25">
      <c r="A5166" s="793"/>
      <c r="E5166" s="176"/>
      <c r="F5166" s="176"/>
      <c r="G5166" s="177"/>
      <c r="H5166" s="177"/>
    </row>
    <row r="5167" spans="1:8" x14ac:dyDescent="0.25">
      <c r="A5167" s="793"/>
      <c r="E5167" s="176"/>
      <c r="F5167" s="176"/>
      <c r="G5167" s="177"/>
      <c r="H5167" s="177"/>
    </row>
    <row r="5168" spans="1:8" x14ac:dyDescent="0.25">
      <c r="A5168" s="793"/>
      <c r="E5168" s="176"/>
      <c r="F5168" s="176"/>
      <c r="G5168" s="177"/>
      <c r="H5168" s="177"/>
    </row>
    <row r="5169" spans="1:8" x14ac:dyDescent="0.25">
      <c r="A5169" s="793"/>
      <c r="E5169" s="176"/>
      <c r="F5169" s="176"/>
      <c r="G5169" s="177"/>
      <c r="H5169" s="177"/>
    </row>
    <row r="5170" spans="1:8" x14ac:dyDescent="0.25">
      <c r="A5170" s="793"/>
      <c r="E5170" s="176"/>
      <c r="F5170" s="176"/>
      <c r="G5170" s="177"/>
      <c r="H5170" s="177"/>
    </row>
    <row r="5171" spans="1:8" x14ac:dyDescent="0.25">
      <c r="A5171" s="793"/>
      <c r="E5171" s="176"/>
      <c r="F5171" s="176"/>
      <c r="G5171" s="177"/>
      <c r="H5171" s="177"/>
    </row>
    <row r="5172" spans="1:8" x14ac:dyDescent="0.25">
      <c r="A5172" s="793"/>
      <c r="E5172" s="176"/>
      <c r="F5172" s="176"/>
      <c r="G5172" s="177"/>
      <c r="H5172" s="177"/>
    </row>
    <row r="5173" spans="1:8" x14ac:dyDescent="0.25">
      <c r="A5173" s="793"/>
      <c r="E5173" s="176"/>
      <c r="F5173" s="176"/>
      <c r="G5173" s="177"/>
      <c r="H5173" s="177"/>
    </row>
    <row r="5174" spans="1:8" x14ac:dyDescent="0.25">
      <c r="A5174" s="793"/>
      <c r="E5174" s="176"/>
      <c r="F5174" s="176"/>
      <c r="G5174" s="177"/>
      <c r="H5174" s="177"/>
    </row>
    <row r="5175" spans="1:8" x14ac:dyDescent="0.25">
      <c r="A5175" s="793"/>
      <c r="E5175" s="176"/>
      <c r="F5175" s="176"/>
      <c r="G5175" s="177"/>
      <c r="H5175" s="177"/>
    </row>
    <row r="5176" spans="1:8" x14ac:dyDescent="0.25">
      <c r="A5176" s="793"/>
      <c r="E5176" s="176"/>
      <c r="F5176" s="176"/>
      <c r="G5176" s="177"/>
      <c r="H5176" s="177"/>
    </row>
    <row r="5177" spans="1:8" x14ac:dyDescent="0.25">
      <c r="A5177" s="793"/>
      <c r="E5177" s="176"/>
      <c r="F5177" s="176"/>
      <c r="G5177" s="177"/>
      <c r="H5177" s="177"/>
    </row>
    <row r="5178" spans="1:8" x14ac:dyDescent="0.25">
      <c r="A5178" s="793"/>
      <c r="E5178" s="176"/>
      <c r="F5178" s="176"/>
      <c r="G5178" s="177"/>
      <c r="H5178" s="177"/>
    </row>
    <row r="5179" spans="1:8" x14ac:dyDescent="0.25">
      <c r="A5179" s="793"/>
      <c r="E5179" s="176"/>
      <c r="F5179" s="176"/>
      <c r="G5179" s="177"/>
      <c r="H5179" s="177"/>
    </row>
    <row r="5180" spans="1:8" x14ac:dyDescent="0.25">
      <c r="A5180" s="793"/>
      <c r="E5180" s="176"/>
      <c r="F5180" s="176"/>
      <c r="G5180" s="177"/>
      <c r="H5180" s="177"/>
    </row>
    <row r="5181" spans="1:8" x14ac:dyDescent="0.25">
      <c r="A5181" s="793"/>
      <c r="E5181" s="176"/>
      <c r="F5181" s="176"/>
      <c r="G5181" s="177"/>
      <c r="H5181" s="177"/>
    </row>
    <row r="5182" spans="1:8" x14ac:dyDescent="0.25">
      <c r="A5182" s="793"/>
      <c r="E5182" s="176"/>
      <c r="F5182" s="176"/>
      <c r="G5182" s="177"/>
      <c r="H5182" s="177"/>
    </row>
    <row r="5183" spans="1:8" x14ac:dyDescent="0.25">
      <c r="A5183" s="793"/>
      <c r="E5183" s="176"/>
      <c r="F5183" s="176"/>
      <c r="G5183" s="177"/>
      <c r="H5183" s="177"/>
    </row>
    <row r="5184" spans="1:8" x14ac:dyDescent="0.25">
      <c r="A5184" s="793"/>
      <c r="E5184" s="176"/>
      <c r="F5184" s="176"/>
      <c r="G5184" s="177"/>
      <c r="H5184" s="177"/>
    </row>
    <row r="5185" spans="1:8" x14ac:dyDescent="0.25">
      <c r="A5185" s="793"/>
      <c r="E5185" s="176"/>
      <c r="F5185" s="176"/>
      <c r="G5185" s="177"/>
      <c r="H5185" s="177"/>
    </row>
    <row r="5186" spans="1:8" x14ac:dyDescent="0.25">
      <c r="A5186" s="793"/>
      <c r="E5186" s="176"/>
      <c r="F5186" s="176"/>
      <c r="G5186" s="177"/>
      <c r="H5186" s="177"/>
    </row>
    <row r="5187" spans="1:8" x14ac:dyDescent="0.25">
      <c r="A5187" s="793"/>
      <c r="E5187" s="176"/>
      <c r="F5187" s="176"/>
      <c r="G5187" s="177"/>
      <c r="H5187" s="177"/>
    </row>
    <row r="5188" spans="1:8" x14ac:dyDescent="0.25">
      <c r="A5188" s="793"/>
      <c r="E5188" s="176"/>
      <c r="F5188" s="176"/>
      <c r="G5188" s="177"/>
      <c r="H5188" s="177"/>
    </row>
    <row r="5189" spans="1:8" x14ac:dyDescent="0.25">
      <c r="A5189" s="793"/>
      <c r="E5189" s="176"/>
      <c r="F5189" s="176"/>
      <c r="G5189" s="177"/>
      <c r="H5189" s="177"/>
    </row>
    <row r="5190" spans="1:8" x14ac:dyDescent="0.25">
      <c r="A5190" s="793"/>
      <c r="E5190" s="176"/>
      <c r="F5190" s="176"/>
      <c r="G5190" s="177"/>
      <c r="H5190" s="177"/>
    </row>
    <row r="5191" spans="1:8" x14ac:dyDescent="0.25">
      <c r="A5191" s="793"/>
      <c r="E5191" s="176"/>
      <c r="F5191" s="176"/>
      <c r="G5191" s="177"/>
      <c r="H5191" s="177"/>
    </row>
    <row r="5192" spans="1:8" x14ac:dyDescent="0.25">
      <c r="A5192" s="793"/>
      <c r="E5192" s="176"/>
      <c r="F5192" s="176"/>
      <c r="G5192" s="177"/>
      <c r="H5192" s="177"/>
    </row>
    <row r="5193" spans="1:8" x14ac:dyDescent="0.25">
      <c r="A5193" s="793"/>
      <c r="E5193" s="176"/>
      <c r="F5193" s="176"/>
      <c r="G5193" s="177"/>
      <c r="H5193" s="177"/>
    </row>
    <row r="5194" spans="1:8" x14ac:dyDescent="0.25">
      <c r="A5194" s="793"/>
      <c r="E5194" s="176"/>
      <c r="F5194" s="176"/>
      <c r="G5194" s="177"/>
      <c r="H5194" s="177"/>
    </row>
    <row r="5195" spans="1:8" x14ac:dyDescent="0.25">
      <c r="A5195" s="793"/>
      <c r="E5195" s="176"/>
      <c r="F5195" s="176"/>
      <c r="G5195" s="177"/>
      <c r="H5195" s="177"/>
    </row>
    <row r="5196" spans="1:8" x14ac:dyDescent="0.25">
      <c r="A5196" s="793"/>
      <c r="E5196" s="176"/>
      <c r="F5196" s="176"/>
      <c r="G5196" s="177"/>
      <c r="H5196" s="177"/>
    </row>
    <row r="5197" spans="1:8" x14ac:dyDescent="0.25">
      <c r="A5197" s="793"/>
      <c r="E5197" s="176"/>
      <c r="F5197" s="176"/>
      <c r="G5197" s="177"/>
      <c r="H5197" s="177"/>
    </row>
    <row r="5198" spans="1:8" x14ac:dyDescent="0.25">
      <c r="A5198" s="793"/>
      <c r="E5198" s="176"/>
      <c r="F5198" s="176"/>
      <c r="G5198" s="177"/>
      <c r="H5198" s="177"/>
    </row>
    <row r="5199" spans="1:8" x14ac:dyDescent="0.25">
      <c r="A5199" s="793"/>
      <c r="E5199" s="176"/>
      <c r="F5199" s="176"/>
      <c r="G5199" s="177"/>
      <c r="H5199" s="177"/>
    </row>
    <row r="5200" spans="1:8" x14ac:dyDescent="0.25">
      <c r="A5200" s="793"/>
      <c r="E5200" s="176"/>
      <c r="F5200" s="176"/>
      <c r="G5200" s="177"/>
      <c r="H5200" s="177"/>
    </row>
    <row r="5201" spans="1:8" x14ac:dyDescent="0.25">
      <c r="A5201" s="793"/>
      <c r="E5201" s="176"/>
      <c r="F5201" s="176"/>
      <c r="G5201" s="177"/>
      <c r="H5201" s="177"/>
    </row>
    <row r="5202" spans="1:8" x14ac:dyDescent="0.25">
      <c r="A5202" s="793"/>
      <c r="E5202" s="176"/>
      <c r="F5202" s="176"/>
      <c r="G5202" s="177"/>
      <c r="H5202" s="177"/>
    </row>
    <row r="5203" spans="1:8" x14ac:dyDescent="0.25">
      <c r="A5203" s="793"/>
      <c r="E5203" s="176"/>
      <c r="F5203" s="176"/>
      <c r="G5203" s="177"/>
      <c r="H5203" s="177"/>
    </row>
    <row r="5204" spans="1:8" x14ac:dyDescent="0.25">
      <c r="A5204" s="793"/>
      <c r="E5204" s="176"/>
      <c r="F5204" s="176"/>
      <c r="G5204" s="177"/>
      <c r="H5204" s="177"/>
    </row>
    <row r="5205" spans="1:8" x14ac:dyDescent="0.25">
      <c r="A5205" s="793"/>
      <c r="E5205" s="176"/>
      <c r="F5205" s="176"/>
      <c r="G5205" s="177"/>
      <c r="H5205" s="177"/>
    </row>
    <row r="5206" spans="1:8" x14ac:dyDescent="0.25">
      <c r="A5206" s="793"/>
      <c r="E5206" s="176"/>
      <c r="F5206" s="176"/>
      <c r="G5206" s="177"/>
      <c r="H5206" s="177"/>
    </row>
    <row r="5207" spans="1:8" x14ac:dyDescent="0.25">
      <c r="A5207" s="793"/>
      <c r="E5207" s="176"/>
      <c r="F5207" s="176"/>
      <c r="G5207" s="177"/>
      <c r="H5207" s="177"/>
    </row>
    <row r="5208" spans="1:8" x14ac:dyDescent="0.25">
      <c r="A5208" s="793"/>
      <c r="E5208" s="176"/>
      <c r="F5208" s="176"/>
      <c r="G5208" s="177"/>
      <c r="H5208" s="177"/>
    </row>
    <row r="5209" spans="1:8" x14ac:dyDescent="0.25">
      <c r="A5209" s="793"/>
      <c r="E5209" s="176"/>
      <c r="F5209" s="176"/>
      <c r="G5209" s="177"/>
      <c r="H5209" s="177"/>
    </row>
    <row r="5210" spans="1:8" x14ac:dyDescent="0.25">
      <c r="A5210" s="793"/>
      <c r="E5210" s="176"/>
      <c r="F5210" s="176"/>
      <c r="G5210" s="177"/>
      <c r="H5210" s="177"/>
    </row>
    <row r="5211" spans="1:8" x14ac:dyDescent="0.25">
      <c r="A5211" s="793"/>
      <c r="E5211" s="176"/>
      <c r="F5211" s="176"/>
      <c r="G5211" s="177"/>
      <c r="H5211" s="177"/>
    </row>
    <row r="5212" spans="1:8" x14ac:dyDescent="0.25">
      <c r="A5212" s="793"/>
      <c r="E5212" s="176"/>
      <c r="F5212" s="176"/>
      <c r="G5212" s="177"/>
      <c r="H5212" s="177"/>
    </row>
    <row r="5213" spans="1:8" x14ac:dyDescent="0.25">
      <c r="A5213" s="793"/>
      <c r="E5213" s="176"/>
      <c r="F5213" s="176"/>
      <c r="G5213" s="177"/>
      <c r="H5213" s="177"/>
    </row>
    <row r="5214" spans="1:8" x14ac:dyDescent="0.25">
      <c r="A5214" s="793"/>
      <c r="E5214" s="176"/>
      <c r="F5214" s="176"/>
      <c r="G5214" s="177"/>
      <c r="H5214" s="177"/>
    </row>
    <row r="5215" spans="1:8" x14ac:dyDescent="0.25">
      <c r="A5215" s="793"/>
      <c r="E5215" s="176"/>
      <c r="F5215" s="176"/>
      <c r="G5215" s="177"/>
      <c r="H5215" s="177"/>
    </row>
    <row r="5216" spans="1:8" x14ac:dyDescent="0.25">
      <c r="A5216" s="793"/>
      <c r="E5216" s="176"/>
      <c r="F5216" s="176"/>
      <c r="G5216" s="177"/>
      <c r="H5216" s="177"/>
    </row>
    <row r="5217" spans="1:8" x14ac:dyDescent="0.25">
      <c r="A5217" s="793"/>
      <c r="E5217" s="176"/>
      <c r="F5217" s="176"/>
      <c r="G5217" s="177"/>
      <c r="H5217" s="177"/>
    </row>
    <row r="5218" spans="1:8" x14ac:dyDescent="0.25">
      <c r="A5218" s="793"/>
      <c r="E5218" s="176"/>
      <c r="F5218" s="176"/>
      <c r="G5218" s="177"/>
      <c r="H5218" s="177"/>
    </row>
    <row r="5219" spans="1:8" x14ac:dyDescent="0.25">
      <c r="A5219" s="793"/>
      <c r="E5219" s="176"/>
      <c r="F5219" s="176"/>
      <c r="G5219" s="177"/>
      <c r="H5219" s="177"/>
    </row>
    <row r="5220" spans="1:8" x14ac:dyDescent="0.25">
      <c r="A5220" s="793"/>
      <c r="E5220" s="176"/>
      <c r="F5220" s="176"/>
      <c r="G5220" s="177"/>
      <c r="H5220" s="177"/>
    </row>
    <row r="5221" spans="1:8" x14ac:dyDescent="0.25">
      <c r="A5221" s="793"/>
      <c r="E5221" s="176"/>
      <c r="F5221" s="176"/>
      <c r="G5221" s="177"/>
      <c r="H5221" s="177"/>
    </row>
    <row r="5222" spans="1:8" x14ac:dyDescent="0.25">
      <c r="A5222" s="793"/>
      <c r="E5222" s="176"/>
      <c r="F5222" s="176"/>
      <c r="G5222" s="177"/>
      <c r="H5222" s="177"/>
    </row>
    <row r="5223" spans="1:8" x14ac:dyDescent="0.25">
      <c r="A5223" s="793"/>
      <c r="E5223" s="176"/>
      <c r="F5223" s="176"/>
      <c r="G5223" s="177"/>
      <c r="H5223" s="177"/>
    </row>
    <row r="5224" spans="1:8" x14ac:dyDescent="0.25">
      <c r="A5224" s="793"/>
      <c r="E5224" s="176"/>
      <c r="F5224" s="176"/>
      <c r="G5224" s="177"/>
      <c r="H5224" s="177"/>
    </row>
    <row r="5225" spans="1:8" x14ac:dyDescent="0.25">
      <c r="A5225" s="793"/>
      <c r="E5225" s="176"/>
      <c r="F5225" s="176"/>
      <c r="G5225" s="177"/>
      <c r="H5225" s="177"/>
    </row>
    <row r="5226" spans="1:8" x14ac:dyDescent="0.25">
      <c r="A5226" s="793"/>
      <c r="E5226" s="176"/>
      <c r="F5226" s="176"/>
      <c r="G5226" s="177"/>
      <c r="H5226" s="177"/>
    </row>
    <row r="5227" spans="1:8" x14ac:dyDescent="0.25">
      <c r="A5227" s="793"/>
      <c r="E5227" s="176"/>
      <c r="F5227" s="176"/>
      <c r="G5227" s="177"/>
      <c r="H5227" s="177"/>
    </row>
    <row r="5228" spans="1:8" x14ac:dyDescent="0.25">
      <c r="A5228" s="793"/>
      <c r="E5228" s="176"/>
      <c r="F5228" s="176"/>
      <c r="G5228" s="177"/>
      <c r="H5228" s="177"/>
    </row>
    <row r="5229" spans="1:8" x14ac:dyDescent="0.25">
      <c r="A5229" s="793"/>
      <c r="E5229" s="176"/>
      <c r="F5229" s="176"/>
      <c r="G5229" s="177"/>
      <c r="H5229" s="177"/>
    </row>
    <row r="5230" spans="1:8" x14ac:dyDescent="0.25">
      <c r="A5230" s="793"/>
      <c r="E5230" s="176"/>
      <c r="F5230" s="176"/>
      <c r="G5230" s="177"/>
      <c r="H5230" s="177"/>
    </row>
    <row r="5231" spans="1:8" x14ac:dyDescent="0.25">
      <c r="A5231" s="793"/>
      <c r="E5231" s="176"/>
      <c r="F5231" s="176"/>
      <c r="G5231" s="177"/>
      <c r="H5231" s="177"/>
    </row>
    <row r="5232" spans="1:8" x14ac:dyDescent="0.25">
      <c r="A5232" s="793"/>
      <c r="E5232" s="176"/>
      <c r="F5232" s="176"/>
      <c r="G5232" s="177"/>
      <c r="H5232" s="177"/>
    </row>
    <row r="5233" spans="1:8" x14ac:dyDescent="0.25">
      <c r="A5233" s="793"/>
      <c r="E5233" s="176"/>
      <c r="F5233" s="176"/>
      <c r="G5233" s="177"/>
      <c r="H5233" s="177"/>
    </row>
    <row r="5234" spans="1:8" x14ac:dyDescent="0.25">
      <c r="A5234" s="793"/>
      <c r="E5234" s="176"/>
      <c r="F5234" s="176"/>
      <c r="G5234" s="177"/>
      <c r="H5234" s="177"/>
    </row>
    <row r="5235" spans="1:8" x14ac:dyDescent="0.25">
      <c r="A5235" s="793"/>
      <c r="E5235" s="176"/>
      <c r="F5235" s="176"/>
      <c r="G5235" s="177"/>
      <c r="H5235" s="177"/>
    </row>
    <row r="5236" spans="1:8" x14ac:dyDescent="0.25">
      <c r="A5236" s="793"/>
      <c r="E5236" s="176"/>
      <c r="F5236" s="176"/>
      <c r="G5236" s="177"/>
      <c r="H5236" s="177"/>
    </row>
    <row r="5237" spans="1:8" x14ac:dyDescent="0.25">
      <c r="A5237" s="793"/>
      <c r="E5237" s="176"/>
      <c r="F5237" s="176"/>
      <c r="G5237" s="177"/>
      <c r="H5237" s="177"/>
    </row>
    <row r="5238" spans="1:8" x14ac:dyDescent="0.25">
      <c r="A5238" s="793"/>
      <c r="E5238" s="176"/>
      <c r="F5238" s="176"/>
      <c r="G5238" s="177"/>
      <c r="H5238" s="177"/>
    </row>
    <row r="5239" spans="1:8" x14ac:dyDescent="0.25">
      <c r="A5239" s="793"/>
      <c r="E5239" s="176"/>
      <c r="F5239" s="176"/>
      <c r="G5239" s="177"/>
      <c r="H5239" s="177"/>
    </row>
    <row r="5240" spans="1:8" x14ac:dyDescent="0.25">
      <c r="A5240" s="793"/>
      <c r="E5240" s="176"/>
      <c r="F5240" s="176"/>
      <c r="G5240" s="177"/>
      <c r="H5240" s="177"/>
    </row>
    <row r="5241" spans="1:8" x14ac:dyDescent="0.25">
      <c r="A5241" s="793"/>
      <c r="E5241" s="176"/>
      <c r="F5241" s="176"/>
      <c r="G5241" s="177"/>
      <c r="H5241" s="177"/>
    </row>
    <row r="5242" spans="1:8" x14ac:dyDescent="0.25">
      <c r="A5242" s="793"/>
      <c r="E5242" s="176"/>
      <c r="F5242" s="176"/>
      <c r="G5242" s="177"/>
      <c r="H5242" s="177"/>
    </row>
    <row r="5243" spans="1:8" x14ac:dyDescent="0.25">
      <c r="A5243" s="793"/>
      <c r="E5243" s="176"/>
      <c r="F5243" s="176"/>
      <c r="G5243" s="177"/>
      <c r="H5243" s="177"/>
    </row>
    <row r="5244" spans="1:8" x14ac:dyDescent="0.25">
      <c r="A5244" s="793"/>
      <c r="E5244" s="176"/>
      <c r="F5244" s="176"/>
      <c r="G5244" s="177"/>
      <c r="H5244" s="177"/>
    </row>
    <row r="5245" spans="1:8" x14ac:dyDescent="0.25">
      <c r="A5245" s="793"/>
      <c r="E5245" s="176"/>
      <c r="F5245" s="176"/>
      <c r="G5245" s="177"/>
      <c r="H5245" s="177"/>
    </row>
    <row r="5246" spans="1:8" x14ac:dyDescent="0.25">
      <c r="A5246" s="793"/>
      <c r="E5246" s="176"/>
      <c r="F5246" s="176"/>
      <c r="G5246" s="177"/>
      <c r="H5246" s="177"/>
    </row>
    <row r="5247" spans="1:8" x14ac:dyDescent="0.25">
      <c r="A5247" s="793"/>
      <c r="E5247" s="176"/>
      <c r="F5247" s="176"/>
      <c r="G5247" s="177"/>
      <c r="H5247" s="177"/>
    </row>
    <row r="5248" spans="1:8" x14ac:dyDescent="0.25">
      <c r="A5248" s="793"/>
      <c r="E5248" s="176"/>
      <c r="F5248" s="176"/>
      <c r="G5248" s="177"/>
      <c r="H5248" s="177"/>
    </row>
    <row r="5249" spans="1:8" x14ac:dyDescent="0.25">
      <c r="A5249" s="793"/>
      <c r="E5249" s="176"/>
      <c r="F5249" s="176"/>
      <c r="G5249" s="177"/>
      <c r="H5249" s="177"/>
    </row>
    <row r="5250" spans="1:8" x14ac:dyDescent="0.25">
      <c r="A5250" s="793"/>
      <c r="E5250" s="176"/>
      <c r="F5250" s="176"/>
      <c r="G5250" s="177"/>
      <c r="H5250" s="177"/>
    </row>
    <row r="5251" spans="1:8" x14ac:dyDescent="0.25">
      <c r="A5251" s="793"/>
      <c r="E5251" s="176"/>
      <c r="F5251" s="176"/>
      <c r="G5251" s="177"/>
      <c r="H5251" s="177"/>
    </row>
    <row r="5252" spans="1:8" x14ac:dyDescent="0.25">
      <c r="A5252" s="793"/>
      <c r="E5252" s="176"/>
      <c r="F5252" s="176"/>
      <c r="G5252" s="177"/>
      <c r="H5252" s="177"/>
    </row>
    <row r="5253" spans="1:8" x14ac:dyDescent="0.25">
      <c r="A5253" s="793"/>
      <c r="E5253" s="176"/>
      <c r="F5253" s="176"/>
      <c r="G5253" s="177"/>
      <c r="H5253" s="177"/>
    </row>
    <row r="5254" spans="1:8" x14ac:dyDescent="0.25">
      <c r="A5254" s="793"/>
      <c r="E5254" s="176"/>
      <c r="F5254" s="176"/>
      <c r="G5254" s="177"/>
      <c r="H5254" s="177"/>
    </row>
    <row r="5255" spans="1:8" x14ac:dyDescent="0.25">
      <c r="A5255" s="793"/>
      <c r="E5255" s="176"/>
      <c r="F5255" s="176"/>
      <c r="G5255" s="177"/>
      <c r="H5255" s="177"/>
    </row>
    <row r="5256" spans="1:8" x14ac:dyDescent="0.25">
      <c r="A5256" s="793"/>
      <c r="E5256" s="176"/>
      <c r="F5256" s="176"/>
      <c r="G5256" s="177"/>
      <c r="H5256" s="177"/>
    </row>
    <row r="5257" spans="1:8" x14ac:dyDescent="0.25">
      <c r="A5257" s="793"/>
      <c r="E5257" s="176"/>
      <c r="F5257" s="176"/>
      <c r="G5257" s="177"/>
      <c r="H5257" s="177"/>
    </row>
    <row r="5258" spans="1:8" x14ac:dyDescent="0.25">
      <c r="A5258" s="793"/>
      <c r="E5258" s="176"/>
      <c r="F5258" s="176"/>
      <c r="G5258" s="177"/>
      <c r="H5258" s="177"/>
    </row>
    <row r="5259" spans="1:8" x14ac:dyDescent="0.25">
      <c r="A5259" s="793"/>
      <c r="E5259" s="176"/>
      <c r="F5259" s="176"/>
      <c r="G5259" s="177"/>
      <c r="H5259" s="177"/>
    </row>
    <row r="5260" spans="1:8" x14ac:dyDescent="0.25">
      <c r="A5260" s="793"/>
      <c r="E5260" s="176"/>
      <c r="F5260" s="176"/>
      <c r="G5260" s="177"/>
      <c r="H5260" s="177"/>
    </row>
    <row r="5261" spans="1:8" x14ac:dyDescent="0.25">
      <c r="A5261" s="793"/>
      <c r="E5261" s="176"/>
      <c r="F5261" s="176"/>
      <c r="G5261" s="177"/>
      <c r="H5261" s="177"/>
    </row>
    <row r="5262" spans="1:8" x14ac:dyDescent="0.25">
      <c r="A5262" s="793"/>
      <c r="E5262" s="176"/>
      <c r="F5262" s="176"/>
      <c r="G5262" s="177"/>
      <c r="H5262" s="177"/>
    </row>
    <row r="5263" spans="1:8" x14ac:dyDescent="0.25">
      <c r="A5263" s="793"/>
      <c r="E5263" s="176"/>
      <c r="F5263" s="176"/>
      <c r="G5263" s="177"/>
      <c r="H5263" s="177"/>
    </row>
    <row r="5264" spans="1:8" x14ac:dyDescent="0.25">
      <c r="A5264" s="793"/>
      <c r="E5264" s="176"/>
      <c r="F5264" s="176"/>
      <c r="G5264" s="177"/>
      <c r="H5264" s="177"/>
    </row>
    <row r="5265" spans="1:8" x14ac:dyDescent="0.25">
      <c r="A5265" s="793"/>
      <c r="E5265" s="176"/>
      <c r="F5265" s="176"/>
      <c r="G5265" s="177"/>
      <c r="H5265" s="177"/>
    </row>
    <row r="5266" spans="1:8" x14ac:dyDescent="0.25">
      <c r="A5266" s="793"/>
      <c r="E5266" s="176"/>
      <c r="F5266" s="176"/>
      <c r="G5266" s="177"/>
      <c r="H5266" s="177"/>
    </row>
    <row r="5267" spans="1:8" x14ac:dyDescent="0.25">
      <c r="A5267" s="793"/>
      <c r="E5267" s="176"/>
      <c r="F5267" s="176"/>
      <c r="G5267" s="177"/>
      <c r="H5267" s="177"/>
    </row>
    <row r="5268" spans="1:8" x14ac:dyDescent="0.25">
      <c r="A5268" s="793"/>
      <c r="E5268" s="176"/>
      <c r="F5268" s="176"/>
      <c r="G5268" s="177"/>
      <c r="H5268" s="177"/>
    </row>
    <row r="5269" spans="1:8" x14ac:dyDescent="0.25">
      <c r="A5269" s="793"/>
      <c r="E5269" s="176"/>
      <c r="F5269" s="176"/>
      <c r="G5269" s="177"/>
      <c r="H5269" s="177"/>
    </row>
    <row r="5270" spans="1:8" x14ac:dyDescent="0.25">
      <c r="A5270" s="793"/>
      <c r="E5270" s="176"/>
      <c r="F5270" s="176"/>
      <c r="G5270" s="177"/>
      <c r="H5270" s="177"/>
    </row>
    <row r="5271" spans="1:8" x14ac:dyDescent="0.25">
      <c r="A5271" s="793"/>
      <c r="E5271" s="176"/>
      <c r="F5271" s="176"/>
      <c r="G5271" s="177"/>
      <c r="H5271" s="177"/>
    </row>
    <row r="5272" spans="1:8" x14ac:dyDescent="0.25">
      <c r="A5272" s="793"/>
      <c r="E5272" s="176"/>
      <c r="F5272" s="176"/>
      <c r="G5272" s="177"/>
      <c r="H5272" s="177"/>
    </row>
    <row r="5273" spans="1:8" x14ac:dyDescent="0.25">
      <c r="A5273" s="793"/>
      <c r="E5273" s="176"/>
      <c r="F5273" s="176"/>
      <c r="G5273" s="177"/>
      <c r="H5273" s="177"/>
    </row>
    <row r="5274" spans="1:8" x14ac:dyDescent="0.25">
      <c r="A5274" s="793"/>
      <c r="E5274" s="176"/>
      <c r="F5274" s="176"/>
      <c r="G5274" s="177"/>
      <c r="H5274" s="177"/>
    </row>
    <row r="5275" spans="1:8" x14ac:dyDescent="0.25">
      <c r="A5275" s="793"/>
      <c r="E5275" s="176"/>
      <c r="F5275" s="176"/>
      <c r="G5275" s="177"/>
      <c r="H5275" s="177"/>
    </row>
    <row r="5276" spans="1:8" x14ac:dyDescent="0.25">
      <c r="A5276" s="793"/>
      <c r="E5276" s="176"/>
      <c r="F5276" s="176"/>
      <c r="G5276" s="177"/>
      <c r="H5276" s="177"/>
    </row>
    <row r="5277" spans="1:8" x14ac:dyDescent="0.25">
      <c r="A5277" s="793"/>
      <c r="E5277" s="176"/>
      <c r="F5277" s="176"/>
      <c r="G5277" s="177"/>
      <c r="H5277" s="177"/>
    </row>
    <row r="5278" spans="1:8" x14ac:dyDescent="0.25">
      <c r="A5278" s="793"/>
      <c r="E5278" s="176"/>
      <c r="F5278" s="176"/>
      <c r="G5278" s="177"/>
      <c r="H5278" s="177"/>
    </row>
    <row r="5279" spans="1:8" x14ac:dyDescent="0.25">
      <c r="A5279" s="793"/>
      <c r="E5279" s="176"/>
      <c r="F5279" s="176"/>
      <c r="G5279" s="177"/>
      <c r="H5279" s="177"/>
    </row>
    <row r="5280" spans="1:8" x14ac:dyDescent="0.25">
      <c r="A5280" s="793"/>
      <c r="E5280" s="176"/>
      <c r="F5280" s="176"/>
      <c r="G5280" s="177"/>
      <c r="H5280" s="177"/>
    </row>
    <row r="5281" spans="1:8" x14ac:dyDescent="0.25">
      <c r="A5281" s="793"/>
      <c r="E5281" s="176"/>
      <c r="F5281" s="176"/>
      <c r="G5281" s="177"/>
      <c r="H5281" s="177"/>
    </row>
    <row r="5282" spans="1:8" x14ac:dyDescent="0.25">
      <c r="A5282" s="793"/>
      <c r="E5282" s="176"/>
      <c r="F5282" s="176"/>
      <c r="G5282" s="177"/>
      <c r="H5282" s="177"/>
    </row>
    <row r="5283" spans="1:8" x14ac:dyDescent="0.25">
      <c r="A5283" s="793"/>
      <c r="E5283" s="176"/>
      <c r="F5283" s="176"/>
      <c r="G5283" s="177"/>
      <c r="H5283" s="177"/>
    </row>
    <row r="5284" spans="1:8" x14ac:dyDescent="0.25">
      <c r="A5284" s="793"/>
      <c r="E5284" s="176"/>
      <c r="F5284" s="176"/>
      <c r="G5284" s="177"/>
      <c r="H5284" s="177"/>
    </row>
    <row r="5285" spans="1:8" x14ac:dyDescent="0.25">
      <c r="A5285" s="793"/>
      <c r="E5285" s="176"/>
      <c r="F5285" s="176"/>
      <c r="G5285" s="177"/>
      <c r="H5285" s="177"/>
    </row>
    <row r="5286" spans="1:8" x14ac:dyDescent="0.25">
      <c r="A5286" s="793"/>
      <c r="E5286" s="176"/>
      <c r="F5286" s="176"/>
      <c r="G5286" s="177"/>
      <c r="H5286" s="177"/>
    </row>
    <row r="5287" spans="1:8" x14ac:dyDescent="0.25">
      <c r="A5287" s="793"/>
      <c r="E5287" s="176"/>
      <c r="F5287" s="176"/>
      <c r="G5287" s="177"/>
      <c r="H5287" s="177"/>
    </row>
    <row r="5288" spans="1:8" x14ac:dyDescent="0.25">
      <c r="A5288" s="793"/>
      <c r="E5288" s="176"/>
      <c r="F5288" s="176"/>
      <c r="G5288" s="177"/>
      <c r="H5288" s="177"/>
    </row>
    <row r="5289" spans="1:8" x14ac:dyDescent="0.25">
      <c r="A5289" s="793"/>
      <c r="E5289" s="176"/>
      <c r="F5289" s="176"/>
      <c r="G5289" s="177"/>
      <c r="H5289" s="177"/>
    </row>
    <row r="5290" spans="1:8" x14ac:dyDescent="0.25">
      <c r="A5290" s="793"/>
      <c r="E5290" s="176"/>
      <c r="F5290" s="176"/>
      <c r="G5290" s="177"/>
      <c r="H5290" s="177"/>
    </row>
    <row r="5291" spans="1:8" x14ac:dyDescent="0.25">
      <c r="A5291" s="793"/>
      <c r="E5291" s="176"/>
      <c r="F5291" s="176"/>
      <c r="G5291" s="177"/>
      <c r="H5291" s="177"/>
    </row>
    <row r="5292" spans="1:8" x14ac:dyDescent="0.25">
      <c r="A5292" s="793"/>
      <c r="E5292" s="176"/>
      <c r="F5292" s="176"/>
      <c r="G5292" s="177"/>
      <c r="H5292" s="177"/>
    </row>
    <row r="5293" spans="1:8" x14ac:dyDescent="0.25">
      <c r="A5293" s="793"/>
      <c r="E5293" s="176"/>
      <c r="F5293" s="176"/>
      <c r="G5293" s="177"/>
      <c r="H5293" s="177"/>
    </row>
    <row r="5294" spans="1:8" x14ac:dyDescent="0.25">
      <c r="A5294" s="793"/>
      <c r="E5294" s="176"/>
      <c r="F5294" s="176"/>
      <c r="G5294" s="177"/>
      <c r="H5294" s="177"/>
    </row>
    <row r="5295" spans="1:8" x14ac:dyDescent="0.25">
      <c r="A5295" s="793"/>
      <c r="E5295" s="176"/>
      <c r="F5295" s="176"/>
      <c r="G5295" s="177"/>
      <c r="H5295" s="177"/>
    </row>
    <row r="5296" spans="1:8" x14ac:dyDescent="0.25">
      <c r="A5296" s="793"/>
      <c r="E5296" s="176"/>
      <c r="F5296" s="176"/>
      <c r="G5296" s="177"/>
      <c r="H5296" s="177"/>
    </row>
    <row r="5297" spans="1:8" x14ac:dyDescent="0.25">
      <c r="A5297" s="793"/>
      <c r="E5297" s="176"/>
      <c r="F5297" s="176"/>
      <c r="G5297" s="177"/>
      <c r="H5297" s="177"/>
    </row>
    <row r="5298" spans="1:8" x14ac:dyDescent="0.25">
      <c r="A5298" s="793"/>
      <c r="E5298" s="176"/>
      <c r="F5298" s="176"/>
      <c r="G5298" s="177"/>
      <c r="H5298" s="177"/>
    </row>
    <row r="5299" spans="1:8" x14ac:dyDescent="0.25">
      <c r="A5299" s="793"/>
      <c r="E5299" s="176"/>
      <c r="F5299" s="176"/>
      <c r="G5299" s="177"/>
      <c r="H5299" s="177"/>
    </row>
    <row r="5300" spans="1:8" x14ac:dyDescent="0.25">
      <c r="A5300" s="793"/>
      <c r="E5300" s="176"/>
      <c r="F5300" s="176"/>
      <c r="G5300" s="177"/>
      <c r="H5300" s="177"/>
    </row>
    <row r="5301" spans="1:8" x14ac:dyDescent="0.25">
      <c r="A5301" s="793"/>
      <c r="E5301" s="176"/>
      <c r="F5301" s="176"/>
      <c r="G5301" s="177"/>
      <c r="H5301" s="177"/>
    </row>
    <row r="5302" spans="1:8" x14ac:dyDescent="0.25">
      <c r="A5302" s="793"/>
      <c r="E5302" s="176"/>
      <c r="F5302" s="176"/>
      <c r="G5302" s="177"/>
      <c r="H5302" s="177"/>
    </row>
    <row r="5303" spans="1:8" x14ac:dyDescent="0.25">
      <c r="A5303" s="793"/>
      <c r="E5303" s="176"/>
      <c r="F5303" s="176"/>
      <c r="G5303" s="177"/>
      <c r="H5303" s="177"/>
    </row>
    <row r="5304" spans="1:8" x14ac:dyDescent="0.25">
      <c r="A5304" s="793"/>
      <c r="E5304" s="176"/>
      <c r="F5304" s="176"/>
      <c r="G5304" s="177"/>
      <c r="H5304" s="177"/>
    </row>
    <row r="5305" spans="1:8" x14ac:dyDescent="0.25">
      <c r="A5305" s="793"/>
      <c r="E5305" s="176"/>
      <c r="F5305" s="176"/>
      <c r="G5305" s="177"/>
      <c r="H5305" s="177"/>
    </row>
    <row r="5306" spans="1:8" x14ac:dyDescent="0.25">
      <c r="A5306" s="793"/>
      <c r="E5306" s="176"/>
      <c r="F5306" s="176"/>
      <c r="G5306" s="177"/>
      <c r="H5306" s="177"/>
    </row>
    <row r="5307" spans="1:8" x14ac:dyDescent="0.25">
      <c r="A5307" s="793"/>
      <c r="E5307" s="176"/>
      <c r="F5307" s="176"/>
      <c r="G5307" s="177"/>
      <c r="H5307" s="177"/>
    </row>
    <row r="5308" spans="1:8" x14ac:dyDescent="0.25">
      <c r="A5308" s="793"/>
      <c r="E5308" s="176"/>
      <c r="F5308" s="176"/>
      <c r="G5308" s="177"/>
      <c r="H5308" s="177"/>
    </row>
    <row r="5309" spans="1:8" x14ac:dyDescent="0.25">
      <c r="A5309" s="793"/>
      <c r="E5309" s="176"/>
      <c r="F5309" s="176"/>
      <c r="G5309" s="177"/>
      <c r="H5309" s="177"/>
    </row>
    <row r="5310" spans="1:8" x14ac:dyDescent="0.25">
      <c r="A5310" s="793"/>
      <c r="E5310" s="176"/>
      <c r="F5310" s="176"/>
      <c r="G5310" s="177"/>
      <c r="H5310" s="177"/>
    </row>
    <row r="5311" spans="1:8" x14ac:dyDescent="0.25">
      <c r="A5311" s="793"/>
      <c r="E5311" s="176"/>
      <c r="F5311" s="176"/>
      <c r="G5311" s="177"/>
      <c r="H5311" s="177"/>
    </row>
    <row r="5312" spans="1:8" x14ac:dyDescent="0.25">
      <c r="A5312" s="793"/>
      <c r="E5312" s="176"/>
      <c r="F5312" s="176"/>
      <c r="G5312" s="177"/>
      <c r="H5312" s="177"/>
    </row>
    <row r="5313" spans="1:8" x14ac:dyDescent="0.25">
      <c r="A5313" s="793"/>
      <c r="E5313" s="176"/>
      <c r="F5313" s="176"/>
      <c r="G5313" s="177"/>
      <c r="H5313" s="177"/>
    </row>
    <row r="5314" spans="1:8" x14ac:dyDescent="0.25">
      <c r="A5314" s="793"/>
      <c r="E5314" s="176"/>
      <c r="F5314" s="176"/>
      <c r="G5314" s="177"/>
      <c r="H5314" s="177"/>
    </row>
    <row r="5315" spans="1:8" x14ac:dyDescent="0.25">
      <c r="A5315" s="793"/>
      <c r="E5315" s="176"/>
      <c r="F5315" s="176"/>
      <c r="G5315" s="177"/>
      <c r="H5315" s="177"/>
    </row>
    <row r="5316" spans="1:8" x14ac:dyDescent="0.25">
      <c r="A5316" s="793"/>
      <c r="E5316" s="176"/>
      <c r="F5316" s="176"/>
      <c r="G5316" s="177"/>
      <c r="H5316" s="177"/>
    </row>
    <row r="5317" spans="1:8" x14ac:dyDescent="0.25">
      <c r="A5317" s="793"/>
      <c r="E5317" s="176"/>
      <c r="F5317" s="176"/>
      <c r="G5317" s="177"/>
      <c r="H5317" s="177"/>
    </row>
    <row r="5318" spans="1:8" x14ac:dyDescent="0.25">
      <c r="A5318" s="793"/>
      <c r="E5318" s="176"/>
      <c r="F5318" s="176"/>
      <c r="G5318" s="177"/>
      <c r="H5318" s="177"/>
    </row>
    <row r="5319" spans="1:8" x14ac:dyDescent="0.25">
      <c r="A5319" s="793"/>
      <c r="E5319" s="176"/>
      <c r="F5319" s="176"/>
      <c r="G5319" s="177"/>
      <c r="H5319" s="177"/>
    </row>
    <row r="5320" spans="1:8" x14ac:dyDescent="0.25">
      <c r="A5320" s="793"/>
      <c r="E5320" s="176"/>
      <c r="F5320" s="176"/>
      <c r="G5320" s="177"/>
      <c r="H5320" s="177"/>
    </row>
    <row r="5321" spans="1:8" x14ac:dyDescent="0.25">
      <c r="A5321" s="793"/>
      <c r="E5321" s="176"/>
      <c r="F5321" s="176"/>
      <c r="G5321" s="177"/>
      <c r="H5321" s="177"/>
    </row>
    <row r="5322" spans="1:8" x14ac:dyDescent="0.25">
      <c r="A5322" s="793"/>
      <c r="E5322" s="176"/>
      <c r="F5322" s="176"/>
      <c r="G5322" s="177"/>
      <c r="H5322" s="177"/>
    </row>
    <row r="5323" spans="1:8" x14ac:dyDescent="0.25">
      <c r="A5323" s="793"/>
      <c r="E5323" s="176"/>
      <c r="F5323" s="176"/>
      <c r="G5323" s="177"/>
      <c r="H5323" s="177"/>
    </row>
    <row r="5324" spans="1:8" x14ac:dyDescent="0.25">
      <c r="A5324" s="793"/>
      <c r="E5324" s="176"/>
      <c r="F5324" s="176"/>
      <c r="G5324" s="177"/>
      <c r="H5324" s="177"/>
    </row>
    <row r="5325" spans="1:8" x14ac:dyDescent="0.25">
      <c r="A5325" s="793"/>
      <c r="E5325" s="176"/>
      <c r="F5325" s="176"/>
      <c r="G5325" s="177"/>
      <c r="H5325" s="177"/>
    </row>
    <row r="5326" spans="1:8" x14ac:dyDescent="0.25">
      <c r="A5326" s="793"/>
      <c r="E5326" s="176"/>
      <c r="F5326" s="176"/>
      <c r="G5326" s="177"/>
      <c r="H5326" s="177"/>
    </row>
    <row r="5327" spans="1:8" x14ac:dyDescent="0.25">
      <c r="A5327" s="793"/>
      <c r="E5327" s="176"/>
      <c r="F5327" s="176"/>
      <c r="G5327" s="177"/>
      <c r="H5327" s="177"/>
    </row>
    <row r="5328" spans="1:8" x14ac:dyDescent="0.25">
      <c r="A5328" s="793"/>
      <c r="E5328" s="176"/>
      <c r="F5328" s="176"/>
      <c r="G5328" s="177"/>
      <c r="H5328" s="177"/>
    </row>
    <row r="5329" spans="1:8" x14ac:dyDescent="0.25">
      <c r="A5329" s="793"/>
      <c r="E5329" s="176"/>
      <c r="F5329" s="176"/>
      <c r="G5329" s="177"/>
      <c r="H5329" s="177"/>
    </row>
    <row r="5330" spans="1:8" x14ac:dyDescent="0.25">
      <c r="A5330" s="793"/>
      <c r="E5330" s="176"/>
      <c r="F5330" s="176"/>
      <c r="G5330" s="177"/>
      <c r="H5330" s="177"/>
    </row>
    <row r="5331" spans="1:8" x14ac:dyDescent="0.25">
      <c r="A5331" s="793"/>
      <c r="E5331" s="176"/>
      <c r="F5331" s="176"/>
      <c r="G5331" s="177"/>
      <c r="H5331" s="177"/>
    </row>
    <row r="5332" spans="1:8" x14ac:dyDescent="0.25">
      <c r="A5332" s="793"/>
      <c r="E5332" s="176"/>
      <c r="F5332" s="176"/>
      <c r="G5332" s="177"/>
      <c r="H5332" s="177"/>
    </row>
    <row r="5333" spans="1:8" x14ac:dyDescent="0.25">
      <c r="A5333" s="793"/>
      <c r="E5333" s="176"/>
      <c r="F5333" s="176"/>
      <c r="G5333" s="177"/>
      <c r="H5333" s="177"/>
    </row>
    <row r="5334" spans="1:8" x14ac:dyDescent="0.25">
      <c r="A5334" s="793"/>
      <c r="E5334" s="176"/>
      <c r="F5334" s="176"/>
      <c r="G5334" s="177"/>
      <c r="H5334" s="177"/>
    </row>
    <row r="5335" spans="1:8" x14ac:dyDescent="0.25">
      <c r="A5335" s="793"/>
      <c r="E5335" s="176"/>
      <c r="F5335" s="176"/>
      <c r="G5335" s="177"/>
      <c r="H5335" s="177"/>
    </row>
    <row r="5336" spans="1:8" x14ac:dyDescent="0.25">
      <c r="A5336" s="793"/>
      <c r="E5336" s="176"/>
      <c r="F5336" s="176"/>
      <c r="G5336" s="177"/>
      <c r="H5336" s="177"/>
    </row>
    <row r="5337" spans="1:8" x14ac:dyDescent="0.25">
      <c r="A5337" s="793"/>
      <c r="E5337" s="176"/>
      <c r="F5337" s="176"/>
      <c r="G5337" s="177"/>
      <c r="H5337" s="177"/>
    </row>
    <row r="5338" spans="1:8" x14ac:dyDescent="0.25">
      <c r="A5338" s="793"/>
      <c r="E5338" s="176"/>
      <c r="F5338" s="176"/>
      <c r="G5338" s="177"/>
      <c r="H5338" s="177"/>
    </row>
    <row r="5339" spans="1:8" x14ac:dyDescent="0.25">
      <c r="A5339" s="793"/>
      <c r="E5339" s="176"/>
      <c r="F5339" s="176"/>
      <c r="G5339" s="177"/>
      <c r="H5339" s="177"/>
    </row>
    <row r="5340" spans="1:8" x14ac:dyDescent="0.25">
      <c r="A5340" s="793"/>
      <c r="E5340" s="176"/>
      <c r="F5340" s="176"/>
      <c r="G5340" s="177"/>
      <c r="H5340" s="177"/>
    </row>
    <row r="5341" spans="1:8" x14ac:dyDescent="0.25">
      <c r="A5341" s="793"/>
      <c r="E5341" s="176"/>
      <c r="F5341" s="176"/>
      <c r="G5341" s="177"/>
      <c r="H5341" s="177"/>
    </row>
    <row r="5342" spans="1:8" x14ac:dyDescent="0.25">
      <c r="A5342" s="793"/>
      <c r="E5342" s="176"/>
      <c r="F5342" s="176"/>
      <c r="G5342" s="177"/>
      <c r="H5342" s="177"/>
    </row>
    <row r="5343" spans="1:8" x14ac:dyDescent="0.25">
      <c r="A5343" s="793"/>
      <c r="E5343" s="176"/>
      <c r="F5343" s="176"/>
      <c r="G5343" s="177"/>
      <c r="H5343" s="177"/>
    </row>
    <row r="5344" spans="1:8" x14ac:dyDescent="0.25">
      <c r="A5344" s="793"/>
      <c r="E5344" s="176"/>
      <c r="F5344" s="176"/>
      <c r="G5344" s="177"/>
      <c r="H5344" s="177"/>
    </row>
    <row r="5345" spans="1:8" x14ac:dyDescent="0.25">
      <c r="A5345" s="793"/>
      <c r="E5345" s="176"/>
      <c r="F5345" s="176"/>
      <c r="G5345" s="177"/>
      <c r="H5345" s="177"/>
    </row>
    <row r="5346" spans="1:8" x14ac:dyDescent="0.25">
      <c r="A5346" s="793"/>
      <c r="E5346" s="176"/>
      <c r="F5346" s="176"/>
      <c r="G5346" s="177"/>
      <c r="H5346" s="177"/>
    </row>
    <row r="5347" spans="1:8" x14ac:dyDescent="0.25">
      <c r="A5347" s="793"/>
      <c r="E5347" s="176"/>
      <c r="F5347" s="176"/>
      <c r="G5347" s="177"/>
      <c r="H5347" s="177"/>
    </row>
    <row r="5348" spans="1:8" x14ac:dyDescent="0.25">
      <c r="A5348" s="793"/>
      <c r="E5348" s="176"/>
      <c r="F5348" s="176"/>
      <c r="G5348" s="177"/>
      <c r="H5348" s="177"/>
    </row>
    <row r="5349" spans="1:8" x14ac:dyDescent="0.25">
      <c r="A5349" s="793"/>
      <c r="E5349" s="176"/>
      <c r="F5349" s="176"/>
      <c r="G5349" s="177"/>
      <c r="H5349" s="177"/>
    </row>
    <row r="5350" spans="1:8" x14ac:dyDescent="0.25">
      <c r="A5350" s="793"/>
      <c r="E5350" s="176"/>
      <c r="F5350" s="176"/>
      <c r="G5350" s="177"/>
      <c r="H5350" s="177"/>
    </row>
    <row r="5351" spans="1:8" x14ac:dyDescent="0.25">
      <c r="A5351" s="793"/>
      <c r="E5351" s="176"/>
      <c r="F5351" s="176"/>
      <c r="G5351" s="177"/>
      <c r="H5351" s="177"/>
    </row>
    <row r="5352" spans="1:8" x14ac:dyDescent="0.25">
      <c r="A5352" s="793"/>
      <c r="E5352" s="176"/>
      <c r="F5352" s="176"/>
      <c r="G5352" s="177"/>
      <c r="H5352" s="177"/>
    </row>
    <row r="5353" spans="1:8" x14ac:dyDescent="0.25">
      <c r="A5353" s="793"/>
      <c r="E5353" s="176"/>
      <c r="F5353" s="176"/>
      <c r="G5353" s="177"/>
      <c r="H5353" s="177"/>
    </row>
    <row r="5354" spans="1:8" x14ac:dyDescent="0.25">
      <c r="A5354" s="793"/>
      <c r="E5354" s="176"/>
      <c r="F5354" s="176"/>
      <c r="G5354" s="177"/>
      <c r="H5354" s="177"/>
    </row>
    <row r="5355" spans="1:8" x14ac:dyDescent="0.25">
      <c r="A5355" s="793"/>
      <c r="E5355" s="176"/>
      <c r="F5355" s="176"/>
      <c r="G5355" s="177"/>
      <c r="H5355" s="177"/>
    </row>
    <row r="5356" spans="1:8" x14ac:dyDescent="0.25">
      <c r="A5356" s="793"/>
      <c r="E5356" s="176"/>
      <c r="F5356" s="176"/>
      <c r="G5356" s="177"/>
      <c r="H5356" s="177"/>
    </row>
    <row r="5357" spans="1:8" x14ac:dyDescent="0.25">
      <c r="A5357" s="793"/>
      <c r="E5357" s="176"/>
      <c r="F5357" s="176"/>
      <c r="G5357" s="177"/>
      <c r="H5357" s="177"/>
    </row>
    <row r="5358" spans="1:8" x14ac:dyDescent="0.25">
      <c r="A5358" s="793"/>
      <c r="E5358" s="176"/>
      <c r="F5358" s="176"/>
      <c r="G5358" s="177"/>
      <c r="H5358" s="177"/>
    </row>
    <row r="5359" spans="1:8" x14ac:dyDescent="0.25">
      <c r="A5359" s="793"/>
      <c r="E5359" s="176"/>
      <c r="F5359" s="176"/>
      <c r="G5359" s="177"/>
      <c r="H5359" s="177"/>
    </row>
    <row r="5360" spans="1:8" x14ac:dyDescent="0.25">
      <c r="A5360" s="793"/>
      <c r="E5360" s="176"/>
      <c r="F5360" s="176"/>
      <c r="G5360" s="177"/>
      <c r="H5360" s="177"/>
    </row>
    <row r="5361" spans="1:8" x14ac:dyDescent="0.25">
      <c r="A5361" s="793"/>
      <c r="E5361" s="176"/>
      <c r="F5361" s="176"/>
      <c r="G5361" s="177"/>
      <c r="H5361" s="177"/>
    </row>
    <row r="5362" spans="1:8" x14ac:dyDescent="0.25">
      <c r="A5362" s="793"/>
      <c r="E5362" s="176"/>
      <c r="F5362" s="176"/>
      <c r="G5362" s="177"/>
      <c r="H5362" s="177"/>
    </row>
    <row r="5363" spans="1:8" x14ac:dyDescent="0.25">
      <c r="A5363" s="793"/>
      <c r="E5363" s="176"/>
      <c r="F5363" s="176"/>
      <c r="G5363" s="177"/>
      <c r="H5363" s="177"/>
    </row>
    <row r="5364" spans="1:8" x14ac:dyDescent="0.25">
      <c r="A5364" s="793"/>
      <c r="E5364" s="176"/>
      <c r="F5364" s="176"/>
      <c r="G5364" s="177"/>
      <c r="H5364" s="177"/>
    </row>
    <row r="5365" spans="1:8" x14ac:dyDescent="0.25">
      <c r="A5365" s="793"/>
      <c r="E5365" s="176"/>
      <c r="F5365" s="176"/>
      <c r="G5365" s="177"/>
      <c r="H5365" s="177"/>
    </row>
    <row r="5366" spans="1:8" x14ac:dyDescent="0.25">
      <c r="A5366" s="793"/>
      <c r="E5366" s="176"/>
      <c r="F5366" s="176"/>
      <c r="G5366" s="177"/>
      <c r="H5366" s="177"/>
    </row>
    <row r="5367" spans="1:8" x14ac:dyDescent="0.25">
      <c r="A5367" s="793"/>
      <c r="E5367" s="176"/>
      <c r="F5367" s="176"/>
      <c r="G5367" s="177"/>
      <c r="H5367" s="177"/>
    </row>
    <row r="5368" spans="1:8" x14ac:dyDescent="0.25">
      <c r="A5368" s="793"/>
      <c r="E5368" s="176"/>
      <c r="F5368" s="176"/>
      <c r="G5368" s="177"/>
      <c r="H5368" s="177"/>
    </row>
    <row r="5369" spans="1:8" x14ac:dyDescent="0.25">
      <c r="A5369" s="793"/>
      <c r="E5369" s="176"/>
      <c r="F5369" s="176"/>
      <c r="G5369" s="177"/>
      <c r="H5369" s="177"/>
    </row>
    <row r="5370" spans="1:8" x14ac:dyDescent="0.25">
      <c r="A5370" s="793"/>
      <c r="E5370" s="176"/>
      <c r="F5370" s="176"/>
      <c r="G5370" s="177"/>
      <c r="H5370" s="177"/>
    </row>
    <row r="5371" spans="1:8" x14ac:dyDescent="0.25">
      <c r="A5371" s="793"/>
      <c r="E5371" s="176"/>
      <c r="F5371" s="176"/>
      <c r="G5371" s="177"/>
      <c r="H5371" s="177"/>
    </row>
    <row r="5372" spans="1:8" x14ac:dyDescent="0.25">
      <c r="A5372" s="793"/>
      <c r="E5372" s="176"/>
      <c r="F5372" s="176"/>
      <c r="G5372" s="177"/>
      <c r="H5372" s="177"/>
    </row>
    <row r="5373" spans="1:8" x14ac:dyDescent="0.25">
      <c r="A5373" s="793"/>
      <c r="E5373" s="176"/>
      <c r="F5373" s="176"/>
      <c r="G5373" s="177"/>
      <c r="H5373" s="177"/>
    </row>
    <row r="5374" spans="1:8" x14ac:dyDescent="0.25">
      <c r="A5374" s="793"/>
      <c r="E5374" s="176"/>
      <c r="F5374" s="176"/>
      <c r="G5374" s="177"/>
      <c r="H5374" s="177"/>
    </row>
    <row r="5375" spans="1:8" x14ac:dyDescent="0.25">
      <c r="A5375" s="793"/>
      <c r="E5375" s="176"/>
      <c r="F5375" s="176"/>
      <c r="G5375" s="177"/>
      <c r="H5375" s="177"/>
    </row>
    <row r="5376" spans="1:8" x14ac:dyDescent="0.25">
      <c r="A5376" s="793"/>
      <c r="E5376" s="176"/>
      <c r="F5376" s="176"/>
      <c r="G5376" s="177"/>
      <c r="H5376" s="177"/>
    </row>
    <row r="5377" spans="1:8" x14ac:dyDescent="0.25">
      <c r="A5377" s="793"/>
      <c r="E5377" s="176"/>
      <c r="F5377" s="176"/>
      <c r="G5377" s="177"/>
      <c r="H5377" s="177"/>
    </row>
    <row r="5378" spans="1:8" x14ac:dyDescent="0.25">
      <c r="A5378" s="793"/>
      <c r="E5378" s="176"/>
      <c r="F5378" s="176"/>
      <c r="G5378" s="177"/>
      <c r="H5378" s="177"/>
    </row>
    <row r="5379" spans="1:8" x14ac:dyDescent="0.25">
      <c r="A5379" s="793"/>
      <c r="E5379" s="176"/>
      <c r="F5379" s="176"/>
      <c r="G5379" s="177"/>
      <c r="H5379" s="177"/>
    </row>
    <row r="5380" spans="1:8" x14ac:dyDescent="0.25">
      <c r="A5380" s="793"/>
      <c r="E5380" s="176"/>
      <c r="F5380" s="176"/>
      <c r="G5380" s="177"/>
      <c r="H5380" s="177"/>
    </row>
    <row r="5381" spans="1:8" x14ac:dyDescent="0.25">
      <c r="A5381" s="793"/>
      <c r="E5381" s="176"/>
      <c r="F5381" s="176"/>
      <c r="G5381" s="177"/>
      <c r="H5381" s="177"/>
    </row>
    <row r="5382" spans="1:8" x14ac:dyDescent="0.25">
      <c r="A5382" s="793"/>
      <c r="E5382" s="176"/>
      <c r="F5382" s="176"/>
      <c r="G5382" s="177"/>
      <c r="H5382" s="177"/>
    </row>
    <row r="5383" spans="1:8" x14ac:dyDescent="0.25">
      <c r="A5383" s="793"/>
      <c r="E5383" s="176"/>
      <c r="F5383" s="176"/>
      <c r="G5383" s="177"/>
      <c r="H5383" s="177"/>
    </row>
    <row r="5384" spans="1:8" x14ac:dyDescent="0.25">
      <c r="A5384" s="793"/>
      <c r="E5384" s="176"/>
      <c r="F5384" s="176"/>
      <c r="G5384" s="177"/>
      <c r="H5384" s="177"/>
    </row>
    <row r="5385" spans="1:8" x14ac:dyDescent="0.25">
      <c r="A5385" s="793"/>
      <c r="E5385" s="176"/>
      <c r="F5385" s="176"/>
      <c r="G5385" s="177"/>
      <c r="H5385" s="177"/>
    </row>
    <row r="5386" spans="1:8" x14ac:dyDescent="0.25">
      <c r="A5386" s="793"/>
      <c r="E5386" s="176"/>
      <c r="F5386" s="176"/>
      <c r="G5386" s="177"/>
      <c r="H5386" s="177"/>
    </row>
    <row r="5387" spans="1:8" x14ac:dyDescent="0.25">
      <c r="A5387" s="793"/>
      <c r="E5387" s="176"/>
      <c r="F5387" s="176"/>
      <c r="G5387" s="177"/>
      <c r="H5387" s="177"/>
    </row>
    <row r="5388" spans="1:8" x14ac:dyDescent="0.25">
      <c r="A5388" s="793"/>
      <c r="E5388" s="176"/>
      <c r="F5388" s="176"/>
      <c r="G5388" s="177"/>
      <c r="H5388" s="177"/>
    </row>
    <row r="5389" spans="1:8" x14ac:dyDescent="0.25">
      <c r="A5389" s="793"/>
      <c r="E5389" s="176"/>
      <c r="F5389" s="176"/>
      <c r="G5389" s="177"/>
      <c r="H5389" s="177"/>
    </row>
    <row r="5390" spans="1:8" x14ac:dyDescent="0.25">
      <c r="A5390" s="793"/>
      <c r="E5390" s="176"/>
      <c r="F5390" s="176"/>
      <c r="G5390" s="177"/>
      <c r="H5390" s="177"/>
    </row>
    <row r="5391" spans="1:8" x14ac:dyDescent="0.25">
      <c r="A5391" s="793"/>
      <c r="E5391" s="176"/>
      <c r="F5391" s="176"/>
      <c r="G5391" s="177"/>
      <c r="H5391" s="177"/>
    </row>
    <row r="5392" spans="1:8" x14ac:dyDescent="0.25">
      <c r="A5392" s="793"/>
      <c r="E5392" s="176"/>
      <c r="F5392" s="176"/>
      <c r="G5392" s="177"/>
      <c r="H5392" s="177"/>
    </row>
    <row r="5393" spans="1:8" x14ac:dyDescent="0.25">
      <c r="A5393" s="793"/>
      <c r="E5393" s="176"/>
      <c r="F5393" s="176"/>
      <c r="G5393" s="177"/>
      <c r="H5393" s="177"/>
    </row>
    <row r="5394" spans="1:8" x14ac:dyDescent="0.25">
      <c r="A5394" s="793"/>
      <c r="E5394" s="176"/>
      <c r="F5394" s="176"/>
      <c r="G5394" s="177"/>
      <c r="H5394" s="177"/>
    </row>
    <row r="5395" spans="1:8" x14ac:dyDescent="0.25">
      <c r="A5395" s="793"/>
      <c r="E5395" s="176"/>
      <c r="F5395" s="176"/>
      <c r="G5395" s="177"/>
      <c r="H5395" s="177"/>
    </row>
    <row r="5396" spans="1:8" x14ac:dyDescent="0.25">
      <c r="A5396" s="793"/>
      <c r="E5396" s="176"/>
      <c r="F5396" s="176"/>
      <c r="G5396" s="177"/>
      <c r="H5396" s="177"/>
    </row>
    <row r="5397" spans="1:8" x14ac:dyDescent="0.25">
      <c r="A5397" s="793"/>
      <c r="E5397" s="176"/>
      <c r="F5397" s="176"/>
      <c r="G5397" s="177"/>
      <c r="H5397" s="177"/>
    </row>
    <row r="5398" spans="1:8" x14ac:dyDescent="0.25">
      <c r="A5398" s="793"/>
      <c r="E5398" s="176"/>
      <c r="F5398" s="176"/>
      <c r="G5398" s="177"/>
      <c r="H5398" s="177"/>
    </row>
    <row r="5399" spans="1:8" x14ac:dyDescent="0.25">
      <c r="A5399" s="793"/>
      <c r="E5399" s="176"/>
      <c r="F5399" s="176"/>
      <c r="G5399" s="177"/>
      <c r="H5399" s="177"/>
    </row>
    <row r="5400" spans="1:8" x14ac:dyDescent="0.25">
      <c r="A5400" s="793"/>
      <c r="E5400" s="176"/>
      <c r="F5400" s="176"/>
      <c r="G5400" s="177"/>
      <c r="H5400" s="177"/>
    </row>
    <row r="5401" spans="1:8" x14ac:dyDescent="0.25">
      <c r="A5401" s="793"/>
      <c r="E5401" s="176"/>
      <c r="F5401" s="176"/>
      <c r="G5401" s="177"/>
      <c r="H5401" s="177"/>
    </row>
    <row r="5402" spans="1:8" x14ac:dyDescent="0.25">
      <c r="A5402" s="793"/>
      <c r="E5402" s="176"/>
      <c r="F5402" s="176"/>
      <c r="G5402" s="177"/>
      <c r="H5402" s="177"/>
    </row>
    <row r="5403" spans="1:8" x14ac:dyDescent="0.25">
      <c r="A5403" s="793"/>
      <c r="E5403" s="176"/>
      <c r="F5403" s="176"/>
      <c r="G5403" s="177"/>
      <c r="H5403" s="177"/>
    </row>
    <row r="5404" spans="1:8" x14ac:dyDescent="0.25">
      <c r="A5404" s="793"/>
      <c r="E5404" s="176"/>
      <c r="F5404" s="176"/>
      <c r="G5404" s="177"/>
      <c r="H5404" s="177"/>
    </row>
    <row r="5405" spans="1:8" x14ac:dyDescent="0.25">
      <c r="A5405" s="793"/>
      <c r="E5405" s="176"/>
      <c r="F5405" s="176"/>
      <c r="G5405" s="177"/>
      <c r="H5405" s="177"/>
    </row>
    <row r="5406" spans="1:8" x14ac:dyDescent="0.25">
      <c r="A5406" s="793"/>
      <c r="E5406" s="176"/>
      <c r="F5406" s="176"/>
      <c r="G5406" s="177"/>
      <c r="H5406" s="177"/>
    </row>
    <row r="5407" spans="1:8" x14ac:dyDescent="0.25">
      <c r="A5407" s="793"/>
      <c r="E5407" s="176"/>
      <c r="F5407" s="176"/>
      <c r="G5407" s="177"/>
      <c r="H5407" s="177"/>
    </row>
    <row r="5408" spans="1:8" x14ac:dyDescent="0.25">
      <c r="A5408" s="793"/>
      <c r="E5408" s="176"/>
      <c r="F5408" s="176"/>
      <c r="G5408" s="177"/>
      <c r="H5408" s="177"/>
    </row>
    <row r="5409" spans="1:8" x14ac:dyDescent="0.25">
      <c r="A5409" s="793"/>
      <c r="E5409" s="176"/>
      <c r="F5409" s="176"/>
      <c r="G5409" s="177"/>
      <c r="H5409" s="177"/>
    </row>
    <row r="5410" spans="1:8" x14ac:dyDescent="0.25">
      <c r="A5410" s="793"/>
      <c r="E5410" s="176"/>
      <c r="F5410" s="176"/>
      <c r="G5410" s="177"/>
      <c r="H5410" s="177"/>
    </row>
    <row r="5411" spans="1:8" x14ac:dyDescent="0.25">
      <c r="A5411" s="793"/>
      <c r="E5411" s="176"/>
      <c r="F5411" s="176"/>
      <c r="G5411" s="177"/>
      <c r="H5411" s="177"/>
    </row>
    <row r="5412" spans="1:8" x14ac:dyDescent="0.25">
      <c r="A5412" s="793"/>
      <c r="E5412" s="176"/>
      <c r="F5412" s="176"/>
      <c r="G5412" s="177"/>
      <c r="H5412" s="177"/>
    </row>
    <row r="5413" spans="1:8" x14ac:dyDescent="0.25">
      <c r="A5413" s="793"/>
      <c r="E5413" s="176"/>
      <c r="F5413" s="176"/>
      <c r="G5413" s="177"/>
      <c r="H5413" s="177"/>
    </row>
    <row r="5414" spans="1:8" x14ac:dyDescent="0.25">
      <c r="A5414" s="793"/>
      <c r="E5414" s="176"/>
      <c r="F5414" s="176"/>
      <c r="G5414" s="177"/>
      <c r="H5414" s="177"/>
    </row>
    <row r="5415" spans="1:8" x14ac:dyDescent="0.25">
      <c r="A5415" s="793"/>
      <c r="E5415" s="176"/>
      <c r="F5415" s="176"/>
      <c r="G5415" s="177"/>
      <c r="H5415" s="177"/>
    </row>
    <row r="5416" spans="1:8" x14ac:dyDescent="0.25">
      <c r="A5416" s="793"/>
      <c r="E5416" s="176"/>
      <c r="F5416" s="176"/>
      <c r="G5416" s="177"/>
      <c r="H5416" s="177"/>
    </row>
    <row r="5417" spans="1:8" x14ac:dyDescent="0.25">
      <c r="A5417" s="793"/>
      <c r="E5417" s="176"/>
      <c r="F5417" s="176"/>
      <c r="G5417" s="177"/>
      <c r="H5417" s="177"/>
    </row>
    <row r="5418" spans="1:8" x14ac:dyDescent="0.25">
      <c r="A5418" s="793"/>
      <c r="E5418" s="176"/>
      <c r="F5418" s="176"/>
      <c r="G5418" s="177"/>
      <c r="H5418" s="177"/>
    </row>
    <row r="5419" spans="1:8" x14ac:dyDescent="0.25">
      <c r="A5419" s="793"/>
      <c r="E5419" s="176"/>
      <c r="F5419" s="176"/>
      <c r="G5419" s="177"/>
      <c r="H5419" s="177"/>
    </row>
    <row r="5420" spans="1:8" x14ac:dyDescent="0.25">
      <c r="A5420" s="793"/>
      <c r="E5420" s="176"/>
      <c r="F5420" s="176"/>
      <c r="G5420" s="177"/>
      <c r="H5420" s="177"/>
    </row>
    <row r="5421" spans="1:8" x14ac:dyDescent="0.25">
      <c r="A5421" s="793"/>
      <c r="E5421" s="176"/>
      <c r="F5421" s="176"/>
      <c r="G5421" s="177"/>
      <c r="H5421" s="177"/>
    </row>
    <row r="5422" spans="1:8" x14ac:dyDescent="0.25">
      <c r="A5422" s="793"/>
      <c r="E5422" s="176"/>
      <c r="F5422" s="176"/>
      <c r="G5422" s="177"/>
      <c r="H5422" s="177"/>
    </row>
    <row r="5423" spans="1:8" x14ac:dyDescent="0.25">
      <c r="A5423" s="793"/>
      <c r="E5423" s="176"/>
      <c r="F5423" s="176"/>
      <c r="G5423" s="177"/>
      <c r="H5423" s="177"/>
    </row>
    <row r="5424" spans="1:8" x14ac:dyDescent="0.25">
      <c r="A5424" s="793"/>
      <c r="E5424" s="176"/>
      <c r="F5424" s="176"/>
      <c r="G5424" s="177"/>
      <c r="H5424" s="177"/>
    </row>
    <row r="5425" spans="1:8" x14ac:dyDescent="0.25">
      <c r="A5425" s="793"/>
      <c r="E5425" s="176"/>
      <c r="F5425" s="176"/>
      <c r="G5425" s="177"/>
      <c r="H5425" s="177"/>
    </row>
    <row r="5426" spans="1:8" x14ac:dyDescent="0.25">
      <c r="A5426" s="793"/>
      <c r="E5426" s="176"/>
      <c r="F5426" s="176"/>
      <c r="G5426" s="177"/>
      <c r="H5426" s="177"/>
    </row>
    <row r="5427" spans="1:8" x14ac:dyDescent="0.25">
      <c r="A5427" s="793"/>
      <c r="E5427" s="176"/>
      <c r="F5427" s="176"/>
      <c r="G5427" s="177"/>
      <c r="H5427" s="177"/>
    </row>
    <row r="5428" spans="1:8" x14ac:dyDescent="0.25">
      <c r="A5428" s="793"/>
      <c r="E5428" s="176"/>
      <c r="F5428" s="176"/>
      <c r="G5428" s="177"/>
      <c r="H5428" s="177"/>
    </row>
    <row r="5429" spans="1:8" x14ac:dyDescent="0.25">
      <c r="A5429" s="793"/>
      <c r="E5429" s="176"/>
      <c r="F5429" s="176"/>
      <c r="G5429" s="177"/>
      <c r="H5429" s="177"/>
    </row>
    <row r="5430" spans="1:8" x14ac:dyDescent="0.25">
      <c r="A5430" s="793"/>
      <c r="E5430" s="176"/>
      <c r="F5430" s="176"/>
      <c r="G5430" s="177"/>
      <c r="H5430" s="177"/>
    </row>
    <row r="5431" spans="1:8" x14ac:dyDescent="0.25">
      <c r="A5431" s="793"/>
      <c r="E5431" s="176"/>
      <c r="F5431" s="176"/>
      <c r="G5431" s="177"/>
      <c r="H5431" s="177"/>
    </row>
    <row r="5432" spans="1:8" x14ac:dyDescent="0.25">
      <c r="A5432" s="793"/>
      <c r="E5432" s="176"/>
      <c r="F5432" s="176"/>
      <c r="G5432" s="177"/>
      <c r="H5432" s="177"/>
    </row>
    <row r="5433" spans="1:8" x14ac:dyDescent="0.25">
      <c r="A5433" s="793"/>
      <c r="E5433" s="176"/>
      <c r="F5433" s="176"/>
      <c r="G5433" s="177"/>
      <c r="H5433" s="177"/>
    </row>
    <row r="5434" spans="1:8" x14ac:dyDescent="0.25">
      <c r="A5434" s="793"/>
      <c r="E5434" s="176"/>
      <c r="F5434" s="176"/>
      <c r="G5434" s="177"/>
      <c r="H5434" s="177"/>
    </row>
    <row r="5435" spans="1:8" x14ac:dyDescent="0.25">
      <c r="A5435" s="793"/>
      <c r="E5435" s="176"/>
      <c r="F5435" s="176"/>
      <c r="G5435" s="177"/>
      <c r="H5435" s="177"/>
    </row>
    <row r="5436" spans="1:8" x14ac:dyDescent="0.25">
      <c r="A5436" s="793"/>
      <c r="E5436" s="176"/>
      <c r="F5436" s="176"/>
      <c r="G5436" s="177"/>
      <c r="H5436" s="177"/>
    </row>
    <row r="5437" spans="1:8" x14ac:dyDescent="0.25">
      <c r="A5437" s="793"/>
      <c r="E5437" s="176"/>
      <c r="F5437" s="176"/>
      <c r="G5437" s="177"/>
      <c r="H5437" s="177"/>
    </row>
    <row r="5438" spans="1:8" x14ac:dyDescent="0.25">
      <c r="A5438" s="793"/>
      <c r="E5438" s="176"/>
      <c r="F5438" s="176"/>
      <c r="G5438" s="177"/>
      <c r="H5438" s="177"/>
    </row>
    <row r="5439" spans="1:8" x14ac:dyDescent="0.25">
      <c r="A5439" s="793"/>
      <c r="E5439" s="176"/>
      <c r="F5439" s="176"/>
      <c r="G5439" s="177"/>
      <c r="H5439" s="177"/>
    </row>
    <row r="5440" spans="1:8" x14ac:dyDescent="0.25">
      <c r="A5440" s="793"/>
      <c r="E5440" s="176"/>
      <c r="F5440" s="176"/>
      <c r="G5440" s="177"/>
      <c r="H5440" s="177"/>
    </row>
    <row r="5441" spans="1:8" x14ac:dyDescent="0.25">
      <c r="A5441" s="793"/>
      <c r="E5441" s="176"/>
      <c r="F5441" s="176"/>
      <c r="G5441" s="177"/>
      <c r="H5441" s="177"/>
    </row>
    <row r="5442" spans="1:8" x14ac:dyDescent="0.25">
      <c r="A5442" s="793"/>
      <c r="E5442" s="176"/>
      <c r="F5442" s="176"/>
      <c r="G5442" s="177"/>
      <c r="H5442" s="177"/>
    </row>
    <row r="5443" spans="1:8" x14ac:dyDescent="0.25">
      <c r="A5443" s="793"/>
      <c r="E5443" s="176"/>
      <c r="F5443" s="176"/>
      <c r="G5443" s="177"/>
      <c r="H5443" s="177"/>
    </row>
    <row r="5444" spans="1:8" x14ac:dyDescent="0.25">
      <c r="A5444" s="793"/>
      <c r="E5444" s="176"/>
      <c r="F5444" s="176"/>
      <c r="G5444" s="177"/>
      <c r="H5444" s="177"/>
    </row>
    <row r="5445" spans="1:8" x14ac:dyDescent="0.25">
      <c r="A5445" s="793"/>
      <c r="E5445" s="176"/>
      <c r="F5445" s="176"/>
      <c r="G5445" s="177"/>
      <c r="H5445" s="177"/>
    </row>
    <row r="5446" spans="1:8" x14ac:dyDescent="0.25">
      <c r="A5446" s="793"/>
      <c r="E5446" s="176"/>
      <c r="F5446" s="176"/>
      <c r="G5446" s="177"/>
      <c r="H5446" s="177"/>
    </row>
    <row r="5447" spans="1:8" x14ac:dyDescent="0.25">
      <c r="A5447" s="793"/>
      <c r="E5447" s="176"/>
      <c r="F5447" s="176"/>
      <c r="G5447" s="177"/>
      <c r="H5447" s="177"/>
    </row>
    <row r="5448" spans="1:8" x14ac:dyDescent="0.25">
      <c r="A5448" s="793"/>
      <c r="E5448" s="176"/>
      <c r="F5448" s="176"/>
      <c r="G5448" s="177"/>
      <c r="H5448" s="177"/>
    </row>
    <row r="5449" spans="1:8" x14ac:dyDescent="0.25">
      <c r="A5449" s="793"/>
      <c r="E5449" s="176"/>
      <c r="F5449" s="176"/>
      <c r="G5449" s="177"/>
      <c r="H5449" s="177"/>
    </row>
    <row r="5450" spans="1:8" x14ac:dyDescent="0.25">
      <c r="A5450" s="793"/>
      <c r="E5450" s="176"/>
      <c r="F5450" s="176"/>
      <c r="G5450" s="177"/>
      <c r="H5450" s="177"/>
    </row>
    <row r="5451" spans="1:8" x14ac:dyDescent="0.25">
      <c r="A5451" s="793"/>
      <c r="E5451" s="176"/>
      <c r="F5451" s="176"/>
      <c r="G5451" s="177"/>
      <c r="H5451" s="177"/>
    </row>
    <row r="5452" spans="1:8" x14ac:dyDescent="0.25">
      <c r="A5452" s="793"/>
      <c r="E5452" s="176"/>
      <c r="F5452" s="176"/>
      <c r="G5452" s="177"/>
      <c r="H5452" s="177"/>
    </row>
    <row r="5453" spans="1:8" x14ac:dyDescent="0.25">
      <c r="A5453" s="793"/>
      <c r="E5453" s="176"/>
      <c r="F5453" s="176"/>
      <c r="G5453" s="177"/>
      <c r="H5453" s="177"/>
    </row>
    <row r="5454" spans="1:8" x14ac:dyDescent="0.25">
      <c r="A5454" s="793"/>
      <c r="E5454" s="176"/>
      <c r="F5454" s="176"/>
      <c r="G5454" s="177"/>
      <c r="H5454" s="177"/>
    </row>
    <row r="5455" spans="1:8" x14ac:dyDescent="0.25">
      <c r="A5455" s="793"/>
      <c r="E5455" s="176"/>
      <c r="F5455" s="176"/>
      <c r="G5455" s="177"/>
      <c r="H5455" s="177"/>
    </row>
    <row r="5456" spans="1:8" x14ac:dyDescent="0.25">
      <c r="A5456" s="793"/>
      <c r="E5456" s="176"/>
      <c r="F5456" s="176"/>
      <c r="G5456" s="177"/>
      <c r="H5456" s="177"/>
    </row>
    <row r="5457" spans="1:8" x14ac:dyDescent="0.25">
      <c r="A5457" s="793"/>
      <c r="E5457" s="176"/>
      <c r="F5457" s="176"/>
      <c r="G5457" s="177"/>
      <c r="H5457" s="177"/>
    </row>
    <row r="5458" spans="1:8" x14ac:dyDescent="0.25">
      <c r="A5458" s="793"/>
      <c r="E5458" s="176"/>
      <c r="F5458" s="176"/>
      <c r="G5458" s="177"/>
      <c r="H5458" s="177"/>
    </row>
    <row r="5459" spans="1:8" x14ac:dyDescent="0.25">
      <c r="A5459" s="793"/>
      <c r="E5459" s="176"/>
      <c r="F5459" s="176"/>
      <c r="G5459" s="177"/>
      <c r="H5459" s="177"/>
    </row>
    <row r="5460" spans="1:8" x14ac:dyDescent="0.25">
      <c r="A5460" s="793"/>
      <c r="E5460" s="176"/>
      <c r="F5460" s="176"/>
      <c r="G5460" s="177"/>
      <c r="H5460" s="177"/>
    </row>
    <row r="5461" spans="1:8" x14ac:dyDescent="0.25">
      <c r="A5461" s="793"/>
      <c r="E5461" s="176"/>
      <c r="F5461" s="176"/>
      <c r="G5461" s="177"/>
      <c r="H5461" s="177"/>
    </row>
    <row r="5462" spans="1:8" x14ac:dyDescent="0.25">
      <c r="A5462" s="793"/>
      <c r="E5462" s="176"/>
      <c r="F5462" s="176"/>
      <c r="G5462" s="177"/>
      <c r="H5462" s="177"/>
    </row>
    <row r="5463" spans="1:8" x14ac:dyDescent="0.25">
      <c r="A5463" s="793"/>
      <c r="E5463" s="176"/>
      <c r="F5463" s="176"/>
      <c r="G5463" s="177"/>
      <c r="H5463" s="177"/>
    </row>
    <row r="5464" spans="1:8" x14ac:dyDescent="0.25">
      <c r="A5464" s="793"/>
      <c r="E5464" s="176"/>
      <c r="F5464" s="176"/>
      <c r="G5464" s="177"/>
      <c r="H5464" s="177"/>
    </row>
    <row r="5465" spans="1:8" x14ac:dyDescent="0.25">
      <c r="A5465" s="793"/>
      <c r="E5465" s="176"/>
      <c r="F5465" s="176"/>
      <c r="G5465" s="177"/>
      <c r="H5465" s="177"/>
    </row>
    <row r="5466" spans="1:8" x14ac:dyDescent="0.25">
      <c r="A5466" s="793"/>
      <c r="E5466" s="176"/>
      <c r="F5466" s="176"/>
      <c r="G5466" s="177"/>
      <c r="H5466" s="177"/>
    </row>
    <row r="5467" spans="1:8" x14ac:dyDescent="0.25">
      <c r="A5467" s="793"/>
      <c r="E5467" s="176"/>
      <c r="F5467" s="176"/>
      <c r="G5467" s="177"/>
      <c r="H5467" s="177"/>
    </row>
    <row r="5468" spans="1:8" x14ac:dyDescent="0.25">
      <c r="A5468" s="793"/>
      <c r="E5468" s="176"/>
      <c r="F5468" s="176"/>
      <c r="G5468" s="177"/>
      <c r="H5468" s="177"/>
    </row>
    <row r="5469" spans="1:8" x14ac:dyDescent="0.25">
      <c r="A5469" s="793"/>
      <c r="E5469" s="176"/>
      <c r="F5469" s="176"/>
      <c r="G5469" s="177"/>
      <c r="H5469" s="177"/>
    </row>
    <row r="5470" spans="1:8" x14ac:dyDescent="0.25">
      <c r="A5470" s="793"/>
      <c r="E5470" s="176"/>
      <c r="F5470" s="176"/>
      <c r="G5470" s="177"/>
      <c r="H5470" s="177"/>
    </row>
    <row r="5471" spans="1:8" x14ac:dyDescent="0.25">
      <c r="A5471" s="793"/>
      <c r="E5471" s="176"/>
      <c r="F5471" s="176"/>
      <c r="G5471" s="177"/>
      <c r="H5471" s="177"/>
    </row>
    <row r="5472" spans="1:8" x14ac:dyDescent="0.25">
      <c r="A5472" s="793"/>
      <c r="E5472" s="176"/>
      <c r="F5472" s="176"/>
      <c r="G5472" s="177"/>
      <c r="H5472" s="177"/>
    </row>
    <row r="5473" spans="1:8" x14ac:dyDescent="0.25">
      <c r="A5473" s="793"/>
      <c r="E5473" s="176"/>
      <c r="F5473" s="176"/>
      <c r="G5473" s="177"/>
      <c r="H5473" s="177"/>
    </row>
    <row r="5474" spans="1:8" x14ac:dyDescent="0.25">
      <c r="A5474" s="793"/>
      <c r="E5474" s="176"/>
      <c r="F5474" s="176"/>
      <c r="G5474" s="177"/>
      <c r="H5474" s="177"/>
    </row>
    <row r="5475" spans="1:8" x14ac:dyDescent="0.25">
      <c r="A5475" s="793"/>
      <c r="E5475" s="176"/>
      <c r="F5475" s="176"/>
      <c r="G5475" s="177"/>
      <c r="H5475" s="177"/>
    </row>
    <row r="5476" spans="1:8" x14ac:dyDescent="0.25">
      <c r="A5476" s="793"/>
      <c r="E5476" s="176"/>
      <c r="F5476" s="176"/>
      <c r="G5476" s="177"/>
      <c r="H5476" s="177"/>
    </row>
    <row r="5477" spans="1:8" x14ac:dyDescent="0.25">
      <c r="A5477" s="793"/>
      <c r="E5477" s="176"/>
      <c r="F5477" s="176"/>
      <c r="G5477" s="177"/>
      <c r="H5477" s="177"/>
    </row>
    <row r="5478" spans="1:8" x14ac:dyDescent="0.25">
      <c r="A5478" s="793"/>
      <c r="E5478" s="176"/>
      <c r="F5478" s="176"/>
      <c r="G5478" s="177"/>
      <c r="H5478" s="177"/>
    </row>
    <row r="5479" spans="1:8" x14ac:dyDescent="0.25">
      <c r="A5479" s="793"/>
      <c r="E5479" s="176"/>
      <c r="F5479" s="176"/>
      <c r="G5479" s="177"/>
      <c r="H5479" s="177"/>
    </row>
    <row r="5480" spans="1:8" x14ac:dyDescent="0.25">
      <c r="A5480" s="793"/>
      <c r="E5480" s="176"/>
      <c r="F5480" s="176"/>
      <c r="G5480" s="177"/>
      <c r="H5480" s="177"/>
    </row>
    <row r="5481" spans="1:8" x14ac:dyDescent="0.25">
      <c r="A5481" s="793"/>
      <c r="E5481" s="176"/>
      <c r="F5481" s="176"/>
      <c r="G5481" s="177"/>
      <c r="H5481" s="177"/>
    </row>
    <row r="5482" spans="1:8" x14ac:dyDescent="0.25">
      <c r="A5482" s="793"/>
      <c r="E5482" s="176"/>
      <c r="F5482" s="176"/>
      <c r="G5482" s="177"/>
      <c r="H5482" s="177"/>
    </row>
    <row r="5483" spans="1:8" x14ac:dyDescent="0.25">
      <c r="A5483" s="793"/>
      <c r="E5483" s="176"/>
      <c r="F5483" s="176"/>
      <c r="G5483" s="177"/>
      <c r="H5483" s="177"/>
    </row>
    <row r="5484" spans="1:8" x14ac:dyDescent="0.25">
      <c r="A5484" s="793"/>
      <c r="E5484" s="176"/>
      <c r="F5484" s="176"/>
      <c r="G5484" s="177"/>
      <c r="H5484" s="177"/>
    </row>
    <row r="5485" spans="1:8" x14ac:dyDescent="0.25">
      <c r="A5485" s="793"/>
      <c r="E5485" s="176"/>
      <c r="F5485" s="176"/>
      <c r="G5485" s="177"/>
      <c r="H5485" s="177"/>
    </row>
    <row r="5486" spans="1:8" x14ac:dyDescent="0.25">
      <c r="A5486" s="793"/>
      <c r="E5486" s="176"/>
      <c r="F5486" s="176"/>
      <c r="G5486" s="177"/>
      <c r="H5486" s="177"/>
    </row>
    <row r="5487" spans="1:8" x14ac:dyDescent="0.25">
      <c r="A5487" s="793"/>
      <c r="E5487" s="176"/>
      <c r="F5487" s="176"/>
      <c r="G5487" s="177"/>
      <c r="H5487" s="177"/>
    </row>
    <row r="5488" spans="1:8" x14ac:dyDescent="0.25">
      <c r="A5488" s="793"/>
      <c r="E5488" s="176"/>
      <c r="F5488" s="176"/>
      <c r="G5488" s="177"/>
      <c r="H5488" s="177"/>
    </row>
    <row r="5489" spans="1:8" x14ac:dyDescent="0.25">
      <c r="A5489" s="793"/>
      <c r="E5489" s="176"/>
      <c r="F5489" s="176"/>
      <c r="G5489" s="177"/>
      <c r="H5489" s="177"/>
    </row>
    <row r="5490" spans="1:8" x14ac:dyDescent="0.25">
      <c r="A5490" s="793"/>
      <c r="E5490" s="176"/>
      <c r="F5490" s="176"/>
      <c r="G5490" s="177"/>
      <c r="H5490" s="177"/>
    </row>
    <row r="5491" spans="1:8" x14ac:dyDescent="0.25">
      <c r="A5491" s="793"/>
      <c r="E5491" s="176"/>
      <c r="F5491" s="176"/>
      <c r="G5491" s="177"/>
      <c r="H5491" s="177"/>
    </row>
    <row r="5492" spans="1:8" x14ac:dyDescent="0.25">
      <c r="A5492" s="793"/>
      <c r="E5492" s="176"/>
      <c r="F5492" s="176"/>
      <c r="G5492" s="177"/>
      <c r="H5492" s="177"/>
    </row>
    <row r="5493" spans="1:8" x14ac:dyDescent="0.25">
      <c r="A5493" s="793"/>
      <c r="E5493" s="176"/>
      <c r="F5493" s="176"/>
      <c r="G5493" s="177"/>
      <c r="H5493" s="177"/>
    </row>
    <row r="5494" spans="1:8" x14ac:dyDescent="0.25">
      <c r="A5494" s="793"/>
      <c r="E5494" s="176"/>
      <c r="F5494" s="176"/>
      <c r="G5494" s="177"/>
      <c r="H5494" s="177"/>
    </row>
    <row r="5495" spans="1:8" x14ac:dyDescent="0.25">
      <c r="A5495" s="793"/>
      <c r="E5495" s="176"/>
      <c r="F5495" s="176"/>
      <c r="G5495" s="177"/>
      <c r="H5495" s="177"/>
    </row>
    <row r="5496" spans="1:8" x14ac:dyDescent="0.25">
      <c r="A5496" s="793"/>
      <c r="E5496" s="176"/>
      <c r="F5496" s="176"/>
      <c r="G5496" s="177"/>
      <c r="H5496" s="177"/>
    </row>
    <row r="5497" spans="1:8" x14ac:dyDescent="0.25">
      <c r="A5497" s="793"/>
      <c r="E5497" s="176"/>
      <c r="F5497" s="176"/>
      <c r="G5497" s="177"/>
      <c r="H5497" s="177"/>
    </row>
    <row r="5498" spans="1:8" x14ac:dyDescent="0.25">
      <c r="A5498" s="793"/>
      <c r="E5498" s="176"/>
      <c r="F5498" s="176"/>
      <c r="G5498" s="177"/>
      <c r="H5498" s="177"/>
    </row>
    <row r="5499" spans="1:8" x14ac:dyDescent="0.25">
      <c r="A5499" s="793"/>
      <c r="E5499" s="176"/>
      <c r="F5499" s="176"/>
      <c r="G5499" s="177"/>
      <c r="H5499" s="177"/>
    </row>
    <row r="5500" spans="1:8" x14ac:dyDescent="0.25">
      <c r="A5500" s="793"/>
      <c r="E5500" s="176"/>
      <c r="F5500" s="176"/>
      <c r="G5500" s="177"/>
      <c r="H5500" s="177"/>
    </row>
    <row r="5501" spans="1:8" x14ac:dyDescent="0.25">
      <c r="A5501" s="793"/>
      <c r="E5501" s="176"/>
      <c r="F5501" s="176"/>
      <c r="G5501" s="177"/>
      <c r="H5501" s="177"/>
    </row>
    <row r="5502" spans="1:8" x14ac:dyDescent="0.25">
      <c r="A5502" s="793"/>
      <c r="E5502" s="176"/>
      <c r="F5502" s="176"/>
      <c r="G5502" s="177"/>
      <c r="H5502" s="177"/>
    </row>
    <row r="5503" spans="1:8" x14ac:dyDescent="0.25">
      <c r="A5503" s="793"/>
      <c r="E5503" s="176"/>
      <c r="F5503" s="176"/>
      <c r="G5503" s="177"/>
      <c r="H5503" s="177"/>
    </row>
    <row r="5504" spans="1:8" x14ac:dyDescent="0.25">
      <c r="A5504" s="793"/>
      <c r="E5504" s="176"/>
      <c r="F5504" s="176"/>
      <c r="G5504" s="177"/>
      <c r="H5504" s="177"/>
    </row>
    <row r="5505" spans="1:8" x14ac:dyDescent="0.25">
      <c r="A5505" s="793"/>
      <c r="E5505" s="176"/>
      <c r="F5505" s="176"/>
      <c r="G5505" s="177"/>
      <c r="H5505" s="177"/>
    </row>
    <row r="5506" spans="1:8" x14ac:dyDescent="0.25">
      <c r="A5506" s="793"/>
      <c r="E5506" s="176"/>
      <c r="F5506" s="176"/>
      <c r="G5506" s="177"/>
      <c r="H5506" s="177"/>
    </row>
    <row r="5507" spans="1:8" x14ac:dyDescent="0.25">
      <c r="A5507" s="793"/>
      <c r="E5507" s="176"/>
      <c r="F5507" s="176"/>
      <c r="G5507" s="177"/>
      <c r="H5507" s="177"/>
    </row>
    <row r="5508" spans="1:8" x14ac:dyDescent="0.25">
      <c r="A5508" s="793"/>
      <c r="E5508" s="176"/>
      <c r="F5508" s="176"/>
      <c r="G5508" s="177"/>
      <c r="H5508" s="177"/>
    </row>
    <row r="5509" spans="1:8" x14ac:dyDescent="0.25">
      <c r="A5509" s="793"/>
      <c r="E5509" s="176"/>
      <c r="F5509" s="176"/>
      <c r="G5509" s="177"/>
      <c r="H5509" s="177"/>
    </row>
    <row r="5510" spans="1:8" x14ac:dyDescent="0.25">
      <c r="A5510" s="793"/>
      <c r="E5510" s="176"/>
      <c r="F5510" s="176"/>
      <c r="G5510" s="177"/>
      <c r="H5510" s="177"/>
    </row>
    <row r="5511" spans="1:8" x14ac:dyDescent="0.25">
      <c r="A5511" s="793"/>
      <c r="E5511" s="176"/>
      <c r="F5511" s="176"/>
      <c r="G5511" s="177"/>
      <c r="H5511" s="177"/>
    </row>
    <row r="5512" spans="1:8" x14ac:dyDescent="0.25">
      <c r="A5512" s="793"/>
      <c r="E5512" s="176"/>
      <c r="F5512" s="176"/>
      <c r="G5512" s="177"/>
      <c r="H5512" s="177"/>
    </row>
    <row r="5513" spans="1:8" x14ac:dyDescent="0.25">
      <c r="A5513" s="793"/>
      <c r="E5513" s="176"/>
      <c r="F5513" s="176"/>
      <c r="G5513" s="177"/>
      <c r="H5513" s="177"/>
    </row>
    <row r="5514" spans="1:8" x14ac:dyDescent="0.25">
      <c r="A5514" s="793"/>
      <c r="E5514" s="176"/>
      <c r="F5514" s="176"/>
      <c r="G5514" s="177"/>
      <c r="H5514" s="177"/>
    </row>
    <row r="5515" spans="1:8" x14ac:dyDescent="0.25">
      <c r="A5515" s="793"/>
      <c r="E5515" s="176"/>
      <c r="F5515" s="176"/>
      <c r="G5515" s="177"/>
      <c r="H5515" s="177"/>
    </row>
    <row r="5516" spans="1:8" x14ac:dyDescent="0.25">
      <c r="A5516" s="793"/>
      <c r="E5516" s="176"/>
      <c r="F5516" s="176"/>
      <c r="G5516" s="177"/>
      <c r="H5516" s="177"/>
    </row>
    <row r="5517" spans="1:8" x14ac:dyDescent="0.25">
      <c r="A5517" s="793"/>
      <c r="E5517" s="176"/>
      <c r="F5517" s="176"/>
      <c r="G5517" s="177"/>
      <c r="H5517" s="177"/>
    </row>
    <row r="5518" spans="1:8" x14ac:dyDescent="0.25">
      <c r="A5518" s="793"/>
      <c r="E5518" s="176"/>
      <c r="F5518" s="176"/>
      <c r="G5518" s="177"/>
      <c r="H5518" s="177"/>
    </row>
    <row r="5519" spans="1:8" x14ac:dyDescent="0.25">
      <c r="A5519" s="793"/>
      <c r="E5519" s="176"/>
      <c r="F5519" s="176"/>
      <c r="G5519" s="177"/>
      <c r="H5519" s="177"/>
    </row>
    <row r="5520" spans="1:8" x14ac:dyDescent="0.25">
      <c r="A5520" s="793"/>
      <c r="E5520" s="176"/>
      <c r="F5520" s="176"/>
      <c r="G5520" s="177"/>
      <c r="H5520" s="177"/>
    </row>
    <row r="5521" spans="1:8" x14ac:dyDescent="0.25">
      <c r="A5521" s="793"/>
      <c r="E5521" s="176"/>
      <c r="F5521" s="176"/>
      <c r="G5521" s="177"/>
      <c r="H5521" s="177"/>
    </row>
    <row r="5522" spans="1:8" x14ac:dyDescent="0.25">
      <c r="A5522" s="793"/>
      <c r="E5522" s="176"/>
      <c r="F5522" s="176"/>
      <c r="G5522" s="177"/>
      <c r="H5522" s="177"/>
    </row>
    <row r="5523" spans="1:8" x14ac:dyDescent="0.25">
      <c r="A5523" s="793"/>
      <c r="E5523" s="176"/>
      <c r="F5523" s="176"/>
      <c r="G5523" s="177"/>
      <c r="H5523" s="177"/>
    </row>
    <row r="5524" spans="1:8" x14ac:dyDescent="0.25">
      <c r="A5524" s="793"/>
      <c r="E5524" s="176"/>
      <c r="F5524" s="176"/>
      <c r="G5524" s="177"/>
      <c r="H5524" s="177"/>
    </row>
    <row r="5525" spans="1:8" x14ac:dyDescent="0.25">
      <c r="A5525" s="793"/>
      <c r="E5525" s="176"/>
      <c r="F5525" s="176"/>
      <c r="G5525" s="177"/>
      <c r="H5525" s="177"/>
    </row>
    <row r="5526" spans="1:8" x14ac:dyDescent="0.25">
      <c r="A5526" s="793"/>
      <c r="E5526" s="176"/>
      <c r="F5526" s="176"/>
      <c r="G5526" s="177"/>
      <c r="H5526" s="177"/>
    </row>
    <row r="5527" spans="1:8" x14ac:dyDescent="0.25">
      <c r="A5527" s="793"/>
      <c r="E5527" s="176"/>
      <c r="F5527" s="176"/>
      <c r="G5527" s="177"/>
      <c r="H5527" s="177"/>
    </row>
    <row r="5528" spans="1:8" x14ac:dyDescent="0.25">
      <c r="A5528" s="793"/>
      <c r="E5528" s="176"/>
      <c r="F5528" s="176"/>
      <c r="G5528" s="177"/>
      <c r="H5528" s="177"/>
    </row>
    <row r="5529" spans="1:8" x14ac:dyDescent="0.25">
      <c r="A5529" s="793"/>
      <c r="E5529" s="176"/>
      <c r="F5529" s="176"/>
      <c r="G5529" s="177"/>
      <c r="H5529" s="177"/>
    </row>
    <row r="5530" spans="1:8" x14ac:dyDescent="0.25">
      <c r="A5530" s="793"/>
      <c r="E5530" s="176"/>
      <c r="F5530" s="176"/>
      <c r="G5530" s="177"/>
      <c r="H5530" s="177"/>
    </row>
    <row r="5531" spans="1:8" x14ac:dyDescent="0.25">
      <c r="A5531" s="793"/>
      <c r="E5531" s="176"/>
      <c r="F5531" s="176"/>
      <c r="G5531" s="177"/>
      <c r="H5531" s="177"/>
    </row>
    <row r="5532" spans="1:8" x14ac:dyDescent="0.25">
      <c r="A5532" s="793"/>
      <c r="E5532" s="176"/>
      <c r="F5532" s="176"/>
      <c r="G5532" s="177"/>
      <c r="H5532" s="177"/>
    </row>
    <row r="5533" spans="1:8" x14ac:dyDescent="0.25">
      <c r="A5533" s="793"/>
      <c r="E5533" s="176"/>
      <c r="F5533" s="176"/>
      <c r="G5533" s="177"/>
      <c r="H5533" s="177"/>
    </row>
    <row r="5534" spans="1:8" x14ac:dyDescent="0.25">
      <c r="A5534" s="793"/>
      <c r="E5534" s="176"/>
      <c r="F5534" s="176"/>
      <c r="G5534" s="177"/>
      <c r="H5534" s="177"/>
    </row>
    <row r="5535" spans="1:8" x14ac:dyDescent="0.25">
      <c r="A5535" s="793"/>
      <c r="E5535" s="176"/>
      <c r="F5535" s="176"/>
      <c r="G5535" s="177"/>
      <c r="H5535" s="177"/>
    </row>
    <row r="5536" spans="1:8" x14ac:dyDescent="0.25">
      <c r="A5536" s="793"/>
      <c r="E5536" s="176"/>
      <c r="F5536" s="176"/>
      <c r="G5536" s="177"/>
      <c r="H5536" s="177"/>
    </row>
    <row r="5537" spans="1:8" x14ac:dyDescent="0.25">
      <c r="A5537" s="793"/>
      <c r="E5537" s="176"/>
      <c r="F5537" s="176"/>
      <c r="G5537" s="177"/>
      <c r="H5537" s="177"/>
    </row>
    <row r="5538" spans="1:8" x14ac:dyDescent="0.25">
      <c r="A5538" s="793"/>
      <c r="E5538" s="176"/>
      <c r="F5538" s="176"/>
      <c r="G5538" s="177"/>
      <c r="H5538" s="177"/>
    </row>
    <row r="5539" spans="1:8" x14ac:dyDescent="0.25">
      <c r="A5539" s="793"/>
      <c r="E5539" s="176"/>
      <c r="F5539" s="176"/>
      <c r="G5539" s="177"/>
      <c r="H5539" s="177"/>
    </row>
    <row r="5540" spans="1:8" x14ac:dyDescent="0.25">
      <c r="A5540" s="793"/>
      <c r="E5540" s="176"/>
      <c r="F5540" s="176"/>
      <c r="G5540" s="177"/>
      <c r="H5540" s="177"/>
    </row>
    <row r="5541" spans="1:8" x14ac:dyDescent="0.25">
      <c r="A5541" s="793"/>
      <c r="E5541" s="176"/>
      <c r="F5541" s="176"/>
      <c r="G5541" s="177"/>
      <c r="H5541" s="177"/>
    </row>
    <row r="5542" spans="1:8" x14ac:dyDescent="0.25">
      <c r="A5542" s="793"/>
      <c r="E5542" s="176"/>
      <c r="F5542" s="176"/>
      <c r="G5542" s="177"/>
      <c r="H5542" s="177"/>
    </row>
    <row r="5543" spans="1:8" x14ac:dyDescent="0.25">
      <c r="A5543" s="793"/>
      <c r="E5543" s="176"/>
      <c r="F5543" s="176"/>
      <c r="G5543" s="177"/>
      <c r="H5543" s="177"/>
    </row>
    <row r="5544" spans="1:8" x14ac:dyDescent="0.25">
      <c r="A5544" s="793"/>
      <c r="E5544" s="176"/>
      <c r="F5544" s="176"/>
      <c r="G5544" s="177"/>
      <c r="H5544" s="177"/>
    </row>
    <row r="5545" spans="1:8" x14ac:dyDescent="0.25">
      <c r="A5545" s="793"/>
      <c r="E5545" s="176"/>
      <c r="F5545" s="176"/>
      <c r="G5545" s="177"/>
      <c r="H5545" s="177"/>
    </row>
    <row r="5546" spans="1:8" x14ac:dyDescent="0.25">
      <c r="A5546" s="793"/>
      <c r="E5546" s="176"/>
      <c r="F5546" s="176"/>
      <c r="G5546" s="177"/>
      <c r="H5546" s="177"/>
    </row>
    <row r="5547" spans="1:8" x14ac:dyDescent="0.25">
      <c r="A5547" s="793"/>
      <c r="E5547" s="176"/>
      <c r="F5547" s="176"/>
      <c r="G5547" s="177"/>
      <c r="H5547" s="177"/>
    </row>
    <row r="5548" spans="1:8" x14ac:dyDescent="0.25">
      <c r="A5548" s="793"/>
      <c r="E5548" s="176"/>
      <c r="F5548" s="176"/>
      <c r="G5548" s="177"/>
      <c r="H5548" s="177"/>
    </row>
    <row r="5549" spans="1:8" x14ac:dyDescent="0.25">
      <c r="A5549" s="793"/>
      <c r="E5549" s="176"/>
      <c r="F5549" s="176"/>
      <c r="G5549" s="177"/>
      <c r="H5549" s="177"/>
    </row>
    <row r="5550" spans="1:8" x14ac:dyDescent="0.25">
      <c r="A5550" s="793"/>
      <c r="E5550" s="176"/>
      <c r="F5550" s="176"/>
      <c r="G5550" s="177"/>
      <c r="H5550" s="177"/>
    </row>
    <row r="5551" spans="1:8" x14ac:dyDescent="0.25">
      <c r="A5551" s="793"/>
      <c r="E5551" s="176"/>
      <c r="F5551" s="176"/>
      <c r="G5551" s="177"/>
      <c r="H5551" s="177"/>
    </row>
    <row r="5552" spans="1:8" x14ac:dyDescent="0.25">
      <c r="A5552" s="793"/>
      <c r="E5552" s="176"/>
      <c r="F5552" s="176"/>
      <c r="G5552" s="177"/>
      <c r="H5552" s="177"/>
    </row>
    <row r="5553" spans="1:8" x14ac:dyDescent="0.25">
      <c r="A5553" s="793"/>
      <c r="E5553" s="176"/>
      <c r="F5553" s="176"/>
      <c r="G5553" s="177"/>
      <c r="H5553" s="177"/>
    </row>
    <row r="5554" spans="1:8" x14ac:dyDescent="0.25">
      <c r="A5554" s="793"/>
      <c r="E5554" s="176"/>
      <c r="F5554" s="176"/>
      <c r="G5554" s="177"/>
      <c r="H5554" s="177"/>
    </row>
    <row r="5555" spans="1:8" x14ac:dyDescent="0.25">
      <c r="A5555" s="793"/>
      <c r="E5555" s="176"/>
      <c r="F5555" s="176"/>
      <c r="G5555" s="177"/>
      <c r="H5555" s="177"/>
    </row>
    <row r="5556" spans="1:8" x14ac:dyDescent="0.25">
      <c r="A5556" s="793"/>
      <c r="E5556" s="176"/>
      <c r="F5556" s="176"/>
      <c r="G5556" s="177"/>
      <c r="H5556" s="177"/>
    </row>
    <row r="5557" spans="1:8" x14ac:dyDescent="0.25">
      <c r="A5557" s="793"/>
      <c r="E5557" s="176"/>
      <c r="F5557" s="176"/>
      <c r="G5557" s="177"/>
      <c r="H5557" s="177"/>
    </row>
    <row r="5558" spans="1:8" x14ac:dyDescent="0.25">
      <c r="A5558" s="793"/>
      <c r="E5558" s="176"/>
      <c r="F5558" s="176"/>
      <c r="G5558" s="177"/>
      <c r="H5558" s="177"/>
    </row>
    <row r="5559" spans="1:8" x14ac:dyDescent="0.25">
      <c r="A5559" s="793"/>
      <c r="E5559" s="176"/>
      <c r="F5559" s="176"/>
      <c r="G5559" s="177"/>
      <c r="H5559" s="177"/>
    </row>
    <row r="5560" spans="1:8" x14ac:dyDescent="0.25">
      <c r="A5560" s="793"/>
      <c r="E5560" s="176"/>
      <c r="F5560" s="176"/>
      <c r="G5560" s="177"/>
      <c r="H5560" s="177"/>
    </row>
    <row r="5561" spans="1:8" x14ac:dyDescent="0.25">
      <c r="A5561" s="793"/>
      <c r="E5561" s="176"/>
      <c r="F5561" s="176"/>
      <c r="G5561" s="177"/>
      <c r="H5561" s="177"/>
    </row>
    <row r="5562" spans="1:8" x14ac:dyDescent="0.25">
      <c r="A5562" s="793"/>
      <c r="E5562" s="176"/>
      <c r="F5562" s="176"/>
      <c r="G5562" s="177"/>
      <c r="H5562" s="177"/>
    </row>
    <row r="5563" spans="1:8" x14ac:dyDescent="0.25">
      <c r="A5563" s="793"/>
      <c r="E5563" s="176"/>
      <c r="F5563" s="176"/>
      <c r="G5563" s="177"/>
      <c r="H5563" s="177"/>
    </row>
    <row r="5564" spans="1:8" x14ac:dyDescent="0.25">
      <c r="A5564" s="793"/>
      <c r="E5564" s="176"/>
      <c r="F5564" s="176"/>
      <c r="G5564" s="177"/>
      <c r="H5564" s="177"/>
    </row>
    <row r="5565" spans="1:8" x14ac:dyDescent="0.25">
      <c r="A5565" s="793"/>
      <c r="E5565" s="176"/>
      <c r="F5565" s="176"/>
      <c r="G5565" s="177"/>
      <c r="H5565" s="177"/>
    </row>
    <row r="5566" spans="1:8" x14ac:dyDescent="0.25">
      <c r="A5566" s="793"/>
      <c r="E5566" s="176"/>
      <c r="F5566" s="176"/>
      <c r="G5566" s="177"/>
      <c r="H5566" s="177"/>
    </row>
    <row r="5567" spans="1:8" x14ac:dyDescent="0.25">
      <c r="A5567" s="793"/>
      <c r="E5567" s="176"/>
      <c r="F5567" s="176"/>
      <c r="G5567" s="177"/>
      <c r="H5567" s="177"/>
    </row>
    <row r="5568" spans="1:8" x14ac:dyDescent="0.25">
      <c r="A5568" s="793"/>
      <c r="E5568" s="176"/>
      <c r="F5568" s="176"/>
      <c r="G5568" s="177"/>
      <c r="H5568" s="177"/>
    </row>
    <row r="5569" spans="1:8" x14ac:dyDescent="0.25">
      <c r="A5569" s="793"/>
      <c r="E5569" s="176"/>
      <c r="F5569" s="176"/>
      <c r="G5569" s="177"/>
      <c r="H5569" s="177"/>
    </row>
    <row r="5570" spans="1:8" x14ac:dyDescent="0.25">
      <c r="A5570" s="793"/>
      <c r="E5570" s="176"/>
      <c r="F5570" s="176"/>
      <c r="G5570" s="177"/>
      <c r="H5570" s="177"/>
    </row>
    <row r="5571" spans="1:8" x14ac:dyDescent="0.25">
      <c r="A5571" s="793"/>
      <c r="E5571" s="176"/>
      <c r="F5571" s="176"/>
      <c r="G5571" s="177"/>
      <c r="H5571" s="177"/>
    </row>
    <row r="5572" spans="1:8" x14ac:dyDescent="0.25">
      <c r="A5572" s="793"/>
      <c r="E5572" s="176"/>
      <c r="F5572" s="176"/>
      <c r="G5572" s="177"/>
      <c r="H5572" s="177"/>
    </row>
    <row r="5573" spans="1:8" x14ac:dyDescent="0.25">
      <c r="A5573" s="793"/>
      <c r="E5573" s="176"/>
      <c r="F5573" s="176"/>
      <c r="G5573" s="177"/>
      <c r="H5573" s="177"/>
    </row>
    <row r="5574" spans="1:8" x14ac:dyDescent="0.25">
      <c r="A5574" s="793"/>
      <c r="E5574" s="176"/>
      <c r="F5574" s="176"/>
      <c r="G5574" s="177"/>
      <c r="H5574" s="177"/>
    </row>
    <row r="5575" spans="1:8" x14ac:dyDescent="0.25">
      <c r="A5575" s="793"/>
      <c r="E5575" s="176"/>
      <c r="F5575" s="176"/>
      <c r="G5575" s="177"/>
      <c r="H5575" s="177"/>
    </row>
    <row r="5576" spans="1:8" x14ac:dyDescent="0.25">
      <c r="A5576" s="793"/>
      <c r="E5576" s="176"/>
      <c r="F5576" s="176"/>
      <c r="G5576" s="177"/>
      <c r="H5576" s="177"/>
    </row>
    <row r="5577" spans="1:8" x14ac:dyDescent="0.25">
      <c r="A5577" s="793"/>
      <c r="E5577" s="176"/>
      <c r="F5577" s="176"/>
      <c r="G5577" s="177"/>
      <c r="H5577" s="177"/>
    </row>
    <row r="5578" spans="1:8" x14ac:dyDescent="0.25">
      <c r="A5578" s="793"/>
      <c r="E5578" s="176"/>
      <c r="F5578" s="176"/>
      <c r="G5578" s="177"/>
      <c r="H5578" s="177"/>
    </row>
    <row r="5579" spans="1:8" x14ac:dyDescent="0.25">
      <c r="A5579" s="793"/>
      <c r="E5579" s="176"/>
      <c r="F5579" s="176"/>
      <c r="G5579" s="177"/>
      <c r="H5579" s="177"/>
    </row>
    <row r="5580" spans="1:8" x14ac:dyDescent="0.25">
      <c r="A5580" s="793"/>
      <c r="E5580" s="176"/>
      <c r="F5580" s="176"/>
      <c r="G5580" s="177"/>
      <c r="H5580" s="177"/>
    </row>
    <row r="5581" spans="1:8" x14ac:dyDescent="0.25">
      <c r="A5581" s="793"/>
      <c r="E5581" s="176"/>
      <c r="F5581" s="176"/>
      <c r="G5581" s="177"/>
      <c r="H5581" s="177"/>
    </row>
    <row r="5582" spans="1:8" x14ac:dyDescent="0.25">
      <c r="A5582" s="793"/>
      <c r="E5582" s="176"/>
      <c r="F5582" s="176"/>
      <c r="G5582" s="177"/>
      <c r="H5582" s="177"/>
    </row>
    <row r="5583" spans="1:8" x14ac:dyDescent="0.25">
      <c r="A5583" s="793"/>
      <c r="E5583" s="176"/>
      <c r="F5583" s="176"/>
      <c r="G5583" s="177"/>
      <c r="H5583" s="177"/>
    </row>
    <row r="5584" spans="1:8" x14ac:dyDescent="0.25">
      <c r="A5584" s="793"/>
      <c r="E5584" s="176"/>
      <c r="F5584" s="176"/>
      <c r="G5584" s="177"/>
      <c r="H5584" s="177"/>
    </row>
    <row r="5585" spans="1:8" x14ac:dyDescent="0.25">
      <c r="A5585" s="793"/>
      <c r="E5585" s="176"/>
      <c r="F5585" s="176"/>
      <c r="G5585" s="177"/>
      <c r="H5585" s="177"/>
    </row>
    <row r="5586" spans="1:8" x14ac:dyDescent="0.25">
      <c r="A5586" s="793"/>
      <c r="E5586" s="176"/>
      <c r="F5586" s="176"/>
      <c r="G5586" s="177"/>
      <c r="H5586" s="177"/>
    </row>
    <row r="5587" spans="1:8" x14ac:dyDescent="0.25">
      <c r="A5587" s="793"/>
      <c r="E5587" s="176"/>
      <c r="F5587" s="176"/>
      <c r="G5587" s="177"/>
      <c r="H5587" s="177"/>
    </row>
    <row r="5588" spans="1:8" x14ac:dyDescent="0.25">
      <c r="A5588" s="793"/>
      <c r="E5588" s="176"/>
      <c r="F5588" s="176"/>
      <c r="G5588" s="177"/>
      <c r="H5588" s="177"/>
    </row>
    <row r="5589" spans="1:8" x14ac:dyDescent="0.25">
      <c r="A5589" s="793"/>
      <c r="E5589" s="176"/>
      <c r="F5589" s="176"/>
      <c r="G5589" s="177"/>
      <c r="H5589" s="177"/>
    </row>
    <row r="5590" spans="1:8" x14ac:dyDescent="0.25">
      <c r="A5590" s="793"/>
      <c r="E5590" s="176"/>
      <c r="F5590" s="176"/>
      <c r="G5590" s="177"/>
      <c r="H5590" s="177"/>
    </row>
    <row r="5591" spans="1:8" x14ac:dyDescent="0.25">
      <c r="A5591" s="793"/>
      <c r="E5591" s="176"/>
      <c r="F5591" s="176"/>
      <c r="G5591" s="177"/>
      <c r="H5591" s="177"/>
    </row>
    <row r="5592" spans="1:8" x14ac:dyDescent="0.25">
      <c r="A5592" s="793"/>
      <c r="E5592" s="176"/>
      <c r="F5592" s="176"/>
      <c r="G5592" s="177"/>
      <c r="H5592" s="177"/>
    </row>
    <row r="5593" spans="1:8" x14ac:dyDescent="0.25">
      <c r="A5593" s="793"/>
      <c r="E5593" s="176"/>
      <c r="F5593" s="176"/>
      <c r="G5593" s="177"/>
      <c r="H5593" s="177"/>
    </row>
    <row r="5594" spans="1:8" x14ac:dyDescent="0.25">
      <c r="A5594" s="793"/>
      <c r="E5594" s="176"/>
      <c r="F5594" s="176"/>
      <c r="G5594" s="177"/>
      <c r="H5594" s="177"/>
    </row>
    <row r="5595" spans="1:8" x14ac:dyDescent="0.25">
      <c r="A5595" s="793"/>
      <c r="E5595" s="176"/>
      <c r="F5595" s="176"/>
      <c r="G5595" s="177"/>
      <c r="H5595" s="177"/>
    </row>
    <row r="5596" spans="1:8" x14ac:dyDescent="0.25">
      <c r="A5596" s="793"/>
      <c r="E5596" s="176"/>
      <c r="F5596" s="176"/>
      <c r="G5596" s="177"/>
      <c r="H5596" s="177"/>
    </row>
    <row r="5597" spans="1:8" x14ac:dyDescent="0.25">
      <c r="A5597" s="793"/>
      <c r="E5597" s="176"/>
      <c r="F5597" s="176"/>
      <c r="G5597" s="177"/>
      <c r="H5597" s="177"/>
    </row>
    <row r="5598" spans="1:8" x14ac:dyDescent="0.25">
      <c r="A5598" s="793"/>
      <c r="E5598" s="176"/>
      <c r="F5598" s="176"/>
      <c r="G5598" s="177"/>
      <c r="H5598" s="177"/>
    </row>
    <row r="5599" spans="1:8" x14ac:dyDescent="0.25">
      <c r="A5599" s="793"/>
      <c r="E5599" s="176"/>
      <c r="F5599" s="176"/>
      <c r="G5599" s="177"/>
      <c r="H5599" s="177"/>
    </row>
    <row r="5600" spans="1:8" x14ac:dyDescent="0.25">
      <c r="A5600" s="793"/>
      <c r="E5600" s="176"/>
      <c r="F5600" s="176"/>
      <c r="G5600" s="177"/>
      <c r="H5600" s="177"/>
    </row>
    <row r="5601" spans="1:8" x14ac:dyDescent="0.25">
      <c r="A5601" s="793"/>
      <c r="E5601" s="176"/>
      <c r="F5601" s="176"/>
      <c r="G5601" s="177"/>
      <c r="H5601" s="177"/>
    </row>
    <row r="5602" spans="1:8" x14ac:dyDescent="0.25">
      <c r="A5602" s="793"/>
      <c r="E5602" s="176"/>
      <c r="F5602" s="176"/>
      <c r="G5602" s="177"/>
      <c r="H5602" s="177"/>
    </row>
    <row r="5603" spans="1:8" x14ac:dyDescent="0.25">
      <c r="A5603" s="793"/>
      <c r="E5603" s="176"/>
      <c r="F5603" s="176"/>
      <c r="G5603" s="177"/>
      <c r="H5603" s="177"/>
    </row>
    <row r="5604" spans="1:8" x14ac:dyDescent="0.25">
      <c r="A5604" s="793"/>
      <c r="E5604" s="176"/>
      <c r="F5604" s="176"/>
      <c r="G5604" s="177"/>
      <c r="H5604" s="177"/>
    </row>
    <row r="5605" spans="1:8" x14ac:dyDescent="0.25">
      <c r="A5605" s="793"/>
      <c r="E5605" s="176"/>
      <c r="F5605" s="176"/>
      <c r="G5605" s="177"/>
      <c r="H5605" s="177"/>
    </row>
    <row r="5606" spans="1:8" x14ac:dyDescent="0.25">
      <c r="A5606" s="793"/>
      <c r="E5606" s="176"/>
      <c r="F5606" s="176"/>
      <c r="G5606" s="177"/>
      <c r="H5606" s="177"/>
    </row>
    <row r="5607" spans="1:8" x14ac:dyDescent="0.25">
      <c r="A5607" s="793"/>
      <c r="E5607" s="176"/>
      <c r="F5607" s="176"/>
      <c r="G5607" s="177"/>
      <c r="H5607" s="177"/>
    </row>
    <row r="5608" spans="1:8" x14ac:dyDescent="0.25">
      <c r="A5608" s="793"/>
      <c r="E5608" s="176"/>
      <c r="F5608" s="176"/>
      <c r="G5608" s="177"/>
      <c r="H5608" s="177"/>
    </row>
    <row r="5609" spans="1:8" x14ac:dyDescent="0.25">
      <c r="A5609" s="793"/>
      <c r="E5609" s="176"/>
      <c r="F5609" s="176"/>
      <c r="G5609" s="177"/>
      <c r="H5609" s="177"/>
    </row>
    <row r="5610" spans="1:8" x14ac:dyDescent="0.25">
      <c r="A5610" s="793"/>
      <c r="E5610" s="176"/>
      <c r="F5610" s="176"/>
      <c r="G5610" s="177"/>
      <c r="H5610" s="177"/>
    </row>
    <row r="5611" spans="1:8" x14ac:dyDescent="0.25">
      <c r="A5611" s="793"/>
      <c r="E5611" s="176"/>
      <c r="F5611" s="176"/>
      <c r="G5611" s="177"/>
      <c r="H5611" s="177"/>
    </row>
    <row r="5612" spans="1:8" x14ac:dyDescent="0.25">
      <c r="A5612" s="793"/>
      <c r="E5612" s="176"/>
      <c r="F5612" s="176"/>
      <c r="G5612" s="177"/>
      <c r="H5612" s="177"/>
    </row>
    <row r="5613" spans="1:8" x14ac:dyDescent="0.25">
      <c r="A5613" s="793"/>
      <c r="E5613" s="176"/>
      <c r="F5613" s="176"/>
      <c r="G5613" s="177"/>
      <c r="H5613" s="177"/>
    </row>
    <row r="5614" spans="1:8" x14ac:dyDescent="0.25">
      <c r="A5614" s="793"/>
      <c r="E5614" s="176"/>
      <c r="F5614" s="176"/>
      <c r="G5614" s="177"/>
      <c r="H5614" s="177"/>
    </row>
    <row r="5615" spans="1:8" x14ac:dyDescent="0.25">
      <c r="A5615" s="793"/>
      <c r="E5615" s="176"/>
      <c r="F5615" s="176"/>
      <c r="G5615" s="177"/>
      <c r="H5615" s="177"/>
    </row>
    <row r="5616" spans="1:8" x14ac:dyDescent="0.25">
      <c r="A5616" s="793"/>
      <c r="E5616" s="176"/>
      <c r="F5616" s="176"/>
      <c r="G5616" s="177"/>
      <c r="H5616" s="177"/>
    </row>
    <row r="5617" spans="1:8" x14ac:dyDescent="0.25">
      <c r="A5617" s="793"/>
      <c r="E5617" s="176"/>
      <c r="F5617" s="176"/>
      <c r="G5617" s="177"/>
      <c r="H5617" s="177"/>
    </row>
    <row r="5618" spans="1:8" x14ac:dyDescent="0.25">
      <c r="A5618" s="793"/>
      <c r="E5618" s="176"/>
      <c r="F5618" s="176"/>
      <c r="G5618" s="177"/>
      <c r="H5618" s="177"/>
    </row>
    <row r="5619" spans="1:8" x14ac:dyDescent="0.25">
      <c r="A5619" s="793"/>
      <c r="E5619" s="176"/>
      <c r="F5619" s="176"/>
      <c r="G5619" s="177"/>
      <c r="H5619" s="177"/>
    </row>
    <row r="5620" spans="1:8" x14ac:dyDescent="0.25">
      <c r="A5620" s="793"/>
      <c r="E5620" s="176"/>
      <c r="F5620" s="176"/>
      <c r="G5620" s="177"/>
      <c r="H5620" s="177"/>
    </row>
    <row r="5621" spans="1:8" x14ac:dyDescent="0.25">
      <c r="A5621" s="793"/>
      <c r="E5621" s="176"/>
      <c r="F5621" s="176"/>
      <c r="G5621" s="177"/>
      <c r="H5621" s="177"/>
    </row>
    <row r="5622" spans="1:8" x14ac:dyDescent="0.25">
      <c r="A5622" s="793"/>
      <c r="E5622" s="176"/>
      <c r="F5622" s="176"/>
      <c r="G5622" s="177"/>
      <c r="H5622" s="177"/>
    </row>
    <row r="5623" spans="1:8" x14ac:dyDescent="0.25">
      <c r="A5623" s="793"/>
      <c r="E5623" s="176"/>
      <c r="F5623" s="176"/>
      <c r="G5623" s="177"/>
      <c r="H5623" s="177"/>
    </row>
    <row r="5624" spans="1:8" x14ac:dyDescent="0.25">
      <c r="A5624" s="793"/>
      <c r="E5624" s="176"/>
      <c r="F5624" s="176"/>
      <c r="G5624" s="177"/>
      <c r="H5624" s="177"/>
    </row>
    <row r="5625" spans="1:8" x14ac:dyDescent="0.25">
      <c r="A5625" s="793"/>
      <c r="E5625" s="176"/>
      <c r="F5625" s="176"/>
      <c r="G5625" s="177"/>
      <c r="H5625" s="177"/>
    </row>
    <row r="5626" spans="1:8" x14ac:dyDescent="0.25">
      <c r="A5626" s="793"/>
      <c r="E5626" s="176"/>
      <c r="F5626" s="176"/>
      <c r="G5626" s="177"/>
      <c r="H5626" s="177"/>
    </row>
    <row r="5627" spans="1:8" x14ac:dyDescent="0.25">
      <c r="A5627" s="793"/>
      <c r="E5627" s="176"/>
      <c r="F5627" s="176"/>
      <c r="G5627" s="177"/>
      <c r="H5627" s="177"/>
    </row>
    <row r="5628" spans="1:8" x14ac:dyDescent="0.25">
      <c r="A5628" s="793"/>
      <c r="E5628" s="176"/>
      <c r="F5628" s="176"/>
      <c r="G5628" s="177"/>
      <c r="H5628" s="177"/>
    </row>
    <row r="5629" spans="1:8" x14ac:dyDescent="0.25">
      <c r="A5629" s="793"/>
      <c r="E5629" s="176"/>
      <c r="F5629" s="176"/>
      <c r="G5629" s="177"/>
      <c r="H5629" s="177"/>
    </row>
    <row r="5630" spans="1:8" x14ac:dyDescent="0.25">
      <c r="A5630" s="793"/>
      <c r="E5630" s="176"/>
      <c r="F5630" s="176"/>
      <c r="G5630" s="177"/>
      <c r="H5630" s="177"/>
    </row>
    <row r="5631" spans="1:8" x14ac:dyDescent="0.25">
      <c r="A5631" s="793"/>
      <c r="E5631" s="176"/>
      <c r="F5631" s="176"/>
      <c r="G5631" s="177"/>
      <c r="H5631" s="177"/>
    </row>
    <row r="5632" spans="1:8" x14ac:dyDescent="0.25">
      <c r="A5632" s="793"/>
      <c r="E5632" s="176"/>
      <c r="F5632" s="176"/>
      <c r="G5632" s="177"/>
      <c r="H5632" s="177"/>
    </row>
    <row r="5633" spans="1:8" x14ac:dyDescent="0.25">
      <c r="A5633" s="793"/>
      <c r="E5633" s="176"/>
      <c r="F5633" s="176"/>
      <c r="G5633" s="177"/>
      <c r="H5633" s="177"/>
    </row>
    <row r="5634" spans="1:8" x14ac:dyDescent="0.25">
      <c r="A5634" s="793"/>
      <c r="E5634" s="176"/>
      <c r="F5634" s="176"/>
      <c r="G5634" s="177"/>
      <c r="H5634" s="177"/>
    </row>
    <row r="5635" spans="1:8" x14ac:dyDescent="0.25">
      <c r="A5635" s="793"/>
      <c r="E5635" s="176"/>
      <c r="F5635" s="176"/>
      <c r="G5635" s="177"/>
      <c r="H5635" s="177"/>
    </row>
    <row r="5636" spans="1:8" x14ac:dyDescent="0.25">
      <c r="A5636" s="793"/>
      <c r="E5636" s="176"/>
      <c r="F5636" s="176"/>
      <c r="G5636" s="177"/>
      <c r="H5636" s="177"/>
    </row>
    <row r="5637" spans="1:8" x14ac:dyDescent="0.25">
      <c r="A5637" s="793"/>
      <c r="E5637" s="176"/>
      <c r="F5637" s="176"/>
      <c r="G5637" s="177"/>
      <c r="H5637" s="177"/>
    </row>
    <row r="5638" spans="1:8" x14ac:dyDescent="0.25">
      <c r="A5638" s="793"/>
      <c r="E5638" s="176"/>
      <c r="F5638" s="176"/>
      <c r="G5638" s="177"/>
      <c r="H5638" s="177"/>
    </row>
    <row r="5639" spans="1:8" x14ac:dyDescent="0.25">
      <c r="A5639" s="793"/>
      <c r="E5639" s="176"/>
      <c r="F5639" s="176"/>
      <c r="G5639" s="177"/>
      <c r="H5639" s="177"/>
    </row>
    <row r="5640" spans="1:8" x14ac:dyDescent="0.25">
      <c r="A5640" s="793"/>
      <c r="E5640" s="176"/>
      <c r="F5640" s="176"/>
      <c r="G5640" s="177"/>
      <c r="H5640" s="177"/>
    </row>
    <row r="5641" spans="1:8" x14ac:dyDescent="0.25">
      <c r="A5641" s="793"/>
      <c r="E5641" s="176"/>
      <c r="F5641" s="176"/>
      <c r="G5641" s="177"/>
      <c r="H5641" s="177"/>
    </row>
    <row r="5642" spans="1:8" x14ac:dyDescent="0.25">
      <c r="A5642" s="793"/>
      <c r="E5642" s="176"/>
      <c r="F5642" s="176"/>
      <c r="G5642" s="177"/>
      <c r="H5642" s="177"/>
    </row>
    <row r="5643" spans="1:8" x14ac:dyDescent="0.25">
      <c r="A5643" s="793"/>
      <c r="E5643" s="176"/>
      <c r="F5643" s="176"/>
      <c r="G5643" s="177"/>
      <c r="H5643" s="177"/>
    </row>
    <row r="5644" spans="1:8" x14ac:dyDescent="0.25">
      <c r="A5644" s="793"/>
      <c r="E5644" s="176"/>
      <c r="F5644" s="176"/>
      <c r="G5644" s="177"/>
      <c r="H5644" s="177"/>
    </row>
    <row r="5645" spans="1:8" x14ac:dyDescent="0.25">
      <c r="A5645" s="793"/>
      <c r="E5645" s="176"/>
      <c r="F5645" s="176"/>
      <c r="G5645" s="177"/>
      <c r="H5645" s="177"/>
    </row>
    <row r="5646" spans="1:8" x14ac:dyDescent="0.25">
      <c r="A5646" s="793"/>
      <c r="E5646" s="176"/>
      <c r="F5646" s="176"/>
      <c r="G5646" s="177"/>
      <c r="H5646" s="177"/>
    </row>
    <row r="5647" spans="1:8" x14ac:dyDescent="0.25">
      <c r="A5647" s="793"/>
      <c r="E5647" s="176"/>
      <c r="F5647" s="176"/>
      <c r="G5647" s="177"/>
      <c r="H5647" s="177"/>
    </row>
    <row r="5648" spans="1:8" x14ac:dyDescent="0.25">
      <c r="A5648" s="793"/>
      <c r="E5648" s="176"/>
      <c r="F5648" s="176"/>
      <c r="G5648" s="177"/>
      <c r="H5648" s="177"/>
    </row>
    <row r="5649" spans="1:8" x14ac:dyDescent="0.25">
      <c r="A5649" s="793"/>
      <c r="E5649" s="176"/>
      <c r="F5649" s="176"/>
      <c r="G5649" s="177"/>
      <c r="H5649" s="177"/>
    </row>
    <row r="5650" spans="1:8" x14ac:dyDescent="0.25">
      <c r="A5650" s="793"/>
      <c r="E5650" s="176"/>
      <c r="F5650" s="176"/>
      <c r="G5650" s="177"/>
      <c r="H5650" s="177"/>
    </row>
    <row r="5651" spans="1:8" x14ac:dyDescent="0.25">
      <c r="A5651" s="793"/>
      <c r="E5651" s="176"/>
      <c r="F5651" s="176"/>
      <c r="G5651" s="177"/>
      <c r="H5651" s="177"/>
    </row>
    <row r="5652" spans="1:8" x14ac:dyDescent="0.25">
      <c r="A5652" s="793"/>
      <c r="E5652" s="176"/>
      <c r="F5652" s="176"/>
      <c r="G5652" s="177"/>
      <c r="H5652" s="177"/>
    </row>
    <row r="5653" spans="1:8" x14ac:dyDescent="0.25">
      <c r="A5653" s="793"/>
      <c r="E5653" s="176"/>
      <c r="F5653" s="176"/>
      <c r="G5653" s="177"/>
      <c r="H5653" s="177"/>
    </row>
    <row r="5654" spans="1:8" x14ac:dyDescent="0.25">
      <c r="A5654" s="793"/>
      <c r="E5654" s="176"/>
      <c r="F5654" s="176"/>
      <c r="G5654" s="177"/>
      <c r="H5654" s="177"/>
    </row>
    <row r="5655" spans="1:8" x14ac:dyDescent="0.25">
      <c r="A5655" s="793"/>
      <c r="E5655" s="176"/>
      <c r="F5655" s="176"/>
      <c r="G5655" s="177"/>
      <c r="H5655" s="177"/>
    </row>
    <row r="5656" spans="1:8" x14ac:dyDescent="0.25">
      <c r="A5656" s="793"/>
      <c r="E5656" s="176"/>
      <c r="F5656" s="176"/>
      <c r="G5656" s="177"/>
      <c r="H5656" s="177"/>
    </row>
    <row r="5657" spans="1:8" x14ac:dyDescent="0.25">
      <c r="A5657" s="793"/>
      <c r="E5657" s="176"/>
      <c r="F5657" s="176"/>
      <c r="G5657" s="177"/>
      <c r="H5657" s="177"/>
    </row>
    <row r="5658" spans="1:8" x14ac:dyDescent="0.25">
      <c r="A5658" s="793"/>
      <c r="E5658" s="176"/>
      <c r="F5658" s="176"/>
      <c r="G5658" s="177"/>
      <c r="H5658" s="177"/>
    </row>
    <row r="5659" spans="1:8" x14ac:dyDescent="0.25">
      <c r="A5659" s="793"/>
      <c r="E5659" s="176"/>
      <c r="F5659" s="176"/>
      <c r="G5659" s="177"/>
      <c r="H5659" s="177"/>
    </row>
    <row r="5660" spans="1:8" x14ac:dyDescent="0.25">
      <c r="A5660" s="793"/>
      <c r="E5660" s="176"/>
      <c r="F5660" s="176"/>
      <c r="G5660" s="177"/>
      <c r="H5660" s="177"/>
    </row>
    <row r="5661" spans="1:8" x14ac:dyDescent="0.25">
      <c r="A5661" s="793"/>
      <c r="E5661" s="176"/>
      <c r="F5661" s="176"/>
      <c r="G5661" s="177"/>
      <c r="H5661" s="177"/>
    </row>
    <row r="5662" spans="1:8" x14ac:dyDescent="0.25">
      <c r="A5662" s="793"/>
      <c r="E5662" s="176"/>
      <c r="F5662" s="176"/>
      <c r="G5662" s="177"/>
      <c r="H5662" s="177"/>
    </row>
    <row r="5663" spans="1:8" x14ac:dyDescent="0.25">
      <c r="A5663" s="793"/>
      <c r="E5663" s="176"/>
      <c r="F5663" s="176"/>
      <c r="G5663" s="177"/>
      <c r="H5663" s="177"/>
    </row>
    <row r="5664" spans="1:8" x14ac:dyDescent="0.25">
      <c r="A5664" s="793"/>
      <c r="E5664" s="176"/>
      <c r="F5664" s="176"/>
      <c r="G5664" s="177"/>
      <c r="H5664" s="177"/>
    </row>
    <row r="5665" spans="1:8" x14ac:dyDescent="0.25">
      <c r="A5665" s="793"/>
      <c r="E5665" s="176"/>
      <c r="F5665" s="176"/>
      <c r="G5665" s="177"/>
      <c r="H5665" s="177"/>
    </row>
    <row r="5666" spans="1:8" x14ac:dyDescent="0.25">
      <c r="A5666" s="793"/>
      <c r="E5666" s="176"/>
      <c r="F5666" s="176"/>
      <c r="G5666" s="177"/>
      <c r="H5666" s="177"/>
    </row>
    <row r="5667" spans="1:8" x14ac:dyDescent="0.25">
      <c r="A5667" s="793"/>
      <c r="E5667" s="176"/>
      <c r="F5667" s="176"/>
      <c r="G5667" s="177"/>
      <c r="H5667" s="177"/>
    </row>
    <row r="5668" spans="1:8" x14ac:dyDescent="0.25">
      <c r="A5668" s="793"/>
      <c r="E5668" s="176"/>
      <c r="F5668" s="176"/>
      <c r="G5668" s="177"/>
      <c r="H5668" s="177"/>
    </row>
    <row r="5669" spans="1:8" x14ac:dyDescent="0.25">
      <c r="A5669" s="793"/>
      <c r="E5669" s="176"/>
      <c r="F5669" s="176"/>
      <c r="G5669" s="177"/>
      <c r="H5669" s="177"/>
    </row>
    <row r="5670" spans="1:8" x14ac:dyDescent="0.25">
      <c r="A5670" s="793"/>
      <c r="E5670" s="176"/>
      <c r="F5670" s="176"/>
      <c r="G5670" s="177"/>
      <c r="H5670" s="177"/>
    </row>
    <row r="5671" spans="1:8" x14ac:dyDescent="0.25">
      <c r="A5671" s="793"/>
      <c r="E5671" s="176"/>
      <c r="F5671" s="176"/>
      <c r="G5671" s="177"/>
      <c r="H5671" s="177"/>
    </row>
    <row r="5672" spans="1:8" x14ac:dyDescent="0.25">
      <c r="A5672" s="793"/>
      <c r="E5672" s="176"/>
      <c r="F5672" s="176"/>
      <c r="G5672" s="177"/>
      <c r="H5672" s="177"/>
    </row>
    <row r="5673" spans="1:8" x14ac:dyDescent="0.25">
      <c r="A5673" s="793"/>
      <c r="E5673" s="176"/>
      <c r="F5673" s="176"/>
      <c r="G5673" s="177"/>
      <c r="H5673" s="177"/>
    </row>
    <row r="5674" spans="1:8" x14ac:dyDescent="0.25">
      <c r="A5674" s="793"/>
      <c r="E5674" s="176"/>
      <c r="F5674" s="176"/>
      <c r="G5674" s="177"/>
      <c r="H5674" s="177"/>
    </row>
    <row r="5675" spans="1:8" x14ac:dyDescent="0.25">
      <c r="A5675" s="793"/>
      <c r="E5675" s="176"/>
      <c r="F5675" s="176"/>
      <c r="G5675" s="177"/>
      <c r="H5675" s="177"/>
    </row>
    <row r="5676" spans="1:8" x14ac:dyDescent="0.25">
      <c r="A5676" s="793"/>
      <c r="E5676" s="176"/>
      <c r="F5676" s="176"/>
      <c r="G5676" s="177"/>
      <c r="H5676" s="177"/>
    </row>
    <row r="5677" spans="1:8" x14ac:dyDescent="0.25">
      <c r="A5677" s="793"/>
      <c r="E5677" s="176"/>
      <c r="F5677" s="176"/>
      <c r="G5677" s="177"/>
      <c r="H5677" s="177"/>
    </row>
    <row r="5678" spans="1:8" x14ac:dyDescent="0.25">
      <c r="A5678" s="793"/>
      <c r="E5678" s="176"/>
      <c r="F5678" s="176"/>
      <c r="G5678" s="177"/>
      <c r="H5678" s="177"/>
    </row>
    <row r="5679" spans="1:8" x14ac:dyDescent="0.25">
      <c r="A5679" s="793"/>
      <c r="E5679" s="176"/>
      <c r="F5679" s="176"/>
      <c r="G5679" s="177"/>
      <c r="H5679" s="177"/>
    </row>
    <row r="5680" spans="1:8" x14ac:dyDescent="0.25">
      <c r="A5680" s="793"/>
      <c r="E5680" s="176"/>
      <c r="F5680" s="176"/>
      <c r="G5680" s="177"/>
      <c r="H5680" s="177"/>
    </row>
    <row r="5681" spans="1:8" x14ac:dyDescent="0.25">
      <c r="A5681" s="793"/>
      <c r="E5681" s="176"/>
      <c r="F5681" s="176"/>
      <c r="G5681" s="177"/>
      <c r="H5681" s="177"/>
    </row>
    <row r="5682" spans="1:8" x14ac:dyDescent="0.25">
      <c r="A5682" s="793"/>
      <c r="E5682" s="176"/>
      <c r="F5682" s="176"/>
      <c r="G5682" s="177"/>
      <c r="H5682" s="177"/>
    </row>
    <row r="5683" spans="1:8" x14ac:dyDescent="0.25">
      <c r="A5683" s="793"/>
      <c r="E5683" s="176"/>
      <c r="F5683" s="176"/>
      <c r="G5683" s="177"/>
      <c r="H5683" s="177"/>
    </row>
    <row r="5684" spans="1:8" x14ac:dyDescent="0.25">
      <c r="A5684" s="793"/>
      <c r="E5684" s="176"/>
      <c r="F5684" s="176"/>
      <c r="G5684" s="177"/>
      <c r="H5684" s="177"/>
    </row>
    <row r="5685" spans="1:8" x14ac:dyDescent="0.25">
      <c r="A5685" s="793"/>
      <c r="E5685" s="176"/>
      <c r="F5685" s="176"/>
      <c r="G5685" s="177"/>
      <c r="H5685" s="177"/>
    </row>
    <row r="5686" spans="1:8" x14ac:dyDescent="0.25">
      <c r="A5686" s="793"/>
      <c r="E5686" s="176"/>
      <c r="F5686" s="176"/>
      <c r="G5686" s="177"/>
      <c r="H5686" s="177"/>
    </row>
    <row r="5687" spans="1:8" x14ac:dyDescent="0.25">
      <c r="A5687" s="793"/>
      <c r="E5687" s="176"/>
      <c r="F5687" s="176"/>
      <c r="G5687" s="177"/>
      <c r="H5687" s="177"/>
    </row>
    <row r="5688" spans="1:8" x14ac:dyDescent="0.25">
      <c r="A5688" s="793"/>
      <c r="E5688" s="176"/>
      <c r="F5688" s="176"/>
      <c r="G5688" s="177"/>
      <c r="H5688" s="177"/>
    </row>
    <row r="5689" spans="1:8" x14ac:dyDescent="0.25">
      <c r="A5689" s="793"/>
      <c r="E5689" s="176"/>
      <c r="F5689" s="176"/>
      <c r="G5689" s="177"/>
      <c r="H5689" s="177"/>
    </row>
    <row r="5690" spans="1:8" x14ac:dyDescent="0.25">
      <c r="A5690" s="793"/>
      <c r="E5690" s="176"/>
      <c r="F5690" s="176"/>
      <c r="G5690" s="177"/>
      <c r="H5690" s="177"/>
    </row>
    <row r="5691" spans="1:8" x14ac:dyDescent="0.25">
      <c r="A5691" s="793"/>
      <c r="E5691" s="176"/>
      <c r="F5691" s="176"/>
      <c r="G5691" s="177"/>
      <c r="H5691" s="177"/>
    </row>
    <row r="5692" spans="1:8" x14ac:dyDescent="0.25">
      <c r="A5692" s="793"/>
      <c r="E5692" s="176"/>
      <c r="F5692" s="176"/>
      <c r="G5692" s="177"/>
      <c r="H5692" s="177"/>
    </row>
    <row r="5693" spans="1:8" x14ac:dyDescent="0.25">
      <c r="A5693" s="793"/>
      <c r="E5693" s="176"/>
      <c r="F5693" s="176"/>
      <c r="G5693" s="177"/>
      <c r="H5693" s="177"/>
    </row>
    <row r="5694" spans="1:8" x14ac:dyDescent="0.25">
      <c r="A5694" s="793"/>
      <c r="E5694" s="176"/>
      <c r="F5694" s="176"/>
      <c r="G5694" s="177"/>
      <c r="H5694" s="177"/>
    </row>
    <row r="5695" spans="1:8" x14ac:dyDescent="0.25">
      <c r="A5695" s="793"/>
      <c r="E5695" s="176"/>
      <c r="F5695" s="176"/>
      <c r="G5695" s="177"/>
      <c r="H5695" s="177"/>
    </row>
    <row r="5696" spans="1:8" x14ac:dyDescent="0.25">
      <c r="A5696" s="793"/>
      <c r="E5696" s="176"/>
      <c r="F5696" s="176"/>
      <c r="G5696" s="177"/>
      <c r="H5696" s="177"/>
    </row>
    <row r="5697" spans="1:8" x14ac:dyDescent="0.25">
      <c r="A5697" s="793"/>
      <c r="E5697" s="176"/>
      <c r="F5697" s="176"/>
      <c r="G5697" s="177"/>
      <c r="H5697" s="177"/>
    </row>
    <row r="5698" spans="1:8" x14ac:dyDescent="0.25">
      <c r="A5698" s="793"/>
      <c r="E5698" s="176"/>
      <c r="F5698" s="176"/>
      <c r="G5698" s="177"/>
      <c r="H5698" s="177"/>
    </row>
    <row r="5699" spans="1:8" x14ac:dyDescent="0.25">
      <c r="A5699" s="793"/>
      <c r="E5699" s="176"/>
      <c r="F5699" s="176"/>
      <c r="G5699" s="177"/>
      <c r="H5699" s="177"/>
    </row>
    <row r="5700" spans="1:8" x14ac:dyDescent="0.25">
      <c r="A5700" s="793"/>
      <c r="E5700" s="176"/>
      <c r="F5700" s="176"/>
      <c r="G5700" s="177"/>
      <c r="H5700" s="177"/>
    </row>
    <row r="5701" spans="1:8" x14ac:dyDescent="0.25">
      <c r="A5701" s="793"/>
      <c r="E5701" s="176"/>
      <c r="F5701" s="176"/>
      <c r="G5701" s="177"/>
      <c r="H5701" s="177"/>
    </row>
    <row r="5702" spans="1:8" x14ac:dyDescent="0.25">
      <c r="A5702" s="793"/>
      <c r="E5702" s="176"/>
      <c r="F5702" s="176"/>
      <c r="G5702" s="177"/>
      <c r="H5702" s="177"/>
    </row>
    <row r="5703" spans="1:8" x14ac:dyDescent="0.25">
      <c r="A5703" s="793"/>
      <c r="E5703" s="176"/>
      <c r="F5703" s="176"/>
      <c r="G5703" s="177"/>
      <c r="H5703" s="177"/>
    </row>
    <row r="5704" spans="1:8" x14ac:dyDescent="0.25">
      <c r="A5704" s="793"/>
      <c r="E5704" s="176"/>
      <c r="F5704" s="176"/>
      <c r="G5704" s="177"/>
      <c r="H5704" s="177"/>
    </row>
    <row r="5705" spans="1:8" x14ac:dyDescent="0.25">
      <c r="A5705" s="793"/>
      <c r="E5705" s="176"/>
      <c r="F5705" s="176"/>
      <c r="G5705" s="177"/>
      <c r="H5705" s="177"/>
    </row>
    <row r="5706" spans="1:8" x14ac:dyDescent="0.25">
      <c r="A5706" s="793"/>
      <c r="E5706" s="176"/>
      <c r="F5706" s="176"/>
      <c r="G5706" s="177"/>
      <c r="H5706" s="177"/>
    </row>
    <row r="5707" spans="1:8" x14ac:dyDescent="0.25">
      <c r="A5707" s="793"/>
      <c r="E5707" s="176"/>
      <c r="F5707" s="176"/>
      <c r="G5707" s="177"/>
      <c r="H5707" s="177"/>
    </row>
    <row r="5708" spans="1:8" x14ac:dyDescent="0.25">
      <c r="A5708" s="793"/>
      <c r="E5708" s="176"/>
      <c r="F5708" s="176"/>
      <c r="G5708" s="177"/>
      <c r="H5708" s="177"/>
    </row>
    <row r="5709" spans="1:8" x14ac:dyDescent="0.25">
      <c r="A5709" s="793"/>
      <c r="E5709" s="176"/>
      <c r="F5709" s="176"/>
      <c r="G5709" s="177"/>
      <c r="H5709" s="177"/>
    </row>
    <row r="5710" spans="1:8" x14ac:dyDescent="0.25">
      <c r="A5710" s="793"/>
      <c r="E5710" s="176"/>
      <c r="F5710" s="176"/>
      <c r="G5710" s="177"/>
      <c r="H5710" s="177"/>
    </row>
    <row r="5711" spans="1:8" x14ac:dyDescent="0.25">
      <c r="A5711" s="793"/>
      <c r="E5711" s="176"/>
      <c r="F5711" s="176"/>
      <c r="G5711" s="177"/>
      <c r="H5711" s="177"/>
    </row>
    <row r="5712" spans="1:8" x14ac:dyDescent="0.25">
      <c r="A5712" s="793"/>
      <c r="E5712" s="176"/>
      <c r="F5712" s="176"/>
      <c r="G5712" s="177"/>
      <c r="H5712" s="177"/>
    </row>
    <row r="5713" spans="1:8" x14ac:dyDescent="0.25">
      <c r="A5713" s="793"/>
      <c r="E5713" s="176"/>
      <c r="F5713" s="176"/>
      <c r="G5713" s="177"/>
      <c r="H5713" s="177"/>
    </row>
    <row r="5714" spans="1:8" x14ac:dyDescent="0.25">
      <c r="A5714" s="793"/>
      <c r="E5714" s="176"/>
      <c r="F5714" s="176"/>
      <c r="G5714" s="177"/>
      <c r="H5714" s="177"/>
    </row>
    <row r="5715" spans="1:8" x14ac:dyDescent="0.25">
      <c r="A5715" s="793"/>
      <c r="E5715" s="176"/>
      <c r="F5715" s="176"/>
      <c r="G5715" s="177"/>
      <c r="H5715" s="177"/>
    </row>
    <row r="5716" spans="1:8" x14ac:dyDescent="0.25">
      <c r="A5716" s="793"/>
      <c r="E5716" s="176"/>
      <c r="F5716" s="176"/>
      <c r="G5716" s="177"/>
      <c r="H5716" s="177"/>
    </row>
    <row r="5717" spans="1:8" x14ac:dyDescent="0.25">
      <c r="A5717" s="793"/>
      <c r="E5717" s="176"/>
      <c r="F5717" s="176"/>
      <c r="G5717" s="177"/>
      <c r="H5717" s="177"/>
    </row>
    <row r="5718" spans="1:8" x14ac:dyDescent="0.25">
      <c r="A5718" s="793"/>
      <c r="E5718" s="176"/>
      <c r="F5718" s="176"/>
      <c r="G5718" s="177"/>
      <c r="H5718" s="177"/>
    </row>
    <row r="5719" spans="1:8" x14ac:dyDescent="0.25">
      <c r="A5719" s="793"/>
      <c r="E5719" s="176"/>
      <c r="F5719" s="176"/>
      <c r="G5719" s="177"/>
      <c r="H5719" s="177"/>
    </row>
    <row r="5720" spans="1:8" x14ac:dyDescent="0.25">
      <c r="A5720" s="793"/>
      <c r="E5720" s="176"/>
      <c r="F5720" s="176"/>
      <c r="G5720" s="177"/>
      <c r="H5720" s="177"/>
    </row>
    <row r="5721" spans="1:8" x14ac:dyDescent="0.25">
      <c r="A5721" s="793"/>
      <c r="E5721" s="176"/>
      <c r="F5721" s="176"/>
      <c r="G5721" s="177"/>
      <c r="H5721" s="177"/>
    </row>
    <row r="5722" spans="1:8" x14ac:dyDescent="0.25">
      <c r="A5722" s="793"/>
      <c r="E5722" s="176"/>
      <c r="F5722" s="176"/>
      <c r="G5722" s="177"/>
      <c r="H5722" s="177"/>
    </row>
    <row r="5723" spans="1:8" x14ac:dyDescent="0.25">
      <c r="A5723" s="793"/>
      <c r="E5723" s="176"/>
      <c r="F5723" s="176"/>
      <c r="G5723" s="177"/>
      <c r="H5723" s="177"/>
    </row>
    <row r="5724" spans="1:8" x14ac:dyDescent="0.25">
      <c r="A5724" s="793"/>
      <c r="E5724" s="176"/>
      <c r="F5724" s="176"/>
      <c r="G5724" s="177"/>
      <c r="H5724" s="177"/>
    </row>
    <row r="5725" spans="1:8" x14ac:dyDescent="0.25">
      <c r="A5725" s="793"/>
      <c r="E5725" s="176"/>
      <c r="F5725" s="176"/>
      <c r="G5725" s="177"/>
      <c r="H5725" s="177"/>
    </row>
    <row r="5726" spans="1:8" x14ac:dyDescent="0.25">
      <c r="A5726" s="793"/>
      <c r="E5726" s="176"/>
      <c r="F5726" s="176"/>
      <c r="G5726" s="177"/>
      <c r="H5726" s="177"/>
    </row>
    <row r="5727" spans="1:8" x14ac:dyDescent="0.25">
      <c r="A5727" s="793"/>
      <c r="E5727" s="176"/>
      <c r="F5727" s="176"/>
      <c r="G5727" s="177"/>
      <c r="H5727" s="177"/>
    </row>
    <row r="5728" spans="1:8" x14ac:dyDescent="0.25">
      <c r="A5728" s="793"/>
      <c r="E5728" s="176"/>
      <c r="F5728" s="176"/>
      <c r="G5728" s="177"/>
      <c r="H5728" s="177"/>
    </row>
    <row r="5729" spans="1:8" x14ac:dyDescent="0.25">
      <c r="A5729" s="793"/>
      <c r="E5729" s="176"/>
      <c r="F5729" s="176"/>
      <c r="G5729" s="177"/>
      <c r="H5729" s="177"/>
    </row>
    <row r="5730" spans="1:8" x14ac:dyDescent="0.25">
      <c r="A5730" s="793"/>
      <c r="E5730" s="176"/>
      <c r="F5730" s="176"/>
      <c r="G5730" s="177"/>
      <c r="H5730" s="177"/>
    </row>
    <row r="5731" spans="1:8" x14ac:dyDescent="0.25">
      <c r="A5731" s="793"/>
      <c r="E5731" s="176"/>
      <c r="F5731" s="176"/>
      <c r="G5731" s="177"/>
      <c r="H5731" s="177"/>
    </row>
    <row r="5732" spans="1:8" x14ac:dyDescent="0.25">
      <c r="A5732" s="793"/>
      <c r="E5732" s="176"/>
      <c r="F5732" s="176"/>
      <c r="G5732" s="177"/>
      <c r="H5732" s="177"/>
    </row>
    <row r="5733" spans="1:8" x14ac:dyDescent="0.25">
      <c r="A5733" s="793"/>
      <c r="E5733" s="176"/>
      <c r="F5733" s="176"/>
      <c r="G5733" s="177"/>
      <c r="H5733" s="177"/>
    </row>
    <row r="5734" spans="1:8" x14ac:dyDescent="0.25">
      <c r="A5734" s="793"/>
      <c r="E5734" s="176"/>
      <c r="F5734" s="176"/>
      <c r="G5734" s="177"/>
      <c r="H5734" s="177"/>
    </row>
    <row r="5735" spans="1:8" x14ac:dyDescent="0.25">
      <c r="A5735" s="793"/>
      <c r="E5735" s="176"/>
      <c r="F5735" s="176"/>
      <c r="G5735" s="177"/>
      <c r="H5735" s="177"/>
    </row>
    <row r="5736" spans="1:8" x14ac:dyDescent="0.25">
      <c r="A5736" s="793"/>
      <c r="E5736" s="176"/>
      <c r="F5736" s="176"/>
      <c r="G5736" s="177"/>
      <c r="H5736" s="177"/>
    </row>
    <row r="5737" spans="1:8" x14ac:dyDescent="0.25">
      <c r="A5737" s="793"/>
      <c r="E5737" s="176"/>
      <c r="F5737" s="176"/>
      <c r="G5737" s="177"/>
      <c r="H5737" s="177"/>
    </row>
    <row r="5738" spans="1:8" x14ac:dyDescent="0.25">
      <c r="A5738" s="793"/>
      <c r="E5738" s="176"/>
      <c r="F5738" s="176"/>
      <c r="G5738" s="177"/>
      <c r="H5738" s="177"/>
    </row>
    <row r="5739" spans="1:8" x14ac:dyDescent="0.25">
      <c r="A5739" s="793"/>
      <c r="E5739" s="176"/>
      <c r="F5739" s="176"/>
      <c r="G5739" s="177"/>
      <c r="H5739" s="177"/>
    </row>
    <row r="5740" spans="1:8" x14ac:dyDescent="0.25">
      <c r="A5740" s="793"/>
      <c r="E5740" s="176"/>
      <c r="F5740" s="176"/>
      <c r="G5740" s="177"/>
      <c r="H5740" s="177"/>
    </row>
    <row r="5741" spans="1:8" x14ac:dyDescent="0.25">
      <c r="A5741" s="793"/>
      <c r="E5741" s="176"/>
      <c r="F5741" s="176"/>
      <c r="G5741" s="177"/>
      <c r="H5741" s="177"/>
    </row>
    <row r="5742" spans="1:8" x14ac:dyDescent="0.25">
      <c r="A5742" s="793"/>
      <c r="E5742" s="176"/>
      <c r="F5742" s="176"/>
      <c r="G5742" s="177"/>
      <c r="H5742" s="177"/>
    </row>
    <row r="5743" spans="1:8" x14ac:dyDescent="0.25">
      <c r="A5743" s="793"/>
      <c r="E5743" s="176"/>
      <c r="F5743" s="176"/>
      <c r="G5743" s="177"/>
      <c r="H5743" s="177"/>
    </row>
    <row r="5744" spans="1:8" x14ac:dyDescent="0.25">
      <c r="A5744" s="793"/>
      <c r="E5744" s="176"/>
      <c r="F5744" s="176"/>
      <c r="G5744" s="177"/>
      <c r="H5744" s="177"/>
    </row>
    <row r="5745" spans="1:8" x14ac:dyDescent="0.25">
      <c r="A5745" s="793"/>
      <c r="E5745" s="176"/>
      <c r="F5745" s="176"/>
      <c r="G5745" s="177"/>
      <c r="H5745" s="177"/>
    </row>
    <row r="5746" spans="1:8" x14ac:dyDescent="0.25">
      <c r="A5746" s="793"/>
      <c r="E5746" s="176"/>
      <c r="F5746" s="176"/>
      <c r="G5746" s="177"/>
      <c r="H5746" s="177"/>
    </row>
    <row r="5747" spans="1:8" x14ac:dyDescent="0.25">
      <c r="A5747" s="793"/>
      <c r="E5747" s="176"/>
      <c r="F5747" s="176"/>
      <c r="G5747" s="177"/>
      <c r="H5747" s="177"/>
    </row>
    <row r="5748" spans="1:8" x14ac:dyDescent="0.25">
      <c r="A5748" s="793"/>
      <c r="E5748" s="176"/>
      <c r="F5748" s="176"/>
      <c r="G5748" s="177"/>
      <c r="H5748" s="177"/>
    </row>
    <row r="5749" spans="1:8" x14ac:dyDescent="0.25">
      <c r="A5749" s="793"/>
      <c r="E5749" s="176"/>
      <c r="F5749" s="176"/>
      <c r="G5749" s="177"/>
      <c r="H5749" s="177"/>
    </row>
    <row r="5750" spans="1:8" x14ac:dyDescent="0.25">
      <c r="A5750" s="793"/>
      <c r="E5750" s="176"/>
      <c r="F5750" s="176"/>
      <c r="G5750" s="177"/>
      <c r="H5750" s="177"/>
    </row>
    <row r="5751" spans="1:8" x14ac:dyDescent="0.25">
      <c r="A5751" s="793"/>
      <c r="E5751" s="176"/>
      <c r="F5751" s="176"/>
      <c r="G5751" s="177"/>
      <c r="H5751" s="177"/>
    </row>
    <row r="5752" spans="1:8" x14ac:dyDescent="0.25">
      <c r="A5752" s="793"/>
      <c r="E5752" s="176"/>
      <c r="F5752" s="176"/>
      <c r="G5752" s="177"/>
      <c r="H5752" s="177"/>
    </row>
    <row r="5753" spans="1:8" x14ac:dyDescent="0.25">
      <c r="A5753" s="793"/>
      <c r="E5753" s="176"/>
      <c r="F5753" s="176"/>
      <c r="G5753" s="177"/>
      <c r="H5753" s="177"/>
    </row>
    <row r="5754" spans="1:8" x14ac:dyDescent="0.25">
      <c r="A5754" s="793"/>
      <c r="E5754" s="176"/>
      <c r="F5754" s="176"/>
      <c r="G5754" s="177"/>
      <c r="H5754" s="177"/>
    </row>
    <row r="5755" spans="1:8" x14ac:dyDescent="0.25">
      <c r="A5755" s="793"/>
      <c r="E5755" s="176"/>
      <c r="F5755" s="176"/>
      <c r="G5755" s="177"/>
      <c r="H5755" s="177"/>
    </row>
    <row r="5756" spans="1:8" x14ac:dyDescent="0.25">
      <c r="A5756" s="793"/>
      <c r="E5756" s="176"/>
      <c r="F5756" s="176"/>
      <c r="G5756" s="177"/>
      <c r="H5756" s="177"/>
    </row>
    <row r="5757" spans="1:8" x14ac:dyDescent="0.25">
      <c r="A5757" s="793"/>
      <c r="E5757" s="176"/>
      <c r="F5757" s="176"/>
      <c r="G5757" s="177"/>
      <c r="H5757" s="177"/>
    </row>
    <row r="5758" spans="1:8" x14ac:dyDescent="0.25">
      <c r="A5758" s="793"/>
      <c r="E5758" s="176"/>
      <c r="F5758" s="176"/>
      <c r="G5758" s="177"/>
      <c r="H5758" s="177"/>
    </row>
    <row r="5759" spans="1:8" x14ac:dyDescent="0.25">
      <c r="A5759" s="793"/>
      <c r="E5759" s="176"/>
      <c r="F5759" s="176"/>
      <c r="G5759" s="177"/>
      <c r="H5759" s="177"/>
    </row>
    <row r="5760" spans="1:8" x14ac:dyDescent="0.25">
      <c r="A5760" s="793"/>
      <c r="E5760" s="176"/>
      <c r="F5760" s="176"/>
      <c r="G5760" s="177"/>
      <c r="H5760" s="177"/>
    </row>
    <row r="5761" spans="1:8" x14ac:dyDescent="0.25">
      <c r="A5761" s="793"/>
      <c r="E5761" s="176"/>
      <c r="F5761" s="176"/>
      <c r="G5761" s="177"/>
      <c r="H5761" s="177"/>
    </row>
    <row r="5762" spans="1:8" x14ac:dyDescent="0.25">
      <c r="A5762" s="793"/>
      <c r="E5762" s="176"/>
      <c r="F5762" s="176"/>
      <c r="G5762" s="177"/>
      <c r="H5762" s="177"/>
    </row>
    <row r="5763" spans="1:8" x14ac:dyDescent="0.25">
      <c r="A5763" s="793"/>
      <c r="E5763" s="176"/>
      <c r="F5763" s="176"/>
      <c r="G5763" s="177"/>
      <c r="H5763" s="177"/>
    </row>
    <row r="5764" spans="1:8" x14ac:dyDescent="0.25">
      <c r="A5764" s="793"/>
      <c r="E5764" s="176"/>
      <c r="F5764" s="176"/>
      <c r="G5764" s="177"/>
      <c r="H5764" s="177"/>
    </row>
    <row r="5765" spans="1:8" x14ac:dyDescent="0.25">
      <c r="A5765" s="793"/>
      <c r="E5765" s="176"/>
      <c r="F5765" s="176"/>
      <c r="G5765" s="177"/>
      <c r="H5765" s="177"/>
    </row>
    <row r="5766" spans="1:8" x14ac:dyDescent="0.25">
      <c r="A5766" s="793"/>
      <c r="E5766" s="176"/>
      <c r="F5766" s="176"/>
      <c r="G5766" s="177"/>
      <c r="H5766" s="177"/>
    </row>
    <row r="5767" spans="1:8" x14ac:dyDescent="0.25">
      <c r="A5767" s="793"/>
      <c r="E5767" s="176"/>
      <c r="F5767" s="176"/>
      <c r="G5767" s="177"/>
      <c r="H5767" s="177"/>
    </row>
    <row r="5768" spans="1:8" x14ac:dyDescent="0.25">
      <c r="A5768" s="793"/>
      <c r="E5768" s="176"/>
      <c r="F5768" s="176"/>
      <c r="G5768" s="177"/>
      <c r="H5768" s="177"/>
    </row>
    <row r="5769" spans="1:8" x14ac:dyDescent="0.25">
      <c r="A5769" s="793"/>
      <c r="E5769" s="176"/>
      <c r="F5769" s="176"/>
      <c r="G5769" s="177"/>
      <c r="H5769" s="177"/>
    </row>
    <row r="5770" spans="1:8" x14ac:dyDescent="0.25">
      <c r="A5770" s="793"/>
      <c r="E5770" s="176"/>
      <c r="F5770" s="176"/>
      <c r="G5770" s="177"/>
      <c r="H5770" s="177"/>
    </row>
    <row r="5771" spans="1:8" x14ac:dyDescent="0.25">
      <c r="A5771" s="793"/>
      <c r="E5771" s="176"/>
      <c r="F5771" s="176"/>
      <c r="G5771" s="177"/>
      <c r="H5771" s="177"/>
    </row>
    <row r="5772" spans="1:8" x14ac:dyDescent="0.25">
      <c r="A5772" s="793"/>
      <c r="E5772" s="176"/>
      <c r="F5772" s="176"/>
      <c r="G5772" s="177"/>
      <c r="H5772" s="177"/>
    </row>
    <row r="5773" spans="1:8" x14ac:dyDescent="0.25">
      <c r="A5773" s="793"/>
      <c r="E5773" s="176"/>
      <c r="F5773" s="176"/>
      <c r="G5773" s="177"/>
      <c r="H5773" s="177"/>
    </row>
    <row r="5774" spans="1:8" x14ac:dyDescent="0.25">
      <c r="A5774" s="793"/>
      <c r="E5774" s="176"/>
      <c r="F5774" s="176"/>
      <c r="G5774" s="177"/>
      <c r="H5774" s="177"/>
    </row>
    <row r="5775" spans="1:8" x14ac:dyDescent="0.25">
      <c r="A5775" s="793"/>
      <c r="E5775" s="176"/>
      <c r="F5775" s="176"/>
      <c r="G5775" s="177"/>
      <c r="H5775" s="177"/>
    </row>
    <row r="5776" spans="1:8" x14ac:dyDescent="0.25">
      <c r="A5776" s="793"/>
      <c r="E5776" s="176"/>
      <c r="F5776" s="176"/>
      <c r="G5776" s="177"/>
      <c r="H5776" s="177"/>
    </row>
    <row r="5777" spans="1:8" x14ac:dyDescent="0.25">
      <c r="A5777" s="793"/>
      <c r="E5777" s="176"/>
      <c r="F5777" s="176"/>
      <c r="G5777" s="177"/>
      <c r="H5777" s="177"/>
    </row>
    <row r="5778" spans="1:8" x14ac:dyDescent="0.25">
      <c r="A5778" s="793"/>
      <c r="E5778" s="176"/>
      <c r="F5778" s="176"/>
      <c r="G5778" s="177"/>
      <c r="H5778" s="177"/>
    </row>
    <row r="5779" spans="1:8" x14ac:dyDescent="0.25">
      <c r="A5779" s="793"/>
      <c r="E5779" s="176"/>
      <c r="F5779" s="176"/>
      <c r="G5779" s="177"/>
      <c r="H5779" s="177"/>
    </row>
    <row r="5780" spans="1:8" x14ac:dyDescent="0.25">
      <c r="A5780" s="793"/>
      <c r="E5780" s="176"/>
      <c r="F5780" s="176"/>
      <c r="G5780" s="177"/>
      <c r="H5780" s="177"/>
    </row>
    <row r="5781" spans="1:8" x14ac:dyDescent="0.25">
      <c r="A5781" s="793"/>
      <c r="E5781" s="176"/>
      <c r="F5781" s="176"/>
      <c r="G5781" s="177"/>
      <c r="H5781" s="177"/>
    </row>
    <row r="5782" spans="1:8" x14ac:dyDescent="0.25">
      <c r="A5782" s="793"/>
      <c r="E5782" s="176"/>
      <c r="F5782" s="176"/>
      <c r="G5782" s="177"/>
      <c r="H5782" s="177"/>
    </row>
    <row r="5783" spans="1:8" x14ac:dyDescent="0.25">
      <c r="A5783" s="793"/>
      <c r="E5783" s="176"/>
      <c r="F5783" s="176"/>
      <c r="G5783" s="177"/>
      <c r="H5783" s="177"/>
    </row>
    <row r="5784" spans="1:8" x14ac:dyDescent="0.25">
      <c r="A5784" s="793"/>
      <c r="E5784" s="176"/>
      <c r="F5784" s="176"/>
      <c r="G5784" s="177"/>
      <c r="H5784" s="177"/>
    </row>
    <row r="5785" spans="1:8" x14ac:dyDescent="0.25">
      <c r="A5785" s="793"/>
      <c r="E5785" s="176"/>
      <c r="F5785" s="176"/>
      <c r="G5785" s="177"/>
      <c r="H5785" s="177"/>
    </row>
    <row r="5786" spans="1:8" x14ac:dyDescent="0.25">
      <c r="A5786" s="793"/>
      <c r="E5786" s="176"/>
      <c r="F5786" s="176"/>
      <c r="G5786" s="177"/>
      <c r="H5786" s="177"/>
    </row>
    <row r="5787" spans="1:8" x14ac:dyDescent="0.25">
      <c r="A5787" s="793"/>
      <c r="E5787" s="176"/>
      <c r="F5787" s="176"/>
      <c r="G5787" s="177"/>
      <c r="H5787" s="177"/>
    </row>
    <row r="5788" spans="1:8" x14ac:dyDescent="0.25">
      <c r="A5788" s="793"/>
      <c r="E5788" s="176"/>
      <c r="F5788" s="176"/>
      <c r="G5788" s="177"/>
      <c r="H5788" s="177"/>
    </row>
    <row r="5789" spans="1:8" x14ac:dyDescent="0.25">
      <c r="A5789" s="793"/>
      <c r="E5789" s="176"/>
      <c r="F5789" s="176"/>
      <c r="G5789" s="177"/>
      <c r="H5789" s="177"/>
    </row>
    <row r="5790" spans="1:8" x14ac:dyDescent="0.25">
      <c r="A5790" s="793"/>
      <c r="E5790" s="176"/>
      <c r="F5790" s="176"/>
      <c r="G5790" s="177"/>
      <c r="H5790" s="177"/>
    </row>
    <row r="5791" spans="1:8" x14ac:dyDescent="0.25">
      <c r="A5791" s="793"/>
      <c r="E5791" s="176"/>
      <c r="F5791" s="176"/>
      <c r="G5791" s="177"/>
      <c r="H5791" s="177"/>
    </row>
    <row r="5792" spans="1:8" x14ac:dyDescent="0.25">
      <c r="A5792" s="793"/>
      <c r="E5792" s="176"/>
      <c r="F5792" s="176"/>
      <c r="G5792" s="177"/>
      <c r="H5792" s="177"/>
    </row>
    <row r="5793" spans="1:8" x14ac:dyDescent="0.25">
      <c r="A5793" s="793"/>
      <c r="E5793" s="176"/>
      <c r="F5793" s="176"/>
      <c r="G5793" s="177"/>
      <c r="H5793" s="177"/>
    </row>
    <row r="5794" spans="1:8" x14ac:dyDescent="0.25">
      <c r="A5794" s="793"/>
      <c r="E5794" s="176"/>
      <c r="F5794" s="176"/>
      <c r="G5794" s="177"/>
      <c r="H5794" s="177"/>
    </row>
    <row r="5795" spans="1:8" x14ac:dyDescent="0.25">
      <c r="A5795" s="793"/>
      <c r="E5795" s="176"/>
      <c r="F5795" s="176"/>
      <c r="G5795" s="177"/>
      <c r="H5795" s="177"/>
    </row>
    <row r="5796" spans="1:8" x14ac:dyDescent="0.25">
      <c r="A5796" s="793"/>
      <c r="E5796" s="176"/>
      <c r="F5796" s="176"/>
      <c r="G5796" s="177"/>
      <c r="H5796" s="177"/>
    </row>
    <row r="5797" spans="1:8" x14ac:dyDescent="0.25">
      <c r="A5797" s="793"/>
      <c r="E5797" s="176"/>
      <c r="F5797" s="176"/>
      <c r="G5797" s="177"/>
      <c r="H5797" s="177"/>
    </row>
    <row r="5798" spans="1:8" x14ac:dyDescent="0.25">
      <c r="A5798" s="793"/>
      <c r="E5798" s="176"/>
      <c r="F5798" s="176"/>
      <c r="G5798" s="177"/>
      <c r="H5798" s="177"/>
    </row>
    <row r="5799" spans="1:8" x14ac:dyDescent="0.25">
      <c r="A5799" s="793"/>
      <c r="E5799" s="176"/>
      <c r="F5799" s="176"/>
      <c r="G5799" s="177"/>
      <c r="H5799" s="177"/>
    </row>
    <row r="5800" spans="1:8" x14ac:dyDescent="0.25">
      <c r="A5800" s="793"/>
      <c r="E5800" s="176"/>
      <c r="F5800" s="176"/>
      <c r="G5800" s="177"/>
      <c r="H5800" s="177"/>
    </row>
    <row r="5801" spans="1:8" x14ac:dyDescent="0.25">
      <c r="A5801" s="793"/>
      <c r="E5801" s="176"/>
      <c r="F5801" s="176"/>
      <c r="G5801" s="177"/>
      <c r="H5801" s="177"/>
    </row>
    <row r="5802" spans="1:8" x14ac:dyDescent="0.25">
      <c r="A5802" s="793"/>
      <c r="E5802" s="176"/>
      <c r="F5802" s="176"/>
      <c r="G5802" s="177"/>
      <c r="H5802" s="177"/>
    </row>
    <row r="5803" spans="1:8" x14ac:dyDescent="0.25">
      <c r="A5803" s="793"/>
      <c r="E5803" s="176"/>
      <c r="F5803" s="176"/>
      <c r="G5803" s="177"/>
      <c r="H5803" s="177"/>
    </row>
    <row r="5804" spans="1:8" x14ac:dyDescent="0.25">
      <c r="A5804" s="793"/>
      <c r="E5804" s="176"/>
      <c r="F5804" s="176"/>
      <c r="G5804" s="177"/>
      <c r="H5804" s="177"/>
    </row>
    <row r="5805" spans="1:8" x14ac:dyDescent="0.25">
      <c r="A5805" s="793"/>
      <c r="E5805" s="176"/>
      <c r="F5805" s="176"/>
      <c r="G5805" s="177"/>
      <c r="H5805" s="177"/>
    </row>
    <row r="5806" spans="1:8" x14ac:dyDescent="0.25">
      <c r="A5806" s="793"/>
      <c r="E5806" s="176"/>
      <c r="F5806" s="176"/>
      <c r="G5806" s="177"/>
      <c r="H5806" s="177"/>
    </row>
    <row r="5807" spans="1:8" x14ac:dyDescent="0.25">
      <c r="A5807" s="793"/>
      <c r="E5807" s="176"/>
      <c r="F5807" s="176"/>
      <c r="G5807" s="177"/>
      <c r="H5807" s="177"/>
    </row>
    <row r="5808" spans="1:8" x14ac:dyDescent="0.25">
      <c r="A5808" s="793"/>
      <c r="E5808" s="176"/>
      <c r="F5808" s="176"/>
      <c r="G5808" s="177"/>
      <c r="H5808" s="177"/>
    </row>
    <row r="5809" spans="1:8" x14ac:dyDescent="0.25">
      <c r="A5809" s="793"/>
      <c r="E5809" s="176"/>
      <c r="F5809" s="176"/>
      <c r="G5809" s="177"/>
      <c r="H5809" s="177"/>
    </row>
    <row r="5810" spans="1:8" x14ac:dyDescent="0.25">
      <c r="A5810" s="793"/>
      <c r="E5810" s="176"/>
      <c r="F5810" s="176"/>
      <c r="G5810" s="177"/>
      <c r="H5810" s="177"/>
    </row>
    <row r="5811" spans="1:8" x14ac:dyDescent="0.25">
      <c r="A5811" s="793"/>
      <c r="E5811" s="176"/>
      <c r="F5811" s="176"/>
      <c r="G5811" s="177"/>
      <c r="H5811" s="177"/>
    </row>
    <row r="5812" spans="1:8" x14ac:dyDescent="0.25">
      <c r="A5812" s="793"/>
      <c r="E5812" s="176"/>
      <c r="F5812" s="176"/>
      <c r="G5812" s="177"/>
      <c r="H5812" s="177"/>
    </row>
    <row r="5813" spans="1:8" x14ac:dyDescent="0.25">
      <c r="A5813" s="793"/>
      <c r="E5813" s="176"/>
      <c r="F5813" s="176"/>
      <c r="G5813" s="177"/>
      <c r="H5813" s="177"/>
    </row>
    <row r="5814" spans="1:8" x14ac:dyDescent="0.25">
      <c r="A5814" s="793"/>
      <c r="E5814" s="176"/>
      <c r="F5814" s="176"/>
      <c r="G5814" s="177"/>
      <c r="H5814" s="177"/>
    </row>
    <row r="5815" spans="1:8" x14ac:dyDescent="0.25">
      <c r="A5815" s="793"/>
      <c r="E5815" s="176"/>
      <c r="F5815" s="176"/>
      <c r="G5815" s="177"/>
      <c r="H5815" s="177"/>
    </row>
    <row r="5816" spans="1:8" x14ac:dyDescent="0.25">
      <c r="A5816" s="793"/>
      <c r="E5816" s="176"/>
      <c r="F5816" s="176"/>
      <c r="G5816" s="177"/>
      <c r="H5816" s="177"/>
    </row>
    <row r="5817" spans="1:8" x14ac:dyDescent="0.25">
      <c r="A5817" s="793"/>
      <c r="E5817" s="176"/>
      <c r="F5817" s="176"/>
      <c r="G5817" s="177"/>
      <c r="H5817" s="177"/>
    </row>
    <row r="5818" spans="1:8" x14ac:dyDescent="0.25">
      <c r="A5818" s="793"/>
      <c r="E5818" s="176"/>
      <c r="F5818" s="176"/>
      <c r="G5818" s="177"/>
      <c r="H5818" s="177"/>
    </row>
    <row r="5819" spans="1:8" x14ac:dyDescent="0.25">
      <c r="A5819" s="793"/>
      <c r="E5819" s="176"/>
      <c r="F5819" s="176"/>
      <c r="G5819" s="177"/>
      <c r="H5819" s="177"/>
    </row>
    <row r="5820" spans="1:8" x14ac:dyDescent="0.25">
      <c r="A5820" s="793"/>
      <c r="E5820" s="176"/>
      <c r="F5820" s="176"/>
      <c r="G5820" s="177"/>
      <c r="H5820" s="177"/>
    </row>
    <row r="5821" spans="1:8" x14ac:dyDescent="0.25">
      <c r="A5821" s="793"/>
      <c r="E5821" s="176"/>
      <c r="F5821" s="176"/>
      <c r="G5821" s="177"/>
      <c r="H5821" s="177"/>
    </row>
    <row r="5822" spans="1:8" x14ac:dyDescent="0.25">
      <c r="A5822" s="793"/>
      <c r="E5822" s="176"/>
      <c r="F5822" s="176"/>
      <c r="G5822" s="177"/>
      <c r="H5822" s="177"/>
    </row>
    <row r="5823" spans="1:8" x14ac:dyDescent="0.25">
      <c r="A5823" s="793"/>
      <c r="E5823" s="176"/>
      <c r="F5823" s="176"/>
      <c r="G5823" s="177"/>
      <c r="H5823" s="177"/>
    </row>
    <row r="5824" spans="1:8" x14ac:dyDescent="0.25">
      <c r="A5824" s="793"/>
      <c r="E5824" s="176"/>
      <c r="F5824" s="176"/>
      <c r="G5824" s="177"/>
      <c r="H5824" s="177"/>
    </row>
    <row r="5825" spans="1:8" x14ac:dyDescent="0.25">
      <c r="A5825" s="793"/>
      <c r="E5825" s="176"/>
      <c r="F5825" s="176"/>
      <c r="G5825" s="177"/>
      <c r="H5825" s="177"/>
    </row>
    <row r="5826" spans="1:8" x14ac:dyDescent="0.25">
      <c r="A5826" s="793"/>
      <c r="E5826" s="176"/>
      <c r="F5826" s="176"/>
      <c r="G5826" s="177"/>
      <c r="H5826" s="177"/>
    </row>
    <row r="5827" spans="1:8" x14ac:dyDescent="0.25">
      <c r="A5827" s="793"/>
      <c r="E5827" s="176"/>
      <c r="F5827" s="176"/>
      <c r="G5827" s="177"/>
      <c r="H5827" s="177"/>
    </row>
    <row r="5828" spans="1:8" x14ac:dyDescent="0.25">
      <c r="A5828" s="793"/>
      <c r="E5828" s="176"/>
      <c r="F5828" s="176"/>
      <c r="G5828" s="177"/>
      <c r="H5828" s="177"/>
    </row>
    <row r="5829" spans="1:8" x14ac:dyDescent="0.25">
      <c r="A5829" s="793"/>
      <c r="E5829" s="176"/>
      <c r="F5829" s="176"/>
      <c r="G5829" s="177"/>
      <c r="H5829" s="177"/>
    </row>
    <row r="5830" spans="1:8" x14ac:dyDescent="0.25">
      <c r="A5830" s="793"/>
      <c r="E5830" s="176"/>
      <c r="F5830" s="176"/>
      <c r="G5830" s="177"/>
      <c r="H5830" s="177"/>
    </row>
    <row r="5831" spans="1:8" x14ac:dyDescent="0.25">
      <c r="A5831" s="793"/>
      <c r="E5831" s="176"/>
      <c r="F5831" s="176"/>
      <c r="G5831" s="177"/>
      <c r="H5831" s="177"/>
    </row>
    <row r="5832" spans="1:8" x14ac:dyDescent="0.25">
      <c r="A5832" s="793"/>
      <c r="E5832" s="176"/>
      <c r="F5832" s="176"/>
      <c r="G5832" s="177"/>
      <c r="H5832" s="177"/>
    </row>
    <row r="5833" spans="1:8" x14ac:dyDescent="0.25">
      <c r="A5833" s="793"/>
      <c r="E5833" s="176"/>
      <c r="F5833" s="176"/>
      <c r="G5833" s="177"/>
      <c r="H5833" s="177"/>
    </row>
    <row r="5834" spans="1:8" x14ac:dyDescent="0.25">
      <c r="A5834" s="793"/>
      <c r="E5834" s="176"/>
      <c r="F5834" s="176"/>
      <c r="G5834" s="177"/>
      <c r="H5834" s="177"/>
    </row>
    <row r="5835" spans="1:8" x14ac:dyDescent="0.25">
      <c r="A5835" s="793"/>
      <c r="E5835" s="176"/>
      <c r="F5835" s="176"/>
      <c r="G5835" s="177"/>
      <c r="H5835" s="177"/>
    </row>
    <row r="5836" spans="1:8" x14ac:dyDescent="0.25">
      <c r="A5836" s="793"/>
      <c r="E5836" s="176"/>
      <c r="F5836" s="176"/>
      <c r="G5836" s="177"/>
      <c r="H5836" s="177"/>
    </row>
    <row r="5837" spans="1:8" x14ac:dyDescent="0.25">
      <c r="A5837" s="793"/>
      <c r="E5837" s="176"/>
      <c r="F5837" s="176"/>
      <c r="G5837" s="177"/>
      <c r="H5837" s="177"/>
    </row>
    <row r="5838" spans="1:8" x14ac:dyDescent="0.25">
      <c r="A5838" s="793"/>
      <c r="E5838" s="176"/>
      <c r="F5838" s="176"/>
      <c r="G5838" s="177"/>
      <c r="H5838" s="177"/>
    </row>
    <row r="5839" spans="1:8" x14ac:dyDescent="0.25">
      <c r="A5839" s="793"/>
      <c r="E5839" s="176"/>
      <c r="F5839" s="176"/>
      <c r="G5839" s="177"/>
      <c r="H5839" s="177"/>
    </row>
    <row r="5840" spans="1:8" x14ac:dyDescent="0.25">
      <c r="A5840" s="793"/>
      <c r="E5840" s="176"/>
      <c r="F5840" s="176"/>
      <c r="G5840" s="177"/>
      <c r="H5840" s="177"/>
    </row>
    <row r="5841" spans="1:8" x14ac:dyDescent="0.25">
      <c r="A5841" s="793"/>
      <c r="E5841" s="176"/>
      <c r="F5841" s="176"/>
      <c r="G5841" s="177"/>
      <c r="H5841" s="177"/>
    </row>
    <row r="5842" spans="1:8" x14ac:dyDescent="0.25">
      <c r="A5842" s="793"/>
      <c r="E5842" s="176"/>
      <c r="F5842" s="176"/>
      <c r="G5842" s="177"/>
      <c r="H5842" s="177"/>
    </row>
    <row r="5843" spans="1:8" x14ac:dyDescent="0.25">
      <c r="A5843" s="793"/>
      <c r="E5843" s="176"/>
      <c r="F5843" s="176"/>
      <c r="G5843" s="177"/>
      <c r="H5843" s="177"/>
    </row>
    <row r="5844" spans="1:8" x14ac:dyDescent="0.25">
      <c r="A5844" s="793"/>
      <c r="E5844" s="176"/>
      <c r="F5844" s="176"/>
      <c r="G5844" s="177"/>
      <c r="H5844" s="177"/>
    </row>
    <row r="5845" spans="1:8" x14ac:dyDescent="0.25">
      <c r="A5845" s="793"/>
      <c r="E5845" s="176"/>
      <c r="F5845" s="176"/>
      <c r="G5845" s="177"/>
      <c r="H5845" s="177"/>
    </row>
    <row r="5846" spans="1:8" x14ac:dyDescent="0.25">
      <c r="A5846" s="793"/>
      <c r="E5846" s="176"/>
      <c r="F5846" s="176"/>
      <c r="G5846" s="177"/>
      <c r="H5846" s="177"/>
    </row>
    <row r="5847" spans="1:8" x14ac:dyDescent="0.25">
      <c r="A5847" s="793"/>
      <c r="E5847" s="176"/>
      <c r="F5847" s="176"/>
      <c r="G5847" s="177"/>
      <c r="H5847" s="177"/>
    </row>
    <row r="5848" spans="1:8" x14ac:dyDescent="0.25">
      <c r="A5848" s="793"/>
      <c r="E5848" s="176"/>
      <c r="F5848" s="176"/>
      <c r="G5848" s="177"/>
      <c r="H5848" s="177"/>
    </row>
    <row r="5849" spans="1:8" x14ac:dyDescent="0.25">
      <c r="A5849" s="793"/>
      <c r="E5849" s="176"/>
      <c r="F5849" s="176"/>
      <c r="G5849" s="177"/>
      <c r="H5849" s="177"/>
    </row>
    <row r="5850" spans="1:8" x14ac:dyDescent="0.25">
      <c r="A5850" s="793"/>
      <c r="E5850" s="176"/>
      <c r="F5850" s="176"/>
      <c r="G5850" s="177"/>
      <c r="H5850" s="177"/>
    </row>
    <row r="5851" spans="1:8" x14ac:dyDescent="0.25">
      <c r="A5851" s="793"/>
      <c r="E5851" s="176"/>
      <c r="F5851" s="176"/>
      <c r="G5851" s="177"/>
      <c r="H5851" s="177"/>
    </row>
    <row r="5852" spans="1:8" x14ac:dyDescent="0.25">
      <c r="A5852" s="793"/>
      <c r="E5852" s="176"/>
      <c r="F5852" s="176"/>
      <c r="G5852" s="177"/>
      <c r="H5852" s="177"/>
    </row>
    <row r="5853" spans="1:8" x14ac:dyDescent="0.25">
      <c r="A5853" s="793"/>
      <c r="E5853" s="176"/>
      <c r="F5853" s="176"/>
      <c r="G5853" s="177"/>
      <c r="H5853" s="177"/>
    </row>
    <row r="5854" spans="1:8" x14ac:dyDescent="0.25">
      <c r="A5854" s="793"/>
      <c r="E5854" s="176"/>
      <c r="F5854" s="176"/>
      <c r="G5854" s="177"/>
      <c r="H5854" s="177"/>
    </row>
    <row r="5855" spans="1:8" x14ac:dyDescent="0.25">
      <c r="A5855" s="793"/>
      <c r="E5855" s="176"/>
      <c r="F5855" s="176"/>
      <c r="G5855" s="177"/>
      <c r="H5855" s="177"/>
    </row>
    <row r="5856" spans="1:8" x14ac:dyDescent="0.25">
      <c r="A5856" s="793"/>
      <c r="E5856" s="176"/>
      <c r="F5856" s="176"/>
      <c r="G5856" s="177"/>
      <c r="H5856" s="177"/>
    </row>
    <row r="5857" spans="1:8" x14ac:dyDescent="0.25">
      <c r="A5857" s="793"/>
      <c r="E5857" s="176"/>
      <c r="F5857" s="176"/>
      <c r="G5857" s="177"/>
      <c r="H5857" s="177"/>
    </row>
    <row r="5858" spans="1:8" x14ac:dyDescent="0.25">
      <c r="A5858" s="793"/>
      <c r="E5858" s="176"/>
      <c r="F5858" s="176"/>
      <c r="G5858" s="177"/>
      <c r="H5858" s="177"/>
    </row>
    <row r="5859" spans="1:8" x14ac:dyDescent="0.25">
      <c r="A5859" s="793"/>
      <c r="E5859" s="176"/>
      <c r="F5859" s="176"/>
      <c r="G5859" s="177"/>
      <c r="H5859" s="177"/>
    </row>
    <row r="5860" spans="1:8" x14ac:dyDescent="0.25">
      <c r="A5860" s="793"/>
      <c r="E5860" s="176"/>
      <c r="F5860" s="176"/>
      <c r="G5860" s="177"/>
      <c r="H5860" s="177"/>
    </row>
    <row r="5861" spans="1:8" x14ac:dyDescent="0.25">
      <c r="A5861" s="793"/>
      <c r="E5861" s="176"/>
      <c r="F5861" s="176"/>
      <c r="G5861" s="177"/>
      <c r="H5861" s="177"/>
    </row>
    <row r="5862" spans="1:8" x14ac:dyDescent="0.25">
      <c r="A5862" s="793"/>
      <c r="E5862" s="176"/>
      <c r="F5862" s="176"/>
      <c r="G5862" s="177"/>
      <c r="H5862" s="177"/>
    </row>
    <row r="5863" spans="1:8" x14ac:dyDescent="0.25">
      <c r="A5863" s="793"/>
      <c r="E5863" s="176"/>
      <c r="F5863" s="176"/>
      <c r="G5863" s="177"/>
      <c r="H5863" s="177"/>
    </row>
    <row r="5864" spans="1:8" x14ac:dyDescent="0.25">
      <c r="A5864" s="793"/>
      <c r="E5864" s="176"/>
      <c r="F5864" s="176"/>
      <c r="G5864" s="177"/>
      <c r="H5864" s="177"/>
    </row>
    <row r="5865" spans="1:8" x14ac:dyDescent="0.25">
      <c r="A5865" s="793"/>
      <c r="E5865" s="176"/>
      <c r="F5865" s="176"/>
      <c r="G5865" s="177"/>
      <c r="H5865" s="177"/>
    </row>
    <row r="5866" spans="1:8" x14ac:dyDescent="0.25">
      <c r="A5866" s="793"/>
      <c r="E5866" s="176"/>
      <c r="F5866" s="176"/>
      <c r="G5866" s="177"/>
      <c r="H5866" s="177"/>
    </row>
    <row r="5867" spans="1:8" x14ac:dyDescent="0.25">
      <c r="A5867" s="793"/>
      <c r="E5867" s="176"/>
      <c r="F5867" s="176"/>
      <c r="G5867" s="177"/>
      <c r="H5867" s="177"/>
    </row>
    <row r="5868" spans="1:8" x14ac:dyDescent="0.25">
      <c r="A5868" s="793"/>
      <c r="E5868" s="176"/>
      <c r="F5868" s="176"/>
      <c r="G5868" s="177"/>
      <c r="H5868" s="177"/>
    </row>
    <row r="5869" spans="1:8" x14ac:dyDescent="0.25">
      <c r="A5869" s="793"/>
      <c r="E5869" s="176"/>
      <c r="F5869" s="176"/>
      <c r="G5869" s="177"/>
      <c r="H5869" s="177"/>
    </row>
    <row r="5870" spans="1:8" x14ac:dyDescent="0.25">
      <c r="A5870" s="793"/>
      <c r="E5870" s="176"/>
      <c r="F5870" s="176"/>
      <c r="G5870" s="177"/>
      <c r="H5870" s="177"/>
    </row>
    <row r="5871" spans="1:8" x14ac:dyDescent="0.25">
      <c r="A5871" s="793"/>
      <c r="E5871" s="176"/>
      <c r="F5871" s="176"/>
      <c r="G5871" s="177"/>
      <c r="H5871" s="177"/>
    </row>
    <row r="5872" spans="1:8" x14ac:dyDescent="0.25">
      <c r="A5872" s="793"/>
      <c r="E5872" s="176"/>
      <c r="F5872" s="176"/>
      <c r="G5872" s="177"/>
      <c r="H5872" s="177"/>
    </row>
    <row r="5873" spans="1:8" x14ac:dyDescent="0.25">
      <c r="A5873" s="793"/>
      <c r="E5873" s="176"/>
      <c r="F5873" s="176"/>
      <c r="G5873" s="177"/>
      <c r="H5873" s="177"/>
    </row>
    <row r="5874" spans="1:8" x14ac:dyDescent="0.25">
      <c r="A5874" s="793"/>
      <c r="E5874" s="176"/>
      <c r="F5874" s="176"/>
      <c r="G5874" s="177"/>
      <c r="H5874" s="177"/>
    </row>
    <row r="5875" spans="1:8" x14ac:dyDescent="0.25">
      <c r="A5875" s="793"/>
      <c r="E5875" s="176"/>
      <c r="F5875" s="176"/>
      <c r="G5875" s="177"/>
      <c r="H5875" s="177"/>
    </row>
    <row r="5876" spans="1:8" x14ac:dyDescent="0.25">
      <c r="A5876" s="793"/>
      <c r="E5876" s="176"/>
      <c r="F5876" s="176"/>
      <c r="G5876" s="177"/>
      <c r="H5876" s="177"/>
    </row>
    <row r="5877" spans="1:8" x14ac:dyDescent="0.25">
      <c r="A5877" s="793"/>
      <c r="E5877" s="176"/>
      <c r="F5877" s="176"/>
      <c r="G5877" s="177"/>
      <c r="H5877" s="177"/>
    </row>
    <row r="5878" spans="1:8" x14ac:dyDescent="0.25">
      <c r="A5878" s="793"/>
      <c r="E5878" s="176"/>
      <c r="F5878" s="176"/>
      <c r="G5878" s="177"/>
      <c r="H5878" s="177"/>
    </row>
    <row r="5879" spans="1:8" x14ac:dyDescent="0.25">
      <c r="A5879" s="793"/>
      <c r="E5879" s="176"/>
      <c r="F5879" s="176"/>
      <c r="G5879" s="177"/>
      <c r="H5879" s="177"/>
    </row>
    <row r="5880" spans="1:8" x14ac:dyDescent="0.25">
      <c r="A5880" s="793"/>
      <c r="E5880" s="176"/>
      <c r="F5880" s="176"/>
      <c r="G5880" s="177"/>
      <c r="H5880" s="177"/>
    </row>
    <row r="5881" spans="1:8" x14ac:dyDescent="0.25">
      <c r="A5881" s="793"/>
      <c r="E5881" s="176"/>
      <c r="F5881" s="176"/>
      <c r="G5881" s="177"/>
      <c r="H5881" s="177"/>
    </row>
    <row r="5882" spans="1:8" x14ac:dyDescent="0.25">
      <c r="A5882" s="793"/>
      <c r="E5882" s="176"/>
      <c r="F5882" s="176"/>
      <c r="G5882" s="177"/>
      <c r="H5882" s="177"/>
    </row>
    <row r="5883" spans="1:8" x14ac:dyDescent="0.25">
      <c r="A5883" s="793"/>
      <c r="E5883" s="176"/>
      <c r="F5883" s="176"/>
      <c r="G5883" s="177"/>
      <c r="H5883" s="177"/>
    </row>
    <row r="5884" spans="1:8" x14ac:dyDescent="0.25">
      <c r="A5884" s="793"/>
      <c r="E5884" s="176"/>
      <c r="F5884" s="176"/>
      <c r="G5884" s="177"/>
      <c r="H5884" s="177"/>
    </row>
    <row r="5885" spans="1:8" x14ac:dyDescent="0.25">
      <c r="A5885" s="793"/>
      <c r="E5885" s="176"/>
      <c r="F5885" s="176"/>
      <c r="G5885" s="177"/>
      <c r="H5885" s="177"/>
    </row>
    <row r="5886" spans="1:8" x14ac:dyDescent="0.25">
      <c r="A5886" s="793"/>
      <c r="E5886" s="176"/>
      <c r="F5886" s="176"/>
      <c r="G5886" s="177"/>
      <c r="H5886" s="177"/>
    </row>
    <row r="5887" spans="1:8" x14ac:dyDescent="0.25">
      <c r="A5887" s="793"/>
      <c r="E5887" s="176"/>
      <c r="F5887" s="176"/>
      <c r="G5887" s="177"/>
      <c r="H5887" s="177"/>
    </row>
    <row r="5888" spans="1:8" x14ac:dyDescent="0.25">
      <c r="A5888" s="793"/>
      <c r="E5888" s="176"/>
      <c r="F5888" s="176"/>
      <c r="G5888" s="177"/>
      <c r="H5888" s="177"/>
    </row>
    <row r="5889" spans="1:8" x14ac:dyDescent="0.25">
      <c r="A5889" s="793"/>
      <c r="E5889" s="176"/>
      <c r="F5889" s="176"/>
      <c r="G5889" s="177"/>
      <c r="H5889" s="177"/>
    </row>
    <row r="5890" spans="1:8" x14ac:dyDescent="0.25">
      <c r="A5890" s="793"/>
      <c r="E5890" s="176"/>
      <c r="F5890" s="176"/>
      <c r="G5890" s="177"/>
      <c r="H5890" s="177"/>
    </row>
    <row r="5891" spans="1:8" x14ac:dyDescent="0.25">
      <c r="A5891" s="793"/>
      <c r="E5891" s="176"/>
      <c r="F5891" s="176"/>
      <c r="G5891" s="177"/>
      <c r="H5891" s="177"/>
    </row>
    <row r="5892" spans="1:8" x14ac:dyDescent="0.25">
      <c r="A5892" s="793"/>
      <c r="E5892" s="176"/>
      <c r="F5892" s="176"/>
      <c r="G5892" s="177"/>
      <c r="H5892" s="177"/>
    </row>
    <row r="5893" spans="1:8" x14ac:dyDescent="0.25">
      <c r="A5893" s="793"/>
      <c r="E5893" s="176"/>
      <c r="F5893" s="176"/>
      <c r="G5893" s="177"/>
      <c r="H5893" s="177"/>
    </row>
    <row r="5894" spans="1:8" x14ac:dyDescent="0.25">
      <c r="A5894" s="793"/>
      <c r="E5894" s="176"/>
      <c r="F5894" s="176"/>
      <c r="G5894" s="177"/>
      <c r="H5894" s="177"/>
    </row>
    <row r="5895" spans="1:8" x14ac:dyDescent="0.25">
      <c r="A5895" s="793"/>
      <c r="E5895" s="176"/>
      <c r="F5895" s="176"/>
      <c r="G5895" s="177"/>
      <c r="H5895" s="177"/>
    </row>
    <row r="5896" spans="1:8" x14ac:dyDescent="0.25">
      <c r="A5896" s="793"/>
      <c r="E5896" s="176"/>
      <c r="F5896" s="176"/>
      <c r="G5896" s="177"/>
      <c r="H5896" s="177"/>
    </row>
    <row r="5897" spans="1:8" x14ac:dyDescent="0.25">
      <c r="A5897" s="793"/>
      <c r="E5897" s="176"/>
      <c r="F5897" s="176"/>
      <c r="G5897" s="177"/>
      <c r="H5897" s="177"/>
    </row>
    <row r="5898" spans="1:8" x14ac:dyDescent="0.25">
      <c r="A5898" s="793"/>
      <c r="E5898" s="176"/>
      <c r="F5898" s="176"/>
      <c r="G5898" s="177"/>
      <c r="H5898" s="177"/>
    </row>
    <row r="5899" spans="1:8" x14ac:dyDescent="0.25">
      <c r="A5899" s="793"/>
      <c r="E5899" s="176"/>
      <c r="F5899" s="176"/>
      <c r="G5899" s="177"/>
      <c r="H5899" s="177"/>
    </row>
    <row r="5900" spans="1:8" x14ac:dyDescent="0.25">
      <c r="A5900" s="793"/>
      <c r="E5900" s="176"/>
      <c r="F5900" s="176"/>
      <c r="G5900" s="177"/>
      <c r="H5900" s="177"/>
    </row>
    <row r="5901" spans="1:8" x14ac:dyDescent="0.25">
      <c r="A5901" s="793"/>
      <c r="E5901" s="176"/>
      <c r="F5901" s="176"/>
      <c r="G5901" s="177"/>
      <c r="H5901" s="177"/>
    </row>
    <row r="5902" spans="1:8" x14ac:dyDescent="0.25">
      <c r="A5902" s="793"/>
      <c r="E5902" s="176"/>
      <c r="F5902" s="176"/>
      <c r="G5902" s="177"/>
      <c r="H5902" s="177"/>
    </row>
    <row r="5903" spans="1:8" x14ac:dyDescent="0.25">
      <c r="A5903" s="793"/>
      <c r="E5903" s="176"/>
      <c r="F5903" s="176"/>
      <c r="G5903" s="177"/>
      <c r="H5903" s="177"/>
    </row>
    <row r="5904" spans="1:8" x14ac:dyDescent="0.25">
      <c r="A5904" s="793"/>
      <c r="E5904" s="176"/>
      <c r="F5904" s="176"/>
      <c r="G5904" s="177"/>
      <c r="H5904" s="177"/>
    </row>
    <row r="5905" spans="1:8" x14ac:dyDescent="0.25">
      <c r="A5905" s="793"/>
      <c r="E5905" s="176"/>
      <c r="F5905" s="176"/>
      <c r="G5905" s="177"/>
      <c r="H5905" s="177"/>
    </row>
    <row r="5906" spans="1:8" x14ac:dyDescent="0.25">
      <c r="A5906" s="793"/>
      <c r="E5906" s="176"/>
      <c r="F5906" s="176"/>
      <c r="G5906" s="177"/>
      <c r="H5906" s="177"/>
    </row>
    <row r="5907" spans="1:8" x14ac:dyDescent="0.25">
      <c r="A5907" s="793"/>
      <c r="E5907" s="176"/>
      <c r="F5907" s="176"/>
      <c r="G5907" s="177"/>
      <c r="H5907" s="177"/>
    </row>
    <row r="5908" spans="1:8" x14ac:dyDescent="0.25">
      <c r="A5908" s="793"/>
      <c r="E5908" s="176"/>
      <c r="F5908" s="176"/>
      <c r="G5908" s="177"/>
      <c r="H5908" s="177"/>
    </row>
    <row r="5909" spans="1:8" x14ac:dyDescent="0.25">
      <c r="A5909" s="793"/>
      <c r="E5909" s="176"/>
      <c r="F5909" s="176"/>
      <c r="G5909" s="177"/>
      <c r="H5909" s="177"/>
    </row>
    <row r="5910" spans="1:8" x14ac:dyDescent="0.25">
      <c r="A5910" s="793"/>
      <c r="E5910" s="176"/>
      <c r="F5910" s="176"/>
      <c r="G5910" s="177"/>
      <c r="H5910" s="177"/>
    </row>
    <row r="5911" spans="1:8" x14ac:dyDescent="0.25">
      <c r="A5911" s="793"/>
      <c r="E5911" s="176"/>
      <c r="F5911" s="176"/>
      <c r="G5911" s="177"/>
      <c r="H5911" s="177"/>
    </row>
    <row r="5912" spans="1:8" x14ac:dyDescent="0.25">
      <c r="A5912" s="793"/>
      <c r="E5912" s="176"/>
      <c r="F5912" s="176"/>
      <c r="G5912" s="177"/>
      <c r="H5912" s="177"/>
    </row>
    <row r="5913" spans="1:8" x14ac:dyDescent="0.25">
      <c r="A5913" s="793"/>
      <c r="E5913" s="176"/>
      <c r="F5913" s="176"/>
      <c r="G5913" s="177"/>
      <c r="H5913" s="177"/>
    </row>
    <row r="5914" spans="1:8" x14ac:dyDescent="0.25">
      <c r="A5914" s="793"/>
      <c r="E5914" s="176"/>
      <c r="F5914" s="176"/>
      <c r="G5914" s="177"/>
      <c r="H5914" s="177"/>
    </row>
    <row r="5915" spans="1:8" x14ac:dyDescent="0.25">
      <c r="A5915" s="793"/>
      <c r="E5915" s="176"/>
      <c r="F5915" s="176"/>
      <c r="G5915" s="177"/>
      <c r="H5915" s="177"/>
    </row>
    <row r="5916" spans="1:8" x14ac:dyDescent="0.25">
      <c r="A5916" s="793"/>
      <c r="E5916" s="176"/>
      <c r="F5916" s="176"/>
      <c r="G5916" s="177"/>
      <c r="H5916" s="177"/>
    </row>
    <row r="5917" spans="1:8" x14ac:dyDescent="0.25">
      <c r="A5917" s="793"/>
      <c r="E5917" s="176"/>
      <c r="F5917" s="176"/>
      <c r="G5917" s="177"/>
      <c r="H5917" s="177"/>
    </row>
    <row r="5918" spans="1:8" x14ac:dyDescent="0.25">
      <c r="A5918" s="793"/>
      <c r="E5918" s="176"/>
      <c r="F5918" s="176"/>
      <c r="G5918" s="177"/>
      <c r="H5918" s="177"/>
    </row>
    <row r="5919" spans="1:8" x14ac:dyDescent="0.25">
      <c r="A5919" s="793"/>
      <c r="E5919" s="176"/>
      <c r="F5919" s="176"/>
      <c r="G5919" s="177"/>
      <c r="H5919" s="177"/>
    </row>
    <row r="5920" spans="1:8" x14ac:dyDescent="0.25">
      <c r="A5920" s="793"/>
      <c r="E5920" s="176"/>
      <c r="F5920" s="176"/>
      <c r="G5920" s="177"/>
      <c r="H5920" s="177"/>
    </row>
    <row r="5921" spans="1:8" x14ac:dyDescent="0.25">
      <c r="A5921" s="793"/>
      <c r="E5921" s="176"/>
      <c r="F5921" s="176"/>
      <c r="G5921" s="177"/>
      <c r="H5921" s="177"/>
    </row>
    <row r="5922" spans="1:8" x14ac:dyDescent="0.25">
      <c r="A5922" s="793"/>
      <c r="E5922" s="176"/>
      <c r="F5922" s="176"/>
      <c r="G5922" s="177"/>
      <c r="H5922" s="177"/>
    </row>
    <row r="5923" spans="1:8" x14ac:dyDescent="0.25">
      <c r="A5923" s="793"/>
      <c r="E5923" s="176"/>
      <c r="F5923" s="176"/>
      <c r="G5923" s="177"/>
      <c r="H5923" s="177"/>
    </row>
    <row r="5924" spans="1:8" x14ac:dyDescent="0.25">
      <c r="A5924" s="793"/>
      <c r="E5924" s="176"/>
      <c r="F5924" s="176"/>
      <c r="G5924" s="177"/>
      <c r="H5924" s="177"/>
    </row>
    <row r="5925" spans="1:8" x14ac:dyDescent="0.25">
      <c r="A5925" s="793"/>
      <c r="E5925" s="176"/>
      <c r="F5925" s="176"/>
      <c r="G5925" s="177"/>
      <c r="H5925" s="177"/>
    </row>
    <row r="5926" spans="1:8" x14ac:dyDescent="0.25">
      <c r="A5926" s="793"/>
      <c r="E5926" s="176"/>
      <c r="F5926" s="176"/>
      <c r="G5926" s="177"/>
      <c r="H5926" s="177"/>
    </row>
    <row r="5927" spans="1:8" x14ac:dyDescent="0.25">
      <c r="A5927" s="793"/>
      <c r="E5927" s="176"/>
      <c r="F5927" s="176"/>
      <c r="G5927" s="177"/>
      <c r="H5927" s="177"/>
    </row>
    <row r="5928" spans="1:8" x14ac:dyDescent="0.25">
      <c r="A5928" s="793"/>
      <c r="E5928" s="176"/>
      <c r="F5928" s="176"/>
      <c r="G5928" s="177"/>
      <c r="H5928" s="177"/>
    </row>
    <row r="5929" spans="1:8" x14ac:dyDescent="0.25">
      <c r="A5929" s="793"/>
      <c r="E5929" s="176"/>
      <c r="F5929" s="176"/>
      <c r="G5929" s="177"/>
      <c r="H5929" s="177"/>
    </row>
    <row r="5930" spans="1:8" x14ac:dyDescent="0.25">
      <c r="A5930" s="793"/>
      <c r="E5930" s="176"/>
      <c r="F5930" s="176"/>
      <c r="G5930" s="177"/>
      <c r="H5930" s="177"/>
    </row>
    <row r="5931" spans="1:8" x14ac:dyDescent="0.25">
      <c r="A5931" s="793"/>
      <c r="E5931" s="176"/>
      <c r="F5931" s="176"/>
      <c r="G5931" s="177"/>
      <c r="H5931" s="177"/>
    </row>
    <row r="5932" spans="1:8" x14ac:dyDescent="0.25">
      <c r="A5932" s="793"/>
      <c r="E5932" s="176"/>
      <c r="F5932" s="176"/>
      <c r="G5932" s="177"/>
      <c r="H5932" s="177"/>
    </row>
    <row r="5933" spans="1:8" x14ac:dyDescent="0.25">
      <c r="A5933" s="793"/>
      <c r="E5933" s="176"/>
      <c r="F5933" s="176"/>
      <c r="G5933" s="177"/>
      <c r="H5933" s="177"/>
    </row>
    <row r="5934" spans="1:8" x14ac:dyDescent="0.25">
      <c r="A5934" s="793"/>
      <c r="E5934" s="176"/>
      <c r="F5934" s="176"/>
      <c r="G5934" s="177"/>
      <c r="H5934" s="177"/>
    </row>
    <row r="5935" spans="1:8" x14ac:dyDescent="0.25">
      <c r="A5935" s="793"/>
      <c r="E5935" s="176"/>
      <c r="F5935" s="176"/>
      <c r="G5935" s="177"/>
      <c r="H5935" s="177"/>
    </row>
    <row r="5936" spans="1:8" x14ac:dyDescent="0.25">
      <c r="A5936" s="793"/>
      <c r="E5936" s="176"/>
      <c r="F5936" s="176"/>
      <c r="G5936" s="177"/>
      <c r="H5936" s="177"/>
    </row>
    <row r="5937" spans="1:8" x14ac:dyDescent="0.25">
      <c r="A5937" s="793"/>
      <c r="E5937" s="176"/>
      <c r="F5937" s="176"/>
      <c r="G5937" s="177"/>
      <c r="H5937" s="177"/>
    </row>
    <row r="5938" spans="1:8" x14ac:dyDescent="0.25">
      <c r="A5938" s="793"/>
      <c r="E5938" s="176"/>
      <c r="F5938" s="176"/>
      <c r="G5938" s="177"/>
      <c r="H5938" s="177"/>
    </row>
    <row r="5939" spans="1:8" x14ac:dyDescent="0.25">
      <c r="A5939" s="793"/>
      <c r="E5939" s="176"/>
      <c r="F5939" s="176"/>
      <c r="G5939" s="177"/>
      <c r="H5939" s="177"/>
    </row>
    <row r="5940" spans="1:8" x14ac:dyDescent="0.25">
      <c r="A5940" s="793"/>
      <c r="E5940" s="176"/>
      <c r="F5940" s="176"/>
      <c r="G5940" s="177"/>
      <c r="H5940" s="177"/>
    </row>
    <row r="5941" spans="1:8" x14ac:dyDescent="0.25">
      <c r="A5941" s="793"/>
      <c r="E5941" s="176"/>
      <c r="F5941" s="176"/>
      <c r="G5941" s="177"/>
      <c r="H5941" s="177"/>
    </row>
    <row r="5942" spans="1:8" x14ac:dyDescent="0.25">
      <c r="A5942" s="793"/>
      <c r="E5942" s="176"/>
      <c r="F5942" s="176"/>
      <c r="G5942" s="177"/>
      <c r="H5942" s="177"/>
    </row>
    <row r="5943" spans="1:8" x14ac:dyDescent="0.25">
      <c r="A5943" s="793"/>
      <c r="E5943" s="176"/>
      <c r="F5943" s="176"/>
      <c r="G5943" s="177"/>
      <c r="H5943" s="177"/>
    </row>
    <row r="5944" spans="1:8" x14ac:dyDescent="0.25">
      <c r="A5944" s="793"/>
      <c r="E5944" s="176"/>
      <c r="F5944" s="176"/>
      <c r="G5944" s="177"/>
      <c r="H5944" s="177"/>
    </row>
    <row r="5945" spans="1:8" x14ac:dyDescent="0.25">
      <c r="A5945" s="793"/>
      <c r="E5945" s="176"/>
      <c r="F5945" s="176"/>
      <c r="G5945" s="177"/>
      <c r="H5945" s="177"/>
    </row>
    <row r="5946" spans="1:8" x14ac:dyDescent="0.25">
      <c r="A5946" s="793"/>
      <c r="E5946" s="176"/>
      <c r="F5946" s="176"/>
      <c r="G5946" s="177"/>
      <c r="H5946" s="177"/>
    </row>
    <row r="5947" spans="1:8" x14ac:dyDescent="0.25">
      <c r="A5947" s="793"/>
      <c r="E5947" s="176"/>
      <c r="F5947" s="176"/>
      <c r="G5947" s="177"/>
      <c r="H5947" s="177"/>
    </row>
    <row r="5948" spans="1:8" x14ac:dyDescent="0.25">
      <c r="A5948" s="793"/>
      <c r="E5948" s="176"/>
      <c r="F5948" s="176"/>
      <c r="G5948" s="177"/>
      <c r="H5948" s="177"/>
    </row>
    <row r="5949" spans="1:8" x14ac:dyDescent="0.25">
      <c r="A5949" s="793"/>
      <c r="E5949" s="176"/>
      <c r="F5949" s="176"/>
      <c r="G5949" s="177"/>
      <c r="H5949" s="177"/>
    </row>
    <row r="5950" spans="1:8" x14ac:dyDescent="0.25">
      <c r="A5950" s="793"/>
      <c r="E5950" s="176"/>
      <c r="F5950" s="176"/>
      <c r="G5950" s="177"/>
      <c r="H5950" s="177"/>
    </row>
    <row r="5951" spans="1:8" x14ac:dyDescent="0.25">
      <c r="A5951" s="793"/>
      <c r="E5951" s="176"/>
      <c r="F5951" s="176"/>
      <c r="G5951" s="177"/>
      <c r="H5951" s="177"/>
    </row>
    <row r="5952" spans="1:8" x14ac:dyDescent="0.25">
      <c r="A5952" s="793"/>
      <c r="E5952" s="176"/>
      <c r="F5952" s="176"/>
      <c r="G5952" s="177"/>
      <c r="H5952" s="177"/>
    </row>
    <row r="5953" spans="1:8" x14ac:dyDescent="0.25">
      <c r="A5953" s="793"/>
      <c r="E5953" s="176"/>
      <c r="F5953" s="176"/>
      <c r="G5953" s="177"/>
      <c r="H5953" s="177"/>
    </row>
    <row r="5954" spans="1:8" x14ac:dyDescent="0.25">
      <c r="A5954" s="793"/>
      <c r="E5954" s="176"/>
      <c r="F5954" s="176"/>
      <c r="G5954" s="177"/>
      <c r="H5954" s="177"/>
    </row>
    <row r="5955" spans="1:8" x14ac:dyDescent="0.25">
      <c r="A5955" s="793"/>
      <c r="E5955" s="176"/>
      <c r="F5955" s="176"/>
      <c r="G5955" s="177"/>
      <c r="H5955" s="177"/>
    </row>
    <row r="5956" spans="1:8" x14ac:dyDescent="0.25">
      <c r="A5956" s="793"/>
      <c r="E5956" s="176"/>
      <c r="F5956" s="176"/>
      <c r="G5956" s="177"/>
      <c r="H5956" s="177"/>
    </row>
    <row r="5957" spans="1:8" x14ac:dyDescent="0.25">
      <c r="A5957" s="793"/>
      <c r="E5957" s="176"/>
      <c r="F5957" s="176"/>
      <c r="G5957" s="177"/>
      <c r="H5957" s="177"/>
    </row>
    <row r="5958" spans="1:8" x14ac:dyDescent="0.25">
      <c r="A5958" s="793"/>
      <c r="E5958" s="176"/>
      <c r="F5958" s="176"/>
      <c r="G5958" s="177"/>
      <c r="H5958" s="177"/>
    </row>
    <row r="5959" spans="1:8" x14ac:dyDescent="0.25">
      <c r="A5959" s="793"/>
      <c r="E5959" s="176"/>
      <c r="F5959" s="176"/>
      <c r="G5959" s="177"/>
      <c r="H5959" s="177"/>
    </row>
    <row r="5960" spans="1:8" x14ac:dyDescent="0.25">
      <c r="A5960" s="793"/>
      <c r="E5960" s="176"/>
      <c r="F5960" s="176"/>
      <c r="G5960" s="177"/>
      <c r="H5960" s="177"/>
    </row>
    <row r="5961" spans="1:8" x14ac:dyDescent="0.25">
      <c r="A5961" s="793"/>
      <c r="E5961" s="176"/>
      <c r="F5961" s="176"/>
      <c r="G5961" s="177"/>
      <c r="H5961" s="177"/>
    </row>
    <row r="5962" spans="1:8" x14ac:dyDescent="0.25">
      <c r="A5962" s="793"/>
      <c r="E5962" s="176"/>
      <c r="F5962" s="176"/>
      <c r="G5962" s="177"/>
      <c r="H5962" s="177"/>
    </row>
    <row r="5963" spans="1:8" x14ac:dyDescent="0.25">
      <c r="A5963" s="793"/>
      <c r="E5963" s="176"/>
      <c r="F5963" s="176"/>
      <c r="G5963" s="177"/>
      <c r="H5963" s="177"/>
    </row>
    <row r="5964" spans="1:8" x14ac:dyDescent="0.25">
      <c r="A5964" s="793"/>
      <c r="E5964" s="176"/>
      <c r="F5964" s="176"/>
      <c r="G5964" s="177"/>
      <c r="H5964" s="177"/>
    </row>
    <row r="5965" spans="1:8" x14ac:dyDescent="0.25">
      <c r="A5965" s="793"/>
      <c r="E5965" s="176"/>
      <c r="F5965" s="176"/>
      <c r="G5965" s="177"/>
      <c r="H5965" s="177"/>
    </row>
    <row r="5966" spans="1:8" x14ac:dyDescent="0.25">
      <c r="A5966" s="793"/>
      <c r="E5966" s="176"/>
      <c r="F5966" s="176"/>
      <c r="G5966" s="177"/>
      <c r="H5966" s="177"/>
    </row>
    <row r="5967" spans="1:8" x14ac:dyDescent="0.25">
      <c r="A5967" s="793"/>
      <c r="E5967" s="176"/>
      <c r="F5967" s="176"/>
      <c r="G5967" s="177"/>
      <c r="H5967" s="177"/>
    </row>
    <row r="5968" spans="1:8" x14ac:dyDescent="0.25">
      <c r="A5968" s="793"/>
      <c r="E5968" s="176"/>
      <c r="F5968" s="176"/>
      <c r="G5968" s="177"/>
      <c r="H5968" s="177"/>
    </row>
    <row r="5969" spans="1:8" x14ac:dyDescent="0.25">
      <c r="A5969" s="793"/>
      <c r="E5969" s="176"/>
      <c r="F5969" s="176"/>
      <c r="G5969" s="177"/>
      <c r="H5969" s="177"/>
    </row>
    <row r="5970" spans="1:8" x14ac:dyDescent="0.25">
      <c r="A5970" s="793"/>
      <c r="E5970" s="176"/>
      <c r="F5970" s="176"/>
      <c r="G5970" s="177"/>
      <c r="H5970" s="177"/>
    </row>
    <row r="5971" spans="1:8" x14ac:dyDescent="0.25">
      <c r="A5971" s="793"/>
      <c r="E5971" s="176"/>
      <c r="F5971" s="176"/>
      <c r="G5971" s="177"/>
      <c r="H5971" s="177"/>
    </row>
    <row r="5972" spans="1:8" x14ac:dyDescent="0.25">
      <c r="A5972" s="793"/>
      <c r="E5972" s="176"/>
      <c r="F5972" s="176"/>
      <c r="G5972" s="177"/>
      <c r="H5972" s="177"/>
    </row>
    <row r="5973" spans="1:8" x14ac:dyDescent="0.25">
      <c r="A5973" s="793"/>
      <c r="E5973" s="176"/>
      <c r="F5973" s="176"/>
      <c r="G5973" s="177"/>
      <c r="H5973" s="177"/>
    </row>
    <row r="5974" spans="1:8" x14ac:dyDescent="0.25">
      <c r="A5974" s="793"/>
      <c r="E5974" s="176"/>
      <c r="F5974" s="176"/>
      <c r="G5974" s="177"/>
      <c r="H5974" s="177"/>
    </row>
    <row r="5975" spans="1:8" x14ac:dyDescent="0.25">
      <c r="A5975" s="793"/>
      <c r="E5975" s="176"/>
      <c r="F5975" s="176"/>
      <c r="G5975" s="177"/>
      <c r="H5975" s="177"/>
    </row>
    <row r="5976" spans="1:8" x14ac:dyDescent="0.25">
      <c r="A5976" s="793"/>
      <c r="E5976" s="176"/>
      <c r="F5976" s="176"/>
      <c r="G5976" s="177"/>
      <c r="H5976" s="177"/>
    </row>
    <row r="5977" spans="1:8" x14ac:dyDescent="0.25">
      <c r="A5977" s="793"/>
      <c r="E5977" s="176"/>
      <c r="F5977" s="176"/>
      <c r="G5977" s="177"/>
      <c r="H5977" s="177"/>
    </row>
    <row r="5978" spans="1:8" x14ac:dyDescent="0.25">
      <c r="A5978" s="793"/>
      <c r="E5978" s="176"/>
      <c r="F5978" s="176"/>
      <c r="G5978" s="177"/>
      <c r="H5978" s="177"/>
    </row>
    <row r="5979" spans="1:8" x14ac:dyDescent="0.25">
      <c r="A5979" s="793"/>
      <c r="E5979" s="176"/>
      <c r="F5979" s="176"/>
      <c r="G5979" s="177"/>
      <c r="H5979" s="177"/>
    </row>
    <row r="5980" spans="1:8" x14ac:dyDescent="0.25">
      <c r="A5980" s="793"/>
      <c r="E5980" s="176"/>
      <c r="F5980" s="176"/>
      <c r="G5980" s="177"/>
      <c r="H5980" s="177"/>
    </row>
    <row r="5981" spans="1:8" x14ac:dyDescent="0.25">
      <c r="A5981" s="793"/>
      <c r="E5981" s="176"/>
      <c r="F5981" s="176"/>
      <c r="G5981" s="177"/>
      <c r="H5981" s="177"/>
    </row>
    <row r="5982" spans="1:8" x14ac:dyDescent="0.25">
      <c r="A5982" s="793"/>
      <c r="E5982" s="176"/>
      <c r="F5982" s="176"/>
      <c r="G5982" s="177"/>
      <c r="H5982" s="177"/>
    </row>
    <row r="5983" spans="1:8" x14ac:dyDescent="0.25">
      <c r="A5983" s="793"/>
      <c r="E5983" s="176"/>
      <c r="F5983" s="176"/>
      <c r="G5983" s="177"/>
      <c r="H5983" s="177"/>
    </row>
    <row r="5984" spans="1:8" x14ac:dyDescent="0.25">
      <c r="A5984" s="793"/>
      <c r="E5984" s="176"/>
      <c r="F5984" s="176"/>
      <c r="G5984" s="177"/>
      <c r="H5984" s="177"/>
    </row>
    <row r="5985" spans="1:8" x14ac:dyDescent="0.25">
      <c r="A5985" s="793"/>
      <c r="E5985" s="176"/>
      <c r="F5985" s="176"/>
      <c r="G5985" s="177"/>
      <c r="H5985" s="177"/>
    </row>
    <row r="5986" spans="1:8" x14ac:dyDescent="0.25">
      <c r="A5986" s="793"/>
      <c r="E5986" s="176"/>
      <c r="F5986" s="176"/>
      <c r="G5986" s="177"/>
      <c r="H5986" s="177"/>
    </row>
    <row r="5987" spans="1:8" x14ac:dyDescent="0.25">
      <c r="A5987" s="793"/>
      <c r="E5987" s="176"/>
      <c r="F5987" s="176"/>
      <c r="G5987" s="177"/>
      <c r="H5987" s="177"/>
    </row>
    <row r="5988" spans="1:8" x14ac:dyDescent="0.25">
      <c r="A5988" s="793"/>
      <c r="E5988" s="176"/>
      <c r="F5988" s="176"/>
      <c r="G5988" s="177"/>
      <c r="H5988" s="177"/>
    </row>
    <row r="5989" spans="1:8" x14ac:dyDescent="0.25">
      <c r="A5989" s="793"/>
      <c r="E5989" s="176"/>
      <c r="F5989" s="176"/>
      <c r="G5989" s="177"/>
      <c r="H5989" s="177"/>
    </row>
    <row r="5990" spans="1:8" x14ac:dyDescent="0.25">
      <c r="A5990" s="793"/>
      <c r="E5990" s="176"/>
      <c r="F5990" s="176"/>
      <c r="G5990" s="177"/>
      <c r="H5990" s="177"/>
    </row>
    <row r="5991" spans="1:8" x14ac:dyDescent="0.25">
      <c r="A5991" s="793"/>
      <c r="E5991" s="176"/>
      <c r="F5991" s="176"/>
      <c r="G5991" s="177"/>
      <c r="H5991" s="177"/>
    </row>
    <row r="5992" spans="1:8" x14ac:dyDescent="0.25">
      <c r="A5992" s="793"/>
      <c r="E5992" s="176"/>
      <c r="F5992" s="176"/>
      <c r="G5992" s="177"/>
      <c r="H5992" s="177"/>
    </row>
    <row r="5993" spans="1:8" x14ac:dyDescent="0.25">
      <c r="A5993" s="793"/>
      <c r="E5993" s="176"/>
      <c r="F5993" s="176"/>
      <c r="G5993" s="177"/>
      <c r="H5993" s="177"/>
    </row>
    <row r="5994" spans="1:8" x14ac:dyDescent="0.25">
      <c r="A5994" s="793"/>
      <c r="E5994" s="176"/>
      <c r="F5994" s="176"/>
      <c r="G5994" s="177"/>
      <c r="H5994" s="177"/>
    </row>
    <row r="5995" spans="1:8" x14ac:dyDescent="0.25">
      <c r="A5995" s="793"/>
      <c r="E5995" s="176"/>
      <c r="F5995" s="176"/>
      <c r="G5995" s="177"/>
      <c r="H5995" s="177"/>
    </row>
    <row r="5996" spans="1:8" x14ac:dyDescent="0.25">
      <c r="A5996" s="793"/>
      <c r="E5996" s="176"/>
      <c r="F5996" s="176"/>
      <c r="G5996" s="177"/>
      <c r="H5996" s="177"/>
    </row>
    <row r="5997" spans="1:8" x14ac:dyDescent="0.25">
      <c r="A5997" s="793"/>
      <c r="E5997" s="176"/>
      <c r="F5997" s="176"/>
      <c r="G5997" s="177"/>
      <c r="H5997" s="177"/>
    </row>
    <row r="5998" spans="1:8" x14ac:dyDescent="0.25">
      <c r="A5998" s="793"/>
      <c r="E5998" s="176"/>
      <c r="F5998" s="176"/>
      <c r="G5998" s="177"/>
      <c r="H5998" s="177"/>
    </row>
    <row r="5999" spans="1:8" x14ac:dyDescent="0.25">
      <c r="A5999" s="793"/>
      <c r="E5999" s="176"/>
      <c r="F5999" s="176"/>
      <c r="G5999" s="177"/>
      <c r="H5999" s="177"/>
    </row>
    <row r="6000" spans="1:8" x14ac:dyDescent="0.25">
      <c r="A6000" s="793"/>
      <c r="E6000" s="176"/>
      <c r="F6000" s="176"/>
      <c r="G6000" s="177"/>
      <c r="H6000" s="177"/>
    </row>
    <row r="6001" spans="1:8" x14ac:dyDescent="0.25">
      <c r="A6001" s="793"/>
      <c r="E6001" s="176"/>
      <c r="F6001" s="176"/>
      <c r="G6001" s="177"/>
      <c r="H6001" s="177"/>
    </row>
    <row r="6002" spans="1:8" x14ac:dyDescent="0.25">
      <c r="A6002" s="793"/>
      <c r="E6002" s="176"/>
      <c r="F6002" s="176"/>
      <c r="G6002" s="177"/>
      <c r="H6002" s="177"/>
    </row>
    <row r="6003" spans="1:8" x14ac:dyDescent="0.25">
      <c r="A6003" s="793"/>
      <c r="E6003" s="176"/>
      <c r="F6003" s="176"/>
      <c r="G6003" s="177"/>
      <c r="H6003" s="177"/>
    </row>
    <row r="6004" spans="1:8" x14ac:dyDescent="0.25">
      <c r="A6004" s="793"/>
      <c r="E6004" s="176"/>
      <c r="F6004" s="176"/>
      <c r="G6004" s="177"/>
      <c r="H6004" s="177"/>
    </row>
    <row r="6005" spans="1:8" x14ac:dyDescent="0.25">
      <c r="A6005" s="793"/>
      <c r="E6005" s="176"/>
      <c r="F6005" s="176"/>
      <c r="G6005" s="177"/>
      <c r="H6005" s="177"/>
    </row>
    <row r="6006" spans="1:8" x14ac:dyDescent="0.25">
      <c r="A6006" s="793"/>
      <c r="E6006" s="176"/>
      <c r="F6006" s="176"/>
      <c r="G6006" s="177"/>
      <c r="H6006" s="177"/>
    </row>
    <row r="6007" spans="1:8" x14ac:dyDescent="0.25">
      <c r="A6007" s="793"/>
      <c r="E6007" s="176"/>
      <c r="F6007" s="176"/>
      <c r="G6007" s="177"/>
      <c r="H6007" s="177"/>
    </row>
    <row r="6008" spans="1:8" x14ac:dyDescent="0.25">
      <c r="A6008" s="793"/>
      <c r="E6008" s="176"/>
      <c r="F6008" s="176"/>
      <c r="G6008" s="177"/>
      <c r="H6008" s="177"/>
    </row>
    <row r="6009" spans="1:8" x14ac:dyDescent="0.25">
      <c r="A6009" s="793"/>
      <c r="E6009" s="176"/>
      <c r="F6009" s="176"/>
      <c r="G6009" s="177"/>
      <c r="H6009" s="177"/>
    </row>
    <row r="6010" spans="1:8" x14ac:dyDescent="0.25">
      <c r="A6010" s="793"/>
      <c r="E6010" s="176"/>
      <c r="F6010" s="176"/>
      <c r="G6010" s="177"/>
      <c r="H6010" s="177"/>
    </row>
    <row r="6011" spans="1:8" x14ac:dyDescent="0.25">
      <c r="A6011" s="793"/>
      <c r="E6011" s="176"/>
      <c r="F6011" s="176"/>
      <c r="G6011" s="177"/>
      <c r="H6011" s="177"/>
    </row>
    <row r="6012" spans="1:8" x14ac:dyDescent="0.25">
      <c r="A6012" s="793"/>
      <c r="E6012" s="176"/>
      <c r="F6012" s="176"/>
      <c r="G6012" s="177"/>
      <c r="H6012" s="177"/>
    </row>
    <row r="6013" spans="1:8" x14ac:dyDescent="0.25">
      <c r="A6013" s="793"/>
      <c r="E6013" s="176"/>
      <c r="F6013" s="176"/>
      <c r="G6013" s="177"/>
      <c r="H6013" s="177"/>
    </row>
    <row r="6014" spans="1:8" x14ac:dyDescent="0.25">
      <c r="A6014" s="793"/>
      <c r="E6014" s="176"/>
      <c r="F6014" s="176"/>
      <c r="G6014" s="177"/>
      <c r="H6014" s="177"/>
    </row>
    <row r="6015" spans="1:8" x14ac:dyDescent="0.25">
      <c r="A6015" s="793"/>
      <c r="E6015" s="176"/>
      <c r="F6015" s="176"/>
      <c r="G6015" s="177"/>
      <c r="H6015" s="177"/>
    </row>
    <row r="6016" spans="1:8" x14ac:dyDescent="0.25">
      <c r="A6016" s="793"/>
      <c r="E6016" s="176"/>
      <c r="F6016" s="176"/>
      <c r="G6016" s="177"/>
      <c r="H6016" s="177"/>
    </row>
    <row r="6017" spans="1:8" x14ac:dyDescent="0.25">
      <c r="A6017" s="793"/>
      <c r="E6017" s="176"/>
      <c r="F6017" s="176"/>
      <c r="G6017" s="177"/>
      <c r="H6017" s="177"/>
    </row>
    <row r="6018" spans="1:8" x14ac:dyDescent="0.25">
      <c r="A6018" s="793"/>
      <c r="E6018" s="176"/>
      <c r="F6018" s="176"/>
      <c r="G6018" s="177"/>
      <c r="H6018" s="177"/>
    </row>
    <row r="6019" spans="1:8" x14ac:dyDescent="0.25">
      <c r="A6019" s="793"/>
      <c r="E6019" s="176"/>
      <c r="F6019" s="176"/>
      <c r="G6019" s="177"/>
      <c r="H6019" s="177"/>
    </row>
    <row r="6020" spans="1:8" x14ac:dyDescent="0.25">
      <c r="A6020" s="793"/>
      <c r="E6020" s="176"/>
      <c r="F6020" s="176"/>
      <c r="G6020" s="177"/>
      <c r="H6020" s="177"/>
    </row>
    <row r="6021" spans="1:8" x14ac:dyDescent="0.25">
      <c r="A6021" s="793"/>
      <c r="E6021" s="176"/>
      <c r="F6021" s="176"/>
      <c r="G6021" s="177"/>
      <c r="H6021" s="177"/>
    </row>
    <row r="6022" spans="1:8" x14ac:dyDescent="0.25">
      <c r="A6022" s="793"/>
      <c r="E6022" s="176"/>
      <c r="F6022" s="176"/>
      <c r="G6022" s="177"/>
      <c r="H6022" s="177"/>
    </row>
    <row r="6023" spans="1:8" x14ac:dyDescent="0.25">
      <c r="A6023" s="793"/>
      <c r="E6023" s="176"/>
      <c r="F6023" s="176"/>
      <c r="G6023" s="177"/>
      <c r="H6023" s="177"/>
    </row>
    <row r="6024" spans="1:8" x14ac:dyDescent="0.25">
      <c r="A6024" s="793"/>
      <c r="E6024" s="176"/>
      <c r="F6024" s="176"/>
      <c r="G6024" s="177"/>
      <c r="H6024" s="177"/>
    </row>
    <row r="6025" spans="1:8" x14ac:dyDescent="0.25">
      <c r="A6025" s="793"/>
      <c r="E6025" s="176"/>
      <c r="F6025" s="176"/>
      <c r="G6025" s="177"/>
      <c r="H6025" s="177"/>
    </row>
    <row r="6026" spans="1:8" x14ac:dyDescent="0.25">
      <c r="A6026" s="793"/>
      <c r="E6026" s="176"/>
      <c r="F6026" s="176"/>
      <c r="G6026" s="177"/>
      <c r="H6026" s="177"/>
    </row>
    <row r="6027" spans="1:8" x14ac:dyDescent="0.25">
      <c r="A6027" s="793"/>
      <c r="E6027" s="176"/>
      <c r="F6027" s="176"/>
      <c r="G6027" s="177"/>
      <c r="H6027" s="177"/>
    </row>
    <row r="6028" spans="1:8" x14ac:dyDescent="0.25">
      <c r="A6028" s="793"/>
      <c r="E6028" s="176"/>
      <c r="F6028" s="176"/>
      <c r="G6028" s="177"/>
      <c r="H6028" s="177"/>
    </row>
    <row r="6029" spans="1:8" x14ac:dyDescent="0.25">
      <c r="A6029" s="793"/>
      <c r="E6029" s="176"/>
      <c r="F6029" s="176"/>
      <c r="G6029" s="177"/>
      <c r="H6029" s="177"/>
    </row>
    <row r="6030" spans="1:8" x14ac:dyDescent="0.25">
      <c r="A6030" s="793"/>
      <c r="E6030" s="176"/>
      <c r="F6030" s="176"/>
      <c r="G6030" s="177"/>
      <c r="H6030" s="177"/>
    </row>
    <row r="6031" spans="1:8" x14ac:dyDescent="0.25">
      <c r="A6031" s="793"/>
      <c r="E6031" s="176"/>
      <c r="F6031" s="176"/>
      <c r="G6031" s="177"/>
      <c r="H6031" s="177"/>
    </row>
    <row r="6032" spans="1:8" x14ac:dyDescent="0.25">
      <c r="A6032" s="793"/>
      <c r="E6032" s="176"/>
      <c r="F6032" s="176"/>
      <c r="G6032" s="177"/>
      <c r="H6032" s="177"/>
    </row>
    <row r="6033" spans="1:8" x14ac:dyDescent="0.25">
      <c r="A6033" s="793"/>
      <c r="E6033" s="176"/>
      <c r="F6033" s="176"/>
      <c r="G6033" s="177"/>
      <c r="H6033" s="177"/>
    </row>
    <row r="6034" spans="1:8" x14ac:dyDescent="0.25">
      <c r="A6034" s="793"/>
      <c r="E6034" s="176"/>
      <c r="F6034" s="176"/>
      <c r="G6034" s="177"/>
      <c r="H6034" s="177"/>
    </row>
    <row r="6035" spans="1:8" x14ac:dyDescent="0.25">
      <c r="A6035" s="793"/>
      <c r="E6035" s="176"/>
      <c r="F6035" s="176"/>
      <c r="G6035" s="177"/>
      <c r="H6035" s="177"/>
    </row>
    <row r="6036" spans="1:8" x14ac:dyDescent="0.25">
      <c r="A6036" s="793"/>
      <c r="E6036" s="176"/>
      <c r="F6036" s="176"/>
      <c r="G6036" s="177"/>
      <c r="H6036" s="177"/>
    </row>
    <row r="6037" spans="1:8" x14ac:dyDescent="0.25">
      <c r="A6037" s="793"/>
      <c r="E6037" s="176"/>
      <c r="F6037" s="176"/>
      <c r="G6037" s="177"/>
      <c r="H6037" s="177"/>
    </row>
    <row r="6038" spans="1:8" x14ac:dyDescent="0.25">
      <c r="A6038" s="793"/>
      <c r="E6038" s="176"/>
      <c r="F6038" s="176"/>
      <c r="G6038" s="177"/>
      <c r="H6038" s="177"/>
    </row>
    <row r="6039" spans="1:8" x14ac:dyDescent="0.25">
      <c r="A6039" s="793"/>
      <c r="E6039" s="176"/>
      <c r="F6039" s="176"/>
      <c r="G6039" s="177"/>
      <c r="H6039" s="177"/>
    </row>
    <row r="6040" spans="1:8" x14ac:dyDescent="0.25">
      <c r="A6040" s="793"/>
      <c r="E6040" s="176"/>
      <c r="F6040" s="176"/>
      <c r="G6040" s="177"/>
      <c r="H6040" s="177"/>
    </row>
    <row r="6041" spans="1:8" x14ac:dyDescent="0.25">
      <c r="A6041" s="793"/>
      <c r="E6041" s="176"/>
      <c r="F6041" s="176"/>
      <c r="G6041" s="177"/>
      <c r="H6041" s="177"/>
    </row>
    <row r="6042" spans="1:8" x14ac:dyDescent="0.25">
      <c r="A6042" s="793"/>
      <c r="E6042" s="176"/>
      <c r="F6042" s="176"/>
      <c r="G6042" s="177"/>
      <c r="H6042" s="177"/>
    </row>
    <row r="6043" spans="1:8" x14ac:dyDescent="0.25">
      <c r="A6043" s="793"/>
      <c r="E6043" s="176"/>
      <c r="F6043" s="176"/>
      <c r="G6043" s="177"/>
      <c r="H6043" s="177"/>
    </row>
    <row r="6044" spans="1:8" x14ac:dyDescent="0.25">
      <c r="A6044" s="793"/>
      <c r="E6044" s="176"/>
      <c r="F6044" s="176"/>
      <c r="G6044" s="177"/>
      <c r="H6044" s="177"/>
    </row>
    <row r="6045" spans="1:8" x14ac:dyDescent="0.25">
      <c r="A6045" s="793"/>
      <c r="E6045" s="176"/>
      <c r="F6045" s="176"/>
      <c r="G6045" s="177"/>
      <c r="H6045" s="177"/>
    </row>
    <row r="6046" spans="1:8" x14ac:dyDescent="0.25">
      <c r="A6046" s="793"/>
      <c r="E6046" s="176"/>
      <c r="F6046" s="176"/>
      <c r="G6046" s="177"/>
      <c r="H6046" s="177"/>
    </row>
    <row r="6047" spans="1:8" x14ac:dyDescent="0.25">
      <c r="A6047" s="793"/>
      <c r="E6047" s="176"/>
      <c r="F6047" s="176"/>
      <c r="G6047" s="177"/>
      <c r="H6047" s="177"/>
    </row>
    <row r="6048" spans="1:8" x14ac:dyDescent="0.25">
      <c r="A6048" s="793"/>
      <c r="E6048" s="176"/>
      <c r="F6048" s="176"/>
      <c r="G6048" s="177"/>
      <c r="H6048" s="177"/>
    </row>
    <row r="6049" spans="1:8" x14ac:dyDescent="0.25">
      <c r="A6049" s="793"/>
      <c r="E6049" s="176"/>
      <c r="F6049" s="176"/>
      <c r="G6049" s="177"/>
      <c r="H6049" s="177"/>
    </row>
    <row r="6050" spans="1:8" x14ac:dyDescent="0.25">
      <c r="A6050" s="793"/>
      <c r="E6050" s="176"/>
      <c r="F6050" s="176"/>
      <c r="G6050" s="177"/>
      <c r="H6050" s="177"/>
    </row>
    <row r="6051" spans="1:8" x14ac:dyDescent="0.25">
      <c r="A6051" s="793"/>
      <c r="E6051" s="176"/>
      <c r="F6051" s="176"/>
      <c r="G6051" s="177"/>
      <c r="H6051" s="177"/>
    </row>
    <row r="6052" spans="1:8" x14ac:dyDescent="0.25">
      <c r="A6052" s="793"/>
      <c r="E6052" s="176"/>
      <c r="F6052" s="176"/>
      <c r="G6052" s="177"/>
      <c r="H6052" s="177"/>
    </row>
    <row r="6053" spans="1:8" x14ac:dyDescent="0.25">
      <c r="A6053" s="793"/>
      <c r="E6053" s="176"/>
      <c r="F6053" s="176"/>
      <c r="G6053" s="177"/>
      <c r="H6053" s="177"/>
    </row>
    <row r="6054" spans="1:8" x14ac:dyDescent="0.25">
      <c r="A6054" s="793"/>
      <c r="E6054" s="176"/>
      <c r="F6054" s="176"/>
      <c r="G6054" s="177"/>
      <c r="H6054" s="177"/>
    </row>
    <row r="6055" spans="1:8" x14ac:dyDescent="0.25">
      <c r="A6055" s="793"/>
      <c r="E6055" s="176"/>
      <c r="F6055" s="176"/>
      <c r="G6055" s="177"/>
      <c r="H6055" s="177"/>
    </row>
    <row r="6056" spans="1:8" x14ac:dyDescent="0.25">
      <c r="A6056" s="793"/>
      <c r="E6056" s="176"/>
      <c r="F6056" s="176"/>
      <c r="G6056" s="177"/>
      <c r="H6056" s="177"/>
    </row>
    <row r="6057" spans="1:8" x14ac:dyDescent="0.25">
      <c r="A6057" s="793"/>
      <c r="E6057" s="176"/>
      <c r="F6057" s="176"/>
      <c r="G6057" s="177"/>
      <c r="H6057" s="177"/>
    </row>
    <row r="6058" spans="1:8" x14ac:dyDescent="0.25">
      <c r="A6058" s="793"/>
      <c r="E6058" s="176"/>
      <c r="F6058" s="176"/>
      <c r="G6058" s="177"/>
      <c r="H6058" s="177"/>
    </row>
    <row r="6059" spans="1:8" x14ac:dyDescent="0.25">
      <c r="A6059" s="793"/>
      <c r="E6059" s="176"/>
      <c r="F6059" s="176"/>
      <c r="G6059" s="177"/>
      <c r="H6059" s="177"/>
    </row>
    <row r="6060" spans="1:8" x14ac:dyDescent="0.25">
      <c r="A6060" s="793"/>
      <c r="E6060" s="176"/>
      <c r="F6060" s="176"/>
      <c r="G6060" s="177"/>
      <c r="H6060" s="177"/>
    </row>
    <row r="6061" spans="1:8" x14ac:dyDescent="0.25">
      <c r="A6061" s="793"/>
      <c r="E6061" s="176"/>
      <c r="F6061" s="176"/>
      <c r="G6061" s="177"/>
      <c r="H6061" s="177"/>
    </row>
    <row r="6062" spans="1:8" x14ac:dyDescent="0.25">
      <c r="A6062" s="793"/>
      <c r="E6062" s="176"/>
      <c r="F6062" s="176"/>
      <c r="G6062" s="177"/>
      <c r="H6062" s="177"/>
    </row>
    <row r="6063" spans="1:8" x14ac:dyDescent="0.25">
      <c r="A6063" s="793"/>
      <c r="E6063" s="176"/>
      <c r="F6063" s="176"/>
      <c r="G6063" s="177"/>
      <c r="H6063" s="177"/>
    </row>
    <row r="6064" spans="1:8" x14ac:dyDescent="0.25">
      <c r="A6064" s="793"/>
      <c r="E6064" s="176"/>
      <c r="F6064" s="176"/>
      <c r="G6064" s="177"/>
      <c r="H6064" s="177"/>
    </row>
    <row r="6065" spans="1:8" x14ac:dyDescent="0.25">
      <c r="A6065" s="793"/>
      <c r="E6065" s="176"/>
      <c r="F6065" s="176"/>
      <c r="G6065" s="177"/>
      <c r="H6065" s="177"/>
    </row>
    <row r="6066" spans="1:8" x14ac:dyDescent="0.25">
      <c r="A6066" s="793"/>
      <c r="E6066" s="176"/>
      <c r="F6066" s="176"/>
      <c r="G6066" s="177"/>
      <c r="H6066" s="177"/>
    </row>
    <row r="6067" spans="1:8" x14ac:dyDescent="0.25">
      <c r="A6067" s="793"/>
      <c r="E6067" s="176"/>
      <c r="F6067" s="176"/>
      <c r="G6067" s="177"/>
      <c r="H6067" s="177"/>
    </row>
    <row r="6068" spans="1:8" x14ac:dyDescent="0.25">
      <c r="A6068" s="793"/>
      <c r="E6068" s="176"/>
      <c r="F6068" s="176"/>
      <c r="G6068" s="177"/>
      <c r="H6068" s="177"/>
    </row>
    <row r="6069" spans="1:8" x14ac:dyDescent="0.25">
      <c r="A6069" s="793"/>
      <c r="E6069" s="176"/>
      <c r="F6069" s="176"/>
      <c r="G6069" s="177"/>
      <c r="H6069" s="177"/>
    </row>
    <row r="6070" spans="1:8" x14ac:dyDescent="0.25">
      <c r="A6070" s="793"/>
      <c r="E6070" s="176"/>
      <c r="F6070" s="176"/>
      <c r="G6070" s="177"/>
      <c r="H6070" s="177"/>
    </row>
    <row r="6071" spans="1:8" x14ac:dyDescent="0.25">
      <c r="A6071" s="793"/>
      <c r="E6071" s="176"/>
      <c r="F6071" s="176"/>
      <c r="G6071" s="177"/>
      <c r="H6071" s="177"/>
    </row>
    <row r="6072" spans="1:8" x14ac:dyDescent="0.25">
      <c r="A6072" s="793"/>
      <c r="E6072" s="176"/>
      <c r="F6072" s="176"/>
      <c r="G6072" s="177"/>
      <c r="H6072" s="177"/>
    </row>
    <row r="6073" spans="1:8" x14ac:dyDescent="0.25">
      <c r="A6073" s="793"/>
      <c r="E6073" s="176"/>
      <c r="F6073" s="176"/>
      <c r="G6073" s="177"/>
      <c r="H6073" s="177"/>
    </row>
    <row r="6074" spans="1:8" x14ac:dyDescent="0.25">
      <c r="A6074" s="793"/>
      <c r="E6074" s="176"/>
      <c r="F6074" s="176"/>
      <c r="G6074" s="177"/>
      <c r="H6074" s="177"/>
    </row>
    <row r="6075" spans="1:8" x14ac:dyDescent="0.25">
      <c r="A6075" s="793"/>
      <c r="E6075" s="176"/>
      <c r="F6075" s="176"/>
      <c r="G6075" s="177"/>
      <c r="H6075" s="177"/>
    </row>
    <row r="6076" spans="1:8" x14ac:dyDescent="0.25">
      <c r="A6076" s="793"/>
      <c r="E6076" s="176"/>
      <c r="F6076" s="176"/>
      <c r="G6076" s="177"/>
      <c r="H6076" s="177"/>
    </row>
    <row r="6077" spans="1:8" x14ac:dyDescent="0.25">
      <c r="A6077" s="793"/>
      <c r="E6077" s="176"/>
      <c r="F6077" s="176"/>
      <c r="G6077" s="177"/>
      <c r="H6077" s="177"/>
    </row>
    <row r="6078" spans="1:8" x14ac:dyDescent="0.25">
      <c r="A6078" s="793"/>
      <c r="E6078" s="176"/>
      <c r="F6078" s="176"/>
      <c r="G6078" s="177"/>
      <c r="H6078" s="177"/>
    </row>
    <row r="6079" spans="1:8" x14ac:dyDescent="0.25">
      <c r="A6079" s="793"/>
      <c r="E6079" s="176"/>
      <c r="F6079" s="176"/>
      <c r="G6079" s="177"/>
      <c r="H6079" s="177"/>
    </row>
    <row r="6080" spans="1:8" x14ac:dyDescent="0.25">
      <c r="A6080" s="793"/>
      <c r="E6080" s="176"/>
      <c r="F6080" s="176"/>
      <c r="G6080" s="177"/>
      <c r="H6080" s="177"/>
    </row>
    <row r="6081" spans="1:8" x14ac:dyDescent="0.25">
      <c r="A6081" s="793"/>
      <c r="E6081" s="176"/>
      <c r="F6081" s="176"/>
      <c r="G6081" s="177"/>
      <c r="H6081" s="177"/>
    </row>
    <row r="6082" spans="1:8" x14ac:dyDescent="0.25">
      <c r="A6082" s="793"/>
      <c r="E6082" s="176"/>
      <c r="F6082" s="176"/>
      <c r="G6082" s="177"/>
      <c r="H6082" s="177"/>
    </row>
    <row r="6083" spans="1:8" x14ac:dyDescent="0.25">
      <c r="A6083" s="793"/>
      <c r="E6083" s="176"/>
      <c r="F6083" s="176"/>
      <c r="G6083" s="177"/>
      <c r="H6083" s="177"/>
    </row>
    <row r="6084" spans="1:8" x14ac:dyDescent="0.25">
      <c r="A6084" s="793"/>
      <c r="E6084" s="176"/>
      <c r="F6084" s="176"/>
      <c r="G6084" s="177"/>
      <c r="H6084" s="177"/>
    </row>
    <row r="6085" spans="1:8" x14ac:dyDescent="0.25">
      <c r="A6085" s="793"/>
      <c r="E6085" s="176"/>
      <c r="F6085" s="176"/>
      <c r="G6085" s="177"/>
      <c r="H6085" s="177"/>
    </row>
    <row r="6086" spans="1:8" x14ac:dyDescent="0.25">
      <c r="A6086" s="793"/>
      <c r="E6086" s="176"/>
      <c r="F6086" s="176"/>
      <c r="G6086" s="177"/>
      <c r="H6086" s="177"/>
    </row>
    <row r="6087" spans="1:8" x14ac:dyDescent="0.25">
      <c r="A6087" s="793"/>
      <c r="E6087" s="176"/>
      <c r="F6087" s="176"/>
      <c r="G6087" s="177"/>
      <c r="H6087" s="177"/>
    </row>
    <row r="6088" spans="1:8" x14ac:dyDescent="0.25">
      <c r="A6088" s="793"/>
      <c r="E6088" s="176"/>
      <c r="F6088" s="176"/>
      <c r="G6088" s="177"/>
      <c r="H6088" s="177"/>
    </row>
    <row r="6089" spans="1:8" x14ac:dyDescent="0.25">
      <c r="A6089" s="793"/>
      <c r="E6089" s="176"/>
      <c r="F6089" s="176"/>
      <c r="G6089" s="177"/>
      <c r="H6089" s="177"/>
    </row>
    <row r="6090" spans="1:8" x14ac:dyDescent="0.25">
      <c r="A6090" s="793"/>
      <c r="E6090" s="176"/>
      <c r="F6090" s="176"/>
      <c r="G6090" s="177"/>
      <c r="H6090" s="177"/>
    </row>
    <row r="6091" spans="1:8" x14ac:dyDescent="0.25">
      <c r="A6091" s="793"/>
      <c r="E6091" s="176"/>
      <c r="F6091" s="176"/>
      <c r="G6091" s="177"/>
      <c r="H6091" s="177"/>
    </row>
    <row r="6092" spans="1:8" x14ac:dyDescent="0.25">
      <c r="A6092" s="793"/>
      <c r="E6092" s="176"/>
      <c r="F6092" s="176"/>
      <c r="G6092" s="177"/>
      <c r="H6092" s="177"/>
    </row>
    <row r="6093" spans="1:8" x14ac:dyDescent="0.25">
      <c r="A6093" s="793"/>
      <c r="E6093" s="176"/>
      <c r="F6093" s="176"/>
      <c r="G6093" s="177"/>
      <c r="H6093" s="177"/>
    </row>
    <row r="6094" spans="1:8" x14ac:dyDescent="0.25">
      <c r="A6094" s="793"/>
      <c r="E6094" s="176"/>
      <c r="F6094" s="176"/>
      <c r="G6094" s="177"/>
      <c r="H6094" s="177"/>
    </row>
    <row r="6095" spans="1:8" x14ac:dyDescent="0.25">
      <c r="A6095" s="793"/>
      <c r="E6095" s="176"/>
      <c r="F6095" s="176"/>
      <c r="G6095" s="177"/>
      <c r="H6095" s="177"/>
    </row>
    <row r="6096" spans="1:8" x14ac:dyDescent="0.25">
      <c r="A6096" s="793"/>
      <c r="E6096" s="176"/>
      <c r="F6096" s="176"/>
      <c r="G6096" s="177"/>
      <c r="H6096" s="177"/>
    </row>
    <row r="6097" spans="1:8" x14ac:dyDescent="0.25">
      <c r="A6097" s="793"/>
      <c r="E6097" s="176"/>
      <c r="F6097" s="176"/>
      <c r="G6097" s="177"/>
      <c r="H6097" s="177"/>
    </row>
    <row r="6098" spans="1:8" x14ac:dyDescent="0.25">
      <c r="A6098" s="793"/>
      <c r="E6098" s="176"/>
      <c r="F6098" s="176"/>
      <c r="G6098" s="177"/>
      <c r="H6098" s="177"/>
    </row>
    <row r="6099" spans="1:8" x14ac:dyDescent="0.25">
      <c r="A6099" s="793"/>
      <c r="E6099" s="176"/>
      <c r="F6099" s="176"/>
      <c r="G6099" s="177"/>
      <c r="H6099" s="177"/>
    </row>
    <row r="6100" spans="1:8" x14ac:dyDescent="0.25">
      <c r="A6100" s="793"/>
      <c r="E6100" s="176"/>
      <c r="F6100" s="176"/>
      <c r="G6100" s="177"/>
      <c r="H6100" s="177"/>
    </row>
    <row r="6101" spans="1:8" x14ac:dyDescent="0.25">
      <c r="A6101" s="793"/>
      <c r="E6101" s="176"/>
      <c r="F6101" s="176"/>
      <c r="G6101" s="177"/>
      <c r="H6101" s="177"/>
    </row>
    <row r="6102" spans="1:8" x14ac:dyDescent="0.25">
      <c r="A6102" s="793"/>
      <c r="E6102" s="176"/>
      <c r="F6102" s="176"/>
      <c r="G6102" s="177"/>
      <c r="H6102" s="177"/>
    </row>
    <row r="6103" spans="1:8" x14ac:dyDescent="0.25">
      <c r="A6103" s="793"/>
      <c r="E6103" s="176"/>
      <c r="F6103" s="176"/>
      <c r="G6103" s="177"/>
      <c r="H6103" s="177"/>
    </row>
    <row r="6104" spans="1:8" x14ac:dyDescent="0.25">
      <c r="A6104" s="793"/>
      <c r="E6104" s="176"/>
      <c r="F6104" s="176"/>
      <c r="G6104" s="177"/>
      <c r="H6104" s="177"/>
    </row>
    <row r="6105" spans="1:8" x14ac:dyDescent="0.25">
      <c r="A6105" s="793"/>
      <c r="E6105" s="176"/>
      <c r="F6105" s="176"/>
      <c r="G6105" s="177"/>
      <c r="H6105" s="177"/>
    </row>
    <row r="6106" spans="1:8" x14ac:dyDescent="0.25">
      <c r="A6106" s="793"/>
      <c r="E6106" s="176"/>
      <c r="F6106" s="176"/>
      <c r="G6106" s="177"/>
      <c r="H6106" s="177"/>
    </row>
    <row r="6107" spans="1:8" x14ac:dyDescent="0.25">
      <c r="A6107" s="793"/>
      <c r="E6107" s="176"/>
      <c r="F6107" s="176"/>
      <c r="G6107" s="177"/>
      <c r="H6107" s="177"/>
    </row>
    <row r="6108" spans="1:8" x14ac:dyDescent="0.25">
      <c r="A6108" s="793"/>
      <c r="E6108" s="176"/>
      <c r="F6108" s="176"/>
      <c r="G6108" s="177"/>
      <c r="H6108" s="177"/>
    </row>
    <row r="6109" spans="1:8" x14ac:dyDescent="0.25">
      <c r="A6109" s="793"/>
      <c r="E6109" s="176"/>
      <c r="F6109" s="176"/>
      <c r="G6109" s="177"/>
      <c r="H6109" s="177"/>
    </row>
    <row r="6110" spans="1:8" x14ac:dyDescent="0.25">
      <c r="A6110" s="793"/>
      <c r="E6110" s="176"/>
      <c r="F6110" s="176"/>
      <c r="G6110" s="177"/>
      <c r="H6110" s="177"/>
    </row>
    <row r="6111" spans="1:8" x14ac:dyDescent="0.25">
      <c r="A6111" s="793"/>
      <c r="E6111" s="176"/>
      <c r="F6111" s="176"/>
      <c r="G6111" s="177"/>
      <c r="H6111" s="177"/>
    </row>
    <row r="6112" spans="1:8" x14ac:dyDescent="0.25">
      <c r="A6112" s="793"/>
      <c r="E6112" s="176"/>
      <c r="F6112" s="176"/>
      <c r="G6112" s="177"/>
      <c r="H6112" s="177"/>
    </row>
    <row r="6113" spans="1:8" x14ac:dyDescent="0.25">
      <c r="A6113" s="793"/>
      <c r="E6113" s="176"/>
      <c r="F6113" s="176"/>
      <c r="G6113" s="177"/>
      <c r="H6113" s="177"/>
    </row>
    <row r="6114" spans="1:8" x14ac:dyDescent="0.25">
      <c r="A6114" s="793"/>
      <c r="E6114" s="176"/>
      <c r="F6114" s="176"/>
      <c r="G6114" s="177"/>
      <c r="H6114" s="177"/>
    </row>
    <row r="6115" spans="1:8" x14ac:dyDescent="0.25">
      <c r="A6115" s="793"/>
      <c r="E6115" s="176"/>
      <c r="F6115" s="176"/>
      <c r="G6115" s="177"/>
      <c r="H6115" s="177"/>
    </row>
    <row r="6116" spans="1:8" x14ac:dyDescent="0.25">
      <c r="A6116" s="793"/>
      <c r="E6116" s="176"/>
      <c r="F6116" s="176"/>
      <c r="G6116" s="177"/>
      <c r="H6116" s="177"/>
    </row>
    <row r="6117" spans="1:8" x14ac:dyDescent="0.25">
      <c r="A6117" s="793"/>
      <c r="E6117" s="176"/>
      <c r="F6117" s="176"/>
      <c r="G6117" s="177"/>
      <c r="H6117" s="177"/>
    </row>
    <row r="6118" spans="1:8" x14ac:dyDescent="0.25">
      <c r="A6118" s="793"/>
      <c r="E6118" s="176"/>
      <c r="F6118" s="176"/>
      <c r="G6118" s="177"/>
      <c r="H6118" s="177"/>
    </row>
    <row r="6119" spans="1:8" x14ac:dyDescent="0.25">
      <c r="A6119" s="793"/>
      <c r="E6119" s="176"/>
      <c r="F6119" s="176"/>
      <c r="G6119" s="177"/>
      <c r="H6119" s="177"/>
    </row>
    <row r="6120" spans="1:8" x14ac:dyDescent="0.25">
      <c r="A6120" s="793"/>
      <c r="E6120" s="176"/>
      <c r="F6120" s="176"/>
      <c r="G6120" s="177"/>
      <c r="H6120" s="177"/>
    </row>
    <row r="6121" spans="1:8" x14ac:dyDescent="0.25">
      <c r="A6121" s="793"/>
      <c r="E6121" s="176"/>
      <c r="F6121" s="176"/>
      <c r="G6121" s="177"/>
      <c r="H6121" s="177"/>
    </row>
    <row r="6122" spans="1:8" x14ac:dyDescent="0.25">
      <c r="A6122" s="793"/>
      <c r="E6122" s="176"/>
      <c r="F6122" s="176"/>
      <c r="G6122" s="177"/>
      <c r="H6122" s="177"/>
    </row>
    <row r="6123" spans="1:8" x14ac:dyDescent="0.25">
      <c r="A6123" s="793"/>
      <c r="E6123" s="176"/>
      <c r="F6123" s="176"/>
      <c r="G6123" s="177"/>
      <c r="H6123" s="177"/>
    </row>
    <row r="6124" spans="1:8" x14ac:dyDescent="0.25">
      <c r="A6124" s="793"/>
      <c r="E6124" s="176"/>
      <c r="F6124" s="176"/>
      <c r="G6124" s="177"/>
      <c r="H6124" s="177"/>
    </row>
    <row r="6125" spans="1:8" x14ac:dyDescent="0.25">
      <c r="A6125" s="793"/>
      <c r="E6125" s="176"/>
      <c r="F6125" s="176"/>
      <c r="G6125" s="177"/>
      <c r="H6125" s="177"/>
    </row>
    <row r="6126" spans="1:8" x14ac:dyDescent="0.25">
      <c r="A6126" s="793"/>
      <c r="E6126" s="176"/>
      <c r="F6126" s="176"/>
      <c r="G6126" s="177"/>
      <c r="H6126" s="177"/>
    </row>
    <row r="6127" spans="1:8" x14ac:dyDescent="0.25">
      <c r="A6127" s="793"/>
      <c r="E6127" s="176"/>
      <c r="F6127" s="176"/>
      <c r="G6127" s="177"/>
      <c r="H6127" s="177"/>
    </row>
    <row r="6128" spans="1:8" x14ac:dyDescent="0.25">
      <c r="A6128" s="793"/>
      <c r="E6128" s="176"/>
      <c r="F6128" s="176"/>
      <c r="G6128" s="177"/>
      <c r="H6128" s="177"/>
    </row>
    <row r="6129" spans="1:8" x14ac:dyDescent="0.25">
      <c r="A6129" s="793"/>
      <c r="E6129" s="176"/>
      <c r="F6129" s="176"/>
      <c r="G6129" s="177"/>
      <c r="H6129" s="177"/>
    </row>
    <row r="6130" spans="1:8" x14ac:dyDescent="0.25">
      <c r="A6130" s="793"/>
      <c r="E6130" s="176"/>
      <c r="F6130" s="176"/>
      <c r="G6130" s="177"/>
      <c r="H6130" s="177"/>
    </row>
    <row r="6131" spans="1:8" x14ac:dyDescent="0.25">
      <c r="A6131" s="793"/>
      <c r="E6131" s="176"/>
      <c r="F6131" s="176"/>
      <c r="G6131" s="177"/>
      <c r="H6131" s="177"/>
    </row>
    <row r="6132" spans="1:8" x14ac:dyDescent="0.25">
      <c r="A6132" s="793"/>
      <c r="E6132" s="176"/>
      <c r="F6132" s="176"/>
      <c r="G6132" s="177"/>
      <c r="H6132" s="177"/>
    </row>
    <row r="6133" spans="1:8" x14ac:dyDescent="0.25">
      <c r="A6133" s="793"/>
      <c r="E6133" s="176"/>
      <c r="F6133" s="176"/>
      <c r="G6133" s="177"/>
      <c r="H6133" s="177"/>
    </row>
    <row r="6134" spans="1:8" x14ac:dyDescent="0.25">
      <c r="A6134" s="793"/>
      <c r="E6134" s="176"/>
      <c r="F6134" s="176"/>
      <c r="G6134" s="177"/>
      <c r="H6134" s="177"/>
    </row>
    <row r="6135" spans="1:8" x14ac:dyDescent="0.25">
      <c r="A6135" s="793"/>
      <c r="E6135" s="176"/>
      <c r="F6135" s="176"/>
      <c r="G6135" s="177"/>
      <c r="H6135" s="177"/>
    </row>
    <row r="6136" spans="1:8" x14ac:dyDescent="0.25">
      <c r="A6136" s="793"/>
      <c r="E6136" s="176"/>
      <c r="F6136" s="176"/>
      <c r="G6136" s="177"/>
      <c r="H6136" s="177"/>
    </row>
    <row r="6137" spans="1:8" x14ac:dyDescent="0.25">
      <c r="A6137" s="793"/>
      <c r="E6137" s="176"/>
      <c r="F6137" s="176"/>
      <c r="G6137" s="177"/>
      <c r="H6137" s="177"/>
    </row>
    <row r="6138" spans="1:8" x14ac:dyDescent="0.25">
      <c r="A6138" s="793"/>
      <c r="E6138" s="176"/>
      <c r="F6138" s="176"/>
      <c r="G6138" s="177"/>
      <c r="H6138" s="177"/>
    </row>
    <row r="6139" spans="1:8" x14ac:dyDescent="0.25">
      <c r="A6139" s="793"/>
      <c r="E6139" s="176"/>
      <c r="F6139" s="176"/>
      <c r="G6139" s="177"/>
      <c r="H6139" s="177"/>
    </row>
    <row r="6140" spans="1:8" x14ac:dyDescent="0.25">
      <c r="A6140" s="793"/>
      <c r="E6140" s="176"/>
      <c r="F6140" s="176"/>
      <c r="G6140" s="177"/>
      <c r="H6140" s="177"/>
    </row>
    <row r="6141" spans="1:8" x14ac:dyDescent="0.25">
      <c r="A6141" s="793"/>
      <c r="E6141" s="176"/>
      <c r="F6141" s="176"/>
      <c r="G6141" s="177"/>
      <c r="H6141" s="177"/>
    </row>
    <row r="6142" spans="1:8" x14ac:dyDescent="0.25">
      <c r="A6142" s="793"/>
      <c r="E6142" s="176"/>
      <c r="F6142" s="176"/>
      <c r="G6142" s="177"/>
      <c r="H6142" s="177"/>
    </row>
    <row r="6143" spans="1:8" x14ac:dyDescent="0.25">
      <c r="A6143" s="793"/>
      <c r="E6143" s="176"/>
      <c r="F6143" s="176"/>
      <c r="G6143" s="177"/>
      <c r="H6143" s="177"/>
    </row>
    <row r="6144" spans="1:8" x14ac:dyDescent="0.25">
      <c r="A6144" s="793"/>
      <c r="E6144" s="176"/>
      <c r="F6144" s="176"/>
      <c r="G6144" s="177"/>
      <c r="H6144" s="177"/>
    </row>
    <row r="6145" spans="1:8" x14ac:dyDescent="0.25">
      <c r="A6145" s="793"/>
      <c r="E6145" s="176"/>
      <c r="F6145" s="176"/>
      <c r="G6145" s="177"/>
      <c r="H6145" s="177"/>
    </row>
    <row r="6146" spans="1:8" x14ac:dyDescent="0.25">
      <c r="A6146" s="793"/>
      <c r="E6146" s="176"/>
      <c r="F6146" s="176"/>
      <c r="G6146" s="177"/>
      <c r="H6146" s="177"/>
    </row>
    <row r="6147" spans="1:8" x14ac:dyDescent="0.25">
      <c r="A6147" s="793"/>
      <c r="E6147" s="176"/>
      <c r="F6147" s="176"/>
      <c r="G6147" s="177"/>
      <c r="H6147" s="177"/>
    </row>
    <row r="6148" spans="1:8" x14ac:dyDescent="0.25">
      <c r="A6148" s="793"/>
      <c r="E6148" s="176"/>
      <c r="F6148" s="176"/>
      <c r="G6148" s="177"/>
      <c r="H6148" s="177"/>
    </row>
    <row r="6149" spans="1:8" x14ac:dyDescent="0.25">
      <c r="A6149" s="793"/>
      <c r="E6149" s="176"/>
      <c r="F6149" s="176"/>
      <c r="G6149" s="177"/>
      <c r="H6149" s="177"/>
    </row>
    <row r="6150" spans="1:8" x14ac:dyDescent="0.25">
      <c r="A6150" s="793"/>
      <c r="E6150" s="176"/>
      <c r="F6150" s="176"/>
      <c r="G6150" s="177"/>
      <c r="H6150" s="177"/>
    </row>
    <row r="6151" spans="1:8" x14ac:dyDescent="0.25">
      <c r="A6151" s="793"/>
      <c r="E6151" s="176"/>
      <c r="F6151" s="176"/>
      <c r="G6151" s="177"/>
      <c r="H6151" s="177"/>
    </row>
    <row r="6152" spans="1:8" x14ac:dyDescent="0.25">
      <c r="A6152" s="793"/>
      <c r="E6152" s="176"/>
      <c r="F6152" s="176"/>
      <c r="G6152" s="177"/>
      <c r="H6152" s="177"/>
    </row>
    <row r="6153" spans="1:8" x14ac:dyDescent="0.25">
      <c r="A6153" s="793"/>
      <c r="E6153" s="176"/>
      <c r="F6153" s="176"/>
      <c r="G6153" s="177"/>
      <c r="H6153" s="177"/>
    </row>
    <row r="6154" spans="1:8" x14ac:dyDescent="0.25">
      <c r="A6154" s="793"/>
      <c r="E6154" s="176"/>
      <c r="F6154" s="176"/>
      <c r="G6154" s="177"/>
      <c r="H6154" s="177"/>
    </row>
    <row r="6155" spans="1:8" x14ac:dyDescent="0.25">
      <c r="A6155" s="793"/>
      <c r="E6155" s="176"/>
      <c r="F6155" s="176"/>
      <c r="G6155" s="177"/>
      <c r="H6155" s="177"/>
    </row>
    <row r="6156" spans="1:8" x14ac:dyDescent="0.25">
      <c r="A6156" s="793"/>
      <c r="E6156" s="176"/>
      <c r="F6156" s="176"/>
      <c r="G6156" s="177"/>
      <c r="H6156" s="177"/>
    </row>
    <row r="6157" spans="1:8" x14ac:dyDescent="0.25">
      <c r="A6157" s="793"/>
      <c r="E6157" s="176"/>
      <c r="F6157" s="176"/>
      <c r="G6157" s="177"/>
      <c r="H6157" s="177"/>
    </row>
    <row r="6158" spans="1:8" x14ac:dyDescent="0.25">
      <c r="A6158" s="793"/>
      <c r="E6158" s="176"/>
      <c r="F6158" s="176"/>
      <c r="G6158" s="177"/>
      <c r="H6158" s="177"/>
    </row>
    <row r="6159" spans="1:8" x14ac:dyDescent="0.25">
      <c r="A6159" s="793"/>
      <c r="E6159" s="176"/>
      <c r="F6159" s="176"/>
      <c r="G6159" s="177"/>
      <c r="H6159" s="177"/>
    </row>
    <row r="6160" spans="1:8" x14ac:dyDescent="0.25">
      <c r="A6160" s="793"/>
      <c r="E6160" s="176"/>
      <c r="F6160" s="176"/>
      <c r="G6160" s="177"/>
      <c r="H6160" s="177"/>
    </row>
    <row r="6161" spans="1:8" x14ac:dyDescent="0.25">
      <c r="A6161" s="793"/>
      <c r="E6161" s="176"/>
      <c r="F6161" s="176"/>
      <c r="G6161" s="177"/>
      <c r="H6161" s="177"/>
    </row>
    <row r="6162" spans="1:8" x14ac:dyDescent="0.25">
      <c r="A6162" s="793"/>
      <c r="E6162" s="176"/>
      <c r="F6162" s="176"/>
      <c r="G6162" s="177"/>
      <c r="H6162" s="177"/>
    </row>
    <row r="6163" spans="1:8" x14ac:dyDescent="0.25">
      <c r="A6163" s="793"/>
      <c r="E6163" s="176"/>
      <c r="F6163" s="176"/>
      <c r="G6163" s="177"/>
      <c r="H6163" s="177"/>
    </row>
    <row r="6164" spans="1:8" x14ac:dyDescent="0.25">
      <c r="A6164" s="793"/>
      <c r="E6164" s="176"/>
      <c r="F6164" s="176"/>
      <c r="G6164" s="177"/>
      <c r="H6164" s="177"/>
    </row>
    <row r="6165" spans="1:8" x14ac:dyDescent="0.25">
      <c r="A6165" s="793"/>
      <c r="E6165" s="176"/>
      <c r="F6165" s="176"/>
      <c r="G6165" s="177"/>
      <c r="H6165" s="177"/>
    </row>
    <row r="6166" spans="1:8" x14ac:dyDescent="0.25">
      <c r="A6166" s="793"/>
      <c r="E6166" s="176"/>
      <c r="F6166" s="176"/>
      <c r="G6166" s="177"/>
      <c r="H6166" s="177"/>
    </row>
    <row r="6167" spans="1:8" x14ac:dyDescent="0.25">
      <c r="A6167" s="793"/>
      <c r="E6167" s="176"/>
      <c r="F6167" s="176"/>
      <c r="G6167" s="177"/>
      <c r="H6167" s="177"/>
    </row>
    <row r="6168" spans="1:8" x14ac:dyDescent="0.25">
      <c r="A6168" s="793"/>
      <c r="E6168" s="176"/>
      <c r="F6168" s="176"/>
      <c r="G6168" s="177"/>
      <c r="H6168" s="177"/>
    </row>
    <row r="6169" spans="1:8" x14ac:dyDescent="0.25">
      <c r="A6169" s="793"/>
      <c r="E6169" s="176"/>
      <c r="F6169" s="176"/>
      <c r="G6169" s="177"/>
      <c r="H6169" s="177"/>
    </row>
    <row r="6170" spans="1:8" x14ac:dyDescent="0.25">
      <c r="A6170" s="793"/>
      <c r="E6170" s="176"/>
      <c r="F6170" s="176"/>
      <c r="G6170" s="177"/>
      <c r="H6170" s="177"/>
    </row>
    <row r="6171" spans="1:8" x14ac:dyDescent="0.25">
      <c r="A6171" s="793"/>
      <c r="E6171" s="176"/>
      <c r="F6171" s="176"/>
      <c r="G6171" s="177"/>
      <c r="H6171" s="177"/>
    </row>
    <row r="6172" spans="1:8" x14ac:dyDescent="0.25">
      <c r="A6172" s="793"/>
      <c r="E6172" s="176"/>
      <c r="F6172" s="176"/>
      <c r="G6172" s="177"/>
      <c r="H6172" s="177"/>
    </row>
    <row r="6173" spans="1:8" x14ac:dyDescent="0.25">
      <c r="A6173" s="793"/>
      <c r="E6173" s="176"/>
      <c r="F6173" s="176"/>
      <c r="G6173" s="177"/>
      <c r="H6173" s="177"/>
    </row>
    <row r="6174" spans="1:8" x14ac:dyDescent="0.25">
      <c r="A6174" s="793"/>
      <c r="E6174" s="176"/>
      <c r="F6174" s="176"/>
      <c r="G6174" s="177"/>
      <c r="H6174" s="177"/>
    </row>
    <row r="6175" spans="1:8" x14ac:dyDescent="0.25">
      <c r="A6175" s="793"/>
      <c r="E6175" s="176"/>
      <c r="F6175" s="176"/>
      <c r="G6175" s="177"/>
      <c r="H6175" s="177"/>
    </row>
    <row r="6176" spans="1:8" x14ac:dyDescent="0.25">
      <c r="A6176" s="793"/>
      <c r="E6176" s="176"/>
      <c r="F6176" s="176"/>
      <c r="G6176" s="177"/>
      <c r="H6176" s="177"/>
    </row>
    <row r="6177" spans="1:8" x14ac:dyDescent="0.25">
      <c r="A6177" s="793"/>
      <c r="E6177" s="176"/>
      <c r="F6177" s="176"/>
      <c r="G6177" s="177"/>
      <c r="H6177" s="177"/>
    </row>
    <row r="6178" spans="1:8" x14ac:dyDescent="0.25">
      <c r="A6178" s="793"/>
      <c r="E6178" s="176"/>
      <c r="F6178" s="176"/>
      <c r="G6178" s="177"/>
      <c r="H6178" s="177"/>
    </row>
    <row r="6179" spans="1:8" x14ac:dyDescent="0.25">
      <c r="A6179" s="793"/>
      <c r="E6179" s="176"/>
      <c r="F6179" s="176"/>
      <c r="G6179" s="177"/>
      <c r="H6179" s="177"/>
    </row>
    <row r="6180" spans="1:8" x14ac:dyDescent="0.25">
      <c r="A6180" s="793"/>
      <c r="E6180" s="176"/>
      <c r="F6180" s="176"/>
      <c r="G6180" s="177"/>
      <c r="H6180" s="177"/>
    </row>
    <row r="6181" spans="1:8" x14ac:dyDescent="0.25">
      <c r="A6181" s="793"/>
      <c r="E6181" s="176"/>
      <c r="F6181" s="176"/>
      <c r="G6181" s="177"/>
      <c r="H6181" s="177"/>
    </row>
    <row r="6182" spans="1:8" x14ac:dyDescent="0.25">
      <c r="A6182" s="793"/>
      <c r="E6182" s="176"/>
      <c r="F6182" s="176"/>
      <c r="G6182" s="177"/>
      <c r="H6182" s="177"/>
    </row>
    <row r="6183" spans="1:8" x14ac:dyDescent="0.25">
      <c r="A6183" s="793"/>
      <c r="E6183" s="176"/>
      <c r="F6183" s="176"/>
      <c r="G6183" s="177"/>
      <c r="H6183" s="177"/>
    </row>
    <row r="6184" spans="1:8" x14ac:dyDescent="0.25">
      <c r="A6184" s="793"/>
      <c r="E6184" s="176"/>
      <c r="F6184" s="176"/>
      <c r="G6184" s="177"/>
      <c r="H6184" s="177"/>
    </row>
    <row r="6185" spans="1:8" x14ac:dyDescent="0.25">
      <c r="A6185" s="793"/>
      <c r="E6185" s="176"/>
      <c r="F6185" s="176"/>
      <c r="G6185" s="177"/>
      <c r="H6185" s="177"/>
    </row>
    <row r="6186" spans="1:8" x14ac:dyDescent="0.25">
      <c r="A6186" s="793"/>
      <c r="E6186" s="176"/>
      <c r="F6186" s="176"/>
      <c r="G6186" s="177"/>
      <c r="H6186" s="177"/>
    </row>
    <row r="6187" spans="1:8" x14ac:dyDescent="0.25">
      <c r="A6187" s="793"/>
      <c r="E6187" s="176"/>
      <c r="F6187" s="176"/>
      <c r="G6187" s="177"/>
      <c r="H6187" s="177"/>
    </row>
    <row r="6188" spans="1:8" x14ac:dyDescent="0.25">
      <c r="A6188" s="793"/>
      <c r="E6188" s="176"/>
      <c r="F6188" s="176"/>
      <c r="G6188" s="177"/>
      <c r="H6188" s="177"/>
    </row>
    <row r="6189" spans="1:8" x14ac:dyDescent="0.25">
      <c r="A6189" s="793"/>
      <c r="E6189" s="176"/>
      <c r="F6189" s="176"/>
      <c r="G6189" s="177"/>
      <c r="H6189" s="177"/>
    </row>
    <row r="6190" spans="1:8" x14ac:dyDescent="0.25">
      <c r="A6190" s="793"/>
      <c r="E6190" s="176"/>
      <c r="F6190" s="176"/>
      <c r="G6190" s="177"/>
      <c r="H6190" s="177"/>
    </row>
    <row r="6191" spans="1:8" x14ac:dyDescent="0.25">
      <c r="A6191" s="793"/>
      <c r="E6191" s="176"/>
      <c r="F6191" s="176"/>
      <c r="G6191" s="177"/>
      <c r="H6191" s="177"/>
    </row>
    <row r="6192" spans="1:8" x14ac:dyDescent="0.25">
      <c r="A6192" s="793"/>
      <c r="E6192" s="176"/>
      <c r="F6192" s="176"/>
      <c r="G6192" s="177"/>
      <c r="H6192" s="177"/>
    </row>
    <row r="6193" spans="1:8" x14ac:dyDescent="0.25">
      <c r="A6193" s="793"/>
      <c r="E6193" s="176"/>
      <c r="F6193" s="176"/>
      <c r="G6193" s="177"/>
      <c r="H6193" s="177"/>
    </row>
    <row r="6194" spans="1:8" x14ac:dyDescent="0.25">
      <c r="A6194" s="793"/>
      <c r="E6194" s="176"/>
      <c r="F6194" s="176"/>
      <c r="G6194" s="177"/>
      <c r="H6194" s="177"/>
    </row>
    <row r="6195" spans="1:8" x14ac:dyDescent="0.25">
      <c r="A6195" s="793"/>
      <c r="E6195" s="176"/>
      <c r="F6195" s="176"/>
      <c r="G6195" s="177"/>
      <c r="H6195" s="177"/>
    </row>
    <row r="6196" spans="1:8" x14ac:dyDescent="0.25">
      <c r="A6196" s="793"/>
      <c r="E6196" s="176"/>
      <c r="F6196" s="176"/>
      <c r="G6196" s="177"/>
      <c r="H6196" s="177"/>
    </row>
    <row r="6197" spans="1:8" x14ac:dyDescent="0.25">
      <c r="A6197" s="793"/>
      <c r="E6197" s="176"/>
      <c r="F6197" s="176"/>
      <c r="G6197" s="177"/>
      <c r="H6197" s="177"/>
    </row>
    <row r="6198" spans="1:8" x14ac:dyDescent="0.25">
      <c r="A6198" s="793"/>
      <c r="E6198" s="176"/>
      <c r="F6198" s="176"/>
      <c r="G6198" s="177"/>
      <c r="H6198" s="177"/>
    </row>
    <row r="6199" spans="1:8" x14ac:dyDescent="0.25">
      <c r="A6199" s="793"/>
      <c r="E6199" s="176"/>
      <c r="F6199" s="176"/>
      <c r="G6199" s="177"/>
      <c r="H6199" s="177"/>
    </row>
    <row r="6200" spans="1:8" x14ac:dyDescent="0.25">
      <c r="A6200" s="793"/>
      <c r="E6200" s="176"/>
      <c r="F6200" s="176"/>
      <c r="G6200" s="177"/>
      <c r="H6200" s="177"/>
    </row>
    <row r="6201" spans="1:8" x14ac:dyDescent="0.25">
      <c r="A6201" s="793"/>
      <c r="E6201" s="176"/>
      <c r="F6201" s="176"/>
      <c r="G6201" s="177"/>
      <c r="H6201" s="177"/>
    </row>
    <row r="6202" spans="1:8" x14ac:dyDescent="0.25">
      <c r="A6202" s="793"/>
      <c r="E6202" s="176"/>
      <c r="F6202" s="176"/>
      <c r="G6202" s="177"/>
      <c r="H6202" s="177"/>
    </row>
    <row r="6203" spans="1:8" x14ac:dyDescent="0.25">
      <c r="A6203" s="793"/>
      <c r="E6203" s="176"/>
      <c r="F6203" s="176"/>
      <c r="G6203" s="177"/>
      <c r="H6203" s="177"/>
    </row>
    <row r="6204" spans="1:8" x14ac:dyDescent="0.25">
      <c r="A6204" s="793"/>
      <c r="E6204" s="176"/>
      <c r="F6204" s="176"/>
      <c r="G6204" s="177"/>
      <c r="H6204" s="177"/>
    </row>
    <row r="6205" spans="1:8" x14ac:dyDescent="0.25">
      <c r="A6205" s="793"/>
      <c r="E6205" s="176"/>
      <c r="F6205" s="176"/>
      <c r="G6205" s="177"/>
      <c r="H6205" s="177"/>
    </row>
    <row r="6206" spans="1:8" x14ac:dyDescent="0.25">
      <c r="A6206" s="793"/>
      <c r="E6206" s="176"/>
      <c r="F6206" s="176"/>
      <c r="G6206" s="177"/>
      <c r="H6206" s="177"/>
    </row>
    <row r="6207" spans="1:8" x14ac:dyDescent="0.25">
      <c r="A6207" s="793"/>
      <c r="E6207" s="176"/>
      <c r="F6207" s="176"/>
      <c r="G6207" s="177"/>
      <c r="H6207" s="177"/>
    </row>
    <row r="6208" spans="1:8" x14ac:dyDescent="0.25">
      <c r="A6208" s="793"/>
      <c r="E6208" s="176"/>
      <c r="F6208" s="176"/>
      <c r="G6208" s="177"/>
      <c r="H6208" s="177"/>
    </row>
    <row r="6209" spans="1:8" x14ac:dyDescent="0.25">
      <c r="A6209" s="793"/>
      <c r="E6209" s="176"/>
      <c r="F6209" s="176"/>
      <c r="G6209" s="177"/>
      <c r="H6209" s="177"/>
    </row>
    <row r="6210" spans="1:8" x14ac:dyDescent="0.25">
      <c r="A6210" s="793"/>
      <c r="E6210" s="176"/>
      <c r="F6210" s="176"/>
      <c r="G6210" s="177"/>
      <c r="H6210" s="177"/>
    </row>
    <row r="6211" spans="1:8" x14ac:dyDescent="0.25">
      <c r="A6211" s="793"/>
      <c r="E6211" s="176"/>
      <c r="F6211" s="176"/>
      <c r="G6211" s="177"/>
      <c r="H6211" s="177"/>
    </row>
    <row r="6212" spans="1:8" x14ac:dyDescent="0.25">
      <c r="A6212" s="793"/>
      <c r="E6212" s="176"/>
      <c r="F6212" s="176"/>
      <c r="G6212" s="177"/>
      <c r="H6212" s="177"/>
    </row>
    <row r="6213" spans="1:8" x14ac:dyDescent="0.25">
      <c r="A6213" s="793"/>
      <c r="E6213" s="176"/>
      <c r="F6213" s="176"/>
      <c r="G6213" s="177"/>
      <c r="H6213" s="177"/>
    </row>
    <row r="6214" spans="1:8" x14ac:dyDescent="0.25">
      <c r="A6214" s="793"/>
      <c r="E6214" s="176"/>
      <c r="F6214" s="176"/>
      <c r="G6214" s="177"/>
      <c r="H6214" s="177"/>
    </row>
    <row r="6215" spans="1:8" x14ac:dyDescent="0.25">
      <c r="A6215" s="793"/>
      <c r="E6215" s="176"/>
      <c r="F6215" s="176"/>
      <c r="G6215" s="177"/>
      <c r="H6215" s="177"/>
    </row>
    <row r="6216" spans="1:8" x14ac:dyDescent="0.25">
      <c r="A6216" s="793"/>
      <c r="E6216" s="176"/>
      <c r="F6216" s="176"/>
      <c r="G6216" s="177"/>
      <c r="H6216" s="177"/>
    </row>
    <row r="6217" spans="1:8" x14ac:dyDescent="0.25">
      <c r="A6217" s="793"/>
      <c r="E6217" s="176"/>
      <c r="F6217" s="176"/>
      <c r="G6217" s="177"/>
      <c r="H6217" s="177"/>
    </row>
    <row r="6218" spans="1:8" x14ac:dyDescent="0.25">
      <c r="A6218" s="793"/>
      <c r="E6218" s="176"/>
      <c r="F6218" s="176"/>
      <c r="G6218" s="177"/>
      <c r="H6218" s="177"/>
    </row>
    <row r="6219" spans="1:8" x14ac:dyDescent="0.25">
      <c r="A6219" s="793"/>
      <c r="E6219" s="176"/>
      <c r="F6219" s="176"/>
      <c r="G6219" s="177"/>
      <c r="H6219" s="177"/>
    </row>
    <row r="6220" spans="1:8" x14ac:dyDescent="0.25">
      <c r="A6220" s="793"/>
      <c r="E6220" s="176"/>
      <c r="F6220" s="176"/>
      <c r="G6220" s="177"/>
      <c r="H6220" s="177"/>
    </row>
    <row r="6221" spans="1:8" x14ac:dyDescent="0.25">
      <c r="A6221" s="793"/>
      <c r="E6221" s="176"/>
      <c r="F6221" s="176"/>
      <c r="G6221" s="177"/>
      <c r="H6221" s="177"/>
    </row>
    <row r="6222" spans="1:8" x14ac:dyDescent="0.25">
      <c r="A6222" s="793"/>
      <c r="E6222" s="176"/>
      <c r="F6222" s="176"/>
      <c r="G6222" s="177"/>
      <c r="H6222" s="177"/>
    </row>
    <row r="6223" spans="1:8" x14ac:dyDescent="0.25">
      <c r="A6223" s="793"/>
      <c r="E6223" s="176"/>
      <c r="F6223" s="176"/>
      <c r="G6223" s="177"/>
      <c r="H6223" s="177"/>
    </row>
    <row r="6224" spans="1:8" x14ac:dyDescent="0.25">
      <c r="A6224" s="793"/>
      <c r="E6224" s="176"/>
      <c r="F6224" s="176"/>
      <c r="G6224" s="177"/>
      <c r="H6224" s="177"/>
    </row>
    <row r="6225" spans="1:8" x14ac:dyDescent="0.25">
      <c r="A6225" s="793"/>
      <c r="E6225" s="176"/>
      <c r="F6225" s="176"/>
      <c r="G6225" s="177"/>
      <c r="H6225" s="177"/>
    </row>
    <row r="6226" spans="1:8" x14ac:dyDescent="0.25">
      <c r="A6226" s="793"/>
      <c r="E6226" s="176"/>
      <c r="F6226" s="176"/>
      <c r="G6226" s="177"/>
      <c r="H6226" s="177"/>
    </row>
    <row r="6227" spans="1:8" x14ac:dyDescent="0.25">
      <c r="A6227" s="793"/>
      <c r="E6227" s="176"/>
      <c r="F6227" s="176"/>
      <c r="G6227" s="177"/>
      <c r="H6227" s="177"/>
    </row>
    <row r="6228" spans="1:8" x14ac:dyDescent="0.25">
      <c r="A6228" s="793"/>
      <c r="E6228" s="176"/>
      <c r="F6228" s="176"/>
      <c r="G6228" s="177"/>
      <c r="H6228" s="177"/>
    </row>
    <row r="6229" spans="1:8" x14ac:dyDescent="0.25">
      <c r="A6229" s="793"/>
      <c r="E6229" s="176"/>
      <c r="F6229" s="176"/>
      <c r="G6229" s="177"/>
      <c r="H6229" s="177"/>
    </row>
    <row r="6230" spans="1:8" x14ac:dyDescent="0.25">
      <c r="A6230" s="793"/>
      <c r="E6230" s="176"/>
      <c r="F6230" s="176"/>
      <c r="G6230" s="177"/>
      <c r="H6230" s="177"/>
    </row>
    <row r="6231" spans="1:8" x14ac:dyDescent="0.25">
      <c r="A6231" s="793"/>
      <c r="E6231" s="176"/>
      <c r="F6231" s="176"/>
      <c r="G6231" s="177"/>
      <c r="H6231" s="177"/>
    </row>
    <row r="6232" spans="1:8" x14ac:dyDescent="0.25">
      <c r="A6232" s="793"/>
      <c r="E6232" s="176"/>
      <c r="F6232" s="176"/>
      <c r="G6232" s="177"/>
      <c r="H6232" s="177"/>
    </row>
    <row r="6233" spans="1:8" x14ac:dyDescent="0.25">
      <c r="A6233" s="793"/>
      <c r="E6233" s="176"/>
      <c r="F6233" s="176"/>
      <c r="G6233" s="177"/>
      <c r="H6233" s="177"/>
    </row>
    <row r="6234" spans="1:8" x14ac:dyDescent="0.25">
      <c r="A6234" s="793"/>
      <c r="E6234" s="176"/>
      <c r="F6234" s="176"/>
      <c r="G6234" s="177"/>
      <c r="H6234" s="177"/>
    </row>
    <row r="6235" spans="1:8" x14ac:dyDescent="0.25">
      <c r="A6235" s="793"/>
      <c r="E6235" s="176"/>
      <c r="F6235" s="176"/>
      <c r="G6235" s="177"/>
      <c r="H6235" s="177"/>
    </row>
    <row r="6236" spans="1:8" x14ac:dyDescent="0.25">
      <c r="A6236" s="793"/>
      <c r="E6236" s="176"/>
      <c r="F6236" s="176"/>
      <c r="G6236" s="177"/>
      <c r="H6236" s="177"/>
    </row>
    <row r="6237" spans="1:8" x14ac:dyDescent="0.25">
      <c r="A6237" s="793"/>
      <c r="E6237" s="176"/>
      <c r="F6237" s="176"/>
      <c r="G6237" s="177"/>
      <c r="H6237" s="177"/>
    </row>
    <row r="6238" spans="1:8" x14ac:dyDescent="0.25">
      <c r="A6238" s="793"/>
      <c r="E6238" s="176"/>
      <c r="F6238" s="176"/>
      <c r="G6238" s="177"/>
      <c r="H6238" s="177"/>
    </row>
    <row r="6239" spans="1:8" x14ac:dyDescent="0.25">
      <c r="A6239" s="793"/>
      <c r="E6239" s="176"/>
      <c r="F6239" s="176"/>
      <c r="G6239" s="177"/>
      <c r="H6239" s="177"/>
    </row>
    <row r="6240" spans="1:8" x14ac:dyDescent="0.25">
      <c r="A6240" s="793"/>
      <c r="E6240" s="176"/>
      <c r="F6240" s="176"/>
      <c r="G6240" s="177"/>
      <c r="H6240" s="177"/>
    </row>
    <row r="6241" spans="1:8" x14ac:dyDescent="0.25">
      <c r="A6241" s="793"/>
      <c r="E6241" s="176"/>
      <c r="F6241" s="176"/>
      <c r="G6241" s="177"/>
      <c r="H6241" s="177"/>
    </row>
    <row r="6242" spans="1:8" x14ac:dyDescent="0.25">
      <c r="A6242" s="793"/>
      <c r="E6242" s="176"/>
      <c r="F6242" s="176"/>
      <c r="G6242" s="177"/>
      <c r="H6242" s="177"/>
    </row>
    <row r="6243" spans="1:8" x14ac:dyDescent="0.25">
      <c r="A6243" s="793"/>
      <c r="E6243" s="176"/>
      <c r="F6243" s="176"/>
      <c r="G6243" s="177"/>
      <c r="H6243" s="177"/>
    </row>
    <row r="6244" spans="1:8" x14ac:dyDescent="0.25">
      <c r="A6244" s="793"/>
      <c r="E6244" s="176"/>
      <c r="F6244" s="176"/>
      <c r="G6244" s="177"/>
      <c r="H6244" s="177"/>
    </row>
    <row r="6245" spans="1:8" x14ac:dyDescent="0.25">
      <c r="A6245" s="793"/>
      <c r="E6245" s="176"/>
      <c r="F6245" s="176"/>
      <c r="G6245" s="177"/>
      <c r="H6245" s="177"/>
    </row>
    <row r="6246" spans="1:8" x14ac:dyDescent="0.25">
      <c r="A6246" s="793"/>
      <c r="E6246" s="176"/>
      <c r="F6246" s="176"/>
      <c r="G6246" s="177"/>
      <c r="H6246" s="177"/>
    </row>
    <row r="6247" spans="1:8" x14ac:dyDescent="0.25">
      <c r="A6247" s="793"/>
      <c r="E6247" s="176"/>
      <c r="F6247" s="176"/>
      <c r="G6247" s="177"/>
      <c r="H6247" s="177"/>
    </row>
    <row r="6248" spans="1:8" x14ac:dyDescent="0.25">
      <c r="A6248" s="793"/>
      <c r="E6248" s="176"/>
      <c r="F6248" s="176"/>
      <c r="G6248" s="177"/>
      <c r="H6248" s="177"/>
    </row>
    <row r="6249" spans="1:8" x14ac:dyDescent="0.25">
      <c r="A6249" s="793"/>
      <c r="E6249" s="176"/>
      <c r="F6249" s="176"/>
      <c r="G6249" s="177"/>
      <c r="H6249" s="177"/>
    </row>
    <row r="6250" spans="1:8" x14ac:dyDescent="0.25">
      <c r="A6250" s="793"/>
      <c r="E6250" s="176"/>
      <c r="F6250" s="176"/>
      <c r="G6250" s="177"/>
      <c r="H6250" s="177"/>
    </row>
    <row r="6251" spans="1:8" x14ac:dyDescent="0.25">
      <c r="A6251" s="793"/>
      <c r="E6251" s="176"/>
      <c r="F6251" s="176"/>
      <c r="G6251" s="177"/>
      <c r="H6251" s="177"/>
    </row>
    <row r="6252" spans="1:8" x14ac:dyDescent="0.25">
      <c r="A6252" s="793"/>
      <c r="E6252" s="176"/>
      <c r="F6252" s="176"/>
      <c r="G6252" s="177"/>
      <c r="H6252" s="177"/>
    </row>
    <row r="6253" spans="1:8" x14ac:dyDescent="0.25">
      <c r="A6253" s="793"/>
      <c r="E6253" s="176"/>
      <c r="F6253" s="176"/>
      <c r="G6253" s="177"/>
      <c r="H6253" s="177"/>
    </row>
    <row r="6254" spans="1:8" x14ac:dyDescent="0.25">
      <c r="A6254" s="793"/>
      <c r="E6254" s="176"/>
      <c r="F6254" s="176"/>
      <c r="G6254" s="177"/>
      <c r="H6254" s="177"/>
    </row>
    <row r="6255" spans="1:8" x14ac:dyDescent="0.25">
      <c r="A6255" s="793"/>
      <c r="E6255" s="176"/>
      <c r="F6255" s="176"/>
      <c r="G6255" s="177"/>
      <c r="H6255" s="177"/>
    </row>
    <row r="6256" spans="1:8" x14ac:dyDescent="0.25">
      <c r="A6256" s="793"/>
      <c r="E6256" s="176"/>
      <c r="F6256" s="176"/>
      <c r="G6256" s="177"/>
      <c r="H6256" s="177"/>
    </row>
    <row r="6257" spans="1:8" x14ac:dyDescent="0.25">
      <c r="A6257" s="793"/>
      <c r="E6257" s="176"/>
      <c r="F6257" s="176"/>
      <c r="G6257" s="177"/>
      <c r="H6257" s="177"/>
    </row>
    <row r="6258" spans="1:8" x14ac:dyDescent="0.25">
      <c r="A6258" s="793"/>
      <c r="E6258" s="176"/>
      <c r="F6258" s="176"/>
      <c r="G6258" s="177"/>
      <c r="H6258" s="177"/>
    </row>
    <row r="6259" spans="1:8" x14ac:dyDescent="0.25">
      <c r="A6259" s="793"/>
      <c r="E6259" s="176"/>
      <c r="F6259" s="176"/>
      <c r="G6259" s="177"/>
      <c r="H6259" s="177"/>
    </row>
    <row r="6260" spans="1:8" x14ac:dyDescent="0.25">
      <c r="A6260" s="793"/>
      <c r="E6260" s="176"/>
      <c r="F6260" s="176"/>
      <c r="G6260" s="177"/>
      <c r="H6260" s="177"/>
    </row>
    <row r="6261" spans="1:8" x14ac:dyDescent="0.25">
      <c r="A6261" s="793"/>
      <c r="E6261" s="176"/>
      <c r="F6261" s="176"/>
      <c r="G6261" s="177"/>
      <c r="H6261" s="177"/>
    </row>
    <row r="6262" spans="1:8" x14ac:dyDescent="0.25">
      <c r="A6262" s="793"/>
      <c r="E6262" s="176"/>
      <c r="F6262" s="176"/>
      <c r="G6262" s="177"/>
      <c r="H6262" s="177"/>
    </row>
    <row r="6263" spans="1:8" x14ac:dyDescent="0.25">
      <c r="A6263" s="793"/>
      <c r="E6263" s="176"/>
      <c r="F6263" s="176"/>
      <c r="G6263" s="177"/>
      <c r="H6263" s="177"/>
    </row>
    <row r="6264" spans="1:8" x14ac:dyDescent="0.25">
      <c r="A6264" s="793"/>
      <c r="E6264" s="176"/>
      <c r="F6264" s="176"/>
      <c r="G6264" s="177"/>
      <c r="H6264" s="177"/>
    </row>
    <row r="6265" spans="1:8" x14ac:dyDescent="0.25">
      <c r="A6265" s="793"/>
      <c r="E6265" s="176"/>
      <c r="F6265" s="176"/>
      <c r="G6265" s="177"/>
      <c r="H6265" s="177"/>
    </row>
    <row r="6266" spans="1:8" x14ac:dyDescent="0.25">
      <c r="A6266" s="793"/>
      <c r="E6266" s="176"/>
      <c r="F6266" s="176"/>
      <c r="G6266" s="177"/>
      <c r="H6266" s="177"/>
    </row>
    <row r="6267" spans="1:8" x14ac:dyDescent="0.25">
      <c r="A6267" s="793"/>
      <c r="E6267" s="176"/>
      <c r="F6267" s="176"/>
      <c r="G6267" s="177"/>
      <c r="H6267" s="177"/>
    </row>
    <row r="6268" spans="1:8" x14ac:dyDescent="0.25">
      <c r="A6268" s="793"/>
      <c r="E6268" s="176"/>
      <c r="F6268" s="176"/>
      <c r="G6268" s="177"/>
      <c r="H6268" s="177"/>
    </row>
    <row r="6269" spans="1:8" x14ac:dyDescent="0.25">
      <c r="A6269" s="793"/>
      <c r="E6269" s="176"/>
      <c r="F6269" s="176"/>
      <c r="G6269" s="177"/>
      <c r="H6269" s="177"/>
    </row>
    <row r="6270" spans="1:8" x14ac:dyDescent="0.25">
      <c r="A6270" s="793"/>
      <c r="E6270" s="176"/>
      <c r="F6270" s="176"/>
      <c r="G6270" s="177"/>
      <c r="H6270" s="177"/>
    </row>
    <row r="6271" spans="1:8" x14ac:dyDescent="0.25">
      <c r="A6271" s="793"/>
      <c r="E6271" s="176"/>
      <c r="F6271" s="176"/>
      <c r="G6271" s="177"/>
      <c r="H6271" s="177"/>
    </row>
    <row r="6272" spans="1:8" x14ac:dyDescent="0.25">
      <c r="A6272" s="793"/>
      <c r="E6272" s="176"/>
      <c r="F6272" s="176"/>
      <c r="G6272" s="177"/>
      <c r="H6272" s="177"/>
    </row>
    <row r="6273" spans="1:8" x14ac:dyDescent="0.25">
      <c r="A6273" s="793"/>
      <c r="E6273" s="176"/>
      <c r="F6273" s="176"/>
      <c r="G6273" s="177"/>
      <c r="H6273" s="177"/>
    </row>
    <row r="6274" spans="1:8" x14ac:dyDescent="0.25">
      <c r="A6274" s="793"/>
      <c r="E6274" s="176"/>
      <c r="F6274" s="176"/>
      <c r="G6274" s="177"/>
      <c r="H6274" s="177"/>
    </row>
    <row r="6275" spans="1:8" x14ac:dyDescent="0.25">
      <c r="A6275" s="793"/>
      <c r="E6275" s="176"/>
      <c r="F6275" s="176"/>
      <c r="G6275" s="177"/>
      <c r="H6275" s="177"/>
    </row>
    <row r="6276" spans="1:8" x14ac:dyDescent="0.25">
      <c r="A6276" s="793"/>
      <c r="E6276" s="176"/>
      <c r="F6276" s="176"/>
      <c r="G6276" s="177"/>
      <c r="H6276" s="177"/>
    </row>
    <row r="6277" spans="1:8" x14ac:dyDescent="0.25">
      <c r="A6277" s="793"/>
      <c r="E6277" s="176"/>
      <c r="F6277" s="176"/>
      <c r="G6277" s="177"/>
      <c r="H6277" s="177"/>
    </row>
    <row r="6278" spans="1:8" x14ac:dyDescent="0.25">
      <c r="A6278" s="793"/>
      <c r="E6278" s="176"/>
      <c r="F6278" s="176"/>
      <c r="G6278" s="177"/>
      <c r="H6278" s="177"/>
    </row>
    <row r="6279" spans="1:8" x14ac:dyDescent="0.25">
      <c r="A6279" s="793"/>
      <c r="E6279" s="176"/>
      <c r="F6279" s="176"/>
      <c r="G6279" s="177"/>
      <c r="H6279" s="177"/>
    </row>
    <row r="6280" spans="1:8" x14ac:dyDescent="0.25">
      <c r="A6280" s="793"/>
      <c r="E6280" s="176"/>
      <c r="F6280" s="176"/>
      <c r="G6280" s="177"/>
      <c r="H6280" s="177"/>
    </row>
    <row r="6281" spans="1:8" x14ac:dyDescent="0.25">
      <c r="A6281" s="793"/>
      <c r="E6281" s="176"/>
      <c r="F6281" s="176"/>
      <c r="G6281" s="177"/>
      <c r="H6281" s="177"/>
    </row>
    <row r="6282" spans="1:8" x14ac:dyDescent="0.25">
      <c r="A6282" s="793"/>
      <c r="E6282" s="176"/>
      <c r="F6282" s="176"/>
      <c r="G6282" s="177"/>
      <c r="H6282" s="177"/>
    </row>
    <row r="6283" spans="1:8" x14ac:dyDescent="0.25">
      <c r="A6283" s="793"/>
      <c r="E6283" s="176"/>
      <c r="F6283" s="176"/>
      <c r="G6283" s="177"/>
      <c r="H6283" s="177"/>
    </row>
    <row r="6284" spans="1:8" x14ac:dyDescent="0.25">
      <c r="A6284" s="793"/>
      <c r="E6284" s="176"/>
      <c r="F6284" s="176"/>
      <c r="G6284" s="177"/>
      <c r="H6284" s="177"/>
    </row>
    <row r="6285" spans="1:8" x14ac:dyDescent="0.25">
      <c r="A6285" s="793"/>
      <c r="E6285" s="176"/>
      <c r="F6285" s="176"/>
      <c r="G6285" s="177"/>
      <c r="H6285" s="177"/>
    </row>
    <row r="6286" spans="1:8" x14ac:dyDescent="0.25">
      <c r="A6286" s="793"/>
      <c r="E6286" s="176"/>
      <c r="F6286" s="176"/>
      <c r="G6286" s="177"/>
      <c r="H6286" s="177"/>
    </row>
    <row r="6287" spans="1:8" x14ac:dyDescent="0.25">
      <c r="A6287" s="793"/>
      <c r="E6287" s="176"/>
      <c r="F6287" s="176"/>
      <c r="G6287" s="177"/>
      <c r="H6287" s="177"/>
    </row>
    <row r="6288" spans="1:8" x14ac:dyDescent="0.25">
      <c r="A6288" s="793"/>
      <c r="E6288" s="176"/>
      <c r="F6288" s="176"/>
      <c r="G6288" s="177"/>
      <c r="H6288" s="177"/>
    </row>
    <row r="6289" spans="1:8" x14ac:dyDescent="0.25">
      <c r="A6289" s="793"/>
      <c r="E6289" s="176"/>
      <c r="F6289" s="176"/>
      <c r="G6289" s="177"/>
      <c r="H6289" s="177"/>
    </row>
    <row r="6290" spans="1:8" x14ac:dyDescent="0.25">
      <c r="A6290" s="793"/>
      <c r="E6290" s="176"/>
      <c r="F6290" s="176"/>
      <c r="G6290" s="177"/>
      <c r="H6290" s="177"/>
    </row>
    <row r="6291" spans="1:8" x14ac:dyDescent="0.25">
      <c r="A6291" s="793"/>
      <c r="E6291" s="176"/>
      <c r="F6291" s="176"/>
      <c r="G6291" s="177"/>
      <c r="H6291" s="177"/>
    </row>
    <row r="6292" spans="1:8" x14ac:dyDescent="0.25">
      <c r="A6292" s="793"/>
      <c r="E6292" s="176"/>
      <c r="F6292" s="176"/>
      <c r="G6292" s="177"/>
      <c r="H6292" s="177"/>
    </row>
    <row r="6293" spans="1:8" x14ac:dyDescent="0.25">
      <c r="A6293" s="793"/>
      <c r="E6293" s="176"/>
      <c r="F6293" s="176"/>
      <c r="G6293" s="177"/>
      <c r="H6293" s="177"/>
    </row>
    <row r="6294" spans="1:8" x14ac:dyDescent="0.25">
      <c r="A6294" s="793"/>
      <c r="E6294" s="176"/>
      <c r="F6294" s="176"/>
      <c r="G6294" s="177"/>
      <c r="H6294" s="177"/>
    </row>
    <row r="6295" spans="1:8" x14ac:dyDescent="0.25">
      <c r="A6295" s="793"/>
      <c r="E6295" s="176"/>
      <c r="F6295" s="176"/>
      <c r="G6295" s="177"/>
      <c r="H6295" s="177"/>
    </row>
    <row r="6296" spans="1:8" x14ac:dyDescent="0.25">
      <c r="A6296" s="793"/>
      <c r="E6296" s="176"/>
      <c r="F6296" s="176"/>
      <c r="G6296" s="177"/>
      <c r="H6296" s="177"/>
    </row>
    <row r="6297" spans="1:8" x14ac:dyDescent="0.25">
      <c r="A6297" s="793"/>
      <c r="E6297" s="176"/>
      <c r="F6297" s="176"/>
      <c r="G6297" s="177"/>
      <c r="H6297" s="177"/>
    </row>
    <row r="6298" spans="1:8" x14ac:dyDescent="0.25">
      <c r="A6298" s="793"/>
      <c r="E6298" s="176"/>
      <c r="F6298" s="176"/>
      <c r="G6298" s="177"/>
      <c r="H6298" s="177"/>
    </row>
    <row r="6299" spans="1:8" x14ac:dyDescent="0.25">
      <c r="A6299" s="793"/>
      <c r="E6299" s="176"/>
      <c r="F6299" s="176"/>
      <c r="G6299" s="177"/>
      <c r="H6299" s="177"/>
    </row>
    <row r="6300" spans="1:8" x14ac:dyDescent="0.25">
      <c r="A6300" s="793"/>
      <c r="E6300" s="176"/>
      <c r="F6300" s="176"/>
      <c r="G6300" s="177"/>
      <c r="H6300" s="177"/>
    </row>
    <row r="6301" spans="1:8" x14ac:dyDescent="0.25">
      <c r="A6301" s="793"/>
      <c r="E6301" s="176"/>
      <c r="F6301" s="176"/>
      <c r="G6301" s="177"/>
      <c r="H6301" s="177"/>
    </row>
    <row r="6302" spans="1:8" x14ac:dyDescent="0.25">
      <c r="A6302" s="793"/>
      <c r="E6302" s="176"/>
      <c r="F6302" s="176"/>
      <c r="G6302" s="177"/>
      <c r="H6302" s="177"/>
    </row>
    <row r="6303" spans="1:8" x14ac:dyDescent="0.25">
      <c r="A6303" s="793"/>
      <c r="E6303" s="176"/>
      <c r="F6303" s="176"/>
      <c r="G6303" s="177"/>
      <c r="H6303" s="177"/>
    </row>
    <row r="6304" spans="1:8" x14ac:dyDescent="0.25">
      <c r="A6304" s="793"/>
      <c r="E6304" s="176"/>
      <c r="F6304" s="176"/>
      <c r="G6304" s="177"/>
      <c r="H6304" s="177"/>
    </row>
    <row r="6305" spans="1:8" x14ac:dyDescent="0.25">
      <c r="A6305" s="793"/>
      <c r="E6305" s="176"/>
      <c r="F6305" s="176"/>
      <c r="G6305" s="177"/>
      <c r="H6305" s="177"/>
    </row>
    <row r="6306" spans="1:8" x14ac:dyDescent="0.25">
      <c r="A6306" s="793"/>
      <c r="E6306" s="176"/>
      <c r="F6306" s="176"/>
      <c r="G6306" s="177"/>
      <c r="H6306" s="177"/>
    </row>
    <row r="6307" spans="1:8" x14ac:dyDescent="0.25">
      <c r="A6307" s="793"/>
      <c r="E6307" s="176"/>
      <c r="F6307" s="176"/>
      <c r="G6307" s="177"/>
      <c r="H6307" s="177"/>
    </row>
    <row r="6308" spans="1:8" x14ac:dyDescent="0.25">
      <c r="A6308" s="793"/>
      <c r="E6308" s="176"/>
      <c r="F6308" s="176"/>
      <c r="G6308" s="177"/>
      <c r="H6308" s="177"/>
    </row>
    <row r="6309" spans="1:8" x14ac:dyDescent="0.25">
      <c r="A6309" s="793"/>
      <c r="E6309" s="176"/>
      <c r="F6309" s="176"/>
      <c r="G6309" s="177"/>
      <c r="H6309" s="177"/>
    </row>
    <row r="6310" spans="1:8" x14ac:dyDescent="0.25">
      <c r="A6310" s="793"/>
      <c r="E6310" s="176"/>
      <c r="F6310" s="176"/>
      <c r="G6310" s="177"/>
      <c r="H6310" s="177"/>
    </row>
    <row r="6311" spans="1:8" x14ac:dyDescent="0.25">
      <c r="A6311" s="793"/>
      <c r="E6311" s="176"/>
      <c r="F6311" s="176"/>
      <c r="G6311" s="177"/>
      <c r="H6311" s="177"/>
    </row>
    <row r="6312" spans="1:8" x14ac:dyDescent="0.25">
      <c r="A6312" s="793"/>
      <c r="E6312" s="176"/>
      <c r="F6312" s="176"/>
      <c r="G6312" s="177"/>
      <c r="H6312" s="177"/>
    </row>
    <row r="6313" spans="1:8" x14ac:dyDescent="0.25">
      <c r="A6313" s="793"/>
      <c r="E6313" s="176"/>
      <c r="F6313" s="176"/>
      <c r="G6313" s="177"/>
      <c r="H6313" s="177"/>
    </row>
    <row r="6314" spans="1:8" x14ac:dyDescent="0.25">
      <c r="A6314" s="793"/>
      <c r="E6314" s="176"/>
      <c r="F6314" s="176"/>
      <c r="G6314" s="177"/>
      <c r="H6314" s="177"/>
    </row>
    <row r="6315" spans="1:8" x14ac:dyDescent="0.25">
      <c r="A6315" s="793"/>
      <c r="E6315" s="176"/>
      <c r="F6315" s="176"/>
      <c r="G6315" s="177"/>
      <c r="H6315" s="177"/>
    </row>
    <row r="6316" spans="1:8" x14ac:dyDescent="0.25">
      <c r="A6316" s="793"/>
      <c r="E6316" s="176"/>
      <c r="F6316" s="176"/>
      <c r="G6316" s="177"/>
      <c r="H6316" s="177"/>
    </row>
    <row r="6317" spans="1:8" x14ac:dyDescent="0.25">
      <c r="A6317" s="793"/>
      <c r="E6317" s="176"/>
      <c r="F6317" s="176"/>
      <c r="G6317" s="177"/>
      <c r="H6317" s="177"/>
    </row>
    <row r="6318" spans="1:8" x14ac:dyDescent="0.25">
      <c r="A6318" s="793"/>
      <c r="E6318" s="176"/>
      <c r="F6318" s="176"/>
      <c r="G6318" s="177"/>
      <c r="H6318" s="177"/>
    </row>
    <row r="6319" spans="1:8" x14ac:dyDescent="0.25">
      <c r="A6319" s="793"/>
      <c r="E6319" s="176"/>
      <c r="F6319" s="176"/>
      <c r="G6319" s="177"/>
      <c r="H6319" s="177"/>
    </row>
    <row r="6320" spans="1:8" x14ac:dyDescent="0.25">
      <c r="A6320" s="793"/>
      <c r="E6320" s="176"/>
      <c r="F6320" s="176"/>
      <c r="G6320" s="177"/>
      <c r="H6320" s="177"/>
    </row>
    <row r="6321" spans="1:8" x14ac:dyDescent="0.25">
      <c r="A6321" s="793"/>
      <c r="E6321" s="176"/>
      <c r="F6321" s="176"/>
      <c r="G6321" s="177"/>
      <c r="H6321" s="177"/>
    </row>
    <row r="6322" spans="1:8" x14ac:dyDescent="0.25">
      <c r="A6322" s="793"/>
      <c r="E6322" s="176"/>
      <c r="F6322" s="176"/>
      <c r="G6322" s="177"/>
      <c r="H6322" s="177"/>
    </row>
    <row r="6323" spans="1:8" x14ac:dyDescent="0.25">
      <c r="A6323" s="793"/>
      <c r="E6323" s="176"/>
      <c r="F6323" s="176"/>
      <c r="G6323" s="177"/>
      <c r="H6323" s="177"/>
    </row>
    <row r="6324" spans="1:8" x14ac:dyDescent="0.25">
      <c r="A6324" s="793"/>
      <c r="E6324" s="176"/>
      <c r="F6324" s="176"/>
      <c r="G6324" s="177"/>
      <c r="H6324" s="177"/>
    </row>
    <row r="6325" spans="1:8" x14ac:dyDescent="0.25">
      <c r="A6325" s="793"/>
      <c r="E6325" s="176"/>
      <c r="F6325" s="176"/>
      <c r="G6325" s="177"/>
      <c r="H6325" s="177"/>
    </row>
    <row r="6326" spans="1:8" x14ac:dyDescent="0.25">
      <c r="A6326" s="793"/>
      <c r="E6326" s="176"/>
      <c r="F6326" s="176"/>
      <c r="G6326" s="177"/>
      <c r="H6326" s="177"/>
    </row>
    <row r="6327" spans="1:8" x14ac:dyDescent="0.25">
      <c r="A6327" s="793"/>
      <c r="E6327" s="176"/>
      <c r="F6327" s="176"/>
      <c r="G6327" s="177"/>
      <c r="H6327" s="177"/>
    </row>
    <row r="6328" spans="1:8" x14ac:dyDescent="0.25">
      <c r="A6328" s="793"/>
      <c r="E6328" s="176"/>
      <c r="F6328" s="176"/>
      <c r="G6328" s="177"/>
      <c r="H6328" s="177"/>
    </row>
    <row r="6329" spans="1:8" x14ac:dyDescent="0.25">
      <c r="A6329" s="793"/>
      <c r="E6329" s="176"/>
      <c r="F6329" s="176"/>
      <c r="G6329" s="177"/>
      <c r="H6329" s="177"/>
    </row>
    <row r="6330" spans="1:8" x14ac:dyDescent="0.25">
      <c r="A6330" s="793"/>
      <c r="E6330" s="176"/>
      <c r="F6330" s="176"/>
      <c r="G6330" s="177"/>
      <c r="H6330" s="177"/>
    </row>
    <row r="6331" spans="1:8" x14ac:dyDescent="0.25">
      <c r="A6331" s="793"/>
      <c r="E6331" s="176"/>
      <c r="F6331" s="176"/>
      <c r="G6331" s="177"/>
      <c r="H6331" s="177"/>
    </row>
    <row r="6332" spans="1:8" x14ac:dyDescent="0.25">
      <c r="A6332" s="793"/>
      <c r="E6332" s="176"/>
      <c r="F6332" s="176"/>
      <c r="G6332" s="177"/>
      <c r="H6332" s="177"/>
    </row>
    <row r="6333" spans="1:8" x14ac:dyDescent="0.25">
      <c r="A6333" s="793"/>
      <c r="E6333" s="176"/>
      <c r="F6333" s="176"/>
      <c r="G6333" s="177"/>
      <c r="H6333" s="177"/>
    </row>
    <row r="6334" spans="1:8" x14ac:dyDescent="0.25">
      <c r="A6334" s="793"/>
      <c r="E6334" s="176"/>
      <c r="F6334" s="176"/>
      <c r="G6334" s="177"/>
      <c r="H6334" s="177"/>
    </row>
    <row r="6335" spans="1:8" x14ac:dyDescent="0.25">
      <c r="A6335" s="793"/>
      <c r="E6335" s="176"/>
      <c r="F6335" s="176"/>
      <c r="G6335" s="177"/>
      <c r="H6335" s="177"/>
    </row>
    <row r="6336" spans="1:8" x14ac:dyDescent="0.25">
      <c r="A6336" s="793"/>
      <c r="E6336" s="176"/>
      <c r="F6336" s="176"/>
      <c r="G6336" s="177"/>
      <c r="H6336" s="177"/>
    </row>
    <row r="6337" spans="1:8" x14ac:dyDescent="0.25">
      <c r="A6337" s="793"/>
      <c r="E6337" s="176"/>
      <c r="F6337" s="176"/>
      <c r="G6337" s="177"/>
      <c r="H6337" s="177"/>
    </row>
    <row r="6338" spans="1:8" x14ac:dyDescent="0.25">
      <c r="A6338" s="793"/>
      <c r="E6338" s="176"/>
      <c r="F6338" s="176"/>
      <c r="G6338" s="177"/>
      <c r="H6338" s="177"/>
    </row>
    <row r="6339" spans="1:8" x14ac:dyDescent="0.25">
      <c r="A6339" s="793"/>
      <c r="E6339" s="176"/>
      <c r="F6339" s="176"/>
      <c r="G6339" s="177"/>
      <c r="H6339" s="177"/>
    </row>
    <row r="6340" spans="1:8" x14ac:dyDescent="0.25">
      <c r="A6340" s="793"/>
      <c r="E6340" s="176"/>
      <c r="F6340" s="176"/>
      <c r="G6340" s="177"/>
      <c r="H6340" s="177"/>
    </row>
    <row r="6341" spans="1:8" x14ac:dyDescent="0.25">
      <c r="A6341" s="793"/>
      <c r="E6341" s="176"/>
      <c r="F6341" s="176"/>
      <c r="G6341" s="177"/>
      <c r="H6341" s="177"/>
    </row>
    <row r="6342" spans="1:8" x14ac:dyDescent="0.25">
      <c r="A6342" s="793"/>
      <c r="E6342" s="176"/>
      <c r="F6342" s="176"/>
      <c r="G6342" s="177"/>
      <c r="H6342" s="177"/>
    </row>
    <row r="6343" spans="1:8" x14ac:dyDescent="0.25">
      <c r="A6343" s="793"/>
      <c r="E6343" s="176"/>
      <c r="F6343" s="176"/>
      <c r="G6343" s="177"/>
      <c r="H6343" s="177"/>
    </row>
    <row r="6344" spans="1:8" x14ac:dyDescent="0.25">
      <c r="A6344" s="793"/>
      <c r="E6344" s="176"/>
      <c r="F6344" s="176"/>
      <c r="G6344" s="177"/>
      <c r="H6344" s="177"/>
    </row>
    <row r="6345" spans="1:8" x14ac:dyDescent="0.25">
      <c r="A6345" s="793"/>
      <c r="E6345" s="176"/>
      <c r="F6345" s="176"/>
      <c r="G6345" s="177"/>
      <c r="H6345" s="177"/>
    </row>
    <row r="6346" spans="1:8" x14ac:dyDescent="0.25">
      <c r="A6346" s="793"/>
      <c r="E6346" s="176"/>
      <c r="F6346" s="176"/>
      <c r="G6346" s="177"/>
      <c r="H6346" s="177"/>
    </row>
    <row r="6347" spans="1:8" x14ac:dyDescent="0.25">
      <c r="A6347" s="793"/>
      <c r="E6347" s="176"/>
      <c r="F6347" s="176"/>
      <c r="G6347" s="177"/>
      <c r="H6347" s="177"/>
    </row>
    <row r="6348" spans="1:8" x14ac:dyDescent="0.25">
      <c r="A6348" s="793"/>
      <c r="E6348" s="176"/>
      <c r="F6348" s="176"/>
      <c r="G6348" s="177"/>
      <c r="H6348" s="177"/>
    </row>
    <row r="6349" spans="1:8" x14ac:dyDescent="0.25">
      <c r="A6349" s="793"/>
      <c r="E6349" s="176"/>
      <c r="F6349" s="176"/>
      <c r="G6349" s="177"/>
      <c r="H6349" s="177"/>
    </row>
    <row r="6350" spans="1:8" x14ac:dyDescent="0.25">
      <c r="A6350" s="793"/>
      <c r="E6350" s="176"/>
      <c r="F6350" s="176"/>
      <c r="G6350" s="177"/>
      <c r="H6350" s="177"/>
    </row>
    <row r="6351" spans="1:8" x14ac:dyDescent="0.25">
      <c r="A6351" s="793"/>
      <c r="E6351" s="176"/>
      <c r="F6351" s="176"/>
      <c r="G6351" s="177"/>
      <c r="H6351" s="177"/>
    </row>
    <row r="6352" spans="1:8" x14ac:dyDescent="0.25">
      <c r="A6352" s="793"/>
      <c r="E6352" s="176"/>
      <c r="F6352" s="176"/>
      <c r="G6352" s="177"/>
      <c r="H6352" s="177"/>
    </row>
    <row r="6353" spans="1:8" x14ac:dyDescent="0.25">
      <c r="A6353" s="793"/>
      <c r="E6353" s="176"/>
      <c r="F6353" s="176"/>
      <c r="G6353" s="177"/>
      <c r="H6353" s="177"/>
    </row>
    <row r="6354" spans="1:8" x14ac:dyDescent="0.25">
      <c r="A6354" s="793"/>
      <c r="E6354" s="176"/>
      <c r="F6354" s="176"/>
      <c r="G6354" s="177"/>
      <c r="H6354" s="177"/>
    </row>
    <row r="6355" spans="1:8" x14ac:dyDescent="0.25">
      <c r="A6355" s="793"/>
      <c r="E6355" s="176"/>
      <c r="F6355" s="176"/>
      <c r="G6355" s="177"/>
      <c r="H6355" s="177"/>
    </row>
    <row r="6356" spans="1:8" x14ac:dyDescent="0.25">
      <c r="A6356" s="793"/>
      <c r="E6356" s="176"/>
      <c r="F6356" s="176"/>
      <c r="G6356" s="177"/>
      <c r="H6356" s="177"/>
    </row>
    <row r="6357" spans="1:8" x14ac:dyDescent="0.25">
      <c r="A6357" s="793"/>
      <c r="E6357" s="176"/>
      <c r="F6357" s="176"/>
      <c r="G6357" s="177"/>
      <c r="H6357" s="177"/>
    </row>
    <row r="6358" spans="1:8" x14ac:dyDescent="0.25">
      <c r="A6358" s="793"/>
      <c r="E6358" s="176"/>
      <c r="F6358" s="176"/>
      <c r="G6358" s="177"/>
      <c r="H6358" s="177"/>
    </row>
    <row r="6359" spans="1:8" x14ac:dyDescent="0.25">
      <c r="A6359" s="793"/>
      <c r="E6359" s="176"/>
      <c r="F6359" s="176"/>
      <c r="G6359" s="177"/>
      <c r="H6359" s="177"/>
    </row>
    <row r="6360" spans="1:8" x14ac:dyDescent="0.25">
      <c r="A6360" s="793"/>
      <c r="E6360" s="176"/>
      <c r="F6360" s="176"/>
      <c r="G6360" s="177"/>
      <c r="H6360" s="177"/>
    </row>
    <row r="6361" spans="1:8" x14ac:dyDescent="0.25">
      <c r="A6361" s="793"/>
      <c r="E6361" s="176"/>
      <c r="F6361" s="176"/>
      <c r="G6361" s="177"/>
      <c r="H6361" s="177"/>
    </row>
    <row r="6362" spans="1:8" x14ac:dyDescent="0.25">
      <c r="A6362" s="793"/>
      <c r="E6362" s="176"/>
      <c r="F6362" s="176"/>
      <c r="G6362" s="177"/>
      <c r="H6362" s="177"/>
    </row>
    <row r="6363" spans="1:8" x14ac:dyDescent="0.25">
      <c r="A6363" s="793"/>
      <c r="E6363" s="176"/>
      <c r="F6363" s="176"/>
      <c r="G6363" s="177"/>
      <c r="H6363" s="177"/>
    </row>
    <row r="6364" spans="1:8" x14ac:dyDescent="0.25">
      <c r="A6364" s="793"/>
      <c r="E6364" s="176"/>
      <c r="F6364" s="176"/>
      <c r="G6364" s="177"/>
      <c r="H6364" s="177"/>
    </row>
    <row r="6365" spans="1:8" x14ac:dyDescent="0.25">
      <c r="A6365" s="793"/>
      <c r="E6365" s="176"/>
      <c r="F6365" s="176"/>
      <c r="G6365" s="177"/>
      <c r="H6365" s="177"/>
    </row>
    <row r="6366" spans="1:8" x14ac:dyDescent="0.25">
      <c r="A6366" s="793"/>
      <c r="E6366" s="176"/>
      <c r="F6366" s="176"/>
      <c r="G6366" s="177"/>
      <c r="H6366" s="177"/>
    </row>
    <row r="6367" spans="1:8" x14ac:dyDescent="0.25">
      <c r="A6367" s="793"/>
      <c r="E6367" s="176"/>
      <c r="F6367" s="176"/>
      <c r="G6367" s="177"/>
      <c r="H6367" s="177"/>
    </row>
    <row r="6368" spans="1:8" x14ac:dyDescent="0.25">
      <c r="A6368" s="793"/>
      <c r="E6368" s="176"/>
      <c r="F6368" s="176"/>
      <c r="G6368" s="177"/>
      <c r="H6368" s="177"/>
    </row>
    <row r="6369" spans="1:8" x14ac:dyDescent="0.25">
      <c r="A6369" s="793"/>
      <c r="E6369" s="176"/>
      <c r="F6369" s="176"/>
      <c r="G6369" s="177"/>
      <c r="H6369" s="177"/>
    </row>
    <row r="6370" spans="1:8" x14ac:dyDescent="0.25">
      <c r="A6370" s="793"/>
      <c r="E6370" s="176"/>
      <c r="F6370" s="176"/>
      <c r="G6370" s="177"/>
      <c r="H6370" s="177"/>
    </row>
    <row r="6371" spans="1:8" x14ac:dyDescent="0.25">
      <c r="A6371" s="793"/>
      <c r="E6371" s="176"/>
      <c r="F6371" s="176"/>
      <c r="G6371" s="177"/>
      <c r="H6371" s="177"/>
    </row>
    <row r="6372" spans="1:8" x14ac:dyDescent="0.25">
      <c r="A6372" s="793"/>
      <c r="E6372" s="176"/>
      <c r="F6372" s="176"/>
      <c r="G6372" s="177"/>
      <c r="H6372" s="177"/>
    </row>
    <row r="6373" spans="1:8" x14ac:dyDescent="0.25">
      <c r="A6373" s="793"/>
      <c r="E6373" s="176"/>
      <c r="F6373" s="176"/>
      <c r="G6373" s="177"/>
      <c r="H6373" s="177"/>
    </row>
    <row r="6374" spans="1:8" x14ac:dyDescent="0.25">
      <c r="A6374" s="793"/>
      <c r="E6374" s="176"/>
      <c r="F6374" s="176"/>
      <c r="G6374" s="177"/>
      <c r="H6374" s="177"/>
    </row>
    <row r="6375" spans="1:8" x14ac:dyDescent="0.25">
      <c r="A6375" s="793"/>
      <c r="E6375" s="176"/>
      <c r="F6375" s="176"/>
      <c r="G6375" s="177"/>
      <c r="H6375" s="177"/>
    </row>
    <row r="6376" spans="1:8" x14ac:dyDescent="0.25">
      <c r="A6376" s="793"/>
      <c r="E6376" s="176"/>
      <c r="F6376" s="176"/>
      <c r="G6376" s="177"/>
      <c r="H6376" s="177"/>
    </row>
    <row r="6377" spans="1:8" x14ac:dyDescent="0.25">
      <c r="A6377" s="793"/>
      <c r="E6377" s="176"/>
      <c r="F6377" s="176"/>
      <c r="G6377" s="177"/>
      <c r="H6377" s="177"/>
    </row>
    <row r="6378" spans="1:8" x14ac:dyDescent="0.25">
      <c r="A6378" s="793"/>
      <c r="E6378" s="176"/>
      <c r="F6378" s="176"/>
      <c r="G6378" s="177"/>
      <c r="H6378" s="177"/>
    </row>
    <row r="6379" spans="1:8" x14ac:dyDescent="0.25">
      <c r="A6379" s="793"/>
      <c r="E6379" s="176"/>
      <c r="F6379" s="176"/>
      <c r="G6379" s="177"/>
      <c r="H6379" s="177"/>
    </row>
    <row r="6380" spans="1:8" x14ac:dyDescent="0.25">
      <c r="A6380" s="793"/>
      <c r="E6380" s="176"/>
      <c r="F6380" s="176"/>
      <c r="G6380" s="177"/>
      <c r="H6380" s="177"/>
    </row>
    <row r="6381" spans="1:8" x14ac:dyDescent="0.25">
      <c r="A6381" s="793"/>
      <c r="E6381" s="176"/>
      <c r="F6381" s="176"/>
      <c r="G6381" s="177"/>
      <c r="H6381" s="177"/>
    </row>
    <row r="6382" spans="1:8" x14ac:dyDescent="0.25">
      <c r="A6382" s="793"/>
      <c r="E6382" s="176"/>
      <c r="F6382" s="176"/>
      <c r="G6382" s="177"/>
      <c r="H6382" s="177"/>
    </row>
    <row r="6383" spans="1:8" x14ac:dyDescent="0.25">
      <c r="A6383" s="793"/>
      <c r="E6383" s="176"/>
      <c r="F6383" s="176"/>
      <c r="G6383" s="177"/>
      <c r="H6383" s="177"/>
    </row>
    <row r="6384" spans="1:8" x14ac:dyDescent="0.25">
      <c r="A6384" s="793"/>
      <c r="E6384" s="176"/>
      <c r="F6384" s="176"/>
      <c r="G6384" s="177"/>
      <c r="H6384" s="177"/>
    </row>
    <row r="6385" spans="1:8" x14ac:dyDescent="0.25">
      <c r="A6385" s="793"/>
      <c r="E6385" s="176"/>
      <c r="F6385" s="176"/>
      <c r="G6385" s="177"/>
      <c r="H6385" s="177"/>
    </row>
    <row r="6386" spans="1:8" x14ac:dyDescent="0.25">
      <c r="A6386" s="793"/>
      <c r="E6386" s="176"/>
      <c r="F6386" s="176"/>
      <c r="G6386" s="177"/>
      <c r="H6386" s="177"/>
    </row>
    <row r="6387" spans="1:8" x14ac:dyDescent="0.25">
      <c r="A6387" s="793"/>
      <c r="E6387" s="176"/>
      <c r="F6387" s="176"/>
      <c r="G6387" s="177"/>
      <c r="H6387" s="177"/>
    </row>
    <row r="6388" spans="1:8" x14ac:dyDescent="0.25">
      <c r="A6388" s="793"/>
      <c r="E6388" s="176"/>
      <c r="F6388" s="176"/>
      <c r="G6388" s="177"/>
      <c r="H6388" s="177"/>
    </row>
    <row r="6389" spans="1:8" x14ac:dyDescent="0.25">
      <c r="A6389" s="793"/>
      <c r="E6389" s="176"/>
      <c r="F6389" s="176"/>
      <c r="G6389" s="177"/>
      <c r="H6389" s="177"/>
    </row>
    <row r="6390" spans="1:8" x14ac:dyDescent="0.25">
      <c r="A6390" s="793"/>
      <c r="E6390" s="176"/>
      <c r="F6390" s="176"/>
      <c r="G6390" s="177"/>
      <c r="H6390" s="177"/>
    </row>
    <row r="6391" spans="1:8" x14ac:dyDescent="0.25">
      <c r="A6391" s="793"/>
      <c r="E6391" s="176"/>
      <c r="F6391" s="176"/>
      <c r="G6391" s="177"/>
      <c r="H6391" s="177"/>
    </row>
    <row r="6392" spans="1:8" x14ac:dyDescent="0.25">
      <c r="A6392" s="793"/>
      <c r="E6392" s="176"/>
      <c r="F6392" s="176"/>
      <c r="G6392" s="177"/>
      <c r="H6392" s="177"/>
    </row>
    <row r="6393" spans="1:8" x14ac:dyDescent="0.25">
      <c r="A6393" s="793"/>
      <c r="E6393" s="176"/>
      <c r="F6393" s="176"/>
      <c r="G6393" s="177"/>
      <c r="H6393" s="177"/>
    </row>
    <row r="6394" spans="1:8" x14ac:dyDescent="0.25">
      <c r="A6394" s="793"/>
      <c r="E6394" s="176"/>
      <c r="F6394" s="176"/>
      <c r="G6394" s="177"/>
      <c r="H6394" s="177"/>
    </row>
    <row r="6395" spans="1:8" x14ac:dyDescent="0.25">
      <c r="A6395" s="793"/>
      <c r="E6395" s="176"/>
      <c r="F6395" s="176"/>
      <c r="G6395" s="177"/>
      <c r="H6395" s="177"/>
    </row>
    <row r="6396" spans="1:8" x14ac:dyDescent="0.25">
      <c r="A6396" s="793"/>
      <c r="E6396" s="176"/>
      <c r="F6396" s="176"/>
      <c r="G6396" s="177"/>
      <c r="H6396" s="177"/>
    </row>
    <row r="6397" spans="1:8" x14ac:dyDescent="0.25">
      <c r="A6397" s="793"/>
      <c r="E6397" s="176"/>
      <c r="F6397" s="176"/>
      <c r="G6397" s="177"/>
      <c r="H6397" s="177"/>
    </row>
    <row r="6398" spans="1:8" x14ac:dyDescent="0.25">
      <c r="A6398" s="793"/>
      <c r="E6398" s="176"/>
      <c r="F6398" s="176"/>
      <c r="G6398" s="177"/>
      <c r="H6398" s="177"/>
    </row>
    <row r="6399" spans="1:8" x14ac:dyDescent="0.25">
      <c r="A6399" s="793"/>
      <c r="E6399" s="176"/>
      <c r="F6399" s="176"/>
      <c r="G6399" s="177"/>
      <c r="H6399" s="177"/>
    </row>
    <row r="6400" spans="1:8" x14ac:dyDescent="0.25">
      <c r="A6400" s="793"/>
      <c r="E6400" s="176"/>
      <c r="F6400" s="176"/>
      <c r="G6400" s="177"/>
      <c r="H6400" s="177"/>
    </row>
    <row r="6401" spans="1:8" x14ac:dyDescent="0.25">
      <c r="A6401" s="793"/>
      <c r="E6401" s="176"/>
      <c r="F6401" s="176"/>
      <c r="G6401" s="177"/>
      <c r="H6401" s="177"/>
    </row>
    <row r="6402" spans="1:8" x14ac:dyDescent="0.25">
      <c r="A6402" s="793"/>
      <c r="E6402" s="176"/>
      <c r="F6402" s="176"/>
      <c r="G6402" s="177"/>
      <c r="H6402" s="177"/>
    </row>
    <row r="6403" spans="1:8" x14ac:dyDescent="0.25">
      <c r="A6403" s="793"/>
      <c r="E6403" s="176"/>
      <c r="F6403" s="176"/>
      <c r="G6403" s="177"/>
      <c r="H6403" s="177"/>
    </row>
    <row r="6404" spans="1:8" x14ac:dyDescent="0.25">
      <c r="A6404" s="793"/>
      <c r="E6404" s="176"/>
      <c r="F6404" s="176"/>
      <c r="G6404" s="177"/>
      <c r="H6404" s="177"/>
    </row>
    <row r="6405" spans="1:8" x14ac:dyDescent="0.25">
      <c r="A6405" s="793"/>
      <c r="E6405" s="176"/>
      <c r="F6405" s="176"/>
      <c r="G6405" s="177"/>
      <c r="H6405" s="177"/>
    </row>
    <row r="6406" spans="1:8" x14ac:dyDescent="0.25">
      <c r="A6406" s="793"/>
      <c r="E6406" s="176"/>
      <c r="F6406" s="176"/>
      <c r="G6406" s="177"/>
      <c r="H6406" s="177"/>
    </row>
    <row r="6407" spans="1:8" x14ac:dyDescent="0.25">
      <c r="A6407" s="793"/>
      <c r="E6407" s="176"/>
      <c r="F6407" s="176"/>
      <c r="G6407" s="177"/>
      <c r="H6407" s="177"/>
    </row>
    <row r="6408" spans="1:8" x14ac:dyDescent="0.25">
      <c r="A6408" s="793"/>
      <c r="E6408" s="176"/>
      <c r="F6408" s="176"/>
      <c r="G6408" s="177"/>
      <c r="H6408" s="177"/>
    </row>
    <row r="6409" spans="1:8" x14ac:dyDescent="0.25">
      <c r="A6409" s="793"/>
      <c r="E6409" s="176"/>
      <c r="F6409" s="176"/>
      <c r="G6409" s="177"/>
      <c r="H6409" s="177"/>
    </row>
    <row r="6410" spans="1:8" x14ac:dyDescent="0.25">
      <c r="A6410" s="793"/>
      <c r="E6410" s="176"/>
      <c r="F6410" s="176"/>
      <c r="G6410" s="177"/>
      <c r="H6410" s="177"/>
    </row>
    <row r="6411" spans="1:8" x14ac:dyDescent="0.25">
      <c r="A6411" s="793"/>
      <c r="E6411" s="176"/>
      <c r="F6411" s="176"/>
      <c r="G6411" s="177"/>
      <c r="H6411" s="177"/>
    </row>
    <row r="6412" spans="1:8" x14ac:dyDescent="0.25">
      <c r="A6412" s="793"/>
      <c r="E6412" s="176"/>
      <c r="F6412" s="176"/>
      <c r="G6412" s="177"/>
      <c r="H6412" s="177"/>
    </row>
    <row r="6413" spans="1:8" x14ac:dyDescent="0.25">
      <c r="A6413" s="793"/>
      <c r="E6413" s="176"/>
      <c r="F6413" s="176"/>
      <c r="G6413" s="177"/>
      <c r="H6413" s="177"/>
    </row>
    <row r="6414" spans="1:8" x14ac:dyDescent="0.25">
      <c r="A6414" s="793"/>
      <c r="E6414" s="176"/>
      <c r="F6414" s="176"/>
      <c r="G6414" s="177"/>
      <c r="H6414" s="177"/>
    </row>
    <row r="6415" spans="1:8" x14ac:dyDescent="0.25">
      <c r="A6415" s="793"/>
      <c r="E6415" s="176"/>
      <c r="F6415" s="176"/>
      <c r="G6415" s="177"/>
      <c r="H6415" s="177"/>
    </row>
    <row r="6416" spans="1:8" x14ac:dyDescent="0.25">
      <c r="A6416" s="793"/>
      <c r="E6416" s="176"/>
      <c r="F6416" s="176"/>
      <c r="G6416" s="177"/>
      <c r="H6416" s="177"/>
    </row>
    <row r="6417" spans="1:8" x14ac:dyDescent="0.25">
      <c r="A6417" s="793"/>
      <c r="E6417" s="176"/>
      <c r="F6417" s="176"/>
      <c r="G6417" s="177"/>
      <c r="H6417" s="177"/>
    </row>
    <row r="6418" spans="1:8" x14ac:dyDescent="0.25">
      <c r="A6418" s="793"/>
      <c r="E6418" s="176"/>
      <c r="F6418" s="176"/>
      <c r="G6418" s="177"/>
      <c r="H6418" s="177"/>
    </row>
    <row r="6419" spans="1:8" x14ac:dyDescent="0.25">
      <c r="A6419" s="793"/>
      <c r="E6419" s="176"/>
      <c r="F6419" s="176"/>
      <c r="G6419" s="177"/>
      <c r="H6419" s="177"/>
    </row>
    <row r="6420" spans="1:8" x14ac:dyDescent="0.25">
      <c r="A6420" s="793"/>
      <c r="E6420" s="176"/>
      <c r="F6420" s="176"/>
      <c r="G6420" s="177"/>
      <c r="H6420" s="177"/>
    </row>
    <row r="6421" spans="1:8" x14ac:dyDescent="0.25">
      <c r="A6421" s="793"/>
      <c r="E6421" s="176"/>
      <c r="F6421" s="176"/>
      <c r="G6421" s="177"/>
      <c r="H6421" s="177"/>
    </row>
    <row r="6422" spans="1:8" x14ac:dyDescent="0.25">
      <c r="A6422" s="793"/>
      <c r="E6422" s="176"/>
      <c r="F6422" s="176"/>
      <c r="G6422" s="177"/>
      <c r="H6422" s="177"/>
    </row>
    <row r="6423" spans="1:8" x14ac:dyDescent="0.25">
      <c r="A6423" s="793"/>
      <c r="E6423" s="176"/>
      <c r="F6423" s="176"/>
      <c r="G6423" s="177"/>
      <c r="H6423" s="177"/>
    </row>
    <row r="6424" spans="1:8" x14ac:dyDescent="0.25">
      <c r="A6424" s="793"/>
      <c r="E6424" s="176"/>
      <c r="F6424" s="176"/>
      <c r="G6424" s="177"/>
      <c r="H6424" s="177"/>
    </row>
    <row r="6425" spans="1:8" x14ac:dyDescent="0.25">
      <c r="A6425" s="793"/>
      <c r="E6425" s="176"/>
      <c r="F6425" s="176"/>
      <c r="G6425" s="177"/>
      <c r="H6425" s="177"/>
    </row>
    <row r="6426" spans="1:8" x14ac:dyDescent="0.25">
      <c r="A6426" s="793"/>
      <c r="E6426" s="176"/>
      <c r="F6426" s="176"/>
      <c r="G6426" s="177"/>
      <c r="H6426" s="177"/>
    </row>
    <row r="6427" spans="1:8" x14ac:dyDescent="0.25">
      <c r="A6427" s="793"/>
      <c r="E6427" s="176"/>
      <c r="F6427" s="176"/>
      <c r="G6427" s="177"/>
      <c r="H6427" s="177"/>
    </row>
    <row r="6428" spans="1:8" x14ac:dyDescent="0.25">
      <c r="A6428" s="793"/>
      <c r="E6428" s="176"/>
      <c r="F6428" s="176"/>
      <c r="G6428" s="177"/>
      <c r="H6428" s="177"/>
    </row>
    <row r="6429" spans="1:8" x14ac:dyDescent="0.25">
      <c r="A6429" s="793"/>
      <c r="E6429" s="176"/>
      <c r="F6429" s="176"/>
      <c r="G6429" s="177"/>
      <c r="H6429" s="177"/>
    </row>
    <row r="6430" spans="1:8" x14ac:dyDescent="0.25">
      <c r="A6430" s="793"/>
      <c r="E6430" s="176"/>
      <c r="F6430" s="176"/>
      <c r="G6430" s="177"/>
      <c r="H6430" s="177"/>
    </row>
    <row r="6431" spans="1:8" x14ac:dyDescent="0.25">
      <c r="A6431" s="793"/>
      <c r="E6431" s="176"/>
      <c r="F6431" s="176"/>
      <c r="G6431" s="177"/>
      <c r="H6431" s="177"/>
    </row>
    <row r="6432" spans="1:8" x14ac:dyDescent="0.25">
      <c r="A6432" s="793"/>
      <c r="E6432" s="176"/>
      <c r="F6432" s="176"/>
      <c r="G6432" s="177"/>
      <c r="H6432" s="177"/>
    </row>
    <row r="6433" spans="1:8" x14ac:dyDescent="0.25">
      <c r="A6433" s="793"/>
      <c r="E6433" s="176"/>
      <c r="F6433" s="176"/>
      <c r="G6433" s="177"/>
      <c r="H6433" s="177"/>
    </row>
    <row r="6434" spans="1:8" x14ac:dyDescent="0.25">
      <c r="A6434" s="793"/>
      <c r="E6434" s="176"/>
      <c r="F6434" s="176"/>
      <c r="G6434" s="177"/>
      <c r="H6434" s="177"/>
    </row>
    <row r="6435" spans="1:8" x14ac:dyDescent="0.25">
      <c r="A6435" s="793"/>
      <c r="E6435" s="176"/>
      <c r="F6435" s="176"/>
      <c r="G6435" s="177"/>
      <c r="H6435" s="177"/>
    </row>
    <row r="6436" spans="1:8" x14ac:dyDescent="0.25">
      <c r="A6436" s="793"/>
      <c r="E6436" s="176"/>
      <c r="F6436" s="176"/>
      <c r="G6436" s="177"/>
      <c r="H6436" s="177"/>
    </row>
    <row r="6437" spans="1:8" x14ac:dyDescent="0.25">
      <c r="A6437" s="793"/>
      <c r="E6437" s="176"/>
      <c r="F6437" s="176"/>
      <c r="G6437" s="177"/>
      <c r="H6437" s="177"/>
    </row>
    <row r="6438" spans="1:8" x14ac:dyDescent="0.25">
      <c r="A6438" s="793"/>
      <c r="E6438" s="176"/>
      <c r="F6438" s="176"/>
      <c r="G6438" s="177"/>
      <c r="H6438" s="177"/>
    </row>
    <row r="6439" spans="1:8" x14ac:dyDescent="0.25">
      <c r="A6439" s="793"/>
      <c r="E6439" s="176"/>
      <c r="F6439" s="176"/>
      <c r="G6439" s="177"/>
      <c r="H6439" s="177"/>
    </row>
    <row r="6440" spans="1:8" x14ac:dyDescent="0.25">
      <c r="A6440" s="793"/>
      <c r="E6440" s="176"/>
      <c r="F6440" s="176"/>
      <c r="G6440" s="177"/>
      <c r="H6440" s="177"/>
    </row>
    <row r="6441" spans="1:8" x14ac:dyDescent="0.25">
      <c r="A6441" s="793"/>
      <c r="E6441" s="176"/>
      <c r="F6441" s="176"/>
      <c r="G6441" s="177"/>
      <c r="H6441" s="177"/>
    </row>
    <row r="6442" spans="1:8" x14ac:dyDescent="0.25">
      <c r="A6442" s="793"/>
      <c r="E6442" s="176"/>
      <c r="F6442" s="176"/>
      <c r="G6442" s="177"/>
      <c r="H6442" s="177"/>
    </row>
    <row r="6443" spans="1:8" x14ac:dyDescent="0.25">
      <c r="A6443" s="793"/>
      <c r="E6443" s="176"/>
      <c r="F6443" s="176"/>
      <c r="G6443" s="177"/>
      <c r="H6443" s="177"/>
    </row>
    <row r="6444" spans="1:8" x14ac:dyDescent="0.25">
      <c r="A6444" s="793"/>
      <c r="E6444" s="176"/>
      <c r="F6444" s="176"/>
      <c r="G6444" s="177"/>
      <c r="H6444" s="177"/>
    </row>
    <row r="6445" spans="1:8" x14ac:dyDescent="0.25">
      <c r="A6445" s="793"/>
      <c r="E6445" s="176"/>
      <c r="F6445" s="176"/>
      <c r="G6445" s="177"/>
      <c r="H6445" s="177"/>
    </row>
    <row r="6446" spans="1:8" x14ac:dyDescent="0.25">
      <c r="A6446" s="793"/>
      <c r="E6446" s="176"/>
      <c r="F6446" s="176"/>
      <c r="G6446" s="177"/>
      <c r="H6446" s="177"/>
    </row>
    <row r="6447" spans="1:8" x14ac:dyDescent="0.25">
      <c r="A6447" s="793"/>
      <c r="E6447" s="176"/>
      <c r="F6447" s="176"/>
      <c r="G6447" s="177"/>
      <c r="H6447" s="177"/>
    </row>
    <row r="6448" spans="1:8" x14ac:dyDescent="0.25">
      <c r="A6448" s="793"/>
      <c r="E6448" s="176"/>
      <c r="F6448" s="176"/>
      <c r="G6448" s="177"/>
      <c r="H6448" s="177"/>
    </row>
    <row r="6449" spans="1:8" x14ac:dyDescent="0.25">
      <c r="A6449" s="793"/>
      <c r="E6449" s="176"/>
      <c r="F6449" s="176"/>
      <c r="G6449" s="177"/>
      <c r="H6449" s="177"/>
    </row>
    <row r="6450" spans="1:8" x14ac:dyDescent="0.25">
      <c r="A6450" s="793"/>
      <c r="E6450" s="176"/>
      <c r="F6450" s="176"/>
      <c r="G6450" s="177"/>
      <c r="H6450" s="177"/>
    </row>
    <row r="6451" spans="1:8" x14ac:dyDescent="0.25">
      <c r="A6451" s="793"/>
      <c r="E6451" s="176"/>
      <c r="F6451" s="176"/>
      <c r="G6451" s="177"/>
      <c r="H6451" s="177"/>
    </row>
    <row r="6452" spans="1:8" x14ac:dyDescent="0.25">
      <c r="A6452" s="793"/>
      <c r="E6452" s="176"/>
      <c r="F6452" s="176"/>
      <c r="G6452" s="177"/>
      <c r="H6452" s="177"/>
    </row>
    <row r="6453" spans="1:8" x14ac:dyDescent="0.25">
      <c r="A6453" s="793"/>
      <c r="E6453" s="176"/>
      <c r="F6453" s="176"/>
      <c r="G6453" s="177"/>
      <c r="H6453" s="177"/>
    </row>
    <row r="6454" spans="1:8" x14ac:dyDescent="0.25">
      <c r="A6454" s="793"/>
      <c r="E6454" s="176"/>
      <c r="F6454" s="176"/>
      <c r="G6454" s="177"/>
      <c r="H6454" s="177"/>
    </row>
    <row r="6455" spans="1:8" x14ac:dyDescent="0.25">
      <c r="A6455" s="793"/>
      <c r="E6455" s="176"/>
      <c r="F6455" s="176"/>
      <c r="G6455" s="177"/>
      <c r="H6455" s="177"/>
    </row>
    <row r="6456" spans="1:8" x14ac:dyDescent="0.25">
      <c r="A6456" s="793"/>
      <c r="E6456" s="176"/>
      <c r="F6456" s="176"/>
      <c r="G6456" s="177"/>
      <c r="H6456" s="177"/>
    </row>
    <row r="6457" spans="1:8" x14ac:dyDescent="0.25">
      <c r="A6457" s="793"/>
      <c r="E6457" s="176"/>
      <c r="F6457" s="176"/>
      <c r="G6457" s="177"/>
      <c r="H6457" s="177"/>
    </row>
    <row r="6458" spans="1:8" x14ac:dyDescent="0.25">
      <c r="A6458" s="793"/>
      <c r="E6458" s="176"/>
      <c r="F6458" s="176"/>
      <c r="G6458" s="177"/>
      <c r="H6458" s="177"/>
    </row>
    <row r="6459" spans="1:8" x14ac:dyDescent="0.25">
      <c r="A6459" s="793"/>
      <c r="E6459" s="176"/>
      <c r="F6459" s="176"/>
      <c r="G6459" s="177"/>
      <c r="H6459" s="177"/>
    </row>
    <row r="6460" spans="1:8" x14ac:dyDescent="0.25">
      <c r="A6460" s="793"/>
      <c r="E6460" s="176"/>
      <c r="F6460" s="176"/>
      <c r="G6460" s="177"/>
      <c r="H6460" s="177"/>
    </row>
    <row r="6461" spans="1:8" x14ac:dyDescent="0.25">
      <c r="A6461" s="793"/>
      <c r="E6461" s="176"/>
      <c r="F6461" s="176"/>
      <c r="G6461" s="177"/>
      <c r="H6461" s="177"/>
    </row>
    <row r="6462" spans="1:8" x14ac:dyDescent="0.25">
      <c r="A6462" s="793"/>
      <c r="E6462" s="176"/>
      <c r="F6462" s="176"/>
      <c r="G6462" s="177"/>
      <c r="H6462" s="177"/>
    </row>
    <row r="6463" spans="1:8" x14ac:dyDescent="0.25">
      <c r="A6463" s="793"/>
      <c r="E6463" s="176"/>
      <c r="F6463" s="176"/>
      <c r="G6463" s="177"/>
      <c r="H6463" s="177"/>
    </row>
    <row r="6464" spans="1:8" x14ac:dyDescent="0.25">
      <c r="A6464" s="793"/>
      <c r="E6464" s="176"/>
      <c r="F6464" s="176"/>
      <c r="G6464" s="177"/>
      <c r="H6464" s="177"/>
    </row>
    <row r="6465" spans="1:8" x14ac:dyDescent="0.25">
      <c r="A6465" s="793"/>
      <c r="E6465" s="176"/>
      <c r="F6465" s="176"/>
      <c r="G6465" s="177"/>
      <c r="H6465" s="177"/>
    </row>
    <row r="6466" spans="1:8" x14ac:dyDescent="0.25">
      <c r="A6466" s="793"/>
      <c r="E6466" s="176"/>
      <c r="F6466" s="176"/>
      <c r="G6466" s="177"/>
      <c r="H6466" s="177"/>
    </row>
    <row r="6467" spans="1:8" x14ac:dyDescent="0.25">
      <c r="A6467" s="793"/>
      <c r="E6467" s="176"/>
      <c r="F6467" s="176"/>
      <c r="G6467" s="177"/>
      <c r="H6467" s="177"/>
    </row>
    <row r="6468" spans="1:8" x14ac:dyDescent="0.25">
      <c r="A6468" s="793"/>
      <c r="E6468" s="176"/>
      <c r="F6468" s="176"/>
      <c r="G6468" s="177"/>
      <c r="H6468" s="177"/>
    </row>
    <row r="6469" spans="1:8" x14ac:dyDescent="0.25">
      <c r="A6469" s="793"/>
      <c r="E6469" s="176"/>
      <c r="F6469" s="176"/>
      <c r="G6469" s="177"/>
      <c r="H6469" s="177"/>
    </row>
    <row r="6470" spans="1:8" x14ac:dyDescent="0.25">
      <c r="A6470" s="793"/>
      <c r="E6470" s="176"/>
      <c r="F6470" s="176"/>
      <c r="G6470" s="177"/>
      <c r="H6470" s="177"/>
    </row>
    <row r="6471" spans="1:8" x14ac:dyDescent="0.25">
      <c r="A6471" s="793"/>
      <c r="E6471" s="176"/>
      <c r="F6471" s="176"/>
      <c r="G6471" s="177"/>
      <c r="H6471" s="177"/>
    </row>
    <row r="6472" spans="1:8" x14ac:dyDescent="0.25">
      <c r="A6472" s="793"/>
      <c r="E6472" s="176"/>
      <c r="F6472" s="176"/>
      <c r="G6472" s="177"/>
      <c r="H6472" s="177"/>
    </row>
    <row r="6473" spans="1:8" x14ac:dyDescent="0.25">
      <c r="A6473" s="793"/>
      <c r="E6473" s="176"/>
      <c r="F6473" s="176"/>
      <c r="G6473" s="177"/>
      <c r="H6473" s="177"/>
    </row>
    <row r="6474" spans="1:8" x14ac:dyDescent="0.25">
      <c r="A6474" s="793"/>
      <c r="E6474" s="176"/>
      <c r="F6474" s="176"/>
      <c r="G6474" s="177"/>
      <c r="H6474" s="177"/>
    </row>
    <row r="6475" spans="1:8" x14ac:dyDescent="0.25">
      <c r="A6475" s="793"/>
      <c r="E6475" s="176"/>
      <c r="F6475" s="176"/>
      <c r="G6475" s="177"/>
      <c r="H6475" s="177"/>
    </row>
    <row r="6476" spans="1:8" x14ac:dyDescent="0.25">
      <c r="A6476" s="793"/>
      <c r="E6476" s="176"/>
      <c r="F6476" s="176"/>
      <c r="G6476" s="177"/>
      <c r="H6476" s="177"/>
    </row>
    <row r="6477" spans="1:8" x14ac:dyDescent="0.25">
      <c r="A6477" s="793"/>
      <c r="E6477" s="176"/>
      <c r="F6477" s="176"/>
      <c r="G6477" s="177"/>
      <c r="H6477" s="177"/>
    </row>
    <row r="6478" spans="1:8" x14ac:dyDescent="0.25">
      <c r="A6478" s="793"/>
      <c r="E6478" s="176"/>
      <c r="F6478" s="176"/>
      <c r="G6478" s="177"/>
      <c r="H6478" s="177"/>
    </row>
    <row r="6479" spans="1:8" x14ac:dyDescent="0.25">
      <c r="A6479" s="793"/>
      <c r="E6479" s="176"/>
      <c r="F6479" s="176"/>
      <c r="G6479" s="177"/>
      <c r="H6479" s="177"/>
    </row>
    <row r="6480" spans="1:8" x14ac:dyDescent="0.25">
      <c r="A6480" s="793"/>
      <c r="E6480" s="176"/>
      <c r="F6480" s="176"/>
      <c r="G6480" s="177"/>
      <c r="H6480" s="177"/>
    </row>
    <row r="6481" spans="1:8" x14ac:dyDescent="0.25">
      <c r="A6481" s="793"/>
      <c r="E6481" s="176"/>
      <c r="F6481" s="176"/>
      <c r="G6481" s="177"/>
      <c r="H6481" s="177"/>
    </row>
    <row r="6482" spans="1:8" x14ac:dyDescent="0.25">
      <c r="A6482" s="793"/>
      <c r="E6482" s="176"/>
      <c r="F6482" s="176"/>
      <c r="G6482" s="177"/>
      <c r="H6482" s="177"/>
    </row>
    <row r="6483" spans="1:8" x14ac:dyDescent="0.25">
      <c r="A6483" s="793"/>
      <c r="E6483" s="176"/>
      <c r="F6483" s="176"/>
      <c r="G6483" s="177"/>
      <c r="H6483" s="177"/>
    </row>
    <row r="6484" spans="1:8" x14ac:dyDescent="0.25">
      <c r="A6484" s="793"/>
      <c r="E6484" s="176"/>
      <c r="F6484" s="176"/>
      <c r="G6484" s="177"/>
      <c r="H6484" s="177"/>
    </row>
    <row r="6485" spans="1:8" x14ac:dyDescent="0.25">
      <c r="A6485" s="793"/>
      <c r="E6485" s="176"/>
      <c r="F6485" s="176"/>
      <c r="G6485" s="177"/>
      <c r="H6485" s="177"/>
    </row>
    <row r="6486" spans="1:8" x14ac:dyDescent="0.25">
      <c r="A6486" s="793"/>
      <c r="E6486" s="176"/>
      <c r="F6486" s="176"/>
      <c r="G6486" s="177"/>
      <c r="H6486" s="177"/>
    </row>
    <row r="6487" spans="1:8" x14ac:dyDescent="0.25">
      <c r="A6487" s="793"/>
      <c r="E6487" s="176"/>
      <c r="F6487" s="176"/>
      <c r="G6487" s="177"/>
      <c r="H6487" s="177"/>
    </row>
    <row r="6488" spans="1:8" x14ac:dyDescent="0.25">
      <c r="A6488" s="793"/>
      <c r="E6488" s="176"/>
      <c r="F6488" s="176"/>
      <c r="G6488" s="177"/>
      <c r="H6488" s="177"/>
    </row>
    <row r="6489" spans="1:8" x14ac:dyDescent="0.25">
      <c r="A6489" s="793"/>
      <c r="E6489" s="176"/>
      <c r="F6489" s="176"/>
      <c r="G6489" s="177"/>
      <c r="H6489" s="177"/>
    </row>
    <row r="6490" spans="1:8" x14ac:dyDescent="0.25">
      <c r="A6490" s="793"/>
      <c r="E6490" s="176"/>
      <c r="F6490" s="176"/>
      <c r="G6490" s="177"/>
      <c r="H6490" s="177"/>
    </row>
    <row r="6491" spans="1:8" x14ac:dyDescent="0.25">
      <c r="A6491" s="793"/>
      <c r="E6491" s="176"/>
      <c r="F6491" s="176"/>
      <c r="G6491" s="177"/>
      <c r="H6491" s="177"/>
    </row>
    <row r="6492" spans="1:8" x14ac:dyDescent="0.25">
      <c r="A6492" s="793"/>
      <c r="E6492" s="176"/>
      <c r="F6492" s="176"/>
      <c r="G6492" s="177"/>
      <c r="H6492" s="177"/>
    </row>
    <row r="6493" spans="1:8" x14ac:dyDescent="0.25">
      <c r="A6493" s="793"/>
      <c r="E6493" s="176"/>
      <c r="F6493" s="176"/>
      <c r="G6493" s="177"/>
      <c r="H6493" s="177"/>
    </row>
    <row r="6494" spans="1:8" x14ac:dyDescent="0.25">
      <c r="A6494" s="793"/>
      <c r="E6494" s="176"/>
      <c r="F6494" s="176"/>
      <c r="G6494" s="177"/>
      <c r="H6494" s="177"/>
    </row>
    <row r="6495" spans="1:8" x14ac:dyDescent="0.25">
      <c r="A6495" s="793"/>
      <c r="E6495" s="176"/>
      <c r="F6495" s="176"/>
      <c r="G6495" s="177"/>
      <c r="H6495" s="177"/>
    </row>
    <row r="6496" spans="1:8" x14ac:dyDescent="0.25">
      <c r="A6496" s="793"/>
      <c r="E6496" s="176"/>
      <c r="F6496" s="176"/>
      <c r="G6496" s="177"/>
      <c r="H6496" s="177"/>
    </row>
    <row r="6497" spans="1:8" x14ac:dyDescent="0.25">
      <c r="A6497" s="793"/>
      <c r="E6497" s="176"/>
      <c r="F6497" s="176"/>
      <c r="G6497" s="177"/>
      <c r="H6497" s="177"/>
    </row>
    <row r="6498" spans="1:8" x14ac:dyDescent="0.25">
      <c r="A6498" s="793"/>
      <c r="E6498" s="176"/>
      <c r="F6498" s="176"/>
      <c r="G6498" s="177"/>
      <c r="H6498" s="177"/>
    </row>
    <row r="6499" spans="1:8" x14ac:dyDescent="0.25">
      <c r="A6499" s="793"/>
      <c r="E6499" s="176"/>
      <c r="F6499" s="176"/>
      <c r="G6499" s="177"/>
      <c r="H6499" s="177"/>
    </row>
    <row r="6500" spans="1:8" x14ac:dyDescent="0.25">
      <c r="A6500" s="793"/>
      <c r="E6500" s="176"/>
      <c r="F6500" s="176"/>
      <c r="G6500" s="177"/>
      <c r="H6500" s="177"/>
    </row>
    <row r="6501" spans="1:8" x14ac:dyDescent="0.25">
      <c r="A6501" s="793"/>
      <c r="E6501" s="176"/>
      <c r="F6501" s="176"/>
      <c r="G6501" s="177"/>
      <c r="H6501" s="177"/>
    </row>
    <row r="6502" spans="1:8" x14ac:dyDescent="0.25">
      <c r="A6502" s="793"/>
      <c r="E6502" s="176"/>
      <c r="F6502" s="176"/>
      <c r="G6502" s="177"/>
      <c r="H6502" s="177"/>
    </row>
    <row r="6503" spans="1:8" x14ac:dyDescent="0.25">
      <c r="A6503" s="793"/>
      <c r="E6503" s="176"/>
      <c r="F6503" s="176"/>
      <c r="G6503" s="177"/>
      <c r="H6503" s="177"/>
    </row>
    <row r="6504" spans="1:8" x14ac:dyDescent="0.25">
      <c r="A6504" s="793"/>
      <c r="E6504" s="176"/>
      <c r="F6504" s="176"/>
      <c r="G6504" s="177"/>
      <c r="H6504" s="177"/>
    </row>
    <row r="6505" spans="1:8" x14ac:dyDescent="0.25">
      <c r="A6505" s="793"/>
      <c r="E6505" s="176"/>
      <c r="F6505" s="176"/>
      <c r="G6505" s="177"/>
      <c r="H6505" s="177"/>
    </row>
    <row r="6506" spans="1:8" x14ac:dyDescent="0.25">
      <c r="A6506" s="793"/>
      <c r="E6506" s="176"/>
      <c r="F6506" s="176"/>
      <c r="G6506" s="177"/>
      <c r="H6506" s="177"/>
    </row>
    <row r="6507" spans="1:8" x14ac:dyDescent="0.25">
      <c r="A6507" s="793"/>
      <c r="E6507" s="176"/>
      <c r="F6507" s="176"/>
      <c r="G6507" s="177"/>
      <c r="H6507" s="177"/>
    </row>
    <row r="6508" spans="1:8" x14ac:dyDescent="0.25">
      <c r="A6508" s="793"/>
      <c r="E6508" s="176"/>
      <c r="F6508" s="176"/>
      <c r="G6508" s="177"/>
      <c r="H6508" s="177"/>
    </row>
    <row r="6509" spans="1:8" x14ac:dyDescent="0.25">
      <c r="A6509" s="793"/>
      <c r="E6509" s="176"/>
      <c r="F6509" s="176"/>
      <c r="G6509" s="177"/>
      <c r="H6509" s="177"/>
    </row>
    <row r="6510" spans="1:8" x14ac:dyDescent="0.25">
      <c r="A6510" s="793"/>
      <c r="E6510" s="176"/>
      <c r="F6510" s="176"/>
      <c r="G6510" s="177"/>
      <c r="H6510" s="177"/>
    </row>
    <row r="6511" spans="1:8" x14ac:dyDescent="0.25">
      <c r="A6511" s="793"/>
      <c r="E6511" s="176"/>
      <c r="F6511" s="176"/>
      <c r="G6511" s="177"/>
      <c r="H6511" s="177"/>
    </row>
    <row r="6512" spans="1:8" x14ac:dyDescent="0.25">
      <c r="A6512" s="793"/>
      <c r="E6512" s="176"/>
      <c r="F6512" s="176"/>
      <c r="G6512" s="177"/>
      <c r="H6512" s="177"/>
    </row>
    <row r="6513" spans="1:8" x14ac:dyDescent="0.25">
      <c r="A6513" s="793"/>
      <c r="E6513" s="176"/>
      <c r="F6513" s="176"/>
      <c r="G6513" s="177"/>
      <c r="H6513" s="177"/>
    </row>
    <row r="6514" spans="1:8" x14ac:dyDescent="0.25">
      <c r="A6514" s="793"/>
      <c r="E6514" s="176"/>
      <c r="F6514" s="176"/>
      <c r="G6514" s="177"/>
      <c r="H6514" s="177"/>
    </row>
    <row r="6515" spans="1:8" x14ac:dyDescent="0.25">
      <c r="A6515" s="793"/>
      <c r="E6515" s="176"/>
      <c r="F6515" s="176"/>
      <c r="G6515" s="177"/>
      <c r="H6515" s="177"/>
    </row>
    <row r="6516" spans="1:8" x14ac:dyDescent="0.25">
      <c r="A6516" s="793"/>
      <c r="E6516" s="176"/>
      <c r="F6516" s="176"/>
      <c r="G6516" s="177"/>
      <c r="H6516" s="177"/>
    </row>
    <row r="6517" spans="1:8" x14ac:dyDescent="0.25">
      <c r="A6517" s="793"/>
      <c r="E6517" s="176"/>
      <c r="F6517" s="176"/>
      <c r="G6517" s="177"/>
      <c r="H6517" s="177"/>
    </row>
    <row r="6518" spans="1:8" x14ac:dyDescent="0.25">
      <c r="A6518" s="793"/>
      <c r="E6518" s="176"/>
      <c r="F6518" s="176"/>
      <c r="G6518" s="177"/>
      <c r="H6518" s="177"/>
    </row>
    <row r="6519" spans="1:8" x14ac:dyDescent="0.25">
      <c r="A6519" s="793"/>
      <c r="E6519" s="176"/>
      <c r="F6519" s="176"/>
      <c r="G6519" s="177"/>
      <c r="H6519" s="177"/>
    </row>
    <row r="6520" spans="1:8" x14ac:dyDescent="0.25">
      <c r="A6520" s="793"/>
      <c r="E6520" s="176"/>
      <c r="F6520" s="176"/>
      <c r="G6520" s="177"/>
      <c r="H6520" s="177"/>
    </row>
    <row r="6521" spans="1:8" x14ac:dyDescent="0.25">
      <c r="A6521" s="793"/>
      <c r="E6521" s="176"/>
      <c r="F6521" s="176"/>
      <c r="G6521" s="177"/>
      <c r="H6521" s="177"/>
    </row>
    <row r="6522" spans="1:8" x14ac:dyDescent="0.25">
      <c r="A6522" s="793"/>
      <c r="E6522" s="176"/>
      <c r="F6522" s="176"/>
      <c r="G6522" s="177"/>
      <c r="H6522" s="177"/>
    </row>
    <row r="6523" spans="1:8" x14ac:dyDescent="0.25">
      <c r="A6523" s="793"/>
      <c r="E6523" s="176"/>
      <c r="F6523" s="176"/>
      <c r="G6523" s="177"/>
      <c r="H6523" s="177"/>
    </row>
    <row r="6524" spans="1:8" x14ac:dyDescent="0.25">
      <c r="A6524" s="793"/>
      <c r="E6524" s="176"/>
      <c r="F6524" s="176"/>
      <c r="G6524" s="177"/>
      <c r="H6524" s="177"/>
    </row>
    <row r="6525" spans="1:8" x14ac:dyDescent="0.25">
      <c r="A6525" s="793"/>
      <c r="E6525" s="176"/>
      <c r="F6525" s="176"/>
      <c r="G6525" s="177"/>
      <c r="H6525" s="177"/>
    </row>
    <row r="6526" spans="1:8" x14ac:dyDescent="0.25">
      <c r="A6526" s="793"/>
      <c r="E6526" s="176"/>
      <c r="F6526" s="176"/>
      <c r="G6526" s="177"/>
      <c r="H6526" s="177"/>
    </row>
    <row r="6527" spans="1:8" x14ac:dyDescent="0.25">
      <c r="A6527" s="793"/>
      <c r="E6527" s="176"/>
      <c r="F6527" s="176"/>
      <c r="G6527" s="177"/>
      <c r="H6527" s="177"/>
    </row>
    <row r="6528" spans="1:8" x14ac:dyDescent="0.25">
      <c r="A6528" s="793"/>
      <c r="E6528" s="176"/>
      <c r="F6528" s="176"/>
      <c r="G6528" s="177"/>
      <c r="H6528" s="177"/>
    </row>
    <row r="6529" spans="1:8" x14ac:dyDescent="0.25">
      <c r="A6529" s="793"/>
      <c r="E6529" s="176"/>
      <c r="F6529" s="176"/>
      <c r="G6529" s="177"/>
      <c r="H6529" s="177"/>
    </row>
    <row r="6530" spans="1:8" x14ac:dyDescent="0.25">
      <c r="A6530" s="793"/>
      <c r="E6530" s="176"/>
      <c r="F6530" s="176"/>
      <c r="G6530" s="177"/>
      <c r="H6530" s="177"/>
    </row>
    <row r="6531" spans="1:8" x14ac:dyDescent="0.25">
      <c r="A6531" s="793"/>
      <c r="E6531" s="176"/>
      <c r="F6531" s="176"/>
      <c r="G6531" s="177"/>
      <c r="H6531" s="177"/>
    </row>
    <row r="6532" spans="1:8" x14ac:dyDescent="0.25">
      <c r="A6532" s="793"/>
      <c r="E6532" s="176"/>
      <c r="F6532" s="176"/>
      <c r="G6532" s="177"/>
      <c r="H6532" s="177"/>
    </row>
    <row r="6533" spans="1:8" x14ac:dyDescent="0.25">
      <c r="A6533" s="793"/>
      <c r="E6533" s="176"/>
      <c r="F6533" s="176"/>
      <c r="G6533" s="177"/>
      <c r="H6533" s="177"/>
    </row>
    <row r="6534" spans="1:8" x14ac:dyDescent="0.25">
      <c r="A6534" s="793"/>
      <c r="E6534" s="176"/>
      <c r="F6534" s="176"/>
      <c r="G6534" s="177"/>
      <c r="H6534" s="177"/>
    </row>
    <row r="6535" spans="1:8" x14ac:dyDescent="0.25">
      <c r="A6535" s="793"/>
      <c r="E6535" s="176"/>
      <c r="F6535" s="176"/>
      <c r="G6535" s="177"/>
      <c r="H6535" s="177"/>
    </row>
    <row r="6536" spans="1:8" x14ac:dyDescent="0.25">
      <c r="A6536" s="793"/>
      <c r="E6536" s="176"/>
      <c r="F6536" s="176"/>
      <c r="G6536" s="177"/>
      <c r="H6536" s="177"/>
    </row>
    <row r="6537" spans="1:8" x14ac:dyDescent="0.25">
      <c r="A6537" s="793"/>
      <c r="E6537" s="176"/>
      <c r="F6537" s="176"/>
      <c r="G6537" s="177"/>
      <c r="H6537" s="177"/>
    </row>
    <row r="6538" spans="1:8" x14ac:dyDescent="0.25">
      <c r="A6538" s="793"/>
      <c r="E6538" s="176"/>
      <c r="F6538" s="176"/>
      <c r="G6538" s="177"/>
      <c r="H6538" s="177"/>
    </row>
    <row r="6539" spans="1:8" x14ac:dyDescent="0.25">
      <c r="A6539" s="793"/>
      <c r="E6539" s="176"/>
      <c r="F6539" s="176"/>
      <c r="G6539" s="177"/>
      <c r="H6539" s="177"/>
    </row>
    <row r="6540" spans="1:8" x14ac:dyDescent="0.25">
      <c r="A6540" s="793"/>
      <c r="E6540" s="176"/>
      <c r="F6540" s="176"/>
      <c r="G6540" s="177"/>
      <c r="H6540" s="177"/>
    </row>
    <row r="6541" spans="1:8" x14ac:dyDescent="0.25">
      <c r="A6541" s="793"/>
      <c r="E6541" s="176"/>
      <c r="F6541" s="176"/>
      <c r="G6541" s="177"/>
      <c r="H6541" s="177"/>
    </row>
    <row r="6542" spans="1:8" x14ac:dyDescent="0.25">
      <c r="A6542" s="793"/>
      <c r="E6542" s="176"/>
      <c r="F6542" s="176"/>
      <c r="G6542" s="177"/>
      <c r="H6542" s="177"/>
    </row>
    <row r="6543" spans="1:8" x14ac:dyDescent="0.25">
      <c r="A6543" s="793"/>
      <c r="E6543" s="176"/>
      <c r="F6543" s="176"/>
      <c r="G6543" s="177"/>
      <c r="H6543" s="177"/>
    </row>
    <row r="6544" spans="1:8" x14ac:dyDescent="0.25">
      <c r="A6544" s="793"/>
      <c r="E6544" s="176"/>
      <c r="F6544" s="176"/>
      <c r="G6544" s="177"/>
      <c r="H6544" s="177"/>
    </row>
    <row r="6545" spans="1:8" x14ac:dyDescent="0.25">
      <c r="A6545" s="793"/>
      <c r="E6545" s="176"/>
      <c r="F6545" s="176"/>
      <c r="G6545" s="177"/>
      <c r="H6545" s="177"/>
    </row>
    <row r="6546" spans="1:8" x14ac:dyDescent="0.25">
      <c r="A6546" s="793"/>
      <c r="E6546" s="176"/>
      <c r="F6546" s="176"/>
      <c r="G6546" s="177"/>
      <c r="H6546" s="177"/>
    </row>
    <row r="6547" spans="1:8" x14ac:dyDescent="0.25">
      <c r="A6547" s="793"/>
      <c r="E6547" s="176"/>
      <c r="F6547" s="176"/>
      <c r="G6547" s="177"/>
      <c r="H6547" s="177"/>
    </row>
    <row r="6548" spans="1:8" x14ac:dyDescent="0.25">
      <c r="A6548" s="793"/>
      <c r="E6548" s="176"/>
      <c r="F6548" s="176"/>
      <c r="G6548" s="177"/>
      <c r="H6548" s="177"/>
    </row>
    <row r="6549" spans="1:8" x14ac:dyDescent="0.25">
      <c r="A6549" s="793"/>
      <c r="E6549" s="176"/>
      <c r="F6549" s="176"/>
      <c r="G6549" s="177"/>
      <c r="H6549" s="177"/>
    </row>
    <row r="6550" spans="1:8" x14ac:dyDescent="0.25">
      <c r="A6550" s="793"/>
      <c r="E6550" s="176"/>
      <c r="F6550" s="176"/>
      <c r="G6550" s="177"/>
      <c r="H6550" s="177"/>
    </row>
    <row r="6551" spans="1:8" x14ac:dyDescent="0.25">
      <c r="A6551" s="793"/>
      <c r="E6551" s="176"/>
      <c r="F6551" s="176"/>
      <c r="G6551" s="177"/>
      <c r="H6551" s="177"/>
    </row>
    <row r="6552" spans="1:8" x14ac:dyDescent="0.25">
      <c r="A6552" s="793"/>
      <c r="E6552" s="176"/>
      <c r="F6552" s="176"/>
      <c r="G6552" s="177"/>
      <c r="H6552" s="177"/>
    </row>
    <row r="6553" spans="1:8" x14ac:dyDescent="0.25">
      <c r="A6553" s="793"/>
      <c r="E6553" s="176"/>
      <c r="F6553" s="176"/>
      <c r="G6553" s="177"/>
      <c r="H6553" s="177"/>
    </row>
    <row r="6554" spans="1:8" x14ac:dyDescent="0.25">
      <c r="A6554" s="793"/>
      <c r="E6554" s="176"/>
      <c r="F6554" s="176"/>
      <c r="G6554" s="177"/>
      <c r="H6554" s="177"/>
    </row>
    <row r="6555" spans="1:8" x14ac:dyDescent="0.25">
      <c r="A6555" s="793"/>
      <c r="E6555" s="176"/>
      <c r="F6555" s="176"/>
      <c r="G6555" s="177"/>
      <c r="H6555" s="177"/>
    </row>
    <row r="6556" spans="1:8" x14ac:dyDescent="0.25">
      <c r="A6556" s="793"/>
      <c r="E6556" s="176"/>
      <c r="F6556" s="176"/>
      <c r="G6556" s="177"/>
      <c r="H6556" s="177"/>
    </row>
    <row r="6557" spans="1:8" x14ac:dyDescent="0.25">
      <c r="A6557" s="793"/>
      <c r="E6557" s="176"/>
      <c r="F6557" s="176"/>
      <c r="G6557" s="177"/>
      <c r="H6557" s="177"/>
    </row>
    <row r="6558" spans="1:8" x14ac:dyDescent="0.25">
      <c r="A6558" s="793"/>
      <c r="E6558" s="176"/>
      <c r="F6558" s="176"/>
      <c r="G6558" s="177"/>
      <c r="H6558" s="177"/>
    </row>
    <row r="6559" spans="1:8" x14ac:dyDescent="0.25">
      <c r="A6559" s="793"/>
      <c r="E6559" s="176"/>
      <c r="F6559" s="176"/>
      <c r="G6559" s="177"/>
      <c r="H6559" s="177"/>
    </row>
    <row r="6560" spans="1:8" x14ac:dyDescent="0.25">
      <c r="A6560" s="793"/>
      <c r="E6560" s="176"/>
      <c r="F6560" s="176"/>
      <c r="G6560" s="177"/>
      <c r="H6560" s="177"/>
    </row>
    <row r="6561" spans="1:8" x14ac:dyDescent="0.25">
      <c r="A6561" s="793"/>
      <c r="E6561" s="176"/>
      <c r="F6561" s="176"/>
      <c r="G6561" s="177"/>
      <c r="H6561" s="177"/>
    </row>
    <row r="6562" spans="1:8" x14ac:dyDescent="0.25">
      <c r="A6562" s="793"/>
      <c r="E6562" s="176"/>
      <c r="F6562" s="176"/>
      <c r="G6562" s="177"/>
      <c r="H6562" s="177"/>
    </row>
    <row r="6563" spans="1:8" x14ac:dyDescent="0.25">
      <c r="A6563" s="793"/>
      <c r="E6563" s="176"/>
      <c r="F6563" s="176"/>
      <c r="G6563" s="177"/>
      <c r="H6563" s="177"/>
    </row>
    <row r="6564" spans="1:8" x14ac:dyDescent="0.25">
      <c r="A6564" s="793"/>
      <c r="E6564" s="176"/>
      <c r="F6564" s="176"/>
      <c r="G6564" s="177"/>
      <c r="H6564" s="177"/>
    </row>
    <row r="6565" spans="1:8" x14ac:dyDescent="0.25">
      <c r="A6565" s="793"/>
      <c r="E6565" s="176"/>
      <c r="F6565" s="176"/>
      <c r="G6565" s="177"/>
      <c r="H6565" s="177"/>
    </row>
    <row r="6566" spans="1:8" x14ac:dyDescent="0.25">
      <c r="A6566" s="793"/>
      <c r="E6566" s="176"/>
      <c r="F6566" s="176"/>
      <c r="G6566" s="177"/>
      <c r="H6566" s="177"/>
    </row>
    <row r="6567" spans="1:8" x14ac:dyDescent="0.25">
      <c r="A6567" s="793"/>
      <c r="E6567" s="176"/>
      <c r="F6567" s="176"/>
      <c r="G6567" s="177"/>
      <c r="H6567" s="177"/>
    </row>
    <row r="6568" spans="1:8" x14ac:dyDescent="0.25">
      <c r="A6568" s="793"/>
      <c r="E6568" s="176"/>
      <c r="F6568" s="176"/>
      <c r="G6568" s="177"/>
      <c r="H6568" s="177"/>
    </row>
    <row r="6569" spans="1:8" x14ac:dyDescent="0.25">
      <c r="A6569" s="793"/>
      <c r="E6569" s="176"/>
      <c r="F6569" s="176"/>
      <c r="G6569" s="177"/>
      <c r="H6569" s="177"/>
    </row>
    <row r="6570" spans="1:8" x14ac:dyDescent="0.25">
      <c r="A6570" s="793"/>
      <c r="E6570" s="176"/>
      <c r="F6570" s="176"/>
      <c r="G6570" s="177"/>
      <c r="H6570" s="177"/>
    </row>
    <row r="6571" spans="1:8" x14ac:dyDescent="0.25">
      <c r="A6571" s="793"/>
      <c r="E6571" s="176"/>
      <c r="F6571" s="176"/>
      <c r="G6571" s="177"/>
      <c r="H6571" s="177"/>
    </row>
    <row r="6572" spans="1:8" x14ac:dyDescent="0.25">
      <c r="A6572" s="793"/>
      <c r="E6572" s="176"/>
      <c r="F6572" s="176"/>
      <c r="G6572" s="177"/>
      <c r="H6572" s="177"/>
    </row>
    <row r="6573" spans="1:8" x14ac:dyDescent="0.25">
      <c r="A6573" s="793"/>
      <c r="E6573" s="176"/>
      <c r="F6573" s="176"/>
      <c r="G6573" s="177"/>
      <c r="H6573" s="177"/>
    </row>
    <row r="6574" spans="1:8" x14ac:dyDescent="0.25">
      <c r="A6574" s="793"/>
      <c r="E6574" s="176"/>
      <c r="F6574" s="176"/>
      <c r="G6574" s="177"/>
      <c r="H6574" s="177"/>
    </row>
    <row r="6575" spans="1:8" x14ac:dyDescent="0.25">
      <c r="A6575" s="793"/>
      <c r="E6575" s="176"/>
      <c r="F6575" s="176"/>
      <c r="G6575" s="177"/>
      <c r="H6575" s="177"/>
    </row>
    <row r="6576" spans="1:8" x14ac:dyDescent="0.25">
      <c r="A6576" s="793"/>
      <c r="E6576" s="176"/>
      <c r="F6576" s="176"/>
      <c r="G6576" s="177"/>
      <c r="H6576" s="177"/>
    </row>
    <row r="6577" spans="1:8" x14ac:dyDescent="0.25">
      <c r="A6577" s="793"/>
      <c r="E6577" s="176"/>
      <c r="F6577" s="176"/>
      <c r="G6577" s="177"/>
      <c r="H6577" s="177"/>
    </row>
    <row r="6578" spans="1:8" x14ac:dyDescent="0.25">
      <c r="A6578" s="793"/>
      <c r="E6578" s="176"/>
      <c r="F6578" s="176"/>
      <c r="G6578" s="177"/>
      <c r="H6578" s="177"/>
    </row>
    <row r="6579" spans="1:8" x14ac:dyDescent="0.25">
      <c r="A6579" s="793"/>
      <c r="E6579" s="176"/>
      <c r="F6579" s="176"/>
      <c r="G6579" s="177"/>
      <c r="H6579" s="177"/>
    </row>
    <row r="6580" spans="1:8" x14ac:dyDescent="0.25">
      <c r="A6580" s="793"/>
      <c r="E6580" s="176"/>
      <c r="F6580" s="176"/>
      <c r="G6580" s="177"/>
      <c r="H6580" s="177"/>
    </row>
    <row r="6581" spans="1:8" x14ac:dyDescent="0.25">
      <c r="A6581" s="793"/>
      <c r="E6581" s="176"/>
      <c r="F6581" s="176"/>
      <c r="G6581" s="177"/>
      <c r="H6581" s="177"/>
    </row>
    <row r="6582" spans="1:8" x14ac:dyDescent="0.25">
      <c r="A6582" s="793"/>
      <c r="E6582" s="176"/>
      <c r="F6582" s="176"/>
      <c r="G6582" s="177"/>
      <c r="H6582" s="177"/>
    </row>
    <row r="6583" spans="1:8" x14ac:dyDescent="0.25">
      <c r="A6583" s="793"/>
      <c r="E6583" s="176"/>
      <c r="F6583" s="176"/>
      <c r="G6583" s="177"/>
      <c r="H6583" s="177"/>
    </row>
    <row r="6584" spans="1:8" x14ac:dyDescent="0.25">
      <c r="A6584" s="793"/>
      <c r="E6584" s="176"/>
      <c r="F6584" s="176"/>
      <c r="G6584" s="177"/>
      <c r="H6584" s="177"/>
    </row>
    <row r="6585" spans="1:8" x14ac:dyDescent="0.25">
      <c r="A6585" s="793"/>
      <c r="E6585" s="176"/>
      <c r="F6585" s="176"/>
      <c r="G6585" s="177"/>
      <c r="H6585" s="177"/>
    </row>
    <row r="6586" spans="1:8" x14ac:dyDescent="0.25">
      <c r="A6586" s="793"/>
      <c r="E6586" s="176"/>
      <c r="F6586" s="176"/>
      <c r="G6586" s="177"/>
      <c r="H6586" s="177"/>
    </row>
    <row r="6587" spans="1:8" x14ac:dyDescent="0.25">
      <c r="A6587" s="793"/>
      <c r="E6587" s="176"/>
      <c r="F6587" s="176"/>
      <c r="G6587" s="177"/>
      <c r="H6587" s="177"/>
    </row>
    <row r="6588" spans="1:8" x14ac:dyDescent="0.25">
      <c r="A6588" s="793"/>
      <c r="E6588" s="176"/>
      <c r="F6588" s="176"/>
      <c r="G6588" s="177"/>
      <c r="H6588" s="177"/>
    </row>
    <row r="6589" spans="1:8" x14ac:dyDescent="0.25">
      <c r="A6589" s="793"/>
      <c r="E6589" s="176"/>
      <c r="F6589" s="176"/>
      <c r="G6589" s="177"/>
      <c r="H6589" s="177"/>
    </row>
    <row r="6590" spans="1:8" x14ac:dyDescent="0.25">
      <c r="A6590" s="793"/>
      <c r="E6590" s="176"/>
      <c r="F6590" s="176"/>
      <c r="G6590" s="177"/>
      <c r="H6590" s="177"/>
    </row>
    <row r="6591" spans="1:8" x14ac:dyDescent="0.25">
      <c r="A6591" s="793"/>
      <c r="E6591" s="176"/>
      <c r="F6591" s="176"/>
      <c r="G6591" s="177"/>
      <c r="H6591" s="177"/>
    </row>
    <row r="6592" spans="1:8" x14ac:dyDescent="0.25">
      <c r="A6592" s="793"/>
      <c r="E6592" s="176"/>
      <c r="F6592" s="176"/>
      <c r="G6592" s="177"/>
      <c r="H6592" s="177"/>
    </row>
    <row r="6593" spans="1:8" x14ac:dyDescent="0.25">
      <c r="A6593" s="793"/>
      <c r="E6593" s="176"/>
      <c r="F6593" s="176"/>
      <c r="G6593" s="177"/>
      <c r="H6593" s="177"/>
    </row>
    <row r="6594" spans="1:8" x14ac:dyDescent="0.25">
      <c r="A6594" s="793"/>
      <c r="E6594" s="176"/>
      <c r="F6594" s="176"/>
      <c r="G6594" s="177"/>
      <c r="H6594" s="177"/>
    </row>
    <row r="6595" spans="1:8" x14ac:dyDescent="0.25">
      <c r="A6595" s="793"/>
      <c r="E6595" s="176"/>
      <c r="F6595" s="176"/>
      <c r="G6595" s="177"/>
      <c r="H6595" s="177"/>
    </row>
    <row r="6596" spans="1:8" x14ac:dyDescent="0.25">
      <c r="A6596" s="793"/>
      <c r="E6596" s="176"/>
      <c r="F6596" s="176"/>
      <c r="G6596" s="177"/>
      <c r="H6596" s="177"/>
    </row>
    <row r="6597" spans="1:8" x14ac:dyDescent="0.25">
      <c r="A6597" s="793"/>
      <c r="E6597" s="176"/>
      <c r="F6597" s="176"/>
      <c r="G6597" s="177"/>
      <c r="H6597" s="177"/>
    </row>
    <row r="6598" spans="1:8" x14ac:dyDescent="0.25">
      <c r="A6598" s="793"/>
      <c r="E6598" s="176"/>
      <c r="F6598" s="176"/>
      <c r="G6598" s="177"/>
      <c r="H6598" s="177"/>
    </row>
    <row r="6599" spans="1:8" x14ac:dyDescent="0.25">
      <c r="A6599" s="793"/>
      <c r="E6599" s="176"/>
      <c r="F6599" s="176"/>
      <c r="G6599" s="177"/>
      <c r="H6599" s="177"/>
    </row>
    <row r="6600" spans="1:8" x14ac:dyDescent="0.25">
      <c r="A6600" s="793"/>
      <c r="E6600" s="176"/>
      <c r="F6600" s="176"/>
      <c r="G6600" s="177"/>
      <c r="H6600" s="177"/>
    </row>
    <row r="6601" spans="1:8" x14ac:dyDescent="0.25">
      <c r="A6601" s="793"/>
      <c r="E6601" s="176"/>
      <c r="F6601" s="176"/>
      <c r="G6601" s="177"/>
      <c r="H6601" s="177"/>
    </row>
    <row r="6602" spans="1:8" x14ac:dyDescent="0.25">
      <c r="A6602" s="793"/>
      <c r="E6602" s="176"/>
      <c r="F6602" s="176"/>
      <c r="G6602" s="177"/>
      <c r="H6602" s="177"/>
    </row>
    <row r="6603" spans="1:8" x14ac:dyDescent="0.25">
      <c r="A6603" s="793"/>
      <c r="E6603" s="176"/>
      <c r="F6603" s="176"/>
      <c r="G6603" s="177"/>
      <c r="H6603" s="177"/>
    </row>
    <row r="6604" spans="1:8" x14ac:dyDescent="0.25">
      <c r="A6604" s="793"/>
      <c r="E6604" s="176"/>
      <c r="F6604" s="176"/>
      <c r="G6604" s="177"/>
      <c r="H6604" s="177"/>
    </row>
    <row r="6605" spans="1:8" x14ac:dyDescent="0.25">
      <c r="A6605" s="793"/>
      <c r="E6605" s="176"/>
      <c r="F6605" s="176"/>
      <c r="G6605" s="177"/>
      <c r="H6605" s="177"/>
    </row>
    <row r="6606" spans="1:8" x14ac:dyDescent="0.25">
      <c r="A6606" s="793"/>
      <c r="E6606" s="176"/>
      <c r="F6606" s="176"/>
      <c r="G6606" s="177"/>
      <c r="H6606" s="177"/>
    </row>
    <row r="6607" spans="1:8" x14ac:dyDescent="0.25">
      <c r="A6607" s="793"/>
      <c r="E6607" s="176"/>
      <c r="F6607" s="176"/>
      <c r="G6607" s="177"/>
      <c r="H6607" s="177"/>
    </row>
    <row r="6608" spans="1:8" x14ac:dyDescent="0.25">
      <c r="A6608" s="793"/>
      <c r="E6608" s="176"/>
      <c r="F6608" s="176"/>
      <c r="G6608" s="177"/>
      <c r="H6608" s="177"/>
    </row>
    <row r="6609" spans="1:8" x14ac:dyDescent="0.25">
      <c r="A6609" s="793"/>
      <c r="E6609" s="176"/>
      <c r="F6609" s="176"/>
      <c r="G6609" s="177"/>
      <c r="H6609" s="177"/>
    </row>
    <row r="6610" spans="1:8" x14ac:dyDescent="0.25">
      <c r="A6610" s="793"/>
      <c r="E6610" s="176"/>
      <c r="F6610" s="176"/>
      <c r="G6610" s="177"/>
      <c r="H6610" s="177"/>
    </row>
    <row r="6611" spans="1:8" x14ac:dyDescent="0.25">
      <c r="A6611" s="793"/>
      <c r="E6611" s="176"/>
      <c r="F6611" s="176"/>
      <c r="G6611" s="177"/>
      <c r="H6611" s="177"/>
    </row>
    <row r="6612" spans="1:8" x14ac:dyDescent="0.25">
      <c r="A6612" s="793"/>
      <c r="E6612" s="176"/>
      <c r="F6612" s="176"/>
      <c r="G6612" s="177"/>
      <c r="H6612" s="177"/>
    </row>
    <row r="6613" spans="1:8" x14ac:dyDescent="0.25">
      <c r="A6613" s="793"/>
      <c r="E6613" s="176"/>
      <c r="F6613" s="176"/>
      <c r="G6613" s="177"/>
      <c r="H6613" s="177"/>
    </row>
    <row r="6614" spans="1:8" x14ac:dyDescent="0.25">
      <c r="A6614" s="793"/>
      <c r="E6614" s="176"/>
      <c r="F6614" s="176"/>
      <c r="G6614" s="177"/>
      <c r="H6614" s="177"/>
    </row>
    <row r="6615" spans="1:8" x14ac:dyDescent="0.25">
      <c r="A6615" s="793"/>
      <c r="E6615" s="176"/>
      <c r="F6615" s="176"/>
      <c r="G6615" s="177"/>
      <c r="H6615" s="177"/>
    </row>
    <row r="6616" spans="1:8" x14ac:dyDescent="0.25">
      <c r="A6616" s="793"/>
      <c r="E6616" s="176"/>
      <c r="F6616" s="176"/>
      <c r="G6616" s="177"/>
      <c r="H6616" s="177"/>
    </row>
    <row r="6617" spans="1:8" x14ac:dyDescent="0.25">
      <c r="A6617" s="793"/>
      <c r="E6617" s="176"/>
      <c r="F6617" s="176"/>
      <c r="G6617" s="177"/>
      <c r="H6617" s="177"/>
    </row>
    <row r="6618" spans="1:8" x14ac:dyDescent="0.25">
      <c r="A6618" s="793"/>
      <c r="E6618" s="176"/>
      <c r="F6618" s="176"/>
      <c r="G6618" s="177"/>
      <c r="H6618" s="177"/>
    </row>
    <row r="6619" spans="1:8" x14ac:dyDescent="0.25">
      <c r="A6619" s="793"/>
      <c r="E6619" s="176"/>
      <c r="F6619" s="176"/>
      <c r="G6619" s="177"/>
      <c r="H6619" s="177"/>
    </row>
    <row r="6620" spans="1:8" x14ac:dyDescent="0.25">
      <c r="A6620" s="793"/>
      <c r="E6620" s="176"/>
      <c r="F6620" s="176"/>
      <c r="G6620" s="177"/>
      <c r="H6620" s="177"/>
    </row>
    <row r="6621" spans="1:8" x14ac:dyDescent="0.25">
      <c r="A6621" s="793"/>
      <c r="E6621" s="176"/>
      <c r="F6621" s="176"/>
      <c r="G6621" s="177"/>
      <c r="H6621" s="177"/>
    </row>
    <row r="6622" spans="1:8" x14ac:dyDescent="0.25">
      <c r="A6622" s="793"/>
      <c r="E6622" s="176"/>
      <c r="F6622" s="176"/>
      <c r="G6622" s="177"/>
      <c r="H6622" s="177"/>
    </row>
    <row r="6623" spans="1:8" x14ac:dyDescent="0.25">
      <c r="A6623" s="793"/>
      <c r="E6623" s="176"/>
      <c r="F6623" s="176"/>
      <c r="G6623" s="177"/>
      <c r="H6623" s="177"/>
    </row>
    <row r="6624" spans="1:8" x14ac:dyDescent="0.25">
      <c r="A6624" s="793"/>
      <c r="E6624" s="176"/>
      <c r="F6624" s="176"/>
      <c r="G6624" s="177"/>
      <c r="H6624" s="177"/>
    </row>
    <row r="6625" spans="1:8" x14ac:dyDescent="0.25">
      <c r="A6625" s="793"/>
      <c r="E6625" s="176"/>
      <c r="F6625" s="176"/>
      <c r="G6625" s="177"/>
      <c r="H6625" s="177"/>
    </row>
    <row r="6626" spans="1:8" x14ac:dyDescent="0.25">
      <c r="A6626" s="793"/>
      <c r="E6626" s="176"/>
      <c r="F6626" s="176"/>
      <c r="G6626" s="177"/>
      <c r="H6626" s="177"/>
    </row>
    <row r="6627" spans="1:8" x14ac:dyDescent="0.25">
      <c r="A6627" s="793"/>
      <c r="E6627" s="176"/>
      <c r="F6627" s="176"/>
      <c r="G6627" s="177"/>
      <c r="H6627" s="177"/>
    </row>
    <row r="6628" spans="1:8" x14ac:dyDescent="0.25">
      <c r="A6628" s="793"/>
      <c r="E6628" s="176"/>
      <c r="F6628" s="176"/>
      <c r="G6628" s="177"/>
      <c r="H6628" s="177"/>
    </row>
    <row r="6629" spans="1:8" x14ac:dyDescent="0.25">
      <c r="A6629" s="793"/>
      <c r="E6629" s="176"/>
      <c r="F6629" s="176"/>
      <c r="G6629" s="177"/>
      <c r="H6629" s="177"/>
    </row>
    <row r="6630" spans="1:8" x14ac:dyDescent="0.25">
      <c r="A6630" s="793"/>
      <c r="E6630" s="176"/>
      <c r="F6630" s="176"/>
      <c r="G6630" s="177"/>
      <c r="H6630" s="177"/>
    </row>
    <row r="6631" spans="1:8" x14ac:dyDescent="0.25">
      <c r="A6631" s="793"/>
      <c r="E6631" s="176"/>
      <c r="F6631" s="176"/>
      <c r="G6631" s="177"/>
      <c r="H6631" s="177"/>
    </row>
    <row r="6632" spans="1:8" x14ac:dyDescent="0.25">
      <c r="A6632" s="793"/>
      <c r="E6632" s="176"/>
      <c r="F6632" s="176"/>
      <c r="G6632" s="177"/>
      <c r="H6632" s="177"/>
    </row>
    <row r="6633" spans="1:8" x14ac:dyDescent="0.25">
      <c r="A6633" s="793"/>
      <c r="E6633" s="176"/>
      <c r="F6633" s="176"/>
      <c r="G6633" s="177"/>
      <c r="H6633" s="177"/>
    </row>
    <row r="6634" spans="1:8" x14ac:dyDescent="0.25">
      <c r="A6634" s="793"/>
      <c r="E6634" s="176"/>
      <c r="F6634" s="176"/>
      <c r="G6634" s="177"/>
      <c r="H6634" s="177"/>
    </row>
    <row r="6635" spans="1:8" x14ac:dyDescent="0.25">
      <c r="A6635" s="793"/>
      <c r="E6635" s="176"/>
      <c r="F6635" s="176"/>
      <c r="G6635" s="177"/>
      <c r="H6635" s="177"/>
    </row>
    <row r="6636" spans="1:8" x14ac:dyDescent="0.25">
      <c r="A6636" s="793"/>
      <c r="E6636" s="176"/>
      <c r="F6636" s="176"/>
      <c r="G6636" s="177"/>
      <c r="H6636" s="177"/>
    </row>
    <row r="6637" spans="1:8" x14ac:dyDescent="0.25">
      <c r="A6637" s="793"/>
      <c r="E6637" s="176"/>
      <c r="F6637" s="176"/>
      <c r="G6637" s="177"/>
      <c r="H6637" s="177"/>
    </row>
    <row r="6638" spans="1:8" x14ac:dyDescent="0.25">
      <c r="A6638" s="793"/>
      <c r="E6638" s="176"/>
      <c r="F6638" s="176"/>
      <c r="G6638" s="177"/>
      <c r="H6638" s="177"/>
    </row>
    <row r="6639" spans="1:8" x14ac:dyDescent="0.25">
      <c r="A6639" s="793"/>
      <c r="E6639" s="176"/>
      <c r="F6639" s="176"/>
      <c r="G6639" s="177"/>
      <c r="H6639" s="177"/>
    </row>
    <row r="6640" spans="1:8" x14ac:dyDescent="0.25">
      <c r="A6640" s="793"/>
      <c r="E6640" s="176"/>
      <c r="F6640" s="176"/>
      <c r="G6640" s="177"/>
      <c r="H6640" s="177"/>
    </row>
    <row r="6641" spans="1:8" x14ac:dyDescent="0.25">
      <c r="A6641" s="793"/>
      <c r="E6641" s="176"/>
      <c r="F6641" s="176"/>
      <c r="G6641" s="177"/>
      <c r="H6641" s="177"/>
    </row>
    <row r="6642" spans="1:8" x14ac:dyDescent="0.25">
      <c r="A6642" s="793"/>
      <c r="E6642" s="176"/>
      <c r="F6642" s="176"/>
      <c r="G6642" s="177"/>
      <c r="H6642" s="177"/>
    </row>
    <row r="6643" spans="1:8" x14ac:dyDescent="0.25">
      <c r="A6643" s="793"/>
      <c r="E6643" s="176"/>
      <c r="F6643" s="176"/>
      <c r="G6643" s="177"/>
      <c r="H6643" s="177"/>
    </row>
    <row r="6644" spans="1:8" x14ac:dyDescent="0.25">
      <c r="A6644" s="793"/>
      <c r="E6644" s="176"/>
      <c r="F6644" s="176"/>
      <c r="G6644" s="177"/>
      <c r="H6644" s="177"/>
    </row>
    <row r="6645" spans="1:8" x14ac:dyDescent="0.25">
      <c r="A6645" s="793"/>
      <c r="E6645" s="176"/>
      <c r="F6645" s="176"/>
      <c r="G6645" s="177"/>
      <c r="H6645" s="177"/>
    </row>
    <row r="6646" spans="1:8" x14ac:dyDescent="0.25">
      <c r="A6646" s="793"/>
      <c r="E6646" s="176"/>
      <c r="F6646" s="176"/>
      <c r="G6646" s="177"/>
      <c r="H6646" s="177"/>
    </row>
    <row r="6647" spans="1:8" x14ac:dyDescent="0.25">
      <c r="A6647" s="793"/>
      <c r="E6647" s="176"/>
      <c r="F6647" s="176"/>
      <c r="G6647" s="177"/>
      <c r="H6647" s="177"/>
    </row>
    <row r="6648" spans="1:8" x14ac:dyDescent="0.25">
      <c r="A6648" s="793"/>
      <c r="E6648" s="176"/>
      <c r="F6648" s="176"/>
      <c r="G6648" s="177"/>
      <c r="H6648" s="177"/>
    </row>
    <row r="6649" spans="1:8" x14ac:dyDescent="0.25">
      <c r="A6649" s="793"/>
      <c r="E6649" s="176"/>
      <c r="F6649" s="176"/>
      <c r="G6649" s="177"/>
      <c r="H6649" s="177"/>
    </row>
    <row r="6650" spans="1:8" x14ac:dyDescent="0.25">
      <c r="A6650" s="793"/>
      <c r="E6650" s="176"/>
      <c r="F6650" s="176"/>
      <c r="G6650" s="177"/>
      <c r="H6650" s="177"/>
    </row>
    <row r="6651" spans="1:8" x14ac:dyDescent="0.25">
      <c r="A6651" s="793"/>
      <c r="E6651" s="176"/>
      <c r="F6651" s="176"/>
      <c r="G6651" s="177"/>
      <c r="H6651" s="177"/>
    </row>
    <row r="6652" spans="1:8" x14ac:dyDescent="0.25">
      <c r="A6652" s="793"/>
      <c r="E6652" s="176"/>
      <c r="F6652" s="176"/>
      <c r="G6652" s="177"/>
      <c r="H6652" s="177"/>
    </row>
    <row r="6653" spans="1:8" x14ac:dyDescent="0.25">
      <c r="A6653" s="793"/>
      <c r="E6653" s="176"/>
      <c r="F6653" s="176"/>
      <c r="G6653" s="177"/>
      <c r="H6653" s="177"/>
    </row>
    <row r="6654" spans="1:8" x14ac:dyDescent="0.25">
      <c r="A6654" s="793"/>
      <c r="E6654" s="176"/>
      <c r="F6654" s="176"/>
      <c r="G6654" s="177"/>
      <c r="H6654" s="177"/>
    </row>
    <row r="6655" spans="1:8" x14ac:dyDescent="0.25">
      <c r="A6655" s="793"/>
      <c r="E6655" s="176"/>
      <c r="F6655" s="176"/>
      <c r="G6655" s="177"/>
      <c r="H6655" s="177"/>
    </row>
    <row r="6656" spans="1:8" x14ac:dyDescent="0.25">
      <c r="A6656" s="793"/>
      <c r="E6656" s="176"/>
      <c r="F6656" s="176"/>
      <c r="G6656" s="177"/>
      <c r="H6656" s="177"/>
    </row>
    <row r="6657" spans="1:8" x14ac:dyDescent="0.25">
      <c r="A6657" s="793"/>
      <c r="E6657" s="176"/>
      <c r="F6657" s="176"/>
      <c r="G6657" s="177"/>
      <c r="H6657" s="177"/>
    </row>
    <row r="6658" spans="1:8" x14ac:dyDescent="0.25">
      <c r="A6658" s="793"/>
      <c r="E6658" s="176"/>
      <c r="F6658" s="176"/>
      <c r="G6658" s="177"/>
      <c r="H6658" s="177"/>
    </row>
    <row r="6659" spans="1:8" x14ac:dyDescent="0.25">
      <c r="A6659" s="793"/>
      <c r="E6659" s="176"/>
      <c r="F6659" s="176"/>
      <c r="G6659" s="177"/>
      <c r="H6659" s="177"/>
    </row>
    <row r="6660" spans="1:8" x14ac:dyDescent="0.25">
      <c r="A6660" s="793"/>
      <c r="E6660" s="176"/>
      <c r="F6660" s="176"/>
      <c r="G6660" s="177"/>
      <c r="H6660" s="177"/>
    </row>
    <row r="6661" spans="1:8" x14ac:dyDescent="0.25">
      <c r="A6661" s="793"/>
      <c r="E6661" s="176"/>
      <c r="F6661" s="176"/>
      <c r="G6661" s="177"/>
      <c r="H6661" s="177"/>
    </row>
    <row r="6662" spans="1:8" x14ac:dyDescent="0.25">
      <c r="A6662" s="793"/>
      <c r="E6662" s="176"/>
      <c r="F6662" s="176"/>
      <c r="G6662" s="177"/>
      <c r="H6662" s="177"/>
    </row>
    <row r="6663" spans="1:8" x14ac:dyDescent="0.25">
      <c r="A6663" s="793"/>
      <c r="E6663" s="176"/>
      <c r="F6663" s="176"/>
      <c r="G6663" s="177"/>
      <c r="H6663" s="177"/>
    </row>
    <row r="6664" spans="1:8" x14ac:dyDescent="0.25">
      <c r="A6664" s="793"/>
      <c r="E6664" s="176"/>
      <c r="F6664" s="176"/>
      <c r="G6664" s="177"/>
      <c r="H6664" s="177"/>
    </row>
    <row r="6665" spans="1:8" x14ac:dyDescent="0.25">
      <c r="A6665" s="793"/>
      <c r="E6665" s="176"/>
      <c r="F6665" s="176"/>
      <c r="G6665" s="177"/>
      <c r="H6665" s="177"/>
    </row>
    <row r="6666" spans="1:8" x14ac:dyDescent="0.25">
      <c r="A6666" s="793"/>
      <c r="E6666" s="176"/>
      <c r="F6666" s="176"/>
      <c r="G6666" s="177"/>
      <c r="H6666" s="177"/>
    </row>
    <row r="6667" spans="1:8" x14ac:dyDescent="0.25">
      <c r="A6667" s="793"/>
      <c r="E6667" s="176"/>
      <c r="F6667" s="176"/>
      <c r="G6667" s="177"/>
      <c r="H6667" s="177"/>
    </row>
    <row r="6668" spans="1:8" x14ac:dyDescent="0.25">
      <c r="A6668" s="793"/>
      <c r="E6668" s="176"/>
      <c r="F6668" s="176"/>
      <c r="G6668" s="177"/>
      <c r="H6668" s="177"/>
    </row>
    <row r="6669" spans="1:8" x14ac:dyDescent="0.25">
      <c r="A6669" s="793"/>
      <c r="E6669" s="176"/>
      <c r="F6669" s="176"/>
      <c r="G6669" s="177"/>
      <c r="H6669" s="177"/>
    </row>
    <row r="6670" spans="1:8" x14ac:dyDescent="0.25">
      <c r="A6670" s="793"/>
      <c r="E6670" s="176"/>
      <c r="F6670" s="176"/>
      <c r="G6670" s="177"/>
      <c r="H6670" s="177"/>
    </row>
    <row r="6671" spans="1:8" x14ac:dyDescent="0.25">
      <c r="A6671" s="793"/>
      <c r="E6671" s="176"/>
      <c r="F6671" s="176"/>
      <c r="G6671" s="177"/>
      <c r="H6671" s="177"/>
    </row>
    <row r="6672" spans="1:8" x14ac:dyDescent="0.25">
      <c r="A6672" s="793"/>
      <c r="E6672" s="176"/>
      <c r="F6672" s="176"/>
      <c r="G6672" s="177"/>
      <c r="H6672" s="177"/>
    </row>
    <row r="6673" spans="1:8" x14ac:dyDescent="0.25">
      <c r="A6673" s="793"/>
      <c r="E6673" s="176"/>
      <c r="F6673" s="176"/>
      <c r="G6673" s="177"/>
      <c r="H6673" s="177"/>
    </row>
    <row r="6674" spans="1:8" x14ac:dyDescent="0.25">
      <c r="A6674" s="793"/>
      <c r="E6674" s="176"/>
      <c r="F6674" s="176"/>
      <c r="G6674" s="177"/>
      <c r="H6674" s="177"/>
    </row>
    <row r="6675" spans="1:8" x14ac:dyDescent="0.25">
      <c r="A6675" s="793"/>
      <c r="E6675" s="176"/>
      <c r="F6675" s="176"/>
      <c r="G6675" s="177"/>
      <c r="H6675" s="177"/>
    </row>
    <row r="6676" spans="1:8" x14ac:dyDescent="0.25">
      <c r="A6676" s="793"/>
      <c r="E6676" s="176"/>
      <c r="F6676" s="176"/>
      <c r="G6676" s="177"/>
      <c r="H6676" s="177"/>
    </row>
    <row r="6677" spans="1:8" x14ac:dyDescent="0.25">
      <c r="A6677" s="793"/>
      <c r="E6677" s="176"/>
      <c r="F6677" s="176"/>
      <c r="G6677" s="177"/>
      <c r="H6677" s="177"/>
    </row>
    <row r="6678" spans="1:8" x14ac:dyDescent="0.25">
      <c r="A6678" s="793"/>
      <c r="E6678" s="176"/>
      <c r="F6678" s="176"/>
      <c r="G6678" s="177"/>
      <c r="H6678" s="177"/>
    </row>
    <row r="6679" spans="1:8" x14ac:dyDescent="0.25">
      <c r="A6679" s="793"/>
      <c r="E6679" s="176"/>
      <c r="F6679" s="176"/>
      <c r="G6679" s="177"/>
      <c r="H6679" s="177"/>
    </row>
    <row r="6680" spans="1:8" x14ac:dyDescent="0.25">
      <c r="A6680" s="793"/>
      <c r="E6680" s="176"/>
      <c r="F6680" s="176"/>
      <c r="G6680" s="177"/>
      <c r="H6680" s="177"/>
    </row>
    <row r="6681" spans="1:8" x14ac:dyDescent="0.25">
      <c r="A6681" s="793"/>
      <c r="E6681" s="176"/>
      <c r="F6681" s="176"/>
      <c r="G6681" s="177"/>
      <c r="H6681" s="177"/>
    </row>
    <row r="6682" spans="1:8" x14ac:dyDescent="0.25">
      <c r="A6682" s="793"/>
      <c r="E6682" s="176"/>
      <c r="F6682" s="176"/>
      <c r="G6682" s="177"/>
      <c r="H6682" s="177"/>
    </row>
    <row r="6683" spans="1:8" x14ac:dyDescent="0.25">
      <c r="A6683" s="793"/>
      <c r="E6683" s="176"/>
      <c r="F6683" s="176"/>
      <c r="G6683" s="177"/>
      <c r="H6683" s="177"/>
    </row>
    <row r="6684" spans="1:8" x14ac:dyDescent="0.25">
      <c r="A6684" s="793"/>
      <c r="E6684" s="176"/>
      <c r="F6684" s="176"/>
      <c r="G6684" s="177"/>
      <c r="H6684" s="177"/>
    </row>
    <row r="6685" spans="1:8" x14ac:dyDescent="0.25">
      <c r="A6685" s="793"/>
      <c r="E6685" s="176"/>
      <c r="F6685" s="176"/>
      <c r="G6685" s="177"/>
      <c r="H6685" s="177"/>
    </row>
    <row r="6686" spans="1:8" x14ac:dyDescent="0.25">
      <c r="A6686" s="793"/>
      <c r="E6686" s="176"/>
      <c r="F6686" s="176"/>
      <c r="G6686" s="177"/>
      <c r="H6686" s="177"/>
    </row>
    <row r="6687" spans="1:8" x14ac:dyDescent="0.25">
      <c r="A6687" s="793"/>
      <c r="E6687" s="176"/>
      <c r="F6687" s="176"/>
      <c r="G6687" s="177"/>
      <c r="H6687" s="177"/>
    </row>
    <row r="6688" spans="1:8" x14ac:dyDescent="0.25">
      <c r="A6688" s="793"/>
      <c r="E6688" s="176"/>
      <c r="F6688" s="176"/>
      <c r="G6688" s="177"/>
      <c r="H6688" s="177"/>
    </row>
    <row r="6689" spans="1:8" x14ac:dyDescent="0.25">
      <c r="A6689" s="793"/>
      <c r="E6689" s="176"/>
      <c r="F6689" s="176"/>
      <c r="G6689" s="177"/>
      <c r="H6689" s="177"/>
    </row>
    <row r="6690" spans="1:8" x14ac:dyDescent="0.25">
      <c r="A6690" s="793"/>
      <c r="E6690" s="176"/>
      <c r="F6690" s="176"/>
      <c r="G6690" s="177"/>
      <c r="H6690" s="177"/>
    </row>
    <row r="6691" spans="1:8" x14ac:dyDescent="0.25">
      <c r="A6691" s="793"/>
      <c r="E6691" s="176"/>
      <c r="F6691" s="176"/>
      <c r="G6691" s="177"/>
      <c r="H6691" s="177"/>
    </row>
    <row r="6692" spans="1:8" x14ac:dyDescent="0.25">
      <c r="A6692" s="793"/>
      <c r="E6692" s="176"/>
      <c r="F6692" s="176"/>
      <c r="G6692" s="177"/>
      <c r="H6692" s="177"/>
    </row>
    <row r="6693" spans="1:8" x14ac:dyDescent="0.25">
      <c r="A6693" s="793"/>
      <c r="E6693" s="176"/>
      <c r="F6693" s="176"/>
      <c r="G6693" s="177"/>
      <c r="H6693" s="177"/>
    </row>
    <row r="6694" spans="1:8" x14ac:dyDescent="0.25">
      <c r="A6694" s="793"/>
      <c r="E6694" s="176"/>
      <c r="F6694" s="176"/>
      <c r="G6694" s="177"/>
      <c r="H6694" s="177"/>
    </row>
    <row r="6695" spans="1:8" x14ac:dyDescent="0.25">
      <c r="A6695" s="793"/>
      <c r="E6695" s="176"/>
      <c r="F6695" s="176"/>
      <c r="G6695" s="177"/>
      <c r="H6695" s="177"/>
    </row>
    <row r="6696" spans="1:8" x14ac:dyDescent="0.25">
      <c r="A6696" s="793"/>
      <c r="E6696" s="176"/>
      <c r="F6696" s="176"/>
      <c r="G6696" s="177"/>
      <c r="H6696" s="177"/>
    </row>
    <row r="6697" spans="1:8" x14ac:dyDescent="0.25">
      <c r="A6697" s="793"/>
      <c r="E6697" s="176"/>
      <c r="F6697" s="176"/>
      <c r="G6697" s="177"/>
      <c r="H6697" s="177"/>
    </row>
    <row r="6698" spans="1:8" x14ac:dyDescent="0.25">
      <c r="A6698" s="793"/>
      <c r="E6698" s="176"/>
      <c r="F6698" s="176"/>
      <c r="G6698" s="177"/>
      <c r="H6698" s="177"/>
    </row>
    <row r="6699" spans="1:8" x14ac:dyDescent="0.25">
      <c r="A6699" s="793"/>
      <c r="E6699" s="176"/>
      <c r="F6699" s="176"/>
      <c r="G6699" s="177"/>
      <c r="H6699" s="177"/>
    </row>
    <row r="6700" spans="1:8" x14ac:dyDescent="0.25">
      <c r="A6700" s="793"/>
      <c r="E6700" s="176"/>
      <c r="F6700" s="176"/>
      <c r="G6700" s="177"/>
      <c r="H6700" s="177"/>
    </row>
    <row r="6701" spans="1:8" x14ac:dyDescent="0.25">
      <c r="A6701" s="793"/>
      <c r="E6701" s="176"/>
      <c r="F6701" s="176"/>
      <c r="G6701" s="177"/>
      <c r="H6701" s="177"/>
    </row>
    <row r="6702" spans="1:8" x14ac:dyDescent="0.25">
      <c r="A6702" s="793"/>
      <c r="E6702" s="176"/>
      <c r="F6702" s="176"/>
      <c r="G6702" s="177"/>
      <c r="H6702" s="177"/>
    </row>
    <row r="6703" spans="1:8" x14ac:dyDescent="0.25">
      <c r="A6703" s="793"/>
      <c r="E6703" s="176"/>
      <c r="F6703" s="176"/>
      <c r="G6703" s="177"/>
      <c r="H6703" s="177"/>
    </row>
    <row r="6704" spans="1:8" x14ac:dyDescent="0.25">
      <c r="A6704" s="793"/>
      <c r="E6704" s="176"/>
      <c r="F6704" s="176"/>
      <c r="G6704" s="177"/>
      <c r="H6704" s="177"/>
    </row>
    <row r="6705" spans="1:8" x14ac:dyDescent="0.25">
      <c r="A6705" s="793"/>
      <c r="E6705" s="176"/>
      <c r="F6705" s="176"/>
      <c r="G6705" s="177"/>
      <c r="H6705" s="177"/>
    </row>
    <row r="6706" spans="1:8" x14ac:dyDescent="0.25">
      <c r="A6706" s="793"/>
      <c r="E6706" s="176"/>
      <c r="F6706" s="176"/>
      <c r="G6706" s="177"/>
      <c r="H6706" s="177"/>
    </row>
    <row r="6707" spans="1:8" x14ac:dyDescent="0.25">
      <c r="A6707" s="793"/>
      <c r="E6707" s="176"/>
      <c r="F6707" s="176"/>
      <c r="G6707" s="177"/>
      <c r="H6707" s="177"/>
    </row>
    <row r="6708" spans="1:8" x14ac:dyDescent="0.25">
      <c r="A6708" s="793"/>
      <c r="E6708" s="176"/>
      <c r="F6708" s="176"/>
      <c r="G6708" s="177"/>
      <c r="H6708" s="177"/>
    </row>
    <row r="6709" spans="1:8" x14ac:dyDescent="0.25">
      <c r="A6709" s="793"/>
      <c r="E6709" s="176"/>
      <c r="F6709" s="176"/>
      <c r="G6709" s="177"/>
      <c r="H6709" s="177"/>
    </row>
    <row r="6710" spans="1:8" x14ac:dyDescent="0.25">
      <c r="A6710" s="793"/>
      <c r="E6710" s="176"/>
      <c r="F6710" s="176"/>
      <c r="G6710" s="177"/>
      <c r="H6710" s="177"/>
    </row>
    <row r="6711" spans="1:8" x14ac:dyDescent="0.25">
      <c r="A6711" s="793"/>
      <c r="E6711" s="176"/>
      <c r="F6711" s="176"/>
      <c r="G6711" s="177"/>
      <c r="H6711" s="177"/>
    </row>
    <row r="6712" spans="1:8" x14ac:dyDescent="0.25">
      <c r="A6712" s="793"/>
      <c r="E6712" s="176"/>
      <c r="F6712" s="176"/>
      <c r="G6712" s="177"/>
      <c r="H6712" s="177"/>
    </row>
    <row r="6713" spans="1:8" x14ac:dyDescent="0.25">
      <c r="A6713" s="793"/>
      <c r="E6713" s="176"/>
      <c r="F6713" s="176"/>
      <c r="G6713" s="177"/>
      <c r="H6713" s="177"/>
    </row>
    <row r="6714" spans="1:8" x14ac:dyDescent="0.25">
      <c r="A6714" s="793"/>
      <c r="E6714" s="176"/>
      <c r="F6714" s="176"/>
      <c r="G6714" s="177"/>
      <c r="H6714" s="177"/>
    </row>
    <row r="6715" spans="1:8" x14ac:dyDescent="0.25">
      <c r="A6715" s="793"/>
      <c r="E6715" s="176"/>
      <c r="F6715" s="176"/>
      <c r="G6715" s="177"/>
      <c r="H6715" s="177"/>
    </row>
    <row r="6716" spans="1:8" x14ac:dyDescent="0.25">
      <c r="A6716" s="793"/>
      <c r="E6716" s="176"/>
      <c r="F6716" s="176"/>
      <c r="G6716" s="177"/>
      <c r="H6716" s="177"/>
    </row>
    <row r="6717" spans="1:8" x14ac:dyDescent="0.25">
      <c r="A6717" s="793"/>
      <c r="E6717" s="176"/>
      <c r="F6717" s="176"/>
      <c r="G6717" s="177"/>
      <c r="H6717" s="177"/>
    </row>
    <row r="6718" spans="1:8" x14ac:dyDescent="0.25">
      <c r="A6718" s="793"/>
      <c r="E6718" s="176"/>
      <c r="F6718" s="176"/>
      <c r="G6718" s="177"/>
      <c r="H6718" s="177"/>
    </row>
    <row r="6719" spans="1:8" x14ac:dyDescent="0.25">
      <c r="A6719" s="793"/>
      <c r="E6719" s="176"/>
      <c r="F6719" s="176"/>
      <c r="G6719" s="177"/>
      <c r="H6719" s="177"/>
    </row>
    <row r="6720" spans="1:8" x14ac:dyDescent="0.25">
      <c r="A6720" s="793"/>
      <c r="E6720" s="176"/>
      <c r="F6720" s="176"/>
      <c r="G6720" s="177"/>
      <c r="H6720" s="177"/>
    </row>
    <row r="6721" spans="1:8" x14ac:dyDescent="0.25">
      <c r="A6721" s="793"/>
      <c r="E6721" s="176"/>
      <c r="F6721" s="176"/>
      <c r="G6721" s="177"/>
      <c r="H6721" s="177"/>
    </row>
    <row r="6722" spans="1:8" x14ac:dyDescent="0.25">
      <c r="A6722" s="793"/>
      <c r="E6722" s="176"/>
      <c r="F6722" s="176"/>
      <c r="G6722" s="177"/>
      <c r="H6722" s="177"/>
    </row>
    <row r="6723" spans="1:8" x14ac:dyDescent="0.25">
      <c r="A6723" s="793"/>
      <c r="E6723" s="176"/>
      <c r="F6723" s="176"/>
      <c r="G6723" s="177"/>
      <c r="H6723" s="177"/>
    </row>
    <row r="6724" spans="1:8" x14ac:dyDescent="0.25">
      <c r="A6724" s="793"/>
      <c r="E6724" s="176"/>
      <c r="F6724" s="176"/>
      <c r="G6724" s="177"/>
      <c r="H6724" s="177"/>
    </row>
    <row r="6725" spans="1:8" x14ac:dyDescent="0.25">
      <c r="A6725" s="793"/>
      <c r="E6725" s="176"/>
      <c r="F6725" s="176"/>
      <c r="G6725" s="177"/>
      <c r="H6725" s="177"/>
    </row>
    <row r="6726" spans="1:8" x14ac:dyDescent="0.25">
      <c r="A6726" s="793"/>
      <c r="E6726" s="176"/>
      <c r="F6726" s="176"/>
      <c r="G6726" s="177"/>
      <c r="H6726" s="177"/>
    </row>
    <row r="6727" spans="1:8" x14ac:dyDescent="0.25">
      <c r="A6727" s="793"/>
      <c r="E6727" s="176"/>
      <c r="F6727" s="176"/>
      <c r="G6727" s="177"/>
      <c r="H6727" s="177"/>
    </row>
    <row r="6728" spans="1:8" x14ac:dyDescent="0.25">
      <c r="A6728" s="793"/>
      <c r="E6728" s="176"/>
      <c r="F6728" s="176"/>
      <c r="G6728" s="177"/>
      <c r="H6728" s="177"/>
    </row>
    <row r="6729" spans="1:8" x14ac:dyDescent="0.25">
      <c r="A6729" s="793"/>
      <c r="E6729" s="176"/>
      <c r="F6729" s="176"/>
      <c r="G6729" s="177"/>
      <c r="H6729" s="177"/>
    </row>
    <row r="6730" spans="1:8" x14ac:dyDescent="0.25">
      <c r="A6730" s="793"/>
      <c r="E6730" s="176"/>
      <c r="F6730" s="176"/>
      <c r="G6730" s="177"/>
      <c r="H6730" s="177"/>
    </row>
    <row r="6731" spans="1:8" x14ac:dyDescent="0.25">
      <c r="A6731" s="793"/>
      <c r="E6731" s="176"/>
      <c r="F6731" s="176"/>
      <c r="G6731" s="177"/>
      <c r="H6731" s="177"/>
    </row>
    <row r="6732" spans="1:8" x14ac:dyDescent="0.25">
      <c r="A6732" s="793"/>
      <c r="E6732" s="176"/>
      <c r="F6732" s="176"/>
      <c r="G6732" s="177"/>
      <c r="H6732" s="177"/>
    </row>
    <row r="6733" spans="1:8" x14ac:dyDescent="0.25">
      <c r="A6733" s="793"/>
      <c r="E6733" s="176"/>
      <c r="F6733" s="176"/>
      <c r="G6733" s="177"/>
      <c r="H6733" s="177"/>
    </row>
    <row r="6734" spans="1:8" x14ac:dyDescent="0.25">
      <c r="A6734" s="793"/>
      <c r="E6734" s="176"/>
      <c r="F6734" s="176"/>
      <c r="G6734" s="177"/>
      <c r="H6734" s="177"/>
    </row>
    <row r="6735" spans="1:8" x14ac:dyDescent="0.25">
      <c r="A6735" s="793"/>
      <c r="E6735" s="176"/>
      <c r="F6735" s="176"/>
      <c r="G6735" s="177"/>
      <c r="H6735" s="177"/>
    </row>
    <row r="6736" spans="1:8" x14ac:dyDescent="0.25">
      <c r="A6736" s="793"/>
      <c r="E6736" s="176"/>
      <c r="F6736" s="176"/>
      <c r="G6736" s="177"/>
      <c r="H6736" s="177"/>
    </row>
    <row r="6737" spans="1:8" x14ac:dyDescent="0.25">
      <c r="A6737" s="793"/>
      <c r="E6737" s="176"/>
      <c r="F6737" s="176"/>
      <c r="G6737" s="177"/>
      <c r="H6737" s="177"/>
    </row>
    <row r="6738" spans="1:8" x14ac:dyDescent="0.25">
      <c r="A6738" s="793"/>
      <c r="E6738" s="176"/>
      <c r="F6738" s="176"/>
      <c r="G6738" s="177"/>
      <c r="H6738" s="177"/>
    </row>
    <row r="6739" spans="1:8" x14ac:dyDescent="0.25">
      <c r="A6739" s="793"/>
      <c r="E6739" s="176"/>
      <c r="F6739" s="176"/>
      <c r="G6739" s="177"/>
      <c r="H6739" s="177"/>
    </row>
    <row r="6740" spans="1:8" x14ac:dyDescent="0.25">
      <c r="A6740" s="793"/>
      <c r="E6740" s="176"/>
      <c r="F6740" s="176"/>
      <c r="G6740" s="177"/>
      <c r="H6740" s="177"/>
    </row>
    <row r="6741" spans="1:8" x14ac:dyDescent="0.25">
      <c r="A6741" s="793"/>
      <c r="E6741" s="176"/>
      <c r="F6741" s="176"/>
      <c r="G6741" s="177"/>
      <c r="H6741" s="177"/>
    </row>
    <row r="6742" spans="1:8" x14ac:dyDescent="0.25">
      <c r="A6742" s="793"/>
      <c r="E6742" s="176"/>
      <c r="F6742" s="176"/>
      <c r="G6742" s="177"/>
      <c r="H6742" s="177"/>
    </row>
    <row r="6743" spans="1:8" x14ac:dyDescent="0.25">
      <c r="A6743" s="793"/>
      <c r="E6743" s="176"/>
      <c r="F6743" s="176"/>
      <c r="G6743" s="177"/>
      <c r="H6743" s="177"/>
    </row>
    <row r="6744" spans="1:8" x14ac:dyDescent="0.25">
      <c r="A6744" s="793"/>
      <c r="E6744" s="176"/>
      <c r="F6744" s="176"/>
      <c r="G6744" s="177"/>
      <c r="H6744" s="177"/>
    </row>
    <row r="6745" spans="1:8" x14ac:dyDescent="0.25">
      <c r="A6745" s="793"/>
      <c r="E6745" s="176"/>
      <c r="F6745" s="176"/>
      <c r="G6745" s="177"/>
      <c r="H6745" s="177"/>
    </row>
    <row r="6746" spans="1:8" x14ac:dyDescent="0.25">
      <c r="A6746" s="793"/>
      <c r="E6746" s="176"/>
      <c r="F6746" s="176"/>
      <c r="G6746" s="177"/>
      <c r="H6746" s="177"/>
    </row>
    <row r="6747" spans="1:8" x14ac:dyDescent="0.25">
      <c r="A6747" s="793"/>
      <c r="E6747" s="176"/>
      <c r="F6747" s="176"/>
      <c r="G6747" s="177"/>
      <c r="H6747" s="177"/>
    </row>
    <row r="6748" spans="1:8" x14ac:dyDescent="0.25">
      <c r="A6748" s="793"/>
      <c r="E6748" s="176"/>
      <c r="F6748" s="176"/>
      <c r="G6748" s="177"/>
      <c r="H6748" s="177"/>
    </row>
    <row r="6749" spans="1:8" x14ac:dyDescent="0.25">
      <c r="A6749" s="793"/>
      <c r="E6749" s="176"/>
      <c r="F6749" s="176"/>
      <c r="G6749" s="177"/>
      <c r="H6749" s="177"/>
    </row>
    <row r="6750" spans="1:8" x14ac:dyDescent="0.25">
      <c r="A6750" s="793"/>
      <c r="E6750" s="176"/>
      <c r="F6750" s="176"/>
      <c r="G6750" s="177"/>
      <c r="H6750" s="177"/>
    </row>
    <row r="6751" spans="1:8" x14ac:dyDescent="0.25">
      <c r="A6751" s="793"/>
      <c r="E6751" s="176"/>
      <c r="F6751" s="176"/>
      <c r="G6751" s="177"/>
      <c r="H6751" s="177"/>
    </row>
    <row r="6752" spans="1:8" x14ac:dyDescent="0.25">
      <c r="A6752" s="793"/>
      <c r="E6752" s="176"/>
      <c r="F6752" s="176"/>
      <c r="G6752" s="177"/>
      <c r="H6752" s="177"/>
    </row>
    <row r="6753" spans="1:8" x14ac:dyDescent="0.25">
      <c r="A6753" s="793"/>
      <c r="E6753" s="176"/>
      <c r="F6753" s="176"/>
      <c r="G6753" s="177"/>
      <c r="H6753" s="177"/>
    </row>
    <row r="6754" spans="1:8" x14ac:dyDescent="0.25">
      <c r="A6754" s="793"/>
      <c r="E6754" s="176"/>
      <c r="F6754" s="176"/>
      <c r="G6754" s="177"/>
      <c r="H6754" s="177"/>
    </row>
    <row r="6755" spans="1:8" x14ac:dyDescent="0.25">
      <c r="A6755" s="793"/>
      <c r="E6755" s="176"/>
      <c r="F6755" s="176"/>
      <c r="G6755" s="177"/>
      <c r="H6755" s="177"/>
    </row>
    <row r="6756" spans="1:8" x14ac:dyDescent="0.25">
      <c r="A6756" s="793"/>
      <c r="E6756" s="176"/>
      <c r="F6756" s="176"/>
      <c r="G6756" s="177"/>
      <c r="H6756" s="177"/>
    </row>
    <row r="6757" spans="1:8" x14ac:dyDescent="0.25">
      <c r="A6757" s="793"/>
      <c r="E6757" s="176"/>
      <c r="F6757" s="176"/>
      <c r="G6757" s="177"/>
      <c r="H6757" s="177"/>
    </row>
    <row r="6758" spans="1:8" x14ac:dyDescent="0.25">
      <c r="A6758" s="793"/>
      <c r="E6758" s="176"/>
      <c r="F6758" s="176"/>
      <c r="G6758" s="177"/>
      <c r="H6758" s="177"/>
    </row>
    <row r="6759" spans="1:8" x14ac:dyDescent="0.25">
      <c r="A6759" s="793"/>
      <c r="E6759" s="176"/>
      <c r="F6759" s="176"/>
      <c r="G6759" s="177"/>
      <c r="H6759" s="177"/>
    </row>
    <row r="6760" spans="1:8" x14ac:dyDescent="0.25">
      <c r="A6760" s="793"/>
      <c r="E6760" s="176"/>
      <c r="F6760" s="176"/>
      <c r="G6760" s="177"/>
      <c r="H6760" s="177"/>
    </row>
    <row r="6761" spans="1:8" x14ac:dyDescent="0.25">
      <c r="A6761" s="793"/>
      <c r="E6761" s="176"/>
      <c r="F6761" s="176"/>
      <c r="G6761" s="177"/>
      <c r="H6761" s="177"/>
    </row>
    <row r="6762" spans="1:8" x14ac:dyDescent="0.25">
      <c r="A6762" s="793"/>
      <c r="E6762" s="176"/>
      <c r="F6762" s="176"/>
      <c r="G6762" s="177"/>
      <c r="H6762" s="177"/>
    </row>
    <row r="6763" spans="1:8" x14ac:dyDescent="0.25">
      <c r="A6763" s="793"/>
      <c r="E6763" s="176"/>
      <c r="F6763" s="176"/>
      <c r="G6763" s="177"/>
      <c r="H6763" s="177"/>
    </row>
    <row r="6764" spans="1:8" x14ac:dyDescent="0.25">
      <c r="A6764" s="793"/>
      <c r="E6764" s="176"/>
      <c r="F6764" s="176"/>
      <c r="G6764" s="177"/>
      <c r="H6764" s="177"/>
    </row>
    <row r="6765" spans="1:8" x14ac:dyDescent="0.25">
      <c r="A6765" s="793"/>
      <c r="E6765" s="176"/>
      <c r="F6765" s="176"/>
      <c r="G6765" s="177"/>
      <c r="H6765" s="177"/>
    </row>
    <row r="6766" spans="1:8" x14ac:dyDescent="0.25">
      <c r="A6766" s="793"/>
      <c r="E6766" s="176"/>
      <c r="F6766" s="176"/>
      <c r="G6766" s="177"/>
      <c r="H6766" s="177"/>
    </row>
    <row r="6767" spans="1:8" x14ac:dyDescent="0.25">
      <c r="A6767" s="793"/>
      <c r="E6767" s="176"/>
      <c r="F6767" s="176"/>
      <c r="G6767" s="177"/>
      <c r="H6767" s="177"/>
    </row>
    <row r="6768" spans="1:8" x14ac:dyDescent="0.25">
      <c r="A6768" s="793"/>
      <c r="E6768" s="176"/>
      <c r="F6768" s="176"/>
      <c r="G6768" s="177"/>
      <c r="H6768" s="177"/>
    </row>
    <row r="6769" spans="1:8" x14ac:dyDescent="0.25">
      <c r="A6769" s="793"/>
      <c r="E6769" s="176"/>
      <c r="F6769" s="176"/>
      <c r="G6769" s="177"/>
      <c r="H6769" s="177"/>
    </row>
    <row r="6770" spans="1:8" x14ac:dyDescent="0.25">
      <c r="A6770" s="793"/>
      <c r="E6770" s="176"/>
      <c r="F6770" s="176"/>
      <c r="G6770" s="177"/>
      <c r="H6770" s="177"/>
    </row>
    <row r="6771" spans="1:8" x14ac:dyDescent="0.25">
      <c r="A6771" s="793"/>
      <c r="E6771" s="176"/>
      <c r="F6771" s="176"/>
      <c r="G6771" s="177"/>
      <c r="H6771" s="177"/>
    </row>
    <row r="6772" spans="1:8" x14ac:dyDescent="0.25">
      <c r="A6772" s="793"/>
      <c r="E6772" s="176"/>
      <c r="F6772" s="176"/>
      <c r="G6772" s="177"/>
      <c r="H6772" s="177"/>
    </row>
    <row r="6773" spans="1:8" x14ac:dyDescent="0.25">
      <c r="A6773" s="793"/>
      <c r="E6773" s="176"/>
      <c r="F6773" s="176"/>
      <c r="G6773" s="177"/>
      <c r="H6773" s="177"/>
    </row>
    <row r="6774" spans="1:8" x14ac:dyDescent="0.25">
      <c r="A6774" s="793"/>
      <c r="E6774" s="176"/>
      <c r="F6774" s="176"/>
      <c r="G6774" s="177"/>
      <c r="H6774" s="177"/>
    </row>
    <row r="6775" spans="1:8" x14ac:dyDescent="0.25">
      <c r="A6775" s="793"/>
      <c r="E6775" s="176"/>
      <c r="F6775" s="176"/>
      <c r="G6775" s="177"/>
      <c r="H6775" s="177"/>
    </row>
    <row r="6776" spans="1:8" x14ac:dyDescent="0.25">
      <c r="A6776" s="793"/>
      <c r="E6776" s="176"/>
      <c r="F6776" s="176"/>
      <c r="G6776" s="177"/>
      <c r="H6776" s="177"/>
    </row>
    <row r="6777" spans="1:8" x14ac:dyDescent="0.25">
      <c r="A6777" s="793"/>
      <c r="E6777" s="176"/>
      <c r="F6777" s="176"/>
      <c r="G6777" s="177"/>
      <c r="H6777" s="177"/>
    </row>
    <row r="6778" spans="1:8" x14ac:dyDescent="0.25">
      <c r="A6778" s="793"/>
      <c r="E6778" s="176"/>
      <c r="F6778" s="176"/>
      <c r="G6778" s="177"/>
      <c r="H6778" s="177"/>
    </row>
    <row r="6779" spans="1:8" x14ac:dyDescent="0.25">
      <c r="A6779" s="793"/>
      <c r="E6779" s="176"/>
      <c r="F6779" s="176"/>
      <c r="G6779" s="177"/>
      <c r="H6779" s="177"/>
    </row>
    <row r="6780" spans="1:8" x14ac:dyDescent="0.25">
      <c r="A6780" s="793"/>
      <c r="E6780" s="176"/>
      <c r="F6780" s="176"/>
      <c r="G6780" s="177"/>
      <c r="H6780" s="177"/>
    </row>
    <row r="6781" spans="1:8" x14ac:dyDescent="0.25">
      <c r="A6781" s="793"/>
      <c r="E6781" s="176"/>
      <c r="F6781" s="176"/>
      <c r="G6781" s="177"/>
      <c r="H6781" s="177"/>
    </row>
    <row r="6782" spans="1:8" x14ac:dyDescent="0.25">
      <c r="A6782" s="793"/>
      <c r="E6782" s="176"/>
      <c r="F6782" s="176"/>
      <c r="G6782" s="177"/>
      <c r="H6782" s="177"/>
    </row>
    <row r="6783" spans="1:8" x14ac:dyDescent="0.25">
      <c r="A6783" s="793"/>
      <c r="E6783" s="176"/>
      <c r="F6783" s="176"/>
      <c r="G6783" s="177"/>
      <c r="H6783" s="177"/>
    </row>
    <row r="6784" spans="1:8" x14ac:dyDescent="0.25">
      <c r="A6784" s="793"/>
      <c r="E6784" s="176"/>
      <c r="F6784" s="176"/>
      <c r="G6784" s="177"/>
      <c r="H6784" s="177"/>
    </row>
    <row r="6785" spans="1:8" x14ac:dyDescent="0.25">
      <c r="A6785" s="793"/>
      <c r="E6785" s="176"/>
      <c r="F6785" s="176"/>
      <c r="G6785" s="177"/>
      <c r="H6785" s="177"/>
    </row>
    <row r="6786" spans="1:8" x14ac:dyDescent="0.25">
      <c r="A6786" s="793"/>
      <c r="E6786" s="176"/>
      <c r="F6786" s="176"/>
      <c r="G6786" s="177"/>
      <c r="H6786" s="177"/>
    </row>
    <row r="6787" spans="1:8" x14ac:dyDescent="0.25">
      <c r="A6787" s="793"/>
      <c r="E6787" s="176"/>
      <c r="F6787" s="176"/>
      <c r="G6787" s="177"/>
      <c r="H6787" s="177"/>
    </row>
    <row r="6788" spans="1:8" x14ac:dyDescent="0.25">
      <c r="A6788" s="793"/>
      <c r="E6788" s="176"/>
      <c r="F6788" s="176"/>
      <c r="G6788" s="177"/>
      <c r="H6788" s="177"/>
    </row>
    <row r="6789" spans="1:8" x14ac:dyDescent="0.25">
      <c r="A6789" s="793"/>
      <c r="E6789" s="176"/>
      <c r="F6789" s="176"/>
      <c r="G6789" s="177"/>
      <c r="H6789" s="177"/>
    </row>
    <row r="6790" spans="1:8" x14ac:dyDescent="0.25">
      <c r="A6790" s="793"/>
      <c r="E6790" s="176"/>
      <c r="F6790" s="176"/>
      <c r="G6790" s="177"/>
      <c r="H6790" s="177"/>
    </row>
    <row r="6791" spans="1:8" x14ac:dyDescent="0.25">
      <c r="A6791" s="793"/>
      <c r="E6791" s="176"/>
      <c r="F6791" s="176"/>
      <c r="G6791" s="177"/>
      <c r="H6791" s="177"/>
    </row>
    <row r="6792" spans="1:8" x14ac:dyDescent="0.25">
      <c r="A6792" s="793"/>
      <c r="E6792" s="176"/>
      <c r="F6792" s="176"/>
      <c r="G6792" s="177"/>
      <c r="H6792" s="177"/>
    </row>
    <row r="6793" spans="1:8" x14ac:dyDescent="0.25">
      <c r="A6793" s="793"/>
      <c r="E6793" s="176"/>
      <c r="F6793" s="176"/>
      <c r="G6793" s="177"/>
      <c r="H6793" s="177"/>
    </row>
    <row r="6794" spans="1:8" x14ac:dyDescent="0.25">
      <c r="A6794" s="793"/>
      <c r="E6794" s="176"/>
      <c r="F6794" s="176"/>
      <c r="G6794" s="177"/>
      <c r="H6794" s="177"/>
    </row>
    <row r="6795" spans="1:8" x14ac:dyDescent="0.25">
      <c r="A6795" s="793"/>
      <c r="E6795" s="176"/>
      <c r="F6795" s="176"/>
      <c r="G6795" s="177"/>
      <c r="H6795" s="177"/>
    </row>
    <row r="6796" spans="1:8" x14ac:dyDescent="0.25">
      <c r="A6796" s="793"/>
      <c r="E6796" s="176"/>
      <c r="F6796" s="176"/>
      <c r="G6796" s="177"/>
      <c r="H6796" s="177"/>
    </row>
    <row r="6797" spans="1:8" x14ac:dyDescent="0.25">
      <c r="A6797" s="793"/>
      <c r="E6797" s="176"/>
      <c r="F6797" s="176"/>
      <c r="G6797" s="177"/>
      <c r="H6797" s="177"/>
    </row>
    <row r="6798" spans="1:8" x14ac:dyDescent="0.25">
      <c r="A6798" s="793"/>
      <c r="E6798" s="176"/>
      <c r="F6798" s="176"/>
      <c r="G6798" s="177"/>
      <c r="H6798" s="177"/>
    </row>
    <row r="6799" spans="1:8" x14ac:dyDescent="0.25">
      <c r="A6799" s="793"/>
      <c r="E6799" s="176"/>
      <c r="F6799" s="176"/>
      <c r="G6799" s="177"/>
      <c r="H6799" s="177"/>
    </row>
    <row r="6800" spans="1:8" x14ac:dyDescent="0.25">
      <c r="A6800" s="793"/>
      <c r="E6800" s="176"/>
      <c r="F6800" s="176"/>
      <c r="G6800" s="177"/>
      <c r="H6800" s="177"/>
    </row>
    <row r="6801" spans="1:8" x14ac:dyDescent="0.25">
      <c r="A6801" s="793"/>
      <c r="E6801" s="176"/>
      <c r="F6801" s="176"/>
      <c r="G6801" s="177"/>
      <c r="H6801" s="177"/>
    </row>
    <row r="6802" spans="1:8" x14ac:dyDescent="0.25">
      <c r="A6802" s="793"/>
      <c r="E6802" s="176"/>
      <c r="F6802" s="176"/>
      <c r="G6802" s="177"/>
      <c r="H6802" s="177"/>
    </row>
    <row r="6803" spans="1:8" x14ac:dyDescent="0.25">
      <c r="A6803" s="793"/>
      <c r="E6803" s="176"/>
      <c r="F6803" s="176"/>
      <c r="G6803" s="177"/>
      <c r="H6803" s="177"/>
    </row>
    <row r="6804" spans="1:8" x14ac:dyDescent="0.25">
      <c r="A6804" s="793"/>
      <c r="E6804" s="176"/>
      <c r="F6804" s="176"/>
      <c r="G6804" s="177"/>
      <c r="H6804" s="177"/>
    </row>
    <row r="6805" spans="1:8" x14ac:dyDescent="0.25">
      <c r="A6805" s="793"/>
      <c r="E6805" s="176"/>
      <c r="F6805" s="176"/>
      <c r="G6805" s="177"/>
      <c r="H6805" s="177"/>
    </row>
    <row r="6806" spans="1:8" x14ac:dyDescent="0.25">
      <c r="A6806" s="793"/>
      <c r="E6806" s="176"/>
      <c r="F6806" s="176"/>
      <c r="G6806" s="177"/>
      <c r="H6806" s="177"/>
    </row>
    <row r="6807" spans="1:8" x14ac:dyDescent="0.25">
      <c r="A6807" s="793"/>
      <c r="E6807" s="176"/>
      <c r="F6807" s="176"/>
      <c r="G6807" s="177"/>
      <c r="H6807" s="177"/>
    </row>
    <row r="6808" spans="1:8" x14ac:dyDescent="0.25">
      <c r="A6808" s="793"/>
      <c r="E6808" s="176"/>
      <c r="F6808" s="176"/>
      <c r="G6808" s="177"/>
      <c r="H6808" s="177"/>
    </row>
    <row r="6809" spans="1:8" x14ac:dyDescent="0.25">
      <c r="A6809" s="793"/>
      <c r="E6809" s="176"/>
      <c r="F6809" s="176"/>
      <c r="G6809" s="177"/>
      <c r="H6809" s="177"/>
    </row>
    <row r="6810" spans="1:8" x14ac:dyDescent="0.25">
      <c r="A6810" s="793"/>
      <c r="E6810" s="176"/>
      <c r="F6810" s="176"/>
      <c r="G6810" s="177"/>
      <c r="H6810" s="177"/>
    </row>
    <row r="6811" spans="1:8" x14ac:dyDescent="0.25">
      <c r="A6811" s="793"/>
      <c r="E6811" s="176"/>
      <c r="F6811" s="176"/>
      <c r="G6811" s="177"/>
      <c r="H6811" s="177"/>
    </row>
    <row r="6812" spans="1:8" x14ac:dyDescent="0.25">
      <c r="A6812" s="793"/>
      <c r="E6812" s="176"/>
      <c r="F6812" s="176"/>
      <c r="G6812" s="177"/>
      <c r="H6812" s="177"/>
    </row>
    <row r="6813" spans="1:8" x14ac:dyDescent="0.25">
      <c r="A6813" s="793"/>
      <c r="E6813" s="176"/>
      <c r="F6813" s="176"/>
      <c r="G6813" s="177"/>
      <c r="H6813" s="177"/>
    </row>
    <row r="6814" spans="1:8" x14ac:dyDescent="0.25">
      <c r="A6814" s="793"/>
      <c r="E6814" s="176"/>
      <c r="F6814" s="176"/>
      <c r="G6814" s="177"/>
      <c r="H6814" s="177"/>
    </row>
    <row r="6815" spans="1:8" x14ac:dyDescent="0.25">
      <c r="A6815" s="793"/>
      <c r="E6815" s="176"/>
      <c r="F6815" s="176"/>
      <c r="G6815" s="177"/>
      <c r="H6815" s="177"/>
    </row>
    <row r="6816" spans="1:8" x14ac:dyDescent="0.25">
      <c r="A6816" s="793"/>
      <c r="E6816" s="176"/>
      <c r="F6816" s="176"/>
      <c r="G6816" s="177"/>
      <c r="H6816" s="177"/>
    </row>
    <row r="6817" spans="1:8" x14ac:dyDescent="0.25">
      <c r="A6817" s="793"/>
      <c r="E6817" s="176"/>
      <c r="F6817" s="176"/>
      <c r="G6817" s="177"/>
      <c r="H6817" s="177"/>
    </row>
    <row r="6818" spans="1:8" x14ac:dyDescent="0.25">
      <c r="A6818" s="793"/>
      <c r="E6818" s="176"/>
      <c r="F6818" s="176"/>
      <c r="G6818" s="177"/>
      <c r="H6818" s="177"/>
    </row>
    <row r="6819" spans="1:8" x14ac:dyDescent="0.25">
      <c r="A6819" s="793"/>
      <c r="E6819" s="176"/>
      <c r="F6819" s="176"/>
      <c r="G6819" s="177"/>
      <c r="H6819" s="177"/>
    </row>
    <row r="6820" spans="1:8" x14ac:dyDescent="0.25">
      <c r="A6820" s="793"/>
      <c r="E6820" s="176"/>
      <c r="F6820" s="176"/>
      <c r="G6820" s="177"/>
      <c r="H6820" s="177"/>
    </row>
    <row r="6821" spans="1:8" x14ac:dyDescent="0.25">
      <c r="A6821" s="793"/>
      <c r="E6821" s="176"/>
      <c r="F6821" s="176"/>
      <c r="G6821" s="177"/>
      <c r="H6821" s="177"/>
    </row>
    <row r="6822" spans="1:8" x14ac:dyDescent="0.25">
      <c r="A6822" s="793"/>
      <c r="E6822" s="176"/>
      <c r="F6822" s="176"/>
      <c r="G6822" s="177"/>
      <c r="H6822" s="177"/>
    </row>
    <row r="6823" spans="1:8" x14ac:dyDescent="0.25">
      <c r="A6823" s="793"/>
      <c r="E6823" s="176"/>
      <c r="F6823" s="176"/>
      <c r="G6823" s="177"/>
      <c r="H6823" s="177"/>
    </row>
    <row r="6824" spans="1:8" x14ac:dyDescent="0.25">
      <c r="A6824" s="793"/>
      <c r="E6824" s="176"/>
      <c r="F6824" s="176"/>
      <c r="G6824" s="177"/>
      <c r="H6824" s="177"/>
    </row>
    <row r="6825" spans="1:8" x14ac:dyDescent="0.25">
      <c r="A6825" s="793"/>
      <c r="E6825" s="176"/>
      <c r="F6825" s="176"/>
      <c r="G6825" s="177"/>
      <c r="H6825" s="177"/>
    </row>
    <row r="6826" spans="1:8" x14ac:dyDescent="0.25">
      <c r="A6826" s="793"/>
      <c r="E6826" s="176"/>
      <c r="F6826" s="176"/>
      <c r="G6826" s="177"/>
      <c r="H6826" s="177"/>
    </row>
    <row r="6827" spans="1:8" x14ac:dyDescent="0.25">
      <c r="A6827" s="793"/>
      <c r="E6827" s="176"/>
      <c r="F6827" s="176"/>
      <c r="G6827" s="177"/>
      <c r="H6827" s="177"/>
    </row>
    <row r="6828" spans="1:8" x14ac:dyDescent="0.25">
      <c r="A6828" s="793"/>
      <c r="E6828" s="176"/>
      <c r="F6828" s="176"/>
      <c r="G6828" s="177"/>
      <c r="H6828" s="177"/>
    </row>
    <row r="6829" spans="1:8" x14ac:dyDescent="0.25">
      <c r="A6829" s="793"/>
      <c r="E6829" s="176"/>
      <c r="F6829" s="176"/>
      <c r="G6829" s="177"/>
      <c r="H6829" s="177"/>
    </row>
    <row r="6830" spans="1:8" x14ac:dyDescent="0.25">
      <c r="A6830" s="793"/>
      <c r="E6830" s="176"/>
      <c r="F6830" s="176"/>
      <c r="G6830" s="177"/>
      <c r="H6830" s="177"/>
    </row>
    <row r="6831" spans="1:8" x14ac:dyDescent="0.25">
      <c r="A6831" s="793"/>
      <c r="E6831" s="176"/>
      <c r="F6831" s="176"/>
      <c r="G6831" s="177"/>
      <c r="H6831" s="177"/>
    </row>
    <row r="6832" spans="1:8" x14ac:dyDescent="0.25">
      <c r="A6832" s="793"/>
      <c r="E6832" s="176"/>
      <c r="F6832" s="176"/>
      <c r="G6832" s="177"/>
      <c r="H6832" s="177"/>
    </row>
    <row r="6833" spans="1:8" x14ac:dyDescent="0.25">
      <c r="A6833" s="793"/>
      <c r="E6833" s="176"/>
      <c r="F6833" s="176"/>
      <c r="G6833" s="177"/>
      <c r="H6833" s="177"/>
    </row>
    <row r="6834" spans="1:8" x14ac:dyDescent="0.25">
      <c r="A6834" s="793"/>
      <c r="E6834" s="176"/>
      <c r="F6834" s="176"/>
      <c r="G6834" s="177"/>
      <c r="H6834" s="177"/>
    </row>
    <row r="6835" spans="1:8" x14ac:dyDescent="0.25">
      <c r="A6835" s="793"/>
      <c r="E6835" s="176"/>
      <c r="F6835" s="176"/>
      <c r="G6835" s="177"/>
      <c r="H6835" s="177"/>
    </row>
    <row r="6836" spans="1:8" x14ac:dyDescent="0.25">
      <c r="A6836" s="793"/>
      <c r="E6836" s="176"/>
      <c r="F6836" s="176"/>
      <c r="G6836" s="177"/>
      <c r="H6836" s="177"/>
    </row>
    <row r="6837" spans="1:8" x14ac:dyDescent="0.25">
      <c r="A6837" s="793"/>
      <c r="E6837" s="176"/>
      <c r="F6837" s="176"/>
      <c r="G6837" s="177"/>
      <c r="H6837" s="177"/>
    </row>
    <row r="6838" spans="1:8" x14ac:dyDescent="0.25">
      <c r="A6838" s="793"/>
      <c r="E6838" s="176"/>
      <c r="F6838" s="176"/>
      <c r="G6838" s="177"/>
      <c r="H6838" s="177"/>
    </row>
    <row r="6839" spans="1:8" x14ac:dyDescent="0.25">
      <c r="A6839" s="793"/>
      <c r="E6839" s="176"/>
      <c r="F6839" s="176"/>
      <c r="G6839" s="177"/>
      <c r="H6839" s="177"/>
    </row>
    <row r="6840" spans="1:8" x14ac:dyDescent="0.25">
      <c r="A6840" s="793"/>
      <c r="E6840" s="176"/>
      <c r="F6840" s="176"/>
      <c r="G6840" s="177"/>
      <c r="H6840" s="177"/>
    </row>
    <row r="6841" spans="1:8" x14ac:dyDescent="0.25">
      <c r="A6841" s="793"/>
      <c r="E6841" s="176"/>
      <c r="F6841" s="176"/>
      <c r="G6841" s="177"/>
      <c r="H6841" s="177"/>
    </row>
    <row r="6842" spans="1:8" x14ac:dyDescent="0.25">
      <c r="A6842" s="793"/>
      <c r="E6842" s="176"/>
      <c r="F6842" s="176"/>
      <c r="G6842" s="177"/>
      <c r="H6842" s="177"/>
    </row>
    <row r="6843" spans="1:8" x14ac:dyDescent="0.25">
      <c r="A6843" s="793"/>
      <c r="E6843" s="176"/>
      <c r="F6843" s="176"/>
      <c r="G6843" s="177"/>
      <c r="H6843" s="177"/>
    </row>
    <row r="6844" spans="1:8" x14ac:dyDescent="0.25">
      <c r="A6844" s="793"/>
      <c r="E6844" s="176"/>
      <c r="F6844" s="176"/>
      <c r="G6844" s="177"/>
      <c r="H6844" s="177"/>
    </row>
    <row r="6845" spans="1:8" x14ac:dyDescent="0.25">
      <c r="A6845" s="793"/>
      <c r="E6845" s="176"/>
      <c r="F6845" s="176"/>
      <c r="G6845" s="177"/>
      <c r="H6845" s="177"/>
    </row>
    <row r="6846" spans="1:8" x14ac:dyDescent="0.25">
      <c r="A6846" s="793"/>
      <c r="E6846" s="176"/>
      <c r="F6846" s="176"/>
      <c r="G6846" s="177"/>
      <c r="H6846" s="177"/>
    </row>
    <row r="6847" spans="1:8" x14ac:dyDescent="0.25">
      <c r="A6847" s="793"/>
      <c r="E6847" s="176"/>
      <c r="F6847" s="176"/>
      <c r="G6847" s="177"/>
      <c r="H6847" s="177"/>
    </row>
    <row r="6848" spans="1:8" x14ac:dyDescent="0.25">
      <c r="A6848" s="793"/>
      <c r="E6848" s="176"/>
      <c r="F6848" s="176"/>
      <c r="G6848" s="177"/>
      <c r="H6848" s="177"/>
    </row>
    <row r="6849" spans="1:8" x14ac:dyDescent="0.25">
      <c r="A6849" s="793"/>
      <c r="E6849" s="176"/>
      <c r="F6849" s="176"/>
      <c r="G6849" s="177"/>
      <c r="H6849" s="177"/>
    </row>
    <row r="6850" spans="1:8" x14ac:dyDescent="0.25">
      <c r="A6850" s="793"/>
      <c r="E6850" s="176"/>
      <c r="F6850" s="176"/>
      <c r="G6850" s="177"/>
      <c r="H6850" s="177"/>
    </row>
    <row r="6851" spans="1:8" x14ac:dyDescent="0.25">
      <c r="A6851" s="793"/>
      <c r="E6851" s="176"/>
      <c r="F6851" s="176"/>
      <c r="G6851" s="177"/>
      <c r="H6851" s="177"/>
    </row>
    <row r="6852" spans="1:8" x14ac:dyDescent="0.25">
      <c r="A6852" s="793"/>
      <c r="E6852" s="176"/>
      <c r="F6852" s="176"/>
      <c r="G6852" s="177"/>
      <c r="H6852" s="177"/>
    </row>
    <row r="6853" spans="1:8" x14ac:dyDescent="0.25">
      <c r="A6853" s="793"/>
      <c r="E6853" s="176"/>
      <c r="F6853" s="176"/>
      <c r="G6853" s="177"/>
      <c r="H6853" s="177"/>
    </row>
    <row r="6854" spans="1:8" x14ac:dyDescent="0.25">
      <c r="A6854" s="793"/>
      <c r="E6854" s="176"/>
      <c r="F6854" s="176"/>
      <c r="G6854" s="177"/>
      <c r="H6854" s="177"/>
    </row>
    <row r="6855" spans="1:8" x14ac:dyDescent="0.25">
      <c r="A6855" s="793"/>
      <c r="E6855" s="176"/>
      <c r="F6855" s="176"/>
      <c r="G6855" s="177"/>
      <c r="H6855" s="177"/>
    </row>
    <row r="6856" spans="1:8" x14ac:dyDescent="0.25">
      <c r="A6856" s="793"/>
      <c r="E6856" s="176"/>
      <c r="F6856" s="176"/>
      <c r="G6856" s="177"/>
      <c r="H6856" s="177"/>
    </row>
    <row r="6857" spans="1:8" x14ac:dyDescent="0.25">
      <c r="A6857" s="793"/>
      <c r="E6857" s="176"/>
      <c r="F6857" s="176"/>
      <c r="G6857" s="177"/>
      <c r="H6857" s="177"/>
    </row>
    <row r="6858" spans="1:8" x14ac:dyDescent="0.25">
      <c r="A6858" s="793"/>
      <c r="E6858" s="176"/>
      <c r="F6858" s="176"/>
      <c r="G6858" s="177"/>
      <c r="H6858" s="177"/>
    </row>
    <row r="6859" spans="1:8" x14ac:dyDescent="0.25">
      <c r="A6859" s="793"/>
      <c r="E6859" s="176"/>
      <c r="F6859" s="176"/>
      <c r="G6859" s="177"/>
      <c r="H6859" s="177"/>
    </row>
    <row r="6860" spans="1:8" x14ac:dyDescent="0.25">
      <c r="A6860" s="793"/>
      <c r="E6860" s="176"/>
      <c r="F6860" s="176"/>
      <c r="G6860" s="177"/>
      <c r="H6860" s="177"/>
    </row>
    <row r="6861" spans="1:8" x14ac:dyDescent="0.25">
      <c r="A6861" s="793"/>
      <c r="E6861" s="176"/>
      <c r="F6861" s="176"/>
      <c r="G6861" s="177"/>
      <c r="H6861" s="177"/>
    </row>
    <row r="6862" spans="1:8" x14ac:dyDescent="0.25">
      <c r="A6862" s="793"/>
      <c r="E6862" s="176"/>
      <c r="F6862" s="176"/>
      <c r="G6862" s="177"/>
      <c r="H6862" s="177"/>
    </row>
    <row r="6863" spans="1:8" x14ac:dyDescent="0.25">
      <c r="A6863" s="793"/>
      <c r="E6863" s="176"/>
      <c r="F6863" s="176"/>
      <c r="G6863" s="177"/>
      <c r="H6863" s="177"/>
    </row>
    <row r="6864" spans="1:8" x14ac:dyDescent="0.25">
      <c r="A6864" s="793"/>
      <c r="E6864" s="176"/>
      <c r="F6864" s="176"/>
      <c r="G6864" s="177"/>
      <c r="H6864" s="177"/>
    </row>
    <row r="6865" spans="1:8" x14ac:dyDescent="0.25">
      <c r="A6865" s="793"/>
      <c r="E6865" s="176"/>
      <c r="F6865" s="176"/>
      <c r="G6865" s="177"/>
      <c r="H6865" s="177"/>
    </row>
    <row r="6866" spans="1:8" x14ac:dyDescent="0.25">
      <c r="A6866" s="793"/>
      <c r="E6866" s="176"/>
      <c r="F6866" s="176"/>
      <c r="G6866" s="177"/>
      <c r="H6866" s="177"/>
    </row>
    <row r="6867" spans="1:8" x14ac:dyDescent="0.25">
      <c r="A6867" s="793"/>
      <c r="E6867" s="176"/>
      <c r="F6867" s="176"/>
      <c r="G6867" s="177"/>
      <c r="H6867" s="177"/>
    </row>
    <row r="6868" spans="1:8" x14ac:dyDescent="0.25">
      <c r="A6868" s="793"/>
      <c r="E6868" s="176"/>
      <c r="F6868" s="176"/>
      <c r="G6868" s="177"/>
      <c r="H6868" s="177"/>
    </row>
    <row r="6869" spans="1:8" x14ac:dyDescent="0.25">
      <c r="A6869" s="793"/>
      <c r="E6869" s="176"/>
      <c r="F6869" s="176"/>
      <c r="G6869" s="177"/>
      <c r="H6869" s="177"/>
    </row>
    <row r="6870" spans="1:8" x14ac:dyDescent="0.25">
      <c r="A6870" s="793"/>
      <c r="E6870" s="176"/>
      <c r="F6870" s="176"/>
      <c r="G6870" s="177"/>
      <c r="H6870" s="177"/>
    </row>
    <row r="6871" spans="1:8" x14ac:dyDescent="0.25">
      <c r="A6871" s="793"/>
      <c r="E6871" s="176"/>
      <c r="F6871" s="176"/>
      <c r="G6871" s="177"/>
      <c r="H6871" s="177"/>
    </row>
    <row r="6872" spans="1:8" x14ac:dyDescent="0.25">
      <c r="A6872" s="793"/>
      <c r="E6872" s="176"/>
      <c r="F6872" s="176"/>
      <c r="G6872" s="177"/>
      <c r="H6872" s="177"/>
    </row>
    <row r="6873" spans="1:8" x14ac:dyDescent="0.25">
      <c r="A6873" s="793"/>
      <c r="E6873" s="176"/>
      <c r="F6873" s="176"/>
      <c r="G6873" s="177"/>
      <c r="H6873" s="177"/>
    </row>
    <row r="6874" spans="1:8" x14ac:dyDescent="0.25">
      <c r="A6874" s="793"/>
      <c r="E6874" s="176"/>
      <c r="F6874" s="176"/>
      <c r="G6874" s="177"/>
      <c r="H6874" s="177"/>
    </row>
    <row r="6875" spans="1:8" x14ac:dyDescent="0.25">
      <c r="A6875" s="793"/>
      <c r="E6875" s="176"/>
      <c r="F6875" s="176"/>
      <c r="G6875" s="177"/>
      <c r="H6875" s="177"/>
    </row>
    <row r="6876" spans="1:8" x14ac:dyDescent="0.25">
      <c r="A6876" s="793"/>
      <c r="E6876" s="176"/>
      <c r="F6876" s="176"/>
      <c r="G6876" s="177"/>
      <c r="H6876" s="177"/>
    </row>
    <row r="6877" spans="1:8" x14ac:dyDescent="0.25">
      <c r="A6877" s="793"/>
      <c r="E6877" s="176"/>
      <c r="F6877" s="176"/>
      <c r="G6877" s="177"/>
      <c r="H6877" s="177"/>
    </row>
    <row r="6878" spans="1:8" x14ac:dyDescent="0.25">
      <c r="A6878" s="793"/>
      <c r="E6878" s="176"/>
      <c r="F6878" s="176"/>
      <c r="G6878" s="177"/>
      <c r="H6878" s="177"/>
    </row>
    <row r="6879" spans="1:8" x14ac:dyDescent="0.25">
      <c r="A6879" s="793"/>
      <c r="E6879" s="176"/>
      <c r="F6879" s="176"/>
      <c r="G6879" s="177"/>
      <c r="H6879" s="177"/>
    </row>
    <row r="6880" spans="1:8" x14ac:dyDescent="0.25">
      <c r="A6880" s="793"/>
      <c r="E6880" s="176"/>
      <c r="F6880" s="176"/>
      <c r="G6880" s="177"/>
      <c r="H6880" s="177"/>
    </row>
    <row r="6881" spans="1:8" x14ac:dyDescent="0.25">
      <c r="A6881" s="793"/>
      <c r="E6881" s="176"/>
      <c r="F6881" s="176"/>
      <c r="G6881" s="177"/>
      <c r="H6881" s="177"/>
    </row>
    <row r="6882" spans="1:8" x14ac:dyDescent="0.25">
      <c r="A6882" s="793"/>
      <c r="E6882" s="176"/>
      <c r="F6882" s="176"/>
      <c r="G6882" s="177"/>
      <c r="H6882" s="177"/>
    </row>
    <row r="6883" spans="1:8" x14ac:dyDescent="0.25">
      <c r="A6883" s="793"/>
      <c r="E6883" s="176"/>
      <c r="F6883" s="176"/>
      <c r="G6883" s="177"/>
      <c r="H6883" s="177"/>
    </row>
    <row r="6884" spans="1:8" x14ac:dyDescent="0.25">
      <c r="A6884" s="793"/>
      <c r="E6884" s="176"/>
      <c r="F6884" s="176"/>
      <c r="G6884" s="177"/>
      <c r="H6884" s="177"/>
    </row>
    <row r="6885" spans="1:8" x14ac:dyDescent="0.25">
      <c r="A6885" s="793"/>
      <c r="E6885" s="176"/>
      <c r="F6885" s="176"/>
      <c r="G6885" s="177"/>
      <c r="H6885" s="177"/>
    </row>
    <row r="6886" spans="1:8" x14ac:dyDescent="0.25">
      <c r="A6886" s="793"/>
      <c r="E6886" s="176"/>
      <c r="F6886" s="176"/>
      <c r="G6886" s="177"/>
      <c r="H6886" s="177"/>
    </row>
    <row r="6887" spans="1:8" x14ac:dyDescent="0.25">
      <c r="A6887" s="793"/>
      <c r="E6887" s="176"/>
      <c r="F6887" s="176"/>
      <c r="G6887" s="177"/>
      <c r="H6887" s="177"/>
    </row>
    <row r="6888" spans="1:8" x14ac:dyDescent="0.25">
      <c r="A6888" s="793"/>
      <c r="E6888" s="176"/>
      <c r="F6888" s="176"/>
      <c r="G6888" s="177"/>
      <c r="H6888" s="177"/>
    </row>
    <row r="6889" spans="1:8" x14ac:dyDescent="0.25">
      <c r="A6889" s="793"/>
      <c r="E6889" s="176"/>
      <c r="F6889" s="176"/>
      <c r="G6889" s="177"/>
      <c r="H6889" s="177"/>
    </row>
    <row r="6890" spans="1:8" x14ac:dyDescent="0.25">
      <c r="A6890" s="793"/>
      <c r="E6890" s="176"/>
      <c r="F6890" s="176"/>
      <c r="G6890" s="177"/>
      <c r="H6890" s="177"/>
    </row>
    <row r="6891" spans="1:8" x14ac:dyDescent="0.25">
      <c r="A6891" s="793"/>
      <c r="E6891" s="176"/>
      <c r="F6891" s="176"/>
      <c r="G6891" s="177"/>
      <c r="H6891" s="177"/>
    </row>
    <row r="6892" spans="1:8" x14ac:dyDescent="0.25">
      <c r="A6892" s="793"/>
      <c r="E6892" s="176"/>
      <c r="F6892" s="176"/>
      <c r="G6892" s="177"/>
      <c r="H6892" s="177"/>
    </row>
    <row r="6893" spans="1:8" x14ac:dyDescent="0.25">
      <c r="A6893" s="793"/>
      <c r="E6893" s="176"/>
      <c r="F6893" s="176"/>
      <c r="G6893" s="177"/>
      <c r="H6893" s="177"/>
    </row>
    <row r="6894" spans="1:8" x14ac:dyDescent="0.25">
      <c r="A6894" s="793"/>
      <c r="E6894" s="176"/>
      <c r="F6894" s="176"/>
      <c r="G6894" s="177"/>
      <c r="H6894" s="177"/>
    </row>
    <row r="6895" spans="1:8" x14ac:dyDescent="0.25">
      <c r="A6895" s="793"/>
      <c r="E6895" s="176"/>
      <c r="F6895" s="176"/>
      <c r="G6895" s="177"/>
      <c r="H6895" s="177"/>
    </row>
    <row r="6896" spans="1:8" x14ac:dyDescent="0.25">
      <c r="A6896" s="793"/>
      <c r="E6896" s="176"/>
      <c r="F6896" s="176"/>
      <c r="G6896" s="177"/>
      <c r="H6896" s="177"/>
    </row>
    <row r="6897" spans="1:8" x14ac:dyDescent="0.25">
      <c r="A6897" s="793"/>
      <c r="E6897" s="176"/>
      <c r="F6897" s="176"/>
      <c r="G6897" s="177"/>
      <c r="H6897" s="177"/>
    </row>
    <row r="6898" spans="1:8" x14ac:dyDescent="0.25">
      <c r="A6898" s="793"/>
      <c r="E6898" s="176"/>
      <c r="F6898" s="176"/>
      <c r="G6898" s="177"/>
      <c r="H6898" s="177"/>
    </row>
    <row r="6899" spans="1:8" x14ac:dyDescent="0.25">
      <c r="A6899" s="793"/>
      <c r="E6899" s="176"/>
      <c r="F6899" s="176"/>
      <c r="G6899" s="177"/>
      <c r="H6899" s="177"/>
    </row>
    <row r="6900" spans="1:8" x14ac:dyDescent="0.25">
      <c r="A6900" s="793"/>
      <c r="E6900" s="176"/>
      <c r="F6900" s="176"/>
      <c r="G6900" s="177"/>
      <c r="H6900" s="177"/>
    </row>
    <row r="6901" spans="1:8" x14ac:dyDescent="0.25">
      <c r="A6901" s="793"/>
      <c r="E6901" s="176"/>
      <c r="F6901" s="176"/>
      <c r="G6901" s="177"/>
      <c r="H6901" s="177"/>
    </row>
    <row r="6902" spans="1:8" x14ac:dyDescent="0.25">
      <c r="A6902" s="793"/>
      <c r="E6902" s="176"/>
      <c r="F6902" s="176"/>
      <c r="G6902" s="177"/>
      <c r="H6902" s="177"/>
    </row>
    <row r="6903" spans="1:8" x14ac:dyDescent="0.25">
      <c r="A6903" s="793"/>
      <c r="E6903" s="176"/>
      <c r="F6903" s="176"/>
      <c r="G6903" s="177"/>
      <c r="H6903" s="177"/>
    </row>
    <row r="6904" spans="1:8" x14ac:dyDescent="0.25">
      <c r="A6904" s="793"/>
      <c r="E6904" s="176"/>
      <c r="F6904" s="176"/>
      <c r="G6904" s="177"/>
      <c r="H6904" s="177"/>
    </row>
    <row r="6905" spans="1:8" x14ac:dyDescent="0.25">
      <c r="A6905" s="793"/>
      <c r="E6905" s="176"/>
      <c r="F6905" s="176"/>
      <c r="G6905" s="177"/>
      <c r="H6905" s="177"/>
    </row>
    <row r="6906" spans="1:8" x14ac:dyDescent="0.25">
      <c r="A6906" s="793"/>
      <c r="E6906" s="176"/>
      <c r="F6906" s="176"/>
      <c r="G6906" s="177"/>
      <c r="H6906" s="177"/>
    </row>
    <row r="6907" spans="1:8" x14ac:dyDescent="0.25">
      <c r="A6907" s="793"/>
      <c r="E6907" s="176"/>
      <c r="F6907" s="176"/>
      <c r="G6907" s="177"/>
      <c r="H6907" s="177"/>
    </row>
    <row r="6908" spans="1:8" x14ac:dyDescent="0.25">
      <c r="A6908" s="793"/>
      <c r="E6908" s="176"/>
      <c r="F6908" s="176"/>
      <c r="G6908" s="177"/>
      <c r="H6908" s="177"/>
    </row>
    <row r="6909" spans="1:8" x14ac:dyDescent="0.25">
      <c r="A6909" s="793"/>
      <c r="E6909" s="176"/>
      <c r="F6909" s="176"/>
      <c r="G6909" s="177"/>
      <c r="H6909" s="177"/>
    </row>
    <row r="6910" spans="1:8" x14ac:dyDescent="0.25">
      <c r="A6910" s="793"/>
      <c r="E6910" s="176"/>
      <c r="F6910" s="176"/>
      <c r="G6910" s="177"/>
      <c r="H6910" s="177"/>
    </row>
    <row r="6911" spans="1:8" x14ac:dyDescent="0.25">
      <c r="A6911" s="793"/>
      <c r="E6911" s="176"/>
      <c r="F6911" s="176"/>
      <c r="G6911" s="177"/>
      <c r="H6911" s="177"/>
    </row>
    <row r="6912" spans="1:8" x14ac:dyDescent="0.25">
      <c r="A6912" s="793"/>
      <c r="E6912" s="176"/>
      <c r="F6912" s="176"/>
      <c r="G6912" s="177"/>
      <c r="H6912" s="177"/>
    </row>
    <row r="6913" spans="1:8" x14ac:dyDescent="0.25">
      <c r="A6913" s="793"/>
      <c r="E6913" s="176"/>
      <c r="F6913" s="176"/>
      <c r="G6913" s="177"/>
      <c r="H6913" s="177"/>
    </row>
    <row r="6914" spans="1:8" x14ac:dyDescent="0.25">
      <c r="A6914" s="793"/>
      <c r="E6914" s="176"/>
      <c r="F6914" s="176"/>
      <c r="G6914" s="177"/>
      <c r="H6914" s="177"/>
    </row>
    <row r="6915" spans="1:8" x14ac:dyDescent="0.25">
      <c r="A6915" s="793"/>
      <c r="E6915" s="176"/>
      <c r="F6915" s="176"/>
      <c r="G6915" s="177"/>
      <c r="H6915" s="177"/>
    </row>
    <row r="6916" spans="1:8" x14ac:dyDescent="0.25">
      <c r="A6916" s="793"/>
      <c r="E6916" s="176"/>
      <c r="F6916" s="176"/>
      <c r="G6916" s="177"/>
      <c r="H6916" s="177"/>
    </row>
    <row r="6917" spans="1:8" x14ac:dyDescent="0.25">
      <c r="A6917" s="793"/>
      <c r="E6917" s="176"/>
      <c r="F6917" s="176"/>
      <c r="G6917" s="177"/>
      <c r="H6917" s="177"/>
    </row>
    <row r="6918" spans="1:8" x14ac:dyDescent="0.25">
      <c r="A6918" s="793"/>
      <c r="E6918" s="176"/>
      <c r="F6918" s="176"/>
      <c r="G6918" s="177"/>
      <c r="H6918" s="177"/>
    </row>
    <row r="6919" spans="1:8" x14ac:dyDescent="0.25">
      <c r="A6919" s="793"/>
      <c r="E6919" s="176"/>
      <c r="F6919" s="176"/>
      <c r="G6919" s="177"/>
      <c r="H6919" s="177"/>
    </row>
    <row r="6920" spans="1:8" x14ac:dyDescent="0.25">
      <c r="A6920" s="793"/>
      <c r="E6920" s="176"/>
      <c r="F6920" s="176"/>
      <c r="G6920" s="177"/>
      <c r="H6920" s="177"/>
    </row>
    <row r="6921" spans="1:8" x14ac:dyDescent="0.25">
      <c r="A6921" s="793"/>
      <c r="E6921" s="176"/>
      <c r="F6921" s="176"/>
      <c r="G6921" s="177"/>
      <c r="H6921" s="177"/>
    </row>
    <row r="6922" spans="1:8" x14ac:dyDescent="0.25">
      <c r="A6922" s="793"/>
      <c r="E6922" s="176"/>
      <c r="F6922" s="176"/>
      <c r="G6922" s="177"/>
      <c r="H6922" s="177"/>
    </row>
    <row r="6923" spans="1:8" x14ac:dyDescent="0.25">
      <c r="A6923" s="793"/>
      <c r="E6923" s="176"/>
      <c r="F6923" s="176"/>
      <c r="G6923" s="177"/>
      <c r="H6923" s="177"/>
    </row>
    <row r="6924" spans="1:8" x14ac:dyDescent="0.25">
      <c r="A6924" s="793"/>
      <c r="E6924" s="176"/>
      <c r="F6924" s="176"/>
      <c r="G6924" s="177"/>
      <c r="H6924" s="177"/>
    </row>
    <row r="6925" spans="1:8" x14ac:dyDescent="0.25">
      <c r="A6925" s="793"/>
      <c r="E6925" s="176"/>
      <c r="F6925" s="176"/>
      <c r="G6925" s="177"/>
      <c r="H6925" s="177"/>
    </row>
    <row r="6926" spans="1:8" x14ac:dyDescent="0.25">
      <c r="A6926" s="793"/>
      <c r="E6926" s="176"/>
      <c r="F6926" s="176"/>
      <c r="G6926" s="177"/>
      <c r="H6926" s="177"/>
    </row>
    <row r="6927" spans="1:8" x14ac:dyDescent="0.25">
      <c r="A6927" s="793"/>
      <c r="E6927" s="176"/>
      <c r="F6927" s="176"/>
      <c r="G6927" s="177"/>
      <c r="H6927" s="177"/>
    </row>
    <row r="6928" spans="1:8" x14ac:dyDescent="0.25">
      <c r="A6928" s="793"/>
      <c r="E6928" s="176"/>
      <c r="F6928" s="176"/>
      <c r="G6928" s="177"/>
      <c r="H6928" s="177"/>
    </row>
    <row r="6929" spans="1:8" x14ac:dyDescent="0.25">
      <c r="A6929" s="793"/>
      <c r="E6929" s="176"/>
      <c r="F6929" s="176"/>
      <c r="G6929" s="177"/>
      <c r="H6929" s="177"/>
    </row>
    <row r="6930" spans="1:8" x14ac:dyDescent="0.25">
      <c r="A6930" s="793"/>
      <c r="E6930" s="176"/>
      <c r="F6930" s="176"/>
      <c r="G6930" s="177"/>
      <c r="H6930" s="177"/>
    </row>
    <row r="6931" spans="1:8" x14ac:dyDescent="0.25">
      <c r="A6931" s="793"/>
      <c r="E6931" s="176"/>
      <c r="F6931" s="176"/>
      <c r="G6931" s="177"/>
      <c r="H6931" s="177"/>
    </row>
    <row r="6932" spans="1:8" x14ac:dyDescent="0.25">
      <c r="A6932" s="793"/>
      <c r="E6932" s="176"/>
      <c r="F6932" s="176"/>
      <c r="G6932" s="177"/>
      <c r="H6932" s="177"/>
    </row>
    <row r="6933" spans="1:8" x14ac:dyDescent="0.25">
      <c r="A6933" s="793"/>
      <c r="E6933" s="176"/>
      <c r="F6933" s="176"/>
      <c r="G6933" s="177"/>
      <c r="H6933" s="177"/>
    </row>
    <row r="6934" spans="1:8" x14ac:dyDescent="0.25">
      <c r="A6934" s="793"/>
      <c r="E6934" s="176"/>
      <c r="F6934" s="176"/>
      <c r="G6934" s="177"/>
      <c r="H6934" s="177"/>
    </row>
    <row r="6935" spans="1:8" x14ac:dyDescent="0.25">
      <c r="A6935" s="793"/>
      <c r="E6935" s="176"/>
      <c r="F6935" s="176"/>
      <c r="G6935" s="177"/>
      <c r="H6935" s="177"/>
    </row>
    <row r="6936" spans="1:8" x14ac:dyDescent="0.25">
      <c r="A6936" s="793"/>
      <c r="E6936" s="176"/>
      <c r="F6936" s="176"/>
      <c r="G6936" s="177"/>
      <c r="H6936" s="177"/>
    </row>
    <row r="6937" spans="1:8" x14ac:dyDescent="0.25">
      <c r="A6937" s="793"/>
      <c r="E6937" s="176"/>
      <c r="F6937" s="176"/>
      <c r="G6937" s="177"/>
      <c r="H6937" s="177"/>
    </row>
    <row r="6938" spans="1:8" x14ac:dyDescent="0.25">
      <c r="A6938" s="793"/>
      <c r="E6938" s="176"/>
      <c r="F6938" s="176"/>
      <c r="G6938" s="177"/>
      <c r="H6938" s="177"/>
    </row>
    <row r="6939" spans="1:8" x14ac:dyDescent="0.25">
      <c r="A6939" s="793"/>
      <c r="E6939" s="176"/>
      <c r="F6939" s="176"/>
      <c r="G6939" s="177"/>
      <c r="H6939" s="177"/>
    </row>
    <row r="6940" spans="1:8" x14ac:dyDescent="0.25">
      <c r="A6940" s="793"/>
      <c r="E6940" s="176"/>
      <c r="F6940" s="176"/>
      <c r="G6940" s="177"/>
      <c r="H6940" s="177"/>
    </row>
    <row r="6941" spans="1:8" x14ac:dyDescent="0.25">
      <c r="A6941" s="793"/>
      <c r="E6941" s="176"/>
      <c r="F6941" s="176"/>
      <c r="G6941" s="177"/>
      <c r="H6941" s="177"/>
    </row>
    <row r="6942" spans="1:8" x14ac:dyDescent="0.25">
      <c r="A6942" s="793"/>
      <c r="E6942" s="176"/>
      <c r="F6942" s="176"/>
      <c r="G6942" s="177"/>
      <c r="H6942" s="177"/>
    </row>
    <row r="6943" spans="1:8" x14ac:dyDescent="0.25">
      <c r="A6943" s="793"/>
      <c r="E6943" s="176"/>
      <c r="F6943" s="176"/>
      <c r="G6943" s="177"/>
      <c r="H6943" s="177"/>
    </row>
    <row r="6944" spans="1:8" x14ac:dyDescent="0.25">
      <c r="A6944" s="793"/>
      <c r="E6944" s="176"/>
      <c r="F6944" s="176"/>
      <c r="G6944" s="177"/>
      <c r="H6944" s="177"/>
    </row>
    <row r="6945" spans="1:8" x14ac:dyDescent="0.25">
      <c r="A6945" s="793"/>
      <c r="E6945" s="176"/>
      <c r="F6945" s="176"/>
      <c r="G6945" s="177"/>
      <c r="H6945" s="177"/>
    </row>
    <row r="6946" spans="1:8" x14ac:dyDescent="0.25">
      <c r="A6946" s="793"/>
      <c r="E6946" s="176"/>
      <c r="F6946" s="176"/>
      <c r="G6946" s="177"/>
      <c r="H6946" s="177"/>
    </row>
    <row r="6947" spans="1:8" x14ac:dyDescent="0.25">
      <c r="A6947" s="793"/>
      <c r="E6947" s="176"/>
      <c r="F6947" s="176"/>
      <c r="G6947" s="177"/>
      <c r="H6947" s="177"/>
    </row>
    <row r="6948" spans="1:8" x14ac:dyDescent="0.25">
      <c r="A6948" s="793"/>
      <c r="E6948" s="176"/>
      <c r="F6948" s="176"/>
      <c r="G6948" s="177"/>
      <c r="H6948" s="177"/>
    </row>
    <row r="6949" spans="1:8" x14ac:dyDescent="0.25">
      <c r="A6949" s="793"/>
      <c r="E6949" s="176"/>
      <c r="F6949" s="176"/>
      <c r="G6949" s="177"/>
      <c r="H6949" s="177"/>
    </row>
    <row r="6950" spans="1:8" x14ac:dyDescent="0.25">
      <c r="A6950" s="793"/>
      <c r="E6950" s="176"/>
      <c r="F6950" s="176"/>
      <c r="G6950" s="177"/>
      <c r="H6950" s="177"/>
    </row>
    <row r="6951" spans="1:8" x14ac:dyDescent="0.25">
      <c r="A6951" s="793"/>
      <c r="E6951" s="176"/>
      <c r="F6951" s="176"/>
      <c r="G6951" s="177"/>
      <c r="H6951" s="177"/>
    </row>
    <row r="6952" spans="1:8" x14ac:dyDescent="0.25">
      <c r="A6952" s="793"/>
      <c r="E6952" s="176"/>
      <c r="F6952" s="176"/>
      <c r="G6952" s="177"/>
      <c r="H6952" s="177"/>
    </row>
    <row r="6953" spans="1:8" x14ac:dyDescent="0.25">
      <c r="A6953" s="793"/>
      <c r="E6953" s="176"/>
      <c r="F6953" s="176"/>
      <c r="G6953" s="177"/>
      <c r="H6953" s="177"/>
    </row>
    <row r="6954" spans="1:8" x14ac:dyDescent="0.25">
      <c r="A6954" s="793"/>
      <c r="E6954" s="176"/>
      <c r="F6954" s="176"/>
      <c r="G6954" s="177"/>
      <c r="H6954" s="177"/>
    </row>
    <row r="6955" spans="1:8" x14ac:dyDescent="0.25">
      <c r="A6955" s="793"/>
      <c r="E6955" s="176"/>
      <c r="F6955" s="176"/>
      <c r="G6955" s="177"/>
      <c r="H6955" s="177"/>
    </row>
    <row r="6956" spans="1:8" x14ac:dyDescent="0.25">
      <c r="A6956" s="793"/>
      <c r="E6956" s="176"/>
      <c r="F6956" s="176"/>
      <c r="G6956" s="177"/>
      <c r="H6956" s="177"/>
    </row>
    <row r="6957" spans="1:8" x14ac:dyDescent="0.25">
      <c r="A6957" s="793"/>
      <c r="E6957" s="176"/>
      <c r="F6957" s="176"/>
      <c r="G6957" s="177"/>
      <c r="H6957" s="177"/>
    </row>
    <row r="6958" spans="1:8" x14ac:dyDescent="0.25">
      <c r="A6958" s="793"/>
      <c r="E6958" s="176"/>
      <c r="F6958" s="176"/>
      <c r="G6958" s="177"/>
      <c r="H6958" s="177"/>
    </row>
    <row r="6959" spans="1:8" x14ac:dyDescent="0.25">
      <c r="A6959" s="793"/>
      <c r="E6959" s="176"/>
      <c r="F6959" s="176"/>
      <c r="G6959" s="177"/>
      <c r="H6959" s="177"/>
    </row>
    <row r="6960" spans="1:8" x14ac:dyDescent="0.25">
      <c r="A6960" s="793"/>
      <c r="E6960" s="176"/>
      <c r="F6960" s="176"/>
      <c r="G6960" s="177"/>
      <c r="H6960" s="177"/>
    </row>
    <row r="6961" spans="1:8" x14ac:dyDescent="0.25">
      <c r="A6961" s="793"/>
      <c r="E6961" s="176"/>
      <c r="F6961" s="176"/>
      <c r="G6961" s="177"/>
      <c r="H6961" s="177"/>
    </row>
    <row r="6962" spans="1:8" x14ac:dyDescent="0.25">
      <c r="A6962" s="793"/>
      <c r="E6962" s="176"/>
      <c r="F6962" s="176"/>
      <c r="G6962" s="177"/>
      <c r="H6962" s="177"/>
    </row>
    <row r="6963" spans="1:8" x14ac:dyDescent="0.25">
      <c r="A6963" s="793"/>
      <c r="E6963" s="176"/>
      <c r="F6963" s="176"/>
      <c r="G6963" s="177"/>
      <c r="H6963" s="177"/>
    </row>
    <row r="6964" spans="1:8" x14ac:dyDescent="0.25">
      <c r="A6964" s="793"/>
      <c r="E6964" s="176"/>
      <c r="F6964" s="176"/>
      <c r="G6964" s="177"/>
      <c r="H6964" s="177"/>
    </row>
    <row r="6965" spans="1:8" x14ac:dyDescent="0.25">
      <c r="A6965" s="793"/>
      <c r="E6965" s="176"/>
      <c r="F6965" s="176"/>
      <c r="G6965" s="177"/>
      <c r="H6965" s="177"/>
    </row>
    <row r="6966" spans="1:8" x14ac:dyDescent="0.25">
      <c r="A6966" s="793"/>
      <c r="E6966" s="176"/>
      <c r="F6966" s="176"/>
      <c r="G6966" s="177"/>
      <c r="H6966" s="177"/>
    </row>
    <row r="6967" spans="1:8" x14ac:dyDescent="0.25">
      <c r="A6967" s="793"/>
      <c r="E6967" s="176"/>
      <c r="F6967" s="176"/>
      <c r="G6967" s="177"/>
      <c r="H6967" s="177"/>
    </row>
    <row r="6968" spans="1:8" x14ac:dyDescent="0.25">
      <c r="A6968" s="793"/>
      <c r="E6968" s="176"/>
      <c r="F6968" s="176"/>
      <c r="G6968" s="177"/>
      <c r="H6968" s="177"/>
    </row>
    <row r="6969" spans="1:8" x14ac:dyDescent="0.25">
      <c r="A6969" s="793"/>
      <c r="E6969" s="176"/>
      <c r="F6969" s="176"/>
      <c r="G6969" s="177"/>
      <c r="H6969" s="177"/>
    </row>
    <row r="6970" spans="1:8" x14ac:dyDescent="0.25">
      <c r="A6970" s="793"/>
      <c r="E6970" s="176"/>
      <c r="F6970" s="176"/>
      <c r="G6970" s="177"/>
      <c r="H6970" s="177"/>
    </row>
    <row r="6971" spans="1:8" x14ac:dyDescent="0.25">
      <c r="A6971" s="793"/>
      <c r="E6971" s="176"/>
      <c r="F6971" s="176"/>
      <c r="G6971" s="177"/>
      <c r="H6971" s="177"/>
    </row>
    <row r="6972" spans="1:8" x14ac:dyDescent="0.25">
      <c r="A6972" s="793"/>
      <c r="E6972" s="176"/>
      <c r="F6972" s="176"/>
      <c r="G6972" s="177"/>
      <c r="H6972" s="177"/>
    </row>
    <row r="6973" spans="1:8" x14ac:dyDescent="0.25">
      <c r="A6973" s="793"/>
      <c r="E6973" s="176"/>
      <c r="F6973" s="176"/>
      <c r="G6973" s="177"/>
      <c r="H6973" s="177"/>
    </row>
    <row r="6974" spans="1:8" x14ac:dyDescent="0.25">
      <c r="A6974" s="793"/>
      <c r="E6974" s="176"/>
      <c r="F6974" s="176"/>
      <c r="G6974" s="177"/>
      <c r="H6974" s="177"/>
    </row>
    <row r="6975" spans="1:8" x14ac:dyDescent="0.25">
      <c r="A6975" s="793"/>
      <c r="E6975" s="176"/>
      <c r="F6975" s="176"/>
      <c r="G6975" s="177"/>
      <c r="H6975" s="177"/>
    </row>
    <row r="6976" spans="1:8" x14ac:dyDescent="0.25">
      <c r="A6976" s="793"/>
      <c r="E6976" s="176"/>
      <c r="F6976" s="176"/>
      <c r="G6976" s="177"/>
      <c r="H6976" s="177"/>
    </row>
    <row r="6977" spans="1:8" x14ac:dyDescent="0.25">
      <c r="A6977" s="793"/>
      <c r="E6977" s="176"/>
      <c r="F6977" s="176"/>
      <c r="G6977" s="177"/>
      <c r="H6977" s="177"/>
    </row>
    <row r="6978" spans="1:8" x14ac:dyDescent="0.25">
      <c r="A6978" s="793"/>
      <c r="E6978" s="176"/>
      <c r="F6978" s="176"/>
      <c r="G6978" s="177"/>
      <c r="H6978" s="177"/>
    </row>
    <row r="6979" spans="1:8" x14ac:dyDescent="0.25">
      <c r="A6979" s="793"/>
      <c r="E6979" s="176"/>
      <c r="F6979" s="176"/>
      <c r="G6979" s="177"/>
      <c r="H6979" s="177"/>
    </row>
    <row r="6980" spans="1:8" x14ac:dyDescent="0.25">
      <c r="A6980" s="793"/>
      <c r="E6980" s="176"/>
      <c r="F6980" s="176"/>
      <c r="G6980" s="177"/>
      <c r="H6980" s="177"/>
    </row>
    <row r="6981" spans="1:8" x14ac:dyDescent="0.25">
      <c r="A6981" s="793"/>
      <c r="E6981" s="176"/>
      <c r="F6981" s="176"/>
      <c r="G6981" s="177"/>
      <c r="H6981" s="177"/>
    </row>
    <row r="6982" spans="1:8" x14ac:dyDescent="0.25">
      <c r="A6982" s="793"/>
      <c r="E6982" s="176"/>
      <c r="F6982" s="176"/>
      <c r="G6982" s="177"/>
      <c r="H6982" s="177"/>
    </row>
    <row r="6983" spans="1:8" x14ac:dyDescent="0.25">
      <c r="A6983" s="793"/>
      <c r="E6983" s="176"/>
      <c r="F6983" s="176"/>
      <c r="G6983" s="177"/>
      <c r="H6983" s="177"/>
    </row>
    <row r="6984" spans="1:8" x14ac:dyDescent="0.25">
      <c r="A6984" s="793"/>
      <c r="E6984" s="176"/>
      <c r="F6984" s="176"/>
      <c r="G6984" s="177"/>
      <c r="H6984" s="177"/>
    </row>
    <row r="6985" spans="1:8" x14ac:dyDescent="0.25">
      <c r="A6985" s="793"/>
      <c r="E6985" s="176"/>
      <c r="F6985" s="176"/>
      <c r="G6985" s="177"/>
      <c r="H6985" s="177"/>
    </row>
    <row r="6986" spans="1:8" x14ac:dyDescent="0.25">
      <c r="A6986" s="793"/>
      <c r="E6986" s="176"/>
      <c r="F6986" s="176"/>
      <c r="G6986" s="177"/>
      <c r="H6986" s="177"/>
    </row>
    <row r="6987" spans="1:8" x14ac:dyDescent="0.25">
      <c r="A6987" s="793"/>
      <c r="E6987" s="176"/>
      <c r="F6987" s="176"/>
      <c r="G6987" s="177"/>
      <c r="H6987" s="177"/>
    </row>
    <row r="6988" spans="1:8" x14ac:dyDescent="0.25">
      <c r="A6988" s="793"/>
      <c r="E6988" s="176"/>
      <c r="F6988" s="176"/>
      <c r="G6988" s="177"/>
      <c r="H6988" s="177"/>
    </row>
    <row r="6989" spans="1:8" x14ac:dyDescent="0.25">
      <c r="A6989" s="793"/>
      <c r="E6989" s="176"/>
      <c r="F6989" s="176"/>
      <c r="G6989" s="177"/>
      <c r="H6989" s="177"/>
    </row>
    <row r="6990" spans="1:8" x14ac:dyDescent="0.25">
      <c r="A6990" s="793"/>
      <c r="E6990" s="176"/>
      <c r="F6990" s="176"/>
      <c r="G6990" s="177"/>
      <c r="H6990" s="177"/>
    </row>
    <row r="6991" spans="1:8" x14ac:dyDescent="0.25">
      <c r="A6991" s="793"/>
      <c r="E6991" s="176"/>
      <c r="F6991" s="176"/>
      <c r="G6991" s="177"/>
      <c r="H6991" s="177"/>
    </row>
    <row r="6992" spans="1:8" x14ac:dyDescent="0.25">
      <c r="A6992" s="793"/>
      <c r="E6992" s="176"/>
      <c r="F6992" s="176"/>
      <c r="G6992" s="177"/>
      <c r="H6992" s="177"/>
    </row>
    <row r="6993" spans="1:8" x14ac:dyDescent="0.25">
      <c r="A6993" s="793"/>
      <c r="E6993" s="176"/>
      <c r="F6993" s="176"/>
      <c r="G6993" s="177"/>
      <c r="H6993" s="177"/>
    </row>
    <row r="6994" spans="1:8" x14ac:dyDescent="0.25">
      <c r="A6994" s="793"/>
      <c r="E6994" s="176"/>
      <c r="F6994" s="176"/>
      <c r="G6994" s="177"/>
      <c r="H6994" s="177"/>
    </row>
    <row r="6995" spans="1:8" x14ac:dyDescent="0.25">
      <c r="A6995" s="793"/>
      <c r="E6995" s="176"/>
      <c r="F6995" s="176"/>
      <c r="G6995" s="177"/>
      <c r="H6995" s="177"/>
    </row>
    <row r="6996" spans="1:8" x14ac:dyDescent="0.25">
      <c r="A6996" s="793"/>
      <c r="E6996" s="176"/>
      <c r="F6996" s="176"/>
      <c r="G6996" s="177"/>
      <c r="H6996" s="177"/>
    </row>
    <row r="6997" spans="1:8" x14ac:dyDescent="0.25">
      <c r="A6997" s="793"/>
      <c r="E6997" s="176"/>
      <c r="F6997" s="176"/>
      <c r="G6997" s="177"/>
      <c r="H6997" s="177"/>
    </row>
    <row r="6998" spans="1:8" x14ac:dyDescent="0.25">
      <c r="A6998" s="793"/>
      <c r="E6998" s="176"/>
      <c r="F6998" s="176"/>
      <c r="G6998" s="177"/>
      <c r="H6998" s="177"/>
    </row>
    <row r="6999" spans="1:8" x14ac:dyDescent="0.25">
      <c r="A6999" s="793"/>
      <c r="E6999" s="176"/>
      <c r="F6999" s="176"/>
      <c r="G6999" s="177"/>
      <c r="H6999" s="177"/>
    </row>
    <row r="7000" spans="1:8" x14ac:dyDescent="0.25">
      <c r="A7000" s="793"/>
      <c r="E7000" s="176"/>
      <c r="F7000" s="176"/>
      <c r="G7000" s="177"/>
      <c r="H7000" s="177"/>
    </row>
    <row r="7001" spans="1:8" x14ac:dyDescent="0.25">
      <c r="A7001" s="793"/>
      <c r="E7001" s="176"/>
      <c r="F7001" s="176"/>
      <c r="G7001" s="177"/>
      <c r="H7001" s="177"/>
    </row>
    <row r="7002" spans="1:8" x14ac:dyDescent="0.25">
      <c r="A7002" s="793"/>
      <c r="E7002" s="176"/>
      <c r="F7002" s="176"/>
      <c r="G7002" s="177"/>
      <c r="H7002" s="177"/>
    </row>
    <row r="7003" spans="1:8" x14ac:dyDescent="0.25">
      <c r="A7003" s="793"/>
      <c r="E7003" s="176"/>
      <c r="F7003" s="176"/>
      <c r="G7003" s="177"/>
      <c r="H7003" s="177"/>
    </row>
    <row r="7004" spans="1:8" x14ac:dyDescent="0.25">
      <c r="A7004" s="793"/>
      <c r="E7004" s="176"/>
      <c r="F7004" s="176"/>
      <c r="G7004" s="177"/>
      <c r="H7004" s="177"/>
    </row>
    <row r="7005" spans="1:8" x14ac:dyDescent="0.25">
      <c r="A7005" s="793"/>
      <c r="E7005" s="176"/>
      <c r="F7005" s="176"/>
      <c r="G7005" s="177"/>
      <c r="H7005" s="177"/>
    </row>
    <row r="7006" spans="1:8" x14ac:dyDescent="0.25">
      <c r="A7006" s="793"/>
      <c r="E7006" s="176"/>
      <c r="F7006" s="176"/>
      <c r="G7006" s="177"/>
      <c r="H7006" s="177"/>
    </row>
    <row r="7007" spans="1:8" x14ac:dyDescent="0.25">
      <c r="A7007" s="793"/>
      <c r="E7007" s="176"/>
      <c r="F7007" s="176"/>
      <c r="G7007" s="177"/>
      <c r="H7007" s="177"/>
    </row>
    <row r="7008" spans="1:8" x14ac:dyDescent="0.25">
      <c r="A7008" s="793"/>
      <c r="E7008" s="176"/>
      <c r="F7008" s="176"/>
      <c r="G7008" s="177"/>
      <c r="H7008" s="177"/>
    </row>
    <row r="7009" spans="1:8" x14ac:dyDescent="0.25">
      <c r="A7009" s="793"/>
      <c r="E7009" s="176"/>
      <c r="F7009" s="176"/>
      <c r="G7009" s="177"/>
      <c r="H7009" s="177"/>
    </row>
    <row r="7010" spans="1:8" x14ac:dyDescent="0.25">
      <c r="A7010" s="793"/>
      <c r="E7010" s="176"/>
      <c r="F7010" s="176"/>
      <c r="G7010" s="177"/>
      <c r="H7010" s="177"/>
    </row>
    <row r="7011" spans="1:8" x14ac:dyDescent="0.25">
      <c r="A7011" s="793"/>
      <c r="E7011" s="176"/>
      <c r="F7011" s="176"/>
      <c r="G7011" s="177"/>
      <c r="H7011" s="177"/>
    </row>
    <row r="7012" spans="1:8" x14ac:dyDescent="0.25">
      <c r="A7012" s="793"/>
      <c r="E7012" s="176"/>
      <c r="F7012" s="176"/>
      <c r="G7012" s="177"/>
      <c r="H7012" s="177"/>
    </row>
    <row r="7013" spans="1:8" x14ac:dyDescent="0.25">
      <c r="A7013" s="793"/>
      <c r="E7013" s="176"/>
      <c r="F7013" s="176"/>
      <c r="G7013" s="177"/>
      <c r="H7013" s="177"/>
    </row>
    <row r="7014" spans="1:8" x14ac:dyDescent="0.25">
      <c r="A7014" s="793"/>
      <c r="E7014" s="176"/>
      <c r="F7014" s="176"/>
      <c r="G7014" s="177"/>
      <c r="H7014" s="177"/>
    </row>
    <row r="7015" spans="1:8" x14ac:dyDescent="0.25">
      <c r="A7015" s="793"/>
      <c r="E7015" s="176"/>
      <c r="F7015" s="176"/>
      <c r="G7015" s="177"/>
      <c r="H7015" s="177"/>
    </row>
    <row r="7016" spans="1:8" x14ac:dyDescent="0.25">
      <c r="A7016" s="793"/>
      <c r="E7016" s="176"/>
      <c r="F7016" s="176"/>
      <c r="G7016" s="177"/>
      <c r="H7016" s="177"/>
    </row>
    <row r="7017" spans="1:8" x14ac:dyDescent="0.25">
      <c r="A7017" s="793"/>
      <c r="E7017" s="176"/>
      <c r="F7017" s="176"/>
      <c r="G7017" s="177"/>
      <c r="H7017" s="177"/>
    </row>
    <row r="7018" spans="1:8" x14ac:dyDescent="0.25">
      <c r="A7018" s="793"/>
      <c r="E7018" s="176"/>
      <c r="F7018" s="176"/>
      <c r="G7018" s="177"/>
      <c r="H7018" s="177"/>
    </row>
    <row r="7019" spans="1:8" x14ac:dyDescent="0.25">
      <c r="A7019" s="793"/>
      <c r="E7019" s="176"/>
      <c r="F7019" s="176"/>
      <c r="G7019" s="177"/>
      <c r="H7019" s="177"/>
    </row>
    <row r="7020" spans="1:8" x14ac:dyDescent="0.25">
      <c r="A7020" s="793"/>
      <c r="E7020" s="176"/>
      <c r="F7020" s="176"/>
      <c r="G7020" s="177"/>
      <c r="H7020" s="177"/>
    </row>
    <row r="7021" spans="1:8" x14ac:dyDescent="0.25">
      <c r="A7021" s="793"/>
      <c r="E7021" s="176"/>
      <c r="F7021" s="176"/>
      <c r="G7021" s="177"/>
      <c r="H7021" s="177"/>
    </row>
    <row r="7022" spans="1:8" x14ac:dyDescent="0.25">
      <c r="A7022" s="793"/>
      <c r="E7022" s="176"/>
      <c r="F7022" s="176"/>
      <c r="G7022" s="177"/>
      <c r="H7022" s="177"/>
    </row>
    <row r="7023" spans="1:8" x14ac:dyDescent="0.25">
      <c r="A7023" s="793"/>
      <c r="E7023" s="176"/>
      <c r="F7023" s="176"/>
      <c r="G7023" s="177"/>
      <c r="H7023" s="177"/>
    </row>
    <row r="7024" spans="1:8" x14ac:dyDescent="0.25">
      <c r="A7024" s="793"/>
      <c r="E7024" s="176"/>
      <c r="F7024" s="176"/>
      <c r="G7024" s="177"/>
      <c r="H7024" s="177"/>
    </row>
    <row r="7025" spans="1:8" x14ac:dyDescent="0.25">
      <c r="A7025" s="793"/>
      <c r="E7025" s="176"/>
      <c r="F7025" s="176"/>
      <c r="G7025" s="177"/>
      <c r="H7025" s="177"/>
    </row>
    <row r="7026" spans="1:8" x14ac:dyDescent="0.25">
      <c r="A7026" s="793"/>
      <c r="E7026" s="176"/>
      <c r="F7026" s="176"/>
      <c r="G7026" s="177"/>
      <c r="H7026" s="177"/>
    </row>
    <row r="7027" spans="1:8" x14ac:dyDescent="0.25">
      <c r="A7027" s="793"/>
      <c r="E7027" s="176"/>
      <c r="F7027" s="176"/>
      <c r="G7027" s="177"/>
      <c r="H7027" s="177"/>
    </row>
    <row r="7028" spans="1:8" x14ac:dyDescent="0.25">
      <c r="A7028" s="793"/>
      <c r="E7028" s="176"/>
      <c r="F7028" s="176"/>
      <c r="G7028" s="177"/>
      <c r="H7028" s="177"/>
    </row>
    <row r="7029" spans="1:8" x14ac:dyDescent="0.25">
      <c r="A7029" s="793"/>
      <c r="E7029" s="176"/>
      <c r="F7029" s="176"/>
      <c r="G7029" s="177"/>
      <c r="H7029" s="177"/>
    </row>
    <row r="7030" spans="1:8" x14ac:dyDescent="0.25">
      <c r="A7030" s="793"/>
      <c r="E7030" s="176"/>
      <c r="F7030" s="176"/>
      <c r="G7030" s="177"/>
      <c r="H7030" s="177"/>
    </row>
    <row r="7031" spans="1:8" x14ac:dyDescent="0.25">
      <c r="A7031" s="793"/>
      <c r="E7031" s="176"/>
      <c r="F7031" s="176"/>
      <c r="G7031" s="177"/>
      <c r="H7031" s="177"/>
    </row>
    <row r="7032" spans="1:8" x14ac:dyDescent="0.25">
      <c r="A7032" s="793"/>
      <c r="E7032" s="176"/>
      <c r="F7032" s="176"/>
      <c r="G7032" s="177"/>
      <c r="H7032" s="177"/>
    </row>
    <row r="7033" spans="1:8" x14ac:dyDescent="0.25">
      <c r="A7033" s="793"/>
      <c r="E7033" s="176"/>
      <c r="F7033" s="176"/>
      <c r="G7033" s="177"/>
      <c r="H7033" s="177"/>
    </row>
    <row r="7034" spans="1:8" x14ac:dyDescent="0.25">
      <c r="A7034" s="793"/>
      <c r="E7034" s="176"/>
      <c r="F7034" s="176"/>
      <c r="G7034" s="177"/>
      <c r="H7034" s="177"/>
    </row>
    <row r="7035" spans="1:8" x14ac:dyDescent="0.25">
      <c r="A7035" s="793"/>
      <c r="E7035" s="176"/>
      <c r="F7035" s="176"/>
      <c r="G7035" s="177"/>
      <c r="H7035" s="177"/>
    </row>
    <row r="7036" spans="1:8" x14ac:dyDescent="0.25">
      <c r="A7036" s="793"/>
      <c r="E7036" s="176"/>
      <c r="F7036" s="176"/>
      <c r="G7036" s="177"/>
      <c r="H7036" s="177"/>
    </row>
    <row r="7037" spans="1:8" x14ac:dyDescent="0.25">
      <c r="A7037" s="793"/>
      <c r="E7037" s="176"/>
      <c r="F7037" s="176"/>
      <c r="G7037" s="177"/>
      <c r="H7037" s="177"/>
    </row>
    <row r="7038" spans="1:8" x14ac:dyDescent="0.25">
      <c r="A7038" s="793"/>
      <c r="E7038" s="176"/>
      <c r="F7038" s="176"/>
      <c r="G7038" s="177"/>
      <c r="H7038" s="177"/>
    </row>
    <row r="7039" spans="1:8" x14ac:dyDescent="0.25">
      <c r="A7039" s="793"/>
      <c r="E7039" s="176"/>
      <c r="F7039" s="176"/>
      <c r="G7039" s="177"/>
      <c r="H7039" s="177"/>
    </row>
    <row r="7040" spans="1:8" x14ac:dyDescent="0.25">
      <c r="A7040" s="793"/>
      <c r="E7040" s="176"/>
      <c r="F7040" s="176"/>
      <c r="G7040" s="177"/>
      <c r="H7040" s="177"/>
    </row>
    <row r="7041" spans="1:8" x14ac:dyDescent="0.25">
      <c r="A7041" s="793"/>
      <c r="E7041" s="176"/>
      <c r="F7041" s="176"/>
      <c r="G7041" s="177"/>
      <c r="H7041" s="177"/>
    </row>
    <row r="7042" spans="1:8" x14ac:dyDescent="0.25">
      <c r="A7042" s="793"/>
      <c r="E7042" s="176"/>
      <c r="F7042" s="176"/>
      <c r="G7042" s="177"/>
      <c r="H7042" s="177"/>
    </row>
    <row r="7043" spans="1:8" x14ac:dyDescent="0.25">
      <c r="A7043" s="793"/>
      <c r="E7043" s="176"/>
      <c r="F7043" s="176"/>
      <c r="G7043" s="177"/>
      <c r="H7043" s="177"/>
    </row>
    <row r="7044" spans="1:8" x14ac:dyDescent="0.25">
      <c r="A7044" s="793"/>
      <c r="E7044" s="176"/>
      <c r="F7044" s="176"/>
      <c r="G7044" s="177"/>
      <c r="H7044" s="177"/>
    </row>
    <row r="7045" spans="1:8" x14ac:dyDescent="0.25">
      <c r="A7045" s="793"/>
      <c r="E7045" s="176"/>
      <c r="F7045" s="176"/>
      <c r="G7045" s="177"/>
      <c r="H7045" s="177"/>
    </row>
    <row r="7046" spans="1:8" x14ac:dyDescent="0.25">
      <c r="A7046" s="793"/>
      <c r="E7046" s="176"/>
      <c r="F7046" s="176"/>
      <c r="G7046" s="177"/>
      <c r="H7046" s="177"/>
    </row>
    <row r="7047" spans="1:8" x14ac:dyDescent="0.25">
      <c r="A7047" s="793"/>
      <c r="E7047" s="176"/>
      <c r="F7047" s="176"/>
      <c r="G7047" s="177"/>
      <c r="H7047" s="177"/>
    </row>
    <row r="7048" spans="1:8" x14ac:dyDescent="0.25">
      <c r="A7048" s="793"/>
      <c r="E7048" s="176"/>
      <c r="F7048" s="176"/>
      <c r="G7048" s="177"/>
      <c r="H7048" s="177"/>
    </row>
    <row r="7049" spans="1:8" x14ac:dyDescent="0.25">
      <c r="A7049" s="793"/>
      <c r="E7049" s="176"/>
      <c r="F7049" s="176"/>
      <c r="G7049" s="177"/>
      <c r="H7049" s="177"/>
    </row>
    <row r="7050" spans="1:8" x14ac:dyDescent="0.25">
      <c r="A7050" s="793"/>
      <c r="E7050" s="176"/>
      <c r="F7050" s="176"/>
      <c r="G7050" s="177"/>
      <c r="H7050" s="177"/>
    </row>
    <row r="7051" spans="1:8" x14ac:dyDescent="0.25">
      <c r="A7051" s="793"/>
      <c r="E7051" s="176"/>
      <c r="F7051" s="176"/>
      <c r="G7051" s="177"/>
      <c r="H7051" s="177"/>
    </row>
    <row r="7052" spans="1:8" x14ac:dyDescent="0.25">
      <c r="A7052" s="793"/>
      <c r="E7052" s="176"/>
      <c r="F7052" s="176"/>
      <c r="G7052" s="177"/>
      <c r="H7052" s="177"/>
    </row>
    <row r="7053" spans="1:8" x14ac:dyDescent="0.25">
      <c r="A7053" s="793"/>
      <c r="E7053" s="176"/>
      <c r="F7053" s="176"/>
      <c r="G7053" s="177"/>
      <c r="H7053" s="177"/>
    </row>
    <row r="7054" spans="1:8" x14ac:dyDescent="0.25">
      <c r="A7054" s="793"/>
      <c r="E7054" s="176"/>
      <c r="F7054" s="176"/>
      <c r="G7054" s="177"/>
      <c r="H7054" s="177"/>
    </row>
    <row r="7055" spans="1:8" x14ac:dyDescent="0.25">
      <c r="A7055" s="793"/>
      <c r="E7055" s="176"/>
      <c r="F7055" s="176"/>
      <c r="G7055" s="177"/>
      <c r="H7055" s="177"/>
    </row>
    <row r="7056" spans="1:8" x14ac:dyDescent="0.25">
      <c r="A7056" s="793"/>
      <c r="E7056" s="176"/>
      <c r="F7056" s="176"/>
      <c r="G7056" s="177"/>
      <c r="H7056" s="177"/>
    </row>
    <row r="7057" spans="1:8" x14ac:dyDescent="0.25">
      <c r="A7057" s="793"/>
      <c r="E7057" s="176"/>
      <c r="F7057" s="176"/>
      <c r="G7057" s="177"/>
      <c r="H7057" s="177"/>
    </row>
    <row r="7058" spans="1:8" x14ac:dyDescent="0.25">
      <c r="A7058" s="793"/>
      <c r="E7058" s="176"/>
      <c r="F7058" s="176"/>
      <c r="G7058" s="177"/>
      <c r="H7058" s="177"/>
    </row>
    <row r="7059" spans="1:8" x14ac:dyDescent="0.25">
      <c r="A7059" s="793"/>
      <c r="E7059" s="176"/>
      <c r="F7059" s="176"/>
      <c r="G7059" s="177"/>
      <c r="H7059" s="177"/>
    </row>
    <row r="7060" spans="1:8" x14ac:dyDescent="0.25">
      <c r="A7060" s="793"/>
      <c r="E7060" s="176"/>
      <c r="F7060" s="176"/>
      <c r="G7060" s="177"/>
      <c r="H7060" s="177"/>
    </row>
    <row r="7061" spans="1:8" x14ac:dyDescent="0.25">
      <c r="A7061" s="793"/>
      <c r="E7061" s="176"/>
      <c r="F7061" s="176"/>
      <c r="G7061" s="177"/>
      <c r="H7061" s="177"/>
    </row>
    <row r="7062" spans="1:8" x14ac:dyDescent="0.25">
      <c r="A7062" s="793"/>
      <c r="E7062" s="176"/>
      <c r="F7062" s="176"/>
      <c r="G7062" s="177"/>
      <c r="H7062" s="177"/>
    </row>
    <row r="7063" spans="1:8" x14ac:dyDescent="0.25">
      <c r="A7063" s="793"/>
      <c r="E7063" s="176"/>
      <c r="F7063" s="176"/>
      <c r="G7063" s="177"/>
      <c r="H7063" s="177"/>
    </row>
    <row r="7064" spans="1:8" x14ac:dyDescent="0.25">
      <c r="A7064" s="793"/>
      <c r="E7064" s="176"/>
      <c r="F7064" s="176"/>
      <c r="G7064" s="177"/>
      <c r="H7064" s="177"/>
    </row>
    <row r="7065" spans="1:8" x14ac:dyDescent="0.25">
      <c r="A7065" s="793"/>
      <c r="E7065" s="176"/>
      <c r="F7065" s="176"/>
      <c r="G7065" s="177"/>
      <c r="H7065" s="177"/>
    </row>
    <row r="7066" spans="1:8" x14ac:dyDescent="0.25">
      <c r="A7066" s="793"/>
      <c r="E7066" s="176"/>
      <c r="F7066" s="176"/>
      <c r="G7066" s="177"/>
      <c r="H7066" s="177"/>
    </row>
    <row r="7067" spans="1:8" x14ac:dyDescent="0.25">
      <c r="A7067" s="793"/>
      <c r="E7067" s="176"/>
      <c r="F7067" s="176"/>
      <c r="G7067" s="177"/>
      <c r="H7067" s="177"/>
    </row>
    <row r="7068" spans="1:8" x14ac:dyDescent="0.25">
      <c r="A7068" s="793"/>
      <c r="E7068" s="176"/>
      <c r="F7068" s="176"/>
      <c r="G7068" s="177"/>
      <c r="H7068" s="177"/>
    </row>
    <row r="7069" spans="1:8" x14ac:dyDescent="0.25">
      <c r="A7069" s="793"/>
      <c r="E7069" s="176"/>
      <c r="F7069" s="176"/>
      <c r="G7069" s="177"/>
      <c r="H7069" s="177"/>
    </row>
    <row r="7070" spans="1:8" x14ac:dyDescent="0.25">
      <c r="A7070" s="793"/>
      <c r="E7070" s="176"/>
      <c r="F7070" s="176"/>
      <c r="G7070" s="177"/>
      <c r="H7070" s="177"/>
    </row>
    <row r="7071" spans="1:8" x14ac:dyDescent="0.25">
      <c r="A7071" s="793"/>
      <c r="E7071" s="176"/>
      <c r="F7071" s="176"/>
      <c r="G7071" s="177"/>
      <c r="H7071" s="177"/>
    </row>
    <row r="7072" spans="1:8" x14ac:dyDescent="0.25">
      <c r="A7072" s="793"/>
      <c r="E7072" s="176"/>
      <c r="F7072" s="176"/>
      <c r="G7072" s="177"/>
      <c r="H7072" s="177"/>
    </row>
    <row r="7073" spans="1:8" x14ac:dyDescent="0.25">
      <c r="A7073" s="793"/>
      <c r="E7073" s="176"/>
      <c r="F7073" s="176"/>
      <c r="G7073" s="177"/>
      <c r="H7073" s="177"/>
    </row>
    <row r="7074" spans="1:8" x14ac:dyDescent="0.25">
      <c r="A7074" s="793"/>
      <c r="E7074" s="176"/>
      <c r="F7074" s="176"/>
      <c r="G7074" s="177"/>
      <c r="H7074" s="177"/>
    </row>
    <row r="7075" spans="1:8" x14ac:dyDescent="0.25">
      <c r="A7075" s="793"/>
      <c r="E7075" s="176"/>
      <c r="F7075" s="176"/>
      <c r="G7075" s="177"/>
      <c r="H7075" s="177"/>
    </row>
    <row r="7076" spans="1:8" x14ac:dyDescent="0.25">
      <c r="A7076" s="793"/>
      <c r="E7076" s="176"/>
      <c r="F7076" s="176"/>
      <c r="G7076" s="177"/>
      <c r="H7076" s="177"/>
    </row>
    <row r="7077" spans="1:8" x14ac:dyDescent="0.25">
      <c r="A7077" s="793"/>
      <c r="E7077" s="176"/>
      <c r="F7077" s="176"/>
      <c r="G7077" s="177"/>
      <c r="H7077" s="177"/>
    </row>
    <row r="7078" spans="1:8" x14ac:dyDescent="0.25">
      <c r="A7078" s="793"/>
      <c r="E7078" s="176"/>
      <c r="F7078" s="176"/>
      <c r="G7078" s="177"/>
      <c r="H7078" s="177"/>
    </row>
    <row r="7079" spans="1:8" x14ac:dyDescent="0.25">
      <c r="A7079" s="793"/>
      <c r="E7079" s="176"/>
      <c r="F7079" s="176"/>
      <c r="G7079" s="177"/>
      <c r="H7079" s="177"/>
    </row>
    <row r="7080" spans="1:8" x14ac:dyDescent="0.25">
      <c r="A7080" s="793"/>
      <c r="E7080" s="176"/>
      <c r="F7080" s="176"/>
      <c r="G7080" s="177"/>
      <c r="H7080" s="177"/>
    </row>
    <row r="7081" spans="1:8" x14ac:dyDescent="0.25">
      <c r="A7081" s="793"/>
      <c r="E7081" s="176"/>
      <c r="F7081" s="176"/>
      <c r="G7081" s="177"/>
      <c r="H7081" s="177"/>
    </row>
    <row r="7082" spans="1:8" x14ac:dyDescent="0.25">
      <c r="A7082" s="793"/>
      <c r="E7082" s="176"/>
      <c r="F7082" s="176"/>
      <c r="G7082" s="177"/>
      <c r="H7082" s="177"/>
    </row>
    <row r="7083" spans="1:8" x14ac:dyDescent="0.25">
      <c r="A7083" s="793"/>
      <c r="E7083" s="176"/>
      <c r="F7083" s="176"/>
      <c r="G7083" s="177"/>
      <c r="H7083" s="177"/>
    </row>
    <row r="7084" spans="1:8" x14ac:dyDescent="0.25">
      <c r="A7084" s="793"/>
      <c r="E7084" s="176"/>
      <c r="F7084" s="176"/>
      <c r="G7084" s="177"/>
      <c r="H7084" s="177"/>
    </row>
    <row r="7085" spans="1:8" x14ac:dyDescent="0.25">
      <c r="A7085" s="793"/>
      <c r="E7085" s="176"/>
      <c r="F7085" s="176"/>
      <c r="G7085" s="177"/>
      <c r="H7085" s="177"/>
    </row>
    <row r="7086" spans="1:8" x14ac:dyDescent="0.25">
      <c r="A7086" s="793"/>
      <c r="E7086" s="176"/>
      <c r="F7086" s="176"/>
      <c r="G7086" s="177"/>
      <c r="H7086" s="177"/>
    </row>
    <row r="7087" spans="1:8" x14ac:dyDescent="0.25">
      <c r="A7087" s="793"/>
      <c r="E7087" s="176"/>
      <c r="F7087" s="176"/>
      <c r="G7087" s="177"/>
      <c r="H7087" s="177"/>
    </row>
    <row r="7088" spans="1:8" x14ac:dyDescent="0.25">
      <c r="A7088" s="793"/>
      <c r="E7088" s="176"/>
      <c r="F7088" s="176"/>
      <c r="G7088" s="177"/>
      <c r="H7088" s="177"/>
    </row>
    <row r="7089" spans="1:8" x14ac:dyDescent="0.25">
      <c r="A7089" s="793"/>
      <c r="E7089" s="176"/>
      <c r="F7089" s="176"/>
      <c r="G7089" s="177"/>
      <c r="H7089" s="177"/>
    </row>
    <row r="7090" spans="1:8" x14ac:dyDescent="0.25">
      <c r="A7090" s="793"/>
      <c r="E7090" s="176"/>
      <c r="F7090" s="176"/>
      <c r="G7090" s="177"/>
      <c r="H7090" s="177"/>
    </row>
    <row r="7091" spans="1:8" x14ac:dyDescent="0.25">
      <c r="A7091" s="793"/>
      <c r="E7091" s="176"/>
      <c r="F7091" s="176"/>
      <c r="G7091" s="177"/>
      <c r="H7091" s="177"/>
    </row>
    <row r="7092" spans="1:8" x14ac:dyDescent="0.25">
      <c r="A7092" s="793"/>
      <c r="E7092" s="176"/>
      <c r="F7092" s="176"/>
      <c r="G7092" s="177"/>
      <c r="H7092" s="177"/>
    </row>
    <row r="7093" spans="1:8" x14ac:dyDescent="0.25">
      <c r="A7093" s="793"/>
      <c r="E7093" s="176"/>
      <c r="F7093" s="176"/>
      <c r="G7093" s="177"/>
      <c r="H7093" s="177"/>
    </row>
    <row r="7094" spans="1:8" x14ac:dyDescent="0.25">
      <c r="A7094" s="793"/>
      <c r="E7094" s="176"/>
      <c r="F7094" s="176"/>
      <c r="G7094" s="177"/>
      <c r="H7094" s="177"/>
    </row>
    <row r="7095" spans="1:8" x14ac:dyDescent="0.25">
      <c r="A7095" s="793"/>
      <c r="E7095" s="176"/>
      <c r="F7095" s="176"/>
      <c r="G7095" s="177"/>
      <c r="H7095" s="177"/>
    </row>
    <row r="7096" spans="1:8" x14ac:dyDescent="0.25">
      <c r="A7096" s="793"/>
      <c r="E7096" s="176"/>
      <c r="F7096" s="176"/>
      <c r="G7096" s="177"/>
      <c r="H7096" s="177"/>
    </row>
    <row r="7097" spans="1:8" x14ac:dyDescent="0.25">
      <c r="A7097" s="793"/>
      <c r="E7097" s="176"/>
      <c r="F7097" s="176"/>
      <c r="G7097" s="177"/>
      <c r="H7097" s="177"/>
    </row>
    <row r="7098" spans="1:8" x14ac:dyDescent="0.25">
      <c r="A7098" s="793"/>
      <c r="E7098" s="176"/>
      <c r="F7098" s="176"/>
      <c r="G7098" s="177"/>
      <c r="H7098" s="177"/>
    </row>
    <row r="7099" spans="1:8" x14ac:dyDescent="0.25">
      <c r="A7099" s="793"/>
      <c r="E7099" s="176"/>
      <c r="F7099" s="176"/>
      <c r="G7099" s="177"/>
      <c r="H7099" s="177"/>
    </row>
    <row r="7100" spans="1:8" x14ac:dyDescent="0.25">
      <c r="A7100" s="793"/>
      <c r="E7100" s="176"/>
      <c r="F7100" s="176"/>
      <c r="G7100" s="177"/>
      <c r="H7100" s="177"/>
    </row>
    <row r="7101" spans="1:8" x14ac:dyDescent="0.25">
      <c r="A7101" s="793"/>
      <c r="E7101" s="176"/>
      <c r="F7101" s="176"/>
      <c r="G7101" s="177"/>
      <c r="H7101" s="177"/>
    </row>
    <row r="7102" spans="1:8" x14ac:dyDescent="0.25">
      <c r="A7102" s="793"/>
      <c r="E7102" s="176"/>
      <c r="F7102" s="176"/>
      <c r="G7102" s="177"/>
      <c r="H7102" s="177"/>
    </row>
    <row r="7103" spans="1:8" x14ac:dyDescent="0.25">
      <c r="A7103" s="793"/>
      <c r="E7103" s="176"/>
      <c r="F7103" s="176"/>
      <c r="G7103" s="177"/>
      <c r="H7103" s="177"/>
    </row>
    <row r="7104" spans="1:8" x14ac:dyDescent="0.25">
      <c r="A7104" s="793"/>
      <c r="E7104" s="176"/>
      <c r="F7104" s="176"/>
      <c r="G7104" s="177"/>
      <c r="H7104" s="177"/>
    </row>
    <row r="7105" spans="1:8" x14ac:dyDescent="0.25">
      <c r="A7105" s="793"/>
      <c r="E7105" s="176"/>
      <c r="F7105" s="176"/>
      <c r="G7105" s="177"/>
      <c r="H7105" s="177"/>
    </row>
    <row r="7106" spans="1:8" x14ac:dyDescent="0.25">
      <c r="A7106" s="793"/>
      <c r="E7106" s="176"/>
      <c r="F7106" s="176"/>
      <c r="G7106" s="177"/>
      <c r="H7106" s="177"/>
    </row>
    <row r="7107" spans="1:8" x14ac:dyDescent="0.25">
      <c r="A7107" s="793"/>
      <c r="E7107" s="176"/>
      <c r="F7107" s="176"/>
      <c r="G7107" s="177"/>
      <c r="H7107" s="177"/>
    </row>
    <row r="7108" spans="1:8" x14ac:dyDescent="0.25">
      <c r="A7108" s="793"/>
      <c r="E7108" s="176"/>
      <c r="F7108" s="176"/>
      <c r="G7108" s="177"/>
      <c r="H7108" s="177"/>
    </row>
    <row r="7109" spans="1:8" x14ac:dyDescent="0.25">
      <c r="A7109" s="793"/>
      <c r="E7109" s="176"/>
      <c r="F7109" s="176"/>
      <c r="G7109" s="177"/>
      <c r="H7109" s="177"/>
    </row>
    <row r="7110" spans="1:8" x14ac:dyDescent="0.25">
      <c r="A7110" s="793"/>
      <c r="E7110" s="176"/>
      <c r="F7110" s="176"/>
      <c r="G7110" s="177"/>
      <c r="H7110" s="177"/>
    </row>
    <row r="7111" spans="1:8" x14ac:dyDescent="0.25">
      <c r="A7111" s="793"/>
      <c r="E7111" s="176"/>
      <c r="F7111" s="176"/>
      <c r="G7111" s="177"/>
      <c r="H7111" s="177"/>
    </row>
    <row r="7112" spans="1:8" x14ac:dyDescent="0.25">
      <c r="A7112" s="793"/>
      <c r="E7112" s="176"/>
      <c r="F7112" s="176"/>
      <c r="G7112" s="177"/>
      <c r="H7112" s="177"/>
    </row>
    <row r="7113" spans="1:8" x14ac:dyDescent="0.25">
      <c r="A7113" s="793"/>
      <c r="E7113" s="176"/>
      <c r="F7113" s="176"/>
      <c r="G7113" s="177"/>
      <c r="H7113" s="177"/>
    </row>
    <row r="7114" spans="1:8" x14ac:dyDescent="0.25">
      <c r="A7114" s="793"/>
      <c r="E7114" s="176"/>
      <c r="F7114" s="176"/>
      <c r="G7114" s="177"/>
      <c r="H7114" s="177"/>
    </row>
    <row r="7115" spans="1:8" x14ac:dyDescent="0.25">
      <c r="A7115" s="793"/>
      <c r="E7115" s="176"/>
      <c r="F7115" s="176"/>
      <c r="G7115" s="177"/>
      <c r="H7115" s="177"/>
    </row>
    <row r="7116" spans="1:8" x14ac:dyDescent="0.25">
      <c r="A7116" s="793"/>
      <c r="E7116" s="176"/>
      <c r="F7116" s="176"/>
      <c r="G7116" s="177"/>
      <c r="H7116" s="177"/>
    </row>
    <row r="7117" spans="1:8" x14ac:dyDescent="0.25">
      <c r="A7117" s="793"/>
      <c r="E7117" s="176"/>
      <c r="F7117" s="176"/>
      <c r="G7117" s="177"/>
      <c r="H7117" s="177"/>
    </row>
    <row r="7118" spans="1:8" x14ac:dyDescent="0.25">
      <c r="A7118" s="793"/>
      <c r="E7118" s="176"/>
      <c r="F7118" s="176"/>
      <c r="G7118" s="177"/>
      <c r="H7118" s="177"/>
    </row>
    <row r="7119" spans="1:8" x14ac:dyDescent="0.25">
      <c r="A7119" s="793"/>
      <c r="E7119" s="176"/>
      <c r="F7119" s="176"/>
      <c r="G7119" s="177"/>
      <c r="H7119" s="177"/>
    </row>
    <row r="7120" spans="1:8" x14ac:dyDescent="0.25">
      <c r="A7120" s="793"/>
      <c r="E7120" s="176"/>
      <c r="F7120" s="176"/>
      <c r="G7120" s="177"/>
      <c r="H7120" s="177"/>
    </row>
    <row r="7121" spans="1:8" x14ac:dyDescent="0.25">
      <c r="A7121" s="793"/>
      <c r="E7121" s="176"/>
      <c r="F7121" s="176"/>
      <c r="G7121" s="177"/>
      <c r="H7121" s="177"/>
    </row>
    <row r="7122" spans="1:8" x14ac:dyDescent="0.25">
      <c r="A7122" s="793"/>
      <c r="E7122" s="176"/>
      <c r="F7122" s="176"/>
      <c r="G7122" s="177"/>
      <c r="H7122" s="177"/>
    </row>
    <row r="7123" spans="1:8" x14ac:dyDescent="0.25">
      <c r="A7123" s="793"/>
      <c r="E7123" s="176"/>
      <c r="F7123" s="176"/>
      <c r="G7123" s="177"/>
      <c r="H7123" s="177"/>
    </row>
    <row r="7124" spans="1:8" x14ac:dyDescent="0.25">
      <c r="A7124" s="793"/>
      <c r="E7124" s="176"/>
      <c r="F7124" s="176"/>
      <c r="G7124" s="177"/>
      <c r="H7124" s="177"/>
    </row>
    <row r="7125" spans="1:8" x14ac:dyDescent="0.25">
      <c r="A7125" s="793"/>
      <c r="E7125" s="176"/>
      <c r="F7125" s="176"/>
      <c r="G7125" s="177"/>
      <c r="H7125" s="177"/>
    </row>
    <row r="7126" spans="1:8" x14ac:dyDescent="0.25">
      <c r="A7126" s="793"/>
      <c r="E7126" s="176"/>
      <c r="F7126" s="176"/>
      <c r="G7126" s="177"/>
      <c r="H7126" s="177"/>
    </row>
    <row r="7127" spans="1:8" x14ac:dyDescent="0.25">
      <c r="A7127" s="793"/>
      <c r="E7127" s="176"/>
      <c r="F7127" s="176"/>
      <c r="G7127" s="177"/>
      <c r="H7127" s="177"/>
    </row>
    <row r="7128" spans="1:8" x14ac:dyDescent="0.25">
      <c r="A7128" s="793"/>
      <c r="E7128" s="176"/>
      <c r="F7128" s="176"/>
      <c r="G7128" s="177"/>
      <c r="H7128" s="177"/>
    </row>
    <row r="7129" spans="1:8" x14ac:dyDescent="0.25">
      <c r="A7129" s="793"/>
      <c r="E7129" s="176"/>
      <c r="F7129" s="176"/>
      <c r="G7129" s="177"/>
      <c r="H7129" s="177"/>
    </row>
    <row r="7130" spans="1:8" x14ac:dyDescent="0.25">
      <c r="A7130" s="793"/>
      <c r="E7130" s="176"/>
      <c r="F7130" s="176"/>
      <c r="G7130" s="177"/>
      <c r="H7130" s="177"/>
    </row>
    <row r="7131" spans="1:8" x14ac:dyDescent="0.25">
      <c r="A7131" s="793"/>
      <c r="E7131" s="176"/>
      <c r="F7131" s="176"/>
      <c r="G7131" s="177"/>
      <c r="H7131" s="177"/>
    </row>
    <row r="7132" spans="1:8" x14ac:dyDescent="0.25">
      <c r="A7132" s="793"/>
      <c r="E7132" s="176"/>
      <c r="F7132" s="176"/>
      <c r="G7132" s="177"/>
      <c r="H7132" s="177"/>
    </row>
    <row r="7133" spans="1:8" x14ac:dyDescent="0.25">
      <c r="A7133" s="793"/>
      <c r="E7133" s="176"/>
      <c r="F7133" s="176"/>
      <c r="G7133" s="177"/>
      <c r="H7133" s="177"/>
    </row>
    <row r="7134" spans="1:8" x14ac:dyDescent="0.25">
      <c r="A7134" s="793"/>
      <c r="E7134" s="176"/>
      <c r="F7134" s="176"/>
      <c r="G7134" s="177"/>
      <c r="H7134" s="177"/>
    </row>
    <row r="7135" spans="1:8" x14ac:dyDescent="0.25">
      <c r="A7135" s="793"/>
      <c r="E7135" s="176"/>
      <c r="F7135" s="176"/>
      <c r="G7135" s="177"/>
      <c r="H7135" s="177"/>
    </row>
    <row r="7136" spans="1:8" x14ac:dyDescent="0.25">
      <c r="A7136" s="793"/>
      <c r="E7136" s="176"/>
      <c r="F7136" s="176"/>
      <c r="G7136" s="177"/>
      <c r="H7136" s="177"/>
    </row>
    <row r="7137" spans="1:8" x14ac:dyDescent="0.25">
      <c r="A7137" s="793"/>
      <c r="E7137" s="176"/>
      <c r="F7137" s="176"/>
      <c r="G7137" s="177"/>
      <c r="H7137" s="177"/>
    </row>
    <row r="7138" spans="1:8" x14ac:dyDescent="0.25">
      <c r="A7138" s="793"/>
      <c r="E7138" s="176"/>
      <c r="F7138" s="176"/>
      <c r="G7138" s="177"/>
      <c r="H7138" s="177"/>
    </row>
    <row r="7139" spans="1:8" x14ac:dyDescent="0.25">
      <c r="A7139" s="793"/>
      <c r="E7139" s="176"/>
      <c r="F7139" s="176"/>
      <c r="G7139" s="177"/>
      <c r="H7139" s="177"/>
    </row>
    <row r="7140" spans="1:8" x14ac:dyDescent="0.25">
      <c r="A7140" s="793"/>
      <c r="E7140" s="176"/>
      <c r="F7140" s="176"/>
      <c r="G7140" s="177"/>
      <c r="H7140" s="177"/>
    </row>
    <row r="7141" spans="1:8" x14ac:dyDescent="0.25">
      <c r="A7141" s="793"/>
      <c r="E7141" s="176"/>
      <c r="F7141" s="176"/>
      <c r="G7141" s="177"/>
      <c r="H7141" s="177"/>
    </row>
    <row r="7142" spans="1:8" x14ac:dyDescent="0.25">
      <c r="A7142" s="793"/>
      <c r="E7142" s="176"/>
      <c r="F7142" s="176"/>
      <c r="G7142" s="177"/>
      <c r="H7142" s="177"/>
    </row>
    <row r="7143" spans="1:8" x14ac:dyDescent="0.25">
      <c r="A7143" s="793"/>
      <c r="E7143" s="176"/>
      <c r="F7143" s="176"/>
      <c r="G7143" s="177"/>
      <c r="H7143" s="177"/>
    </row>
    <row r="7144" spans="1:8" x14ac:dyDescent="0.25">
      <c r="A7144" s="793"/>
      <c r="E7144" s="176"/>
      <c r="F7144" s="176"/>
      <c r="G7144" s="177"/>
      <c r="H7144" s="177"/>
    </row>
    <row r="7145" spans="1:8" x14ac:dyDescent="0.25">
      <c r="A7145" s="793"/>
      <c r="E7145" s="176"/>
      <c r="F7145" s="176"/>
      <c r="G7145" s="177"/>
      <c r="H7145" s="177"/>
    </row>
    <row r="7146" spans="1:8" x14ac:dyDescent="0.25">
      <c r="A7146" s="793"/>
      <c r="E7146" s="176"/>
      <c r="F7146" s="176"/>
      <c r="G7146" s="177"/>
      <c r="H7146" s="177"/>
    </row>
    <row r="7147" spans="1:8" x14ac:dyDescent="0.25">
      <c r="A7147" s="793"/>
      <c r="E7147" s="176"/>
      <c r="F7147" s="176"/>
      <c r="G7147" s="177"/>
      <c r="H7147" s="177"/>
    </row>
    <row r="7148" spans="1:8" x14ac:dyDescent="0.25">
      <c r="A7148" s="793"/>
      <c r="E7148" s="176"/>
      <c r="F7148" s="176"/>
      <c r="G7148" s="177"/>
      <c r="H7148" s="177"/>
    </row>
    <row r="7149" spans="1:8" x14ac:dyDescent="0.25">
      <c r="A7149" s="793"/>
      <c r="E7149" s="176"/>
      <c r="F7149" s="176"/>
      <c r="G7149" s="177"/>
      <c r="H7149" s="177"/>
    </row>
    <row r="7150" spans="1:8" x14ac:dyDescent="0.25">
      <c r="A7150" s="793"/>
      <c r="E7150" s="176"/>
      <c r="F7150" s="176"/>
      <c r="G7150" s="177"/>
      <c r="H7150" s="177"/>
    </row>
    <row r="7151" spans="1:8" x14ac:dyDescent="0.25">
      <c r="A7151" s="793"/>
      <c r="E7151" s="176"/>
      <c r="F7151" s="176"/>
      <c r="G7151" s="177"/>
      <c r="H7151" s="177"/>
    </row>
    <row r="7152" spans="1:8" x14ac:dyDescent="0.25">
      <c r="A7152" s="793"/>
      <c r="E7152" s="176"/>
      <c r="F7152" s="176"/>
      <c r="G7152" s="177"/>
      <c r="H7152" s="177"/>
    </row>
    <row r="7153" spans="1:8" x14ac:dyDescent="0.25">
      <c r="A7153" s="793"/>
      <c r="E7153" s="176"/>
      <c r="F7153" s="176"/>
      <c r="G7153" s="177"/>
      <c r="H7153" s="177"/>
    </row>
    <row r="7154" spans="1:8" x14ac:dyDescent="0.25">
      <c r="A7154" s="793"/>
      <c r="E7154" s="176"/>
      <c r="F7154" s="176"/>
      <c r="G7154" s="177"/>
      <c r="H7154" s="177"/>
    </row>
    <row r="7155" spans="1:8" x14ac:dyDescent="0.25">
      <c r="A7155" s="793"/>
      <c r="E7155" s="176"/>
      <c r="F7155" s="176"/>
      <c r="G7155" s="177"/>
      <c r="H7155" s="177"/>
    </row>
    <row r="7156" spans="1:8" x14ac:dyDescent="0.25">
      <c r="A7156" s="793"/>
      <c r="E7156" s="176"/>
      <c r="F7156" s="176"/>
      <c r="G7156" s="177"/>
      <c r="H7156" s="177"/>
    </row>
    <row r="7157" spans="1:8" x14ac:dyDescent="0.25">
      <c r="A7157" s="793"/>
      <c r="E7157" s="176"/>
      <c r="F7157" s="176"/>
      <c r="G7157" s="177"/>
      <c r="H7157" s="177"/>
    </row>
    <row r="7158" spans="1:8" x14ac:dyDescent="0.25">
      <c r="A7158" s="793"/>
      <c r="E7158" s="176"/>
      <c r="F7158" s="176"/>
      <c r="G7158" s="177"/>
      <c r="H7158" s="177"/>
    </row>
    <row r="7159" spans="1:8" x14ac:dyDescent="0.25">
      <c r="A7159" s="793"/>
      <c r="E7159" s="176"/>
      <c r="F7159" s="176"/>
      <c r="G7159" s="177"/>
      <c r="H7159" s="177"/>
    </row>
    <row r="7160" spans="1:8" x14ac:dyDescent="0.25">
      <c r="A7160" s="793"/>
      <c r="E7160" s="176"/>
      <c r="F7160" s="176"/>
      <c r="G7160" s="177"/>
      <c r="H7160" s="177"/>
    </row>
    <row r="7161" spans="1:8" x14ac:dyDescent="0.25">
      <c r="A7161" s="793"/>
      <c r="E7161" s="176"/>
      <c r="F7161" s="176"/>
      <c r="G7161" s="177"/>
      <c r="H7161" s="177"/>
    </row>
    <row r="7162" spans="1:8" x14ac:dyDescent="0.25">
      <c r="A7162" s="793"/>
      <c r="E7162" s="176"/>
      <c r="F7162" s="176"/>
      <c r="G7162" s="177"/>
      <c r="H7162" s="177"/>
    </row>
    <row r="7163" spans="1:8" x14ac:dyDescent="0.25">
      <c r="A7163" s="793"/>
      <c r="E7163" s="176"/>
      <c r="F7163" s="176"/>
      <c r="G7163" s="177"/>
      <c r="H7163" s="177"/>
    </row>
    <row r="7164" spans="1:8" x14ac:dyDescent="0.25">
      <c r="A7164" s="793"/>
      <c r="E7164" s="176"/>
      <c r="F7164" s="176"/>
      <c r="G7164" s="177"/>
      <c r="H7164" s="177"/>
    </row>
    <row r="7165" spans="1:8" x14ac:dyDescent="0.25">
      <c r="A7165" s="793"/>
      <c r="E7165" s="176"/>
      <c r="F7165" s="176"/>
      <c r="G7165" s="177"/>
      <c r="H7165" s="177"/>
    </row>
    <row r="7166" spans="1:8" x14ac:dyDescent="0.25">
      <c r="A7166" s="793"/>
      <c r="E7166" s="176"/>
      <c r="F7166" s="176"/>
      <c r="G7166" s="177"/>
      <c r="H7166" s="177"/>
    </row>
    <row r="7167" spans="1:8" x14ac:dyDescent="0.25">
      <c r="A7167" s="793"/>
      <c r="E7167" s="176"/>
      <c r="F7167" s="176"/>
      <c r="G7167" s="177"/>
      <c r="H7167" s="177"/>
    </row>
    <row r="7168" spans="1:8" x14ac:dyDescent="0.25">
      <c r="A7168" s="793"/>
      <c r="E7168" s="176"/>
      <c r="F7168" s="176"/>
      <c r="G7168" s="177"/>
      <c r="H7168" s="177"/>
    </row>
    <row r="7169" spans="1:8" x14ac:dyDescent="0.25">
      <c r="A7169" s="793"/>
      <c r="E7169" s="176"/>
      <c r="F7169" s="176"/>
      <c r="G7169" s="177"/>
      <c r="H7169" s="177"/>
    </row>
    <row r="7170" spans="1:8" x14ac:dyDescent="0.25">
      <c r="A7170" s="793"/>
      <c r="E7170" s="176"/>
      <c r="F7170" s="176"/>
      <c r="G7170" s="177"/>
      <c r="H7170" s="177"/>
    </row>
    <row r="7171" spans="1:8" x14ac:dyDescent="0.25">
      <c r="A7171" s="793"/>
      <c r="E7171" s="176"/>
      <c r="F7171" s="176"/>
      <c r="G7171" s="177"/>
      <c r="H7171" s="177"/>
    </row>
    <row r="7172" spans="1:8" x14ac:dyDescent="0.25">
      <c r="A7172" s="793"/>
      <c r="E7172" s="176"/>
      <c r="F7172" s="176"/>
      <c r="G7172" s="177"/>
      <c r="H7172" s="177"/>
    </row>
    <row r="7173" spans="1:8" x14ac:dyDescent="0.25">
      <c r="A7173" s="793"/>
      <c r="E7173" s="176"/>
      <c r="F7173" s="176"/>
      <c r="G7173" s="177"/>
      <c r="H7173" s="177"/>
    </row>
    <row r="7174" spans="1:8" x14ac:dyDescent="0.25">
      <c r="A7174" s="793"/>
      <c r="E7174" s="176"/>
      <c r="F7174" s="176"/>
      <c r="G7174" s="177"/>
      <c r="H7174" s="177"/>
    </row>
    <row r="7175" spans="1:8" x14ac:dyDescent="0.25">
      <c r="A7175" s="793"/>
      <c r="E7175" s="176"/>
      <c r="F7175" s="176"/>
      <c r="G7175" s="177"/>
      <c r="H7175" s="177"/>
    </row>
    <row r="7176" spans="1:8" x14ac:dyDescent="0.25">
      <c r="A7176" s="793"/>
      <c r="E7176" s="176"/>
      <c r="F7176" s="176"/>
      <c r="G7176" s="177"/>
      <c r="H7176" s="177"/>
    </row>
    <row r="7177" spans="1:8" x14ac:dyDescent="0.25">
      <c r="A7177" s="793"/>
      <c r="E7177" s="176"/>
      <c r="F7177" s="176"/>
      <c r="G7177" s="177"/>
      <c r="H7177" s="177"/>
    </row>
    <row r="7178" spans="1:8" x14ac:dyDescent="0.25">
      <c r="A7178" s="793"/>
      <c r="E7178" s="176"/>
      <c r="F7178" s="176"/>
      <c r="G7178" s="177"/>
      <c r="H7178" s="177"/>
    </row>
    <row r="7179" spans="1:8" x14ac:dyDescent="0.25">
      <c r="A7179" s="793"/>
      <c r="E7179" s="176"/>
      <c r="F7179" s="176"/>
      <c r="G7179" s="177"/>
      <c r="H7179" s="177"/>
    </row>
    <row r="7180" spans="1:8" x14ac:dyDescent="0.25">
      <c r="A7180" s="793"/>
      <c r="E7180" s="176"/>
      <c r="F7180" s="176"/>
      <c r="G7180" s="177"/>
      <c r="H7180" s="177"/>
    </row>
    <row r="7181" spans="1:8" x14ac:dyDescent="0.25">
      <c r="A7181" s="793"/>
      <c r="E7181" s="176"/>
      <c r="F7181" s="176"/>
      <c r="G7181" s="177"/>
      <c r="H7181" s="177"/>
    </row>
    <row r="7182" spans="1:8" x14ac:dyDescent="0.25">
      <c r="A7182" s="793"/>
      <c r="E7182" s="176"/>
      <c r="F7182" s="176"/>
      <c r="G7182" s="177"/>
      <c r="H7182" s="177"/>
    </row>
    <row r="7183" spans="1:8" x14ac:dyDescent="0.25">
      <c r="A7183" s="793"/>
      <c r="E7183" s="176"/>
      <c r="F7183" s="176"/>
      <c r="G7183" s="177"/>
      <c r="H7183" s="177"/>
    </row>
    <row r="7184" spans="1:8" x14ac:dyDescent="0.25">
      <c r="A7184" s="793"/>
      <c r="E7184" s="176"/>
      <c r="F7184" s="176"/>
      <c r="G7184" s="177"/>
      <c r="H7184" s="177"/>
    </row>
    <row r="7185" spans="1:8" x14ac:dyDescent="0.25">
      <c r="A7185" s="793"/>
      <c r="E7185" s="176"/>
      <c r="F7185" s="176"/>
      <c r="G7185" s="177"/>
      <c r="H7185" s="177"/>
    </row>
    <row r="7186" spans="1:8" x14ac:dyDescent="0.25">
      <c r="A7186" s="793"/>
      <c r="E7186" s="176"/>
      <c r="F7186" s="176"/>
      <c r="G7186" s="177"/>
      <c r="H7186" s="177"/>
    </row>
    <row r="7187" spans="1:8" x14ac:dyDescent="0.25">
      <c r="A7187" s="793"/>
      <c r="E7187" s="176"/>
      <c r="F7187" s="176"/>
      <c r="G7187" s="177"/>
      <c r="H7187" s="177"/>
    </row>
    <row r="7188" spans="1:8" x14ac:dyDescent="0.25">
      <c r="A7188" s="793"/>
      <c r="E7188" s="176"/>
      <c r="F7188" s="176"/>
      <c r="G7188" s="177"/>
      <c r="H7188" s="177"/>
    </row>
    <row r="7189" spans="1:8" x14ac:dyDescent="0.25">
      <c r="A7189" s="793"/>
      <c r="E7189" s="176"/>
      <c r="F7189" s="176"/>
      <c r="G7189" s="177"/>
      <c r="H7189" s="177"/>
    </row>
    <row r="7190" spans="1:8" x14ac:dyDescent="0.25">
      <c r="A7190" s="793"/>
      <c r="E7190" s="176"/>
      <c r="F7190" s="176"/>
      <c r="G7190" s="177"/>
      <c r="H7190" s="177"/>
    </row>
    <row r="7191" spans="1:8" x14ac:dyDescent="0.25">
      <c r="A7191" s="793"/>
      <c r="E7191" s="176"/>
      <c r="F7191" s="176"/>
      <c r="G7191" s="177"/>
      <c r="H7191" s="177"/>
    </row>
    <row r="7192" spans="1:8" x14ac:dyDescent="0.25">
      <c r="A7192" s="793"/>
      <c r="E7192" s="176"/>
      <c r="F7192" s="176"/>
      <c r="G7192" s="177"/>
      <c r="H7192" s="177"/>
    </row>
    <row r="7193" spans="1:8" x14ac:dyDescent="0.25">
      <c r="A7193" s="793"/>
      <c r="E7193" s="176"/>
      <c r="F7193" s="176"/>
      <c r="G7193" s="177"/>
      <c r="H7193" s="177"/>
    </row>
    <row r="7194" spans="1:8" x14ac:dyDescent="0.25">
      <c r="A7194" s="793"/>
      <c r="E7194" s="176"/>
      <c r="F7194" s="176"/>
      <c r="G7194" s="177"/>
      <c r="H7194" s="177"/>
    </row>
    <row r="7195" spans="1:8" x14ac:dyDescent="0.25">
      <c r="A7195" s="793"/>
      <c r="E7195" s="176"/>
      <c r="F7195" s="176"/>
      <c r="G7195" s="177"/>
      <c r="H7195" s="177"/>
    </row>
    <row r="7196" spans="1:8" x14ac:dyDescent="0.25">
      <c r="A7196" s="793"/>
      <c r="E7196" s="176"/>
      <c r="F7196" s="176"/>
      <c r="G7196" s="177"/>
      <c r="H7196" s="177"/>
    </row>
    <row r="7197" spans="1:8" x14ac:dyDescent="0.25">
      <c r="A7197" s="793"/>
      <c r="E7197" s="176"/>
      <c r="F7197" s="176"/>
      <c r="G7197" s="177"/>
      <c r="H7197" s="177"/>
    </row>
    <row r="7198" spans="1:8" x14ac:dyDescent="0.25">
      <c r="A7198" s="793"/>
      <c r="E7198" s="176"/>
      <c r="F7198" s="176"/>
      <c r="G7198" s="177"/>
      <c r="H7198" s="177"/>
    </row>
    <row r="7199" spans="1:8" x14ac:dyDescent="0.25">
      <c r="A7199" s="793"/>
      <c r="E7199" s="176"/>
      <c r="F7199" s="176"/>
      <c r="G7199" s="177"/>
      <c r="H7199" s="177"/>
    </row>
    <row r="7200" spans="1:8" x14ac:dyDescent="0.25">
      <c r="A7200" s="793"/>
      <c r="E7200" s="176"/>
      <c r="F7200" s="176"/>
      <c r="G7200" s="177"/>
      <c r="H7200" s="177"/>
    </row>
    <row r="7201" spans="1:8" x14ac:dyDescent="0.25">
      <c r="A7201" s="793"/>
      <c r="E7201" s="176"/>
      <c r="F7201" s="176"/>
      <c r="G7201" s="177"/>
      <c r="H7201" s="177"/>
    </row>
    <row r="7202" spans="1:8" x14ac:dyDescent="0.25">
      <c r="A7202" s="793"/>
      <c r="E7202" s="176"/>
      <c r="F7202" s="176"/>
      <c r="G7202" s="177"/>
      <c r="H7202" s="177"/>
    </row>
    <row r="7203" spans="1:8" x14ac:dyDescent="0.25">
      <c r="A7203" s="793"/>
      <c r="E7203" s="176"/>
      <c r="F7203" s="176"/>
      <c r="G7203" s="177"/>
      <c r="H7203" s="177"/>
    </row>
    <row r="7204" spans="1:8" x14ac:dyDescent="0.25">
      <c r="A7204" s="793"/>
      <c r="E7204" s="176"/>
      <c r="F7204" s="176"/>
      <c r="G7204" s="177"/>
      <c r="H7204" s="177"/>
    </row>
    <row r="7205" spans="1:8" x14ac:dyDescent="0.25">
      <c r="A7205" s="793"/>
      <c r="E7205" s="176"/>
      <c r="F7205" s="176"/>
      <c r="G7205" s="177"/>
      <c r="H7205" s="177"/>
    </row>
    <row r="7206" spans="1:8" x14ac:dyDescent="0.25">
      <c r="A7206" s="793"/>
      <c r="E7206" s="176"/>
      <c r="F7206" s="176"/>
      <c r="G7206" s="177"/>
      <c r="H7206" s="177"/>
    </row>
    <row r="7207" spans="1:8" x14ac:dyDescent="0.25">
      <c r="A7207" s="793"/>
      <c r="E7207" s="176"/>
      <c r="F7207" s="176"/>
      <c r="G7207" s="177"/>
      <c r="H7207" s="177"/>
    </row>
    <row r="7208" spans="1:8" x14ac:dyDescent="0.25">
      <c r="A7208" s="793"/>
      <c r="E7208" s="176"/>
      <c r="F7208" s="176"/>
      <c r="G7208" s="177"/>
      <c r="H7208" s="177"/>
    </row>
    <row r="7209" spans="1:8" x14ac:dyDescent="0.25">
      <c r="A7209" s="793"/>
      <c r="E7209" s="176"/>
      <c r="F7209" s="176"/>
      <c r="G7209" s="177"/>
      <c r="H7209" s="177"/>
    </row>
    <row r="7210" spans="1:8" x14ac:dyDescent="0.25">
      <c r="A7210" s="793"/>
      <c r="E7210" s="176"/>
      <c r="F7210" s="176"/>
      <c r="G7210" s="177"/>
      <c r="H7210" s="177"/>
    </row>
    <row r="7211" spans="1:8" x14ac:dyDescent="0.25">
      <c r="A7211" s="793"/>
      <c r="E7211" s="176"/>
      <c r="F7211" s="176"/>
      <c r="G7211" s="177"/>
      <c r="H7211" s="177"/>
    </row>
    <row r="7212" spans="1:8" x14ac:dyDescent="0.25">
      <c r="A7212" s="793"/>
      <c r="E7212" s="176"/>
      <c r="F7212" s="176"/>
      <c r="G7212" s="177"/>
      <c r="H7212" s="177"/>
    </row>
    <row r="7213" spans="1:8" x14ac:dyDescent="0.25">
      <c r="A7213" s="793"/>
      <c r="E7213" s="176"/>
      <c r="F7213" s="176"/>
      <c r="G7213" s="177"/>
      <c r="H7213" s="177"/>
    </row>
    <row r="7214" spans="1:8" x14ac:dyDescent="0.25">
      <c r="A7214" s="793"/>
      <c r="E7214" s="176"/>
      <c r="F7214" s="176"/>
      <c r="G7214" s="177"/>
      <c r="H7214" s="177"/>
    </row>
    <row r="7215" spans="1:8" x14ac:dyDescent="0.25">
      <c r="A7215" s="793"/>
      <c r="E7215" s="176"/>
      <c r="F7215" s="176"/>
      <c r="G7215" s="177"/>
      <c r="H7215" s="177"/>
    </row>
    <row r="7216" spans="1:8" x14ac:dyDescent="0.25">
      <c r="A7216" s="793"/>
      <c r="E7216" s="176"/>
      <c r="F7216" s="176"/>
      <c r="G7216" s="177"/>
      <c r="H7216" s="177"/>
    </row>
    <row r="7217" spans="1:8" x14ac:dyDescent="0.25">
      <c r="A7217" s="793"/>
      <c r="E7217" s="176"/>
      <c r="F7217" s="176"/>
      <c r="G7217" s="177"/>
      <c r="H7217" s="177"/>
    </row>
    <row r="7218" spans="1:8" x14ac:dyDescent="0.25">
      <c r="A7218" s="793"/>
      <c r="E7218" s="176"/>
      <c r="F7218" s="176"/>
      <c r="G7218" s="177"/>
      <c r="H7218" s="177"/>
    </row>
    <row r="7219" spans="1:8" x14ac:dyDescent="0.25">
      <c r="A7219" s="793"/>
      <c r="E7219" s="176"/>
      <c r="F7219" s="176"/>
      <c r="G7219" s="177"/>
      <c r="H7219" s="177"/>
    </row>
    <row r="7220" spans="1:8" x14ac:dyDescent="0.25">
      <c r="A7220" s="793"/>
      <c r="E7220" s="176"/>
      <c r="F7220" s="176"/>
      <c r="G7220" s="177"/>
      <c r="H7220" s="177"/>
    </row>
    <row r="7221" spans="1:8" x14ac:dyDescent="0.25">
      <c r="A7221" s="793"/>
      <c r="E7221" s="176"/>
      <c r="F7221" s="176"/>
      <c r="G7221" s="177"/>
      <c r="H7221" s="177"/>
    </row>
    <row r="7222" spans="1:8" x14ac:dyDescent="0.25">
      <c r="A7222" s="793"/>
      <c r="E7222" s="176"/>
      <c r="F7222" s="176"/>
      <c r="G7222" s="177"/>
      <c r="H7222" s="177"/>
    </row>
    <row r="7223" spans="1:8" x14ac:dyDescent="0.25">
      <c r="A7223" s="793"/>
      <c r="E7223" s="176"/>
      <c r="F7223" s="176"/>
      <c r="G7223" s="177"/>
      <c r="H7223" s="177"/>
    </row>
    <row r="7224" spans="1:8" x14ac:dyDescent="0.25">
      <c r="A7224" s="793"/>
      <c r="E7224" s="176"/>
      <c r="F7224" s="176"/>
      <c r="G7224" s="177"/>
      <c r="H7224" s="177"/>
    </row>
    <row r="7225" spans="1:8" x14ac:dyDescent="0.25">
      <c r="A7225" s="793"/>
      <c r="E7225" s="176"/>
      <c r="F7225" s="176"/>
      <c r="G7225" s="177"/>
      <c r="H7225" s="177"/>
    </row>
    <row r="7226" spans="1:8" x14ac:dyDescent="0.25">
      <c r="A7226" s="793"/>
      <c r="E7226" s="176"/>
      <c r="F7226" s="176"/>
      <c r="G7226" s="177"/>
      <c r="H7226" s="177"/>
    </row>
    <row r="7227" spans="1:8" x14ac:dyDescent="0.25">
      <c r="A7227" s="793"/>
      <c r="E7227" s="176"/>
      <c r="F7227" s="176"/>
      <c r="G7227" s="177"/>
      <c r="H7227" s="177"/>
    </row>
    <row r="7228" spans="1:8" x14ac:dyDescent="0.25">
      <c r="A7228" s="793"/>
      <c r="E7228" s="176"/>
      <c r="F7228" s="176"/>
      <c r="G7228" s="177"/>
      <c r="H7228" s="177"/>
    </row>
    <row r="7229" spans="1:8" x14ac:dyDescent="0.25">
      <c r="A7229" s="793"/>
      <c r="E7229" s="176"/>
      <c r="F7229" s="176"/>
      <c r="G7229" s="177"/>
      <c r="H7229" s="177"/>
    </row>
    <row r="7230" spans="1:8" x14ac:dyDescent="0.25">
      <c r="A7230" s="793"/>
      <c r="E7230" s="176"/>
      <c r="F7230" s="176"/>
      <c r="G7230" s="177"/>
      <c r="H7230" s="177"/>
    </row>
    <row r="7231" spans="1:8" x14ac:dyDescent="0.25">
      <c r="A7231" s="793"/>
      <c r="E7231" s="176"/>
      <c r="F7231" s="176"/>
      <c r="G7231" s="177"/>
      <c r="H7231" s="177"/>
    </row>
    <row r="7232" spans="1:8" x14ac:dyDescent="0.25">
      <c r="A7232" s="793"/>
      <c r="E7232" s="176"/>
      <c r="F7232" s="176"/>
      <c r="G7232" s="177"/>
      <c r="H7232" s="177"/>
    </row>
    <row r="7233" spans="1:8" x14ac:dyDescent="0.25">
      <c r="A7233" s="793"/>
      <c r="E7233" s="176"/>
      <c r="F7233" s="176"/>
      <c r="G7233" s="177"/>
      <c r="H7233" s="177"/>
    </row>
    <row r="7234" spans="1:8" x14ac:dyDescent="0.25">
      <c r="A7234" s="793"/>
      <c r="E7234" s="176"/>
      <c r="F7234" s="176"/>
      <c r="G7234" s="177"/>
      <c r="H7234" s="177"/>
    </row>
    <row r="7235" spans="1:8" x14ac:dyDescent="0.25">
      <c r="A7235" s="793"/>
      <c r="E7235" s="176"/>
      <c r="F7235" s="176"/>
      <c r="G7235" s="177"/>
      <c r="H7235" s="177"/>
    </row>
    <row r="7236" spans="1:8" x14ac:dyDescent="0.25">
      <c r="A7236" s="793"/>
      <c r="E7236" s="176"/>
      <c r="F7236" s="176"/>
      <c r="G7236" s="177"/>
      <c r="H7236" s="177"/>
    </row>
    <row r="7237" spans="1:8" x14ac:dyDescent="0.25">
      <c r="A7237" s="793"/>
      <c r="E7237" s="176"/>
      <c r="F7237" s="176"/>
      <c r="G7237" s="177"/>
      <c r="H7237" s="177"/>
    </row>
    <row r="7238" spans="1:8" x14ac:dyDescent="0.25">
      <c r="A7238" s="793"/>
      <c r="E7238" s="176"/>
      <c r="F7238" s="176"/>
      <c r="G7238" s="177"/>
      <c r="H7238" s="177"/>
    </row>
    <row r="7239" spans="1:8" x14ac:dyDescent="0.25">
      <c r="A7239" s="793"/>
      <c r="E7239" s="176"/>
      <c r="F7239" s="176"/>
      <c r="G7239" s="177"/>
      <c r="H7239" s="177"/>
    </row>
    <row r="7240" spans="1:8" x14ac:dyDescent="0.25">
      <c r="A7240" s="793"/>
      <c r="E7240" s="176"/>
      <c r="F7240" s="176"/>
      <c r="G7240" s="177"/>
      <c r="H7240" s="177"/>
    </row>
    <row r="7241" spans="1:8" x14ac:dyDescent="0.25">
      <c r="A7241" s="793"/>
      <c r="E7241" s="176"/>
      <c r="F7241" s="176"/>
      <c r="G7241" s="177"/>
      <c r="H7241" s="177"/>
    </row>
    <row r="7242" spans="1:8" x14ac:dyDescent="0.25">
      <c r="A7242" s="793"/>
      <c r="E7242" s="176"/>
      <c r="F7242" s="176"/>
      <c r="G7242" s="177"/>
      <c r="H7242" s="177"/>
    </row>
    <row r="7243" spans="1:8" x14ac:dyDescent="0.25">
      <c r="A7243" s="793"/>
      <c r="E7243" s="176"/>
      <c r="F7243" s="176"/>
      <c r="G7243" s="177"/>
      <c r="H7243" s="177"/>
    </row>
    <row r="7244" spans="1:8" x14ac:dyDescent="0.25">
      <c r="A7244" s="793"/>
      <c r="E7244" s="176"/>
      <c r="F7244" s="176"/>
      <c r="G7244" s="177"/>
      <c r="H7244" s="177"/>
    </row>
    <row r="7245" spans="1:8" x14ac:dyDescent="0.25">
      <c r="A7245" s="793"/>
      <c r="E7245" s="176"/>
      <c r="F7245" s="176"/>
      <c r="G7245" s="177"/>
      <c r="H7245" s="177"/>
    </row>
    <row r="7246" spans="1:8" x14ac:dyDescent="0.25">
      <c r="A7246" s="793"/>
      <c r="E7246" s="176"/>
      <c r="F7246" s="176"/>
      <c r="G7246" s="177"/>
      <c r="H7246" s="177"/>
    </row>
    <row r="7247" spans="1:8" x14ac:dyDescent="0.25">
      <c r="A7247" s="793"/>
      <c r="E7247" s="176"/>
      <c r="F7247" s="176"/>
      <c r="G7247" s="177"/>
      <c r="H7247" s="177"/>
    </row>
    <row r="7248" spans="1:8" x14ac:dyDescent="0.25">
      <c r="A7248" s="793"/>
      <c r="E7248" s="176"/>
      <c r="F7248" s="176"/>
      <c r="G7248" s="177"/>
      <c r="H7248" s="177"/>
    </row>
    <row r="7249" spans="1:8" x14ac:dyDescent="0.25">
      <c r="A7249" s="793"/>
      <c r="E7249" s="176"/>
      <c r="F7249" s="176"/>
      <c r="G7249" s="177"/>
      <c r="H7249" s="177"/>
    </row>
    <row r="7250" spans="1:8" x14ac:dyDescent="0.25">
      <c r="A7250" s="793"/>
      <c r="E7250" s="176"/>
      <c r="F7250" s="176"/>
      <c r="G7250" s="177"/>
      <c r="H7250" s="177"/>
    </row>
    <row r="7251" spans="1:8" x14ac:dyDescent="0.25">
      <c r="A7251" s="793"/>
      <c r="E7251" s="176"/>
      <c r="F7251" s="176"/>
      <c r="G7251" s="177"/>
      <c r="H7251" s="177"/>
    </row>
    <row r="7252" spans="1:8" x14ac:dyDescent="0.25">
      <c r="A7252" s="793"/>
      <c r="E7252" s="176"/>
      <c r="F7252" s="176"/>
      <c r="G7252" s="177"/>
      <c r="H7252" s="177"/>
    </row>
    <row r="7253" spans="1:8" x14ac:dyDescent="0.25">
      <c r="A7253" s="793"/>
      <c r="E7253" s="176"/>
      <c r="F7253" s="176"/>
      <c r="G7253" s="177"/>
      <c r="H7253" s="177"/>
    </row>
    <row r="7254" spans="1:8" x14ac:dyDescent="0.25">
      <c r="A7254" s="793"/>
      <c r="E7254" s="176"/>
      <c r="F7254" s="176"/>
      <c r="G7254" s="177"/>
      <c r="H7254" s="177"/>
    </row>
    <row r="7255" spans="1:8" x14ac:dyDescent="0.25">
      <c r="A7255" s="793"/>
      <c r="E7255" s="176"/>
      <c r="F7255" s="176"/>
      <c r="G7255" s="177"/>
      <c r="H7255" s="177"/>
    </row>
    <row r="7256" spans="1:8" x14ac:dyDescent="0.25">
      <c r="A7256" s="793"/>
      <c r="E7256" s="176"/>
      <c r="F7256" s="176"/>
      <c r="G7256" s="177"/>
      <c r="H7256" s="177"/>
    </row>
    <row r="7257" spans="1:8" x14ac:dyDescent="0.25">
      <c r="A7257" s="793"/>
      <c r="E7257" s="176"/>
      <c r="F7257" s="176"/>
      <c r="G7257" s="177"/>
      <c r="H7257" s="177"/>
    </row>
    <row r="7258" spans="1:8" x14ac:dyDescent="0.25">
      <c r="A7258" s="793"/>
      <c r="E7258" s="176"/>
      <c r="F7258" s="176"/>
      <c r="G7258" s="177"/>
      <c r="H7258" s="177"/>
    </row>
    <row r="7259" spans="1:8" x14ac:dyDescent="0.25">
      <c r="A7259" s="793"/>
      <c r="E7259" s="176"/>
      <c r="F7259" s="176"/>
      <c r="G7259" s="177"/>
      <c r="H7259" s="177"/>
    </row>
    <row r="7260" spans="1:8" x14ac:dyDescent="0.25">
      <c r="A7260" s="793"/>
      <c r="E7260" s="176"/>
      <c r="F7260" s="176"/>
      <c r="G7260" s="177"/>
      <c r="H7260" s="177"/>
    </row>
    <row r="7261" spans="1:8" x14ac:dyDescent="0.25">
      <c r="A7261" s="793"/>
      <c r="E7261" s="176"/>
      <c r="F7261" s="176"/>
      <c r="G7261" s="177"/>
      <c r="H7261" s="177"/>
    </row>
    <row r="7262" spans="1:8" x14ac:dyDescent="0.25">
      <c r="A7262" s="793"/>
      <c r="E7262" s="176"/>
      <c r="F7262" s="176"/>
      <c r="G7262" s="177"/>
      <c r="H7262" s="177"/>
    </row>
    <row r="7263" spans="1:8" x14ac:dyDescent="0.25">
      <c r="A7263" s="793"/>
      <c r="E7263" s="176"/>
      <c r="F7263" s="176"/>
      <c r="G7263" s="177"/>
      <c r="H7263" s="177"/>
    </row>
    <row r="7264" spans="1:8" x14ac:dyDescent="0.25">
      <c r="A7264" s="793"/>
      <c r="E7264" s="176"/>
      <c r="F7264" s="176"/>
      <c r="G7264" s="177"/>
      <c r="H7264" s="177"/>
    </row>
    <row r="7265" spans="1:8" x14ac:dyDescent="0.25">
      <c r="A7265" s="793"/>
      <c r="E7265" s="176"/>
      <c r="F7265" s="176"/>
      <c r="G7265" s="177"/>
      <c r="H7265" s="177"/>
    </row>
    <row r="7266" spans="1:8" x14ac:dyDescent="0.25">
      <c r="A7266" s="793"/>
      <c r="E7266" s="176"/>
      <c r="F7266" s="176"/>
      <c r="G7266" s="177"/>
      <c r="H7266" s="177"/>
    </row>
    <row r="7267" spans="1:8" x14ac:dyDescent="0.25">
      <c r="A7267" s="793"/>
      <c r="E7267" s="176"/>
      <c r="F7267" s="176"/>
      <c r="G7267" s="177"/>
      <c r="H7267" s="177"/>
    </row>
    <row r="7268" spans="1:8" x14ac:dyDescent="0.25">
      <c r="A7268" s="793"/>
      <c r="E7268" s="176"/>
      <c r="F7268" s="176"/>
      <c r="G7268" s="177"/>
      <c r="H7268" s="177"/>
    </row>
    <row r="7269" spans="1:8" x14ac:dyDescent="0.25">
      <c r="A7269" s="793"/>
      <c r="E7269" s="176"/>
      <c r="F7269" s="176"/>
      <c r="G7269" s="177"/>
      <c r="H7269" s="177"/>
    </row>
    <row r="7270" spans="1:8" x14ac:dyDescent="0.25">
      <c r="A7270" s="793"/>
      <c r="E7270" s="176"/>
      <c r="F7270" s="176"/>
      <c r="G7270" s="177"/>
      <c r="H7270" s="177"/>
    </row>
    <row r="7271" spans="1:8" x14ac:dyDescent="0.25">
      <c r="A7271" s="793"/>
      <c r="E7271" s="176"/>
      <c r="F7271" s="176"/>
      <c r="G7271" s="177"/>
      <c r="H7271" s="177"/>
    </row>
    <row r="7272" spans="1:8" x14ac:dyDescent="0.25">
      <c r="A7272" s="793"/>
      <c r="E7272" s="176"/>
      <c r="F7272" s="176"/>
      <c r="G7272" s="177"/>
      <c r="H7272" s="177"/>
    </row>
    <row r="7273" spans="1:8" x14ac:dyDescent="0.25">
      <c r="A7273" s="793"/>
      <c r="E7273" s="176"/>
      <c r="F7273" s="176"/>
      <c r="G7273" s="177"/>
      <c r="H7273" s="177"/>
    </row>
    <row r="7274" spans="1:8" x14ac:dyDescent="0.25">
      <c r="A7274" s="793"/>
      <c r="E7274" s="176"/>
      <c r="F7274" s="176"/>
      <c r="G7274" s="177"/>
      <c r="H7274" s="177"/>
    </row>
    <row r="7275" spans="1:8" x14ac:dyDescent="0.25">
      <c r="A7275" s="793"/>
      <c r="E7275" s="176"/>
      <c r="F7275" s="176"/>
      <c r="G7275" s="177"/>
      <c r="H7275" s="177"/>
    </row>
    <row r="7276" spans="1:8" x14ac:dyDescent="0.25">
      <c r="A7276" s="793"/>
      <c r="E7276" s="176"/>
      <c r="F7276" s="176"/>
      <c r="G7276" s="177"/>
      <c r="H7276" s="177"/>
    </row>
    <row r="7277" spans="1:8" x14ac:dyDescent="0.25">
      <c r="A7277" s="793"/>
      <c r="E7277" s="176"/>
      <c r="F7277" s="176"/>
      <c r="G7277" s="177"/>
      <c r="H7277" s="177"/>
    </row>
    <row r="7278" spans="1:8" x14ac:dyDescent="0.25">
      <c r="A7278" s="793"/>
      <c r="E7278" s="176"/>
      <c r="F7278" s="176"/>
      <c r="G7278" s="177"/>
      <c r="H7278" s="177"/>
    </row>
    <row r="7279" spans="1:8" x14ac:dyDescent="0.25">
      <c r="A7279" s="793"/>
      <c r="E7279" s="176"/>
      <c r="F7279" s="176"/>
      <c r="G7279" s="177"/>
      <c r="H7279" s="177"/>
    </row>
    <row r="7280" spans="1:8" x14ac:dyDescent="0.25">
      <c r="A7280" s="793"/>
      <c r="E7280" s="176"/>
      <c r="F7280" s="176"/>
      <c r="G7280" s="177"/>
      <c r="H7280" s="177"/>
    </row>
    <row r="7281" spans="1:8" x14ac:dyDescent="0.25">
      <c r="A7281" s="793"/>
      <c r="E7281" s="176"/>
      <c r="F7281" s="176"/>
      <c r="G7281" s="177"/>
      <c r="H7281" s="177"/>
    </row>
    <row r="7282" spans="1:8" x14ac:dyDescent="0.25">
      <c r="A7282" s="793"/>
      <c r="E7282" s="176"/>
      <c r="F7282" s="176"/>
      <c r="G7282" s="177"/>
      <c r="H7282" s="177"/>
    </row>
    <row r="7283" spans="1:8" x14ac:dyDescent="0.25">
      <c r="A7283" s="793"/>
      <c r="E7283" s="176"/>
      <c r="F7283" s="176"/>
      <c r="G7283" s="177"/>
      <c r="H7283" s="177"/>
    </row>
    <row r="7284" spans="1:8" x14ac:dyDescent="0.25">
      <c r="A7284" s="793"/>
      <c r="E7284" s="176"/>
      <c r="F7284" s="176"/>
      <c r="G7284" s="177"/>
      <c r="H7284" s="177"/>
    </row>
    <row r="7285" spans="1:8" x14ac:dyDescent="0.25">
      <c r="A7285" s="793"/>
      <c r="E7285" s="176"/>
      <c r="F7285" s="176"/>
      <c r="G7285" s="177"/>
      <c r="H7285" s="177"/>
    </row>
    <row r="7286" spans="1:8" x14ac:dyDescent="0.25">
      <c r="A7286" s="793"/>
      <c r="E7286" s="176"/>
      <c r="F7286" s="176"/>
      <c r="G7286" s="177"/>
      <c r="H7286" s="177"/>
    </row>
    <row r="7287" spans="1:8" x14ac:dyDescent="0.25">
      <c r="A7287" s="793"/>
      <c r="E7287" s="176"/>
      <c r="F7287" s="176"/>
      <c r="G7287" s="177"/>
      <c r="H7287" s="177"/>
    </row>
    <row r="7288" spans="1:8" x14ac:dyDescent="0.25">
      <c r="A7288" s="793"/>
      <c r="E7288" s="176"/>
      <c r="F7288" s="176"/>
      <c r="G7288" s="177"/>
      <c r="H7288" s="177"/>
    </row>
    <row r="7289" spans="1:8" x14ac:dyDescent="0.25">
      <c r="A7289" s="793"/>
      <c r="E7289" s="176"/>
      <c r="F7289" s="176"/>
      <c r="G7289" s="177"/>
      <c r="H7289" s="177"/>
    </row>
    <row r="7290" spans="1:8" x14ac:dyDescent="0.25">
      <c r="A7290" s="793"/>
      <c r="E7290" s="176"/>
      <c r="F7290" s="176"/>
      <c r="G7290" s="177"/>
      <c r="H7290" s="177"/>
    </row>
    <row r="7291" spans="1:8" x14ac:dyDescent="0.25">
      <c r="A7291" s="793"/>
      <c r="E7291" s="176"/>
      <c r="F7291" s="176"/>
      <c r="G7291" s="177"/>
      <c r="H7291" s="177"/>
    </row>
    <row r="7292" spans="1:8" x14ac:dyDescent="0.25">
      <c r="A7292" s="793"/>
      <c r="E7292" s="176"/>
      <c r="F7292" s="176"/>
      <c r="G7292" s="177"/>
      <c r="H7292" s="177"/>
    </row>
    <row r="7293" spans="1:8" x14ac:dyDescent="0.25">
      <c r="A7293" s="793"/>
      <c r="E7293" s="176"/>
      <c r="F7293" s="176"/>
      <c r="G7293" s="177"/>
      <c r="H7293" s="177"/>
    </row>
    <row r="7294" spans="1:8" x14ac:dyDescent="0.25">
      <c r="A7294" s="793"/>
      <c r="E7294" s="176"/>
      <c r="F7294" s="176"/>
      <c r="G7294" s="177"/>
      <c r="H7294" s="177"/>
    </row>
    <row r="7295" spans="1:8" x14ac:dyDescent="0.25">
      <c r="A7295" s="793"/>
      <c r="E7295" s="176"/>
      <c r="F7295" s="176"/>
      <c r="G7295" s="177"/>
      <c r="H7295" s="177"/>
    </row>
    <row r="7296" spans="1:8" x14ac:dyDescent="0.25">
      <c r="A7296" s="793"/>
      <c r="E7296" s="176"/>
      <c r="F7296" s="176"/>
      <c r="G7296" s="177"/>
      <c r="H7296" s="177"/>
    </row>
    <row r="7297" spans="1:8" x14ac:dyDescent="0.25">
      <c r="A7297" s="793"/>
      <c r="E7297" s="176"/>
      <c r="F7297" s="176"/>
      <c r="G7297" s="177"/>
      <c r="H7297" s="177"/>
    </row>
    <row r="7298" spans="1:8" x14ac:dyDescent="0.25">
      <c r="A7298" s="793"/>
      <c r="E7298" s="176"/>
      <c r="F7298" s="176"/>
      <c r="G7298" s="177"/>
      <c r="H7298" s="177"/>
    </row>
    <row r="7299" spans="1:8" x14ac:dyDescent="0.25">
      <c r="A7299" s="793"/>
      <c r="E7299" s="176"/>
      <c r="F7299" s="176"/>
      <c r="G7299" s="177"/>
      <c r="H7299" s="177"/>
    </row>
    <row r="7300" spans="1:8" x14ac:dyDescent="0.25">
      <c r="A7300" s="793"/>
      <c r="E7300" s="176"/>
      <c r="F7300" s="176"/>
      <c r="G7300" s="177"/>
      <c r="H7300" s="177"/>
    </row>
    <row r="7301" spans="1:8" x14ac:dyDescent="0.25">
      <c r="A7301" s="793"/>
      <c r="E7301" s="176"/>
      <c r="F7301" s="176"/>
      <c r="G7301" s="177"/>
      <c r="H7301" s="177"/>
    </row>
    <row r="7302" spans="1:8" x14ac:dyDescent="0.25">
      <c r="A7302" s="793"/>
      <c r="E7302" s="176"/>
      <c r="F7302" s="176"/>
      <c r="G7302" s="177"/>
      <c r="H7302" s="177"/>
    </row>
    <row r="7303" spans="1:8" x14ac:dyDescent="0.25">
      <c r="A7303" s="793"/>
      <c r="E7303" s="176"/>
      <c r="F7303" s="176"/>
      <c r="G7303" s="177"/>
      <c r="H7303" s="177"/>
    </row>
    <row r="7304" spans="1:8" x14ac:dyDescent="0.25">
      <c r="A7304" s="793"/>
      <c r="E7304" s="176"/>
      <c r="F7304" s="176"/>
      <c r="G7304" s="177"/>
      <c r="H7304" s="177"/>
    </row>
    <row r="7305" spans="1:8" x14ac:dyDescent="0.25">
      <c r="A7305" s="793"/>
      <c r="E7305" s="176"/>
      <c r="F7305" s="176"/>
      <c r="G7305" s="177"/>
      <c r="H7305" s="177"/>
    </row>
    <row r="7306" spans="1:8" x14ac:dyDescent="0.25">
      <c r="A7306" s="793"/>
      <c r="E7306" s="176"/>
      <c r="F7306" s="176"/>
      <c r="G7306" s="177"/>
      <c r="H7306" s="177"/>
    </row>
    <row r="7307" spans="1:8" x14ac:dyDescent="0.25">
      <c r="A7307" s="793"/>
      <c r="E7307" s="176"/>
      <c r="F7307" s="176"/>
      <c r="G7307" s="177"/>
      <c r="H7307" s="177"/>
    </row>
    <row r="7308" spans="1:8" x14ac:dyDescent="0.25">
      <c r="A7308" s="793"/>
      <c r="E7308" s="176"/>
      <c r="F7308" s="176"/>
      <c r="G7308" s="177"/>
      <c r="H7308" s="177"/>
    </row>
    <row r="7309" spans="1:8" x14ac:dyDescent="0.25">
      <c r="A7309" s="793"/>
      <c r="E7309" s="176"/>
      <c r="F7309" s="176"/>
      <c r="G7309" s="177"/>
      <c r="H7309" s="177"/>
    </row>
    <row r="7310" spans="1:8" x14ac:dyDescent="0.25">
      <c r="A7310" s="793"/>
      <c r="E7310" s="176"/>
      <c r="F7310" s="176"/>
      <c r="G7310" s="177"/>
      <c r="H7310" s="177"/>
    </row>
    <row r="7311" spans="1:8" x14ac:dyDescent="0.25">
      <c r="A7311" s="793"/>
      <c r="E7311" s="176"/>
      <c r="F7311" s="176"/>
      <c r="G7311" s="177"/>
      <c r="H7311" s="177"/>
    </row>
    <row r="7312" spans="1:8" x14ac:dyDescent="0.25">
      <c r="A7312" s="793"/>
      <c r="E7312" s="176"/>
      <c r="F7312" s="176"/>
      <c r="G7312" s="177"/>
      <c r="H7312" s="177"/>
    </row>
    <row r="7313" spans="1:8" x14ac:dyDescent="0.25">
      <c r="A7313" s="793"/>
      <c r="E7313" s="176"/>
      <c r="F7313" s="176"/>
      <c r="G7313" s="177"/>
      <c r="H7313" s="177"/>
    </row>
    <row r="7314" spans="1:8" x14ac:dyDescent="0.25">
      <c r="A7314" s="793"/>
      <c r="E7314" s="176"/>
      <c r="F7314" s="176"/>
      <c r="G7314" s="177"/>
      <c r="H7314" s="177"/>
    </row>
    <row r="7315" spans="1:8" x14ac:dyDescent="0.25">
      <c r="A7315" s="793"/>
      <c r="E7315" s="176"/>
      <c r="F7315" s="176"/>
      <c r="G7315" s="177"/>
      <c r="H7315" s="177"/>
    </row>
    <row r="7316" spans="1:8" x14ac:dyDescent="0.25">
      <c r="A7316" s="793"/>
      <c r="E7316" s="176"/>
      <c r="F7316" s="176"/>
      <c r="G7316" s="177"/>
      <c r="H7316" s="177"/>
    </row>
    <row r="7317" spans="1:8" x14ac:dyDescent="0.25">
      <c r="A7317" s="793"/>
      <c r="E7317" s="176"/>
      <c r="F7317" s="176"/>
      <c r="G7317" s="177"/>
      <c r="H7317" s="177"/>
    </row>
    <row r="7318" spans="1:8" x14ac:dyDescent="0.25">
      <c r="A7318" s="793"/>
      <c r="E7318" s="176"/>
      <c r="F7318" s="176"/>
      <c r="G7318" s="177"/>
      <c r="H7318" s="177"/>
    </row>
    <row r="7319" spans="1:8" x14ac:dyDescent="0.25">
      <c r="A7319" s="793"/>
      <c r="E7319" s="176"/>
      <c r="F7319" s="176"/>
      <c r="G7319" s="177"/>
      <c r="H7319" s="177"/>
    </row>
    <row r="7320" spans="1:8" x14ac:dyDescent="0.25">
      <c r="A7320" s="793"/>
      <c r="E7320" s="176"/>
      <c r="F7320" s="176"/>
      <c r="G7320" s="177"/>
      <c r="H7320" s="177"/>
    </row>
    <row r="7321" spans="1:8" x14ac:dyDescent="0.25">
      <c r="A7321" s="793"/>
      <c r="E7321" s="176"/>
      <c r="F7321" s="176"/>
      <c r="G7321" s="177"/>
      <c r="H7321" s="177"/>
    </row>
    <row r="7322" spans="1:8" x14ac:dyDescent="0.25">
      <c r="A7322" s="793"/>
      <c r="E7322" s="176"/>
      <c r="F7322" s="176"/>
      <c r="G7322" s="177"/>
      <c r="H7322" s="177"/>
    </row>
    <row r="7323" spans="1:8" x14ac:dyDescent="0.25">
      <c r="A7323" s="793"/>
      <c r="E7323" s="176"/>
      <c r="F7323" s="176"/>
      <c r="G7323" s="177"/>
      <c r="H7323" s="177"/>
    </row>
    <row r="7324" spans="1:8" x14ac:dyDescent="0.25">
      <c r="A7324" s="793"/>
      <c r="E7324" s="176"/>
      <c r="F7324" s="176"/>
      <c r="G7324" s="177"/>
      <c r="H7324" s="177"/>
    </row>
    <row r="7325" spans="1:8" x14ac:dyDescent="0.25">
      <c r="A7325" s="793"/>
      <c r="E7325" s="176"/>
      <c r="F7325" s="176"/>
      <c r="G7325" s="177"/>
      <c r="H7325" s="177"/>
    </row>
    <row r="7326" spans="1:8" x14ac:dyDescent="0.25">
      <c r="A7326" s="793"/>
      <c r="E7326" s="176"/>
      <c r="F7326" s="176"/>
      <c r="G7326" s="177"/>
      <c r="H7326" s="177"/>
    </row>
    <row r="7327" spans="1:8" x14ac:dyDescent="0.25">
      <c r="A7327" s="793"/>
      <c r="E7327" s="176"/>
      <c r="F7327" s="176"/>
      <c r="G7327" s="177"/>
      <c r="H7327" s="177"/>
    </row>
    <row r="7328" spans="1:8" x14ac:dyDescent="0.25">
      <c r="A7328" s="793"/>
      <c r="E7328" s="176"/>
      <c r="F7328" s="176"/>
      <c r="G7328" s="177"/>
      <c r="H7328" s="177"/>
    </row>
    <row r="7329" spans="1:8" x14ac:dyDescent="0.25">
      <c r="A7329" s="793"/>
      <c r="E7329" s="176"/>
      <c r="F7329" s="176"/>
      <c r="G7329" s="177"/>
      <c r="H7329" s="177"/>
    </row>
    <row r="7330" spans="1:8" x14ac:dyDescent="0.25">
      <c r="A7330" s="793"/>
      <c r="E7330" s="176"/>
      <c r="F7330" s="176"/>
      <c r="G7330" s="177"/>
      <c r="H7330" s="177"/>
    </row>
    <row r="7331" spans="1:8" x14ac:dyDescent="0.25">
      <c r="A7331" s="793"/>
      <c r="E7331" s="176"/>
      <c r="F7331" s="176"/>
      <c r="G7331" s="177"/>
      <c r="H7331" s="177"/>
    </row>
    <row r="7332" spans="1:8" x14ac:dyDescent="0.25">
      <c r="A7332" s="793"/>
      <c r="E7332" s="176"/>
      <c r="F7332" s="176"/>
      <c r="G7332" s="177"/>
      <c r="H7332" s="177"/>
    </row>
    <row r="7333" spans="1:8" x14ac:dyDescent="0.25">
      <c r="A7333" s="793"/>
      <c r="E7333" s="176"/>
      <c r="F7333" s="176"/>
      <c r="G7333" s="177"/>
      <c r="H7333" s="177"/>
    </row>
    <row r="7334" spans="1:8" x14ac:dyDescent="0.25">
      <c r="A7334" s="793"/>
      <c r="E7334" s="176"/>
      <c r="F7334" s="176"/>
      <c r="G7334" s="177"/>
      <c r="H7334" s="177"/>
    </row>
    <row r="7335" spans="1:8" x14ac:dyDescent="0.25">
      <c r="A7335" s="793"/>
      <c r="E7335" s="176"/>
      <c r="F7335" s="176"/>
      <c r="G7335" s="177"/>
      <c r="H7335" s="177"/>
    </row>
    <row r="7336" spans="1:8" x14ac:dyDescent="0.25">
      <c r="A7336" s="793"/>
      <c r="E7336" s="176"/>
      <c r="F7336" s="176"/>
      <c r="G7336" s="177"/>
      <c r="H7336" s="177"/>
    </row>
    <row r="7337" spans="1:8" x14ac:dyDescent="0.25">
      <c r="A7337" s="793"/>
      <c r="E7337" s="176"/>
      <c r="F7337" s="176"/>
      <c r="G7337" s="177"/>
      <c r="H7337" s="177"/>
    </row>
    <row r="7338" spans="1:8" x14ac:dyDescent="0.25">
      <c r="A7338" s="793"/>
      <c r="E7338" s="176"/>
      <c r="F7338" s="176"/>
      <c r="G7338" s="177"/>
      <c r="H7338" s="177"/>
    </row>
    <row r="7339" spans="1:8" x14ac:dyDescent="0.25">
      <c r="A7339" s="793"/>
      <c r="E7339" s="176"/>
      <c r="F7339" s="176"/>
      <c r="G7339" s="177"/>
      <c r="H7339" s="177"/>
    </row>
    <row r="7340" spans="1:8" x14ac:dyDescent="0.25">
      <c r="A7340" s="793"/>
      <c r="E7340" s="176"/>
      <c r="F7340" s="176"/>
      <c r="G7340" s="177"/>
      <c r="H7340" s="177"/>
    </row>
    <row r="7341" spans="1:8" x14ac:dyDescent="0.25">
      <c r="A7341" s="793"/>
      <c r="E7341" s="176"/>
      <c r="F7341" s="176"/>
      <c r="G7341" s="177"/>
      <c r="H7341" s="177"/>
    </row>
    <row r="7342" spans="1:8" x14ac:dyDescent="0.25">
      <c r="A7342" s="793"/>
      <c r="E7342" s="176"/>
      <c r="F7342" s="176"/>
      <c r="G7342" s="177"/>
      <c r="H7342" s="177"/>
    </row>
    <row r="7343" spans="1:8" x14ac:dyDescent="0.25">
      <c r="A7343" s="793"/>
      <c r="E7343" s="176"/>
      <c r="F7343" s="176"/>
      <c r="G7343" s="177"/>
      <c r="H7343" s="177"/>
    </row>
    <row r="7344" spans="1:8" x14ac:dyDescent="0.25">
      <c r="A7344" s="793"/>
      <c r="E7344" s="176"/>
      <c r="F7344" s="176"/>
      <c r="G7344" s="177"/>
      <c r="H7344" s="177"/>
    </row>
    <row r="7345" spans="1:8" x14ac:dyDescent="0.25">
      <c r="A7345" s="793"/>
      <c r="E7345" s="176"/>
      <c r="F7345" s="176"/>
      <c r="G7345" s="177"/>
      <c r="H7345" s="177"/>
    </row>
    <row r="7346" spans="1:8" x14ac:dyDescent="0.25">
      <c r="A7346" s="793"/>
      <c r="E7346" s="176"/>
      <c r="F7346" s="176"/>
      <c r="G7346" s="177"/>
      <c r="H7346" s="177"/>
    </row>
    <row r="7347" spans="1:8" x14ac:dyDescent="0.25">
      <c r="A7347" s="793"/>
      <c r="E7347" s="176"/>
      <c r="F7347" s="176"/>
      <c r="G7347" s="177"/>
      <c r="H7347" s="177"/>
    </row>
    <row r="7348" spans="1:8" x14ac:dyDescent="0.25">
      <c r="A7348" s="793"/>
      <c r="E7348" s="176"/>
      <c r="F7348" s="176"/>
      <c r="G7348" s="177"/>
      <c r="H7348" s="177"/>
    </row>
    <row r="7349" spans="1:8" x14ac:dyDescent="0.25">
      <c r="A7349" s="793"/>
      <c r="E7349" s="176"/>
      <c r="F7349" s="176"/>
      <c r="G7349" s="177"/>
      <c r="H7349" s="177"/>
    </row>
    <row r="7350" spans="1:8" x14ac:dyDescent="0.25">
      <c r="A7350" s="793"/>
      <c r="E7350" s="176"/>
      <c r="F7350" s="176"/>
      <c r="G7350" s="177"/>
      <c r="H7350" s="177"/>
    </row>
    <row r="7351" spans="1:8" x14ac:dyDescent="0.25">
      <c r="A7351" s="793"/>
      <c r="E7351" s="176"/>
      <c r="F7351" s="176"/>
      <c r="G7351" s="177"/>
      <c r="H7351" s="177"/>
    </row>
    <row r="7352" spans="1:8" x14ac:dyDescent="0.25">
      <c r="A7352" s="793"/>
      <c r="E7352" s="176"/>
      <c r="F7352" s="176"/>
      <c r="G7352" s="177"/>
      <c r="H7352" s="177"/>
    </row>
    <row r="7353" spans="1:8" x14ac:dyDescent="0.25">
      <c r="A7353" s="793"/>
      <c r="E7353" s="176"/>
      <c r="F7353" s="176"/>
      <c r="G7353" s="177"/>
      <c r="H7353" s="177"/>
    </row>
    <row r="7354" spans="1:8" x14ac:dyDescent="0.25">
      <c r="A7354" s="793"/>
      <c r="E7354" s="176"/>
      <c r="F7354" s="176"/>
      <c r="G7354" s="177"/>
      <c r="H7354" s="177"/>
    </row>
    <row r="7355" spans="1:8" x14ac:dyDescent="0.25">
      <c r="A7355" s="793"/>
      <c r="E7355" s="176"/>
      <c r="F7355" s="176"/>
      <c r="G7355" s="177"/>
      <c r="H7355" s="177"/>
    </row>
    <row r="7356" spans="1:8" x14ac:dyDescent="0.25">
      <c r="A7356" s="793"/>
      <c r="E7356" s="176"/>
      <c r="F7356" s="176"/>
      <c r="G7356" s="177"/>
      <c r="H7356" s="177"/>
    </row>
    <row r="7357" spans="1:8" x14ac:dyDescent="0.25">
      <c r="A7357" s="793"/>
      <c r="E7357" s="176"/>
      <c r="F7357" s="176"/>
      <c r="G7357" s="177"/>
      <c r="H7357" s="177"/>
    </row>
    <row r="7358" spans="1:8" x14ac:dyDescent="0.25">
      <c r="A7358" s="793"/>
      <c r="E7358" s="176"/>
      <c r="F7358" s="176"/>
      <c r="G7358" s="177"/>
      <c r="H7358" s="177"/>
    </row>
    <row r="7359" spans="1:8" x14ac:dyDescent="0.25">
      <c r="A7359" s="793"/>
      <c r="E7359" s="176"/>
      <c r="F7359" s="176"/>
      <c r="G7359" s="177"/>
      <c r="H7359" s="177"/>
    </row>
    <row r="7360" spans="1:8" x14ac:dyDescent="0.25">
      <c r="A7360" s="793"/>
      <c r="E7360" s="176"/>
      <c r="F7360" s="176"/>
      <c r="G7360" s="177"/>
      <c r="H7360" s="177"/>
    </row>
    <row r="7361" spans="1:8" x14ac:dyDescent="0.25">
      <c r="A7361" s="793"/>
      <c r="E7361" s="176"/>
      <c r="F7361" s="176"/>
      <c r="G7361" s="177"/>
      <c r="H7361" s="177"/>
    </row>
    <row r="7362" spans="1:8" x14ac:dyDescent="0.25">
      <c r="A7362" s="793"/>
      <c r="E7362" s="176"/>
      <c r="F7362" s="176"/>
      <c r="G7362" s="177"/>
      <c r="H7362" s="177"/>
    </row>
    <row r="7363" spans="1:8" x14ac:dyDescent="0.25">
      <c r="A7363" s="793"/>
      <c r="E7363" s="176"/>
      <c r="F7363" s="176"/>
      <c r="G7363" s="177"/>
      <c r="H7363" s="177"/>
    </row>
    <row r="7364" spans="1:8" x14ac:dyDescent="0.25">
      <c r="A7364" s="793"/>
      <c r="E7364" s="176"/>
      <c r="F7364" s="176"/>
      <c r="G7364" s="177"/>
      <c r="H7364" s="177"/>
    </row>
    <row r="7365" spans="1:8" x14ac:dyDescent="0.25">
      <c r="A7365" s="793"/>
      <c r="E7365" s="176"/>
      <c r="F7365" s="176"/>
      <c r="G7365" s="177"/>
      <c r="H7365" s="177"/>
    </row>
    <row r="7366" spans="1:8" x14ac:dyDescent="0.25">
      <c r="A7366" s="793"/>
      <c r="E7366" s="176"/>
      <c r="F7366" s="176"/>
      <c r="G7366" s="177"/>
      <c r="H7366" s="177"/>
    </row>
    <row r="7367" spans="1:8" x14ac:dyDescent="0.25">
      <c r="A7367" s="793"/>
      <c r="E7367" s="176"/>
      <c r="F7367" s="176"/>
      <c r="G7367" s="177"/>
      <c r="H7367" s="177"/>
    </row>
    <row r="7368" spans="1:8" x14ac:dyDescent="0.25">
      <c r="A7368" s="793"/>
      <c r="E7368" s="176"/>
      <c r="F7368" s="176"/>
      <c r="G7368" s="177"/>
      <c r="H7368" s="177"/>
    </row>
    <row r="7369" spans="1:8" x14ac:dyDescent="0.25">
      <c r="A7369" s="793"/>
      <c r="E7369" s="176"/>
      <c r="F7369" s="176"/>
      <c r="G7369" s="177"/>
      <c r="H7369" s="177"/>
    </row>
    <row r="7370" spans="1:8" x14ac:dyDescent="0.25">
      <c r="A7370" s="793"/>
      <c r="E7370" s="176"/>
      <c r="F7370" s="176"/>
      <c r="G7370" s="177"/>
      <c r="H7370" s="177"/>
    </row>
    <row r="7371" spans="1:8" x14ac:dyDescent="0.25">
      <c r="A7371" s="793"/>
      <c r="E7371" s="176"/>
      <c r="F7371" s="176"/>
      <c r="G7371" s="177"/>
      <c r="H7371" s="177"/>
    </row>
    <row r="7372" spans="1:8" x14ac:dyDescent="0.25">
      <c r="A7372" s="793"/>
      <c r="E7372" s="176"/>
      <c r="F7372" s="176"/>
      <c r="G7372" s="177"/>
      <c r="H7372" s="177"/>
    </row>
    <row r="7373" spans="1:8" x14ac:dyDescent="0.25">
      <c r="A7373" s="793"/>
      <c r="E7373" s="176"/>
      <c r="F7373" s="176"/>
      <c r="G7373" s="177"/>
      <c r="H7373" s="177"/>
    </row>
    <row r="7374" spans="1:8" x14ac:dyDescent="0.25">
      <c r="A7374" s="793"/>
      <c r="E7374" s="176"/>
      <c r="F7374" s="176"/>
      <c r="G7374" s="177"/>
      <c r="H7374" s="177"/>
    </row>
    <row r="7375" spans="1:8" x14ac:dyDescent="0.25">
      <c r="A7375" s="793"/>
      <c r="E7375" s="176"/>
      <c r="F7375" s="176"/>
      <c r="G7375" s="177"/>
      <c r="H7375" s="177"/>
    </row>
    <row r="7376" spans="1:8" x14ac:dyDescent="0.25">
      <c r="A7376" s="793"/>
      <c r="E7376" s="176"/>
      <c r="F7376" s="176"/>
      <c r="G7376" s="177"/>
      <c r="H7376" s="177"/>
    </row>
    <row r="7377" spans="1:8" x14ac:dyDescent="0.25">
      <c r="A7377" s="793"/>
      <c r="E7377" s="176"/>
      <c r="F7377" s="176"/>
      <c r="G7377" s="177"/>
      <c r="H7377" s="177"/>
    </row>
    <row r="7378" spans="1:8" x14ac:dyDescent="0.25">
      <c r="A7378" s="793"/>
      <c r="E7378" s="176"/>
      <c r="F7378" s="176"/>
      <c r="G7378" s="177"/>
      <c r="H7378" s="177"/>
    </row>
    <row r="7379" spans="1:8" x14ac:dyDescent="0.25">
      <c r="A7379" s="793"/>
      <c r="E7379" s="176"/>
      <c r="F7379" s="176"/>
      <c r="G7379" s="177"/>
      <c r="H7379" s="177"/>
    </row>
    <row r="7380" spans="1:8" x14ac:dyDescent="0.25">
      <c r="A7380" s="793"/>
      <c r="E7380" s="176"/>
      <c r="F7380" s="176"/>
      <c r="G7380" s="177"/>
      <c r="H7380" s="177"/>
    </row>
    <row r="7381" spans="1:8" x14ac:dyDescent="0.25">
      <c r="A7381" s="793"/>
      <c r="E7381" s="176"/>
      <c r="F7381" s="176"/>
      <c r="G7381" s="177"/>
      <c r="H7381" s="177"/>
    </row>
    <row r="7382" spans="1:8" x14ac:dyDescent="0.25">
      <c r="A7382" s="793"/>
      <c r="E7382" s="176"/>
      <c r="F7382" s="176"/>
      <c r="G7382" s="177"/>
      <c r="H7382" s="177"/>
    </row>
    <row r="7383" spans="1:8" x14ac:dyDescent="0.25">
      <c r="A7383" s="793"/>
      <c r="E7383" s="176"/>
      <c r="F7383" s="176"/>
      <c r="G7383" s="177"/>
      <c r="H7383" s="177"/>
    </row>
    <row r="7384" spans="1:8" x14ac:dyDescent="0.25">
      <c r="A7384" s="793"/>
      <c r="E7384" s="176"/>
      <c r="F7384" s="176"/>
      <c r="G7384" s="177"/>
      <c r="H7384" s="177"/>
    </row>
    <row r="7385" spans="1:8" x14ac:dyDescent="0.25">
      <c r="A7385" s="793"/>
      <c r="E7385" s="176"/>
      <c r="F7385" s="176"/>
      <c r="G7385" s="177"/>
      <c r="H7385" s="177"/>
    </row>
    <row r="7386" spans="1:8" x14ac:dyDescent="0.25">
      <c r="A7386" s="793"/>
      <c r="E7386" s="176"/>
      <c r="F7386" s="176"/>
      <c r="G7386" s="177"/>
      <c r="H7386" s="177"/>
    </row>
    <row r="7387" spans="1:8" x14ac:dyDescent="0.25">
      <c r="A7387" s="793"/>
      <c r="E7387" s="176"/>
      <c r="F7387" s="176"/>
      <c r="G7387" s="177"/>
      <c r="H7387" s="177"/>
    </row>
    <row r="7388" spans="1:8" x14ac:dyDescent="0.25">
      <c r="A7388" s="793"/>
      <c r="E7388" s="176"/>
      <c r="F7388" s="176"/>
      <c r="G7388" s="177"/>
      <c r="H7388" s="177"/>
    </row>
    <row r="7389" spans="1:8" x14ac:dyDescent="0.25">
      <c r="A7389" s="793"/>
      <c r="E7389" s="176"/>
      <c r="F7389" s="176"/>
      <c r="G7389" s="177"/>
      <c r="H7389" s="177"/>
    </row>
    <row r="7390" spans="1:8" x14ac:dyDescent="0.25">
      <c r="A7390" s="793"/>
      <c r="E7390" s="176"/>
      <c r="F7390" s="176"/>
      <c r="G7390" s="177"/>
      <c r="H7390" s="177"/>
    </row>
    <row r="7391" spans="1:8" x14ac:dyDescent="0.25">
      <c r="A7391" s="793"/>
      <c r="E7391" s="176"/>
      <c r="F7391" s="176"/>
      <c r="G7391" s="177"/>
      <c r="H7391" s="177"/>
    </row>
    <row r="7392" spans="1:8" x14ac:dyDescent="0.25">
      <c r="A7392" s="793"/>
      <c r="E7392" s="176"/>
      <c r="F7392" s="176"/>
      <c r="G7392" s="177"/>
      <c r="H7392" s="177"/>
    </row>
    <row r="7393" spans="1:8" x14ac:dyDescent="0.25">
      <c r="A7393" s="793"/>
      <c r="E7393" s="176"/>
      <c r="F7393" s="176"/>
      <c r="G7393" s="177"/>
      <c r="H7393" s="177"/>
    </row>
    <row r="7394" spans="1:8" x14ac:dyDescent="0.25">
      <c r="A7394" s="793"/>
      <c r="E7394" s="176"/>
      <c r="F7394" s="176"/>
      <c r="G7394" s="177"/>
      <c r="H7394" s="177"/>
    </row>
    <row r="7395" spans="1:8" x14ac:dyDescent="0.25">
      <c r="A7395" s="793"/>
      <c r="E7395" s="176"/>
      <c r="F7395" s="176"/>
      <c r="G7395" s="177"/>
      <c r="H7395" s="177"/>
    </row>
    <row r="7396" spans="1:8" x14ac:dyDescent="0.25">
      <c r="A7396" s="793"/>
      <c r="E7396" s="176"/>
      <c r="F7396" s="176"/>
      <c r="G7396" s="177"/>
      <c r="H7396" s="177"/>
    </row>
    <row r="7397" spans="1:8" x14ac:dyDescent="0.25">
      <c r="A7397" s="793"/>
      <c r="E7397" s="176"/>
      <c r="F7397" s="176"/>
      <c r="G7397" s="177"/>
      <c r="H7397" s="177"/>
    </row>
    <row r="7398" spans="1:8" x14ac:dyDescent="0.25">
      <c r="A7398" s="793"/>
      <c r="E7398" s="176"/>
      <c r="F7398" s="176"/>
      <c r="G7398" s="177"/>
      <c r="H7398" s="177"/>
    </row>
    <row r="7399" spans="1:8" x14ac:dyDescent="0.25">
      <c r="A7399" s="793"/>
      <c r="E7399" s="176"/>
      <c r="F7399" s="176"/>
      <c r="G7399" s="177"/>
      <c r="H7399" s="177"/>
    </row>
    <row r="7400" spans="1:8" x14ac:dyDescent="0.25">
      <c r="A7400" s="793"/>
      <c r="E7400" s="176"/>
      <c r="F7400" s="176"/>
      <c r="G7400" s="177"/>
      <c r="H7400" s="177"/>
    </row>
    <row r="7401" spans="1:8" x14ac:dyDescent="0.25">
      <c r="A7401" s="793"/>
      <c r="E7401" s="176"/>
      <c r="F7401" s="176"/>
      <c r="G7401" s="177"/>
      <c r="H7401" s="177"/>
    </row>
    <row r="7402" spans="1:8" x14ac:dyDescent="0.25">
      <c r="A7402" s="793"/>
      <c r="E7402" s="176"/>
      <c r="F7402" s="176"/>
      <c r="G7402" s="177"/>
      <c r="H7402" s="177"/>
    </row>
    <row r="7403" spans="1:8" x14ac:dyDescent="0.25">
      <c r="A7403" s="793"/>
      <c r="E7403" s="176"/>
      <c r="F7403" s="176"/>
      <c r="G7403" s="177"/>
      <c r="H7403" s="177"/>
    </row>
    <row r="7404" spans="1:8" x14ac:dyDescent="0.25">
      <c r="A7404" s="793"/>
      <c r="E7404" s="176"/>
      <c r="F7404" s="176"/>
      <c r="G7404" s="177"/>
      <c r="H7404" s="177"/>
    </row>
    <row r="7405" spans="1:8" x14ac:dyDescent="0.25">
      <c r="A7405" s="793"/>
      <c r="E7405" s="176"/>
      <c r="F7405" s="176"/>
      <c r="G7405" s="177"/>
      <c r="H7405" s="177"/>
    </row>
    <row r="7406" spans="1:8" x14ac:dyDescent="0.25">
      <c r="A7406" s="793"/>
      <c r="E7406" s="176"/>
      <c r="F7406" s="176"/>
      <c r="G7406" s="177"/>
      <c r="H7406" s="177"/>
    </row>
    <row r="7407" spans="1:8" x14ac:dyDescent="0.25">
      <c r="A7407" s="793"/>
      <c r="E7407" s="176"/>
      <c r="F7407" s="176"/>
      <c r="G7407" s="177"/>
      <c r="H7407" s="177"/>
    </row>
    <row r="7408" spans="1:8" x14ac:dyDescent="0.25">
      <c r="A7408" s="793"/>
      <c r="E7408" s="176"/>
      <c r="F7408" s="176"/>
      <c r="G7408" s="177"/>
      <c r="H7408" s="177"/>
    </row>
    <row r="7409" spans="1:8" x14ac:dyDescent="0.25">
      <c r="A7409" s="793"/>
      <c r="E7409" s="176"/>
      <c r="F7409" s="176"/>
      <c r="G7409" s="177"/>
      <c r="H7409" s="177"/>
    </row>
    <row r="7410" spans="1:8" x14ac:dyDescent="0.25">
      <c r="A7410" s="793"/>
      <c r="E7410" s="176"/>
      <c r="F7410" s="176"/>
      <c r="G7410" s="177"/>
      <c r="H7410" s="177"/>
    </row>
    <row r="7411" spans="1:8" x14ac:dyDescent="0.25">
      <c r="A7411" s="793"/>
      <c r="E7411" s="176"/>
      <c r="F7411" s="176"/>
      <c r="G7411" s="177"/>
      <c r="H7411" s="177"/>
    </row>
    <row r="7412" spans="1:8" x14ac:dyDescent="0.25">
      <c r="A7412" s="793"/>
      <c r="E7412" s="176"/>
      <c r="F7412" s="176"/>
      <c r="G7412" s="177"/>
      <c r="H7412" s="177"/>
    </row>
    <row r="7413" spans="1:8" x14ac:dyDescent="0.25">
      <c r="A7413" s="793"/>
      <c r="E7413" s="176"/>
      <c r="F7413" s="176"/>
      <c r="G7413" s="177"/>
      <c r="H7413" s="177"/>
    </row>
    <row r="7414" spans="1:8" x14ac:dyDescent="0.25">
      <c r="A7414" s="793"/>
      <c r="E7414" s="176"/>
      <c r="F7414" s="176"/>
      <c r="G7414" s="177"/>
      <c r="H7414" s="177"/>
    </row>
    <row r="7415" spans="1:8" x14ac:dyDescent="0.25">
      <c r="A7415" s="793"/>
      <c r="E7415" s="176"/>
      <c r="F7415" s="176"/>
      <c r="G7415" s="177"/>
      <c r="H7415" s="177"/>
    </row>
    <row r="7416" spans="1:8" x14ac:dyDescent="0.25">
      <c r="A7416" s="793"/>
      <c r="E7416" s="176"/>
      <c r="F7416" s="176"/>
      <c r="G7416" s="177"/>
      <c r="H7416" s="177"/>
    </row>
    <row r="7417" spans="1:8" x14ac:dyDescent="0.25">
      <c r="A7417" s="793"/>
      <c r="E7417" s="176"/>
      <c r="F7417" s="176"/>
      <c r="G7417" s="177"/>
      <c r="H7417" s="177"/>
    </row>
    <row r="7418" spans="1:8" x14ac:dyDescent="0.25">
      <c r="A7418" s="793"/>
      <c r="E7418" s="176"/>
      <c r="F7418" s="176"/>
      <c r="G7418" s="177"/>
      <c r="H7418" s="177"/>
    </row>
    <row r="7419" spans="1:8" x14ac:dyDescent="0.25">
      <c r="A7419" s="793"/>
      <c r="E7419" s="176"/>
      <c r="F7419" s="176"/>
      <c r="G7419" s="177"/>
      <c r="H7419" s="177"/>
    </row>
    <row r="7420" spans="1:8" x14ac:dyDescent="0.25">
      <c r="A7420" s="793"/>
      <c r="E7420" s="176"/>
      <c r="F7420" s="176"/>
      <c r="G7420" s="177"/>
      <c r="H7420" s="177"/>
    </row>
    <row r="7421" spans="1:8" x14ac:dyDescent="0.25">
      <c r="A7421" s="793"/>
      <c r="E7421" s="176"/>
      <c r="F7421" s="176"/>
      <c r="G7421" s="177"/>
      <c r="H7421" s="177"/>
    </row>
    <row r="7422" spans="1:8" x14ac:dyDescent="0.25">
      <c r="A7422" s="793"/>
      <c r="E7422" s="176"/>
      <c r="F7422" s="176"/>
      <c r="G7422" s="177"/>
      <c r="H7422" s="177"/>
    </row>
    <row r="7423" spans="1:8" x14ac:dyDescent="0.25">
      <c r="A7423" s="793"/>
      <c r="E7423" s="176"/>
      <c r="F7423" s="176"/>
      <c r="G7423" s="177"/>
      <c r="H7423" s="177"/>
    </row>
    <row r="7424" spans="1:8" x14ac:dyDescent="0.25">
      <c r="A7424" s="793"/>
      <c r="E7424" s="176"/>
      <c r="F7424" s="176"/>
      <c r="G7424" s="177"/>
      <c r="H7424" s="177"/>
    </row>
    <row r="7425" spans="1:8" x14ac:dyDescent="0.25">
      <c r="A7425" s="793"/>
      <c r="E7425" s="176"/>
      <c r="F7425" s="176"/>
      <c r="G7425" s="177"/>
      <c r="H7425" s="177"/>
    </row>
    <row r="7426" spans="1:8" x14ac:dyDescent="0.25">
      <c r="A7426" s="793"/>
      <c r="E7426" s="176"/>
      <c r="F7426" s="176"/>
      <c r="G7426" s="177"/>
      <c r="H7426" s="177"/>
    </row>
    <row r="7427" spans="1:8" x14ac:dyDescent="0.25">
      <c r="A7427" s="793"/>
      <c r="E7427" s="176"/>
      <c r="F7427" s="176"/>
      <c r="G7427" s="177"/>
      <c r="H7427" s="177"/>
    </row>
    <row r="7428" spans="1:8" x14ac:dyDescent="0.25">
      <c r="A7428" s="793"/>
      <c r="E7428" s="176"/>
      <c r="F7428" s="176"/>
      <c r="G7428" s="177"/>
      <c r="H7428" s="177"/>
    </row>
    <row r="7429" spans="1:8" x14ac:dyDescent="0.25">
      <c r="A7429" s="793"/>
      <c r="E7429" s="176"/>
      <c r="F7429" s="176"/>
      <c r="G7429" s="177"/>
      <c r="H7429" s="177"/>
    </row>
    <row r="7430" spans="1:8" x14ac:dyDescent="0.25">
      <c r="A7430" s="793"/>
      <c r="E7430" s="176"/>
      <c r="F7430" s="176"/>
      <c r="G7430" s="177"/>
      <c r="H7430" s="177"/>
    </row>
    <row r="7431" spans="1:8" x14ac:dyDescent="0.25">
      <c r="A7431" s="793"/>
      <c r="E7431" s="176"/>
      <c r="F7431" s="176"/>
      <c r="G7431" s="177"/>
      <c r="H7431" s="177"/>
    </row>
    <row r="7432" spans="1:8" x14ac:dyDescent="0.25">
      <c r="A7432" s="793"/>
      <c r="E7432" s="176"/>
      <c r="F7432" s="176"/>
      <c r="G7432" s="177"/>
      <c r="H7432" s="177"/>
    </row>
    <row r="7433" spans="1:8" x14ac:dyDescent="0.25">
      <c r="A7433" s="793"/>
      <c r="E7433" s="176"/>
      <c r="F7433" s="176"/>
      <c r="G7433" s="177"/>
      <c r="H7433" s="177"/>
    </row>
    <row r="7434" spans="1:8" x14ac:dyDescent="0.25">
      <c r="A7434" s="793"/>
      <c r="E7434" s="176"/>
      <c r="F7434" s="176"/>
      <c r="G7434" s="177"/>
      <c r="H7434" s="177"/>
    </row>
    <row r="7435" spans="1:8" x14ac:dyDescent="0.25">
      <c r="A7435" s="793"/>
      <c r="E7435" s="176"/>
      <c r="F7435" s="176"/>
      <c r="G7435" s="177"/>
      <c r="H7435" s="177"/>
    </row>
    <row r="7436" spans="1:8" x14ac:dyDescent="0.25">
      <c r="A7436" s="793"/>
      <c r="E7436" s="176"/>
      <c r="F7436" s="176"/>
      <c r="G7436" s="177"/>
      <c r="H7436" s="177"/>
    </row>
    <row r="7437" spans="1:8" x14ac:dyDescent="0.25">
      <c r="A7437" s="793"/>
      <c r="E7437" s="176"/>
      <c r="F7437" s="176"/>
      <c r="G7437" s="177"/>
      <c r="H7437" s="177"/>
    </row>
    <row r="7438" spans="1:8" x14ac:dyDescent="0.25">
      <c r="A7438" s="793"/>
      <c r="E7438" s="176"/>
      <c r="F7438" s="176"/>
      <c r="G7438" s="177"/>
      <c r="H7438" s="177"/>
    </row>
    <row r="7439" spans="1:8" x14ac:dyDescent="0.25">
      <c r="A7439" s="793"/>
      <c r="E7439" s="176"/>
      <c r="F7439" s="176"/>
      <c r="G7439" s="177"/>
      <c r="H7439" s="177"/>
    </row>
    <row r="7440" spans="1:8" x14ac:dyDescent="0.25">
      <c r="A7440" s="793"/>
      <c r="E7440" s="176"/>
      <c r="F7440" s="176"/>
      <c r="G7440" s="177"/>
      <c r="H7440" s="177"/>
    </row>
    <row r="7441" spans="1:8" x14ac:dyDescent="0.25">
      <c r="A7441" s="793"/>
      <c r="E7441" s="176"/>
      <c r="F7441" s="176"/>
      <c r="G7441" s="177"/>
      <c r="H7441" s="177"/>
    </row>
    <row r="7442" spans="1:8" x14ac:dyDescent="0.25">
      <c r="A7442" s="793"/>
      <c r="E7442" s="176"/>
      <c r="F7442" s="176"/>
      <c r="G7442" s="177"/>
      <c r="H7442" s="177"/>
    </row>
    <row r="7443" spans="1:8" x14ac:dyDescent="0.25">
      <c r="A7443" s="793"/>
      <c r="E7443" s="176"/>
      <c r="F7443" s="176"/>
      <c r="G7443" s="177"/>
      <c r="H7443" s="177"/>
    </row>
    <row r="7444" spans="1:8" x14ac:dyDescent="0.25">
      <c r="A7444" s="793"/>
      <c r="E7444" s="176"/>
      <c r="F7444" s="176"/>
      <c r="G7444" s="177"/>
      <c r="H7444" s="177"/>
    </row>
    <row r="7445" spans="1:8" x14ac:dyDescent="0.25">
      <c r="A7445" s="793"/>
      <c r="E7445" s="176"/>
      <c r="F7445" s="176"/>
      <c r="G7445" s="177"/>
      <c r="H7445" s="177"/>
    </row>
    <row r="7446" spans="1:8" x14ac:dyDescent="0.25">
      <c r="A7446" s="793"/>
      <c r="E7446" s="176"/>
      <c r="F7446" s="176"/>
      <c r="G7446" s="177"/>
      <c r="H7446" s="177"/>
    </row>
    <row r="7447" spans="1:8" x14ac:dyDescent="0.25">
      <c r="A7447" s="793"/>
      <c r="E7447" s="176"/>
      <c r="F7447" s="176"/>
      <c r="G7447" s="177"/>
      <c r="H7447" s="177"/>
    </row>
    <row r="7448" spans="1:8" x14ac:dyDescent="0.25">
      <c r="A7448" s="793"/>
      <c r="E7448" s="176"/>
      <c r="F7448" s="176"/>
      <c r="G7448" s="177"/>
      <c r="H7448" s="177"/>
    </row>
    <row r="7449" spans="1:8" x14ac:dyDescent="0.25">
      <c r="A7449" s="793"/>
      <c r="E7449" s="176"/>
      <c r="F7449" s="176"/>
      <c r="G7449" s="177"/>
      <c r="H7449" s="177"/>
    </row>
    <row r="7450" spans="1:8" x14ac:dyDescent="0.25">
      <c r="A7450" s="793"/>
      <c r="E7450" s="176"/>
      <c r="F7450" s="176"/>
      <c r="G7450" s="177"/>
      <c r="H7450" s="177"/>
    </row>
    <row r="7451" spans="1:8" x14ac:dyDescent="0.25">
      <c r="A7451" s="793"/>
      <c r="E7451" s="176"/>
      <c r="F7451" s="176"/>
      <c r="G7451" s="177"/>
      <c r="H7451" s="177"/>
    </row>
    <row r="7452" spans="1:8" x14ac:dyDescent="0.25">
      <c r="A7452" s="793"/>
      <c r="E7452" s="176"/>
      <c r="F7452" s="176"/>
      <c r="G7452" s="177"/>
      <c r="H7452" s="177"/>
    </row>
    <row r="7453" spans="1:8" x14ac:dyDescent="0.25">
      <c r="A7453" s="793"/>
      <c r="E7453" s="176"/>
      <c r="F7453" s="176"/>
      <c r="G7453" s="177"/>
      <c r="H7453" s="177"/>
    </row>
    <row r="7454" spans="1:8" x14ac:dyDescent="0.25">
      <c r="A7454" s="793"/>
      <c r="E7454" s="176"/>
      <c r="F7454" s="176"/>
      <c r="G7454" s="177"/>
      <c r="H7454" s="177"/>
    </row>
    <row r="7455" spans="1:8" x14ac:dyDescent="0.25">
      <c r="A7455" s="793"/>
      <c r="E7455" s="176"/>
      <c r="F7455" s="176"/>
      <c r="G7455" s="177"/>
      <c r="H7455" s="177"/>
    </row>
    <row r="7456" spans="1:8" x14ac:dyDescent="0.25">
      <c r="A7456" s="793"/>
      <c r="E7456" s="176"/>
      <c r="F7456" s="176"/>
      <c r="G7456" s="177"/>
      <c r="H7456" s="177"/>
    </row>
    <row r="7457" spans="1:8" x14ac:dyDescent="0.25">
      <c r="A7457" s="793"/>
      <c r="E7457" s="176"/>
      <c r="F7457" s="176"/>
      <c r="G7457" s="177"/>
      <c r="H7457" s="177"/>
    </row>
    <row r="7458" spans="1:8" x14ac:dyDescent="0.25">
      <c r="A7458" s="793"/>
      <c r="E7458" s="176"/>
      <c r="F7458" s="176"/>
      <c r="G7458" s="177"/>
      <c r="H7458" s="177"/>
    </row>
    <row r="7459" spans="1:8" x14ac:dyDescent="0.25">
      <c r="A7459" s="793"/>
      <c r="E7459" s="176"/>
      <c r="F7459" s="176"/>
      <c r="G7459" s="177"/>
      <c r="H7459" s="177"/>
    </row>
    <row r="7460" spans="1:8" x14ac:dyDescent="0.25">
      <c r="A7460" s="793"/>
      <c r="E7460" s="176"/>
      <c r="F7460" s="176"/>
      <c r="G7460" s="177"/>
      <c r="H7460" s="177"/>
    </row>
    <row r="7461" spans="1:8" x14ac:dyDescent="0.25">
      <c r="A7461" s="793"/>
      <c r="E7461" s="176"/>
      <c r="F7461" s="176"/>
      <c r="G7461" s="177"/>
      <c r="H7461" s="177"/>
    </row>
    <row r="7462" spans="1:8" x14ac:dyDescent="0.25">
      <c r="A7462" s="793"/>
      <c r="E7462" s="176"/>
      <c r="F7462" s="176"/>
      <c r="G7462" s="177"/>
      <c r="H7462" s="177"/>
    </row>
    <row r="7463" spans="1:8" x14ac:dyDescent="0.25">
      <c r="A7463" s="793"/>
      <c r="E7463" s="176"/>
      <c r="F7463" s="176"/>
      <c r="G7463" s="177"/>
      <c r="H7463" s="177"/>
    </row>
    <row r="7464" spans="1:8" x14ac:dyDescent="0.25">
      <c r="A7464" s="793"/>
      <c r="E7464" s="176"/>
      <c r="F7464" s="176"/>
      <c r="G7464" s="177"/>
      <c r="H7464" s="177"/>
    </row>
    <row r="7465" spans="1:8" x14ac:dyDescent="0.25">
      <c r="A7465" s="793"/>
      <c r="E7465" s="176"/>
      <c r="F7465" s="176"/>
      <c r="G7465" s="177"/>
      <c r="H7465" s="177"/>
    </row>
    <row r="7466" spans="1:8" x14ac:dyDescent="0.25">
      <c r="A7466" s="793"/>
      <c r="E7466" s="176"/>
      <c r="F7466" s="176"/>
      <c r="G7466" s="177"/>
      <c r="H7466" s="177"/>
    </row>
    <row r="7467" spans="1:8" x14ac:dyDescent="0.25">
      <c r="A7467" s="793"/>
      <c r="E7467" s="176"/>
      <c r="F7467" s="176"/>
      <c r="G7467" s="177"/>
      <c r="H7467" s="177"/>
    </row>
    <row r="7468" spans="1:8" x14ac:dyDescent="0.25">
      <c r="A7468" s="793"/>
      <c r="E7468" s="176"/>
      <c r="F7468" s="176"/>
      <c r="G7468" s="177"/>
      <c r="H7468" s="177"/>
    </row>
    <row r="7469" spans="1:8" x14ac:dyDescent="0.25">
      <c r="A7469" s="793"/>
      <c r="E7469" s="176"/>
      <c r="F7469" s="176"/>
      <c r="G7469" s="177"/>
      <c r="H7469" s="177"/>
    </row>
    <row r="7470" spans="1:8" x14ac:dyDescent="0.25">
      <c r="A7470" s="793"/>
      <c r="E7470" s="176"/>
      <c r="F7470" s="176"/>
      <c r="G7470" s="177"/>
      <c r="H7470" s="177"/>
    </row>
    <row r="7471" spans="1:8" x14ac:dyDescent="0.25">
      <c r="A7471" s="793"/>
      <c r="E7471" s="176"/>
      <c r="F7471" s="176"/>
      <c r="G7471" s="177"/>
      <c r="H7471" s="177"/>
    </row>
    <row r="7472" spans="1:8" x14ac:dyDescent="0.25">
      <c r="A7472" s="793"/>
      <c r="E7472" s="176"/>
      <c r="F7472" s="176"/>
      <c r="G7472" s="177"/>
      <c r="H7472" s="177"/>
    </row>
    <row r="7473" spans="1:8" x14ac:dyDescent="0.25">
      <c r="A7473" s="793"/>
      <c r="E7473" s="176"/>
      <c r="F7473" s="176"/>
      <c r="G7473" s="177"/>
      <c r="H7473" s="177"/>
    </row>
    <row r="7474" spans="1:8" x14ac:dyDescent="0.25">
      <c r="A7474" s="793"/>
      <c r="E7474" s="176"/>
      <c r="F7474" s="176"/>
      <c r="G7474" s="177"/>
      <c r="H7474" s="177"/>
    </row>
    <row r="7475" spans="1:8" x14ac:dyDescent="0.25">
      <c r="A7475" s="793"/>
      <c r="E7475" s="176"/>
      <c r="F7475" s="176"/>
      <c r="G7475" s="177"/>
      <c r="H7475" s="177"/>
    </row>
    <row r="7476" spans="1:8" x14ac:dyDescent="0.25">
      <c r="A7476" s="793"/>
      <c r="E7476" s="176"/>
      <c r="F7476" s="176"/>
      <c r="G7476" s="177"/>
      <c r="H7476" s="177"/>
    </row>
    <row r="7477" spans="1:8" x14ac:dyDescent="0.25">
      <c r="A7477" s="793"/>
      <c r="E7477" s="176"/>
      <c r="F7477" s="176"/>
      <c r="G7477" s="177"/>
      <c r="H7477" s="177"/>
    </row>
    <row r="7478" spans="1:8" x14ac:dyDescent="0.25">
      <c r="A7478" s="793"/>
      <c r="E7478" s="176"/>
      <c r="F7478" s="176"/>
      <c r="G7478" s="177"/>
      <c r="H7478" s="177"/>
    </row>
    <row r="7479" spans="1:8" x14ac:dyDescent="0.25">
      <c r="A7479" s="793"/>
      <c r="E7479" s="176"/>
      <c r="F7479" s="176"/>
      <c r="G7479" s="177"/>
      <c r="H7479" s="177"/>
    </row>
    <row r="7480" spans="1:8" x14ac:dyDescent="0.25">
      <c r="A7480" s="793"/>
      <c r="E7480" s="176"/>
      <c r="F7480" s="176"/>
      <c r="G7480" s="177"/>
      <c r="H7480" s="177"/>
    </row>
    <row r="7481" spans="1:8" x14ac:dyDescent="0.25">
      <c r="A7481" s="793"/>
      <c r="E7481" s="176"/>
      <c r="F7481" s="176"/>
      <c r="G7481" s="177"/>
      <c r="H7481" s="177"/>
    </row>
    <row r="7482" spans="1:8" x14ac:dyDescent="0.25">
      <c r="A7482" s="793"/>
      <c r="E7482" s="176"/>
      <c r="F7482" s="176"/>
      <c r="G7482" s="177"/>
      <c r="H7482" s="177"/>
    </row>
    <row r="7483" spans="1:8" x14ac:dyDescent="0.25">
      <c r="A7483" s="793"/>
      <c r="E7483" s="176"/>
      <c r="F7483" s="176"/>
      <c r="G7483" s="177"/>
      <c r="H7483" s="177"/>
    </row>
    <row r="7484" spans="1:8" x14ac:dyDescent="0.25">
      <c r="A7484" s="793"/>
      <c r="E7484" s="176"/>
      <c r="F7484" s="176"/>
      <c r="G7484" s="177"/>
      <c r="H7484" s="177"/>
    </row>
    <row r="7485" spans="1:8" x14ac:dyDescent="0.25">
      <c r="A7485" s="793"/>
      <c r="E7485" s="176"/>
      <c r="F7485" s="176"/>
      <c r="G7485" s="177"/>
      <c r="H7485" s="177"/>
    </row>
    <row r="7486" spans="1:8" x14ac:dyDescent="0.25">
      <c r="A7486" s="793"/>
      <c r="E7486" s="176"/>
      <c r="F7486" s="176"/>
      <c r="G7486" s="177"/>
      <c r="H7486" s="177"/>
    </row>
    <row r="7487" spans="1:8" x14ac:dyDescent="0.25">
      <c r="A7487" s="793"/>
      <c r="E7487" s="176"/>
      <c r="F7487" s="176"/>
      <c r="G7487" s="177"/>
      <c r="H7487" s="177"/>
    </row>
    <row r="7488" spans="1:8" x14ac:dyDescent="0.25">
      <c r="A7488" s="793"/>
      <c r="E7488" s="176"/>
      <c r="F7488" s="176"/>
      <c r="G7488" s="177"/>
      <c r="H7488" s="177"/>
    </row>
    <row r="7489" spans="1:8" x14ac:dyDescent="0.25">
      <c r="A7489" s="793"/>
      <c r="E7489" s="176"/>
      <c r="F7489" s="176"/>
      <c r="G7489" s="177"/>
      <c r="H7489" s="177"/>
    </row>
    <row r="7490" spans="1:8" x14ac:dyDescent="0.25">
      <c r="A7490" s="793"/>
      <c r="E7490" s="176"/>
      <c r="F7490" s="176"/>
      <c r="G7490" s="177"/>
      <c r="H7490" s="177"/>
    </row>
    <row r="7491" spans="1:8" x14ac:dyDescent="0.25">
      <c r="A7491" s="793"/>
      <c r="E7491" s="176"/>
      <c r="F7491" s="176"/>
      <c r="G7491" s="177"/>
      <c r="H7491" s="177"/>
    </row>
    <row r="7492" spans="1:8" x14ac:dyDescent="0.25">
      <c r="A7492" s="793"/>
      <c r="E7492" s="176"/>
      <c r="F7492" s="176"/>
      <c r="G7492" s="177"/>
      <c r="H7492" s="177"/>
    </row>
    <row r="7493" spans="1:8" x14ac:dyDescent="0.25">
      <c r="A7493" s="793"/>
      <c r="E7493" s="176"/>
      <c r="F7493" s="176"/>
      <c r="G7493" s="177"/>
      <c r="H7493" s="177"/>
    </row>
    <row r="7494" spans="1:8" x14ac:dyDescent="0.25">
      <c r="A7494" s="793"/>
      <c r="E7494" s="176"/>
      <c r="F7494" s="176"/>
      <c r="G7494" s="177"/>
      <c r="H7494" s="177"/>
    </row>
    <row r="7495" spans="1:8" x14ac:dyDescent="0.25">
      <c r="A7495" s="793"/>
      <c r="E7495" s="176"/>
      <c r="F7495" s="176"/>
      <c r="G7495" s="177"/>
      <c r="H7495" s="177"/>
    </row>
    <row r="7496" spans="1:8" x14ac:dyDescent="0.25">
      <c r="A7496" s="793"/>
      <c r="E7496" s="176"/>
      <c r="F7496" s="176"/>
      <c r="G7496" s="177"/>
      <c r="H7496" s="177"/>
    </row>
    <row r="7497" spans="1:8" x14ac:dyDescent="0.25">
      <c r="A7497" s="793"/>
      <c r="E7497" s="176"/>
      <c r="F7497" s="176"/>
      <c r="G7497" s="177"/>
      <c r="H7497" s="177"/>
    </row>
    <row r="7498" spans="1:8" x14ac:dyDescent="0.25">
      <c r="A7498" s="793"/>
      <c r="E7498" s="176"/>
      <c r="F7498" s="176"/>
      <c r="G7498" s="177"/>
      <c r="H7498" s="177"/>
    </row>
    <row r="7499" spans="1:8" x14ac:dyDescent="0.25">
      <c r="A7499" s="793"/>
      <c r="E7499" s="176"/>
      <c r="F7499" s="176"/>
      <c r="G7499" s="177"/>
      <c r="H7499" s="177"/>
    </row>
    <row r="7500" spans="1:8" x14ac:dyDescent="0.25">
      <c r="A7500" s="793"/>
      <c r="E7500" s="176"/>
      <c r="F7500" s="176"/>
      <c r="G7500" s="177"/>
      <c r="H7500" s="177"/>
    </row>
    <row r="7501" spans="1:8" x14ac:dyDescent="0.25">
      <c r="A7501" s="793"/>
      <c r="E7501" s="176"/>
      <c r="F7501" s="176"/>
      <c r="G7501" s="177"/>
      <c r="H7501" s="177"/>
    </row>
    <row r="7502" spans="1:8" x14ac:dyDescent="0.25">
      <c r="A7502" s="793"/>
      <c r="E7502" s="176"/>
      <c r="F7502" s="176"/>
      <c r="G7502" s="177"/>
      <c r="H7502" s="177"/>
    </row>
    <row r="7503" spans="1:8" x14ac:dyDescent="0.25">
      <c r="A7503" s="793"/>
      <c r="E7503" s="176"/>
      <c r="F7503" s="176"/>
      <c r="G7503" s="177"/>
      <c r="H7503" s="177"/>
    </row>
    <row r="7504" spans="1:8" x14ac:dyDescent="0.25">
      <c r="A7504" s="793"/>
      <c r="E7504" s="176"/>
      <c r="F7504" s="176"/>
      <c r="G7504" s="177"/>
      <c r="H7504" s="177"/>
    </row>
    <row r="7505" spans="1:8" x14ac:dyDescent="0.25">
      <c r="A7505" s="793"/>
      <c r="E7505" s="176"/>
      <c r="F7505" s="176"/>
      <c r="G7505" s="177"/>
      <c r="H7505" s="177"/>
    </row>
    <row r="7506" spans="1:8" x14ac:dyDescent="0.25">
      <c r="A7506" s="793"/>
      <c r="E7506" s="176"/>
      <c r="F7506" s="176"/>
      <c r="G7506" s="177"/>
      <c r="H7506" s="177"/>
    </row>
    <row r="7507" spans="1:8" x14ac:dyDescent="0.25">
      <c r="A7507" s="793"/>
      <c r="E7507" s="176"/>
      <c r="F7507" s="176"/>
      <c r="G7507" s="177"/>
      <c r="H7507" s="177"/>
    </row>
    <row r="7508" spans="1:8" x14ac:dyDescent="0.25">
      <c r="A7508" s="793"/>
      <c r="E7508" s="176"/>
      <c r="F7508" s="176"/>
      <c r="G7508" s="177"/>
      <c r="H7508" s="177"/>
    </row>
    <row r="7509" spans="1:8" x14ac:dyDescent="0.25">
      <c r="A7509" s="793"/>
      <c r="E7509" s="176"/>
      <c r="F7509" s="176"/>
      <c r="G7509" s="177"/>
      <c r="H7509" s="177"/>
    </row>
    <row r="7510" spans="1:8" x14ac:dyDescent="0.25">
      <c r="A7510" s="793"/>
      <c r="E7510" s="176"/>
      <c r="F7510" s="176"/>
      <c r="G7510" s="177"/>
      <c r="H7510" s="177"/>
    </row>
    <row r="7511" spans="1:8" x14ac:dyDescent="0.25">
      <c r="A7511" s="793"/>
      <c r="E7511" s="176"/>
      <c r="F7511" s="176"/>
      <c r="G7511" s="177"/>
      <c r="H7511" s="177"/>
    </row>
    <row r="7512" spans="1:8" x14ac:dyDescent="0.25">
      <c r="A7512" s="793"/>
      <c r="E7512" s="176"/>
      <c r="F7512" s="176"/>
      <c r="G7512" s="177"/>
      <c r="H7512" s="177"/>
    </row>
    <row r="7513" spans="1:8" x14ac:dyDescent="0.25">
      <c r="A7513" s="793"/>
      <c r="E7513" s="176"/>
      <c r="F7513" s="176"/>
      <c r="G7513" s="177"/>
      <c r="H7513" s="177"/>
    </row>
    <row r="7514" spans="1:8" x14ac:dyDescent="0.25">
      <c r="A7514" s="793"/>
      <c r="E7514" s="176"/>
      <c r="F7514" s="176"/>
      <c r="G7514" s="177"/>
      <c r="H7514" s="177"/>
    </row>
    <row r="7515" spans="1:8" x14ac:dyDescent="0.25">
      <c r="A7515" s="793"/>
      <c r="E7515" s="176"/>
      <c r="F7515" s="176"/>
      <c r="G7515" s="177"/>
      <c r="H7515" s="177"/>
    </row>
    <row r="7516" spans="1:8" x14ac:dyDescent="0.25">
      <c r="A7516" s="793"/>
      <c r="E7516" s="176"/>
      <c r="F7516" s="176"/>
      <c r="G7516" s="177"/>
      <c r="H7516" s="177"/>
    </row>
    <row r="7517" spans="1:8" x14ac:dyDescent="0.25">
      <c r="A7517" s="793"/>
      <c r="E7517" s="176"/>
      <c r="F7517" s="176"/>
      <c r="G7517" s="177"/>
      <c r="H7517" s="177"/>
    </row>
    <row r="7518" spans="1:8" x14ac:dyDescent="0.25">
      <c r="A7518" s="793"/>
      <c r="E7518" s="176"/>
      <c r="F7518" s="176"/>
      <c r="G7518" s="177"/>
      <c r="H7518" s="177"/>
    </row>
    <row r="7519" spans="1:8" x14ac:dyDescent="0.25">
      <c r="A7519" s="793"/>
      <c r="E7519" s="176"/>
      <c r="F7519" s="176"/>
      <c r="G7519" s="177"/>
      <c r="H7519" s="177"/>
    </row>
    <row r="7520" spans="1:8" x14ac:dyDescent="0.25">
      <c r="A7520" s="793"/>
      <c r="E7520" s="176"/>
      <c r="F7520" s="176"/>
      <c r="G7520" s="177"/>
      <c r="H7520" s="177"/>
    </row>
    <row r="7521" spans="1:8" x14ac:dyDescent="0.25">
      <c r="A7521" s="793"/>
      <c r="E7521" s="176"/>
      <c r="F7521" s="176"/>
      <c r="G7521" s="177"/>
      <c r="H7521" s="177"/>
    </row>
    <row r="7522" spans="1:8" x14ac:dyDescent="0.25">
      <c r="A7522" s="793"/>
      <c r="E7522" s="176"/>
      <c r="F7522" s="176"/>
      <c r="G7522" s="177"/>
      <c r="H7522" s="177"/>
    </row>
    <row r="7523" spans="1:8" x14ac:dyDescent="0.25">
      <c r="A7523" s="793"/>
      <c r="E7523" s="176"/>
      <c r="F7523" s="176"/>
      <c r="G7523" s="177"/>
      <c r="H7523" s="177"/>
    </row>
    <row r="7524" spans="1:8" x14ac:dyDescent="0.25">
      <c r="A7524" s="793"/>
      <c r="E7524" s="176"/>
      <c r="F7524" s="176"/>
      <c r="G7524" s="177"/>
      <c r="H7524" s="177"/>
    </row>
    <row r="7525" spans="1:8" x14ac:dyDescent="0.25">
      <c r="A7525" s="793"/>
      <c r="E7525" s="176"/>
      <c r="F7525" s="176"/>
      <c r="G7525" s="177"/>
      <c r="H7525" s="177"/>
    </row>
    <row r="7526" spans="1:8" x14ac:dyDescent="0.25">
      <c r="A7526" s="793"/>
      <c r="E7526" s="176"/>
      <c r="F7526" s="176"/>
      <c r="G7526" s="177"/>
      <c r="H7526" s="177"/>
    </row>
    <row r="7527" spans="1:8" x14ac:dyDescent="0.25">
      <c r="A7527" s="793"/>
      <c r="E7527" s="176"/>
      <c r="F7527" s="176"/>
      <c r="G7527" s="177"/>
      <c r="H7527" s="177"/>
    </row>
    <row r="7528" spans="1:8" x14ac:dyDescent="0.25">
      <c r="A7528" s="793"/>
      <c r="E7528" s="176"/>
      <c r="F7528" s="176"/>
      <c r="G7528" s="177"/>
      <c r="H7528" s="177"/>
    </row>
    <row r="7529" spans="1:8" x14ac:dyDescent="0.25">
      <c r="A7529" s="793"/>
      <c r="E7529" s="176"/>
      <c r="F7529" s="176"/>
      <c r="G7529" s="177"/>
      <c r="H7529" s="177"/>
    </row>
    <row r="7530" spans="1:8" x14ac:dyDescent="0.25">
      <c r="A7530" s="793"/>
      <c r="E7530" s="176"/>
      <c r="F7530" s="176"/>
      <c r="G7530" s="177"/>
      <c r="H7530" s="177"/>
    </row>
    <row r="7531" spans="1:8" x14ac:dyDescent="0.25">
      <c r="A7531" s="793"/>
      <c r="E7531" s="176"/>
      <c r="F7531" s="176"/>
      <c r="G7531" s="177"/>
      <c r="H7531" s="177"/>
    </row>
    <row r="7532" spans="1:8" x14ac:dyDescent="0.25">
      <c r="A7532" s="793"/>
      <c r="E7532" s="176"/>
      <c r="F7532" s="176"/>
      <c r="G7532" s="177"/>
      <c r="H7532" s="177"/>
    </row>
    <row r="7533" spans="1:8" x14ac:dyDescent="0.25">
      <c r="A7533" s="793"/>
      <c r="E7533" s="176"/>
      <c r="F7533" s="176"/>
      <c r="G7533" s="177"/>
      <c r="H7533" s="177"/>
    </row>
    <row r="7534" spans="1:8" x14ac:dyDescent="0.25">
      <c r="A7534" s="793"/>
      <c r="E7534" s="176"/>
      <c r="F7534" s="176"/>
      <c r="G7534" s="177"/>
      <c r="H7534" s="177"/>
    </row>
    <row r="7535" spans="1:8" x14ac:dyDescent="0.25">
      <c r="A7535" s="793"/>
      <c r="E7535" s="176"/>
      <c r="F7535" s="176"/>
      <c r="G7535" s="177"/>
      <c r="H7535" s="177"/>
    </row>
    <row r="7536" spans="1:8" x14ac:dyDescent="0.25">
      <c r="A7536" s="793"/>
      <c r="E7536" s="176"/>
      <c r="F7536" s="176"/>
      <c r="G7536" s="177"/>
      <c r="H7536" s="177"/>
    </row>
    <row r="7537" spans="1:8" x14ac:dyDescent="0.25">
      <c r="A7537" s="793"/>
      <c r="E7537" s="176"/>
      <c r="F7537" s="176"/>
      <c r="G7537" s="177"/>
      <c r="H7537" s="177"/>
    </row>
    <row r="7538" spans="1:8" x14ac:dyDescent="0.25">
      <c r="A7538" s="793"/>
      <c r="E7538" s="176"/>
      <c r="F7538" s="176"/>
      <c r="G7538" s="177"/>
      <c r="H7538" s="177"/>
    </row>
    <row r="7539" spans="1:8" x14ac:dyDescent="0.25">
      <c r="A7539" s="793"/>
      <c r="E7539" s="176"/>
      <c r="F7539" s="176"/>
      <c r="G7539" s="177"/>
      <c r="H7539" s="177"/>
    </row>
    <row r="7540" spans="1:8" x14ac:dyDescent="0.25">
      <c r="A7540" s="793"/>
      <c r="E7540" s="176"/>
      <c r="F7540" s="176"/>
      <c r="G7540" s="177"/>
      <c r="H7540" s="177"/>
    </row>
    <row r="7541" spans="1:8" x14ac:dyDescent="0.25">
      <c r="A7541" s="793"/>
      <c r="E7541" s="176"/>
      <c r="F7541" s="176"/>
      <c r="G7541" s="177"/>
      <c r="H7541" s="177"/>
    </row>
    <row r="7542" spans="1:8" x14ac:dyDescent="0.25">
      <c r="A7542" s="793"/>
      <c r="E7542" s="176"/>
      <c r="F7542" s="176"/>
      <c r="G7542" s="177"/>
      <c r="H7542" s="177"/>
    </row>
    <row r="7543" spans="1:8" x14ac:dyDescent="0.25">
      <c r="A7543" s="793"/>
      <c r="E7543" s="176"/>
      <c r="F7543" s="176"/>
      <c r="G7543" s="177"/>
      <c r="H7543" s="177"/>
    </row>
    <row r="7544" spans="1:8" x14ac:dyDescent="0.25">
      <c r="A7544" s="793"/>
      <c r="E7544" s="176"/>
      <c r="F7544" s="176"/>
      <c r="G7544" s="177"/>
      <c r="H7544" s="177"/>
    </row>
    <row r="7545" spans="1:8" x14ac:dyDescent="0.25">
      <c r="A7545" s="793"/>
      <c r="E7545" s="176"/>
      <c r="F7545" s="176"/>
      <c r="G7545" s="177"/>
      <c r="H7545" s="177"/>
    </row>
    <row r="7546" spans="1:8" x14ac:dyDescent="0.25">
      <c r="A7546" s="793"/>
      <c r="E7546" s="176"/>
      <c r="F7546" s="176"/>
      <c r="G7546" s="177"/>
      <c r="H7546" s="177"/>
    </row>
    <row r="7547" spans="1:8" x14ac:dyDescent="0.25">
      <c r="A7547" s="793"/>
      <c r="E7547" s="176"/>
      <c r="F7547" s="176"/>
      <c r="G7547" s="177"/>
      <c r="H7547" s="177"/>
    </row>
    <row r="7548" spans="1:8" x14ac:dyDescent="0.25">
      <c r="A7548" s="793"/>
      <c r="E7548" s="176"/>
      <c r="F7548" s="176"/>
      <c r="G7548" s="177"/>
      <c r="H7548" s="177"/>
    </row>
    <row r="7549" spans="1:8" x14ac:dyDescent="0.25">
      <c r="A7549" s="793"/>
      <c r="E7549" s="176"/>
      <c r="F7549" s="176"/>
      <c r="G7549" s="177"/>
      <c r="H7549" s="177"/>
    </row>
    <row r="7550" spans="1:8" x14ac:dyDescent="0.25">
      <c r="A7550" s="793"/>
      <c r="E7550" s="176"/>
      <c r="F7550" s="176"/>
      <c r="G7550" s="177"/>
      <c r="H7550" s="177"/>
    </row>
    <row r="7551" spans="1:8" x14ac:dyDescent="0.25">
      <c r="A7551" s="793"/>
      <c r="E7551" s="176"/>
      <c r="F7551" s="176"/>
      <c r="G7551" s="177"/>
      <c r="H7551" s="177"/>
    </row>
    <row r="7552" spans="1:8" x14ac:dyDescent="0.25">
      <c r="A7552" s="793"/>
      <c r="E7552" s="176"/>
      <c r="F7552" s="176"/>
      <c r="G7552" s="177"/>
      <c r="H7552" s="177"/>
    </row>
    <row r="7553" spans="1:8" x14ac:dyDescent="0.25">
      <c r="A7553" s="793"/>
      <c r="E7553" s="176"/>
      <c r="F7553" s="176"/>
      <c r="G7553" s="177"/>
      <c r="H7553" s="177"/>
    </row>
    <row r="7554" spans="1:8" x14ac:dyDescent="0.25">
      <c r="A7554" s="793"/>
      <c r="E7554" s="176"/>
      <c r="F7554" s="176"/>
      <c r="G7554" s="177"/>
      <c r="H7554" s="177"/>
    </row>
    <row r="7555" spans="1:8" x14ac:dyDescent="0.25">
      <c r="A7555" s="793"/>
      <c r="E7555" s="176"/>
      <c r="F7555" s="176"/>
      <c r="G7555" s="177"/>
      <c r="H7555" s="177"/>
    </row>
    <row r="7556" spans="1:8" x14ac:dyDescent="0.25">
      <c r="A7556" s="793"/>
      <c r="E7556" s="176"/>
      <c r="F7556" s="176"/>
      <c r="G7556" s="177"/>
      <c r="H7556" s="177"/>
    </row>
    <row r="7557" spans="1:8" x14ac:dyDescent="0.25">
      <c r="A7557" s="793"/>
      <c r="E7557" s="176"/>
      <c r="F7557" s="176"/>
      <c r="G7557" s="177"/>
      <c r="H7557" s="177"/>
    </row>
    <row r="7558" spans="1:8" x14ac:dyDescent="0.25">
      <c r="A7558" s="793"/>
      <c r="E7558" s="176"/>
      <c r="F7558" s="176"/>
      <c r="G7558" s="177"/>
      <c r="H7558" s="177"/>
    </row>
    <row r="7559" spans="1:8" x14ac:dyDescent="0.25">
      <c r="A7559" s="793"/>
      <c r="E7559" s="176"/>
      <c r="F7559" s="176"/>
      <c r="G7559" s="177"/>
      <c r="H7559" s="177"/>
    </row>
    <row r="7560" spans="1:8" x14ac:dyDescent="0.25">
      <c r="A7560" s="793"/>
      <c r="E7560" s="176"/>
      <c r="F7560" s="176"/>
      <c r="G7560" s="177"/>
      <c r="H7560" s="177"/>
    </row>
    <row r="7561" spans="1:8" x14ac:dyDescent="0.25">
      <c r="A7561" s="793"/>
      <c r="E7561" s="176"/>
      <c r="F7561" s="176"/>
      <c r="G7561" s="177"/>
      <c r="H7561" s="177"/>
    </row>
    <row r="7562" spans="1:8" x14ac:dyDescent="0.25">
      <c r="A7562" s="793"/>
      <c r="E7562" s="176"/>
      <c r="F7562" s="176"/>
      <c r="G7562" s="177"/>
      <c r="H7562" s="177"/>
    </row>
    <row r="7563" spans="1:8" x14ac:dyDescent="0.25">
      <c r="A7563" s="793"/>
      <c r="E7563" s="176"/>
      <c r="F7563" s="176"/>
      <c r="G7563" s="177"/>
      <c r="H7563" s="177"/>
    </row>
    <row r="7564" spans="1:8" x14ac:dyDescent="0.25">
      <c r="A7564" s="793"/>
      <c r="E7564" s="176"/>
      <c r="F7564" s="176"/>
      <c r="G7564" s="177"/>
      <c r="H7564" s="177"/>
    </row>
    <row r="7565" spans="1:8" x14ac:dyDescent="0.25">
      <c r="A7565" s="793"/>
      <c r="E7565" s="176"/>
      <c r="F7565" s="176"/>
      <c r="G7565" s="177"/>
      <c r="H7565" s="177"/>
    </row>
    <row r="7566" spans="1:8" x14ac:dyDescent="0.25">
      <c r="A7566" s="793"/>
      <c r="E7566" s="176"/>
      <c r="F7566" s="176"/>
      <c r="G7566" s="177"/>
      <c r="H7566" s="177"/>
    </row>
    <row r="7567" spans="1:8" x14ac:dyDescent="0.25">
      <c r="A7567" s="793"/>
      <c r="E7567" s="176"/>
      <c r="F7567" s="176"/>
      <c r="G7567" s="177"/>
      <c r="H7567" s="177"/>
    </row>
    <row r="7568" spans="1:8" x14ac:dyDescent="0.25">
      <c r="A7568" s="793"/>
      <c r="E7568" s="176"/>
      <c r="F7568" s="176"/>
      <c r="G7568" s="177"/>
      <c r="H7568" s="177"/>
    </row>
    <row r="7569" spans="1:8" x14ac:dyDescent="0.25">
      <c r="A7569" s="793"/>
      <c r="E7569" s="176"/>
      <c r="F7569" s="176"/>
      <c r="G7569" s="177"/>
      <c r="H7569" s="177"/>
    </row>
    <row r="7570" spans="1:8" x14ac:dyDescent="0.25">
      <c r="A7570" s="793"/>
      <c r="E7570" s="176"/>
      <c r="F7570" s="176"/>
      <c r="G7570" s="177"/>
      <c r="H7570" s="177"/>
    </row>
    <row r="7571" spans="1:8" x14ac:dyDescent="0.25">
      <c r="A7571" s="793"/>
      <c r="E7571" s="176"/>
      <c r="F7571" s="176"/>
      <c r="G7571" s="177"/>
      <c r="H7571" s="177"/>
    </row>
    <row r="7572" spans="1:8" x14ac:dyDescent="0.25">
      <c r="A7572" s="793"/>
      <c r="E7572" s="176"/>
      <c r="F7572" s="176"/>
      <c r="G7572" s="177"/>
      <c r="H7572" s="177"/>
    </row>
    <row r="7573" spans="1:8" x14ac:dyDescent="0.25">
      <c r="A7573" s="793"/>
      <c r="E7573" s="176"/>
      <c r="F7573" s="176"/>
      <c r="G7573" s="177"/>
      <c r="H7573" s="177"/>
    </row>
    <row r="7574" spans="1:8" x14ac:dyDescent="0.25">
      <c r="A7574" s="793"/>
      <c r="E7574" s="176"/>
      <c r="F7574" s="176"/>
      <c r="G7574" s="177"/>
      <c r="H7574" s="177"/>
    </row>
    <row r="7575" spans="1:8" x14ac:dyDescent="0.25">
      <c r="A7575" s="793"/>
      <c r="E7575" s="176"/>
      <c r="F7575" s="176"/>
      <c r="G7575" s="177"/>
      <c r="H7575" s="177"/>
    </row>
    <row r="7576" spans="1:8" x14ac:dyDescent="0.25">
      <c r="A7576" s="793"/>
      <c r="E7576" s="176"/>
      <c r="F7576" s="176"/>
      <c r="G7576" s="177"/>
      <c r="H7576" s="177"/>
    </row>
    <row r="7577" spans="1:8" x14ac:dyDescent="0.25">
      <c r="A7577" s="793"/>
      <c r="E7577" s="176"/>
      <c r="F7577" s="176"/>
      <c r="G7577" s="177"/>
      <c r="H7577" s="177"/>
    </row>
    <row r="7578" spans="1:8" x14ac:dyDescent="0.25">
      <c r="A7578" s="793"/>
      <c r="E7578" s="176"/>
      <c r="F7578" s="176"/>
      <c r="G7578" s="177"/>
      <c r="H7578" s="177"/>
    </row>
    <row r="7579" spans="1:8" x14ac:dyDescent="0.25">
      <c r="A7579" s="793"/>
      <c r="E7579" s="176"/>
      <c r="F7579" s="176"/>
      <c r="G7579" s="177"/>
      <c r="H7579" s="177"/>
    </row>
    <row r="7580" spans="1:8" x14ac:dyDescent="0.25">
      <c r="A7580" s="793"/>
      <c r="E7580" s="176"/>
      <c r="F7580" s="176"/>
      <c r="G7580" s="177"/>
      <c r="H7580" s="177"/>
    </row>
    <row r="7581" spans="1:8" x14ac:dyDescent="0.25">
      <c r="A7581" s="793"/>
      <c r="E7581" s="176"/>
      <c r="F7581" s="176"/>
      <c r="G7581" s="177"/>
      <c r="H7581" s="177"/>
    </row>
    <row r="7582" spans="1:8" x14ac:dyDescent="0.25">
      <c r="A7582" s="793"/>
      <c r="E7582" s="176"/>
      <c r="F7582" s="176"/>
      <c r="G7582" s="177"/>
      <c r="H7582" s="177"/>
    </row>
    <row r="7583" spans="1:8" x14ac:dyDescent="0.25">
      <c r="A7583" s="793"/>
      <c r="E7583" s="176"/>
      <c r="F7583" s="176"/>
      <c r="G7583" s="177"/>
      <c r="H7583" s="177"/>
    </row>
    <row r="7584" spans="1:8" x14ac:dyDescent="0.25">
      <c r="A7584" s="793"/>
      <c r="E7584" s="176"/>
      <c r="F7584" s="176"/>
      <c r="G7584" s="177"/>
      <c r="H7584" s="177"/>
    </row>
    <row r="7585" spans="1:8" x14ac:dyDescent="0.25">
      <c r="A7585" s="793"/>
      <c r="E7585" s="176"/>
      <c r="F7585" s="176"/>
      <c r="G7585" s="177"/>
      <c r="H7585" s="177"/>
    </row>
    <row r="7586" spans="1:8" x14ac:dyDescent="0.25">
      <c r="A7586" s="793"/>
      <c r="E7586" s="176"/>
      <c r="F7586" s="176"/>
      <c r="G7586" s="177"/>
      <c r="H7586" s="177"/>
    </row>
    <row r="7587" spans="1:8" x14ac:dyDescent="0.25">
      <c r="A7587" s="793"/>
      <c r="E7587" s="176"/>
      <c r="F7587" s="176"/>
      <c r="G7587" s="177"/>
      <c r="H7587" s="177"/>
    </row>
    <row r="7588" spans="1:8" x14ac:dyDescent="0.25">
      <c r="A7588" s="793"/>
      <c r="E7588" s="176"/>
      <c r="F7588" s="176"/>
      <c r="G7588" s="177"/>
      <c r="H7588" s="177"/>
    </row>
    <row r="7589" spans="1:8" x14ac:dyDescent="0.25">
      <c r="A7589" s="793"/>
      <c r="E7589" s="176"/>
      <c r="F7589" s="176"/>
      <c r="G7589" s="177"/>
      <c r="H7589" s="177"/>
    </row>
    <row r="7590" spans="1:8" x14ac:dyDescent="0.25">
      <c r="A7590" s="793"/>
      <c r="E7590" s="176"/>
      <c r="F7590" s="176"/>
      <c r="G7590" s="177"/>
      <c r="H7590" s="177"/>
    </row>
    <row r="7591" spans="1:8" x14ac:dyDescent="0.25">
      <c r="A7591" s="793"/>
      <c r="E7591" s="176"/>
      <c r="F7591" s="176"/>
      <c r="G7591" s="177"/>
      <c r="H7591" s="177"/>
    </row>
    <row r="7592" spans="1:8" x14ac:dyDescent="0.25">
      <c r="A7592" s="793"/>
      <c r="E7592" s="176"/>
      <c r="F7592" s="176"/>
      <c r="G7592" s="177"/>
      <c r="H7592" s="177"/>
    </row>
    <row r="7593" spans="1:8" x14ac:dyDescent="0.25">
      <c r="A7593" s="793"/>
      <c r="E7593" s="176"/>
      <c r="F7593" s="176"/>
      <c r="G7593" s="177"/>
      <c r="H7593" s="177"/>
    </row>
    <row r="7594" spans="1:8" x14ac:dyDescent="0.25">
      <c r="A7594" s="793"/>
      <c r="E7594" s="176"/>
      <c r="F7594" s="176"/>
      <c r="G7594" s="177"/>
      <c r="H7594" s="177"/>
    </row>
    <row r="7595" spans="1:8" x14ac:dyDescent="0.25">
      <c r="A7595" s="793"/>
      <c r="E7595" s="176"/>
      <c r="F7595" s="176"/>
      <c r="G7595" s="177"/>
      <c r="H7595" s="177"/>
    </row>
    <row r="7596" spans="1:8" x14ac:dyDescent="0.25">
      <c r="A7596" s="793"/>
      <c r="E7596" s="176"/>
      <c r="F7596" s="176"/>
      <c r="G7596" s="177"/>
      <c r="H7596" s="177"/>
    </row>
    <row r="7597" spans="1:8" x14ac:dyDescent="0.25">
      <c r="A7597" s="793"/>
      <c r="E7597" s="176"/>
      <c r="F7597" s="176"/>
      <c r="G7597" s="177"/>
      <c r="H7597" s="177"/>
    </row>
    <row r="7598" spans="1:8" x14ac:dyDescent="0.25">
      <c r="A7598" s="793"/>
      <c r="E7598" s="176"/>
      <c r="F7598" s="176"/>
      <c r="G7598" s="177"/>
      <c r="H7598" s="177"/>
    </row>
    <row r="7599" spans="1:8" x14ac:dyDescent="0.25">
      <c r="A7599" s="793"/>
      <c r="E7599" s="176"/>
      <c r="F7599" s="176"/>
      <c r="G7599" s="177"/>
      <c r="H7599" s="177"/>
    </row>
    <row r="7600" spans="1:8" x14ac:dyDescent="0.25">
      <c r="A7600" s="793"/>
      <c r="E7600" s="176"/>
      <c r="F7600" s="176"/>
      <c r="G7600" s="177"/>
      <c r="H7600" s="177"/>
    </row>
    <row r="7601" spans="1:8" x14ac:dyDescent="0.25">
      <c r="A7601" s="793"/>
      <c r="E7601" s="176"/>
      <c r="F7601" s="176"/>
      <c r="G7601" s="177"/>
      <c r="H7601" s="177"/>
    </row>
    <row r="7602" spans="1:8" x14ac:dyDescent="0.25">
      <c r="A7602" s="793"/>
      <c r="E7602" s="176"/>
      <c r="F7602" s="176"/>
      <c r="G7602" s="177"/>
      <c r="H7602" s="177"/>
    </row>
    <row r="7603" spans="1:8" x14ac:dyDescent="0.25">
      <c r="A7603" s="793"/>
      <c r="E7603" s="176"/>
      <c r="F7603" s="176"/>
      <c r="G7603" s="177"/>
      <c r="H7603" s="177"/>
    </row>
    <row r="7604" spans="1:8" x14ac:dyDescent="0.25">
      <c r="A7604" s="793"/>
      <c r="E7604" s="176"/>
      <c r="F7604" s="176"/>
      <c r="G7604" s="177"/>
      <c r="H7604" s="177"/>
    </row>
    <row r="7605" spans="1:8" x14ac:dyDescent="0.25">
      <c r="A7605" s="793"/>
      <c r="E7605" s="176"/>
      <c r="F7605" s="176"/>
      <c r="G7605" s="177"/>
      <c r="H7605" s="177"/>
    </row>
    <row r="7606" spans="1:8" x14ac:dyDescent="0.25">
      <c r="A7606" s="793"/>
      <c r="E7606" s="176"/>
      <c r="F7606" s="176"/>
      <c r="G7606" s="177"/>
      <c r="H7606" s="177"/>
    </row>
    <row r="7607" spans="1:8" x14ac:dyDescent="0.25">
      <c r="A7607" s="793"/>
      <c r="E7607" s="176"/>
      <c r="F7607" s="176"/>
      <c r="G7607" s="177"/>
      <c r="H7607" s="177"/>
    </row>
    <row r="7608" spans="1:8" x14ac:dyDescent="0.25">
      <c r="A7608" s="793"/>
      <c r="E7608" s="176"/>
      <c r="F7608" s="176"/>
      <c r="G7608" s="177"/>
      <c r="H7608" s="177"/>
    </row>
    <row r="7609" spans="1:8" x14ac:dyDescent="0.25">
      <c r="A7609" s="793"/>
      <c r="E7609" s="176"/>
      <c r="F7609" s="176"/>
      <c r="G7609" s="177"/>
      <c r="H7609" s="177"/>
    </row>
    <row r="7610" spans="1:8" x14ac:dyDescent="0.25">
      <c r="A7610" s="793"/>
      <c r="E7610" s="176"/>
      <c r="F7610" s="176"/>
      <c r="G7610" s="177"/>
      <c r="H7610" s="177"/>
    </row>
    <row r="7611" spans="1:8" x14ac:dyDescent="0.25">
      <c r="A7611" s="793"/>
      <c r="E7611" s="176"/>
      <c r="F7611" s="176"/>
      <c r="G7611" s="177"/>
      <c r="H7611" s="177"/>
    </row>
    <row r="7612" spans="1:8" x14ac:dyDescent="0.25">
      <c r="A7612" s="793"/>
      <c r="E7612" s="176"/>
      <c r="F7612" s="176"/>
      <c r="G7612" s="177"/>
      <c r="H7612" s="177"/>
    </row>
    <row r="7613" spans="1:8" x14ac:dyDescent="0.25">
      <c r="A7613" s="793"/>
      <c r="E7613" s="176"/>
      <c r="F7613" s="176"/>
      <c r="G7613" s="177"/>
      <c r="H7613" s="177"/>
    </row>
    <row r="7614" spans="1:8" x14ac:dyDescent="0.25">
      <c r="A7614" s="793"/>
      <c r="E7614" s="176"/>
      <c r="F7614" s="176"/>
      <c r="G7614" s="177"/>
      <c r="H7614" s="177"/>
    </row>
    <row r="7615" spans="1:8" x14ac:dyDescent="0.25">
      <c r="A7615" s="793"/>
      <c r="E7615" s="176"/>
      <c r="F7615" s="176"/>
      <c r="G7615" s="177"/>
      <c r="H7615" s="177"/>
    </row>
    <row r="7616" spans="1:8" x14ac:dyDescent="0.25">
      <c r="A7616" s="793"/>
      <c r="E7616" s="176"/>
      <c r="F7616" s="176"/>
      <c r="G7616" s="177"/>
      <c r="H7616" s="177"/>
    </row>
    <row r="7617" spans="1:8" x14ac:dyDescent="0.25">
      <c r="A7617" s="793"/>
      <c r="E7617" s="176"/>
      <c r="F7617" s="176"/>
      <c r="G7617" s="177"/>
      <c r="H7617" s="177"/>
    </row>
    <row r="7618" spans="1:8" x14ac:dyDescent="0.25">
      <c r="A7618" s="793"/>
      <c r="E7618" s="176"/>
      <c r="F7618" s="176"/>
      <c r="G7618" s="177"/>
      <c r="H7618" s="177"/>
    </row>
    <row r="7619" spans="1:8" x14ac:dyDescent="0.25">
      <c r="A7619" s="793"/>
      <c r="E7619" s="176"/>
      <c r="F7619" s="176"/>
      <c r="G7619" s="177"/>
      <c r="H7619" s="177"/>
    </row>
    <row r="7620" spans="1:8" x14ac:dyDescent="0.25">
      <c r="A7620" s="793"/>
      <c r="E7620" s="176"/>
      <c r="F7620" s="176"/>
      <c r="G7620" s="177"/>
      <c r="H7620" s="177"/>
    </row>
    <row r="7621" spans="1:8" x14ac:dyDescent="0.25">
      <c r="A7621" s="793"/>
      <c r="E7621" s="176"/>
      <c r="F7621" s="176"/>
      <c r="G7621" s="177"/>
      <c r="H7621" s="177"/>
    </row>
    <row r="7622" spans="1:8" x14ac:dyDescent="0.25">
      <c r="A7622" s="793"/>
      <c r="E7622" s="176"/>
      <c r="F7622" s="176"/>
      <c r="G7622" s="177"/>
      <c r="H7622" s="177"/>
    </row>
    <row r="7623" spans="1:8" x14ac:dyDescent="0.25">
      <c r="A7623" s="793"/>
      <c r="E7623" s="176"/>
      <c r="F7623" s="176"/>
      <c r="G7623" s="177"/>
      <c r="H7623" s="177"/>
    </row>
    <row r="7624" spans="1:8" x14ac:dyDescent="0.25">
      <c r="A7624" s="793"/>
      <c r="E7624" s="176"/>
      <c r="F7624" s="176"/>
      <c r="G7624" s="177"/>
      <c r="H7624" s="177"/>
    </row>
    <row r="7625" spans="1:8" x14ac:dyDescent="0.25">
      <c r="A7625" s="793"/>
      <c r="E7625" s="176"/>
      <c r="F7625" s="176"/>
      <c r="G7625" s="177"/>
      <c r="H7625" s="177"/>
    </row>
    <row r="7626" spans="1:8" x14ac:dyDescent="0.25">
      <c r="A7626" s="793"/>
      <c r="E7626" s="176"/>
      <c r="F7626" s="176"/>
      <c r="G7626" s="177"/>
      <c r="H7626" s="177"/>
    </row>
    <row r="7627" spans="1:8" x14ac:dyDescent="0.25">
      <c r="A7627" s="793"/>
      <c r="E7627" s="176"/>
      <c r="F7627" s="176"/>
      <c r="G7627" s="177"/>
      <c r="H7627" s="177"/>
    </row>
    <row r="7628" spans="1:8" x14ac:dyDescent="0.25">
      <c r="A7628" s="793"/>
      <c r="E7628" s="176"/>
      <c r="F7628" s="176"/>
      <c r="G7628" s="177"/>
      <c r="H7628" s="177"/>
    </row>
    <row r="7629" spans="1:8" x14ac:dyDescent="0.25">
      <c r="A7629" s="793"/>
      <c r="E7629" s="176"/>
      <c r="F7629" s="176"/>
      <c r="G7629" s="177"/>
      <c r="H7629" s="177"/>
    </row>
    <row r="7630" spans="1:8" x14ac:dyDescent="0.25">
      <c r="A7630" s="793"/>
      <c r="E7630" s="176"/>
      <c r="F7630" s="176"/>
      <c r="G7630" s="177"/>
      <c r="H7630" s="177"/>
    </row>
    <row r="7631" spans="1:8" x14ac:dyDescent="0.25">
      <c r="A7631" s="793"/>
      <c r="E7631" s="176"/>
      <c r="F7631" s="176"/>
      <c r="G7631" s="177"/>
      <c r="H7631" s="177"/>
    </row>
    <row r="7632" spans="1:8" x14ac:dyDescent="0.25">
      <c r="A7632" s="793"/>
      <c r="E7632" s="176"/>
      <c r="F7632" s="176"/>
      <c r="G7632" s="177"/>
      <c r="H7632" s="177"/>
    </row>
    <row r="7633" spans="1:8" x14ac:dyDescent="0.25">
      <c r="A7633" s="793"/>
      <c r="E7633" s="176"/>
      <c r="F7633" s="176"/>
      <c r="G7633" s="177"/>
      <c r="H7633" s="177"/>
    </row>
    <row r="7634" spans="1:8" x14ac:dyDescent="0.25">
      <c r="A7634" s="793"/>
      <c r="E7634" s="176"/>
      <c r="F7634" s="176"/>
      <c r="G7634" s="177"/>
      <c r="H7634" s="177"/>
    </row>
    <row r="7635" spans="1:8" x14ac:dyDescent="0.25">
      <c r="A7635" s="793"/>
      <c r="E7635" s="176"/>
      <c r="F7635" s="176"/>
      <c r="G7635" s="177"/>
      <c r="H7635" s="177"/>
    </row>
    <row r="7636" spans="1:8" x14ac:dyDescent="0.25">
      <c r="A7636" s="793"/>
      <c r="E7636" s="176"/>
      <c r="F7636" s="176"/>
      <c r="G7636" s="177"/>
      <c r="H7636" s="177"/>
    </row>
    <row r="7637" spans="1:8" x14ac:dyDescent="0.25">
      <c r="A7637" s="793"/>
      <c r="E7637" s="176"/>
      <c r="F7637" s="176"/>
      <c r="G7637" s="177"/>
      <c r="H7637" s="177"/>
    </row>
    <row r="7638" spans="1:8" x14ac:dyDescent="0.25">
      <c r="A7638" s="793"/>
      <c r="E7638" s="176"/>
      <c r="F7638" s="176"/>
      <c r="G7638" s="177"/>
      <c r="H7638" s="177"/>
    </row>
    <row r="7639" spans="1:8" x14ac:dyDescent="0.25">
      <c r="A7639" s="793"/>
      <c r="E7639" s="176"/>
      <c r="F7639" s="176"/>
      <c r="G7639" s="177"/>
      <c r="H7639" s="177"/>
    </row>
    <row r="7640" spans="1:8" x14ac:dyDescent="0.25">
      <c r="A7640" s="793"/>
      <c r="E7640" s="176"/>
      <c r="F7640" s="176"/>
      <c r="G7640" s="177"/>
      <c r="H7640" s="177"/>
    </row>
    <row r="7641" spans="1:8" x14ac:dyDescent="0.25">
      <c r="A7641" s="793"/>
      <c r="E7641" s="176"/>
      <c r="F7641" s="176"/>
      <c r="G7641" s="177"/>
      <c r="H7641" s="177"/>
    </row>
    <row r="7642" spans="1:8" x14ac:dyDescent="0.25">
      <c r="A7642" s="793"/>
      <c r="E7642" s="176"/>
      <c r="F7642" s="176"/>
      <c r="G7642" s="177"/>
      <c r="H7642" s="177"/>
    </row>
    <row r="7643" spans="1:8" x14ac:dyDescent="0.25">
      <c r="A7643" s="793"/>
      <c r="E7643" s="176"/>
      <c r="F7643" s="176"/>
      <c r="G7643" s="177"/>
      <c r="H7643" s="177"/>
    </row>
    <row r="7644" spans="1:8" x14ac:dyDescent="0.25">
      <c r="A7644" s="793"/>
      <c r="E7644" s="176"/>
      <c r="F7644" s="176"/>
      <c r="G7644" s="177"/>
      <c r="H7644" s="177"/>
    </row>
    <row r="7645" spans="1:8" x14ac:dyDescent="0.25">
      <c r="A7645" s="793"/>
      <c r="E7645" s="176"/>
      <c r="F7645" s="176"/>
      <c r="G7645" s="177"/>
      <c r="H7645" s="177"/>
    </row>
    <row r="7646" spans="1:8" x14ac:dyDescent="0.25">
      <c r="A7646" s="793"/>
      <c r="E7646" s="176"/>
      <c r="F7646" s="176"/>
      <c r="G7646" s="177"/>
      <c r="H7646" s="177"/>
    </row>
    <row r="7647" spans="1:8" x14ac:dyDescent="0.25">
      <c r="A7647" s="793"/>
      <c r="E7647" s="176"/>
      <c r="F7647" s="176"/>
      <c r="G7647" s="177"/>
      <c r="H7647" s="177"/>
    </row>
    <row r="7648" spans="1:8" x14ac:dyDescent="0.25">
      <c r="A7648" s="793"/>
      <c r="E7648" s="176"/>
      <c r="F7648" s="176"/>
      <c r="G7648" s="177"/>
      <c r="H7648" s="177"/>
    </row>
    <row r="7649" spans="1:8" x14ac:dyDescent="0.25">
      <c r="A7649" s="793"/>
      <c r="E7649" s="176"/>
      <c r="F7649" s="176"/>
      <c r="G7649" s="177"/>
      <c r="H7649" s="177"/>
    </row>
    <row r="7650" spans="1:8" x14ac:dyDescent="0.25">
      <c r="A7650" s="793"/>
      <c r="E7650" s="176"/>
      <c r="F7650" s="176"/>
      <c r="G7650" s="177"/>
      <c r="H7650" s="177"/>
    </row>
    <row r="7651" spans="1:8" x14ac:dyDescent="0.25">
      <c r="A7651" s="793"/>
      <c r="E7651" s="176"/>
      <c r="F7651" s="176"/>
      <c r="G7651" s="177"/>
      <c r="H7651" s="177"/>
    </row>
    <row r="7652" spans="1:8" x14ac:dyDescent="0.25">
      <c r="A7652" s="793"/>
      <c r="E7652" s="176"/>
      <c r="F7652" s="176"/>
      <c r="G7652" s="177"/>
      <c r="H7652" s="177"/>
    </row>
    <row r="7653" spans="1:8" x14ac:dyDescent="0.25">
      <c r="A7653" s="793"/>
      <c r="E7653" s="176"/>
      <c r="F7653" s="176"/>
      <c r="G7653" s="177"/>
      <c r="H7653" s="177"/>
    </row>
    <row r="7654" spans="1:8" x14ac:dyDescent="0.25">
      <c r="A7654" s="793"/>
      <c r="E7654" s="176"/>
      <c r="F7654" s="176"/>
      <c r="G7654" s="177"/>
      <c r="H7654" s="177"/>
    </row>
    <row r="7655" spans="1:8" x14ac:dyDescent="0.25">
      <c r="A7655" s="793"/>
      <c r="E7655" s="176"/>
      <c r="F7655" s="176"/>
      <c r="G7655" s="177"/>
      <c r="H7655" s="177"/>
    </row>
    <row r="7656" spans="1:8" x14ac:dyDescent="0.25">
      <c r="A7656" s="793"/>
      <c r="E7656" s="176"/>
      <c r="F7656" s="176"/>
      <c r="G7656" s="177"/>
      <c r="H7656" s="177"/>
    </row>
    <row r="7657" spans="1:8" x14ac:dyDescent="0.25">
      <c r="A7657" s="793"/>
      <c r="E7657" s="176"/>
      <c r="F7657" s="176"/>
      <c r="G7657" s="177"/>
      <c r="H7657" s="177"/>
    </row>
    <row r="7658" spans="1:8" x14ac:dyDescent="0.25">
      <c r="A7658" s="793"/>
      <c r="E7658" s="176"/>
      <c r="F7658" s="176"/>
      <c r="G7658" s="177"/>
      <c r="H7658" s="177"/>
    </row>
    <row r="7659" spans="1:8" x14ac:dyDescent="0.25">
      <c r="A7659" s="793"/>
      <c r="E7659" s="176"/>
      <c r="F7659" s="176"/>
      <c r="G7659" s="177"/>
      <c r="H7659" s="177"/>
    </row>
    <row r="7660" spans="1:8" x14ac:dyDescent="0.25">
      <c r="A7660" s="793"/>
      <c r="E7660" s="176"/>
      <c r="F7660" s="176"/>
      <c r="G7660" s="177"/>
      <c r="H7660" s="177"/>
    </row>
    <row r="7661" spans="1:8" x14ac:dyDescent="0.25">
      <c r="A7661" s="793"/>
      <c r="E7661" s="176"/>
      <c r="F7661" s="176"/>
      <c r="G7661" s="177"/>
      <c r="H7661" s="177"/>
    </row>
    <row r="7662" spans="1:8" x14ac:dyDescent="0.25">
      <c r="A7662" s="793"/>
      <c r="E7662" s="176"/>
      <c r="F7662" s="176"/>
      <c r="G7662" s="177"/>
      <c r="H7662" s="177"/>
    </row>
    <row r="7663" spans="1:8" x14ac:dyDescent="0.25">
      <c r="A7663" s="793"/>
      <c r="E7663" s="176"/>
      <c r="F7663" s="176"/>
      <c r="G7663" s="177"/>
      <c r="H7663" s="177"/>
    </row>
    <row r="7664" spans="1:8" x14ac:dyDescent="0.25">
      <c r="A7664" s="793"/>
      <c r="E7664" s="176"/>
      <c r="F7664" s="176"/>
      <c r="G7664" s="177"/>
      <c r="H7664" s="177"/>
    </row>
    <row r="7665" spans="1:8" x14ac:dyDescent="0.25">
      <c r="A7665" s="793"/>
      <c r="E7665" s="176"/>
      <c r="F7665" s="176"/>
      <c r="G7665" s="177"/>
      <c r="H7665" s="177"/>
    </row>
    <row r="7666" spans="1:8" x14ac:dyDescent="0.25">
      <c r="A7666" s="793"/>
      <c r="E7666" s="176"/>
      <c r="F7666" s="176"/>
      <c r="G7666" s="177"/>
      <c r="H7666" s="177"/>
    </row>
    <row r="7667" spans="1:8" x14ac:dyDescent="0.25">
      <c r="A7667" s="793"/>
      <c r="E7667" s="176"/>
      <c r="F7667" s="176"/>
      <c r="G7667" s="177"/>
      <c r="H7667" s="177"/>
    </row>
    <row r="7668" spans="1:8" x14ac:dyDescent="0.25">
      <c r="A7668" s="793"/>
      <c r="E7668" s="176"/>
      <c r="F7668" s="176"/>
      <c r="G7668" s="177"/>
      <c r="H7668" s="177"/>
    </row>
    <row r="7669" spans="1:8" x14ac:dyDescent="0.25">
      <c r="A7669" s="793"/>
      <c r="E7669" s="176"/>
      <c r="F7669" s="176"/>
      <c r="G7669" s="177"/>
      <c r="H7669" s="177"/>
    </row>
    <row r="7670" spans="1:8" x14ac:dyDescent="0.25">
      <c r="A7670" s="793"/>
      <c r="E7670" s="176"/>
      <c r="F7670" s="176"/>
      <c r="G7670" s="177"/>
      <c r="H7670" s="177"/>
    </row>
    <row r="7671" spans="1:8" x14ac:dyDescent="0.25">
      <c r="A7671" s="793"/>
      <c r="E7671" s="176"/>
      <c r="F7671" s="176"/>
      <c r="G7671" s="177"/>
      <c r="H7671" s="177"/>
    </row>
    <row r="7672" spans="1:8" x14ac:dyDescent="0.25">
      <c r="A7672" s="793"/>
      <c r="E7672" s="176"/>
      <c r="F7672" s="176"/>
      <c r="G7672" s="177"/>
      <c r="H7672" s="177"/>
    </row>
    <row r="7673" spans="1:8" x14ac:dyDescent="0.25">
      <c r="A7673" s="793"/>
      <c r="E7673" s="176"/>
      <c r="F7673" s="176"/>
      <c r="G7673" s="177"/>
      <c r="H7673" s="177"/>
    </row>
    <row r="7674" spans="1:8" x14ac:dyDescent="0.25">
      <c r="A7674" s="793"/>
      <c r="E7674" s="176"/>
      <c r="F7674" s="176"/>
      <c r="G7674" s="177"/>
      <c r="H7674" s="177"/>
    </row>
    <row r="7675" spans="1:8" x14ac:dyDescent="0.25">
      <c r="A7675" s="793"/>
      <c r="E7675" s="176"/>
      <c r="F7675" s="176"/>
      <c r="G7675" s="177"/>
      <c r="H7675" s="177"/>
    </row>
    <row r="7676" spans="1:8" x14ac:dyDescent="0.25">
      <c r="A7676" s="793"/>
      <c r="E7676" s="176"/>
      <c r="F7676" s="176"/>
      <c r="G7676" s="177"/>
      <c r="H7676" s="177"/>
    </row>
    <row r="7677" spans="1:8" x14ac:dyDescent="0.25">
      <c r="A7677" s="793"/>
      <c r="E7677" s="176"/>
      <c r="F7677" s="176"/>
      <c r="G7677" s="177"/>
      <c r="H7677" s="177"/>
    </row>
    <row r="7678" spans="1:8" x14ac:dyDescent="0.25">
      <c r="A7678" s="793"/>
      <c r="E7678" s="176"/>
      <c r="F7678" s="176"/>
      <c r="G7678" s="177"/>
      <c r="H7678" s="177"/>
    </row>
    <row r="7679" spans="1:8" x14ac:dyDescent="0.25">
      <c r="A7679" s="793"/>
      <c r="E7679" s="176"/>
      <c r="F7679" s="176"/>
      <c r="G7679" s="177"/>
      <c r="H7679" s="177"/>
    </row>
    <row r="7680" spans="1:8" x14ac:dyDescent="0.25">
      <c r="A7680" s="793"/>
      <c r="E7680" s="176"/>
      <c r="F7680" s="176"/>
      <c r="G7680" s="177"/>
      <c r="H7680" s="177"/>
    </row>
    <row r="7681" spans="1:8" x14ac:dyDescent="0.25">
      <c r="A7681" s="793"/>
      <c r="E7681" s="176"/>
      <c r="F7681" s="176"/>
      <c r="G7681" s="177"/>
      <c r="H7681" s="177"/>
    </row>
    <row r="7682" spans="1:8" x14ac:dyDescent="0.25">
      <c r="A7682" s="793"/>
      <c r="E7682" s="176"/>
      <c r="F7682" s="176"/>
      <c r="G7682" s="177"/>
      <c r="H7682" s="177"/>
    </row>
    <row r="7683" spans="1:8" x14ac:dyDescent="0.25">
      <c r="A7683" s="793"/>
      <c r="E7683" s="176"/>
      <c r="F7683" s="176"/>
      <c r="G7683" s="177"/>
      <c r="H7683" s="177"/>
    </row>
    <row r="7684" spans="1:8" x14ac:dyDescent="0.25">
      <c r="A7684" s="793"/>
      <c r="E7684" s="176"/>
      <c r="F7684" s="176"/>
      <c r="G7684" s="177"/>
      <c r="H7684" s="177"/>
    </row>
    <row r="7685" spans="1:8" x14ac:dyDescent="0.25">
      <c r="A7685" s="793"/>
      <c r="E7685" s="176"/>
      <c r="F7685" s="176"/>
      <c r="G7685" s="177"/>
      <c r="H7685" s="177"/>
    </row>
    <row r="7686" spans="1:8" x14ac:dyDescent="0.25">
      <c r="A7686" s="793"/>
      <c r="E7686" s="176"/>
      <c r="F7686" s="176"/>
      <c r="G7686" s="177"/>
      <c r="H7686" s="177"/>
    </row>
    <row r="7687" spans="1:8" x14ac:dyDescent="0.25">
      <c r="A7687" s="793"/>
      <c r="E7687" s="176"/>
      <c r="F7687" s="176"/>
      <c r="G7687" s="177"/>
      <c r="H7687" s="177"/>
    </row>
    <row r="7688" spans="1:8" x14ac:dyDescent="0.25">
      <c r="A7688" s="793"/>
      <c r="E7688" s="176"/>
      <c r="F7688" s="176"/>
      <c r="G7688" s="177"/>
      <c r="H7688" s="177"/>
    </row>
    <row r="7689" spans="1:8" x14ac:dyDescent="0.25">
      <c r="A7689" s="793"/>
      <c r="E7689" s="176"/>
      <c r="F7689" s="176"/>
      <c r="G7689" s="177"/>
      <c r="H7689" s="177"/>
    </row>
    <row r="7690" spans="1:8" x14ac:dyDescent="0.25">
      <c r="A7690" s="793"/>
      <c r="E7690" s="176"/>
      <c r="F7690" s="176"/>
      <c r="G7690" s="177"/>
      <c r="H7690" s="177"/>
    </row>
    <row r="7691" spans="1:8" x14ac:dyDescent="0.25">
      <c r="A7691" s="793"/>
      <c r="E7691" s="176"/>
      <c r="F7691" s="176"/>
      <c r="G7691" s="177"/>
      <c r="H7691" s="177"/>
    </row>
    <row r="7692" spans="1:8" x14ac:dyDescent="0.25">
      <c r="A7692" s="793"/>
      <c r="E7692" s="176"/>
      <c r="F7692" s="176"/>
      <c r="G7692" s="177"/>
      <c r="H7692" s="177"/>
    </row>
    <row r="7693" spans="1:8" x14ac:dyDescent="0.25">
      <c r="A7693" s="793"/>
      <c r="E7693" s="176"/>
      <c r="F7693" s="176"/>
      <c r="G7693" s="177"/>
      <c r="H7693" s="177"/>
    </row>
    <row r="7694" spans="1:8" x14ac:dyDescent="0.25">
      <c r="A7694" s="793"/>
      <c r="E7694" s="176"/>
      <c r="F7694" s="176"/>
      <c r="G7694" s="177"/>
      <c r="H7694" s="177"/>
    </row>
    <row r="7695" spans="1:8" x14ac:dyDescent="0.25">
      <c r="A7695" s="793"/>
      <c r="E7695" s="176"/>
      <c r="F7695" s="176"/>
      <c r="G7695" s="177"/>
      <c r="H7695" s="177"/>
    </row>
    <row r="7696" spans="1:8" x14ac:dyDescent="0.25">
      <c r="A7696" s="793"/>
      <c r="E7696" s="176"/>
      <c r="F7696" s="176"/>
      <c r="G7696" s="177"/>
      <c r="H7696" s="177"/>
    </row>
    <row r="7697" spans="1:8" x14ac:dyDescent="0.25">
      <c r="A7697" s="793"/>
      <c r="E7697" s="176"/>
      <c r="F7697" s="176"/>
      <c r="G7697" s="177"/>
      <c r="H7697" s="177"/>
    </row>
    <row r="7698" spans="1:8" x14ac:dyDescent="0.25">
      <c r="A7698" s="793"/>
      <c r="E7698" s="176"/>
      <c r="F7698" s="176"/>
      <c r="G7698" s="177"/>
      <c r="H7698" s="177"/>
    </row>
    <row r="7699" spans="1:8" x14ac:dyDescent="0.25">
      <c r="A7699" s="793"/>
      <c r="E7699" s="176"/>
      <c r="F7699" s="176"/>
      <c r="G7699" s="177"/>
      <c r="H7699" s="177"/>
    </row>
    <row r="7700" spans="1:8" x14ac:dyDescent="0.25">
      <c r="A7700" s="793"/>
      <c r="E7700" s="176"/>
      <c r="F7700" s="176"/>
      <c r="G7700" s="177"/>
      <c r="H7700" s="177"/>
    </row>
    <row r="7701" spans="1:8" x14ac:dyDescent="0.25">
      <c r="A7701" s="793"/>
      <c r="E7701" s="176"/>
      <c r="F7701" s="176"/>
      <c r="G7701" s="177"/>
      <c r="H7701" s="177"/>
    </row>
    <row r="7702" spans="1:8" x14ac:dyDescent="0.25">
      <c r="A7702" s="793"/>
      <c r="E7702" s="176"/>
      <c r="F7702" s="176"/>
      <c r="G7702" s="177"/>
      <c r="H7702" s="177"/>
    </row>
    <row r="7703" spans="1:8" x14ac:dyDescent="0.25">
      <c r="A7703" s="793"/>
      <c r="E7703" s="176"/>
      <c r="F7703" s="176"/>
      <c r="G7703" s="177"/>
      <c r="H7703" s="177"/>
    </row>
    <row r="7704" spans="1:8" x14ac:dyDescent="0.25">
      <c r="A7704" s="793"/>
      <c r="E7704" s="176"/>
      <c r="F7704" s="176"/>
      <c r="G7704" s="177"/>
      <c r="H7704" s="177"/>
    </row>
    <row r="7705" spans="1:8" x14ac:dyDescent="0.25">
      <c r="A7705" s="793"/>
      <c r="E7705" s="176"/>
      <c r="F7705" s="176"/>
      <c r="G7705" s="177"/>
      <c r="H7705" s="177"/>
    </row>
    <row r="7706" spans="1:8" x14ac:dyDescent="0.25">
      <c r="A7706" s="793"/>
      <c r="E7706" s="176"/>
      <c r="F7706" s="176"/>
      <c r="G7706" s="177"/>
      <c r="H7706" s="177"/>
    </row>
    <row r="7707" spans="1:8" x14ac:dyDescent="0.25">
      <c r="A7707" s="793"/>
      <c r="E7707" s="176"/>
      <c r="F7707" s="176"/>
      <c r="G7707" s="177"/>
      <c r="H7707" s="177"/>
    </row>
    <row r="7708" spans="1:8" x14ac:dyDescent="0.25">
      <c r="A7708" s="793"/>
      <c r="E7708" s="176"/>
      <c r="F7708" s="176"/>
      <c r="G7708" s="177"/>
      <c r="H7708" s="177"/>
    </row>
    <row r="7709" spans="1:8" x14ac:dyDescent="0.25">
      <c r="A7709" s="793"/>
      <c r="E7709" s="176"/>
      <c r="F7709" s="176"/>
      <c r="G7709" s="177"/>
      <c r="H7709" s="177"/>
    </row>
    <row r="7710" spans="1:8" x14ac:dyDescent="0.25">
      <c r="A7710" s="793"/>
      <c r="E7710" s="176"/>
      <c r="F7710" s="176"/>
      <c r="G7710" s="177"/>
      <c r="H7710" s="177"/>
    </row>
    <row r="7711" spans="1:8" x14ac:dyDescent="0.25">
      <c r="A7711" s="793"/>
      <c r="E7711" s="176"/>
      <c r="F7711" s="176"/>
      <c r="G7711" s="177"/>
      <c r="H7711" s="177"/>
    </row>
    <row r="7712" spans="1:8" x14ac:dyDescent="0.25">
      <c r="A7712" s="793"/>
      <c r="E7712" s="176"/>
      <c r="F7712" s="176"/>
      <c r="G7712" s="177"/>
      <c r="H7712" s="177"/>
    </row>
    <row r="7713" spans="1:8" x14ac:dyDescent="0.25">
      <c r="A7713" s="793"/>
      <c r="E7713" s="176"/>
      <c r="F7713" s="176"/>
      <c r="G7713" s="177"/>
      <c r="H7713" s="177"/>
    </row>
    <row r="7714" spans="1:8" x14ac:dyDescent="0.25">
      <c r="A7714" s="793"/>
      <c r="E7714" s="176"/>
      <c r="F7714" s="176"/>
      <c r="G7714" s="177"/>
      <c r="H7714" s="177"/>
    </row>
    <row r="7715" spans="1:8" x14ac:dyDescent="0.25">
      <c r="A7715" s="793"/>
      <c r="E7715" s="176"/>
      <c r="F7715" s="176"/>
      <c r="G7715" s="177"/>
      <c r="H7715" s="177"/>
    </row>
    <row r="7716" spans="1:8" x14ac:dyDescent="0.25">
      <c r="A7716" s="793"/>
      <c r="E7716" s="176"/>
      <c r="F7716" s="176"/>
      <c r="G7716" s="177"/>
      <c r="H7716" s="177"/>
    </row>
    <row r="7717" spans="1:8" x14ac:dyDescent="0.25">
      <c r="A7717" s="793"/>
      <c r="E7717" s="176"/>
      <c r="F7717" s="176"/>
      <c r="G7717" s="177"/>
      <c r="H7717" s="177"/>
    </row>
    <row r="7718" spans="1:8" x14ac:dyDescent="0.25">
      <c r="A7718" s="793"/>
      <c r="E7718" s="176"/>
      <c r="F7718" s="176"/>
      <c r="G7718" s="177"/>
      <c r="H7718" s="177"/>
    </row>
    <row r="7719" spans="1:8" x14ac:dyDescent="0.25">
      <c r="A7719" s="793"/>
      <c r="E7719" s="176"/>
      <c r="F7719" s="176"/>
      <c r="G7719" s="177"/>
      <c r="H7719" s="177"/>
    </row>
    <row r="7720" spans="1:8" x14ac:dyDescent="0.25">
      <c r="A7720" s="793"/>
      <c r="E7720" s="176"/>
      <c r="F7720" s="176"/>
      <c r="G7720" s="177"/>
      <c r="H7720" s="177"/>
    </row>
    <row r="7721" spans="1:8" x14ac:dyDescent="0.25">
      <c r="A7721" s="793"/>
      <c r="E7721" s="176"/>
      <c r="F7721" s="176"/>
      <c r="G7721" s="177"/>
      <c r="H7721" s="177"/>
    </row>
    <row r="7722" spans="1:8" x14ac:dyDescent="0.25">
      <c r="A7722" s="793"/>
      <c r="E7722" s="176"/>
      <c r="F7722" s="176"/>
      <c r="G7722" s="177"/>
      <c r="H7722" s="177"/>
    </row>
    <row r="7723" spans="1:8" x14ac:dyDescent="0.25">
      <c r="A7723" s="793"/>
      <c r="E7723" s="176"/>
      <c r="F7723" s="176"/>
      <c r="G7723" s="177"/>
      <c r="H7723" s="177"/>
    </row>
    <row r="7724" spans="1:8" x14ac:dyDescent="0.25">
      <c r="A7724" s="793"/>
      <c r="E7724" s="176"/>
      <c r="F7724" s="176"/>
      <c r="G7724" s="177"/>
      <c r="H7724" s="177"/>
    </row>
    <row r="7725" spans="1:8" x14ac:dyDescent="0.25">
      <c r="A7725" s="793"/>
      <c r="E7725" s="176"/>
      <c r="F7725" s="176"/>
      <c r="G7725" s="177"/>
      <c r="H7725" s="177"/>
    </row>
    <row r="7726" spans="1:8" x14ac:dyDescent="0.25">
      <c r="A7726" s="793"/>
      <c r="E7726" s="176"/>
      <c r="F7726" s="176"/>
      <c r="G7726" s="177"/>
      <c r="H7726" s="177"/>
    </row>
    <row r="7727" spans="1:8" x14ac:dyDescent="0.25">
      <c r="A7727" s="793"/>
      <c r="E7727" s="176"/>
      <c r="F7727" s="176"/>
      <c r="G7727" s="177"/>
      <c r="H7727" s="177"/>
    </row>
    <row r="7728" spans="1:8" x14ac:dyDescent="0.25">
      <c r="A7728" s="793"/>
      <c r="E7728" s="176"/>
      <c r="F7728" s="176"/>
      <c r="G7728" s="177"/>
      <c r="H7728" s="177"/>
    </row>
    <row r="7729" spans="1:8" x14ac:dyDescent="0.25">
      <c r="A7729" s="793"/>
      <c r="E7729" s="176"/>
      <c r="F7729" s="176"/>
      <c r="G7729" s="177"/>
      <c r="H7729" s="177"/>
    </row>
    <row r="7730" spans="1:8" x14ac:dyDescent="0.25">
      <c r="A7730" s="793"/>
      <c r="E7730" s="176"/>
      <c r="F7730" s="176"/>
      <c r="G7730" s="177"/>
      <c r="H7730" s="177"/>
    </row>
    <row r="7731" spans="1:8" x14ac:dyDescent="0.25">
      <c r="A7731" s="793"/>
      <c r="E7731" s="176"/>
      <c r="F7731" s="176"/>
      <c r="G7731" s="177"/>
      <c r="H7731" s="177"/>
    </row>
    <row r="7732" spans="1:8" x14ac:dyDescent="0.25">
      <c r="A7732" s="793"/>
      <c r="E7732" s="176"/>
      <c r="F7732" s="176"/>
      <c r="G7732" s="177"/>
      <c r="H7732" s="177"/>
    </row>
    <row r="7733" spans="1:8" x14ac:dyDescent="0.25">
      <c r="A7733" s="793"/>
      <c r="E7733" s="176"/>
      <c r="F7733" s="176"/>
      <c r="G7733" s="177"/>
      <c r="H7733" s="177"/>
    </row>
    <row r="7734" spans="1:8" x14ac:dyDescent="0.25">
      <c r="A7734" s="793"/>
      <c r="E7734" s="176"/>
      <c r="F7734" s="176"/>
      <c r="G7734" s="177"/>
      <c r="H7734" s="177"/>
    </row>
    <row r="7735" spans="1:8" x14ac:dyDescent="0.25">
      <c r="A7735" s="793"/>
      <c r="E7735" s="176"/>
      <c r="F7735" s="176"/>
      <c r="G7735" s="177"/>
      <c r="H7735" s="177"/>
    </row>
    <row r="7736" spans="1:8" x14ac:dyDescent="0.25">
      <c r="A7736" s="793"/>
      <c r="E7736" s="176"/>
      <c r="F7736" s="176"/>
      <c r="G7736" s="177"/>
      <c r="H7736" s="177"/>
    </row>
    <row r="7737" spans="1:8" x14ac:dyDescent="0.25">
      <c r="A7737" s="793"/>
      <c r="E7737" s="176"/>
      <c r="F7737" s="176"/>
      <c r="G7737" s="177"/>
      <c r="H7737" s="177"/>
    </row>
    <row r="7738" spans="1:8" x14ac:dyDescent="0.25">
      <c r="A7738" s="793"/>
      <c r="E7738" s="176"/>
      <c r="F7738" s="176"/>
      <c r="G7738" s="177"/>
      <c r="H7738" s="177"/>
    </row>
    <row r="7739" spans="1:8" x14ac:dyDescent="0.25">
      <c r="A7739" s="793"/>
      <c r="E7739" s="176"/>
      <c r="F7739" s="176"/>
      <c r="G7739" s="177"/>
      <c r="H7739" s="177"/>
    </row>
    <row r="7740" spans="1:8" x14ac:dyDescent="0.25">
      <c r="A7740" s="793"/>
      <c r="E7740" s="176"/>
      <c r="F7740" s="176"/>
      <c r="G7740" s="177"/>
      <c r="H7740" s="177"/>
    </row>
    <row r="7741" spans="1:8" x14ac:dyDescent="0.25">
      <c r="A7741" s="793"/>
      <c r="E7741" s="176"/>
      <c r="F7741" s="176"/>
      <c r="G7741" s="177"/>
      <c r="H7741" s="177"/>
    </row>
    <row r="7742" spans="1:8" x14ac:dyDescent="0.25">
      <c r="A7742" s="793"/>
      <c r="E7742" s="176"/>
      <c r="F7742" s="176"/>
      <c r="G7742" s="177"/>
      <c r="H7742" s="177"/>
    </row>
    <row r="7743" spans="1:8" x14ac:dyDescent="0.25">
      <c r="A7743" s="793"/>
      <c r="E7743" s="176"/>
      <c r="F7743" s="176"/>
      <c r="G7743" s="177"/>
      <c r="H7743" s="177"/>
    </row>
    <row r="7744" spans="1:8" x14ac:dyDescent="0.25">
      <c r="A7744" s="793"/>
      <c r="E7744" s="176"/>
      <c r="F7744" s="176"/>
      <c r="G7744" s="177"/>
      <c r="H7744" s="177"/>
    </row>
    <row r="7745" spans="1:8" x14ac:dyDescent="0.25">
      <c r="A7745" s="793"/>
      <c r="E7745" s="176"/>
      <c r="F7745" s="176"/>
      <c r="G7745" s="177"/>
      <c r="H7745" s="177"/>
    </row>
    <row r="7746" spans="1:8" x14ac:dyDescent="0.25">
      <c r="A7746" s="793"/>
      <c r="E7746" s="176"/>
      <c r="F7746" s="176"/>
      <c r="G7746" s="177"/>
      <c r="H7746" s="177"/>
    </row>
    <row r="7747" spans="1:8" x14ac:dyDescent="0.25">
      <c r="A7747" s="793"/>
      <c r="E7747" s="176"/>
      <c r="F7747" s="176"/>
      <c r="G7747" s="177"/>
      <c r="H7747" s="177"/>
    </row>
    <row r="7748" spans="1:8" x14ac:dyDescent="0.25">
      <c r="A7748" s="793"/>
      <c r="E7748" s="176"/>
      <c r="F7748" s="176"/>
      <c r="G7748" s="177"/>
      <c r="H7748" s="177"/>
    </row>
    <row r="7749" spans="1:8" x14ac:dyDescent="0.25">
      <c r="A7749" s="793"/>
      <c r="E7749" s="176"/>
      <c r="F7749" s="176"/>
      <c r="G7749" s="177"/>
      <c r="H7749" s="177"/>
    </row>
    <row r="7750" spans="1:8" x14ac:dyDescent="0.25">
      <c r="A7750" s="793"/>
      <c r="E7750" s="176"/>
      <c r="F7750" s="176"/>
      <c r="G7750" s="177"/>
      <c r="H7750" s="177"/>
    </row>
    <row r="7751" spans="1:8" x14ac:dyDescent="0.25">
      <c r="A7751" s="793"/>
      <c r="E7751" s="176"/>
      <c r="F7751" s="176"/>
      <c r="G7751" s="177"/>
      <c r="H7751" s="177"/>
    </row>
    <row r="7752" spans="1:8" x14ac:dyDescent="0.25">
      <c r="A7752" s="793"/>
      <c r="E7752" s="176"/>
      <c r="F7752" s="176"/>
      <c r="G7752" s="177"/>
      <c r="H7752" s="177"/>
    </row>
    <row r="7753" spans="1:8" x14ac:dyDescent="0.25">
      <c r="A7753" s="793"/>
      <c r="E7753" s="176"/>
      <c r="F7753" s="176"/>
      <c r="G7753" s="177"/>
      <c r="H7753" s="177"/>
    </row>
    <row r="7754" spans="1:8" x14ac:dyDescent="0.25">
      <c r="A7754" s="793"/>
      <c r="E7754" s="176"/>
      <c r="F7754" s="176"/>
      <c r="G7754" s="177"/>
      <c r="H7754" s="177"/>
    </row>
    <row r="7755" spans="1:8" x14ac:dyDescent="0.25">
      <c r="A7755" s="793"/>
      <c r="E7755" s="176"/>
      <c r="F7755" s="176"/>
      <c r="G7755" s="177"/>
      <c r="H7755" s="177"/>
    </row>
    <row r="7756" spans="1:8" x14ac:dyDescent="0.25">
      <c r="A7756" s="793"/>
      <c r="E7756" s="176"/>
      <c r="F7756" s="176"/>
      <c r="G7756" s="177"/>
      <c r="H7756" s="177"/>
    </row>
    <row r="7757" spans="1:8" x14ac:dyDescent="0.25">
      <c r="A7757" s="793"/>
      <c r="E7757" s="176"/>
      <c r="F7757" s="176"/>
      <c r="G7757" s="177"/>
      <c r="H7757" s="177"/>
    </row>
    <row r="7758" spans="1:8" x14ac:dyDescent="0.25">
      <c r="A7758" s="793"/>
      <c r="E7758" s="176"/>
      <c r="F7758" s="176"/>
      <c r="G7758" s="177"/>
      <c r="H7758" s="177"/>
    </row>
    <row r="7759" spans="1:8" x14ac:dyDescent="0.25">
      <c r="A7759" s="793"/>
      <c r="E7759" s="176"/>
      <c r="F7759" s="176"/>
      <c r="G7759" s="177"/>
      <c r="H7759" s="177"/>
    </row>
    <row r="7760" spans="1:8" x14ac:dyDescent="0.25">
      <c r="A7760" s="793"/>
      <c r="E7760" s="176"/>
      <c r="F7760" s="176"/>
      <c r="G7760" s="177"/>
      <c r="H7760" s="177"/>
    </row>
    <row r="7761" spans="1:8" x14ac:dyDescent="0.25">
      <c r="A7761" s="793"/>
      <c r="E7761" s="176"/>
      <c r="F7761" s="176"/>
      <c r="G7761" s="177"/>
      <c r="H7761" s="177"/>
    </row>
    <row r="7762" spans="1:8" x14ac:dyDescent="0.25">
      <c r="A7762" s="793"/>
      <c r="E7762" s="176"/>
      <c r="F7762" s="176"/>
      <c r="G7762" s="177"/>
      <c r="H7762" s="177"/>
    </row>
    <row r="7763" spans="1:8" x14ac:dyDescent="0.25">
      <c r="A7763" s="793"/>
      <c r="E7763" s="176"/>
      <c r="F7763" s="176"/>
      <c r="G7763" s="177"/>
      <c r="H7763" s="177"/>
    </row>
    <row r="7764" spans="1:8" x14ac:dyDescent="0.25">
      <c r="A7764" s="793"/>
      <c r="E7764" s="176"/>
      <c r="F7764" s="176"/>
      <c r="G7764" s="177"/>
      <c r="H7764" s="177"/>
    </row>
    <row r="7765" spans="1:8" x14ac:dyDescent="0.25">
      <c r="A7765" s="793"/>
      <c r="E7765" s="176"/>
      <c r="F7765" s="176"/>
      <c r="G7765" s="177"/>
      <c r="H7765" s="177"/>
    </row>
    <row r="7766" spans="1:8" x14ac:dyDescent="0.25">
      <c r="A7766" s="793"/>
      <c r="E7766" s="176"/>
      <c r="F7766" s="176"/>
      <c r="G7766" s="177"/>
      <c r="H7766" s="177"/>
    </row>
    <row r="7767" spans="1:8" x14ac:dyDescent="0.25">
      <c r="A7767" s="793"/>
      <c r="E7767" s="176"/>
      <c r="F7767" s="176"/>
      <c r="G7767" s="177"/>
      <c r="H7767" s="177"/>
    </row>
    <row r="7768" spans="1:8" x14ac:dyDescent="0.25">
      <c r="A7768" s="793"/>
      <c r="E7768" s="176"/>
      <c r="F7768" s="176"/>
      <c r="G7768" s="177"/>
      <c r="H7768" s="177"/>
    </row>
    <row r="7769" spans="1:8" x14ac:dyDescent="0.25">
      <c r="A7769" s="793"/>
      <c r="E7769" s="176"/>
      <c r="F7769" s="176"/>
      <c r="G7769" s="177"/>
      <c r="H7769" s="177"/>
    </row>
    <row r="7770" spans="1:8" x14ac:dyDescent="0.25">
      <c r="A7770" s="793"/>
      <c r="E7770" s="176"/>
      <c r="F7770" s="176"/>
      <c r="G7770" s="177"/>
      <c r="H7770" s="177"/>
    </row>
    <row r="7771" spans="1:8" x14ac:dyDescent="0.25">
      <c r="A7771" s="793"/>
      <c r="E7771" s="176"/>
      <c r="F7771" s="176"/>
      <c r="G7771" s="177"/>
      <c r="H7771" s="177"/>
    </row>
    <row r="7772" spans="1:8" x14ac:dyDescent="0.25">
      <c r="A7772" s="793"/>
      <c r="E7772" s="176"/>
      <c r="F7772" s="176"/>
      <c r="G7772" s="177"/>
      <c r="H7772" s="177"/>
    </row>
    <row r="7773" spans="1:8" x14ac:dyDescent="0.25">
      <c r="A7773" s="793"/>
      <c r="E7773" s="176"/>
      <c r="F7773" s="176"/>
      <c r="G7773" s="177"/>
      <c r="H7773" s="177"/>
    </row>
    <row r="7774" spans="1:8" x14ac:dyDescent="0.25">
      <c r="A7774" s="793"/>
      <c r="E7774" s="176"/>
      <c r="F7774" s="176"/>
      <c r="G7774" s="177"/>
      <c r="H7774" s="177"/>
    </row>
    <row r="7775" spans="1:8" x14ac:dyDescent="0.25">
      <c r="A7775" s="793"/>
      <c r="E7775" s="176"/>
      <c r="F7775" s="176"/>
      <c r="G7775" s="177"/>
      <c r="H7775" s="177"/>
    </row>
    <row r="7776" spans="1:8" x14ac:dyDescent="0.25">
      <c r="A7776" s="793"/>
      <c r="E7776" s="176"/>
      <c r="F7776" s="176"/>
      <c r="G7776" s="177"/>
      <c r="H7776" s="177"/>
    </row>
    <row r="7777" spans="1:8" x14ac:dyDescent="0.25">
      <c r="A7777" s="793"/>
      <c r="E7777" s="176"/>
      <c r="F7777" s="176"/>
      <c r="G7777" s="177"/>
      <c r="H7777" s="177"/>
    </row>
    <row r="7778" spans="1:8" x14ac:dyDescent="0.25">
      <c r="A7778" s="793"/>
      <c r="E7778" s="176"/>
      <c r="F7778" s="176"/>
      <c r="G7778" s="177"/>
      <c r="H7778" s="177"/>
    </row>
    <row r="7779" spans="1:8" x14ac:dyDescent="0.25">
      <c r="A7779" s="793"/>
      <c r="E7779" s="176"/>
      <c r="F7779" s="176"/>
      <c r="G7779" s="177"/>
      <c r="H7779" s="177"/>
    </row>
    <row r="7780" spans="1:8" x14ac:dyDescent="0.25">
      <c r="A7780" s="793"/>
      <c r="E7780" s="176"/>
      <c r="F7780" s="176"/>
      <c r="G7780" s="177"/>
      <c r="H7780" s="177"/>
    </row>
    <row r="7781" spans="1:8" x14ac:dyDescent="0.25">
      <c r="A7781" s="793"/>
      <c r="E7781" s="176"/>
      <c r="F7781" s="176"/>
      <c r="G7781" s="177"/>
      <c r="H7781" s="177"/>
    </row>
    <row r="7782" spans="1:8" x14ac:dyDescent="0.25">
      <c r="A7782" s="793"/>
      <c r="E7782" s="176"/>
      <c r="F7782" s="176"/>
      <c r="G7782" s="177"/>
      <c r="H7782" s="177"/>
    </row>
    <row r="7783" spans="1:8" x14ac:dyDescent="0.25">
      <c r="A7783" s="793"/>
      <c r="E7783" s="176"/>
      <c r="F7783" s="176"/>
      <c r="G7783" s="177"/>
      <c r="H7783" s="177"/>
    </row>
    <row r="7784" spans="1:8" x14ac:dyDescent="0.25">
      <c r="A7784" s="793"/>
      <c r="E7784" s="176"/>
      <c r="F7784" s="176"/>
      <c r="G7784" s="177"/>
      <c r="H7784" s="177"/>
    </row>
    <row r="7785" spans="1:8" x14ac:dyDescent="0.25">
      <c r="A7785" s="793"/>
      <c r="E7785" s="176"/>
      <c r="F7785" s="176"/>
      <c r="G7785" s="177"/>
      <c r="H7785" s="177"/>
    </row>
    <row r="7786" spans="1:8" x14ac:dyDescent="0.25">
      <c r="A7786" s="793"/>
      <c r="E7786" s="176"/>
      <c r="F7786" s="176"/>
      <c r="G7786" s="177"/>
      <c r="H7786" s="177"/>
    </row>
    <row r="7787" spans="1:8" x14ac:dyDescent="0.25">
      <c r="A7787" s="793"/>
      <c r="E7787" s="176"/>
      <c r="F7787" s="176"/>
      <c r="G7787" s="177"/>
      <c r="H7787" s="177"/>
    </row>
    <row r="7788" spans="1:8" x14ac:dyDescent="0.25">
      <c r="A7788" s="793"/>
      <c r="E7788" s="176"/>
      <c r="F7788" s="176"/>
      <c r="G7788" s="177"/>
      <c r="H7788" s="177"/>
    </row>
    <row r="7789" spans="1:8" x14ac:dyDescent="0.25">
      <c r="A7789" s="793"/>
      <c r="E7789" s="176"/>
      <c r="F7789" s="176"/>
      <c r="G7789" s="177"/>
      <c r="H7789" s="177"/>
    </row>
    <row r="7790" spans="1:8" x14ac:dyDescent="0.25">
      <c r="A7790" s="793"/>
      <c r="E7790" s="176"/>
      <c r="F7790" s="176"/>
      <c r="G7790" s="177"/>
      <c r="H7790" s="177"/>
    </row>
    <row r="7791" spans="1:8" x14ac:dyDescent="0.25">
      <c r="A7791" s="793"/>
      <c r="E7791" s="176"/>
      <c r="F7791" s="176"/>
      <c r="G7791" s="177"/>
      <c r="H7791" s="177"/>
    </row>
    <row r="7792" spans="1:8" x14ac:dyDescent="0.25">
      <c r="A7792" s="793"/>
      <c r="E7792" s="176"/>
      <c r="F7792" s="176"/>
      <c r="G7792" s="177"/>
      <c r="H7792" s="177"/>
    </row>
    <row r="7793" spans="1:8" x14ac:dyDescent="0.25">
      <c r="A7793" s="793"/>
      <c r="E7793" s="176"/>
      <c r="F7793" s="176"/>
      <c r="G7793" s="177"/>
      <c r="H7793" s="177"/>
    </row>
    <row r="7794" spans="1:8" x14ac:dyDescent="0.25">
      <c r="A7794" s="793"/>
      <c r="E7794" s="176"/>
      <c r="F7794" s="176"/>
      <c r="G7794" s="177"/>
      <c r="H7794" s="177"/>
    </row>
    <row r="7795" spans="1:8" x14ac:dyDescent="0.25">
      <c r="A7795" s="793"/>
      <c r="E7795" s="176"/>
      <c r="F7795" s="176"/>
      <c r="G7795" s="177"/>
      <c r="H7795" s="177"/>
    </row>
    <row r="7796" spans="1:8" x14ac:dyDescent="0.25">
      <c r="A7796" s="793"/>
      <c r="E7796" s="176"/>
      <c r="F7796" s="176"/>
      <c r="G7796" s="177"/>
      <c r="H7796" s="177"/>
    </row>
    <row r="7797" spans="1:8" x14ac:dyDescent="0.25">
      <c r="A7797" s="793"/>
      <c r="E7797" s="176"/>
      <c r="F7797" s="176"/>
      <c r="G7797" s="177"/>
      <c r="H7797" s="177"/>
    </row>
    <row r="7798" spans="1:8" x14ac:dyDescent="0.25">
      <c r="A7798" s="793"/>
      <c r="E7798" s="176"/>
      <c r="F7798" s="176"/>
      <c r="G7798" s="177"/>
      <c r="H7798" s="177"/>
    </row>
    <row r="7799" spans="1:8" x14ac:dyDescent="0.25">
      <c r="A7799" s="793"/>
      <c r="E7799" s="176"/>
      <c r="F7799" s="176"/>
      <c r="G7799" s="177"/>
      <c r="H7799" s="177"/>
    </row>
    <row r="7800" spans="1:8" x14ac:dyDescent="0.25">
      <c r="A7800" s="793"/>
      <c r="E7800" s="176"/>
      <c r="F7800" s="176"/>
      <c r="G7800" s="177"/>
      <c r="H7800" s="177"/>
    </row>
    <row r="7801" spans="1:8" x14ac:dyDescent="0.25">
      <c r="A7801" s="793"/>
      <c r="E7801" s="176"/>
      <c r="F7801" s="176"/>
      <c r="G7801" s="177"/>
      <c r="H7801" s="177"/>
    </row>
    <row r="7802" spans="1:8" x14ac:dyDescent="0.25">
      <c r="A7802" s="793"/>
      <c r="E7802" s="176"/>
      <c r="F7802" s="176"/>
      <c r="G7802" s="177"/>
      <c r="H7802" s="177"/>
    </row>
    <row r="7803" spans="1:8" x14ac:dyDescent="0.25">
      <c r="A7803" s="793"/>
      <c r="E7803" s="176"/>
      <c r="F7803" s="176"/>
      <c r="G7803" s="177"/>
      <c r="H7803" s="177"/>
    </row>
    <row r="7804" spans="1:8" x14ac:dyDescent="0.25">
      <c r="A7804" s="793"/>
      <c r="E7804" s="176"/>
      <c r="F7804" s="176"/>
      <c r="G7804" s="177"/>
      <c r="H7804" s="177"/>
    </row>
    <row r="7805" spans="1:8" x14ac:dyDescent="0.25">
      <c r="A7805" s="793"/>
      <c r="E7805" s="176"/>
      <c r="F7805" s="176"/>
      <c r="G7805" s="177"/>
      <c r="H7805" s="177"/>
    </row>
    <row r="7806" spans="1:8" x14ac:dyDescent="0.25">
      <c r="A7806" s="793"/>
      <c r="E7806" s="176"/>
      <c r="F7806" s="176"/>
      <c r="G7806" s="177"/>
      <c r="H7806" s="177"/>
    </row>
    <row r="7807" spans="1:8" x14ac:dyDescent="0.25">
      <c r="A7807" s="793"/>
      <c r="E7807" s="176"/>
      <c r="F7807" s="176"/>
      <c r="G7807" s="177"/>
      <c r="H7807" s="177"/>
    </row>
    <row r="7808" spans="1:8" x14ac:dyDescent="0.25">
      <c r="A7808" s="793"/>
      <c r="E7808" s="176"/>
      <c r="F7808" s="176"/>
      <c r="G7808" s="177"/>
      <c r="H7808" s="177"/>
    </row>
    <row r="7809" spans="1:8" x14ac:dyDescent="0.25">
      <c r="A7809" s="793"/>
      <c r="E7809" s="176"/>
      <c r="F7809" s="176"/>
      <c r="G7809" s="177"/>
      <c r="H7809" s="177"/>
    </row>
    <row r="7810" spans="1:8" x14ac:dyDescent="0.25">
      <c r="A7810" s="793"/>
      <c r="E7810" s="176"/>
      <c r="F7810" s="176"/>
      <c r="G7810" s="177"/>
      <c r="H7810" s="177"/>
    </row>
    <row r="7811" spans="1:8" x14ac:dyDescent="0.25">
      <c r="A7811" s="793"/>
      <c r="E7811" s="176"/>
      <c r="F7811" s="176"/>
      <c r="G7811" s="177"/>
      <c r="H7811" s="177"/>
    </row>
    <row r="7812" spans="1:8" x14ac:dyDescent="0.25">
      <c r="A7812" s="793"/>
      <c r="E7812" s="176"/>
      <c r="F7812" s="176"/>
      <c r="G7812" s="177"/>
      <c r="H7812" s="177"/>
    </row>
    <row r="7813" spans="1:8" x14ac:dyDescent="0.25">
      <c r="A7813" s="793"/>
      <c r="E7813" s="176"/>
      <c r="F7813" s="176"/>
      <c r="G7813" s="177"/>
      <c r="H7813" s="177"/>
    </row>
    <row r="7814" spans="1:8" x14ac:dyDescent="0.25">
      <c r="A7814" s="793"/>
      <c r="E7814" s="176"/>
      <c r="F7814" s="176"/>
      <c r="G7814" s="177"/>
      <c r="H7814" s="177"/>
    </row>
    <row r="7815" spans="1:8" x14ac:dyDescent="0.25">
      <c r="A7815" s="793"/>
      <c r="E7815" s="176"/>
      <c r="F7815" s="176"/>
      <c r="G7815" s="177"/>
      <c r="H7815" s="177"/>
    </row>
    <row r="7816" spans="1:8" x14ac:dyDescent="0.25">
      <c r="A7816" s="793"/>
      <c r="E7816" s="176"/>
      <c r="F7816" s="176"/>
      <c r="G7816" s="177"/>
      <c r="H7816" s="177"/>
    </row>
    <row r="7817" spans="1:8" x14ac:dyDescent="0.25">
      <c r="A7817" s="793"/>
      <c r="E7817" s="176"/>
      <c r="F7817" s="176"/>
      <c r="G7817" s="177"/>
      <c r="H7817" s="177"/>
    </row>
    <row r="7818" spans="1:8" x14ac:dyDescent="0.25">
      <c r="A7818" s="793"/>
      <c r="E7818" s="176"/>
      <c r="F7818" s="176"/>
      <c r="G7818" s="177"/>
      <c r="H7818" s="177"/>
    </row>
    <row r="7819" spans="1:8" x14ac:dyDescent="0.25">
      <c r="A7819" s="793"/>
      <c r="E7819" s="176"/>
      <c r="F7819" s="176"/>
      <c r="G7819" s="177"/>
      <c r="H7819" s="177"/>
    </row>
    <row r="7820" spans="1:8" x14ac:dyDescent="0.25">
      <c r="A7820" s="793"/>
      <c r="E7820" s="176"/>
      <c r="F7820" s="176"/>
      <c r="G7820" s="177"/>
      <c r="H7820" s="177"/>
    </row>
    <row r="7821" spans="1:8" x14ac:dyDescent="0.25">
      <c r="A7821" s="793"/>
      <c r="E7821" s="176"/>
      <c r="F7821" s="176"/>
      <c r="G7821" s="177"/>
      <c r="H7821" s="177"/>
    </row>
    <row r="7822" spans="1:8" x14ac:dyDescent="0.25">
      <c r="A7822" s="793"/>
      <c r="E7822" s="176"/>
      <c r="F7822" s="176"/>
      <c r="G7822" s="177"/>
      <c r="H7822" s="177"/>
    </row>
    <row r="7823" spans="1:8" x14ac:dyDescent="0.25">
      <c r="A7823" s="793"/>
      <c r="E7823" s="176"/>
      <c r="F7823" s="176"/>
      <c r="G7823" s="177"/>
      <c r="H7823" s="177"/>
    </row>
    <row r="7824" spans="1:8" x14ac:dyDescent="0.25">
      <c r="A7824" s="793"/>
      <c r="E7824" s="176"/>
      <c r="F7824" s="176"/>
      <c r="G7824" s="177"/>
      <c r="H7824" s="177"/>
    </row>
    <row r="7825" spans="1:8" x14ac:dyDescent="0.25">
      <c r="A7825" s="793"/>
      <c r="E7825" s="176"/>
      <c r="F7825" s="176"/>
      <c r="G7825" s="177"/>
      <c r="H7825" s="177"/>
    </row>
    <row r="7826" spans="1:8" x14ac:dyDescent="0.25">
      <c r="A7826" s="793"/>
      <c r="E7826" s="176"/>
      <c r="F7826" s="176"/>
      <c r="G7826" s="177"/>
      <c r="H7826" s="177"/>
    </row>
    <row r="7827" spans="1:8" x14ac:dyDescent="0.25">
      <c r="A7827" s="793"/>
      <c r="E7827" s="176"/>
      <c r="F7827" s="176"/>
      <c r="G7827" s="177"/>
      <c r="H7827" s="177"/>
    </row>
    <row r="7828" spans="1:8" x14ac:dyDescent="0.25">
      <c r="A7828" s="793"/>
      <c r="E7828" s="176"/>
      <c r="F7828" s="176"/>
      <c r="G7828" s="177"/>
      <c r="H7828" s="177"/>
    </row>
    <row r="7829" spans="1:8" x14ac:dyDescent="0.25">
      <c r="A7829" s="793"/>
      <c r="E7829" s="176"/>
      <c r="F7829" s="176"/>
      <c r="G7829" s="177"/>
      <c r="H7829" s="177"/>
    </row>
    <row r="7830" spans="1:8" x14ac:dyDescent="0.25">
      <c r="A7830" s="793"/>
      <c r="E7830" s="176"/>
      <c r="F7830" s="176"/>
      <c r="G7830" s="177"/>
      <c r="H7830" s="177"/>
    </row>
    <row r="7831" spans="1:8" x14ac:dyDescent="0.25">
      <c r="A7831" s="793"/>
      <c r="E7831" s="176"/>
      <c r="F7831" s="176"/>
      <c r="G7831" s="177"/>
      <c r="H7831" s="177"/>
    </row>
    <row r="7832" spans="1:8" x14ac:dyDescent="0.25">
      <c r="A7832" s="793"/>
      <c r="E7832" s="176"/>
      <c r="F7832" s="176"/>
      <c r="G7832" s="177"/>
      <c r="H7832" s="177"/>
    </row>
    <row r="7833" spans="1:8" x14ac:dyDescent="0.25">
      <c r="A7833" s="793"/>
      <c r="E7833" s="176"/>
      <c r="F7833" s="176"/>
      <c r="G7833" s="177"/>
      <c r="H7833" s="177"/>
    </row>
    <row r="7834" spans="1:8" x14ac:dyDescent="0.25">
      <c r="A7834" s="793"/>
      <c r="E7834" s="176"/>
      <c r="F7834" s="176"/>
      <c r="G7834" s="177"/>
      <c r="H7834" s="177"/>
    </row>
    <row r="7835" spans="1:8" x14ac:dyDescent="0.25">
      <c r="A7835" s="793"/>
      <c r="E7835" s="176"/>
      <c r="F7835" s="176"/>
      <c r="G7835" s="177"/>
      <c r="H7835" s="177"/>
    </row>
    <row r="7836" spans="1:8" x14ac:dyDescent="0.25">
      <c r="A7836" s="793"/>
      <c r="E7836" s="176"/>
      <c r="F7836" s="176"/>
      <c r="G7836" s="177"/>
      <c r="H7836" s="177"/>
    </row>
    <row r="7837" spans="1:8" x14ac:dyDescent="0.25">
      <c r="A7837" s="793"/>
      <c r="E7837" s="176"/>
      <c r="F7837" s="176"/>
      <c r="G7837" s="177"/>
      <c r="H7837" s="177"/>
    </row>
    <row r="7838" spans="1:8" x14ac:dyDescent="0.25">
      <c r="A7838" s="793"/>
      <c r="E7838" s="176"/>
      <c r="F7838" s="176"/>
      <c r="G7838" s="177"/>
      <c r="H7838" s="177"/>
    </row>
    <row r="7839" spans="1:8" x14ac:dyDescent="0.25">
      <c r="A7839" s="793"/>
      <c r="E7839" s="176"/>
      <c r="F7839" s="176"/>
      <c r="G7839" s="177"/>
      <c r="H7839" s="177"/>
    </row>
    <row r="7840" spans="1:8" x14ac:dyDescent="0.25">
      <c r="A7840" s="793"/>
      <c r="E7840" s="176"/>
      <c r="F7840" s="176"/>
      <c r="G7840" s="177"/>
      <c r="H7840" s="177"/>
    </row>
    <row r="7841" spans="1:8" x14ac:dyDescent="0.25">
      <c r="A7841" s="793"/>
      <c r="E7841" s="176"/>
      <c r="F7841" s="176"/>
      <c r="G7841" s="177"/>
      <c r="H7841" s="177"/>
    </row>
    <row r="7842" spans="1:8" x14ac:dyDescent="0.25">
      <c r="A7842" s="793"/>
      <c r="E7842" s="176"/>
      <c r="F7842" s="176"/>
      <c r="G7842" s="177"/>
      <c r="H7842" s="177"/>
    </row>
    <row r="7843" spans="1:8" x14ac:dyDescent="0.25">
      <c r="A7843" s="793"/>
      <c r="E7843" s="176"/>
      <c r="F7843" s="176"/>
      <c r="G7843" s="177"/>
      <c r="H7843" s="177"/>
    </row>
    <row r="7844" spans="1:8" x14ac:dyDescent="0.25">
      <c r="A7844" s="793"/>
      <c r="E7844" s="176"/>
      <c r="F7844" s="176"/>
      <c r="G7844" s="177"/>
      <c r="H7844" s="177"/>
    </row>
    <row r="7845" spans="1:8" x14ac:dyDescent="0.25">
      <c r="A7845" s="793"/>
      <c r="E7845" s="176"/>
      <c r="F7845" s="176"/>
      <c r="G7845" s="177"/>
      <c r="H7845" s="177"/>
    </row>
    <row r="7846" spans="1:8" x14ac:dyDescent="0.25">
      <c r="A7846" s="793"/>
      <c r="E7846" s="176"/>
      <c r="F7846" s="176"/>
      <c r="G7846" s="177"/>
      <c r="H7846" s="177"/>
    </row>
    <row r="7847" spans="1:8" x14ac:dyDescent="0.25">
      <c r="A7847" s="793"/>
      <c r="E7847" s="176"/>
      <c r="F7847" s="176"/>
      <c r="G7847" s="177"/>
      <c r="H7847" s="177"/>
    </row>
    <row r="7848" spans="1:8" x14ac:dyDescent="0.25">
      <c r="A7848" s="793"/>
      <c r="E7848" s="176"/>
      <c r="F7848" s="176"/>
      <c r="G7848" s="177"/>
      <c r="H7848" s="177"/>
    </row>
    <row r="7849" spans="1:8" x14ac:dyDescent="0.25">
      <c r="A7849" s="793"/>
      <c r="E7849" s="176"/>
      <c r="F7849" s="176"/>
      <c r="G7849" s="177"/>
      <c r="H7849" s="177"/>
    </row>
    <row r="7850" spans="1:8" x14ac:dyDescent="0.25">
      <c r="A7850" s="793"/>
      <c r="E7850" s="176"/>
      <c r="F7850" s="176"/>
      <c r="G7850" s="177"/>
      <c r="H7850" s="177"/>
    </row>
    <row r="7851" spans="1:8" x14ac:dyDescent="0.25">
      <c r="A7851" s="793"/>
      <c r="E7851" s="176"/>
      <c r="F7851" s="176"/>
      <c r="G7851" s="177"/>
      <c r="H7851" s="177"/>
    </row>
    <row r="7852" spans="1:8" x14ac:dyDescent="0.25">
      <c r="A7852" s="793"/>
      <c r="E7852" s="176"/>
      <c r="F7852" s="176"/>
      <c r="G7852" s="177"/>
      <c r="H7852" s="177"/>
    </row>
    <row r="7853" spans="1:8" x14ac:dyDescent="0.25">
      <c r="A7853" s="793"/>
      <c r="E7853" s="176"/>
      <c r="F7853" s="176"/>
      <c r="G7853" s="177"/>
      <c r="H7853" s="177"/>
    </row>
    <row r="7854" spans="1:8" x14ac:dyDescent="0.25">
      <c r="A7854" s="793"/>
      <c r="E7854" s="176"/>
      <c r="F7854" s="176"/>
      <c r="G7854" s="177"/>
      <c r="H7854" s="177"/>
    </row>
    <row r="7855" spans="1:8" x14ac:dyDescent="0.25">
      <c r="A7855" s="793"/>
      <c r="E7855" s="176"/>
      <c r="F7855" s="176"/>
      <c r="G7855" s="177"/>
      <c r="H7855" s="177"/>
    </row>
    <row r="7856" spans="1:8" x14ac:dyDescent="0.25">
      <c r="A7856" s="793"/>
      <c r="E7856" s="176"/>
      <c r="F7856" s="176"/>
      <c r="G7856" s="177"/>
      <c r="H7856" s="177"/>
    </row>
    <row r="7857" spans="1:8" x14ac:dyDescent="0.25">
      <c r="A7857" s="793"/>
      <c r="E7857" s="176"/>
      <c r="F7857" s="176"/>
      <c r="G7857" s="177"/>
      <c r="H7857" s="177"/>
    </row>
    <row r="7858" spans="1:8" x14ac:dyDescent="0.25">
      <c r="A7858" s="793"/>
      <c r="E7858" s="176"/>
      <c r="F7858" s="176"/>
      <c r="G7858" s="177"/>
      <c r="H7858" s="177"/>
    </row>
    <row r="7859" spans="1:8" x14ac:dyDescent="0.25">
      <c r="A7859" s="793"/>
      <c r="E7859" s="176"/>
      <c r="F7859" s="176"/>
      <c r="G7859" s="177"/>
      <c r="H7859" s="177"/>
    </row>
    <row r="7860" spans="1:8" x14ac:dyDescent="0.25">
      <c r="A7860" s="793"/>
      <c r="E7860" s="176"/>
      <c r="F7860" s="176"/>
      <c r="G7860" s="177"/>
      <c r="H7860" s="177"/>
    </row>
    <row r="7861" spans="1:8" x14ac:dyDescent="0.25">
      <c r="A7861" s="793"/>
      <c r="E7861" s="176"/>
      <c r="F7861" s="176"/>
      <c r="G7861" s="177"/>
      <c r="H7861" s="177"/>
    </row>
    <row r="7862" spans="1:8" x14ac:dyDescent="0.25">
      <c r="A7862" s="793"/>
      <c r="E7862" s="176"/>
      <c r="F7862" s="176"/>
      <c r="G7862" s="177"/>
      <c r="H7862" s="177"/>
    </row>
    <row r="7863" spans="1:8" x14ac:dyDescent="0.25">
      <c r="A7863" s="793"/>
      <c r="E7863" s="176"/>
      <c r="F7863" s="176"/>
      <c r="G7863" s="177"/>
      <c r="H7863" s="177"/>
    </row>
    <row r="7864" spans="1:8" x14ac:dyDescent="0.25">
      <c r="A7864" s="793"/>
      <c r="E7864" s="176"/>
      <c r="F7864" s="176"/>
      <c r="G7864" s="177"/>
      <c r="H7864" s="177"/>
    </row>
    <row r="7865" spans="1:8" x14ac:dyDescent="0.25">
      <c r="A7865" s="793"/>
      <c r="E7865" s="176"/>
      <c r="F7865" s="176"/>
      <c r="G7865" s="177"/>
      <c r="H7865" s="177"/>
    </row>
    <row r="7866" spans="1:8" x14ac:dyDescent="0.25">
      <c r="A7866" s="793"/>
      <c r="E7866" s="176"/>
      <c r="F7866" s="176"/>
      <c r="G7866" s="177"/>
      <c r="H7866" s="177"/>
    </row>
    <row r="7867" spans="1:8" x14ac:dyDescent="0.25">
      <c r="A7867" s="793"/>
      <c r="E7867" s="176"/>
      <c r="F7867" s="176"/>
      <c r="G7867" s="177"/>
      <c r="H7867" s="177"/>
    </row>
    <row r="7868" spans="1:8" x14ac:dyDescent="0.25">
      <c r="A7868" s="793"/>
      <c r="E7868" s="176"/>
      <c r="F7868" s="176"/>
      <c r="G7868" s="177"/>
      <c r="H7868" s="177"/>
    </row>
    <row r="7869" spans="1:8" x14ac:dyDescent="0.25">
      <c r="A7869" s="793"/>
      <c r="E7869" s="176"/>
      <c r="F7869" s="176"/>
      <c r="G7869" s="177"/>
      <c r="H7869" s="177"/>
    </row>
    <row r="7870" spans="1:8" x14ac:dyDescent="0.25">
      <c r="A7870" s="793"/>
      <c r="E7870" s="176"/>
      <c r="F7870" s="176"/>
      <c r="G7870" s="177"/>
      <c r="H7870" s="177"/>
    </row>
    <row r="7871" spans="1:8" x14ac:dyDescent="0.25">
      <c r="A7871" s="793"/>
      <c r="E7871" s="176"/>
      <c r="F7871" s="176"/>
      <c r="G7871" s="177"/>
      <c r="H7871" s="177"/>
    </row>
    <row r="7872" spans="1:8" x14ac:dyDescent="0.25">
      <c r="A7872" s="793"/>
      <c r="E7872" s="176"/>
      <c r="F7872" s="176"/>
      <c r="G7872" s="177"/>
      <c r="H7872" s="177"/>
    </row>
    <row r="7873" spans="1:8" x14ac:dyDescent="0.25">
      <c r="A7873" s="793"/>
      <c r="E7873" s="176"/>
      <c r="F7873" s="176"/>
      <c r="G7873" s="177"/>
      <c r="H7873" s="177"/>
    </row>
    <row r="7874" spans="1:8" x14ac:dyDescent="0.25">
      <c r="A7874" s="793"/>
      <c r="E7874" s="176"/>
      <c r="F7874" s="176"/>
      <c r="G7874" s="177"/>
      <c r="H7874" s="177"/>
    </row>
    <row r="7875" spans="1:8" x14ac:dyDescent="0.25">
      <c r="A7875" s="793"/>
      <c r="E7875" s="176"/>
      <c r="F7875" s="176"/>
      <c r="G7875" s="177"/>
      <c r="H7875" s="177"/>
    </row>
    <row r="7876" spans="1:8" x14ac:dyDescent="0.25">
      <c r="A7876" s="793"/>
      <c r="E7876" s="176"/>
      <c r="F7876" s="176"/>
      <c r="G7876" s="177"/>
      <c r="H7876" s="177"/>
    </row>
    <row r="7877" spans="1:8" x14ac:dyDescent="0.25">
      <c r="A7877" s="793"/>
      <c r="E7877" s="176"/>
      <c r="F7877" s="176"/>
      <c r="G7877" s="177"/>
      <c r="H7877" s="177"/>
    </row>
    <row r="7878" spans="1:8" x14ac:dyDescent="0.25">
      <c r="A7878" s="793"/>
      <c r="E7878" s="176"/>
      <c r="F7878" s="176"/>
      <c r="G7878" s="177"/>
      <c r="H7878" s="177"/>
    </row>
    <row r="7879" spans="1:8" x14ac:dyDescent="0.25">
      <c r="A7879" s="793"/>
      <c r="E7879" s="176"/>
      <c r="F7879" s="176"/>
      <c r="G7879" s="177"/>
      <c r="H7879" s="177"/>
    </row>
    <row r="7880" spans="1:8" x14ac:dyDescent="0.25">
      <c r="A7880" s="793"/>
      <c r="E7880" s="176"/>
      <c r="F7880" s="176"/>
      <c r="G7880" s="177"/>
      <c r="H7880" s="177"/>
    </row>
    <row r="7881" spans="1:8" x14ac:dyDescent="0.25">
      <c r="A7881" s="793"/>
      <c r="E7881" s="176"/>
      <c r="F7881" s="176"/>
      <c r="G7881" s="177"/>
      <c r="H7881" s="177"/>
    </row>
    <row r="7882" spans="1:8" x14ac:dyDescent="0.25">
      <c r="A7882" s="793"/>
      <c r="E7882" s="176"/>
      <c r="F7882" s="176"/>
      <c r="G7882" s="177"/>
      <c r="H7882" s="177"/>
    </row>
    <row r="7883" spans="1:8" x14ac:dyDescent="0.25">
      <c r="A7883" s="793"/>
      <c r="E7883" s="176"/>
      <c r="F7883" s="176"/>
      <c r="G7883" s="177"/>
      <c r="H7883" s="177"/>
    </row>
    <row r="7884" spans="1:8" x14ac:dyDescent="0.25">
      <c r="A7884" s="793"/>
      <c r="E7884" s="176"/>
      <c r="F7884" s="176"/>
      <c r="G7884" s="177"/>
      <c r="H7884" s="177"/>
    </row>
    <row r="7885" spans="1:8" x14ac:dyDescent="0.25">
      <c r="A7885" s="793"/>
      <c r="E7885" s="176"/>
      <c r="F7885" s="176"/>
      <c r="G7885" s="177"/>
      <c r="H7885" s="177"/>
    </row>
    <row r="7886" spans="1:8" x14ac:dyDescent="0.25">
      <c r="A7886" s="793"/>
      <c r="E7886" s="176"/>
      <c r="F7886" s="176"/>
      <c r="G7886" s="177"/>
      <c r="H7886" s="177"/>
    </row>
    <row r="7887" spans="1:8" x14ac:dyDescent="0.25">
      <c r="A7887" s="793"/>
      <c r="E7887" s="176"/>
      <c r="F7887" s="176"/>
      <c r="G7887" s="177"/>
      <c r="H7887" s="177"/>
    </row>
    <row r="7888" spans="1:8" x14ac:dyDescent="0.25">
      <c r="A7888" s="793"/>
      <c r="E7888" s="176"/>
      <c r="F7888" s="176"/>
      <c r="G7888" s="177"/>
      <c r="H7888" s="177"/>
    </row>
    <row r="7889" spans="1:8" x14ac:dyDescent="0.25">
      <c r="A7889" s="793"/>
      <c r="E7889" s="176"/>
      <c r="F7889" s="176"/>
      <c r="G7889" s="177"/>
      <c r="H7889" s="177"/>
    </row>
    <row r="7890" spans="1:8" x14ac:dyDescent="0.25">
      <c r="A7890" s="793"/>
      <c r="E7890" s="176"/>
      <c r="F7890" s="176"/>
      <c r="G7890" s="177"/>
      <c r="H7890" s="177"/>
    </row>
    <row r="7891" spans="1:8" x14ac:dyDescent="0.25">
      <c r="A7891" s="793"/>
      <c r="E7891" s="176"/>
      <c r="F7891" s="176"/>
      <c r="G7891" s="177"/>
      <c r="H7891" s="177"/>
    </row>
    <row r="7892" spans="1:8" x14ac:dyDescent="0.25">
      <c r="A7892" s="793"/>
      <c r="E7892" s="176"/>
      <c r="F7892" s="176"/>
      <c r="G7892" s="177"/>
      <c r="H7892" s="177"/>
    </row>
    <row r="7893" spans="1:8" x14ac:dyDescent="0.25">
      <c r="A7893" s="793"/>
      <c r="E7893" s="176"/>
      <c r="F7893" s="176"/>
      <c r="G7893" s="177"/>
      <c r="H7893" s="177"/>
    </row>
    <row r="7894" spans="1:8" x14ac:dyDescent="0.25">
      <c r="A7894" s="793"/>
      <c r="E7894" s="176"/>
      <c r="F7894" s="176"/>
      <c r="G7894" s="177"/>
      <c r="H7894" s="177"/>
    </row>
    <row r="7895" spans="1:8" x14ac:dyDescent="0.25">
      <c r="A7895" s="793"/>
      <c r="E7895" s="176"/>
      <c r="F7895" s="176"/>
      <c r="G7895" s="177"/>
      <c r="H7895" s="177"/>
    </row>
    <row r="7896" spans="1:8" x14ac:dyDescent="0.25">
      <c r="A7896" s="793"/>
      <c r="E7896" s="176"/>
      <c r="F7896" s="176"/>
      <c r="G7896" s="177"/>
      <c r="H7896" s="177"/>
    </row>
    <row r="7897" spans="1:8" x14ac:dyDescent="0.25">
      <c r="A7897" s="793"/>
      <c r="E7897" s="176"/>
      <c r="F7897" s="176"/>
      <c r="G7897" s="177"/>
      <c r="H7897" s="177"/>
    </row>
    <row r="7898" spans="1:8" x14ac:dyDescent="0.25">
      <c r="A7898" s="793"/>
      <c r="E7898" s="176"/>
      <c r="F7898" s="176"/>
      <c r="G7898" s="177"/>
      <c r="H7898" s="177"/>
    </row>
    <row r="7899" spans="1:8" x14ac:dyDescent="0.25">
      <c r="A7899" s="793"/>
      <c r="E7899" s="176"/>
      <c r="F7899" s="176"/>
      <c r="G7899" s="177"/>
      <c r="H7899" s="177"/>
    </row>
    <row r="7900" spans="1:8" x14ac:dyDescent="0.25">
      <c r="A7900" s="793"/>
      <c r="E7900" s="176"/>
      <c r="F7900" s="176"/>
      <c r="G7900" s="177"/>
      <c r="H7900" s="177"/>
    </row>
    <row r="7901" spans="1:8" x14ac:dyDescent="0.25">
      <c r="A7901" s="793"/>
      <c r="E7901" s="176"/>
      <c r="F7901" s="176"/>
      <c r="G7901" s="177"/>
      <c r="H7901" s="177"/>
    </row>
    <row r="7902" spans="1:8" x14ac:dyDescent="0.25">
      <c r="A7902" s="793"/>
      <c r="E7902" s="176"/>
      <c r="F7902" s="176"/>
      <c r="G7902" s="177"/>
      <c r="H7902" s="177"/>
    </row>
    <row r="7903" spans="1:8" x14ac:dyDescent="0.25">
      <c r="A7903" s="793"/>
      <c r="E7903" s="176"/>
      <c r="F7903" s="176"/>
      <c r="G7903" s="177"/>
      <c r="H7903" s="177"/>
    </row>
    <row r="7904" spans="1:8" x14ac:dyDescent="0.25">
      <c r="A7904" s="793"/>
      <c r="E7904" s="176"/>
      <c r="F7904" s="176"/>
      <c r="G7904" s="177"/>
      <c r="H7904" s="177"/>
    </row>
    <row r="7905" spans="1:8" x14ac:dyDescent="0.25">
      <c r="A7905" s="793"/>
      <c r="E7905" s="176"/>
      <c r="F7905" s="176"/>
      <c r="G7905" s="177"/>
      <c r="H7905" s="177"/>
    </row>
    <row r="7906" spans="1:8" x14ac:dyDescent="0.25">
      <c r="A7906" s="793"/>
      <c r="E7906" s="176"/>
      <c r="F7906" s="176"/>
      <c r="G7906" s="177"/>
      <c r="H7906" s="177"/>
    </row>
    <row r="7907" spans="1:8" x14ac:dyDescent="0.25">
      <c r="A7907" s="793"/>
      <c r="E7907" s="176"/>
      <c r="F7907" s="176"/>
      <c r="G7907" s="177"/>
      <c r="H7907" s="177"/>
    </row>
    <row r="7908" spans="1:8" x14ac:dyDescent="0.25">
      <c r="A7908" s="793"/>
      <c r="E7908" s="176"/>
      <c r="F7908" s="176"/>
      <c r="G7908" s="177"/>
      <c r="H7908" s="177"/>
    </row>
    <row r="7909" spans="1:8" x14ac:dyDescent="0.25">
      <c r="A7909" s="793"/>
      <c r="E7909" s="176"/>
      <c r="F7909" s="176"/>
      <c r="G7909" s="177"/>
      <c r="H7909" s="177"/>
    </row>
    <row r="7910" spans="1:8" x14ac:dyDescent="0.25">
      <c r="A7910" s="793"/>
      <c r="E7910" s="176"/>
      <c r="F7910" s="176"/>
      <c r="G7910" s="177"/>
      <c r="H7910" s="177"/>
    </row>
    <row r="7911" spans="1:8" x14ac:dyDescent="0.25">
      <c r="A7911" s="793"/>
      <c r="E7911" s="176"/>
      <c r="F7911" s="176"/>
      <c r="G7911" s="177"/>
      <c r="H7911" s="177"/>
    </row>
    <row r="7912" spans="1:8" x14ac:dyDescent="0.25">
      <c r="A7912" s="793"/>
      <c r="E7912" s="176"/>
      <c r="F7912" s="176"/>
      <c r="G7912" s="177"/>
      <c r="H7912" s="177"/>
    </row>
    <row r="7913" spans="1:8" x14ac:dyDescent="0.25">
      <c r="A7913" s="793"/>
      <c r="E7913" s="176"/>
      <c r="F7913" s="176"/>
      <c r="G7913" s="177"/>
      <c r="H7913" s="177"/>
    </row>
    <row r="7914" spans="1:8" x14ac:dyDescent="0.25">
      <c r="A7914" s="793"/>
      <c r="E7914" s="176"/>
      <c r="F7914" s="176"/>
      <c r="G7914" s="177"/>
      <c r="H7914" s="177"/>
    </row>
    <row r="7915" spans="1:8" x14ac:dyDescent="0.25">
      <c r="A7915" s="793"/>
      <c r="E7915" s="176"/>
      <c r="F7915" s="176"/>
      <c r="G7915" s="177"/>
      <c r="H7915" s="177"/>
    </row>
    <row r="7916" spans="1:8" x14ac:dyDescent="0.25">
      <c r="A7916" s="793"/>
      <c r="E7916" s="176"/>
      <c r="F7916" s="176"/>
      <c r="G7916" s="177"/>
      <c r="H7916" s="177"/>
    </row>
    <row r="7917" spans="1:8" x14ac:dyDescent="0.25">
      <c r="A7917" s="793"/>
      <c r="E7917" s="176"/>
      <c r="F7917" s="176"/>
      <c r="G7917" s="177"/>
      <c r="H7917" s="177"/>
    </row>
    <row r="7918" spans="1:8" x14ac:dyDescent="0.25">
      <c r="A7918" s="793"/>
      <c r="E7918" s="176"/>
      <c r="F7918" s="176"/>
      <c r="G7918" s="177"/>
      <c r="H7918" s="177"/>
    </row>
    <row r="7919" spans="1:8" x14ac:dyDescent="0.25">
      <c r="A7919" s="793"/>
      <c r="E7919" s="176"/>
      <c r="F7919" s="176"/>
      <c r="G7919" s="177"/>
      <c r="H7919" s="177"/>
    </row>
    <row r="7920" spans="1:8" x14ac:dyDescent="0.25">
      <c r="A7920" s="793"/>
      <c r="E7920" s="176"/>
      <c r="F7920" s="176"/>
      <c r="G7920" s="177"/>
      <c r="H7920" s="177"/>
    </row>
    <row r="7921" spans="1:8" x14ac:dyDescent="0.25">
      <c r="A7921" s="793"/>
      <c r="E7921" s="176"/>
      <c r="F7921" s="176"/>
      <c r="G7921" s="177"/>
      <c r="H7921" s="177"/>
    </row>
    <row r="7922" spans="1:8" x14ac:dyDescent="0.25">
      <c r="A7922" s="793"/>
      <c r="E7922" s="176"/>
      <c r="F7922" s="176"/>
      <c r="G7922" s="177"/>
      <c r="H7922" s="177"/>
    </row>
    <row r="7923" spans="1:8" x14ac:dyDescent="0.25">
      <c r="A7923" s="793"/>
      <c r="E7923" s="176"/>
      <c r="F7923" s="176"/>
      <c r="G7923" s="177"/>
      <c r="H7923" s="177"/>
    </row>
    <row r="7924" spans="1:8" x14ac:dyDescent="0.25">
      <c r="A7924" s="793"/>
      <c r="E7924" s="176"/>
      <c r="F7924" s="176"/>
      <c r="G7924" s="177"/>
      <c r="H7924" s="177"/>
    </row>
    <row r="7925" spans="1:8" x14ac:dyDescent="0.25">
      <c r="A7925" s="793"/>
      <c r="E7925" s="176"/>
      <c r="F7925" s="176"/>
      <c r="G7925" s="177"/>
      <c r="H7925" s="177"/>
    </row>
    <row r="7926" spans="1:8" x14ac:dyDescent="0.25">
      <c r="A7926" s="793"/>
      <c r="E7926" s="176"/>
      <c r="F7926" s="176"/>
      <c r="G7926" s="177"/>
      <c r="H7926" s="177"/>
    </row>
    <row r="7927" spans="1:8" x14ac:dyDescent="0.25">
      <c r="A7927" s="793"/>
      <c r="E7927" s="176"/>
      <c r="F7927" s="176"/>
      <c r="G7927" s="177"/>
      <c r="H7927" s="177"/>
    </row>
    <row r="7928" spans="1:8" x14ac:dyDescent="0.25">
      <c r="A7928" s="793"/>
      <c r="E7928" s="176"/>
      <c r="F7928" s="176"/>
      <c r="G7928" s="177"/>
      <c r="H7928" s="177"/>
    </row>
    <row r="7929" spans="1:8" x14ac:dyDescent="0.25">
      <c r="A7929" s="793"/>
      <c r="E7929" s="176"/>
      <c r="F7929" s="176"/>
      <c r="G7929" s="177"/>
      <c r="H7929" s="177"/>
    </row>
    <row r="7930" spans="1:8" x14ac:dyDescent="0.25">
      <c r="A7930" s="793"/>
      <c r="E7930" s="176"/>
      <c r="F7930" s="176"/>
      <c r="G7930" s="177"/>
      <c r="H7930" s="177"/>
    </row>
    <row r="7931" spans="1:8" x14ac:dyDescent="0.25">
      <c r="A7931" s="793"/>
      <c r="E7931" s="176"/>
      <c r="F7931" s="176"/>
      <c r="G7931" s="177"/>
      <c r="H7931" s="177"/>
    </row>
    <row r="7932" spans="1:8" x14ac:dyDescent="0.25">
      <c r="A7932" s="793"/>
      <c r="E7932" s="176"/>
      <c r="F7932" s="176"/>
      <c r="G7932" s="177"/>
      <c r="H7932" s="177"/>
    </row>
    <row r="7933" spans="1:8" x14ac:dyDescent="0.25">
      <c r="A7933" s="793"/>
      <c r="E7933" s="176"/>
      <c r="F7933" s="176"/>
      <c r="G7933" s="177"/>
      <c r="H7933" s="177"/>
    </row>
    <row r="7934" spans="1:8" x14ac:dyDescent="0.25">
      <c r="A7934" s="793"/>
      <c r="E7934" s="176"/>
      <c r="F7934" s="176"/>
      <c r="G7934" s="177"/>
      <c r="H7934" s="177"/>
    </row>
    <row r="7935" spans="1:8" x14ac:dyDescent="0.25">
      <c r="A7935" s="793"/>
      <c r="E7935" s="176"/>
      <c r="F7935" s="176"/>
      <c r="G7935" s="177"/>
      <c r="H7935" s="177"/>
    </row>
    <row r="7936" spans="1:8" x14ac:dyDescent="0.25">
      <c r="A7936" s="793"/>
      <c r="E7936" s="176"/>
      <c r="F7936" s="176"/>
      <c r="G7936" s="177"/>
      <c r="H7936" s="177"/>
    </row>
    <row r="7937" spans="1:8" x14ac:dyDescent="0.25">
      <c r="A7937" s="793"/>
      <c r="E7937" s="176"/>
      <c r="F7937" s="176"/>
      <c r="G7937" s="177"/>
      <c r="H7937" s="177"/>
    </row>
    <row r="7938" spans="1:8" x14ac:dyDescent="0.25">
      <c r="A7938" s="793"/>
      <c r="E7938" s="176"/>
      <c r="F7938" s="176"/>
      <c r="G7938" s="177"/>
      <c r="H7938" s="177"/>
    </row>
    <row r="7939" spans="1:8" x14ac:dyDescent="0.25">
      <c r="A7939" s="793"/>
      <c r="E7939" s="176"/>
      <c r="F7939" s="176"/>
      <c r="G7939" s="177"/>
      <c r="H7939" s="177"/>
    </row>
    <row r="7940" spans="1:8" x14ac:dyDescent="0.25">
      <c r="A7940" s="793"/>
      <c r="E7940" s="176"/>
      <c r="F7940" s="176"/>
      <c r="G7940" s="177"/>
      <c r="H7940" s="177"/>
    </row>
    <row r="7941" spans="1:8" x14ac:dyDescent="0.25">
      <c r="A7941" s="793"/>
      <c r="E7941" s="176"/>
      <c r="F7941" s="176"/>
      <c r="G7941" s="177"/>
      <c r="H7941" s="177"/>
    </row>
    <row r="7942" spans="1:8" x14ac:dyDescent="0.25">
      <c r="A7942" s="793"/>
      <c r="E7942" s="176"/>
      <c r="F7942" s="176"/>
      <c r="G7942" s="177"/>
      <c r="H7942" s="177"/>
    </row>
    <row r="7943" spans="1:8" x14ac:dyDescent="0.25">
      <c r="A7943" s="793"/>
      <c r="E7943" s="176"/>
      <c r="F7943" s="176"/>
      <c r="G7943" s="177"/>
      <c r="H7943" s="177"/>
    </row>
    <row r="7944" spans="1:8" x14ac:dyDescent="0.25">
      <c r="A7944" s="793"/>
      <c r="E7944" s="176"/>
      <c r="F7944" s="176"/>
      <c r="G7944" s="177"/>
      <c r="H7944" s="177"/>
    </row>
    <row r="7945" spans="1:8" x14ac:dyDescent="0.25">
      <c r="A7945" s="793"/>
      <c r="E7945" s="176"/>
      <c r="F7945" s="176"/>
      <c r="G7945" s="177"/>
      <c r="H7945" s="177"/>
    </row>
    <row r="7946" spans="1:8" x14ac:dyDescent="0.25">
      <c r="A7946" s="793"/>
      <c r="E7946" s="176"/>
      <c r="F7946" s="176"/>
      <c r="G7946" s="177"/>
      <c r="H7946" s="177"/>
    </row>
    <row r="7947" spans="1:8" x14ac:dyDescent="0.25">
      <c r="A7947" s="793"/>
      <c r="E7947" s="176"/>
      <c r="F7947" s="176"/>
      <c r="G7947" s="177"/>
      <c r="H7947" s="177"/>
    </row>
    <row r="7948" spans="1:8" x14ac:dyDescent="0.25">
      <c r="A7948" s="793"/>
      <c r="E7948" s="176"/>
      <c r="F7948" s="176"/>
      <c r="G7948" s="177"/>
      <c r="H7948" s="177"/>
    </row>
    <row r="7949" spans="1:8" x14ac:dyDescent="0.25">
      <c r="A7949" s="793"/>
      <c r="E7949" s="176"/>
      <c r="F7949" s="176"/>
      <c r="G7949" s="177"/>
      <c r="H7949" s="177"/>
    </row>
    <row r="7950" spans="1:8" x14ac:dyDescent="0.25">
      <c r="A7950" s="793"/>
      <c r="E7950" s="176"/>
      <c r="F7950" s="176"/>
      <c r="G7950" s="177"/>
      <c r="H7950" s="177"/>
    </row>
    <row r="7951" spans="1:8" x14ac:dyDescent="0.25">
      <c r="A7951" s="793"/>
      <c r="E7951" s="176"/>
      <c r="F7951" s="176"/>
      <c r="G7951" s="177"/>
      <c r="H7951" s="177"/>
    </row>
    <row r="7952" spans="1:8" x14ac:dyDescent="0.25">
      <c r="A7952" s="793"/>
      <c r="E7952" s="176"/>
      <c r="F7952" s="176"/>
      <c r="G7952" s="177"/>
      <c r="H7952" s="177"/>
    </row>
    <row r="7953" spans="1:8" x14ac:dyDescent="0.25">
      <c r="A7953" s="793"/>
      <c r="E7953" s="176"/>
      <c r="F7953" s="176"/>
      <c r="G7953" s="177"/>
      <c r="H7953" s="177"/>
    </row>
    <row r="7954" spans="1:8" x14ac:dyDescent="0.25">
      <c r="A7954" s="793"/>
      <c r="E7954" s="176"/>
      <c r="F7954" s="176"/>
      <c r="G7954" s="177"/>
      <c r="H7954" s="177"/>
    </row>
    <row r="7955" spans="1:8" x14ac:dyDescent="0.25">
      <c r="A7955" s="793"/>
      <c r="E7955" s="176"/>
      <c r="F7955" s="176"/>
      <c r="G7955" s="177"/>
      <c r="H7955" s="177"/>
    </row>
    <row r="7956" spans="1:8" x14ac:dyDescent="0.25">
      <c r="A7956" s="793"/>
      <c r="E7956" s="176"/>
      <c r="F7956" s="176"/>
      <c r="G7956" s="177"/>
      <c r="H7956" s="177"/>
    </row>
    <row r="7957" spans="1:8" x14ac:dyDescent="0.25">
      <c r="A7957" s="793"/>
      <c r="E7957" s="176"/>
      <c r="F7957" s="176"/>
      <c r="G7957" s="177"/>
      <c r="H7957" s="177"/>
    </row>
    <row r="7958" spans="1:8" x14ac:dyDescent="0.25">
      <c r="A7958" s="793"/>
      <c r="E7958" s="176"/>
      <c r="F7958" s="176"/>
      <c r="G7958" s="177"/>
      <c r="H7958" s="177"/>
    </row>
    <row r="7959" spans="1:8" x14ac:dyDescent="0.25">
      <c r="A7959" s="793"/>
      <c r="E7959" s="176"/>
      <c r="F7959" s="176"/>
      <c r="G7959" s="177"/>
      <c r="H7959" s="177"/>
    </row>
    <row r="7960" spans="1:8" x14ac:dyDescent="0.25">
      <c r="A7960" s="793"/>
      <c r="E7960" s="176"/>
      <c r="F7960" s="176"/>
      <c r="G7960" s="177"/>
      <c r="H7960" s="177"/>
    </row>
    <row r="7961" spans="1:8" x14ac:dyDescent="0.25">
      <c r="A7961" s="793"/>
      <c r="E7961" s="176"/>
      <c r="F7961" s="176"/>
      <c r="G7961" s="177"/>
      <c r="H7961" s="177"/>
    </row>
    <row r="7962" spans="1:8" x14ac:dyDescent="0.25">
      <c r="A7962" s="793"/>
      <c r="E7962" s="176"/>
      <c r="F7962" s="176"/>
      <c r="G7962" s="177"/>
      <c r="H7962" s="177"/>
    </row>
    <row r="7963" spans="1:8" x14ac:dyDescent="0.25">
      <c r="A7963" s="793"/>
      <c r="E7963" s="176"/>
      <c r="F7963" s="176"/>
      <c r="G7963" s="177"/>
      <c r="H7963" s="177"/>
    </row>
    <row r="7964" spans="1:8" x14ac:dyDescent="0.25">
      <c r="A7964" s="793"/>
      <c r="E7964" s="176"/>
      <c r="F7964" s="176"/>
      <c r="G7964" s="177"/>
      <c r="H7964" s="177"/>
    </row>
    <row r="7965" spans="1:8" x14ac:dyDescent="0.25">
      <c r="A7965" s="793"/>
      <c r="E7965" s="176"/>
      <c r="F7965" s="176"/>
      <c r="G7965" s="177"/>
      <c r="H7965" s="177"/>
    </row>
    <row r="7966" spans="1:8" x14ac:dyDescent="0.25">
      <c r="A7966" s="793"/>
      <c r="E7966" s="176"/>
      <c r="F7966" s="176"/>
      <c r="G7966" s="177"/>
      <c r="H7966" s="177"/>
    </row>
    <row r="7967" spans="1:8" x14ac:dyDescent="0.25">
      <c r="A7967" s="793"/>
      <c r="E7967" s="176"/>
      <c r="F7967" s="176"/>
      <c r="G7967" s="177"/>
      <c r="H7967" s="177"/>
    </row>
    <row r="7968" spans="1:8" x14ac:dyDescent="0.25">
      <c r="A7968" s="793"/>
      <c r="E7968" s="176"/>
      <c r="F7968" s="176"/>
      <c r="G7968" s="177"/>
      <c r="H7968" s="177"/>
    </row>
    <row r="7969" spans="1:8" x14ac:dyDescent="0.25">
      <c r="A7969" s="793"/>
      <c r="E7969" s="176"/>
      <c r="F7969" s="176"/>
      <c r="G7969" s="177"/>
      <c r="H7969" s="177"/>
    </row>
    <row r="7970" spans="1:8" x14ac:dyDescent="0.25">
      <c r="A7970" s="793"/>
      <c r="E7970" s="176"/>
      <c r="F7970" s="176"/>
      <c r="G7970" s="177"/>
      <c r="H7970" s="177"/>
    </row>
    <row r="7971" spans="1:8" x14ac:dyDescent="0.25">
      <c r="A7971" s="793"/>
      <c r="E7971" s="176"/>
      <c r="F7971" s="176"/>
      <c r="G7971" s="177"/>
      <c r="H7971" s="177"/>
    </row>
    <row r="7972" spans="1:8" x14ac:dyDescent="0.25">
      <c r="A7972" s="793"/>
      <c r="E7972" s="176"/>
      <c r="F7972" s="176"/>
      <c r="G7972" s="177"/>
      <c r="H7972" s="177"/>
    </row>
    <row r="7973" spans="1:8" x14ac:dyDescent="0.25">
      <c r="A7973" s="793"/>
      <c r="E7973" s="176"/>
      <c r="F7973" s="176"/>
      <c r="G7973" s="177"/>
      <c r="H7973" s="177"/>
    </row>
    <row r="7974" spans="1:8" x14ac:dyDescent="0.25">
      <c r="A7974" s="793"/>
      <c r="E7974" s="176"/>
      <c r="F7974" s="176"/>
      <c r="G7974" s="177"/>
      <c r="H7974" s="177"/>
    </row>
    <row r="7975" spans="1:8" x14ac:dyDescent="0.25">
      <c r="A7975" s="793"/>
      <c r="E7975" s="176"/>
      <c r="F7975" s="176"/>
      <c r="G7975" s="177"/>
      <c r="H7975" s="177"/>
    </row>
    <row r="7976" spans="1:8" x14ac:dyDescent="0.25">
      <c r="A7976" s="793"/>
      <c r="E7976" s="176"/>
      <c r="F7976" s="176"/>
      <c r="G7976" s="177"/>
      <c r="H7976" s="177"/>
    </row>
    <row r="7977" spans="1:8" x14ac:dyDescent="0.25">
      <c r="A7977" s="793"/>
      <c r="E7977" s="176"/>
      <c r="F7977" s="176"/>
      <c r="G7977" s="177"/>
      <c r="H7977" s="177"/>
    </row>
    <row r="7978" spans="1:8" x14ac:dyDescent="0.25">
      <c r="A7978" s="793"/>
      <c r="E7978" s="176"/>
      <c r="F7978" s="176"/>
      <c r="G7978" s="177"/>
      <c r="H7978" s="177"/>
    </row>
    <row r="7979" spans="1:8" x14ac:dyDescent="0.25">
      <c r="A7979" s="793"/>
      <c r="E7979" s="176"/>
      <c r="F7979" s="176"/>
      <c r="G7979" s="177"/>
      <c r="H7979" s="177"/>
    </row>
    <row r="7980" spans="1:8" x14ac:dyDescent="0.25">
      <c r="A7980" s="793"/>
      <c r="E7980" s="176"/>
      <c r="F7980" s="176"/>
      <c r="G7980" s="177"/>
      <c r="H7980" s="177"/>
    </row>
    <row r="7981" spans="1:8" x14ac:dyDescent="0.25">
      <c r="A7981" s="793"/>
      <c r="E7981" s="176"/>
      <c r="F7981" s="176"/>
      <c r="G7981" s="177"/>
      <c r="H7981" s="177"/>
    </row>
    <row r="7982" spans="1:8" x14ac:dyDescent="0.25">
      <c r="A7982" s="793"/>
      <c r="E7982" s="176"/>
      <c r="F7982" s="176"/>
      <c r="G7982" s="177"/>
      <c r="H7982" s="177"/>
    </row>
    <row r="7983" spans="1:8" x14ac:dyDescent="0.25">
      <c r="A7983" s="793"/>
      <c r="E7983" s="176"/>
      <c r="F7983" s="176"/>
      <c r="G7983" s="177"/>
      <c r="H7983" s="177"/>
    </row>
    <row r="7984" spans="1:8" x14ac:dyDescent="0.25">
      <c r="A7984" s="793"/>
      <c r="E7984" s="176"/>
      <c r="F7984" s="176"/>
      <c r="G7984" s="177"/>
      <c r="H7984" s="177"/>
    </row>
    <row r="7985" spans="1:8" x14ac:dyDescent="0.25">
      <c r="A7985" s="793"/>
      <c r="E7985" s="176"/>
      <c r="F7985" s="176"/>
      <c r="G7985" s="177"/>
      <c r="H7985" s="177"/>
    </row>
    <row r="7986" spans="1:8" x14ac:dyDescent="0.25">
      <c r="A7986" s="793"/>
      <c r="E7986" s="176"/>
      <c r="F7986" s="176"/>
      <c r="G7986" s="177"/>
      <c r="H7986" s="177"/>
    </row>
    <row r="7987" spans="1:8" x14ac:dyDescent="0.25">
      <c r="A7987" s="793"/>
      <c r="E7987" s="176"/>
      <c r="F7987" s="176"/>
      <c r="G7987" s="177"/>
      <c r="H7987" s="177"/>
    </row>
    <row r="7988" spans="1:8" x14ac:dyDescent="0.25">
      <c r="A7988" s="793"/>
      <c r="E7988" s="176"/>
      <c r="F7988" s="176"/>
      <c r="G7988" s="177"/>
      <c r="H7988" s="177"/>
    </row>
    <row r="7989" spans="1:8" x14ac:dyDescent="0.25">
      <c r="A7989" s="793"/>
      <c r="E7989" s="176"/>
      <c r="F7989" s="176"/>
      <c r="G7989" s="177"/>
      <c r="H7989" s="177"/>
    </row>
    <row r="7990" spans="1:8" x14ac:dyDescent="0.25">
      <c r="A7990" s="793"/>
      <c r="E7990" s="176"/>
      <c r="F7990" s="176"/>
      <c r="G7990" s="177"/>
      <c r="H7990" s="177"/>
    </row>
    <row r="7991" spans="1:8" x14ac:dyDescent="0.25">
      <c r="A7991" s="793"/>
      <c r="E7991" s="176"/>
      <c r="F7991" s="176"/>
      <c r="G7991" s="177"/>
      <c r="H7991" s="177"/>
    </row>
    <row r="7992" spans="1:8" x14ac:dyDescent="0.25">
      <c r="A7992" s="793"/>
      <c r="E7992" s="176"/>
      <c r="F7992" s="176"/>
      <c r="G7992" s="177"/>
      <c r="H7992" s="177"/>
    </row>
    <row r="7993" spans="1:8" x14ac:dyDescent="0.25">
      <c r="A7993" s="793"/>
      <c r="E7993" s="176"/>
      <c r="F7993" s="176"/>
      <c r="G7993" s="177"/>
      <c r="H7993" s="177"/>
    </row>
    <row r="7994" spans="1:8" x14ac:dyDescent="0.25">
      <c r="A7994" s="793"/>
      <c r="E7994" s="176"/>
      <c r="F7994" s="176"/>
      <c r="G7994" s="177"/>
      <c r="H7994" s="177"/>
    </row>
    <row r="7995" spans="1:8" x14ac:dyDescent="0.25">
      <c r="A7995" s="793"/>
      <c r="E7995" s="176"/>
      <c r="F7995" s="176"/>
      <c r="G7995" s="177"/>
      <c r="H7995" s="177"/>
    </row>
    <row r="7996" spans="1:8" x14ac:dyDescent="0.25">
      <c r="A7996" s="793"/>
      <c r="E7996" s="176"/>
      <c r="F7996" s="176"/>
      <c r="G7996" s="177"/>
      <c r="H7996" s="177"/>
    </row>
    <row r="7997" spans="1:8" x14ac:dyDescent="0.25">
      <c r="A7997" s="793"/>
      <c r="E7997" s="176"/>
      <c r="F7997" s="176"/>
      <c r="G7997" s="177"/>
      <c r="H7997" s="177"/>
    </row>
    <row r="7998" spans="1:8" x14ac:dyDescent="0.25">
      <c r="A7998" s="793"/>
      <c r="E7998" s="176"/>
      <c r="F7998" s="176"/>
      <c r="G7998" s="177"/>
      <c r="H7998" s="177"/>
    </row>
    <row r="7999" spans="1:8" x14ac:dyDescent="0.25">
      <c r="A7999" s="793"/>
      <c r="E7999" s="176"/>
      <c r="F7999" s="176"/>
      <c r="G7999" s="177"/>
      <c r="H7999" s="177"/>
    </row>
    <row r="8000" spans="1:8" x14ac:dyDescent="0.25">
      <c r="A8000" s="793"/>
      <c r="E8000" s="176"/>
      <c r="F8000" s="176"/>
      <c r="G8000" s="177"/>
      <c r="H8000" s="177"/>
    </row>
    <row r="8001" spans="1:8" x14ac:dyDescent="0.25">
      <c r="A8001" s="793"/>
      <c r="E8001" s="176"/>
      <c r="F8001" s="176"/>
      <c r="G8001" s="177"/>
      <c r="H8001" s="177"/>
    </row>
    <row r="8002" spans="1:8" x14ac:dyDescent="0.25">
      <c r="A8002" s="793"/>
      <c r="E8002" s="176"/>
      <c r="F8002" s="176"/>
      <c r="G8002" s="177"/>
      <c r="H8002" s="177"/>
    </row>
    <row r="8003" spans="1:8" x14ac:dyDescent="0.25">
      <c r="A8003" s="793"/>
      <c r="E8003" s="176"/>
      <c r="F8003" s="176"/>
      <c r="G8003" s="177"/>
      <c r="H8003" s="177"/>
    </row>
    <row r="8004" spans="1:8" x14ac:dyDescent="0.25">
      <c r="A8004" s="793"/>
      <c r="E8004" s="176"/>
      <c r="F8004" s="176"/>
      <c r="G8004" s="177"/>
      <c r="H8004" s="177"/>
    </row>
    <row r="8005" spans="1:8" x14ac:dyDescent="0.25">
      <c r="A8005" s="793"/>
      <c r="E8005" s="176"/>
      <c r="F8005" s="176"/>
      <c r="G8005" s="177"/>
      <c r="H8005" s="177"/>
    </row>
    <row r="8006" spans="1:8" x14ac:dyDescent="0.25">
      <c r="A8006" s="793"/>
      <c r="E8006" s="176"/>
      <c r="F8006" s="176"/>
      <c r="G8006" s="177"/>
      <c r="H8006" s="177"/>
    </row>
    <row r="8007" spans="1:8" x14ac:dyDescent="0.25">
      <c r="A8007" s="793"/>
      <c r="E8007" s="176"/>
      <c r="F8007" s="176"/>
      <c r="G8007" s="177"/>
      <c r="H8007" s="177"/>
    </row>
    <row r="8008" spans="1:8" x14ac:dyDescent="0.25">
      <c r="A8008" s="793"/>
      <c r="E8008" s="176"/>
      <c r="F8008" s="176"/>
      <c r="G8008" s="177"/>
      <c r="H8008" s="177"/>
    </row>
    <row r="8009" spans="1:8" x14ac:dyDescent="0.25">
      <c r="A8009" s="793"/>
      <c r="E8009" s="176"/>
      <c r="F8009" s="176"/>
      <c r="G8009" s="177"/>
      <c r="H8009" s="177"/>
    </row>
    <row r="8010" spans="1:8" x14ac:dyDescent="0.25">
      <c r="A8010" s="793"/>
      <c r="E8010" s="176"/>
      <c r="F8010" s="176"/>
      <c r="G8010" s="177"/>
      <c r="H8010" s="177"/>
    </row>
    <row r="8011" spans="1:8" x14ac:dyDescent="0.25">
      <c r="A8011" s="793"/>
      <c r="E8011" s="176"/>
      <c r="F8011" s="176"/>
      <c r="G8011" s="177"/>
      <c r="H8011" s="177"/>
    </row>
    <row r="8012" spans="1:8" x14ac:dyDescent="0.25">
      <c r="A8012" s="793"/>
      <c r="E8012" s="176"/>
      <c r="F8012" s="176"/>
      <c r="G8012" s="177"/>
      <c r="H8012" s="177"/>
    </row>
    <row r="8013" spans="1:8" x14ac:dyDescent="0.25">
      <c r="A8013" s="793"/>
      <c r="E8013" s="176"/>
      <c r="F8013" s="176"/>
      <c r="G8013" s="177"/>
      <c r="H8013" s="177"/>
    </row>
    <row r="8014" spans="1:8" x14ac:dyDescent="0.25">
      <c r="A8014" s="793"/>
      <c r="E8014" s="176"/>
      <c r="F8014" s="176"/>
      <c r="G8014" s="177"/>
      <c r="H8014" s="177"/>
    </row>
    <row r="8015" spans="1:8" x14ac:dyDescent="0.25">
      <c r="A8015" s="793"/>
      <c r="E8015" s="176"/>
      <c r="F8015" s="176"/>
      <c r="G8015" s="177"/>
      <c r="H8015" s="177"/>
    </row>
    <row r="8016" spans="1:8" x14ac:dyDescent="0.25">
      <c r="A8016" s="793"/>
      <c r="E8016" s="176"/>
      <c r="F8016" s="176"/>
      <c r="G8016" s="177"/>
      <c r="H8016" s="177"/>
    </row>
    <row r="8017" spans="1:8" x14ac:dyDescent="0.25">
      <c r="A8017" s="793"/>
      <c r="E8017" s="176"/>
      <c r="F8017" s="176"/>
      <c r="G8017" s="177"/>
      <c r="H8017" s="177"/>
    </row>
    <row r="8018" spans="1:8" x14ac:dyDescent="0.25">
      <c r="A8018" s="793"/>
      <c r="E8018" s="176"/>
      <c r="F8018" s="176"/>
      <c r="G8018" s="177"/>
      <c r="H8018" s="177"/>
    </row>
    <row r="8019" spans="1:8" x14ac:dyDescent="0.25">
      <c r="A8019" s="793"/>
      <c r="E8019" s="176"/>
      <c r="F8019" s="176"/>
      <c r="G8019" s="177"/>
      <c r="H8019" s="177"/>
    </row>
    <row r="8020" spans="1:8" x14ac:dyDescent="0.25">
      <c r="A8020" s="793"/>
      <c r="E8020" s="176"/>
      <c r="F8020" s="176"/>
      <c r="G8020" s="177"/>
      <c r="H8020" s="177"/>
    </row>
    <row r="8021" spans="1:8" x14ac:dyDescent="0.25">
      <c r="A8021" s="793"/>
      <c r="E8021" s="176"/>
      <c r="F8021" s="176"/>
      <c r="G8021" s="177"/>
      <c r="H8021" s="177"/>
    </row>
    <row r="8022" spans="1:8" x14ac:dyDescent="0.25">
      <c r="A8022" s="793"/>
      <c r="E8022" s="176"/>
      <c r="F8022" s="176"/>
      <c r="G8022" s="177"/>
      <c r="H8022" s="177"/>
    </row>
    <row r="8023" spans="1:8" x14ac:dyDescent="0.25">
      <c r="A8023" s="793"/>
      <c r="E8023" s="176"/>
      <c r="F8023" s="176"/>
      <c r="G8023" s="177"/>
      <c r="H8023" s="177"/>
    </row>
    <row r="8024" spans="1:8" x14ac:dyDescent="0.25">
      <c r="A8024" s="793"/>
      <c r="E8024" s="176"/>
      <c r="F8024" s="176"/>
      <c r="G8024" s="177"/>
      <c r="H8024" s="177"/>
    </row>
    <row r="8025" spans="1:8" x14ac:dyDescent="0.25">
      <c r="A8025" s="793"/>
      <c r="E8025" s="176"/>
      <c r="F8025" s="176"/>
      <c r="G8025" s="177"/>
      <c r="H8025" s="177"/>
    </row>
    <row r="8026" spans="1:8" x14ac:dyDescent="0.25">
      <c r="A8026" s="793"/>
      <c r="E8026" s="176"/>
      <c r="F8026" s="176"/>
      <c r="G8026" s="177"/>
      <c r="H8026" s="177"/>
    </row>
    <row r="8027" spans="1:8" x14ac:dyDescent="0.25">
      <c r="A8027" s="793"/>
      <c r="E8027" s="176"/>
      <c r="F8027" s="176"/>
      <c r="G8027" s="177"/>
      <c r="H8027" s="177"/>
    </row>
    <row r="8028" spans="1:8" x14ac:dyDescent="0.25">
      <c r="A8028" s="793"/>
      <c r="E8028" s="176"/>
      <c r="F8028" s="176"/>
      <c r="G8028" s="177"/>
      <c r="H8028" s="177"/>
    </row>
    <row r="8029" spans="1:8" x14ac:dyDescent="0.25">
      <c r="A8029" s="793"/>
      <c r="E8029" s="176"/>
      <c r="F8029" s="176"/>
      <c r="G8029" s="177"/>
      <c r="H8029" s="177"/>
    </row>
    <row r="8030" spans="1:8" x14ac:dyDescent="0.25">
      <c r="A8030" s="793"/>
      <c r="E8030" s="176"/>
      <c r="F8030" s="176"/>
      <c r="G8030" s="177"/>
      <c r="H8030" s="177"/>
    </row>
    <row r="8031" spans="1:8" x14ac:dyDescent="0.25">
      <c r="A8031" s="793"/>
      <c r="E8031" s="176"/>
      <c r="F8031" s="176"/>
      <c r="G8031" s="177"/>
      <c r="H8031" s="177"/>
    </row>
    <row r="8032" spans="1:8" x14ac:dyDescent="0.25">
      <c r="A8032" s="793"/>
      <c r="E8032" s="176"/>
      <c r="F8032" s="176"/>
      <c r="G8032" s="177"/>
      <c r="H8032" s="177"/>
    </row>
    <row r="8033" spans="1:8" x14ac:dyDescent="0.25">
      <c r="A8033" s="793"/>
      <c r="E8033" s="176"/>
      <c r="F8033" s="176"/>
      <c r="G8033" s="177"/>
      <c r="H8033" s="177"/>
    </row>
    <row r="8034" spans="1:8" x14ac:dyDescent="0.25">
      <c r="A8034" s="793"/>
      <c r="E8034" s="176"/>
      <c r="F8034" s="176"/>
      <c r="G8034" s="177"/>
      <c r="H8034" s="177"/>
    </row>
    <row r="8035" spans="1:8" x14ac:dyDescent="0.25">
      <c r="A8035" s="793"/>
      <c r="E8035" s="176"/>
      <c r="F8035" s="176"/>
      <c r="G8035" s="177"/>
      <c r="H8035" s="177"/>
    </row>
    <row r="8036" spans="1:8" x14ac:dyDescent="0.25">
      <c r="A8036" s="793"/>
      <c r="E8036" s="176"/>
      <c r="F8036" s="176"/>
      <c r="G8036" s="177"/>
      <c r="H8036" s="177"/>
    </row>
    <row r="8037" spans="1:8" x14ac:dyDescent="0.25">
      <c r="A8037" s="793"/>
      <c r="E8037" s="176"/>
      <c r="F8037" s="176"/>
      <c r="G8037" s="177"/>
      <c r="H8037" s="177"/>
    </row>
    <row r="8038" spans="1:8" x14ac:dyDescent="0.25">
      <c r="A8038" s="793"/>
      <c r="E8038" s="176"/>
      <c r="F8038" s="176"/>
      <c r="G8038" s="177"/>
      <c r="H8038" s="177"/>
    </row>
    <row r="8039" spans="1:8" x14ac:dyDescent="0.25">
      <c r="A8039" s="793"/>
      <c r="E8039" s="176"/>
      <c r="F8039" s="176"/>
      <c r="G8039" s="177"/>
      <c r="H8039" s="177"/>
    </row>
    <row r="8040" spans="1:8" x14ac:dyDescent="0.25">
      <c r="A8040" s="793"/>
      <c r="E8040" s="176"/>
      <c r="F8040" s="176"/>
      <c r="G8040" s="177"/>
      <c r="H8040" s="177"/>
    </row>
    <row r="8041" spans="1:8" x14ac:dyDescent="0.25">
      <c r="A8041" s="793"/>
      <c r="E8041" s="176"/>
      <c r="F8041" s="176"/>
      <c r="G8041" s="177"/>
      <c r="H8041" s="177"/>
    </row>
    <row r="8042" spans="1:8" x14ac:dyDescent="0.25">
      <c r="A8042" s="793"/>
      <c r="E8042" s="176"/>
      <c r="F8042" s="176"/>
      <c r="G8042" s="177"/>
      <c r="H8042" s="177"/>
    </row>
    <row r="8043" spans="1:8" x14ac:dyDescent="0.25">
      <c r="A8043" s="793"/>
      <c r="E8043" s="176"/>
      <c r="F8043" s="176"/>
      <c r="G8043" s="177"/>
      <c r="H8043" s="177"/>
    </row>
    <row r="8044" spans="1:8" x14ac:dyDescent="0.25">
      <c r="A8044" s="793"/>
      <c r="E8044" s="176"/>
      <c r="F8044" s="176"/>
      <c r="G8044" s="177"/>
      <c r="H8044" s="177"/>
    </row>
    <row r="8045" spans="1:8" x14ac:dyDescent="0.25">
      <c r="A8045" s="793"/>
      <c r="E8045" s="176"/>
      <c r="F8045" s="176"/>
      <c r="G8045" s="177"/>
      <c r="H8045" s="177"/>
    </row>
    <row r="8046" spans="1:8" x14ac:dyDescent="0.25">
      <c r="A8046" s="793"/>
      <c r="E8046" s="176"/>
      <c r="F8046" s="176"/>
      <c r="G8046" s="177"/>
      <c r="H8046" s="177"/>
    </row>
    <row r="8047" spans="1:8" x14ac:dyDescent="0.25">
      <c r="A8047" s="793"/>
      <c r="E8047" s="176"/>
      <c r="F8047" s="176"/>
      <c r="G8047" s="177"/>
      <c r="H8047" s="177"/>
    </row>
    <row r="8048" spans="1:8" x14ac:dyDescent="0.25">
      <c r="A8048" s="793"/>
      <c r="E8048" s="176"/>
      <c r="F8048" s="176"/>
      <c r="G8048" s="177"/>
      <c r="H8048" s="177"/>
    </row>
    <row r="8049" spans="1:8" x14ac:dyDescent="0.25">
      <c r="A8049" s="793"/>
      <c r="E8049" s="176"/>
      <c r="F8049" s="176"/>
      <c r="G8049" s="177"/>
      <c r="H8049" s="177"/>
    </row>
    <row r="8050" spans="1:8" x14ac:dyDescent="0.25">
      <c r="A8050" s="793"/>
      <c r="E8050" s="176"/>
      <c r="F8050" s="176"/>
      <c r="G8050" s="177"/>
      <c r="H8050" s="177"/>
    </row>
    <row r="8051" spans="1:8" x14ac:dyDescent="0.25">
      <c r="A8051" s="793"/>
      <c r="E8051" s="176"/>
      <c r="F8051" s="176"/>
      <c r="G8051" s="177"/>
      <c r="H8051" s="177"/>
    </row>
    <row r="8052" spans="1:8" x14ac:dyDescent="0.25">
      <c r="A8052" s="793"/>
      <c r="E8052" s="176"/>
      <c r="F8052" s="176"/>
      <c r="G8052" s="177"/>
      <c r="H8052" s="177"/>
    </row>
    <row r="8053" spans="1:8" x14ac:dyDescent="0.25">
      <c r="A8053" s="793"/>
      <c r="E8053" s="176"/>
      <c r="F8053" s="176"/>
      <c r="G8053" s="177"/>
      <c r="H8053" s="177"/>
    </row>
    <row r="8054" spans="1:8" x14ac:dyDescent="0.25">
      <c r="A8054" s="793"/>
      <c r="E8054" s="176"/>
      <c r="F8054" s="176"/>
      <c r="G8054" s="177"/>
      <c r="H8054" s="177"/>
    </row>
    <row r="8055" spans="1:8" x14ac:dyDescent="0.25">
      <c r="A8055" s="793"/>
      <c r="E8055" s="176"/>
      <c r="F8055" s="176"/>
      <c r="G8055" s="177"/>
      <c r="H8055" s="177"/>
    </row>
    <row r="8056" spans="1:8" x14ac:dyDescent="0.25">
      <c r="A8056" s="793"/>
      <c r="E8056" s="176"/>
      <c r="F8056" s="176"/>
      <c r="G8056" s="177"/>
      <c r="H8056" s="177"/>
    </row>
    <row r="8057" spans="1:8" x14ac:dyDescent="0.25">
      <c r="A8057" s="793"/>
      <c r="E8057" s="176"/>
      <c r="F8057" s="176"/>
      <c r="G8057" s="177"/>
      <c r="H8057" s="177"/>
    </row>
    <row r="8058" spans="1:8" x14ac:dyDescent="0.25">
      <c r="A8058" s="793"/>
      <c r="E8058" s="176"/>
      <c r="F8058" s="176"/>
      <c r="G8058" s="177"/>
      <c r="H8058" s="177"/>
    </row>
    <row r="8059" spans="1:8" x14ac:dyDescent="0.25">
      <c r="A8059" s="793"/>
      <c r="E8059" s="176"/>
      <c r="F8059" s="176"/>
      <c r="G8059" s="177"/>
      <c r="H8059" s="177"/>
    </row>
    <row r="8060" spans="1:8" x14ac:dyDescent="0.25">
      <c r="A8060" s="793"/>
      <c r="E8060" s="176"/>
      <c r="F8060" s="176"/>
      <c r="G8060" s="177"/>
      <c r="H8060" s="177"/>
    </row>
    <row r="8061" spans="1:8" x14ac:dyDescent="0.25">
      <c r="A8061" s="793"/>
      <c r="E8061" s="176"/>
      <c r="F8061" s="176"/>
      <c r="G8061" s="177"/>
      <c r="H8061" s="177"/>
    </row>
    <row r="8062" spans="1:8" x14ac:dyDescent="0.25">
      <c r="A8062" s="793"/>
      <c r="E8062" s="176"/>
      <c r="F8062" s="176"/>
      <c r="G8062" s="177"/>
      <c r="H8062" s="177"/>
    </row>
    <row r="8063" spans="1:8" x14ac:dyDescent="0.25">
      <c r="A8063" s="793"/>
      <c r="E8063" s="176"/>
      <c r="F8063" s="176"/>
      <c r="G8063" s="177"/>
      <c r="H8063" s="177"/>
    </row>
    <row r="8064" spans="1:8" x14ac:dyDescent="0.25">
      <c r="A8064" s="793"/>
      <c r="E8064" s="176"/>
      <c r="F8064" s="176"/>
      <c r="G8064" s="177"/>
      <c r="H8064" s="177"/>
    </row>
    <row r="8065" spans="1:8" x14ac:dyDescent="0.25">
      <c r="A8065" s="793"/>
      <c r="E8065" s="176"/>
      <c r="F8065" s="176"/>
      <c r="G8065" s="177"/>
      <c r="H8065" s="177"/>
    </row>
    <row r="8066" spans="1:8" x14ac:dyDescent="0.25">
      <c r="A8066" s="793"/>
      <c r="E8066" s="176"/>
      <c r="F8066" s="176"/>
      <c r="G8066" s="177"/>
      <c r="H8066" s="177"/>
    </row>
    <row r="8067" spans="1:8" x14ac:dyDescent="0.25">
      <c r="A8067" s="793"/>
      <c r="E8067" s="176"/>
      <c r="F8067" s="176"/>
      <c r="G8067" s="177"/>
      <c r="H8067" s="177"/>
    </row>
    <row r="8068" spans="1:8" x14ac:dyDescent="0.25">
      <c r="A8068" s="793"/>
      <c r="E8068" s="176"/>
      <c r="F8068" s="176"/>
      <c r="G8068" s="177"/>
      <c r="H8068" s="177"/>
    </row>
    <row r="8069" spans="1:8" x14ac:dyDescent="0.25">
      <c r="A8069" s="793"/>
      <c r="E8069" s="176"/>
      <c r="F8069" s="176"/>
      <c r="G8069" s="177"/>
      <c r="H8069" s="177"/>
    </row>
    <row r="8070" spans="1:8" x14ac:dyDescent="0.25">
      <c r="A8070" s="793"/>
      <c r="E8070" s="176"/>
      <c r="F8070" s="176"/>
      <c r="G8070" s="177"/>
      <c r="H8070" s="177"/>
    </row>
    <row r="8071" spans="1:8" x14ac:dyDescent="0.25">
      <c r="A8071" s="793"/>
      <c r="E8071" s="176"/>
      <c r="F8071" s="176"/>
      <c r="G8071" s="177"/>
      <c r="H8071" s="177"/>
    </row>
    <row r="8072" spans="1:8" x14ac:dyDescent="0.25">
      <c r="A8072" s="793"/>
      <c r="E8072" s="176"/>
      <c r="F8072" s="176"/>
      <c r="G8072" s="177"/>
      <c r="H8072" s="177"/>
    </row>
    <row r="8073" spans="1:8" x14ac:dyDescent="0.25">
      <c r="A8073" s="793"/>
      <c r="E8073" s="176"/>
      <c r="F8073" s="176"/>
      <c r="G8073" s="177"/>
      <c r="H8073" s="177"/>
    </row>
    <row r="8074" spans="1:8" x14ac:dyDescent="0.25">
      <c r="A8074" s="793"/>
      <c r="E8074" s="176"/>
      <c r="F8074" s="176"/>
      <c r="G8074" s="177"/>
      <c r="H8074" s="177"/>
    </row>
    <row r="8075" spans="1:8" x14ac:dyDescent="0.25">
      <c r="A8075" s="793"/>
      <c r="E8075" s="176"/>
      <c r="F8075" s="176"/>
      <c r="G8075" s="177"/>
      <c r="H8075" s="177"/>
    </row>
    <row r="8076" spans="1:8" x14ac:dyDescent="0.25">
      <c r="A8076" s="793"/>
      <c r="E8076" s="176"/>
      <c r="F8076" s="176"/>
      <c r="G8076" s="177"/>
      <c r="H8076" s="177"/>
    </row>
    <row r="8077" spans="1:8" x14ac:dyDescent="0.25">
      <c r="A8077" s="793"/>
      <c r="E8077" s="176"/>
      <c r="F8077" s="176"/>
      <c r="G8077" s="177"/>
      <c r="H8077" s="177"/>
    </row>
    <row r="8078" spans="1:8" x14ac:dyDescent="0.25">
      <c r="A8078" s="793"/>
      <c r="E8078" s="176"/>
      <c r="F8078" s="176"/>
      <c r="G8078" s="177"/>
      <c r="H8078" s="177"/>
    </row>
    <row r="8079" spans="1:8" x14ac:dyDescent="0.25">
      <c r="A8079" s="793"/>
      <c r="E8079" s="176"/>
      <c r="F8079" s="176"/>
      <c r="G8079" s="177"/>
      <c r="H8079" s="177"/>
    </row>
    <row r="8080" spans="1:8" x14ac:dyDescent="0.25">
      <c r="A8080" s="793"/>
      <c r="E8080" s="176"/>
      <c r="F8080" s="176"/>
      <c r="G8080" s="177"/>
      <c r="H8080" s="177"/>
    </row>
    <row r="8081" spans="1:8" x14ac:dyDescent="0.25">
      <c r="A8081" s="793"/>
      <c r="E8081" s="176"/>
      <c r="F8081" s="176"/>
      <c r="G8081" s="177"/>
      <c r="H8081" s="177"/>
    </row>
    <row r="8082" spans="1:8" x14ac:dyDescent="0.25">
      <c r="A8082" s="793"/>
      <c r="E8082" s="176"/>
      <c r="F8082" s="176"/>
      <c r="G8082" s="177"/>
      <c r="H8082" s="177"/>
    </row>
    <row r="8083" spans="1:8" x14ac:dyDescent="0.25">
      <c r="A8083" s="793"/>
      <c r="E8083" s="176"/>
      <c r="F8083" s="176"/>
      <c r="G8083" s="177"/>
      <c r="H8083" s="177"/>
    </row>
    <row r="8084" spans="1:8" x14ac:dyDescent="0.25">
      <c r="A8084" s="793"/>
      <c r="E8084" s="176"/>
      <c r="F8084" s="176"/>
      <c r="G8084" s="177"/>
      <c r="H8084" s="177"/>
    </row>
    <row r="8085" spans="1:8" x14ac:dyDescent="0.25">
      <c r="A8085" s="793"/>
      <c r="E8085" s="176"/>
      <c r="F8085" s="176"/>
      <c r="G8085" s="177"/>
      <c r="H8085" s="177"/>
    </row>
    <row r="8086" spans="1:8" x14ac:dyDescent="0.25">
      <c r="A8086" s="793"/>
      <c r="E8086" s="176"/>
      <c r="F8086" s="176"/>
      <c r="G8086" s="177"/>
      <c r="H8086" s="177"/>
    </row>
    <row r="8087" spans="1:8" x14ac:dyDescent="0.25">
      <c r="A8087" s="793"/>
      <c r="E8087" s="176"/>
      <c r="F8087" s="176"/>
      <c r="G8087" s="177"/>
      <c r="H8087" s="177"/>
    </row>
    <row r="8088" spans="1:8" x14ac:dyDescent="0.25">
      <c r="A8088" s="793"/>
      <c r="E8088" s="176"/>
      <c r="F8088" s="176"/>
      <c r="G8088" s="177"/>
      <c r="H8088" s="177"/>
    </row>
    <row r="8089" spans="1:8" x14ac:dyDescent="0.25">
      <c r="A8089" s="793"/>
      <c r="E8089" s="176"/>
      <c r="F8089" s="176"/>
      <c r="G8089" s="177"/>
      <c r="H8089" s="177"/>
    </row>
    <row r="8090" spans="1:8" x14ac:dyDescent="0.25">
      <c r="A8090" s="793"/>
      <c r="E8090" s="176"/>
      <c r="F8090" s="176"/>
      <c r="G8090" s="177"/>
      <c r="H8090" s="177"/>
    </row>
    <row r="8091" spans="1:8" x14ac:dyDescent="0.25">
      <c r="A8091" s="793"/>
      <c r="E8091" s="176"/>
      <c r="F8091" s="176"/>
      <c r="G8091" s="177"/>
      <c r="H8091" s="177"/>
    </row>
    <row r="8092" spans="1:8" x14ac:dyDescent="0.25">
      <c r="A8092" s="793"/>
      <c r="E8092" s="176"/>
      <c r="F8092" s="176"/>
      <c r="G8092" s="177"/>
      <c r="H8092" s="177"/>
    </row>
    <row r="8093" spans="1:8" x14ac:dyDescent="0.25">
      <c r="A8093" s="793"/>
      <c r="E8093" s="176"/>
      <c r="F8093" s="176"/>
      <c r="G8093" s="177"/>
      <c r="H8093" s="177"/>
    </row>
    <row r="8094" spans="1:8" x14ac:dyDescent="0.25">
      <c r="A8094" s="793"/>
      <c r="E8094" s="176"/>
      <c r="F8094" s="176"/>
      <c r="G8094" s="177"/>
      <c r="H8094" s="177"/>
    </row>
    <row r="8095" spans="1:8" x14ac:dyDescent="0.25">
      <c r="A8095" s="793"/>
      <c r="E8095" s="176"/>
      <c r="F8095" s="176"/>
      <c r="G8095" s="177"/>
      <c r="H8095" s="177"/>
    </row>
    <row r="8096" spans="1:8" x14ac:dyDescent="0.25">
      <c r="A8096" s="793"/>
      <c r="E8096" s="176"/>
      <c r="F8096" s="176"/>
      <c r="G8096" s="177"/>
      <c r="H8096" s="177"/>
    </row>
    <row r="8097" spans="1:8" x14ac:dyDescent="0.25">
      <c r="A8097" s="793"/>
      <c r="E8097" s="176"/>
      <c r="F8097" s="176"/>
      <c r="G8097" s="177"/>
      <c r="H8097" s="177"/>
    </row>
    <row r="8098" spans="1:8" x14ac:dyDescent="0.25">
      <c r="A8098" s="793"/>
      <c r="E8098" s="176"/>
      <c r="F8098" s="176"/>
      <c r="G8098" s="177"/>
      <c r="H8098" s="177"/>
    </row>
    <row r="8099" spans="1:8" x14ac:dyDescent="0.25">
      <c r="A8099" s="793"/>
      <c r="E8099" s="176"/>
      <c r="F8099" s="176"/>
      <c r="G8099" s="177"/>
      <c r="H8099" s="177"/>
    </row>
    <row r="8100" spans="1:8" x14ac:dyDescent="0.25">
      <c r="A8100" s="793"/>
      <c r="E8100" s="176"/>
      <c r="F8100" s="176"/>
      <c r="G8100" s="177"/>
      <c r="H8100" s="177"/>
    </row>
    <row r="8101" spans="1:8" x14ac:dyDescent="0.25">
      <c r="A8101" s="793"/>
      <c r="E8101" s="176"/>
      <c r="F8101" s="176"/>
      <c r="G8101" s="177"/>
      <c r="H8101" s="177"/>
    </row>
    <row r="8102" spans="1:8" x14ac:dyDescent="0.25">
      <c r="A8102" s="793"/>
      <c r="E8102" s="176"/>
      <c r="F8102" s="176"/>
      <c r="G8102" s="177"/>
      <c r="H8102" s="177"/>
    </row>
    <row r="8103" spans="1:8" x14ac:dyDescent="0.25">
      <c r="A8103" s="793"/>
      <c r="E8103" s="176"/>
      <c r="F8103" s="176"/>
      <c r="G8103" s="177"/>
      <c r="H8103" s="177"/>
    </row>
    <row r="8104" spans="1:8" x14ac:dyDescent="0.25">
      <c r="A8104" s="793"/>
      <c r="E8104" s="176"/>
      <c r="F8104" s="176"/>
      <c r="G8104" s="177"/>
      <c r="H8104" s="177"/>
    </row>
    <row r="8105" spans="1:8" x14ac:dyDescent="0.25">
      <c r="A8105" s="793"/>
      <c r="E8105" s="176"/>
      <c r="F8105" s="176"/>
      <c r="G8105" s="177"/>
      <c r="H8105" s="177"/>
    </row>
    <row r="8106" spans="1:8" x14ac:dyDescent="0.25">
      <c r="A8106" s="793"/>
      <c r="E8106" s="176"/>
      <c r="F8106" s="176"/>
      <c r="G8106" s="177"/>
      <c r="H8106" s="177"/>
    </row>
    <row r="8107" spans="1:8" x14ac:dyDescent="0.25">
      <c r="A8107" s="793"/>
      <c r="E8107" s="176"/>
      <c r="F8107" s="176"/>
      <c r="G8107" s="177"/>
      <c r="H8107" s="177"/>
    </row>
    <row r="8108" spans="1:8" x14ac:dyDescent="0.25">
      <c r="A8108" s="793"/>
      <c r="E8108" s="176"/>
      <c r="F8108" s="176"/>
      <c r="G8108" s="177"/>
      <c r="H8108" s="177"/>
    </row>
    <row r="8109" spans="1:8" x14ac:dyDescent="0.25">
      <c r="A8109" s="793"/>
      <c r="E8109" s="176"/>
      <c r="F8109" s="176"/>
      <c r="G8109" s="177"/>
      <c r="H8109" s="177"/>
    </row>
    <row r="8110" spans="1:8" x14ac:dyDescent="0.25">
      <c r="A8110" s="793"/>
      <c r="E8110" s="176"/>
      <c r="F8110" s="176"/>
      <c r="G8110" s="177"/>
      <c r="H8110" s="177"/>
    </row>
    <row r="8111" spans="1:8" x14ac:dyDescent="0.25">
      <c r="A8111" s="793"/>
      <c r="E8111" s="176"/>
      <c r="F8111" s="176"/>
      <c r="G8111" s="177"/>
      <c r="H8111" s="177"/>
    </row>
    <row r="8112" spans="1:8" x14ac:dyDescent="0.25">
      <c r="A8112" s="793"/>
      <c r="E8112" s="176"/>
      <c r="F8112" s="176"/>
      <c r="G8112" s="177"/>
      <c r="H8112" s="177"/>
    </row>
    <row r="8113" spans="1:8" x14ac:dyDescent="0.25">
      <c r="A8113" s="793"/>
      <c r="E8113" s="176"/>
      <c r="F8113" s="176"/>
      <c r="G8113" s="177"/>
      <c r="H8113" s="177"/>
    </row>
    <row r="8114" spans="1:8" x14ac:dyDescent="0.25">
      <c r="A8114" s="793"/>
      <c r="E8114" s="176"/>
      <c r="F8114" s="176"/>
      <c r="G8114" s="177"/>
      <c r="H8114" s="177"/>
    </row>
    <row r="8115" spans="1:8" x14ac:dyDescent="0.25">
      <c r="A8115" s="793"/>
      <c r="E8115" s="176"/>
      <c r="F8115" s="176"/>
      <c r="G8115" s="177"/>
      <c r="H8115" s="177"/>
    </row>
    <row r="8116" spans="1:8" x14ac:dyDescent="0.25">
      <c r="A8116" s="793"/>
      <c r="E8116" s="176"/>
      <c r="F8116" s="176"/>
      <c r="G8116" s="177"/>
      <c r="H8116" s="177"/>
    </row>
    <row r="8117" spans="1:8" x14ac:dyDescent="0.25">
      <c r="A8117" s="793"/>
      <c r="E8117" s="176"/>
      <c r="F8117" s="176"/>
      <c r="G8117" s="177"/>
      <c r="H8117" s="177"/>
    </row>
    <row r="8118" spans="1:8" x14ac:dyDescent="0.25">
      <c r="A8118" s="793"/>
      <c r="E8118" s="176"/>
      <c r="F8118" s="176"/>
      <c r="G8118" s="177"/>
      <c r="H8118" s="177"/>
    </row>
    <row r="8119" spans="1:8" x14ac:dyDescent="0.25">
      <c r="A8119" s="793"/>
      <c r="E8119" s="176"/>
      <c r="F8119" s="176"/>
      <c r="G8119" s="177"/>
      <c r="H8119" s="177"/>
    </row>
    <row r="8120" spans="1:8" x14ac:dyDescent="0.25">
      <c r="A8120" s="793"/>
      <c r="E8120" s="176"/>
      <c r="F8120" s="176"/>
      <c r="G8120" s="177"/>
      <c r="H8120" s="177"/>
    </row>
    <row r="8121" spans="1:8" x14ac:dyDescent="0.25">
      <c r="A8121" s="793"/>
      <c r="E8121" s="176"/>
      <c r="F8121" s="176"/>
      <c r="G8121" s="177"/>
      <c r="H8121" s="177"/>
    </row>
    <row r="8122" spans="1:8" x14ac:dyDescent="0.25">
      <c r="A8122" s="793"/>
      <c r="E8122" s="176"/>
      <c r="F8122" s="176"/>
      <c r="G8122" s="177"/>
      <c r="H8122" s="177"/>
    </row>
    <row r="8123" spans="1:8" x14ac:dyDescent="0.25">
      <c r="A8123" s="793"/>
      <c r="E8123" s="176"/>
      <c r="F8123" s="176"/>
      <c r="G8123" s="177"/>
      <c r="H8123" s="177"/>
    </row>
    <row r="8124" spans="1:8" x14ac:dyDescent="0.25">
      <c r="A8124" s="793"/>
      <c r="E8124" s="176"/>
      <c r="F8124" s="176"/>
      <c r="G8124" s="177"/>
      <c r="H8124" s="177"/>
    </row>
    <row r="8125" spans="1:8" x14ac:dyDescent="0.25">
      <c r="A8125" s="793"/>
      <c r="E8125" s="176"/>
      <c r="F8125" s="176"/>
      <c r="G8125" s="177"/>
      <c r="H8125" s="177"/>
    </row>
    <row r="8126" spans="1:8" x14ac:dyDescent="0.25">
      <c r="A8126" s="793"/>
      <c r="E8126" s="176"/>
      <c r="F8126" s="176"/>
      <c r="G8126" s="177"/>
      <c r="H8126" s="177"/>
    </row>
    <row r="8127" spans="1:8" x14ac:dyDescent="0.25">
      <c r="A8127" s="793"/>
      <c r="E8127" s="176"/>
      <c r="F8127" s="176"/>
      <c r="G8127" s="177"/>
      <c r="H8127" s="177"/>
    </row>
    <row r="8128" spans="1:8" x14ac:dyDescent="0.25">
      <c r="A8128" s="793"/>
      <c r="E8128" s="176"/>
      <c r="F8128" s="176"/>
      <c r="G8128" s="177"/>
      <c r="H8128" s="177"/>
    </row>
    <row r="8129" spans="1:8" x14ac:dyDescent="0.25">
      <c r="A8129" s="793"/>
      <c r="E8129" s="176"/>
      <c r="F8129" s="176"/>
      <c r="G8129" s="177"/>
      <c r="H8129" s="177"/>
    </row>
    <row r="8130" spans="1:8" x14ac:dyDescent="0.25">
      <c r="A8130" s="793"/>
      <c r="E8130" s="176"/>
      <c r="F8130" s="176"/>
      <c r="G8130" s="177"/>
      <c r="H8130" s="177"/>
    </row>
    <row r="8131" spans="1:8" x14ac:dyDescent="0.25">
      <c r="A8131" s="793"/>
      <c r="E8131" s="176"/>
      <c r="F8131" s="176"/>
      <c r="G8131" s="177"/>
      <c r="H8131" s="177"/>
    </row>
    <row r="8132" spans="1:8" x14ac:dyDescent="0.25">
      <c r="A8132" s="793"/>
      <c r="E8132" s="176"/>
      <c r="F8132" s="176"/>
      <c r="G8132" s="177"/>
      <c r="H8132" s="177"/>
    </row>
    <row r="8133" spans="1:8" x14ac:dyDescent="0.25">
      <c r="A8133" s="793"/>
      <c r="E8133" s="176"/>
      <c r="F8133" s="176"/>
      <c r="G8133" s="177"/>
      <c r="H8133" s="177"/>
    </row>
    <row r="8134" spans="1:8" x14ac:dyDescent="0.25">
      <c r="A8134" s="793"/>
      <c r="E8134" s="176"/>
      <c r="F8134" s="176"/>
      <c r="G8134" s="177"/>
      <c r="H8134" s="177"/>
    </row>
    <row r="8135" spans="1:8" x14ac:dyDescent="0.25">
      <c r="A8135" s="793"/>
      <c r="E8135" s="176"/>
      <c r="F8135" s="176"/>
      <c r="G8135" s="177"/>
      <c r="H8135" s="177"/>
    </row>
    <row r="8136" spans="1:8" x14ac:dyDescent="0.25">
      <c r="A8136" s="793"/>
      <c r="E8136" s="176"/>
      <c r="F8136" s="176"/>
      <c r="G8136" s="177"/>
      <c r="H8136" s="177"/>
    </row>
    <row r="8137" spans="1:8" x14ac:dyDescent="0.25">
      <c r="A8137" s="793"/>
      <c r="E8137" s="176"/>
      <c r="F8137" s="176"/>
      <c r="G8137" s="177"/>
      <c r="H8137" s="177"/>
    </row>
    <row r="8138" spans="1:8" x14ac:dyDescent="0.25">
      <c r="A8138" s="793"/>
      <c r="E8138" s="176"/>
      <c r="F8138" s="176"/>
      <c r="G8138" s="177"/>
      <c r="H8138" s="177"/>
    </row>
    <row r="8139" spans="1:8" x14ac:dyDescent="0.25">
      <c r="A8139" s="793"/>
      <c r="E8139" s="176"/>
      <c r="F8139" s="176"/>
      <c r="G8139" s="177"/>
      <c r="H8139" s="177"/>
    </row>
    <row r="8140" spans="1:8" x14ac:dyDescent="0.25">
      <c r="A8140" s="793"/>
      <c r="E8140" s="176"/>
      <c r="F8140" s="176"/>
      <c r="G8140" s="177"/>
      <c r="H8140" s="177"/>
    </row>
    <row r="8141" spans="1:8" x14ac:dyDescent="0.25">
      <c r="A8141" s="793"/>
      <c r="E8141" s="176"/>
      <c r="F8141" s="176"/>
      <c r="G8141" s="177"/>
      <c r="H8141" s="177"/>
    </row>
    <row r="8142" spans="1:8" x14ac:dyDescent="0.25">
      <c r="A8142" s="793"/>
      <c r="E8142" s="176"/>
      <c r="F8142" s="176"/>
      <c r="G8142" s="177"/>
      <c r="H8142" s="177"/>
    </row>
    <row r="8143" spans="1:8" x14ac:dyDescent="0.25">
      <c r="A8143" s="793"/>
      <c r="E8143" s="176"/>
      <c r="F8143" s="176"/>
      <c r="G8143" s="177"/>
      <c r="H8143" s="177"/>
    </row>
    <row r="8144" spans="1:8" x14ac:dyDescent="0.25">
      <c r="A8144" s="793"/>
      <c r="E8144" s="176"/>
      <c r="F8144" s="176"/>
      <c r="G8144" s="177"/>
      <c r="H8144" s="177"/>
    </row>
    <row r="8145" spans="1:8" x14ac:dyDescent="0.25">
      <c r="A8145" s="793"/>
      <c r="E8145" s="176"/>
      <c r="F8145" s="176"/>
      <c r="G8145" s="177"/>
      <c r="H8145" s="177"/>
    </row>
    <row r="8146" spans="1:8" x14ac:dyDescent="0.25">
      <c r="A8146" s="793"/>
      <c r="E8146" s="176"/>
      <c r="F8146" s="176"/>
      <c r="G8146" s="177"/>
      <c r="H8146" s="177"/>
    </row>
    <row r="8147" spans="1:8" x14ac:dyDescent="0.25">
      <c r="A8147" s="793"/>
      <c r="E8147" s="176"/>
      <c r="F8147" s="176"/>
      <c r="G8147" s="177"/>
      <c r="H8147" s="177"/>
    </row>
    <row r="8148" spans="1:8" x14ac:dyDescent="0.25">
      <c r="A8148" s="793"/>
      <c r="E8148" s="176"/>
      <c r="F8148" s="176"/>
      <c r="G8148" s="177"/>
      <c r="H8148" s="177"/>
    </row>
    <row r="8149" spans="1:8" x14ac:dyDescent="0.25">
      <c r="A8149" s="793"/>
      <c r="E8149" s="176"/>
      <c r="F8149" s="176"/>
      <c r="G8149" s="177"/>
      <c r="H8149" s="177"/>
    </row>
    <row r="8150" spans="1:8" x14ac:dyDescent="0.25">
      <c r="A8150" s="793"/>
      <c r="E8150" s="176"/>
      <c r="F8150" s="176"/>
      <c r="G8150" s="177"/>
      <c r="H8150" s="177"/>
    </row>
    <row r="8151" spans="1:8" x14ac:dyDescent="0.25">
      <c r="A8151" s="793"/>
      <c r="E8151" s="176"/>
      <c r="F8151" s="176"/>
      <c r="G8151" s="177"/>
      <c r="H8151" s="177"/>
    </row>
    <row r="8152" spans="1:8" x14ac:dyDescent="0.25">
      <c r="A8152" s="793"/>
      <c r="E8152" s="176"/>
      <c r="F8152" s="176"/>
      <c r="G8152" s="177"/>
      <c r="H8152" s="177"/>
    </row>
    <row r="8153" spans="1:8" x14ac:dyDescent="0.25">
      <c r="A8153" s="793"/>
      <c r="E8153" s="176"/>
      <c r="F8153" s="176"/>
      <c r="G8153" s="177"/>
      <c r="H8153" s="177"/>
    </row>
    <row r="8154" spans="1:8" x14ac:dyDescent="0.25">
      <c r="A8154" s="793"/>
      <c r="E8154" s="176"/>
      <c r="F8154" s="176"/>
      <c r="G8154" s="177"/>
      <c r="H8154" s="177"/>
    </row>
    <row r="8155" spans="1:8" x14ac:dyDescent="0.25">
      <c r="A8155" s="793"/>
      <c r="E8155" s="176"/>
      <c r="F8155" s="176"/>
      <c r="G8155" s="177"/>
      <c r="H8155" s="177"/>
    </row>
    <row r="8156" spans="1:8" x14ac:dyDescent="0.25">
      <c r="A8156" s="793"/>
      <c r="E8156" s="176"/>
      <c r="F8156" s="176"/>
      <c r="G8156" s="177"/>
      <c r="H8156" s="177"/>
    </row>
    <row r="8157" spans="1:8" x14ac:dyDescent="0.25">
      <c r="A8157" s="793"/>
      <c r="E8157" s="176"/>
      <c r="F8157" s="176"/>
      <c r="G8157" s="177"/>
      <c r="H8157" s="177"/>
    </row>
    <row r="8158" spans="1:8" x14ac:dyDescent="0.25">
      <c r="A8158" s="793"/>
      <c r="E8158" s="176"/>
      <c r="F8158" s="176"/>
      <c r="G8158" s="177"/>
      <c r="H8158" s="177"/>
    </row>
    <row r="8159" spans="1:8" x14ac:dyDescent="0.25">
      <c r="A8159" s="793"/>
      <c r="E8159" s="176"/>
      <c r="F8159" s="176"/>
      <c r="G8159" s="177"/>
      <c r="H8159" s="177"/>
    </row>
    <row r="8160" spans="1:8" x14ac:dyDescent="0.25">
      <c r="A8160" s="793"/>
      <c r="E8160" s="176"/>
      <c r="F8160" s="176"/>
      <c r="G8160" s="177"/>
      <c r="H8160" s="177"/>
    </row>
    <row r="8161" spans="1:8" x14ac:dyDescent="0.25">
      <c r="A8161" s="793"/>
      <c r="E8161" s="176"/>
      <c r="F8161" s="176"/>
      <c r="G8161" s="177"/>
      <c r="H8161" s="177"/>
    </row>
    <row r="8162" spans="1:8" x14ac:dyDescent="0.25">
      <c r="A8162" s="793"/>
      <c r="E8162" s="176"/>
      <c r="F8162" s="176"/>
      <c r="G8162" s="177"/>
      <c r="H8162" s="177"/>
    </row>
    <row r="8163" spans="1:8" x14ac:dyDescent="0.25">
      <c r="A8163" s="793"/>
      <c r="E8163" s="176"/>
      <c r="F8163" s="176"/>
      <c r="G8163" s="177"/>
      <c r="H8163" s="177"/>
    </row>
    <row r="8164" spans="1:8" x14ac:dyDescent="0.25">
      <c r="A8164" s="793"/>
      <c r="E8164" s="176"/>
      <c r="F8164" s="176"/>
      <c r="G8164" s="177"/>
      <c r="H8164" s="177"/>
    </row>
    <row r="8165" spans="1:8" x14ac:dyDescent="0.25">
      <c r="A8165" s="793"/>
      <c r="E8165" s="176"/>
      <c r="F8165" s="176"/>
      <c r="G8165" s="177"/>
      <c r="H8165" s="177"/>
    </row>
    <row r="8166" spans="1:8" x14ac:dyDescent="0.25">
      <c r="A8166" s="793"/>
      <c r="E8166" s="176"/>
      <c r="F8166" s="176"/>
      <c r="G8166" s="177"/>
      <c r="H8166" s="177"/>
    </row>
    <row r="8167" spans="1:8" x14ac:dyDescent="0.25">
      <c r="A8167" s="793"/>
      <c r="E8167" s="176"/>
      <c r="F8167" s="176"/>
      <c r="G8167" s="177"/>
      <c r="H8167" s="177"/>
    </row>
    <row r="8168" spans="1:8" x14ac:dyDescent="0.25">
      <c r="A8168" s="793"/>
      <c r="E8168" s="176"/>
      <c r="F8168" s="176"/>
      <c r="G8168" s="177"/>
      <c r="H8168" s="177"/>
    </row>
    <row r="8169" spans="1:8" x14ac:dyDescent="0.25">
      <c r="A8169" s="793"/>
      <c r="E8169" s="176"/>
      <c r="F8169" s="176"/>
      <c r="G8169" s="177"/>
      <c r="H8169" s="177"/>
    </row>
    <row r="8170" spans="1:8" x14ac:dyDescent="0.25">
      <c r="A8170" s="793"/>
      <c r="E8170" s="176"/>
      <c r="F8170" s="176"/>
      <c r="G8170" s="177"/>
      <c r="H8170" s="177"/>
    </row>
    <row r="8171" spans="1:8" x14ac:dyDescent="0.25">
      <c r="A8171" s="793"/>
      <c r="E8171" s="176"/>
      <c r="F8171" s="176"/>
      <c r="G8171" s="177"/>
      <c r="H8171" s="177"/>
    </row>
    <row r="8172" spans="1:8" x14ac:dyDescent="0.25">
      <c r="A8172" s="793"/>
      <c r="E8172" s="176"/>
      <c r="F8172" s="176"/>
      <c r="G8172" s="177"/>
      <c r="H8172" s="177"/>
    </row>
    <row r="8173" spans="1:8" x14ac:dyDescent="0.25">
      <c r="A8173" s="793"/>
      <c r="E8173" s="176"/>
      <c r="F8173" s="176"/>
      <c r="G8173" s="177"/>
      <c r="H8173" s="177"/>
    </row>
    <row r="8174" spans="1:8" x14ac:dyDescent="0.25">
      <c r="A8174" s="793"/>
      <c r="E8174" s="176"/>
      <c r="F8174" s="176"/>
      <c r="G8174" s="177"/>
      <c r="H8174" s="177"/>
    </row>
    <row r="8175" spans="1:8" x14ac:dyDescent="0.25">
      <c r="A8175" s="793"/>
      <c r="E8175" s="176"/>
      <c r="F8175" s="176"/>
      <c r="G8175" s="177"/>
      <c r="H8175" s="177"/>
    </row>
    <row r="8176" spans="1:8" x14ac:dyDescent="0.25">
      <c r="A8176" s="793"/>
      <c r="E8176" s="176"/>
      <c r="F8176" s="176"/>
      <c r="G8176" s="177"/>
      <c r="H8176" s="177"/>
    </row>
    <row r="8177" spans="1:8" x14ac:dyDescent="0.25">
      <c r="A8177" s="793"/>
      <c r="E8177" s="176"/>
      <c r="F8177" s="176"/>
      <c r="G8177" s="177"/>
      <c r="H8177" s="177"/>
    </row>
    <row r="8178" spans="1:8" x14ac:dyDescent="0.25">
      <c r="A8178" s="793"/>
      <c r="E8178" s="176"/>
      <c r="F8178" s="176"/>
      <c r="G8178" s="177"/>
      <c r="H8178" s="177"/>
    </row>
    <row r="8179" spans="1:8" x14ac:dyDescent="0.25">
      <c r="A8179" s="793"/>
      <c r="E8179" s="176"/>
      <c r="F8179" s="176"/>
      <c r="G8179" s="177"/>
      <c r="H8179" s="177"/>
    </row>
    <row r="8180" spans="1:8" x14ac:dyDescent="0.25">
      <c r="A8180" s="793"/>
      <c r="E8180" s="176"/>
      <c r="F8180" s="176"/>
      <c r="G8180" s="177"/>
      <c r="H8180" s="177"/>
    </row>
    <row r="8181" spans="1:8" x14ac:dyDescent="0.25">
      <c r="A8181" s="793"/>
      <c r="E8181" s="176"/>
      <c r="F8181" s="176"/>
      <c r="G8181" s="177"/>
      <c r="H8181" s="177"/>
    </row>
    <row r="8182" spans="1:8" x14ac:dyDescent="0.25">
      <c r="A8182" s="793"/>
      <c r="E8182" s="176"/>
      <c r="F8182" s="176"/>
      <c r="G8182" s="177"/>
      <c r="H8182" s="177"/>
    </row>
    <row r="8183" spans="1:8" x14ac:dyDescent="0.25">
      <c r="A8183" s="793"/>
      <c r="E8183" s="176"/>
      <c r="F8183" s="176"/>
      <c r="G8183" s="177"/>
      <c r="H8183" s="177"/>
    </row>
    <row r="8184" spans="1:8" x14ac:dyDescent="0.25">
      <c r="A8184" s="793"/>
      <c r="E8184" s="176"/>
      <c r="F8184" s="176"/>
      <c r="G8184" s="177"/>
      <c r="H8184" s="177"/>
    </row>
    <row r="8185" spans="1:8" x14ac:dyDescent="0.25">
      <c r="A8185" s="793"/>
      <c r="E8185" s="176"/>
      <c r="F8185" s="176"/>
      <c r="G8185" s="177"/>
      <c r="H8185" s="177"/>
    </row>
    <row r="8186" spans="1:8" x14ac:dyDescent="0.25">
      <c r="A8186" s="793"/>
      <c r="E8186" s="176"/>
      <c r="F8186" s="176"/>
      <c r="G8186" s="177"/>
      <c r="H8186" s="177"/>
    </row>
    <row r="8187" spans="1:8" x14ac:dyDescent="0.25">
      <c r="A8187" s="793"/>
      <c r="E8187" s="176"/>
      <c r="F8187" s="176"/>
      <c r="G8187" s="177"/>
      <c r="H8187" s="177"/>
    </row>
    <row r="8188" spans="1:8" x14ac:dyDescent="0.25">
      <c r="A8188" s="793"/>
      <c r="E8188" s="176"/>
      <c r="F8188" s="176"/>
      <c r="G8188" s="177"/>
      <c r="H8188" s="177"/>
    </row>
    <row r="8189" spans="1:8" x14ac:dyDescent="0.25">
      <c r="A8189" s="793"/>
      <c r="E8189" s="176"/>
      <c r="F8189" s="176"/>
      <c r="G8189" s="177"/>
      <c r="H8189" s="177"/>
    </row>
    <row r="8190" spans="1:8" x14ac:dyDescent="0.25">
      <c r="A8190" s="793"/>
      <c r="E8190" s="176"/>
      <c r="F8190" s="176"/>
      <c r="G8190" s="177"/>
      <c r="H8190" s="177"/>
    </row>
    <row r="8191" spans="1:8" x14ac:dyDescent="0.25">
      <c r="A8191" s="793"/>
      <c r="E8191" s="176"/>
      <c r="F8191" s="176"/>
      <c r="G8191" s="177"/>
      <c r="H8191" s="177"/>
    </row>
    <row r="8192" spans="1:8" x14ac:dyDescent="0.25">
      <c r="A8192" s="793"/>
      <c r="E8192" s="176"/>
      <c r="F8192" s="176"/>
      <c r="G8192" s="177"/>
      <c r="H8192" s="177"/>
    </row>
    <row r="8193" spans="1:8" x14ac:dyDescent="0.25">
      <c r="A8193" s="793"/>
      <c r="E8193" s="176"/>
      <c r="F8193" s="176"/>
      <c r="G8193" s="177"/>
      <c r="H8193" s="177"/>
    </row>
    <row r="8194" spans="1:8" x14ac:dyDescent="0.25">
      <c r="A8194" s="793"/>
      <c r="E8194" s="176"/>
      <c r="F8194" s="176"/>
      <c r="G8194" s="177"/>
      <c r="H8194" s="177"/>
    </row>
    <row r="8195" spans="1:8" x14ac:dyDescent="0.25">
      <c r="A8195" s="793"/>
      <c r="E8195" s="176"/>
      <c r="F8195" s="176"/>
      <c r="G8195" s="177"/>
      <c r="H8195" s="177"/>
    </row>
    <row r="8196" spans="1:8" x14ac:dyDescent="0.25">
      <c r="A8196" s="793"/>
      <c r="E8196" s="176"/>
      <c r="F8196" s="176"/>
      <c r="G8196" s="177"/>
      <c r="H8196" s="177"/>
    </row>
    <row r="8197" spans="1:8" x14ac:dyDescent="0.25">
      <c r="A8197" s="793"/>
      <c r="E8197" s="176"/>
      <c r="F8197" s="176"/>
      <c r="G8197" s="177"/>
      <c r="H8197" s="177"/>
    </row>
    <row r="8198" spans="1:8" x14ac:dyDescent="0.25">
      <c r="A8198" s="793"/>
      <c r="E8198" s="176"/>
      <c r="F8198" s="176"/>
      <c r="G8198" s="177"/>
      <c r="H8198" s="177"/>
    </row>
    <row r="8199" spans="1:8" x14ac:dyDescent="0.25">
      <c r="A8199" s="793"/>
      <c r="E8199" s="176"/>
      <c r="F8199" s="176"/>
      <c r="G8199" s="177"/>
      <c r="H8199" s="177"/>
    </row>
    <row r="8200" spans="1:8" x14ac:dyDescent="0.25">
      <c r="A8200" s="793"/>
      <c r="E8200" s="176"/>
      <c r="F8200" s="176"/>
      <c r="G8200" s="177"/>
      <c r="H8200" s="177"/>
    </row>
    <row r="8201" spans="1:8" x14ac:dyDescent="0.25">
      <c r="A8201" s="793"/>
      <c r="E8201" s="176"/>
      <c r="F8201" s="176"/>
      <c r="G8201" s="177"/>
      <c r="H8201" s="177"/>
    </row>
    <row r="8202" spans="1:8" x14ac:dyDescent="0.25">
      <c r="A8202" s="793"/>
      <c r="E8202" s="176"/>
      <c r="F8202" s="176"/>
      <c r="G8202" s="177"/>
      <c r="H8202" s="177"/>
    </row>
    <row r="8203" spans="1:8" x14ac:dyDescent="0.25">
      <c r="A8203" s="793"/>
      <c r="E8203" s="176"/>
      <c r="F8203" s="176"/>
      <c r="G8203" s="177"/>
      <c r="H8203" s="177"/>
    </row>
    <row r="8204" spans="1:8" x14ac:dyDescent="0.25">
      <c r="A8204" s="793"/>
      <c r="E8204" s="176"/>
      <c r="F8204" s="176"/>
      <c r="G8204" s="177"/>
      <c r="H8204" s="177"/>
    </row>
    <row r="8205" spans="1:8" x14ac:dyDescent="0.25">
      <c r="A8205" s="793"/>
      <c r="E8205" s="176"/>
      <c r="F8205" s="176"/>
      <c r="G8205" s="177"/>
      <c r="H8205" s="177"/>
    </row>
    <row r="8206" spans="1:8" x14ac:dyDescent="0.25">
      <c r="A8206" s="793"/>
      <c r="E8206" s="176"/>
      <c r="F8206" s="176"/>
      <c r="G8206" s="177"/>
      <c r="H8206" s="177"/>
    </row>
    <row r="8207" spans="1:8" x14ac:dyDescent="0.25">
      <c r="A8207" s="793"/>
      <c r="E8207" s="176"/>
      <c r="F8207" s="176"/>
      <c r="G8207" s="177"/>
      <c r="H8207" s="177"/>
    </row>
    <row r="8208" spans="1:8" x14ac:dyDescent="0.25">
      <c r="A8208" s="793"/>
      <c r="E8208" s="176"/>
      <c r="F8208" s="176"/>
      <c r="G8208" s="177"/>
      <c r="H8208" s="177"/>
    </row>
    <row r="8209" spans="1:8" x14ac:dyDescent="0.25">
      <c r="A8209" s="793"/>
      <c r="E8209" s="176"/>
      <c r="F8209" s="176"/>
      <c r="G8209" s="177"/>
      <c r="H8209" s="177"/>
    </row>
    <row r="8210" spans="1:8" x14ac:dyDescent="0.25">
      <c r="A8210" s="793"/>
      <c r="E8210" s="176"/>
      <c r="F8210" s="176"/>
      <c r="G8210" s="177"/>
      <c r="H8210" s="177"/>
    </row>
    <row r="8211" spans="1:8" x14ac:dyDescent="0.25">
      <c r="A8211" s="793"/>
      <c r="E8211" s="176"/>
      <c r="F8211" s="176"/>
      <c r="G8211" s="177"/>
      <c r="H8211" s="177"/>
    </row>
    <row r="8212" spans="1:8" x14ac:dyDescent="0.25">
      <c r="A8212" s="793"/>
      <c r="E8212" s="176"/>
      <c r="F8212" s="176"/>
      <c r="G8212" s="177"/>
      <c r="H8212" s="177"/>
    </row>
    <row r="8213" spans="1:8" x14ac:dyDescent="0.25">
      <c r="A8213" s="793"/>
      <c r="E8213" s="176"/>
      <c r="F8213" s="176"/>
      <c r="G8213" s="177"/>
      <c r="H8213" s="177"/>
    </row>
    <row r="8214" spans="1:8" x14ac:dyDescent="0.25">
      <c r="A8214" s="793"/>
      <c r="E8214" s="176"/>
      <c r="F8214" s="176"/>
      <c r="G8214" s="177"/>
      <c r="H8214" s="177"/>
    </row>
    <row r="8215" spans="1:8" x14ac:dyDescent="0.25">
      <c r="A8215" s="793"/>
      <c r="E8215" s="176"/>
      <c r="F8215" s="176"/>
      <c r="G8215" s="177"/>
      <c r="H8215" s="177"/>
    </row>
    <row r="8216" spans="1:8" x14ac:dyDescent="0.25">
      <c r="A8216" s="793"/>
      <c r="E8216" s="176"/>
      <c r="F8216" s="176"/>
      <c r="G8216" s="177"/>
      <c r="H8216" s="177"/>
    </row>
    <row r="8217" spans="1:8" x14ac:dyDescent="0.25">
      <c r="A8217" s="793"/>
      <c r="E8217" s="176"/>
      <c r="F8217" s="176"/>
      <c r="G8217" s="177"/>
      <c r="H8217" s="177"/>
    </row>
    <row r="8218" spans="1:8" x14ac:dyDescent="0.25">
      <c r="A8218" s="793"/>
      <c r="E8218" s="176"/>
      <c r="F8218" s="176"/>
      <c r="G8218" s="177"/>
      <c r="H8218" s="177"/>
    </row>
    <row r="8219" spans="1:8" x14ac:dyDescent="0.25">
      <c r="A8219" s="793"/>
      <c r="E8219" s="176"/>
      <c r="F8219" s="176"/>
      <c r="G8219" s="177"/>
      <c r="H8219" s="177"/>
    </row>
    <row r="8220" spans="1:8" x14ac:dyDescent="0.25">
      <c r="A8220" s="793"/>
      <c r="E8220" s="176"/>
      <c r="F8220" s="176"/>
      <c r="G8220" s="177"/>
      <c r="H8220" s="177"/>
    </row>
    <row r="8221" spans="1:8" x14ac:dyDescent="0.25">
      <c r="A8221" s="793"/>
      <c r="E8221" s="176"/>
      <c r="F8221" s="176"/>
      <c r="G8221" s="177"/>
      <c r="H8221" s="177"/>
    </row>
    <row r="8222" spans="1:8" x14ac:dyDescent="0.25">
      <c r="A8222" s="793"/>
      <c r="E8222" s="176"/>
      <c r="F8222" s="176"/>
      <c r="G8222" s="177"/>
      <c r="H8222" s="177"/>
    </row>
    <row r="8223" spans="1:8" x14ac:dyDescent="0.25">
      <c r="A8223" s="793"/>
      <c r="E8223" s="176"/>
      <c r="F8223" s="176"/>
      <c r="G8223" s="177"/>
      <c r="H8223" s="177"/>
    </row>
    <row r="8224" spans="1:8" x14ac:dyDescent="0.25">
      <c r="A8224" s="793"/>
      <c r="E8224" s="176"/>
      <c r="F8224" s="176"/>
      <c r="G8224" s="177"/>
      <c r="H8224" s="177"/>
    </row>
    <row r="8225" spans="1:8" x14ac:dyDescent="0.25">
      <c r="A8225" s="793"/>
      <c r="E8225" s="176"/>
      <c r="F8225" s="176"/>
      <c r="G8225" s="177"/>
      <c r="H8225" s="177"/>
    </row>
    <row r="8226" spans="1:8" x14ac:dyDescent="0.25">
      <c r="A8226" s="793"/>
      <c r="E8226" s="176"/>
      <c r="F8226" s="176"/>
      <c r="G8226" s="177"/>
      <c r="H8226" s="177"/>
    </row>
    <row r="8227" spans="1:8" x14ac:dyDescent="0.25">
      <c r="A8227" s="793"/>
      <c r="E8227" s="176"/>
      <c r="F8227" s="176"/>
      <c r="G8227" s="177"/>
      <c r="H8227" s="177"/>
    </row>
    <row r="8228" spans="1:8" x14ac:dyDescent="0.25">
      <c r="A8228" s="793"/>
      <c r="E8228" s="176"/>
      <c r="F8228" s="176"/>
      <c r="G8228" s="177"/>
      <c r="H8228" s="177"/>
    </row>
    <row r="8229" spans="1:8" x14ac:dyDescent="0.25">
      <c r="A8229" s="793"/>
      <c r="E8229" s="176"/>
      <c r="F8229" s="176"/>
      <c r="G8229" s="177"/>
      <c r="H8229" s="177"/>
    </row>
    <row r="8230" spans="1:8" x14ac:dyDescent="0.25">
      <c r="A8230" s="793"/>
      <c r="E8230" s="176"/>
      <c r="F8230" s="176"/>
      <c r="G8230" s="177"/>
      <c r="H8230" s="177"/>
    </row>
    <row r="8231" spans="1:8" x14ac:dyDescent="0.25">
      <c r="A8231" s="793"/>
      <c r="E8231" s="176"/>
      <c r="F8231" s="176"/>
      <c r="G8231" s="177"/>
      <c r="H8231" s="177"/>
    </row>
    <row r="8232" spans="1:8" x14ac:dyDescent="0.25">
      <c r="A8232" s="793"/>
      <c r="E8232" s="176"/>
      <c r="F8232" s="176"/>
      <c r="G8232" s="177"/>
      <c r="H8232" s="177"/>
    </row>
    <row r="8233" spans="1:8" x14ac:dyDescent="0.25">
      <c r="A8233" s="793"/>
      <c r="E8233" s="176"/>
      <c r="F8233" s="176"/>
      <c r="G8233" s="177"/>
      <c r="H8233" s="177"/>
    </row>
    <row r="8234" spans="1:8" x14ac:dyDescent="0.25">
      <c r="A8234" s="793"/>
      <c r="E8234" s="176"/>
      <c r="F8234" s="176"/>
      <c r="G8234" s="177"/>
      <c r="H8234" s="177"/>
    </row>
    <row r="8235" spans="1:8" x14ac:dyDescent="0.25">
      <c r="A8235" s="793"/>
      <c r="E8235" s="176"/>
      <c r="F8235" s="176"/>
      <c r="G8235" s="177"/>
      <c r="H8235" s="177"/>
    </row>
    <row r="8236" spans="1:8" x14ac:dyDescent="0.25">
      <c r="A8236" s="793"/>
      <c r="E8236" s="176"/>
      <c r="F8236" s="176"/>
      <c r="G8236" s="177"/>
      <c r="H8236" s="177"/>
    </row>
    <row r="8237" spans="1:8" x14ac:dyDescent="0.25">
      <c r="A8237" s="793"/>
      <c r="E8237" s="176"/>
      <c r="F8237" s="176"/>
      <c r="G8237" s="177"/>
      <c r="H8237" s="177"/>
    </row>
    <row r="8238" spans="1:8" x14ac:dyDescent="0.25">
      <c r="A8238" s="793"/>
      <c r="E8238" s="176"/>
      <c r="F8238" s="176"/>
      <c r="G8238" s="177"/>
      <c r="H8238" s="177"/>
    </row>
    <row r="8239" spans="1:8" x14ac:dyDescent="0.25">
      <c r="A8239" s="793"/>
      <c r="E8239" s="176"/>
      <c r="F8239" s="176"/>
      <c r="G8239" s="177"/>
      <c r="H8239" s="177"/>
    </row>
    <row r="8240" spans="1:8" x14ac:dyDescent="0.25">
      <c r="A8240" s="793"/>
      <c r="E8240" s="176"/>
      <c r="F8240" s="176"/>
      <c r="G8240" s="177"/>
      <c r="H8240" s="177"/>
    </row>
    <row r="8241" spans="1:8" x14ac:dyDescent="0.25">
      <c r="A8241" s="793"/>
      <c r="E8241" s="176"/>
      <c r="F8241" s="176"/>
      <c r="G8241" s="177"/>
      <c r="H8241" s="177"/>
    </row>
    <row r="8242" spans="1:8" x14ac:dyDescent="0.25">
      <c r="A8242" s="793"/>
      <c r="E8242" s="176"/>
      <c r="F8242" s="176"/>
      <c r="G8242" s="177"/>
      <c r="H8242" s="177"/>
    </row>
    <row r="8243" spans="1:8" x14ac:dyDescent="0.25">
      <c r="A8243" s="793"/>
      <c r="E8243" s="176"/>
      <c r="F8243" s="176"/>
      <c r="G8243" s="177"/>
      <c r="H8243" s="177"/>
    </row>
    <row r="8244" spans="1:8" x14ac:dyDescent="0.25">
      <c r="A8244" s="793"/>
      <c r="E8244" s="176"/>
      <c r="F8244" s="176"/>
      <c r="G8244" s="177"/>
      <c r="H8244" s="177"/>
    </row>
    <row r="8245" spans="1:8" x14ac:dyDescent="0.25">
      <c r="A8245" s="793"/>
      <c r="E8245" s="176"/>
      <c r="F8245" s="176"/>
      <c r="G8245" s="177"/>
      <c r="H8245" s="177"/>
    </row>
    <row r="8246" spans="1:8" x14ac:dyDescent="0.25">
      <c r="A8246" s="793"/>
      <c r="E8246" s="176"/>
      <c r="F8246" s="176"/>
      <c r="G8246" s="177"/>
      <c r="H8246" s="177"/>
    </row>
    <row r="8247" spans="1:8" x14ac:dyDescent="0.25">
      <c r="A8247" s="793"/>
      <c r="E8247" s="176"/>
      <c r="F8247" s="176"/>
      <c r="G8247" s="177"/>
      <c r="H8247" s="177"/>
    </row>
    <row r="8248" spans="1:8" x14ac:dyDescent="0.25">
      <c r="A8248" s="793"/>
      <c r="E8248" s="176"/>
      <c r="F8248" s="176"/>
      <c r="G8248" s="177"/>
      <c r="H8248" s="177"/>
    </row>
    <row r="8249" spans="1:8" x14ac:dyDescent="0.25">
      <c r="A8249" s="793"/>
      <c r="E8249" s="176"/>
      <c r="F8249" s="176"/>
      <c r="G8249" s="177"/>
      <c r="H8249" s="177"/>
    </row>
    <row r="8250" spans="1:8" x14ac:dyDescent="0.25">
      <c r="A8250" s="793"/>
      <c r="E8250" s="176"/>
      <c r="F8250" s="176"/>
      <c r="G8250" s="177"/>
      <c r="H8250" s="177"/>
    </row>
    <row r="8251" spans="1:8" x14ac:dyDescent="0.25">
      <c r="A8251" s="793"/>
      <c r="E8251" s="176"/>
      <c r="F8251" s="176"/>
      <c r="G8251" s="177"/>
      <c r="H8251" s="177"/>
    </row>
    <row r="8252" spans="1:8" x14ac:dyDescent="0.25">
      <c r="A8252" s="793"/>
      <c r="E8252" s="176"/>
      <c r="F8252" s="176"/>
      <c r="G8252" s="177"/>
      <c r="H8252" s="177"/>
    </row>
    <row r="8253" spans="1:8" x14ac:dyDescent="0.25">
      <c r="A8253" s="793"/>
      <c r="E8253" s="176"/>
      <c r="F8253" s="176"/>
      <c r="G8253" s="177"/>
      <c r="H8253" s="177"/>
    </row>
    <row r="8254" spans="1:8" x14ac:dyDescent="0.25">
      <c r="A8254" s="793"/>
      <c r="E8254" s="176"/>
      <c r="F8254" s="176"/>
      <c r="G8254" s="177"/>
      <c r="H8254" s="177"/>
    </row>
    <row r="8255" spans="1:8" x14ac:dyDescent="0.25">
      <c r="A8255" s="793"/>
      <c r="E8255" s="176"/>
      <c r="F8255" s="176"/>
      <c r="G8255" s="177"/>
      <c r="H8255" s="177"/>
    </row>
    <row r="8256" spans="1:8" x14ac:dyDescent="0.25">
      <c r="A8256" s="793"/>
      <c r="E8256" s="176"/>
      <c r="F8256" s="176"/>
      <c r="G8256" s="177"/>
      <c r="H8256" s="177"/>
    </row>
    <row r="8257" spans="1:8" x14ac:dyDescent="0.25">
      <c r="A8257" s="793"/>
      <c r="E8257" s="176"/>
      <c r="F8257" s="176"/>
      <c r="G8257" s="177"/>
      <c r="H8257" s="177"/>
    </row>
    <row r="8258" spans="1:8" x14ac:dyDescent="0.25">
      <c r="A8258" s="793"/>
      <c r="E8258" s="176"/>
      <c r="F8258" s="176"/>
      <c r="G8258" s="177"/>
      <c r="H8258" s="177"/>
    </row>
    <row r="8259" spans="1:8" x14ac:dyDescent="0.25">
      <c r="A8259" s="793"/>
      <c r="E8259" s="176"/>
      <c r="F8259" s="176"/>
      <c r="G8259" s="177"/>
      <c r="H8259" s="177"/>
    </row>
    <row r="8260" spans="1:8" x14ac:dyDescent="0.25">
      <c r="A8260" s="793"/>
      <c r="E8260" s="176"/>
      <c r="F8260" s="176"/>
      <c r="G8260" s="177"/>
      <c r="H8260" s="177"/>
    </row>
    <row r="8261" spans="1:8" x14ac:dyDescent="0.25">
      <c r="A8261" s="793"/>
      <c r="E8261" s="176"/>
      <c r="F8261" s="176"/>
      <c r="G8261" s="177"/>
      <c r="H8261" s="177"/>
    </row>
    <row r="8262" spans="1:8" x14ac:dyDescent="0.25">
      <c r="A8262" s="793"/>
      <c r="E8262" s="176"/>
      <c r="F8262" s="176"/>
      <c r="G8262" s="177"/>
      <c r="H8262" s="177"/>
    </row>
    <row r="8263" spans="1:8" x14ac:dyDescent="0.25">
      <c r="A8263" s="793"/>
      <c r="E8263" s="176"/>
      <c r="F8263" s="176"/>
      <c r="G8263" s="177"/>
      <c r="H8263" s="177"/>
    </row>
    <row r="8264" spans="1:8" x14ac:dyDescent="0.25">
      <c r="A8264" s="793"/>
      <c r="E8264" s="176"/>
      <c r="F8264" s="176"/>
      <c r="G8264" s="177"/>
      <c r="H8264" s="177"/>
    </row>
    <row r="8265" spans="1:8" x14ac:dyDescent="0.25">
      <c r="A8265" s="793"/>
      <c r="E8265" s="176"/>
      <c r="F8265" s="176"/>
      <c r="G8265" s="177"/>
      <c r="H8265" s="177"/>
    </row>
    <row r="8266" spans="1:8" x14ac:dyDescent="0.25">
      <c r="A8266" s="793"/>
      <c r="E8266" s="176"/>
      <c r="F8266" s="176"/>
      <c r="G8266" s="177"/>
      <c r="H8266" s="177"/>
    </row>
    <row r="8267" spans="1:8" x14ac:dyDescent="0.25">
      <c r="A8267" s="793"/>
      <c r="E8267" s="176"/>
      <c r="F8267" s="176"/>
      <c r="G8267" s="177"/>
      <c r="H8267" s="177"/>
    </row>
    <row r="8268" spans="1:8" x14ac:dyDescent="0.25">
      <c r="A8268" s="793"/>
      <c r="E8268" s="176"/>
      <c r="F8268" s="176"/>
      <c r="G8268" s="177"/>
      <c r="H8268" s="177"/>
    </row>
    <row r="8269" spans="1:8" x14ac:dyDescent="0.25">
      <c r="A8269" s="793"/>
      <c r="E8269" s="176"/>
      <c r="F8269" s="176"/>
      <c r="G8269" s="177"/>
      <c r="H8269" s="177"/>
    </row>
    <row r="8270" spans="1:8" x14ac:dyDescent="0.25">
      <c r="A8270" s="793"/>
      <c r="E8270" s="176"/>
      <c r="F8270" s="176"/>
      <c r="G8270" s="177"/>
      <c r="H8270" s="177"/>
    </row>
    <row r="8271" spans="1:8" x14ac:dyDescent="0.25">
      <c r="A8271" s="793"/>
      <c r="E8271" s="176"/>
      <c r="F8271" s="176"/>
      <c r="G8271" s="177"/>
      <c r="H8271" s="177"/>
    </row>
    <row r="8272" spans="1:8" x14ac:dyDescent="0.25">
      <c r="A8272" s="793"/>
      <c r="E8272" s="176"/>
      <c r="F8272" s="176"/>
      <c r="G8272" s="177"/>
      <c r="H8272" s="177"/>
    </row>
    <row r="8273" spans="1:8" x14ac:dyDescent="0.25">
      <c r="A8273" s="793"/>
      <c r="E8273" s="176"/>
      <c r="F8273" s="176"/>
      <c r="G8273" s="177"/>
      <c r="H8273" s="177"/>
    </row>
    <row r="8274" spans="1:8" x14ac:dyDescent="0.25">
      <c r="A8274" s="793"/>
      <c r="E8274" s="176"/>
      <c r="F8274" s="176"/>
      <c r="G8274" s="177"/>
      <c r="H8274" s="177"/>
    </row>
    <row r="8275" spans="1:8" x14ac:dyDescent="0.25">
      <c r="A8275" s="793"/>
      <c r="E8275" s="176"/>
      <c r="F8275" s="176"/>
      <c r="G8275" s="177"/>
      <c r="H8275" s="177"/>
    </row>
    <row r="8276" spans="1:8" x14ac:dyDescent="0.25">
      <c r="A8276" s="793"/>
      <c r="E8276" s="176"/>
      <c r="F8276" s="176"/>
      <c r="G8276" s="177"/>
      <c r="H8276" s="177"/>
    </row>
    <row r="8277" spans="1:8" x14ac:dyDescent="0.25">
      <c r="A8277" s="793"/>
      <c r="E8277" s="176"/>
      <c r="F8277" s="176"/>
      <c r="G8277" s="177"/>
      <c r="H8277" s="177"/>
    </row>
    <row r="8278" spans="1:8" x14ac:dyDescent="0.25">
      <c r="A8278" s="793"/>
      <c r="E8278" s="176"/>
      <c r="F8278" s="176"/>
      <c r="G8278" s="177"/>
      <c r="H8278" s="177"/>
    </row>
    <row r="8279" spans="1:8" x14ac:dyDescent="0.25">
      <c r="A8279" s="793"/>
      <c r="E8279" s="176"/>
      <c r="F8279" s="176"/>
      <c r="G8279" s="177"/>
      <c r="H8279" s="177"/>
    </row>
    <row r="8280" spans="1:8" x14ac:dyDescent="0.25">
      <c r="A8280" s="793"/>
      <c r="E8280" s="176"/>
      <c r="F8280" s="176"/>
      <c r="G8280" s="177"/>
      <c r="H8280" s="177"/>
    </row>
    <row r="8281" spans="1:8" x14ac:dyDescent="0.25">
      <c r="A8281" s="793"/>
      <c r="E8281" s="176"/>
      <c r="F8281" s="176"/>
      <c r="G8281" s="177"/>
      <c r="H8281" s="177"/>
    </row>
    <row r="8282" spans="1:8" x14ac:dyDescent="0.25">
      <c r="A8282" s="793"/>
      <c r="E8282" s="176"/>
      <c r="F8282" s="176"/>
      <c r="G8282" s="177"/>
      <c r="H8282" s="177"/>
    </row>
    <row r="8283" spans="1:8" x14ac:dyDescent="0.25">
      <c r="A8283" s="793"/>
      <c r="E8283" s="176"/>
      <c r="F8283" s="176"/>
      <c r="G8283" s="177"/>
      <c r="H8283" s="177"/>
    </row>
    <row r="8284" spans="1:8" x14ac:dyDescent="0.25">
      <c r="A8284" s="793"/>
      <c r="E8284" s="176"/>
      <c r="F8284" s="176"/>
      <c r="G8284" s="177"/>
      <c r="H8284" s="177"/>
    </row>
    <row r="8285" spans="1:8" x14ac:dyDescent="0.25">
      <c r="A8285" s="793"/>
      <c r="E8285" s="176"/>
      <c r="F8285" s="176"/>
      <c r="G8285" s="177"/>
      <c r="H8285" s="177"/>
    </row>
    <row r="8286" spans="1:8" x14ac:dyDescent="0.25">
      <c r="A8286" s="793"/>
      <c r="E8286" s="176"/>
      <c r="F8286" s="176"/>
      <c r="G8286" s="177"/>
      <c r="H8286" s="177"/>
    </row>
    <row r="8287" spans="1:8" x14ac:dyDescent="0.25">
      <c r="A8287" s="793"/>
      <c r="E8287" s="176"/>
      <c r="F8287" s="176"/>
      <c r="G8287" s="177"/>
      <c r="H8287" s="177"/>
    </row>
    <row r="8288" spans="1:8" x14ac:dyDescent="0.25">
      <c r="A8288" s="793"/>
      <c r="E8288" s="176"/>
      <c r="F8288" s="176"/>
      <c r="G8288" s="177"/>
      <c r="H8288" s="177"/>
    </row>
    <row r="8289" spans="1:8" x14ac:dyDescent="0.25">
      <c r="A8289" s="793"/>
      <c r="E8289" s="176"/>
      <c r="F8289" s="176"/>
      <c r="G8289" s="177"/>
      <c r="H8289" s="177"/>
    </row>
    <row r="8290" spans="1:8" x14ac:dyDescent="0.25">
      <c r="A8290" s="793"/>
      <c r="E8290" s="176"/>
      <c r="F8290" s="176"/>
      <c r="G8290" s="177"/>
      <c r="H8290" s="177"/>
    </row>
    <row r="8291" spans="1:8" x14ac:dyDescent="0.25">
      <c r="A8291" s="793"/>
      <c r="E8291" s="176"/>
      <c r="F8291" s="176"/>
      <c r="G8291" s="177"/>
      <c r="H8291" s="177"/>
    </row>
    <row r="8292" spans="1:8" x14ac:dyDescent="0.25">
      <c r="A8292" s="793"/>
      <c r="E8292" s="176"/>
      <c r="F8292" s="176"/>
      <c r="G8292" s="177"/>
      <c r="H8292" s="177"/>
    </row>
    <row r="8293" spans="1:8" x14ac:dyDescent="0.25">
      <c r="A8293" s="793"/>
      <c r="E8293" s="176"/>
      <c r="F8293" s="176"/>
      <c r="G8293" s="177"/>
      <c r="H8293" s="177"/>
    </row>
    <row r="8294" spans="1:8" x14ac:dyDescent="0.25">
      <c r="A8294" s="793"/>
      <c r="E8294" s="176"/>
      <c r="F8294" s="176"/>
      <c r="G8294" s="177"/>
      <c r="H8294" s="177"/>
    </row>
    <row r="8295" spans="1:8" x14ac:dyDescent="0.25">
      <c r="A8295" s="793"/>
      <c r="E8295" s="176"/>
      <c r="F8295" s="176"/>
      <c r="G8295" s="177"/>
      <c r="H8295" s="177"/>
    </row>
    <row r="8296" spans="1:8" x14ac:dyDescent="0.25">
      <c r="A8296" s="793"/>
      <c r="E8296" s="176"/>
      <c r="F8296" s="176"/>
      <c r="G8296" s="177"/>
      <c r="H8296" s="177"/>
    </row>
    <row r="8297" spans="1:8" x14ac:dyDescent="0.25">
      <c r="A8297" s="793"/>
      <c r="E8297" s="176"/>
      <c r="F8297" s="176"/>
      <c r="G8297" s="177"/>
      <c r="H8297" s="177"/>
    </row>
    <row r="8298" spans="1:8" x14ac:dyDescent="0.25">
      <c r="A8298" s="793"/>
      <c r="E8298" s="176"/>
      <c r="F8298" s="176"/>
      <c r="G8298" s="177"/>
      <c r="H8298" s="177"/>
    </row>
    <row r="8299" spans="1:8" x14ac:dyDescent="0.25">
      <c r="A8299" s="793"/>
      <c r="E8299" s="176"/>
      <c r="F8299" s="176"/>
      <c r="G8299" s="177"/>
      <c r="H8299" s="177"/>
    </row>
    <row r="8300" spans="1:8" x14ac:dyDescent="0.25">
      <c r="A8300" s="793"/>
      <c r="E8300" s="176"/>
      <c r="F8300" s="176"/>
      <c r="G8300" s="177"/>
      <c r="H8300" s="177"/>
    </row>
    <row r="8301" spans="1:8" x14ac:dyDescent="0.25">
      <c r="A8301" s="793"/>
      <c r="E8301" s="176"/>
      <c r="F8301" s="176"/>
      <c r="G8301" s="177"/>
      <c r="H8301" s="177"/>
    </row>
    <row r="8302" spans="1:8" x14ac:dyDescent="0.25">
      <c r="A8302" s="793"/>
      <c r="E8302" s="176"/>
      <c r="F8302" s="176"/>
      <c r="G8302" s="177"/>
      <c r="H8302" s="177"/>
    </row>
    <row r="8303" spans="1:8" x14ac:dyDescent="0.25">
      <c r="A8303" s="793"/>
      <c r="E8303" s="176"/>
      <c r="F8303" s="176"/>
      <c r="G8303" s="177"/>
      <c r="H8303" s="177"/>
    </row>
    <row r="8304" spans="1:8" x14ac:dyDescent="0.25">
      <c r="A8304" s="793"/>
      <c r="E8304" s="176"/>
      <c r="F8304" s="176"/>
      <c r="G8304" s="177"/>
      <c r="H8304" s="177"/>
    </row>
    <row r="8305" spans="1:8" x14ac:dyDescent="0.25">
      <c r="A8305" s="793"/>
      <c r="E8305" s="176"/>
      <c r="F8305" s="176"/>
      <c r="G8305" s="177"/>
      <c r="H8305" s="177"/>
    </row>
    <row r="8306" spans="1:8" x14ac:dyDescent="0.25">
      <c r="A8306" s="793"/>
      <c r="E8306" s="176"/>
      <c r="F8306" s="176"/>
      <c r="G8306" s="177"/>
      <c r="H8306" s="177"/>
    </row>
    <row r="8307" spans="1:8" x14ac:dyDescent="0.25">
      <c r="A8307" s="793"/>
      <c r="E8307" s="176"/>
      <c r="F8307" s="176"/>
      <c r="G8307" s="177"/>
      <c r="H8307" s="177"/>
    </row>
    <row r="8308" spans="1:8" x14ac:dyDescent="0.25">
      <c r="A8308" s="793"/>
      <c r="E8308" s="176"/>
      <c r="F8308" s="176"/>
      <c r="G8308" s="177"/>
      <c r="H8308" s="177"/>
    </row>
    <row r="8309" spans="1:8" x14ac:dyDescent="0.25">
      <c r="A8309" s="793"/>
      <c r="E8309" s="176"/>
      <c r="F8309" s="176"/>
      <c r="G8309" s="177"/>
      <c r="H8309" s="177"/>
    </row>
    <row r="8310" spans="1:8" x14ac:dyDescent="0.25">
      <c r="A8310" s="793"/>
      <c r="E8310" s="176"/>
      <c r="F8310" s="176"/>
      <c r="G8310" s="177"/>
      <c r="H8310" s="177"/>
    </row>
    <row r="8311" spans="1:8" x14ac:dyDescent="0.25">
      <c r="A8311" s="793"/>
      <c r="E8311" s="176"/>
      <c r="F8311" s="176"/>
      <c r="G8311" s="177"/>
      <c r="H8311" s="177"/>
    </row>
    <row r="8312" spans="1:8" x14ac:dyDescent="0.25">
      <c r="A8312" s="793"/>
      <c r="E8312" s="176"/>
      <c r="F8312" s="176"/>
      <c r="G8312" s="177"/>
      <c r="H8312" s="177"/>
    </row>
    <row r="8313" spans="1:8" x14ac:dyDescent="0.25">
      <c r="A8313" s="793"/>
      <c r="E8313" s="176"/>
      <c r="F8313" s="176"/>
      <c r="G8313" s="177"/>
      <c r="H8313" s="177"/>
    </row>
    <row r="8314" spans="1:8" x14ac:dyDescent="0.25">
      <c r="A8314" s="793"/>
      <c r="E8314" s="176"/>
      <c r="F8314" s="176"/>
      <c r="G8314" s="177"/>
      <c r="H8314" s="177"/>
    </row>
    <row r="8315" spans="1:8" x14ac:dyDescent="0.25">
      <c r="A8315" s="793"/>
      <c r="E8315" s="176"/>
      <c r="F8315" s="176"/>
      <c r="G8315" s="177"/>
      <c r="H8315" s="177"/>
    </row>
    <row r="8316" spans="1:8" x14ac:dyDescent="0.25">
      <c r="A8316" s="793"/>
      <c r="E8316" s="176"/>
      <c r="F8316" s="176"/>
      <c r="G8316" s="177"/>
      <c r="H8316" s="177"/>
    </row>
    <row r="8317" spans="1:8" x14ac:dyDescent="0.25">
      <c r="A8317" s="793"/>
      <c r="E8317" s="176"/>
      <c r="F8317" s="176"/>
      <c r="G8317" s="177"/>
      <c r="H8317" s="177"/>
    </row>
    <row r="8318" spans="1:8" x14ac:dyDescent="0.25">
      <c r="A8318" s="793"/>
      <c r="E8318" s="176"/>
      <c r="F8318" s="176"/>
      <c r="G8318" s="177"/>
      <c r="H8318" s="177"/>
    </row>
    <row r="8319" spans="1:8" x14ac:dyDescent="0.25">
      <c r="A8319" s="793"/>
      <c r="E8319" s="176"/>
      <c r="F8319" s="176"/>
      <c r="G8319" s="177"/>
      <c r="H8319" s="177"/>
    </row>
    <row r="8320" spans="1:8" x14ac:dyDescent="0.25">
      <c r="A8320" s="793"/>
      <c r="E8320" s="176"/>
      <c r="F8320" s="176"/>
      <c r="G8320" s="177"/>
      <c r="H8320" s="177"/>
    </row>
    <row r="8321" spans="1:8" x14ac:dyDescent="0.25">
      <c r="A8321" s="793"/>
      <c r="E8321" s="176"/>
      <c r="F8321" s="176"/>
      <c r="G8321" s="177"/>
      <c r="H8321" s="177"/>
    </row>
    <row r="8322" spans="1:8" x14ac:dyDescent="0.25">
      <c r="A8322" s="793"/>
      <c r="E8322" s="176"/>
      <c r="F8322" s="176"/>
      <c r="G8322" s="177"/>
      <c r="H8322" s="177"/>
    </row>
    <row r="8323" spans="1:8" x14ac:dyDescent="0.25">
      <c r="A8323" s="793"/>
      <c r="E8323" s="176"/>
      <c r="F8323" s="176"/>
      <c r="G8323" s="177"/>
      <c r="H8323" s="177"/>
    </row>
    <row r="8324" spans="1:8" x14ac:dyDescent="0.25">
      <c r="A8324" s="793"/>
      <c r="E8324" s="176"/>
      <c r="F8324" s="176"/>
      <c r="G8324" s="177"/>
      <c r="H8324" s="177"/>
    </row>
    <row r="8325" spans="1:8" x14ac:dyDescent="0.25">
      <c r="A8325" s="793"/>
      <c r="E8325" s="176"/>
      <c r="F8325" s="176"/>
      <c r="G8325" s="177"/>
      <c r="H8325" s="177"/>
    </row>
    <row r="8326" spans="1:8" x14ac:dyDescent="0.25">
      <c r="A8326" s="793"/>
      <c r="E8326" s="176"/>
      <c r="F8326" s="176"/>
      <c r="G8326" s="177"/>
      <c r="H8326" s="177"/>
    </row>
    <row r="8327" spans="1:8" x14ac:dyDescent="0.25">
      <c r="A8327" s="793"/>
      <c r="E8327" s="176"/>
      <c r="F8327" s="176"/>
      <c r="G8327" s="177"/>
      <c r="H8327" s="177"/>
    </row>
    <row r="8328" spans="1:8" x14ac:dyDescent="0.25">
      <c r="A8328" s="793"/>
      <c r="E8328" s="176"/>
      <c r="F8328" s="176"/>
      <c r="G8328" s="177"/>
      <c r="H8328" s="177"/>
    </row>
    <row r="8329" spans="1:8" x14ac:dyDescent="0.25">
      <c r="A8329" s="793"/>
      <c r="E8329" s="176"/>
      <c r="F8329" s="176"/>
      <c r="G8329" s="177"/>
      <c r="H8329" s="177"/>
    </row>
    <row r="8330" spans="1:8" x14ac:dyDescent="0.25">
      <c r="A8330" s="793"/>
      <c r="E8330" s="176"/>
      <c r="F8330" s="176"/>
      <c r="G8330" s="177"/>
      <c r="H8330" s="177"/>
    </row>
    <row r="8331" spans="1:8" x14ac:dyDescent="0.25">
      <c r="A8331" s="793"/>
      <c r="E8331" s="176"/>
      <c r="F8331" s="176"/>
      <c r="G8331" s="177"/>
      <c r="H8331" s="177"/>
    </row>
    <row r="8332" spans="1:8" x14ac:dyDescent="0.25">
      <c r="A8332" s="793"/>
      <c r="E8332" s="176"/>
      <c r="F8332" s="176"/>
      <c r="G8332" s="177"/>
      <c r="H8332" s="177"/>
    </row>
    <row r="8333" spans="1:8" x14ac:dyDescent="0.25">
      <c r="A8333" s="793"/>
      <c r="E8333" s="176"/>
      <c r="F8333" s="176"/>
      <c r="G8333" s="177"/>
      <c r="H8333" s="177"/>
    </row>
    <row r="8334" spans="1:8" x14ac:dyDescent="0.25">
      <c r="A8334" s="793"/>
      <c r="E8334" s="176"/>
      <c r="F8334" s="176"/>
      <c r="G8334" s="177"/>
      <c r="H8334" s="177"/>
    </row>
    <row r="8335" spans="1:8" x14ac:dyDescent="0.25">
      <c r="A8335" s="793"/>
      <c r="E8335" s="176"/>
      <c r="F8335" s="176"/>
      <c r="G8335" s="177"/>
      <c r="H8335" s="177"/>
    </row>
    <row r="8336" spans="1:8" x14ac:dyDescent="0.25">
      <c r="A8336" s="793"/>
      <c r="E8336" s="176"/>
      <c r="F8336" s="176"/>
      <c r="G8336" s="177"/>
      <c r="H8336" s="177"/>
    </row>
    <row r="8337" spans="1:8" x14ac:dyDescent="0.25">
      <c r="A8337" s="793"/>
      <c r="E8337" s="176"/>
      <c r="F8337" s="176"/>
      <c r="G8337" s="177"/>
      <c r="H8337" s="177"/>
    </row>
    <row r="8338" spans="1:8" x14ac:dyDescent="0.25">
      <c r="A8338" s="793"/>
      <c r="E8338" s="176"/>
      <c r="F8338" s="176"/>
      <c r="G8338" s="177"/>
      <c r="H8338" s="177"/>
    </row>
    <row r="8339" spans="1:8" x14ac:dyDescent="0.25">
      <c r="A8339" s="793"/>
      <c r="E8339" s="176"/>
      <c r="F8339" s="176"/>
      <c r="G8339" s="177"/>
      <c r="H8339" s="177"/>
    </row>
    <row r="8340" spans="1:8" x14ac:dyDescent="0.25">
      <c r="A8340" s="793"/>
      <c r="E8340" s="176"/>
      <c r="F8340" s="176"/>
      <c r="G8340" s="177"/>
      <c r="H8340" s="177"/>
    </row>
    <row r="8341" spans="1:8" x14ac:dyDescent="0.25">
      <c r="A8341" s="793"/>
      <c r="E8341" s="176"/>
      <c r="F8341" s="176"/>
      <c r="G8341" s="177"/>
      <c r="H8341" s="177"/>
    </row>
    <row r="8342" spans="1:8" x14ac:dyDescent="0.25">
      <c r="A8342" s="793"/>
      <c r="E8342" s="176"/>
      <c r="F8342" s="176"/>
      <c r="G8342" s="177"/>
      <c r="H8342" s="177"/>
    </row>
    <row r="8343" spans="1:8" x14ac:dyDescent="0.25">
      <c r="A8343" s="793"/>
      <c r="E8343" s="176"/>
      <c r="F8343" s="176"/>
      <c r="G8343" s="177"/>
      <c r="H8343" s="177"/>
    </row>
    <row r="8344" spans="1:8" x14ac:dyDescent="0.25">
      <c r="A8344" s="793"/>
      <c r="E8344" s="176"/>
      <c r="F8344" s="176"/>
      <c r="G8344" s="177"/>
      <c r="H8344" s="177"/>
    </row>
    <row r="8345" spans="1:8" x14ac:dyDescent="0.25">
      <c r="A8345" s="793"/>
      <c r="E8345" s="176"/>
      <c r="F8345" s="176"/>
      <c r="G8345" s="177"/>
      <c r="H8345" s="177"/>
    </row>
    <row r="8346" spans="1:8" x14ac:dyDescent="0.25">
      <c r="A8346" s="793"/>
      <c r="E8346" s="176"/>
      <c r="F8346" s="176"/>
      <c r="G8346" s="177"/>
      <c r="H8346" s="177"/>
    </row>
    <row r="8347" spans="1:8" x14ac:dyDescent="0.25">
      <c r="A8347" s="793"/>
      <c r="E8347" s="176"/>
      <c r="F8347" s="176"/>
      <c r="G8347" s="177"/>
      <c r="H8347" s="177"/>
    </row>
    <row r="8348" spans="1:8" x14ac:dyDescent="0.25">
      <c r="A8348" s="793"/>
      <c r="E8348" s="176"/>
      <c r="F8348" s="176"/>
      <c r="G8348" s="177"/>
      <c r="H8348" s="177"/>
    </row>
    <row r="8349" spans="1:8" x14ac:dyDescent="0.25">
      <c r="A8349" s="793"/>
      <c r="E8349" s="176"/>
      <c r="F8349" s="176"/>
      <c r="G8349" s="177"/>
      <c r="H8349" s="177"/>
    </row>
    <row r="8350" spans="1:8" x14ac:dyDescent="0.25">
      <c r="A8350" s="793"/>
      <c r="E8350" s="176"/>
      <c r="F8350" s="176"/>
      <c r="G8350" s="177"/>
      <c r="H8350" s="177"/>
    </row>
    <row r="8351" spans="1:8" x14ac:dyDescent="0.25">
      <c r="A8351" s="793"/>
      <c r="E8351" s="176"/>
      <c r="F8351" s="176"/>
      <c r="G8351" s="177"/>
      <c r="H8351" s="177"/>
    </row>
    <row r="8352" spans="1:8" x14ac:dyDescent="0.25">
      <c r="A8352" s="793"/>
      <c r="E8352" s="176"/>
      <c r="F8352" s="176"/>
      <c r="G8352" s="177"/>
      <c r="H8352" s="177"/>
    </row>
    <row r="8353" spans="1:8" x14ac:dyDescent="0.25">
      <c r="A8353" s="793"/>
      <c r="E8353" s="176"/>
      <c r="F8353" s="176"/>
      <c r="G8353" s="177"/>
      <c r="H8353" s="177"/>
    </row>
    <row r="8354" spans="1:8" x14ac:dyDescent="0.25">
      <c r="A8354" s="793"/>
      <c r="E8354" s="176"/>
      <c r="F8354" s="176"/>
      <c r="G8354" s="177"/>
      <c r="H8354" s="177"/>
    </row>
    <row r="8355" spans="1:8" x14ac:dyDescent="0.25">
      <c r="A8355" s="793"/>
      <c r="E8355" s="176"/>
      <c r="F8355" s="176"/>
      <c r="G8355" s="177"/>
      <c r="H8355" s="177"/>
    </row>
    <row r="8356" spans="1:8" x14ac:dyDescent="0.25">
      <c r="A8356" s="793"/>
      <c r="E8356" s="176"/>
      <c r="F8356" s="176"/>
      <c r="G8356" s="177"/>
      <c r="H8356" s="177"/>
    </row>
    <row r="8357" spans="1:8" x14ac:dyDescent="0.25">
      <c r="A8357" s="793"/>
      <c r="E8357" s="176"/>
      <c r="F8357" s="176"/>
      <c r="G8357" s="177"/>
      <c r="H8357" s="177"/>
    </row>
    <row r="8358" spans="1:8" x14ac:dyDescent="0.25">
      <c r="A8358" s="793"/>
      <c r="E8358" s="176"/>
      <c r="F8358" s="176"/>
      <c r="G8358" s="177"/>
      <c r="H8358" s="177"/>
    </row>
    <row r="8359" spans="1:8" x14ac:dyDescent="0.25">
      <c r="A8359" s="793"/>
      <c r="E8359" s="176"/>
      <c r="F8359" s="176"/>
      <c r="G8359" s="177"/>
      <c r="H8359" s="177"/>
    </row>
    <row r="8360" spans="1:8" x14ac:dyDescent="0.25">
      <c r="A8360" s="793"/>
      <c r="E8360" s="176"/>
      <c r="F8360" s="176"/>
      <c r="G8360" s="177"/>
      <c r="H8360" s="177"/>
    </row>
    <row r="8361" spans="1:8" x14ac:dyDescent="0.25">
      <c r="A8361" s="793"/>
      <c r="E8361" s="176"/>
      <c r="F8361" s="176"/>
      <c r="G8361" s="177"/>
      <c r="H8361" s="177"/>
    </row>
    <row r="8362" spans="1:8" x14ac:dyDescent="0.25">
      <c r="A8362" s="793"/>
      <c r="E8362" s="176"/>
      <c r="F8362" s="176"/>
      <c r="G8362" s="177"/>
      <c r="H8362" s="177"/>
    </row>
    <row r="8363" spans="1:8" x14ac:dyDescent="0.25">
      <c r="A8363" s="793"/>
      <c r="E8363" s="176"/>
      <c r="F8363" s="176"/>
      <c r="G8363" s="177"/>
      <c r="H8363" s="177"/>
    </row>
    <row r="8364" spans="1:8" x14ac:dyDescent="0.25">
      <c r="A8364" s="793"/>
      <c r="E8364" s="176"/>
      <c r="F8364" s="176"/>
      <c r="G8364" s="177"/>
      <c r="H8364" s="177"/>
    </row>
    <row r="8365" spans="1:8" x14ac:dyDescent="0.25">
      <c r="A8365" s="793"/>
      <c r="E8365" s="176"/>
      <c r="F8365" s="176"/>
      <c r="G8365" s="177"/>
      <c r="H8365" s="177"/>
    </row>
    <row r="8366" spans="1:8" x14ac:dyDescent="0.25">
      <c r="A8366" s="793"/>
      <c r="E8366" s="176"/>
      <c r="F8366" s="176"/>
      <c r="G8366" s="177"/>
      <c r="H8366" s="177"/>
    </row>
    <row r="8367" spans="1:8" x14ac:dyDescent="0.25">
      <c r="A8367" s="793"/>
      <c r="E8367" s="176"/>
      <c r="F8367" s="176"/>
      <c r="G8367" s="177"/>
      <c r="H8367" s="177"/>
    </row>
    <row r="8368" spans="1:8" x14ac:dyDescent="0.25">
      <c r="A8368" s="793"/>
      <c r="E8368" s="176"/>
      <c r="F8368" s="176"/>
      <c r="G8368" s="177"/>
      <c r="H8368" s="177"/>
    </row>
    <row r="8369" spans="1:8" x14ac:dyDescent="0.25">
      <c r="A8369" s="793"/>
      <c r="E8369" s="176"/>
      <c r="F8369" s="176"/>
      <c r="G8369" s="177"/>
      <c r="H8369" s="177"/>
    </row>
    <row r="8370" spans="1:8" x14ac:dyDescent="0.25">
      <c r="A8370" s="793"/>
      <c r="E8370" s="176"/>
      <c r="F8370" s="176"/>
      <c r="G8370" s="177"/>
      <c r="H8370" s="177"/>
    </row>
    <row r="8371" spans="1:8" x14ac:dyDescent="0.25">
      <c r="A8371" s="793"/>
      <c r="E8371" s="176"/>
      <c r="F8371" s="176"/>
      <c r="G8371" s="177"/>
      <c r="H8371" s="177"/>
    </row>
    <row r="8372" spans="1:8" x14ac:dyDescent="0.25">
      <c r="A8372" s="793"/>
      <c r="E8372" s="176"/>
      <c r="F8372" s="176"/>
      <c r="G8372" s="177"/>
      <c r="H8372" s="177"/>
    </row>
    <row r="8373" spans="1:8" x14ac:dyDescent="0.25">
      <c r="A8373" s="793"/>
      <c r="E8373" s="176"/>
      <c r="F8373" s="176"/>
      <c r="G8373" s="177"/>
      <c r="H8373" s="177"/>
    </row>
    <row r="8374" spans="1:8" x14ac:dyDescent="0.25">
      <c r="A8374" s="793"/>
      <c r="E8374" s="176"/>
      <c r="F8374" s="176"/>
      <c r="G8374" s="177"/>
      <c r="H8374" s="177"/>
    </row>
    <row r="8375" spans="1:8" x14ac:dyDescent="0.25">
      <c r="A8375" s="793"/>
      <c r="E8375" s="176"/>
      <c r="F8375" s="176"/>
      <c r="G8375" s="177"/>
      <c r="H8375" s="177"/>
    </row>
    <row r="8376" spans="1:8" x14ac:dyDescent="0.25">
      <c r="A8376" s="793"/>
      <c r="E8376" s="176"/>
      <c r="F8376" s="176"/>
      <c r="G8376" s="177"/>
      <c r="H8376" s="177"/>
    </row>
    <row r="8377" spans="1:8" x14ac:dyDescent="0.25">
      <c r="A8377" s="793"/>
      <c r="E8377" s="176"/>
      <c r="F8377" s="176"/>
      <c r="G8377" s="177"/>
      <c r="H8377" s="177"/>
    </row>
    <row r="8378" spans="1:8" x14ac:dyDescent="0.25">
      <c r="A8378" s="793"/>
      <c r="E8378" s="176"/>
      <c r="F8378" s="176"/>
      <c r="G8378" s="177"/>
      <c r="H8378" s="177"/>
    </row>
    <row r="8379" spans="1:8" x14ac:dyDescent="0.25">
      <c r="A8379" s="793"/>
      <c r="E8379" s="176"/>
      <c r="F8379" s="176"/>
      <c r="G8379" s="177"/>
      <c r="H8379" s="177"/>
    </row>
    <row r="8380" spans="1:8" x14ac:dyDescent="0.25">
      <c r="A8380" s="793"/>
      <c r="E8380" s="176"/>
      <c r="F8380" s="176"/>
      <c r="G8380" s="177"/>
      <c r="H8380" s="177"/>
    </row>
    <row r="8381" spans="1:8" x14ac:dyDescent="0.25">
      <c r="A8381" s="793"/>
      <c r="E8381" s="176"/>
      <c r="F8381" s="176"/>
      <c r="G8381" s="177"/>
      <c r="H8381" s="177"/>
    </row>
    <row r="8382" spans="1:8" x14ac:dyDescent="0.25">
      <c r="A8382" s="793"/>
      <c r="E8382" s="176"/>
      <c r="F8382" s="176"/>
      <c r="G8382" s="177"/>
      <c r="H8382" s="177"/>
    </row>
    <row r="8383" spans="1:8" x14ac:dyDescent="0.25">
      <c r="A8383" s="793"/>
      <c r="E8383" s="176"/>
      <c r="F8383" s="176"/>
      <c r="G8383" s="177"/>
      <c r="H8383" s="177"/>
    </row>
    <row r="8384" spans="1:8" x14ac:dyDescent="0.25">
      <c r="A8384" s="793"/>
      <c r="E8384" s="176"/>
      <c r="F8384" s="176"/>
      <c r="G8384" s="177"/>
      <c r="H8384" s="177"/>
    </row>
    <row r="8385" spans="1:8" x14ac:dyDescent="0.25">
      <c r="A8385" s="793"/>
      <c r="E8385" s="176"/>
      <c r="F8385" s="176"/>
      <c r="G8385" s="177"/>
      <c r="H8385" s="177"/>
    </row>
    <row r="8386" spans="1:8" x14ac:dyDescent="0.25">
      <c r="A8386" s="793"/>
      <c r="E8386" s="176"/>
      <c r="F8386" s="176"/>
      <c r="G8386" s="177"/>
      <c r="H8386" s="177"/>
    </row>
    <row r="8387" spans="1:8" x14ac:dyDescent="0.25">
      <c r="A8387" s="793"/>
      <c r="E8387" s="176"/>
      <c r="F8387" s="176"/>
      <c r="G8387" s="177"/>
      <c r="H8387" s="177"/>
    </row>
    <row r="8388" spans="1:8" x14ac:dyDescent="0.25">
      <c r="A8388" s="793"/>
      <c r="E8388" s="176"/>
      <c r="F8388" s="176"/>
      <c r="G8388" s="177"/>
      <c r="H8388" s="177"/>
    </row>
    <row r="8389" spans="1:8" x14ac:dyDescent="0.25">
      <c r="A8389" s="793"/>
      <c r="E8389" s="176"/>
      <c r="F8389" s="176"/>
      <c r="G8389" s="177"/>
      <c r="H8389" s="177"/>
    </row>
    <row r="8390" spans="1:8" x14ac:dyDescent="0.25">
      <c r="A8390" s="793"/>
      <c r="E8390" s="176"/>
      <c r="F8390" s="176"/>
      <c r="G8390" s="177"/>
      <c r="H8390" s="177"/>
    </row>
    <row r="8391" spans="1:8" x14ac:dyDescent="0.25">
      <c r="A8391" s="793"/>
      <c r="E8391" s="176"/>
      <c r="F8391" s="176"/>
      <c r="G8391" s="177"/>
      <c r="H8391" s="177"/>
    </row>
    <row r="8392" spans="1:8" x14ac:dyDescent="0.25">
      <c r="A8392" s="793"/>
      <c r="E8392" s="176"/>
      <c r="F8392" s="176"/>
      <c r="G8392" s="177"/>
      <c r="H8392" s="177"/>
    </row>
    <row r="8393" spans="1:8" x14ac:dyDescent="0.25">
      <c r="A8393" s="793"/>
      <c r="E8393" s="176"/>
      <c r="F8393" s="176"/>
      <c r="G8393" s="177"/>
      <c r="H8393" s="177"/>
    </row>
    <row r="8394" spans="1:8" x14ac:dyDescent="0.25">
      <c r="A8394" s="793"/>
      <c r="E8394" s="176"/>
      <c r="F8394" s="176"/>
      <c r="G8394" s="177"/>
      <c r="H8394" s="177"/>
    </row>
    <row r="8395" spans="1:8" x14ac:dyDescent="0.25">
      <c r="A8395" s="793"/>
      <c r="E8395" s="176"/>
      <c r="F8395" s="176"/>
      <c r="G8395" s="177"/>
      <c r="H8395" s="177"/>
    </row>
    <row r="8396" spans="1:8" x14ac:dyDescent="0.25">
      <c r="A8396" s="793"/>
      <c r="E8396" s="176"/>
      <c r="F8396" s="176"/>
      <c r="G8396" s="177"/>
      <c r="H8396" s="177"/>
    </row>
    <row r="8397" spans="1:8" x14ac:dyDescent="0.25">
      <c r="A8397" s="793"/>
      <c r="E8397" s="176"/>
      <c r="F8397" s="176"/>
      <c r="G8397" s="177"/>
      <c r="H8397" s="177"/>
    </row>
    <row r="8398" spans="1:8" x14ac:dyDescent="0.25">
      <c r="A8398" s="793"/>
      <c r="E8398" s="176"/>
      <c r="F8398" s="176"/>
      <c r="G8398" s="177"/>
      <c r="H8398" s="177"/>
    </row>
    <row r="8399" spans="1:8" x14ac:dyDescent="0.25">
      <c r="A8399" s="793"/>
      <c r="E8399" s="176"/>
      <c r="F8399" s="176"/>
      <c r="G8399" s="177"/>
      <c r="H8399" s="177"/>
    </row>
    <row r="8400" spans="1:8" x14ac:dyDescent="0.25">
      <c r="A8400" s="793"/>
      <c r="E8400" s="176"/>
      <c r="F8400" s="176"/>
      <c r="G8400" s="177"/>
      <c r="H8400" s="177"/>
    </row>
    <row r="8401" spans="1:8" x14ac:dyDescent="0.25">
      <c r="A8401" s="793"/>
      <c r="E8401" s="176"/>
      <c r="F8401" s="176"/>
      <c r="G8401" s="177"/>
      <c r="H8401" s="177"/>
    </row>
    <row r="8402" spans="1:8" x14ac:dyDescent="0.25">
      <c r="A8402" s="793"/>
      <c r="E8402" s="176"/>
      <c r="F8402" s="176"/>
      <c r="G8402" s="177"/>
      <c r="H8402" s="177"/>
    </row>
    <row r="8403" spans="1:8" x14ac:dyDescent="0.25">
      <c r="A8403" s="793"/>
      <c r="E8403" s="176"/>
      <c r="F8403" s="176"/>
      <c r="G8403" s="177"/>
      <c r="H8403" s="177"/>
    </row>
    <row r="8404" spans="1:8" x14ac:dyDescent="0.25">
      <c r="A8404" s="793"/>
      <c r="E8404" s="176"/>
      <c r="F8404" s="176"/>
      <c r="G8404" s="177"/>
      <c r="H8404" s="177"/>
    </row>
    <row r="8405" spans="1:8" x14ac:dyDescent="0.25">
      <c r="A8405" s="793"/>
      <c r="E8405" s="176"/>
      <c r="F8405" s="176"/>
      <c r="G8405" s="177"/>
      <c r="H8405" s="177"/>
    </row>
    <row r="8406" spans="1:8" x14ac:dyDescent="0.25">
      <c r="A8406" s="793"/>
      <c r="E8406" s="176"/>
      <c r="F8406" s="176"/>
      <c r="G8406" s="177"/>
      <c r="H8406" s="177"/>
    </row>
    <row r="8407" spans="1:8" x14ac:dyDescent="0.25">
      <c r="A8407" s="793"/>
      <c r="E8407" s="176"/>
      <c r="F8407" s="176"/>
      <c r="G8407" s="177"/>
      <c r="H8407" s="177"/>
    </row>
    <row r="8408" spans="1:8" x14ac:dyDescent="0.25">
      <c r="A8408" s="793"/>
      <c r="E8408" s="176"/>
      <c r="F8408" s="176"/>
      <c r="G8408" s="177"/>
      <c r="H8408" s="177"/>
    </row>
    <row r="8409" spans="1:8" x14ac:dyDescent="0.25">
      <c r="A8409" s="793"/>
      <c r="E8409" s="176"/>
      <c r="F8409" s="176"/>
      <c r="G8409" s="177"/>
      <c r="H8409" s="177"/>
    </row>
    <row r="8410" spans="1:8" x14ac:dyDescent="0.25">
      <c r="A8410" s="793"/>
      <c r="E8410" s="176"/>
      <c r="F8410" s="176"/>
      <c r="G8410" s="177"/>
      <c r="H8410" s="177"/>
    </row>
    <row r="8411" spans="1:8" x14ac:dyDescent="0.25">
      <c r="A8411" s="793"/>
      <c r="E8411" s="176"/>
      <c r="F8411" s="176"/>
      <c r="G8411" s="177"/>
      <c r="H8411" s="177"/>
    </row>
    <row r="8412" spans="1:8" x14ac:dyDescent="0.25">
      <c r="A8412" s="793"/>
      <c r="E8412" s="176"/>
      <c r="F8412" s="176"/>
      <c r="G8412" s="177"/>
      <c r="H8412" s="177"/>
    </row>
    <row r="8413" spans="1:8" x14ac:dyDescent="0.25">
      <c r="A8413" s="793"/>
      <c r="E8413" s="176"/>
      <c r="F8413" s="176"/>
      <c r="G8413" s="177"/>
      <c r="H8413" s="177"/>
    </row>
    <row r="8414" spans="1:8" x14ac:dyDescent="0.25">
      <c r="A8414" s="793"/>
      <c r="E8414" s="176"/>
      <c r="F8414" s="176"/>
      <c r="G8414" s="177"/>
      <c r="H8414" s="177"/>
    </row>
    <row r="8415" spans="1:8" x14ac:dyDescent="0.25">
      <c r="A8415" s="793"/>
      <c r="E8415" s="176"/>
      <c r="F8415" s="176"/>
      <c r="G8415" s="177"/>
      <c r="H8415" s="177"/>
    </row>
    <row r="8416" spans="1:8" x14ac:dyDescent="0.25">
      <c r="A8416" s="793"/>
      <c r="E8416" s="176"/>
      <c r="F8416" s="176"/>
      <c r="G8416" s="177"/>
      <c r="H8416" s="177"/>
    </row>
    <row r="8417" spans="1:8" x14ac:dyDescent="0.25">
      <c r="A8417" s="793"/>
      <c r="E8417" s="176"/>
      <c r="F8417" s="176"/>
      <c r="G8417" s="177"/>
      <c r="H8417" s="177"/>
    </row>
    <row r="8418" spans="1:8" x14ac:dyDescent="0.25">
      <c r="A8418" s="793"/>
      <c r="E8418" s="176"/>
      <c r="F8418" s="176"/>
      <c r="G8418" s="177"/>
      <c r="H8418" s="177"/>
    </row>
    <row r="8419" spans="1:8" x14ac:dyDescent="0.25">
      <c r="A8419" s="793"/>
      <c r="E8419" s="176"/>
      <c r="F8419" s="176"/>
      <c r="G8419" s="177"/>
      <c r="H8419" s="177"/>
    </row>
    <row r="8420" spans="1:8" x14ac:dyDescent="0.25">
      <c r="A8420" s="793"/>
      <c r="E8420" s="176"/>
      <c r="F8420" s="176"/>
      <c r="G8420" s="177"/>
      <c r="H8420" s="177"/>
    </row>
    <row r="8421" spans="1:8" x14ac:dyDescent="0.25">
      <c r="A8421" s="793"/>
      <c r="E8421" s="176"/>
      <c r="F8421" s="176"/>
      <c r="G8421" s="177"/>
      <c r="H8421" s="177"/>
    </row>
    <row r="8422" spans="1:8" x14ac:dyDescent="0.25">
      <c r="A8422" s="793"/>
      <c r="E8422" s="176"/>
      <c r="F8422" s="176"/>
      <c r="G8422" s="177"/>
      <c r="H8422" s="177"/>
    </row>
    <row r="8423" spans="1:8" x14ac:dyDescent="0.25">
      <c r="A8423" s="793"/>
      <c r="E8423" s="176"/>
      <c r="F8423" s="176"/>
      <c r="G8423" s="177"/>
      <c r="H8423" s="177"/>
    </row>
    <row r="8424" spans="1:8" x14ac:dyDescent="0.25">
      <c r="A8424" s="793"/>
      <c r="E8424" s="176"/>
      <c r="F8424" s="176"/>
      <c r="G8424" s="177"/>
      <c r="H8424" s="177"/>
    </row>
    <row r="8425" spans="1:8" x14ac:dyDescent="0.25">
      <c r="A8425" s="793"/>
      <c r="E8425" s="176"/>
      <c r="F8425" s="176"/>
      <c r="G8425" s="177"/>
      <c r="H8425" s="177"/>
    </row>
    <row r="8426" spans="1:8" x14ac:dyDescent="0.25">
      <c r="A8426" s="793"/>
      <c r="E8426" s="176"/>
      <c r="F8426" s="176"/>
      <c r="G8426" s="177"/>
      <c r="H8426" s="177"/>
    </row>
    <row r="8427" spans="1:8" x14ac:dyDescent="0.25">
      <c r="A8427" s="793"/>
      <c r="E8427" s="176"/>
      <c r="F8427" s="176"/>
      <c r="G8427" s="177"/>
      <c r="H8427" s="177"/>
    </row>
    <row r="8428" spans="1:8" x14ac:dyDescent="0.25">
      <c r="A8428" s="793"/>
      <c r="E8428" s="176"/>
      <c r="F8428" s="176"/>
      <c r="G8428" s="177"/>
      <c r="H8428" s="177"/>
    </row>
    <row r="8429" spans="1:8" x14ac:dyDescent="0.25">
      <c r="A8429" s="793"/>
      <c r="E8429" s="176"/>
      <c r="F8429" s="176"/>
      <c r="G8429" s="177"/>
      <c r="H8429" s="177"/>
    </row>
    <row r="8430" spans="1:8" x14ac:dyDescent="0.25">
      <c r="A8430" s="793"/>
      <c r="E8430" s="176"/>
      <c r="F8430" s="176"/>
      <c r="G8430" s="177"/>
      <c r="H8430" s="177"/>
    </row>
    <row r="8431" spans="1:8" x14ac:dyDescent="0.25">
      <c r="A8431" s="793"/>
      <c r="E8431" s="176"/>
      <c r="F8431" s="176"/>
      <c r="G8431" s="177"/>
      <c r="H8431" s="177"/>
    </row>
    <row r="8432" spans="1:8" x14ac:dyDescent="0.25">
      <c r="A8432" s="793"/>
      <c r="E8432" s="176"/>
      <c r="F8432" s="176"/>
      <c r="G8432" s="177"/>
      <c r="H8432" s="177"/>
    </row>
    <row r="8433" spans="1:8" x14ac:dyDescent="0.25">
      <c r="A8433" s="793"/>
      <c r="E8433" s="176"/>
      <c r="F8433" s="176"/>
      <c r="G8433" s="177"/>
      <c r="H8433" s="177"/>
    </row>
    <row r="8434" spans="1:8" x14ac:dyDescent="0.25">
      <c r="A8434" s="793"/>
      <c r="E8434" s="176"/>
      <c r="F8434" s="176"/>
      <c r="G8434" s="177"/>
      <c r="H8434" s="177"/>
    </row>
    <row r="8435" spans="1:8" x14ac:dyDescent="0.25">
      <c r="A8435" s="793"/>
      <c r="E8435" s="176"/>
      <c r="F8435" s="176"/>
      <c r="G8435" s="177"/>
      <c r="H8435" s="177"/>
    </row>
    <row r="8436" spans="1:8" x14ac:dyDescent="0.25">
      <c r="A8436" s="793"/>
      <c r="E8436" s="176"/>
      <c r="F8436" s="176"/>
      <c r="G8436" s="177"/>
      <c r="H8436" s="177"/>
    </row>
    <row r="8437" spans="1:8" x14ac:dyDescent="0.25">
      <c r="A8437" s="793"/>
      <c r="E8437" s="176"/>
      <c r="F8437" s="176"/>
      <c r="G8437" s="177"/>
      <c r="H8437" s="177"/>
    </row>
    <row r="8438" spans="1:8" x14ac:dyDescent="0.25">
      <c r="A8438" s="793"/>
      <c r="E8438" s="176"/>
      <c r="F8438" s="176"/>
      <c r="G8438" s="177"/>
      <c r="H8438" s="177"/>
    </row>
    <row r="8439" spans="1:8" x14ac:dyDescent="0.25">
      <c r="A8439" s="793"/>
      <c r="E8439" s="176"/>
      <c r="F8439" s="176"/>
      <c r="G8439" s="177"/>
      <c r="H8439" s="177"/>
    </row>
    <row r="8440" spans="1:8" x14ac:dyDescent="0.25">
      <c r="A8440" s="793"/>
      <c r="E8440" s="176"/>
      <c r="F8440" s="176"/>
      <c r="G8440" s="177"/>
      <c r="H8440" s="177"/>
    </row>
    <row r="8441" spans="1:8" x14ac:dyDescent="0.25">
      <c r="A8441" s="793"/>
      <c r="E8441" s="176"/>
      <c r="F8441" s="176"/>
      <c r="G8441" s="177"/>
      <c r="H8441" s="177"/>
    </row>
    <row r="8442" spans="1:8" x14ac:dyDescent="0.25">
      <c r="A8442" s="793"/>
      <c r="E8442" s="176"/>
      <c r="F8442" s="176"/>
      <c r="G8442" s="177"/>
      <c r="H8442" s="177"/>
    </row>
    <row r="8443" spans="1:8" x14ac:dyDescent="0.25">
      <c r="A8443" s="793"/>
      <c r="E8443" s="176"/>
      <c r="F8443" s="176"/>
      <c r="G8443" s="177"/>
      <c r="H8443" s="177"/>
    </row>
    <row r="8444" spans="1:8" x14ac:dyDescent="0.25">
      <c r="A8444" s="793"/>
      <c r="E8444" s="176"/>
      <c r="F8444" s="176"/>
      <c r="G8444" s="177"/>
      <c r="H8444" s="177"/>
    </row>
    <row r="8445" spans="1:8" x14ac:dyDescent="0.25">
      <c r="A8445" s="793"/>
      <c r="E8445" s="176"/>
      <c r="F8445" s="176"/>
      <c r="G8445" s="177"/>
      <c r="H8445" s="177"/>
    </row>
    <row r="8446" spans="1:8" x14ac:dyDescent="0.25">
      <c r="A8446" s="793"/>
      <c r="E8446" s="176"/>
      <c r="F8446" s="176"/>
      <c r="G8446" s="177"/>
      <c r="H8446" s="177"/>
    </row>
    <row r="8447" spans="1:8" x14ac:dyDescent="0.25">
      <c r="A8447" s="793"/>
      <c r="E8447" s="176"/>
      <c r="F8447" s="176"/>
      <c r="G8447" s="177"/>
      <c r="H8447" s="177"/>
    </row>
    <row r="8448" spans="1:8" x14ac:dyDescent="0.25">
      <c r="A8448" s="793"/>
      <c r="E8448" s="176"/>
      <c r="F8448" s="176"/>
      <c r="G8448" s="177"/>
      <c r="H8448" s="177"/>
    </row>
    <row r="8449" spans="1:8" x14ac:dyDescent="0.25">
      <c r="A8449" s="793"/>
      <c r="E8449" s="176"/>
      <c r="F8449" s="176"/>
      <c r="G8449" s="177"/>
      <c r="H8449" s="177"/>
    </row>
    <row r="8450" spans="1:8" x14ac:dyDescent="0.25">
      <c r="A8450" s="793"/>
      <c r="E8450" s="176"/>
      <c r="F8450" s="176"/>
      <c r="G8450" s="177"/>
      <c r="H8450" s="177"/>
    </row>
    <row r="8451" spans="1:8" x14ac:dyDescent="0.25">
      <c r="A8451" s="793"/>
      <c r="E8451" s="176"/>
      <c r="F8451" s="176"/>
      <c r="G8451" s="177"/>
      <c r="H8451" s="177"/>
    </row>
    <row r="8452" spans="1:8" x14ac:dyDescent="0.25">
      <c r="A8452" s="793"/>
      <c r="E8452" s="176"/>
      <c r="F8452" s="176"/>
      <c r="G8452" s="177"/>
      <c r="H8452" s="177"/>
    </row>
    <row r="8453" spans="1:8" x14ac:dyDescent="0.25">
      <c r="A8453" s="793"/>
      <c r="E8453" s="176"/>
      <c r="F8453" s="176"/>
      <c r="G8453" s="177"/>
      <c r="H8453" s="177"/>
    </row>
    <row r="8454" spans="1:8" x14ac:dyDescent="0.25">
      <c r="A8454" s="793"/>
      <c r="E8454" s="176"/>
      <c r="F8454" s="176"/>
      <c r="G8454" s="177"/>
      <c r="H8454" s="177"/>
    </row>
    <row r="8455" spans="1:8" x14ac:dyDescent="0.25">
      <c r="A8455" s="793"/>
      <c r="E8455" s="176"/>
      <c r="F8455" s="176"/>
      <c r="G8455" s="177"/>
      <c r="H8455" s="177"/>
    </row>
    <row r="8456" spans="1:8" x14ac:dyDescent="0.25">
      <c r="A8456" s="793"/>
      <c r="E8456" s="176"/>
      <c r="F8456" s="176"/>
      <c r="G8456" s="177"/>
      <c r="H8456" s="177"/>
    </row>
    <row r="8457" spans="1:8" x14ac:dyDescent="0.25">
      <c r="A8457" s="793"/>
      <c r="E8457" s="176"/>
      <c r="F8457" s="176"/>
      <c r="G8457" s="177"/>
      <c r="H8457" s="177"/>
    </row>
    <row r="8458" spans="1:8" x14ac:dyDescent="0.25">
      <c r="A8458" s="793"/>
      <c r="E8458" s="176"/>
      <c r="F8458" s="176"/>
      <c r="G8458" s="177"/>
      <c r="H8458" s="177"/>
    </row>
    <row r="8459" spans="1:8" x14ac:dyDescent="0.25">
      <c r="A8459" s="793"/>
      <c r="E8459" s="176"/>
      <c r="F8459" s="176"/>
      <c r="G8459" s="177"/>
      <c r="H8459" s="177"/>
    </row>
    <row r="8460" spans="1:8" x14ac:dyDescent="0.25">
      <c r="A8460" s="793"/>
      <c r="E8460" s="176"/>
      <c r="F8460" s="176"/>
      <c r="G8460" s="177"/>
      <c r="H8460" s="177"/>
    </row>
    <row r="8461" spans="1:8" x14ac:dyDescent="0.25">
      <c r="A8461" s="793"/>
      <c r="E8461" s="176"/>
      <c r="F8461" s="176"/>
      <c r="G8461" s="177"/>
      <c r="H8461" s="177"/>
    </row>
    <row r="8462" spans="1:8" x14ac:dyDescent="0.25">
      <c r="A8462" s="793"/>
      <c r="E8462" s="176"/>
      <c r="F8462" s="176"/>
      <c r="G8462" s="177"/>
      <c r="H8462" s="177"/>
    </row>
    <row r="8463" spans="1:8" x14ac:dyDescent="0.25">
      <c r="A8463" s="793"/>
      <c r="E8463" s="176"/>
      <c r="F8463" s="176"/>
      <c r="G8463" s="177"/>
      <c r="H8463" s="177"/>
    </row>
    <row r="8464" spans="1:8" x14ac:dyDescent="0.25">
      <c r="A8464" s="793"/>
      <c r="E8464" s="176"/>
      <c r="F8464" s="176"/>
      <c r="G8464" s="177"/>
      <c r="H8464" s="177"/>
    </row>
    <row r="8465" spans="1:8" x14ac:dyDescent="0.25">
      <c r="A8465" s="793"/>
      <c r="E8465" s="176"/>
      <c r="F8465" s="176"/>
      <c r="G8465" s="177"/>
      <c r="H8465" s="177"/>
    </row>
    <row r="8466" spans="1:8" x14ac:dyDescent="0.25">
      <c r="A8466" s="793"/>
      <c r="E8466" s="176"/>
      <c r="F8466" s="176"/>
      <c r="G8466" s="177"/>
      <c r="H8466" s="177"/>
    </row>
    <row r="8467" spans="1:8" x14ac:dyDescent="0.25">
      <c r="A8467" s="793"/>
      <c r="E8467" s="176"/>
      <c r="F8467" s="176"/>
      <c r="G8467" s="177"/>
      <c r="H8467" s="177"/>
    </row>
    <row r="8468" spans="1:8" x14ac:dyDescent="0.25">
      <c r="A8468" s="793"/>
      <c r="E8468" s="176"/>
      <c r="F8468" s="176"/>
      <c r="G8468" s="177"/>
      <c r="H8468" s="177"/>
    </row>
    <row r="8469" spans="1:8" x14ac:dyDescent="0.25">
      <c r="A8469" s="793"/>
      <c r="E8469" s="176"/>
      <c r="F8469" s="176"/>
      <c r="G8469" s="177"/>
      <c r="H8469" s="177"/>
    </row>
    <row r="8470" spans="1:8" x14ac:dyDescent="0.25">
      <c r="A8470" s="793"/>
      <c r="E8470" s="176"/>
      <c r="F8470" s="176"/>
      <c r="G8470" s="177"/>
      <c r="H8470" s="177"/>
    </row>
    <row r="8471" spans="1:8" x14ac:dyDescent="0.25">
      <c r="A8471" s="793"/>
      <c r="E8471" s="176"/>
      <c r="F8471" s="176"/>
      <c r="G8471" s="177"/>
      <c r="H8471" s="177"/>
    </row>
    <row r="8472" spans="1:8" x14ac:dyDescent="0.25">
      <c r="A8472" s="793"/>
      <c r="E8472" s="176"/>
      <c r="F8472" s="176"/>
      <c r="G8472" s="177"/>
      <c r="H8472" s="177"/>
    </row>
    <row r="8473" spans="1:8" x14ac:dyDescent="0.25">
      <c r="A8473" s="793"/>
      <c r="E8473" s="176"/>
      <c r="F8473" s="176"/>
      <c r="G8473" s="177"/>
      <c r="H8473" s="177"/>
    </row>
    <row r="8474" spans="1:8" x14ac:dyDescent="0.25">
      <c r="A8474" s="793"/>
      <c r="E8474" s="176"/>
      <c r="F8474" s="176"/>
      <c r="G8474" s="177"/>
      <c r="H8474" s="177"/>
    </row>
    <row r="8475" spans="1:8" x14ac:dyDescent="0.25">
      <c r="A8475" s="793"/>
      <c r="E8475" s="176"/>
      <c r="F8475" s="176"/>
      <c r="G8475" s="177"/>
      <c r="H8475" s="177"/>
    </row>
    <row r="8476" spans="1:8" x14ac:dyDescent="0.25">
      <c r="A8476" s="793"/>
      <c r="E8476" s="176"/>
      <c r="F8476" s="176"/>
      <c r="G8476" s="177"/>
      <c r="H8476" s="177"/>
    </row>
    <row r="8477" spans="1:8" x14ac:dyDescent="0.25">
      <c r="A8477" s="793"/>
      <c r="E8477" s="176"/>
      <c r="F8477" s="176"/>
      <c r="G8477" s="177"/>
      <c r="H8477" s="177"/>
    </row>
    <row r="8478" spans="1:8" x14ac:dyDescent="0.25">
      <c r="A8478" s="793"/>
      <c r="E8478" s="176"/>
      <c r="F8478" s="176"/>
      <c r="G8478" s="177"/>
      <c r="H8478" s="177"/>
    </row>
    <row r="8479" spans="1:8" x14ac:dyDescent="0.25">
      <c r="A8479" s="793"/>
      <c r="E8479" s="176"/>
      <c r="F8479" s="176"/>
      <c r="G8479" s="177"/>
      <c r="H8479" s="177"/>
    </row>
    <row r="8480" spans="1:8" x14ac:dyDescent="0.25">
      <c r="A8480" s="793"/>
      <c r="E8480" s="176"/>
      <c r="F8480" s="176"/>
      <c r="G8480" s="177"/>
      <c r="H8480" s="177"/>
    </row>
    <row r="8481" spans="1:8" x14ac:dyDescent="0.25">
      <c r="A8481" s="793"/>
      <c r="E8481" s="176"/>
      <c r="F8481" s="176"/>
      <c r="G8481" s="177"/>
      <c r="H8481" s="177"/>
    </row>
    <row r="8482" spans="1:8" x14ac:dyDescent="0.25">
      <c r="A8482" s="793"/>
      <c r="E8482" s="176"/>
      <c r="F8482" s="176"/>
      <c r="G8482" s="177"/>
      <c r="H8482" s="177"/>
    </row>
    <row r="8483" spans="1:8" x14ac:dyDescent="0.25">
      <c r="A8483" s="793"/>
      <c r="E8483" s="176"/>
      <c r="F8483" s="176"/>
      <c r="G8483" s="177"/>
      <c r="H8483" s="177"/>
    </row>
    <row r="8484" spans="1:8" x14ac:dyDescent="0.25">
      <c r="A8484" s="793"/>
      <c r="E8484" s="176"/>
      <c r="F8484" s="176"/>
      <c r="G8484" s="177"/>
      <c r="H8484" s="177"/>
    </row>
    <row r="8485" spans="1:8" x14ac:dyDescent="0.25">
      <c r="A8485" s="793"/>
      <c r="E8485" s="176"/>
      <c r="F8485" s="176"/>
      <c r="G8485" s="177"/>
      <c r="H8485" s="177"/>
    </row>
    <row r="8486" spans="1:8" x14ac:dyDescent="0.25">
      <c r="A8486" s="793"/>
      <c r="E8486" s="176"/>
      <c r="F8486" s="176"/>
      <c r="G8486" s="177"/>
      <c r="H8486" s="177"/>
    </row>
    <row r="8487" spans="1:8" x14ac:dyDescent="0.25">
      <c r="A8487" s="793"/>
      <c r="E8487" s="176"/>
      <c r="F8487" s="176"/>
      <c r="G8487" s="177"/>
      <c r="H8487" s="177"/>
    </row>
    <row r="8488" spans="1:8" x14ac:dyDescent="0.25">
      <c r="A8488" s="793"/>
      <c r="E8488" s="176"/>
      <c r="F8488" s="176"/>
      <c r="G8488" s="177"/>
      <c r="H8488" s="177"/>
    </row>
    <row r="8489" spans="1:8" x14ac:dyDescent="0.25">
      <c r="A8489" s="793"/>
      <c r="E8489" s="176"/>
      <c r="F8489" s="176"/>
      <c r="G8489" s="177"/>
      <c r="H8489" s="177"/>
    </row>
    <row r="8490" spans="1:8" x14ac:dyDescent="0.25">
      <c r="A8490" s="793"/>
      <c r="E8490" s="176"/>
      <c r="F8490" s="176"/>
      <c r="G8490" s="177"/>
      <c r="H8490" s="177"/>
    </row>
    <row r="8491" spans="1:8" x14ac:dyDescent="0.25">
      <c r="A8491" s="793"/>
      <c r="E8491" s="176"/>
      <c r="F8491" s="176"/>
      <c r="G8491" s="177"/>
      <c r="H8491" s="177"/>
    </row>
    <row r="8492" spans="1:8" x14ac:dyDescent="0.25">
      <c r="A8492" s="793"/>
      <c r="E8492" s="176"/>
      <c r="F8492" s="176"/>
      <c r="G8492" s="177"/>
      <c r="H8492" s="177"/>
    </row>
    <row r="8493" spans="1:8" x14ac:dyDescent="0.25">
      <c r="A8493" s="793"/>
      <c r="E8493" s="176"/>
      <c r="F8493" s="176"/>
      <c r="G8493" s="177"/>
      <c r="H8493" s="177"/>
    </row>
    <row r="8494" spans="1:8" x14ac:dyDescent="0.25">
      <c r="A8494" s="793"/>
      <c r="E8494" s="176"/>
      <c r="F8494" s="176"/>
      <c r="G8494" s="177"/>
      <c r="H8494" s="177"/>
    </row>
    <row r="8495" spans="1:8" x14ac:dyDescent="0.25">
      <c r="A8495" s="793"/>
      <c r="E8495" s="176"/>
      <c r="F8495" s="176"/>
      <c r="G8495" s="177"/>
      <c r="H8495" s="177"/>
    </row>
    <row r="8496" spans="1:8" x14ac:dyDescent="0.25">
      <c r="A8496" s="793"/>
      <c r="E8496" s="176"/>
      <c r="F8496" s="176"/>
      <c r="G8496" s="177"/>
      <c r="H8496" s="177"/>
    </row>
    <row r="8497" spans="1:8" x14ac:dyDescent="0.25">
      <c r="A8497" s="793"/>
      <c r="E8497" s="176"/>
      <c r="F8497" s="176"/>
      <c r="G8497" s="177"/>
      <c r="H8497" s="177"/>
    </row>
    <row r="8498" spans="1:8" x14ac:dyDescent="0.25">
      <c r="A8498" s="793"/>
      <c r="E8498" s="176"/>
      <c r="F8498" s="176"/>
      <c r="G8498" s="177"/>
      <c r="H8498" s="177"/>
    </row>
    <row r="8499" spans="1:8" x14ac:dyDescent="0.25">
      <c r="A8499" s="793"/>
      <c r="E8499" s="176"/>
      <c r="F8499" s="176"/>
      <c r="G8499" s="177"/>
      <c r="H8499" s="177"/>
    </row>
    <row r="8500" spans="1:8" x14ac:dyDescent="0.25">
      <c r="A8500" s="793"/>
      <c r="E8500" s="176"/>
      <c r="F8500" s="176"/>
      <c r="G8500" s="177"/>
      <c r="H8500" s="177"/>
    </row>
    <row r="8501" spans="1:8" x14ac:dyDescent="0.25">
      <c r="A8501" s="793"/>
      <c r="E8501" s="176"/>
      <c r="F8501" s="176"/>
      <c r="G8501" s="177"/>
      <c r="H8501" s="177"/>
    </row>
    <row r="8502" spans="1:8" x14ac:dyDescent="0.25">
      <c r="A8502" s="793"/>
      <c r="E8502" s="176"/>
      <c r="F8502" s="176"/>
      <c r="G8502" s="177"/>
      <c r="H8502" s="177"/>
    </row>
    <row r="8503" spans="1:8" x14ac:dyDescent="0.25">
      <c r="A8503" s="793"/>
      <c r="E8503" s="176"/>
      <c r="F8503" s="176"/>
      <c r="G8503" s="177"/>
      <c r="H8503" s="177"/>
    </row>
    <row r="8504" spans="1:8" x14ac:dyDescent="0.25">
      <c r="A8504" s="793"/>
      <c r="E8504" s="176"/>
      <c r="F8504" s="176"/>
      <c r="G8504" s="177"/>
      <c r="H8504" s="177"/>
    </row>
    <row r="8505" spans="1:8" x14ac:dyDescent="0.25">
      <c r="A8505" s="793"/>
      <c r="E8505" s="176"/>
      <c r="F8505" s="176"/>
      <c r="G8505" s="177"/>
      <c r="H8505" s="177"/>
    </row>
    <row r="8506" spans="1:8" x14ac:dyDescent="0.25">
      <c r="A8506" s="793"/>
      <c r="E8506" s="176"/>
      <c r="F8506" s="176"/>
      <c r="G8506" s="177"/>
      <c r="H8506" s="177"/>
    </row>
    <row r="8507" spans="1:8" x14ac:dyDescent="0.25">
      <c r="A8507" s="793"/>
      <c r="E8507" s="176"/>
      <c r="F8507" s="176"/>
      <c r="G8507" s="177"/>
      <c r="H8507" s="177"/>
    </row>
    <row r="8508" spans="1:8" x14ac:dyDescent="0.25">
      <c r="A8508" s="793"/>
      <c r="E8508" s="176"/>
      <c r="F8508" s="176"/>
      <c r="G8508" s="177"/>
      <c r="H8508" s="177"/>
    </row>
    <row r="8509" spans="1:8" x14ac:dyDescent="0.25">
      <c r="A8509" s="793"/>
      <c r="E8509" s="176"/>
      <c r="F8509" s="176"/>
      <c r="G8509" s="177"/>
      <c r="H8509" s="177"/>
    </row>
    <row r="8510" spans="1:8" x14ac:dyDescent="0.25">
      <c r="A8510" s="793"/>
      <c r="E8510" s="176"/>
      <c r="F8510" s="176"/>
      <c r="G8510" s="177"/>
      <c r="H8510" s="177"/>
    </row>
    <row r="8511" spans="1:8" x14ac:dyDescent="0.25">
      <c r="A8511" s="793"/>
      <c r="E8511" s="176"/>
      <c r="F8511" s="176"/>
      <c r="G8511" s="177"/>
      <c r="H8511" s="177"/>
    </row>
    <row r="8512" spans="1:8" x14ac:dyDescent="0.25">
      <c r="A8512" s="793"/>
      <c r="E8512" s="176"/>
      <c r="F8512" s="176"/>
      <c r="G8512" s="177"/>
      <c r="H8512" s="177"/>
    </row>
    <row r="8513" spans="1:8" x14ac:dyDescent="0.25">
      <c r="A8513" s="793"/>
      <c r="E8513" s="176"/>
      <c r="F8513" s="176"/>
      <c r="G8513" s="177"/>
      <c r="H8513" s="177"/>
    </row>
    <row r="8514" spans="1:8" x14ac:dyDescent="0.25">
      <c r="A8514" s="793"/>
      <c r="E8514" s="176"/>
      <c r="F8514" s="176"/>
      <c r="G8514" s="177"/>
      <c r="H8514" s="177"/>
    </row>
    <row r="8515" spans="1:8" x14ac:dyDescent="0.25">
      <c r="A8515" s="793"/>
      <c r="E8515" s="176"/>
      <c r="F8515" s="176"/>
      <c r="G8515" s="177"/>
      <c r="H8515" s="177"/>
    </row>
    <row r="8516" spans="1:8" x14ac:dyDescent="0.25">
      <c r="A8516" s="793"/>
      <c r="E8516" s="176"/>
      <c r="F8516" s="176"/>
      <c r="G8516" s="177"/>
      <c r="H8516" s="177"/>
    </row>
    <row r="8517" spans="1:8" x14ac:dyDescent="0.25">
      <c r="A8517" s="793"/>
      <c r="E8517" s="176"/>
      <c r="F8517" s="176"/>
      <c r="G8517" s="177"/>
      <c r="H8517" s="177"/>
    </row>
    <row r="8518" spans="1:8" x14ac:dyDescent="0.25">
      <c r="A8518" s="793"/>
      <c r="E8518" s="176"/>
      <c r="F8518" s="176"/>
      <c r="G8518" s="177"/>
      <c r="H8518" s="177"/>
    </row>
    <row r="8519" spans="1:8" x14ac:dyDescent="0.25">
      <c r="A8519" s="793"/>
      <c r="E8519" s="176"/>
      <c r="F8519" s="176"/>
      <c r="G8519" s="177"/>
      <c r="H8519" s="177"/>
    </row>
    <row r="8520" spans="1:8" x14ac:dyDescent="0.25">
      <c r="A8520" s="793"/>
      <c r="E8520" s="176"/>
      <c r="F8520" s="176"/>
      <c r="G8520" s="177"/>
      <c r="H8520" s="177"/>
    </row>
    <row r="8521" spans="1:8" x14ac:dyDescent="0.25">
      <c r="A8521" s="793"/>
      <c r="E8521" s="176"/>
      <c r="F8521" s="176"/>
      <c r="G8521" s="177"/>
      <c r="H8521" s="177"/>
    </row>
    <row r="8522" spans="1:8" x14ac:dyDescent="0.25">
      <c r="A8522" s="793"/>
      <c r="E8522" s="176"/>
      <c r="F8522" s="176"/>
      <c r="G8522" s="177"/>
      <c r="H8522" s="177"/>
    </row>
    <row r="8523" spans="1:8" x14ac:dyDescent="0.25">
      <c r="A8523" s="793"/>
      <c r="E8523" s="176"/>
      <c r="F8523" s="176"/>
      <c r="G8523" s="177"/>
      <c r="H8523" s="177"/>
    </row>
    <row r="8524" spans="1:8" x14ac:dyDescent="0.25">
      <c r="A8524" s="793"/>
      <c r="E8524" s="176"/>
      <c r="F8524" s="176"/>
      <c r="G8524" s="177"/>
      <c r="H8524" s="177"/>
    </row>
    <row r="8525" spans="1:8" x14ac:dyDescent="0.25">
      <c r="A8525" s="793"/>
      <c r="E8525" s="176"/>
      <c r="F8525" s="176"/>
      <c r="G8525" s="177"/>
      <c r="H8525" s="177"/>
    </row>
    <row r="8526" spans="1:8" x14ac:dyDescent="0.25">
      <c r="A8526" s="793"/>
      <c r="E8526" s="176"/>
      <c r="F8526" s="176"/>
      <c r="G8526" s="177"/>
      <c r="H8526" s="177"/>
    </row>
    <row r="8527" spans="1:8" x14ac:dyDescent="0.25">
      <c r="A8527" s="793"/>
      <c r="E8527" s="176"/>
      <c r="F8527" s="176"/>
      <c r="G8527" s="177"/>
      <c r="H8527" s="177"/>
    </row>
    <row r="8528" spans="1:8" x14ac:dyDescent="0.25">
      <c r="A8528" s="793"/>
      <c r="E8528" s="176"/>
      <c r="F8528" s="176"/>
      <c r="G8528" s="177"/>
      <c r="H8528" s="177"/>
    </row>
    <row r="8529" spans="1:8" x14ac:dyDescent="0.25">
      <c r="A8529" s="793"/>
      <c r="E8529" s="176"/>
      <c r="F8529" s="176"/>
      <c r="G8529" s="177"/>
      <c r="H8529" s="177"/>
    </row>
    <row r="8530" spans="1:8" x14ac:dyDescent="0.25">
      <c r="A8530" s="793"/>
      <c r="E8530" s="176"/>
      <c r="F8530" s="176"/>
      <c r="G8530" s="177"/>
      <c r="H8530" s="177"/>
    </row>
    <row r="8531" spans="1:8" x14ac:dyDescent="0.25">
      <c r="A8531" s="793"/>
      <c r="E8531" s="176"/>
      <c r="F8531" s="176"/>
      <c r="G8531" s="177"/>
      <c r="H8531" s="177"/>
    </row>
    <row r="8532" spans="1:8" x14ac:dyDescent="0.25">
      <c r="A8532" s="793"/>
      <c r="E8532" s="176"/>
      <c r="F8532" s="176"/>
      <c r="G8532" s="177"/>
      <c r="H8532" s="177"/>
    </row>
    <row r="8533" spans="1:8" x14ac:dyDescent="0.25">
      <c r="A8533" s="793"/>
      <c r="E8533" s="176"/>
      <c r="F8533" s="176"/>
      <c r="G8533" s="177"/>
      <c r="H8533" s="177"/>
    </row>
    <row r="8534" spans="1:8" x14ac:dyDescent="0.25">
      <c r="A8534" s="793"/>
      <c r="E8534" s="176"/>
      <c r="F8534" s="176"/>
      <c r="G8534" s="177"/>
      <c r="H8534" s="177"/>
    </row>
    <row r="8535" spans="1:8" x14ac:dyDescent="0.25">
      <c r="A8535" s="793"/>
      <c r="E8535" s="176"/>
      <c r="F8535" s="176"/>
      <c r="G8535" s="177"/>
      <c r="H8535" s="177"/>
    </row>
    <row r="8536" spans="1:8" x14ac:dyDescent="0.25">
      <c r="A8536" s="793"/>
      <c r="E8536" s="176"/>
      <c r="F8536" s="176"/>
      <c r="G8536" s="177"/>
      <c r="H8536" s="177"/>
    </row>
    <row r="8537" spans="1:8" x14ac:dyDescent="0.25">
      <c r="A8537" s="793"/>
      <c r="E8537" s="176"/>
      <c r="F8537" s="176"/>
      <c r="G8537" s="177"/>
      <c r="H8537" s="177"/>
    </row>
    <row r="8538" spans="1:8" x14ac:dyDescent="0.25">
      <c r="A8538" s="793"/>
      <c r="E8538" s="176"/>
      <c r="F8538" s="176"/>
      <c r="G8538" s="177"/>
      <c r="H8538" s="177"/>
    </row>
    <row r="8539" spans="1:8" x14ac:dyDescent="0.25">
      <c r="A8539" s="793"/>
      <c r="E8539" s="176"/>
      <c r="F8539" s="176"/>
      <c r="G8539" s="177"/>
      <c r="H8539" s="177"/>
    </row>
    <row r="8540" spans="1:8" x14ac:dyDescent="0.25">
      <c r="A8540" s="793"/>
      <c r="E8540" s="176"/>
      <c r="F8540" s="176"/>
      <c r="G8540" s="177"/>
      <c r="H8540" s="177"/>
    </row>
    <row r="8541" spans="1:8" x14ac:dyDescent="0.25">
      <c r="A8541" s="793"/>
      <c r="E8541" s="176"/>
      <c r="F8541" s="176"/>
      <c r="G8541" s="177"/>
      <c r="H8541" s="177"/>
    </row>
    <row r="8542" spans="1:8" x14ac:dyDescent="0.25">
      <c r="A8542" s="793"/>
      <c r="E8542" s="176"/>
      <c r="F8542" s="176"/>
      <c r="G8542" s="177"/>
      <c r="H8542" s="177"/>
    </row>
    <row r="8543" spans="1:8" x14ac:dyDescent="0.25">
      <c r="A8543" s="793"/>
      <c r="E8543" s="176"/>
      <c r="F8543" s="176"/>
      <c r="G8543" s="177"/>
      <c r="H8543" s="177"/>
    </row>
    <row r="8544" spans="1:8" x14ac:dyDescent="0.25">
      <c r="A8544" s="793"/>
      <c r="E8544" s="176"/>
      <c r="F8544" s="176"/>
      <c r="G8544" s="177"/>
      <c r="H8544" s="177"/>
    </row>
    <row r="8545" spans="1:8" x14ac:dyDescent="0.25">
      <c r="A8545" s="793"/>
      <c r="E8545" s="176"/>
      <c r="F8545" s="176"/>
      <c r="G8545" s="177"/>
      <c r="H8545" s="177"/>
    </row>
    <row r="8546" spans="1:8" x14ac:dyDescent="0.25">
      <c r="A8546" s="793"/>
      <c r="E8546" s="176"/>
      <c r="F8546" s="176"/>
      <c r="G8546" s="177"/>
      <c r="H8546" s="177"/>
    </row>
    <row r="8547" spans="1:8" x14ac:dyDescent="0.25">
      <c r="A8547" s="793"/>
      <c r="E8547" s="176"/>
      <c r="F8547" s="176"/>
      <c r="G8547" s="177"/>
      <c r="H8547" s="177"/>
    </row>
    <row r="8548" spans="1:8" x14ac:dyDescent="0.25">
      <c r="A8548" s="793"/>
      <c r="E8548" s="176"/>
      <c r="F8548" s="176"/>
      <c r="G8548" s="177"/>
      <c r="H8548" s="177"/>
    </row>
    <row r="8549" spans="1:8" x14ac:dyDescent="0.25">
      <c r="A8549" s="793"/>
      <c r="E8549" s="176"/>
      <c r="F8549" s="176"/>
      <c r="G8549" s="177"/>
      <c r="H8549" s="177"/>
    </row>
    <row r="8550" spans="1:8" x14ac:dyDescent="0.25">
      <c r="A8550" s="793"/>
      <c r="E8550" s="176"/>
      <c r="F8550" s="176"/>
      <c r="G8550" s="177"/>
      <c r="H8550" s="177"/>
    </row>
    <row r="8551" spans="1:8" x14ac:dyDescent="0.25">
      <c r="A8551" s="793"/>
      <c r="E8551" s="176"/>
      <c r="F8551" s="176"/>
      <c r="G8551" s="177"/>
      <c r="H8551" s="177"/>
    </row>
    <row r="8552" spans="1:8" x14ac:dyDescent="0.25">
      <c r="A8552" s="793"/>
      <c r="E8552" s="176"/>
      <c r="F8552" s="176"/>
      <c r="G8552" s="177"/>
      <c r="H8552" s="177"/>
    </row>
    <row r="8553" spans="1:8" x14ac:dyDescent="0.25">
      <c r="A8553" s="793"/>
      <c r="E8553" s="176"/>
      <c r="F8553" s="176"/>
      <c r="G8553" s="177"/>
      <c r="H8553" s="177"/>
    </row>
    <row r="8554" spans="1:8" x14ac:dyDescent="0.25">
      <c r="A8554" s="793"/>
      <c r="E8554" s="176"/>
      <c r="F8554" s="176"/>
      <c r="G8554" s="177"/>
      <c r="H8554" s="177"/>
    </row>
    <row r="8555" spans="1:8" x14ac:dyDescent="0.25">
      <c r="A8555" s="793"/>
      <c r="E8555" s="176"/>
      <c r="F8555" s="176"/>
      <c r="G8555" s="177"/>
      <c r="H8555" s="177"/>
    </row>
    <row r="8556" spans="1:8" x14ac:dyDescent="0.25">
      <c r="A8556" s="793"/>
      <c r="E8556" s="176"/>
      <c r="F8556" s="176"/>
      <c r="G8556" s="177"/>
      <c r="H8556" s="177"/>
    </row>
    <row r="8557" spans="1:8" x14ac:dyDescent="0.25">
      <c r="A8557" s="793"/>
      <c r="E8557" s="176"/>
      <c r="F8557" s="176"/>
      <c r="G8557" s="177"/>
      <c r="H8557" s="177"/>
    </row>
    <row r="8558" spans="1:8" x14ac:dyDescent="0.25">
      <c r="A8558" s="793"/>
      <c r="E8558" s="176"/>
      <c r="F8558" s="176"/>
      <c r="G8558" s="177"/>
      <c r="H8558" s="177"/>
    </row>
    <row r="8559" spans="1:8" x14ac:dyDescent="0.25">
      <c r="A8559" s="793"/>
      <c r="E8559" s="176"/>
      <c r="F8559" s="176"/>
      <c r="G8559" s="177"/>
      <c r="H8559" s="177"/>
    </row>
    <row r="8560" spans="1:8" x14ac:dyDescent="0.25">
      <c r="A8560" s="793"/>
      <c r="E8560" s="176"/>
      <c r="F8560" s="176"/>
      <c r="G8560" s="177"/>
      <c r="H8560" s="177"/>
    </row>
    <row r="8561" spans="1:8" x14ac:dyDescent="0.25">
      <c r="A8561" s="793"/>
      <c r="E8561" s="176"/>
      <c r="F8561" s="176"/>
      <c r="G8561" s="177"/>
      <c r="H8561" s="177"/>
    </row>
    <row r="8562" spans="1:8" x14ac:dyDescent="0.25">
      <c r="A8562" s="793"/>
      <c r="E8562" s="176"/>
      <c r="F8562" s="176"/>
      <c r="G8562" s="177"/>
      <c r="H8562" s="177"/>
    </row>
    <row r="8563" spans="1:8" x14ac:dyDescent="0.25">
      <c r="A8563" s="793"/>
      <c r="E8563" s="176"/>
      <c r="F8563" s="176"/>
      <c r="G8563" s="177"/>
      <c r="H8563" s="177"/>
    </row>
    <row r="8564" spans="1:8" x14ac:dyDescent="0.25">
      <c r="A8564" s="793"/>
      <c r="E8564" s="176"/>
      <c r="F8564" s="176"/>
      <c r="G8564" s="177"/>
      <c r="H8564" s="177"/>
    </row>
    <row r="8565" spans="1:8" x14ac:dyDescent="0.25">
      <c r="A8565" s="793"/>
      <c r="E8565" s="176"/>
      <c r="F8565" s="176"/>
      <c r="G8565" s="177"/>
      <c r="H8565" s="177"/>
    </row>
    <row r="8566" spans="1:8" x14ac:dyDescent="0.25">
      <c r="A8566" s="793"/>
      <c r="E8566" s="176"/>
      <c r="F8566" s="176"/>
      <c r="G8566" s="177"/>
      <c r="H8566" s="177"/>
    </row>
    <row r="8567" spans="1:8" x14ac:dyDescent="0.25">
      <c r="A8567" s="793"/>
      <c r="E8567" s="176"/>
      <c r="F8567" s="176"/>
      <c r="G8567" s="177"/>
      <c r="H8567" s="177"/>
    </row>
    <row r="8568" spans="1:8" x14ac:dyDescent="0.25">
      <c r="A8568" s="793"/>
      <c r="E8568" s="176"/>
      <c r="F8568" s="176"/>
      <c r="G8568" s="177"/>
      <c r="H8568" s="177"/>
    </row>
    <row r="8569" spans="1:8" x14ac:dyDescent="0.25">
      <c r="A8569" s="793"/>
      <c r="E8569" s="176"/>
      <c r="F8569" s="176"/>
      <c r="G8569" s="177"/>
      <c r="H8569" s="177"/>
    </row>
    <row r="8570" spans="1:8" x14ac:dyDescent="0.25">
      <c r="A8570" s="793"/>
      <c r="E8570" s="176"/>
      <c r="F8570" s="176"/>
      <c r="G8570" s="177"/>
      <c r="H8570" s="177"/>
    </row>
    <row r="8571" spans="1:8" x14ac:dyDescent="0.25">
      <c r="A8571" s="793"/>
      <c r="E8571" s="176"/>
      <c r="F8571" s="176"/>
      <c r="G8571" s="177"/>
      <c r="H8571" s="177"/>
    </row>
    <row r="8572" spans="1:8" x14ac:dyDescent="0.25">
      <c r="A8572" s="793"/>
      <c r="E8572" s="176"/>
      <c r="F8572" s="176"/>
      <c r="G8572" s="177"/>
      <c r="H8572" s="177"/>
    </row>
    <row r="8573" spans="1:8" x14ac:dyDescent="0.25">
      <c r="A8573" s="793"/>
      <c r="E8573" s="176"/>
      <c r="F8573" s="176"/>
      <c r="G8573" s="177"/>
      <c r="H8573" s="177"/>
    </row>
    <row r="8574" spans="1:8" x14ac:dyDescent="0.25">
      <c r="A8574" s="793"/>
      <c r="E8574" s="176"/>
      <c r="F8574" s="176"/>
      <c r="G8574" s="177"/>
      <c r="H8574" s="177"/>
    </row>
    <row r="8575" spans="1:8" x14ac:dyDescent="0.25">
      <c r="A8575" s="793"/>
      <c r="E8575" s="176"/>
      <c r="F8575" s="176"/>
      <c r="G8575" s="177"/>
      <c r="H8575" s="177"/>
    </row>
    <row r="8576" spans="1:8" x14ac:dyDescent="0.25">
      <c r="A8576" s="793"/>
      <c r="E8576" s="176"/>
      <c r="F8576" s="176"/>
      <c r="G8576" s="177"/>
      <c r="H8576" s="177"/>
    </row>
    <row r="8577" spans="1:8" x14ac:dyDescent="0.25">
      <c r="A8577" s="793"/>
      <c r="E8577" s="176"/>
      <c r="F8577" s="176"/>
      <c r="G8577" s="177"/>
      <c r="H8577" s="177"/>
    </row>
    <row r="8578" spans="1:8" x14ac:dyDescent="0.25">
      <c r="A8578" s="793"/>
      <c r="E8578" s="176"/>
      <c r="F8578" s="176"/>
      <c r="G8578" s="177"/>
      <c r="H8578" s="177"/>
    </row>
    <row r="8579" spans="1:8" x14ac:dyDescent="0.25">
      <c r="A8579" s="793"/>
      <c r="E8579" s="176"/>
      <c r="F8579" s="176"/>
      <c r="G8579" s="177"/>
      <c r="H8579" s="177"/>
    </row>
    <row r="8580" spans="1:8" x14ac:dyDescent="0.25">
      <c r="A8580" s="793"/>
      <c r="E8580" s="176"/>
      <c r="F8580" s="176"/>
      <c r="G8580" s="177"/>
      <c r="H8580" s="177"/>
    </row>
    <row r="8581" spans="1:8" x14ac:dyDescent="0.25">
      <c r="A8581" s="793"/>
      <c r="E8581" s="176"/>
      <c r="F8581" s="176"/>
      <c r="G8581" s="177"/>
      <c r="H8581" s="177"/>
    </row>
    <row r="8582" spans="1:8" x14ac:dyDescent="0.25">
      <c r="A8582" s="793"/>
      <c r="E8582" s="176"/>
      <c r="F8582" s="176"/>
      <c r="G8582" s="177"/>
      <c r="H8582" s="177"/>
    </row>
    <row r="8583" spans="1:8" x14ac:dyDescent="0.25">
      <c r="A8583" s="793"/>
      <c r="E8583" s="176"/>
      <c r="F8583" s="176"/>
      <c r="G8583" s="177"/>
      <c r="H8583" s="177"/>
    </row>
    <row r="8584" spans="1:8" x14ac:dyDescent="0.25">
      <c r="A8584" s="793"/>
      <c r="E8584" s="176"/>
      <c r="F8584" s="176"/>
      <c r="G8584" s="177"/>
      <c r="H8584" s="177"/>
    </row>
    <row r="8585" spans="1:8" x14ac:dyDescent="0.25">
      <c r="A8585" s="793"/>
      <c r="E8585" s="176"/>
      <c r="F8585" s="176"/>
      <c r="G8585" s="177"/>
      <c r="H8585" s="177"/>
    </row>
    <row r="8586" spans="1:8" x14ac:dyDescent="0.25">
      <c r="A8586" s="793"/>
      <c r="E8586" s="176"/>
      <c r="F8586" s="176"/>
      <c r="G8586" s="177"/>
      <c r="H8586" s="177"/>
    </row>
    <row r="8587" spans="1:8" x14ac:dyDescent="0.25">
      <c r="A8587" s="793"/>
      <c r="E8587" s="176"/>
      <c r="F8587" s="176"/>
      <c r="G8587" s="177"/>
      <c r="H8587" s="177"/>
    </row>
    <row r="8588" spans="1:8" x14ac:dyDescent="0.25">
      <c r="A8588" s="793"/>
      <c r="E8588" s="176"/>
      <c r="F8588" s="176"/>
      <c r="G8588" s="177"/>
      <c r="H8588" s="177"/>
    </row>
    <row r="8589" spans="1:8" x14ac:dyDescent="0.25">
      <c r="A8589" s="793"/>
      <c r="E8589" s="176"/>
      <c r="F8589" s="176"/>
      <c r="G8589" s="177"/>
      <c r="H8589" s="177"/>
    </row>
    <row r="8590" spans="1:8" x14ac:dyDescent="0.25">
      <c r="A8590" s="793"/>
      <c r="E8590" s="176"/>
      <c r="F8590" s="176"/>
      <c r="G8590" s="177"/>
      <c r="H8590" s="177"/>
    </row>
    <row r="8591" spans="1:8" x14ac:dyDescent="0.25">
      <c r="A8591" s="793"/>
      <c r="E8591" s="176"/>
      <c r="F8591" s="176"/>
      <c r="G8591" s="177"/>
      <c r="H8591" s="177"/>
    </row>
    <row r="8592" spans="1:8" x14ac:dyDescent="0.25">
      <c r="A8592" s="793"/>
      <c r="E8592" s="176"/>
      <c r="F8592" s="176"/>
      <c r="G8592" s="177"/>
      <c r="H8592" s="177"/>
    </row>
    <row r="8593" spans="1:8" x14ac:dyDescent="0.25">
      <c r="A8593" s="793"/>
      <c r="E8593" s="176"/>
      <c r="F8593" s="176"/>
      <c r="G8593" s="177"/>
      <c r="H8593" s="177"/>
    </row>
    <row r="8594" spans="1:8" x14ac:dyDescent="0.25">
      <c r="A8594" s="793"/>
      <c r="E8594" s="176"/>
      <c r="F8594" s="176"/>
      <c r="G8594" s="177"/>
      <c r="H8594" s="177"/>
    </row>
    <row r="8595" spans="1:8" x14ac:dyDescent="0.25">
      <c r="A8595" s="793"/>
      <c r="E8595" s="176"/>
      <c r="F8595" s="176"/>
      <c r="G8595" s="177"/>
      <c r="H8595" s="177"/>
    </row>
    <row r="8596" spans="1:8" x14ac:dyDescent="0.25">
      <c r="A8596" s="793"/>
      <c r="E8596" s="176"/>
      <c r="F8596" s="176"/>
      <c r="G8596" s="177"/>
      <c r="H8596" s="177"/>
    </row>
    <row r="8597" spans="1:8" x14ac:dyDescent="0.25">
      <c r="A8597" s="793"/>
      <c r="E8597" s="176"/>
      <c r="F8597" s="176"/>
      <c r="G8597" s="177"/>
      <c r="H8597" s="177"/>
    </row>
    <row r="8598" spans="1:8" x14ac:dyDescent="0.25">
      <c r="A8598" s="793"/>
      <c r="E8598" s="176"/>
      <c r="F8598" s="176"/>
      <c r="G8598" s="177"/>
      <c r="H8598" s="177"/>
    </row>
    <row r="8599" spans="1:8" x14ac:dyDescent="0.25">
      <c r="A8599" s="793"/>
      <c r="E8599" s="176"/>
      <c r="F8599" s="176"/>
      <c r="G8599" s="177"/>
      <c r="H8599" s="177"/>
    </row>
    <row r="8600" spans="1:8" x14ac:dyDescent="0.25">
      <c r="A8600" s="793"/>
      <c r="E8600" s="176"/>
      <c r="F8600" s="176"/>
      <c r="G8600" s="177"/>
      <c r="H8600" s="177"/>
    </row>
    <row r="8601" spans="1:8" x14ac:dyDescent="0.25">
      <c r="A8601" s="793"/>
      <c r="E8601" s="176"/>
      <c r="F8601" s="176"/>
      <c r="G8601" s="177"/>
      <c r="H8601" s="177"/>
    </row>
    <row r="8602" spans="1:8" x14ac:dyDescent="0.25">
      <c r="A8602" s="793"/>
      <c r="E8602" s="176"/>
      <c r="F8602" s="176"/>
      <c r="G8602" s="177"/>
      <c r="H8602" s="177"/>
    </row>
    <row r="8603" spans="1:8" x14ac:dyDescent="0.25">
      <c r="A8603" s="793"/>
      <c r="E8603" s="176"/>
      <c r="F8603" s="176"/>
      <c r="G8603" s="177"/>
      <c r="H8603" s="177"/>
    </row>
    <row r="8604" spans="1:8" x14ac:dyDescent="0.25">
      <c r="A8604" s="793"/>
      <c r="E8604" s="176"/>
      <c r="F8604" s="176"/>
      <c r="G8604" s="177"/>
      <c r="H8604" s="177"/>
    </row>
    <row r="8605" spans="1:8" x14ac:dyDescent="0.25">
      <c r="A8605" s="793"/>
      <c r="E8605" s="176"/>
      <c r="F8605" s="176"/>
      <c r="G8605" s="177"/>
      <c r="H8605" s="177"/>
    </row>
    <row r="8606" spans="1:8" x14ac:dyDescent="0.25">
      <c r="A8606" s="793"/>
      <c r="E8606" s="176"/>
      <c r="F8606" s="176"/>
      <c r="G8606" s="177"/>
      <c r="H8606" s="177"/>
    </row>
    <row r="8607" spans="1:8" x14ac:dyDescent="0.25">
      <c r="A8607" s="793"/>
      <c r="E8607" s="176"/>
      <c r="F8607" s="176"/>
      <c r="G8607" s="177"/>
      <c r="H8607" s="177"/>
    </row>
    <row r="8608" spans="1:8" x14ac:dyDescent="0.25">
      <c r="A8608" s="793"/>
      <c r="E8608" s="176"/>
      <c r="F8608" s="176"/>
      <c r="G8608" s="177"/>
      <c r="H8608" s="177"/>
    </row>
    <row r="8609" spans="1:8" x14ac:dyDescent="0.25">
      <c r="A8609" s="793"/>
      <c r="E8609" s="176"/>
      <c r="F8609" s="176"/>
      <c r="G8609" s="177"/>
      <c r="H8609" s="177"/>
    </row>
    <row r="8610" spans="1:8" x14ac:dyDescent="0.25">
      <c r="A8610" s="793"/>
      <c r="E8610" s="176"/>
      <c r="F8610" s="176"/>
      <c r="G8610" s="177"/>
      <c r="H8610" s="177"/>
    </row>
    <row r="8611" spans="1:8" x14ac:dyDescent="0.25">
      <c r="A8611" s="793"/>
      <c r="E8611" s="176"/>
      <c r="F8611" s="176"/>
      <c r="G8611" s="177"/>
      <c r="H8611" s="177"/>
    </row>
    <row r="8612" spans="1:8" x14ac:dyDescent="0.25">
      <c r="A8612" s="793"/>
      <c r="E8612" s="176"/>
      <c r="F8612" s="176"/>
      <c r="G8612" s="177"/>
      <c r="H8612" s="177"/>
    </row>
    <row r="8613" spans="1:8" x14ac:dyDescent="0.25">
      <c r="A8613" s="793"/>
      <c r="E8613" s="176"/>
      <c r="F8613" s="176"/>
      <c r="G8613" s="177"/>
      <c r="H8613" s="177"/>
    </row>
    <row r="8614" spans="1:8" x14ac:dyDescent="0.25">
      <c r="A8614" s="793"/>
      <c r="E8614" s="176"/>
      <c r="F8614" s="176"/>
      <c r="G8614" s="177"/>
      <c r="H8614" s="177"/>
    </row>
    <row r="8615" spans="1:8" x14ac:dyDescent="0.25">
      <c r="A8615" s="793"/>
      <c r="E8615" s="176"/>
      <c r="F8615" s="176"/>
      <c r="G8615" s="177"/>
      <c r="H8615" s="177"/>
    </row>
    <row r="8616" spans="1:8" x14ac:dyDescent="0.25">
      <c r="A8616" s="793"/>
      <c r="E8616" s="176"/>
      <c r="F8616" s="176"/>
      <c r="G8616" s="177"/>
      <c r="H8616" s="177"/>
    </row>
    <row r="8617" spans="1:8" x14ac:dyDescent="0.25">
      <c r="A8617" s="793"/>
      <c r="E8617" s="176"/>
      <c r="F8617" s="176"/>
      <c r="G8617" s="177"/>
      <c r="H8617" s="177"/>
    </row>
    <row r="8618" spans="1:8" x14ac:dyDescent="0.25">
      <c r="A8618" s="793"/>
      <c r="E8618" s="176"/>
      <c r="F8618" s="176"/>
      <c r="G8618" s="177"/>
      <c r="H8618" s="177"/>
    </row>
    <row r="8619" spans="1:8" x14ac:dyDescent="0.25">
      <c r="A8619" s="793"/>
      <c r="E8619" s="176"/>
      <c r="F8619" s="176"/>
      <c r="G8619" s="177"/>
      <c r="H8619" s="177"/>
    </row>
    <row r="8620" spans="1:8" x14ac:dyDescent="0.25">
      <c r="A8620" s="793"/>
      <c r="E8620" s="176"/>
      <c r="F8620" s="176"/>
      <c r="G8620" s="177"/>
      <c r="H8620" s="177"/>
    </row>
    <row r="8621" spans="1:8" x14ac:dyDescent="0.25">
      <c r="A8621" s="793"/>
      <c r="E8621" s="176"/>
      <c r="F8621" s="176"/>
      <c r="G8621" s="177"/>
      <c r="H8621" s="177"/>
    </row>
    <row r="8622" spans="1:8" x14ac:dyDescent="0.25">
      <c r="A8622" s="793"/>
      <c r="E8622" s="176"/>
      <c r="F8622" s="176"/>
      <c r="G8622" s="177"/>
      <c r="H8622" s="177"/>
    </row>
    <row r="8623" spans="1:8" x14ac:dyDescent="0.25">
      <c r="A8623" s="793"/>
      <c r="E8623" s="176"/>
      <c r="F8623" s="176"/>
      <c r="G8623" s="177"/>
      <c r="H8623" s="177"/>
    </row>
    <row r="8624" spans="1:8" x14ac:dyDescent="0.25">
      <c r="A8624" s="793"/>
      <c r="E8624" s="176"/>
      <c r="F8624" s="176"/>
      <c r="G8624" s="177"/>
      <c r="H8624" s="177"/>
    </row>
    <row r="8625" spans="1:8" x14ac:dyDescent="0.25">
      <c r="A8625" s="793"/>
      <c r="E8625" s="176"/>
      <c r="F8625" s="176"/>
      <c r="G8625" s="177"/>
      <c r="H8625" s="177"/>
    </row>
    <row r="8626" spans="1:8" x14ac:dyDescent="0.25">
      <c r="A8626" s="793"/>
      <c r="E8626" s="176"/>
      <c r="F8626" s="176"/>
      <c r="G8626" s="177"/>
      <c r="H8626" s="177"/>
    </row>
    <row r="8627" spans="1:8" x14ac:dyDescent="0.25">
      <c r="A8627" s="793"/>
      <c r="E8627" s="176"/>
      <c r="F8627" s="176"/>
      <c r="G8627" s="177"/>
      <c r="H8627" s="177"/>
    </row>
    <row r="8628" spans="1:8" x14ac:dyDescent="0.25">
      <c r="A8628" s="793"/>
      <c r="E8628" s="176"/>
      <c r="F8628" s="176"/>
      <c r="G8628" s="177"/>
      <c r="H8628" s="177"/>
    </row>
    <row r="8629" spans="1:8" x14ac:dyDescent="0.25">
      <c r="A8629" s="793"/>
      <c r="E8629" s="176"/>
      <c r="F8629" s="176"/>
      <c r="G8629" s="177"/>
      <c r="H8629" s="177"/>
    </row>
    <row r="8630" spans="1:8" x14ac:dyDescent="0.25">
      <c r="A8630" s="793"/>
      <c r="E8630" s="176"/>
      <c r="F8630" s="176"/>
      <c r="G8630" s="177"/>
      <c r="H8630" s="177"/>
    </row>
    <row r="8631" spans="1:8" x14ac:dyDescent="0.25">
      <c r="A8631" s="793"/>
      <c r="E8631" s="176"/>
      <c r="F8631" s="176"/>
      <c r="G8631" s="177"/>
      <c r="H8631" s="177"/>
    </row>
    <row r="8632" spans="1:8" x14ac:dyDescent="0.25">
      <c r="A8632" s="793"/>
      <c r="E8632" s="176"/>
      <c r="F8632" s="176"/>
      <c r="G8632" s="177"/>
      <c r="H8632" s="177"/>
    </row>
    <row r="8633" spans="1:8" x14ac:dyDescent="0.25">
      <c r="A8633" s="793"/>
      <c r="E8633" s="176"/>
      <c r="F8633" s="176"/>
      <c r="G8633" s="177"/>
      <c r="H8633" s="177"/>
    </row>
    <row r="8634" spans="1:8" x14ac:dyDescent="0.25">
      <c r="A8634" s="793"/>
      <c r="E8634" s="176"/>
      <c r="F8634" s="176"/>
      <c r="G8634" s="177"/>
      <c r="H8634" s="177"/>
    </row>
    <row r="8635" spans="1:8" x14ac:dyDescent="0.25">
      <c r="A8635" s="793"/>
      <c r="E8635" s="176"/>
      <c r="F8635" s="176"/>
      <c r="G8635" s="177"/>
      <c r="H8635" s="177"/>
    </row>
    <row r="8636" spans="1:8" x14ac:dyDescent="0.25">
      <c r="A8636" s="793"/>
      <c r="E8636" s="176"/>
      <c r="F8636" s="176"/>
      <c r="G8636" s="177"/>
      <c r="H8636" s="177"/>
    </row>
    <row r="8637" spans="1:8" x14ac:dyDescent="0.25">
      <c r="A8637" s="793"/>
      <c r="E8637" s="176"/>
      <c r="F8637" s="176"/>
      <c r="G8637" s="177"/>
      <c r="H8637" s="177"/>
    </row>
    <row r="8638" spans="1:8" x14ac:dyDescent="0.25">
      <c r="A8638" s="793"/>
      <c r="E8638" s="176"/>
      <c r="F8638" s="176"/>
      <c r="G8638" s="177"/>
      <c r="H8638" s="177"/>
    </row>
    <row r="8639" spans="1:8" x14ac:dyDescent="0.25">
      <c r="A8639" s="793"/>
      <c r="E8639" s="176"/>
      <c r="F8639" s="176"/>
      <c r="G8639" s="177"/>
      <c r="H8639" s="177"/>
    </row>
    <row r="8640" spans="1:8" x14ac:dyDescent="0.25">
      <c r="A8640" s="793"/>
      <c r="E8640" s="176"/>
      <c r="F8640" s="176"/>
      <c r="G8640" s="177"/>
      <c r="H8640" s="177"/>
    </row>
    <row r="8641" spans="1:8" x14ac:dyDescent="0.25">
      <c r="A8641" s="793"/>
      <c r="E8641" s="176"/>
      <c r="F8641" s="176"/>
      <c r="G8641" s="177"/>
      <c r="H8641" s="177"/>
    </row>
    <row r="8642" spans="1:8" x14ac:dyDescent="0.25">
      <c r="A8642" s="793"/>
      <c r="E8642" s="176"/>
      <c r="F8642" s="176"/>
      <c r="G8642" s="177"/>
      <c r="H8642" s="177"/>
    </row>
    <row r="8643" spans="1:8" x14ac:dyDescent="0.25">
      <c r="A8643" s="793"/>
      <c r="E8643" s="176"/>
      <c r="F8643" s="176"/>
      <c r="G8643" s="177"/>
      <c r="H8643" s="177"/>
    </row>
    <row r="8644" spans="1:8" x14ac:dyDescent="0.25">
      <c r="A8644" s="793"/>
      <c r="E8644" s="176"/>
      <c r="F8644" s="176"/>
      <c r="G8644" s="177"/>
      <c r="H8644" s="177"/>
    </row>
    <row r="8645" spans="1:8" x14ac:dyDescent="0.25">
      <c r="A8645" s="793"/>
      <c r="E8645" s="176"/>
      <c r="F8645" s="176"/>
      <c r="G8645" s="177"/>
      <c r="H8645" s="177"/>
    </row>
    <row r="8646" spans="1:8" x14ac:dyDescent="0.25">
      <c r="A8646" s="793"/>
      <c r="E8646" s="176"/>
      <c r="F8646" s="176"/>
      <c r="G8646" s="177"/>
      <c r="H8646" s="177"/>
    </row>
    <row r="8647" spans="1:8" x14ac:dyDescent="0.25">
      <c r="A8647" s="793"/>
      <c r="E8647" s="176"/>
      <c r="F8647" s="176"/>
      <c r="G8647" s="177"/>
      <c r="H8647" s="177"/>
    </row>
    <row r="8648" spans="1:8" x14ac:dyDescent="0.25">
      <c r="A8648" s="793"/>
      <c r="E8648" s="176"/>
      <c r="F8648" s="176"/>
      <c r="G8648" s="177"/>
      <c r="H8648" s="177"/>
    </row>
    <row r="8649" spans="1:8" x14ac:dyDescent="0.25">
      <c r="A8649" s="793"/>
      <c r="E8649" s="176"/>
      <c r="F8649" s="176"/>
      <c r="G8649" s="177"/>
      <c r="H8649" s="177"/>
    </row>
    <row r="8650" spans="1:8" x14ac:dyDescent="0.25">
      <c r="A8650" s="793"/>
      <c r="E8650" s="176"/>
      <c r="F8650" s="176"/>
      <c r="G8650" s="177"/>
      <c r="H8650" s="177"/>
    </row>
    <row r="8651" spans="1:8" x14ac:dyDescent="0.25">
      <c r="A8651" s="793"/>
      <c r="E8651" s="176"/>
      <c r="F8651" s="176"/>
      <c r="G8651" s="177"/>
      <c r="H8651" s="177"/>
    </row>
    <row r="8652" spans="1:8" x14ac:dyDescent="0.25">
      <c r="A8652" s="793"/>
      <c r="E8652" s="176"/>
      <c r="F8652" s="176"/>
      <c r="G8652" s="177"/>
      <c r="H8652" s="177"/>
    </row>
    <row r="8653" spans="1:8" x14ac:dyDescent="0.25">
      <c r="A8653" s="793"/>
      <c r="E8653" s="176"/>
      <c r="F8653" s="176"/>
      <c r="G8653" s="177"/>
      <c r="H8653" s="177"/>
    </row>
    <row r="8654" spans="1:8" x14ac:dyDescent="0.25">
      <c r="A8654" s="793"/>
      <c r="E8654" s="176"/>
      <c r="F8654" s="176"/>
      <c r="G8654" s="177"/>
      <c r="H8654" s="177"/>
    </row>
    <row r="8655" spans="1:8" x14ac:dyDescent="0.25">
      <c r="A8655" s="793"/>
      <c r="E8655" s="176"/>
      <c r="F8655" s="176"/>
      <c r="G8655" s="177"/>
      <c r="H8655" s="177"/>
    </row>
    <row r="8656" spans="1:8" x14ac:dyDescent="0.25">
      <c r="A8656" s="793"/>
      <c r="E8656" s="176"/>
      <c r="F8656" s="176"/>
      <c r="G8656" s="177"/>
      <c r="H8656" s="177"/>
    </row>
    <row r="8657" spans="1:8" x14ac:dyDescent="0.25">
      <c r="A8657" s="793"/>
      <c r="E8657" s="176"/>
      <c r="F8657" s="176"/>
      <c r="G8657" s="177"/>
      <c r="H8657" s="177"/>
    </row>
    <row r="8658" spans="1:8" x14ac:dyDescent="0.25">
      <c r="A8658" s="793"/>
      <c r="E8658" s="176"/>
      <c r="F8658" s="176"/>
      <c r="G8658" s="177"/>
      <c r="H8658" s="177"/>
    </row>
    <row r="8659" spans="1:8" x14ac:dyDescent="0.25">
      <c r="A8659" s="793"/>
      <c r="E8659" s="176"/>
      <c r="F8659" s="176"/>
      <c r="G8659" s="177"/>
      <c r="H8659" s="177"/>
    </row>
    <row r="8660" spans="1:8" x14ac:dyDescent="0.25">
      <c r="A8660" s="793"/>
      <c r="E8660" s="176"/>
      <c r="F8660" s="176"/>
      <c r="G8660" s="177"/>
      <c r="H8660" s="177"/>
    </row>
    <row r="8661" spans="1:8" x14ac:dyDescent="0.25">
      <c r="A8661" s="793"/>
      <c r="E8661" s="176"/>
      <c r="F8661" s="176"/>
      <c r="G8661" s="177"/>
      <c r="H8661" s="177"/>
    </row>
    <row r="8662" spans="1:8" x14ac:dyDescent="0.25">
      <c r="A8662" s="793"/>
      <c r="E8662" s="176"/>
      <c r="F8662" s="176"/>
      <c r="G8662" s="177"/>
      <c r="H8662" s="177"/>
    </row>
    <row r="8663" spans="1:8" x14ac:dyDescent="0.25">
      <c r="A8663" s="793"/>
      <c r="E8663" s="176"/>
      <c r="F8663" s="176"/>
      <c r="G8663" s="177"/>
      <c r="H8663" s="177"/>
    </row>
    <row r="8664" spans="1:8" x14ac:dyDescent="0.25">
      <c r="A8664" s="793"/>
      <c r="E8664" s="176"/>
      <c r="F8664" s="176"/>
      <c r="G8664" s="177"/>
      <c r="H8664" s="177"/>
    </row>
    <row r="8665" spans="1:8" x14ac:dyDescent="0.25">
      <c r="A8665" s="793"/>
      <c r="E8665" s="176"/>
      <c r="F8665" s="176"/>
      <c r="G8665" s="177"/>
      <c r="H8665" s="177"/>
    </row>
    <row r="8666" spans="1:8" x14ac:dyDescent="0.25">
      <c r="A8666" s="793"/>
      <c r="E8666" s="176"/>
      <c r="F8666" s="176"/>
      <c r="G8666" s="177"/>
      <c r="H8666" s="177"/>
    </row>
    <row r="8667" spans="1:8" x14ac:dyDescent="0.25">
      <c r="A8667" s="793"/>
      <c r="E8667" s="176"/>
      <c r="F8667" s="176"/>
      <c r="G8667" s="177"/>
      <c r="H8667" s="177"/>
    </row>
    <row r="8668" spans="1:8" x14ac:dyDescent="0.25">
      <c r="A8668" s="793"/>
      <c r="E8668" s="176"/>
      <c r="F8668" s="176"/>
      <c r="G8668" s="177"/>
      <c r="H8668" s="177"/>
    </row>
    <row r="8669" spans="1:8" x14ac:dyDescent="0.25">
      <c r="A8669" s="793"/>
      <c r="E8669" s="176"/>
      <c r="F8669" s="176"/>
      <c r="G8669" s="177"/>
      <c r="H8669" s="177"/>
    </row>
    <row r="8670" spans="1:8" x14ac:dyDescent="0.25">
      <c r="A8670" s="793"/>
      <c r="E8670" s="176"/>
      <c r="F8670" s="176"/>
      <c r="G8670" s="177"/>
      <c r="H8670" s="177"/>
    </row>
    <row r="8671" spans="1:8" x14ac:dyDescent="0.25">
      <c r="A8671" s="793"/>
      <c r="E8671" s="176"/>
      <c r="F8671" s="176"/>
      <c r="G8671" s="177"/>
      <c r="H8671" s="177"/>
    </row>
    <row r="8672" spans="1:8" x14ac:dyDescent="0.25">
      <c r="A8672" s="793"/>
      <c r="E8672" s="176"/>
      <c r="F8672" s="176"/>
      <c r="G8672" s="177"/>
      <c r="H8672" s="177"/>
    </row>
    <row r="8673" spans="1:8" x14ac:dyDescent="0.25">
      <c r="A8673" s="793"/>
      <c r="E8673" s="176"/>
      <c r="F8673" s="176"/>
      <c r="G8673" s="177"/>
      <c r="H8673" s="177"/>
    </row>
    <row r="8674" spans="1:8" x14ac:dyDescent="0.25">
      <c r="A8674" s="793"/>
      <c r="E8674" s="176"/>
      <c r="F8674" s="176"/>
      <c r="G8674" s="177"/>
      <c r="H8674" s="177"/>
    </row>
    <row r="8675" spans="1:8" x14ac:dyDescent="0.25">
      <c r="A8675" s="793"/>
      <c r="E8675" s="176"/>
      <c r="F8675" s="176"/>
      <c r="G8675" s="177"/>
      <c r="H8675" s="177"/>
    </row>
    <row r="8676" spans="1:8" x14ac:dyDescent="0.25">
      <c r="A8676" s="793"/>
      <c r="E8676" s="176"/>
      <c r="F8676" s="176"/>
      <c r="G8676" s="177"/>
      <c r="H8676" s="177"/>
    </row>
    <row r="8677" spans="1:8" x14ac:dyDescent="0.25">
      <c r="A8677" s="793"/>
      <c r="E8677" s="176"/>
      <c r="F8677" s="176"/>
      <c r="G8677" s="177"/>
      <c r="H8677" s="177"/>
    </row>
    <row r="8678" spans="1:8" x14ac:dyDescent="0.25">
      <c r="A8678" s="793"/>
      <c r="E8678" s="176"/>
      <c r="F8678" s="176"/>
      <c r="G8678" s="177"/>
      <c r="H8678" s="177"/>
    </row>
    <row r="8679" spans="1:8" x14ac:dyDescent="0.25">
      <c r="A8679" s="793"/>
      <c r="E8679" s="176"/>
      <c r="F8679" s="176"/>
      <c r="G8679" s="177"/>
      <c r="H8679" s="177"/>
    </row>
    <row r="8680" spans="1:8" x14ac:dyDescent="0.25">
      <c r="A8680" s="793"/>
      <c r="E8680" s="176"/>
      <c r="F8680" s="176"/>
      <c r="G8680" s="177"/>
      <c r="H8680" s="177"/>
    </row>
    <row r="8681" spans="1:8" x14ac:dyDescent="0.25">
      <c r="A8681" s="793"/>
      <c r="E8681" s="176"/>
      <c r="F8681" s="176"/>
      <c r="G8681" s="177"/>
      <c r="H8681" s="177"/>
    </row>
    <row r="8682" spans="1:8" x14ac:dyDescent="0.25">
      <c r="A8682" s="793"/>
      <c r="E8682" s="176"/>
      <c r="F8682" s="176"/>
      <c r="G8682" s="177"/>
      <c r="H8682" s="177"/>
    </row>
    <row r="8683" spans="1:8" x14ac:dyDescent="0.25">
      <c r="A8683" s="793"/>
      <c r="E8683" s="176"/>
      <c r="F8683" s="176"/>
      <c r="G8683" s="177"/>
      <c r="H8683" s="177"/>
    </row>
    <row r="8684" spans="1:8" x14ac:dyDescent="0.25">
      <c r="A8684" s="793"/>
      <c r="E8684" s="176"/>
      <c r="F8684" s="176"/>
      <c r="G8684" s="177"/>
      <c r="H8684" s="177"/>
    </row>
    <row r="8685" spans="1:8" x14ac:dyDescent="0.25">
      <c r="A8685" s="793"/>
      <c r="E8685" s="176"/>
      <c r="F8685" s="176"/>
      <c r="G8685" s="177"/>
      <c r="H8685" s="177"/>
    </row>
    <row r="8686" spans="1:8" x14ac:dyDescent="0.25">
      <c r="A8686" s="793"/>
      <c r="E8686" s="176"/>
      <c r="F8686" s="176"/>
      <c r="G8686" s="177"/>
      <c r="H8686" s="177"/>
    </row>
    <row r="8687" spans="1:8" x14ac:dyDescent="0.25">
      <c r="A8687" s="793"/>
      <c r="E8687" s="176"/>
      <c r="F8687" s="176"/>
      <c r="G8687" s="177"/>
      <c r="H8687" s="177"/>
    </row>
    <row r="8688" spans="1:8" x14ac:dyDescent="0.25">
      <c r="A8688" s="793"/>
      <c r="E8688" s="176"/>
      <c r="F8688" s="176"/>
      <c r="G8688" s="177"/>
      <c r="H8688" s="177"/>
    </row>
    <row r="8689" spans="1:8" x14ac:dyDescent="0.25">
      <c r="A8689" s="793"/>
      <c r="E8689" s="176"/>
      <c r="F8689" s="176"/>
      <c r="G8689" s="177"/>
      <c r="H8689" s="177"/>
    </row>
    <row r="8690" spans="1:8" x14ac:dyDescent="0.25">
      <c r="A8690" s="793"/>
      <c r="E8690" s="176"/>
      <c r="F8690" s="176"/>
      <c r="G8690" s="177"/>
      <c r="H8690" s="177"/>
    </row>
    <row r="8691" spans="1:8" x14ac:dyDescent="0.25">
      <c r="A8691" s="793"/>
      <c r="E8691" s="176"/>
      <c r="F8691" s="176"/>
      <c r="G8691" s="177"/>
      <c r="H8691" s="177"/>
    </row>
    <row r="8692" spans="1:8" x14ac:dyDescent="0.25">
      <c r="A8692" s="793"/>
      <c r="E8692" s="176"/>
      <c r="F8692" s="176"/>
      <c r="G8692" s="177"/>
      <c r="H8692" s="177"/>
    </row>
    <row r="8693" spans="1:8" x14ac:dyDescent="0.25">
      <c r="A8693" s="793"/>
      <c r="E8693" s="176"/>
      <c r="F8693" s="176"/>
      <c r="G8693" s="177"/>
      <c r="H8693" s="177"/>
    </row>
    <row r="8694" spans="1:8" x14ac:dyDescent="0.25">
      <c r="A8694" s="793"/>
      <c r="E8694" s="176"/>
      <c r="F8694" s="176"/>
      <c r="G8694" s="177"/>
      <c r="H8694" s="177"/>
    </row>
    <row r="8695" spans="1:8" x14ac:dyDescent="0.25">
      <c r="A8695" s="793"/>
      <c r="E8695" s="176"/>
      <c r="F8695" s="176"/>
      <c r="G8695" s="177"/>
      <c r="H8695" s="177"/>
    </row>
    <row r="8696" spans="1:8" x14ac:dyDescent="0.25">
      <c r="A8696" s="793"/>
      <c r="E8696" s="176"/>
      <c r="F8696" s="176"/>
      <c r="G8696" s="177"/>
      <c r="H8696" s="177"/>
    </row>
    <row r="8697" spans="1:8" x14ac:dyDescent="0.25">
      <c r="A8697" s="793"/>
      <c r="E8697" s="176"/>
      <c r="F8697" s="176"/>
      <c r="G8697" s="177"/>
      <c r="H8697" s="177"/>
    </row>
    <row r="8698" spans="1:8" x14ac:dyDescent="0.25">
      <c r="A8698" s="793"/>
      <c r="E8698" s="176"/>
      <c r="F8698" s="176"/>
      <c r="G8698" s="177"/>
      <c r="H8698" s="177"/>
    </row>
    <row r="8699" spans="1:8" x14ac:dyDescent="0.25">
      <c r="A8699" s="793"/>
      <c r="E8699" s="176"/>
      <c r="F8699" s="176"/>
      <c r="G8699" s="177"/>
      <c r="H8699" s="177"/>
    </row>
    <row r="8700" spans="1:8" x14ac:dyDescent="0.25">
      <c r="A8700" s="793"/>
      <c r="E8700" s="176"/>
      <c r="F8700" s="176"/>
      <c r="G8700" s="177"/>
      <c r="H8700" s="177"/>
    </row>
    <row r="8701" spans="1:8" x14ac:dyDescent="0.25">
      <c r="A8701" s="793"/>
      <c r="E8701" s="176"/>
      <c r="F8701" s="176"/>
      <c r="G8701" s="177"/>
      <c r="H8701" s="177"/>
    </row>
    <row r="8702" spans="1:8" x14ac:dyDescent="0.25">
      <c r="A8702" s="793"/>
      <c r="E8702" s="176"/>
      <c r="F8702" s="176"/>
      <c r="G8702" s="177"/>
      <c r="H8702" s="177"/>
    </row>
    <row r="8703" spans="1:8" x14ac:dyDescent="0.25">
      <c r="A8703" s="793"/>
      <c r="E8703" s="176"/>
      <c r="F8703" s="176"/>
      <c r="G8703" s="177"/>
      <c r="H8703" s="177"/>
    </row>
    <row r="8704" spans="1:8" x14ac:dyDescent="0.25">
      <c r="A8704" s="793"/>
      <c r="E8704" s="176"/>
      <c r="F8704" s="176"/>
      <c r="G8704" s="177"/>
      <c r="H8704" s="177"/>
    </row>
    <row r="8705" spans="1:8" x14ac:dyDescent="0.25">
      <c r="A8705" s="793"/>
      <c r="E8705" s="176"/>
      <c r="F8705" s="176"/>
      <c r="G8705" s="177"/>
      <c r="H8705" s="177"/>
    </row>
    <row r="8706" spans="1:8" x14ac:dyDescent="0.25">
      <c r="A8706" s="793"/>
      <c r="E8706" s="176"/>
      <c r="F8706" s="176"/>
      <c r="G8706" s="177"/>
      <c r="H8706" s="177"/>
    </row>
    <row r="8707" spans="1:8" x14ac:dyDescent="0.25">
      <c r="A8707" s="793"/>
      <c r="E8707" s="176"/>
      <c r="F8707" s="176"/>
      <c r="G8707" s="177"/>
      <c r="H8707" s="177"/>
    </row>
    <row r="8708" spans="1:8" x14ac:dyDescent="0.25">
      <c r="A8708" s="793"/>
      <c r="E8708" s="176"/>
      <c r="F8708" s="176"/>
      <c r="G8708" s="177"/>
      <c r="H8708" s="177"/>
    </row>
    <row r="8709" spans="1:8" x14ac:dyDescent="0.25">
      <c r="A8709" s="793"/>
      <c r="E8709" s="176"/>
      <c r="F8709" s="176"/>
      <c r="G8709" s="177"/>
      <c r="H8709" s="177"/>
    </row>
    <row r="8710" spans="1:8" x14ac:dyDescent="0.25">
      <c r="A8710" s="793"/>
      <c r="E8710" s="176"/>
      <c r="F8710" s="176"/>
      <c r="G8710" s="177"/>
      <c r="H8710" s="177"/>
    </row>
    <row r="8711" spans="1:8" x14ac:dyDescent="0.25">
      <c r="A8711" s="793"/>
      <c r="E8711" s="176"/>
      <c r="F8711" s="176"/>
      <c r="G8711" s="177"/>
      <c r="H8711" s="177"/>
    </row>
    <row r="8712" spans="1:8" x14ac:dyDescent="0.25">
      <c r="A8712" s="793"/>
      <c r="E8712" s="176"/>
      <c r="F8712" s="176"/>
      <c r="G8712" s="177"/>
      <c r="H8712" s="177"/>
    </row>
    <row r="8713" spans="1:8" x14ac:dyDescent="0.25">
      <c r="A8713" s="793"/>
      <c r="E8713" s="176"/>
      <c r="F8713" s="176"/>
      <c r="G8713" s="177"/>
      <c r="H8713" s="177"/>
    </row>
    <row r="8714" spans="1:8" x14ac:dyDescent="0.25">
      <c r="A8714" s="793"/>
      <c r="E8714" s="176"/>
      <c r="F8714" s="176"/>
      <c r="G8714" s="177"/>
      <c r="H8714" s="177"/>
    </row>
    <row r="8715" spans="1:8" x14ac:dyDescent="0.25">
      <c r="A8715" s="793"/>
      <c r="E8715" s="176"/>
      <c r="F8715" s="176"/>
      <c r="G8715" s="177"/>
      <c r="H8715" s="177"/>
    </row>
    <row r="8716" spans="1:8" x14ac:dyDescent="0.25">
      <c r="A8716" s="793"/>
      <c r="E8716" s="176"/>
      <c r="F8716" s="176"/>
      <c r="G8716" s="177"/>
      <c r="H8716" s="177"/>
    </row>
    <row r="8717" spans="1:8" x14ac:dyDescent="0.25">
      <c r="A8717" s="793"/>
      <c r="E8717" s="176"/>
      <c r="F8717" s="176"/>
      <c r="G8717" s="177"/>
      <c r="H8717" s="177"/>
    </row>
    <row r="8718" spans="1:8" x14ac:dyDescent="0.25">
      <c r="A8718" s="793"/>
      <c r="E8718" s="176"/>
      <c r="F8718" s="176"/>
      <c r="G8718" s="177"/>
      <c r="H8718" s="177"/>
    </row>
    <row r="8719" spans="1:8" x14ac:dyDescent="0.25">
      <c r="A8719" s="793"/>
      <c r="E8719" s="176"/>
      <c r="F8719" s="176"/>
      <c r="G8719" s="177"/>
      <c r="H8719" s="177"/>
    </row>
    <row r="8720" spans="1:8" x14ac:dyDescent="0.25">
      <c r="A8720" s="793"/>
      <c r="E8720" s="176"/>
      <c r="F8720" s="176"/>
      <c r="G8720" s="177"/>
      <c r="H8720" s="177"/>
    </row>
    <row r="8721" spans="1:8" x14ac:dyDescent="0.25">
      <c r="A8721" s="793"/>
      <c r="E8721" s="176"/>
      <c r="F8721" s="176"/>
      <c r="G8721" s="177"/>
      <c r="H8721" s="177"/>
    </row>
    <row r="8722" spans="1:8" x14ac:dyDescent="0.25">
      <c r="A8722" s="793"/>
      <c r="E8722" s="176"/>
      <c r="F8722" s="176"/>
      <c r="G8722" s="177"/>
      <c r="H8722" s="177"/>
    </row>
    <row r="8723" spans="1:8" x14ac:dyDescent="0.25">
      <c r="A8723" s="793"/>
      <c r="E8723" s="176"/>
      <c r="F8723" s="176"/>
      <c r="G8723" s="177"/>
      <c r="H8723" s="177"/>
    </row>
    <row r="8724" spans="1:8" x14ac:dyDescent="0.25">
      <c r="A8724" s="793"/>
      <c r="E8724" s="176"/>
      <c r="F8724" s="176"/>
      <c r="G8724" s="177"/>
      <c r="H8724" s="177"/>
    </row>
    <row r="8725" spans="1:8" x14ac:dyDescent="0.25">
      <c r="A8725" s="793"/>
      <c r="E8725" s="176"/>
      <c r="F8725" s="176"/>
      <c r="G8725" s="177"/>
      <c r="H8725" s="177"/>
    </row>
    <row r="8726" spans="1:8" x14ac:dyDescent="0.25">
      <c r="A8726" s="793"/>
      <c r="E8726" s="176"/>
      <c r="F8726" s="176"/>
      <c r="G8726" s="177"/>
      <c r="H8726" s="177"/>
    </row>
    <row r="8727" spans="1:8" x14ac:dyDescent="0.25">
      <c r="A8727" s="793"/>
      <c r="E8727" s="176"/>
      <c r="F8727" s="176"/>
      <c r="G8727" s="177"/>
      <c r="H8727" s="177"/>
    </row>
    <row r="8728" spans="1:8" x14ac:dyDescent="0.25">
      <c r="A8728" s="793"/>
      <c r="E8728" s="176"/>
      <c r="F8728" s="176"/>
      <c r="G8728" s="177"/>
      <c r="H8728" s="177"/>
    </row>
    <row r="8729" spans="1:8" x14ac:dyDescent="0.25">
      <c r="A8729" s="793"/>
      <c r="E8729" s="176"/>
      <c r="F8729" s="176"/>
      <c r="G8729" s="177"/>
      <c r="H8729" s="177"/>
    </row>
    <row r="8730" spans="1:8" x14ac:dyDescent="0.25">
      <c r="A8730" s="793"/>
      <c r="E8730" s="176"/>
      <c r="F8730" s="176"/>
      <c r="G8730" s="177"/>
      <c r="H8730" s="177"/>
    </row>
    <row r="8731" spans="1:8" x14ac:dyDescent="0.25">
      <c r="A8731" s="793"/>
      <c r="E8731" s="176"/>
      <c r="F8731" s="176"/>
      <c r="G8731" s="177"/>
      <c r="H8731" s="177"/>
    </row>
    <row r="8732" spans="1:8" x14ac:dyDescent="0.25">
      <c r="A8732" s="793"/>
      <c r="E8732" s="176"/>
      <c r="F8732" s="176"/>
      <c r="G8732" s="177"/>
      <c r="H8732" s="177"/>
    </row>
    <row r="8733" spans="1:8" x14ac:dyDescent="0.25">
      <c r="A8733" s="793"/>
      <c r="E8733" s="176"/>
      <c r="F8733" s="176"/>
      <c r="G8733" s="177"/>
      <c r="H8733" s="177"/>
    </row>
    <row r="8734" spans="1:8" x14ac:dyDescent="0.25">
      <c r="A8734" s="793"/>
      <c r="E8734" s="176"/>
      <c r="F8734" s="176"/>
      <c r="G8734" s="177"/>
      <c r="H8734" s="177"/>
    </row>
    <row r="8735" spans="1:8" x14ac:dyDescent="0.25">
      <c r="A8735" s="793"/>
      <c r="E8735" s="176"/>
      <c r="F8735" s="176"/>
      <c r="G8735" s="177"/>
      <c r="H8735" s="177"/>
    </row>
    <row r="8736" spans="1:8" x14ac:dyDescent="0.25">
      <c r="A8736" s="793"/>
      <c r="E8736" s="176"/>
      <c r="F8736" s="176"/>
      <c r="G8736" s="177"/>
      <c r="H8736" s="177"/>
    </row>
    <row r="8737" spans="1:8" x14ac:dyDescent="0.25">
      <c r="A8737" s="793"/>
      <c r="E8737" s="176"/>
      <c r="F8737" s="176"/>
      <c r="G8737" s="177"/>
      <c r="H8737" s="177"/>
    </row>
    <row r="8738" spans="1:8" x14ac:dyDescent="0.25">
      <c r="A8738" s="793"/>
      <c r="E8738" s="176"/>
      <c r="F8738" s="176"/>
      <c r="G8738" s="177"/>
      <c r="H8738" s="177"/>
    </row>
    <row r="8739" spans="1:8" x14ac:dyDescent="0.25">
      <c r="A8739" s="793"/>
      <c r="E8739" s="176"/>
      <c r="F8739" s="176"/>
      <c r="G8739" s="177"/>
      <c r="H8739" s="177"/>
    </row>
    <row r="8740" spans="1:8" x14ac:dyDescent="0.25">
      <c r="A8740" s="793"/>
      <c r="E8740" s="176"/>
      <c r="F8740" s="176"/>
      <c r="G8740" s="177"/>
      <c r="H8740" s="177"/>
    </row>
    <row r="8741" spans="1:8" x14ac:dyDescent="0.25">
      <c r="A8741" s="793"/>
      <c r="E8741" s="176"/>
      <c r="F8741" s="176"/>
      <c r="G8741" s="177"/>
      <c r="H8741" s="177"/>
    </row>
    <row r="8742" spans="1:8" x14ac:dyDescent="0.25">
      <c r="A8742" s="793"/>
      <c r="E8742" s="176"/>
      <c r="F8742" s="176"/>
      <c r="G8742" s="177"/>
      <c r="H8742" s="177"/>
    </row>
    <row r="8743" spans="1:8" x14ac:dyDescent="0.25">
      <c r="A8743" s="793"/>
      <c r="E8743" s="176"/>
      <c r="F8743" s="176"/>
      <c r="G8743" s="177"/>
      <c r="H8743" s="177"/>
    </row>
    <row r="8744" spans="1:8" x14ac:dyDescent="0.25">
      <c r="A8744" s="793"/>
      <c r="E8744" s="176"/>
      <c r="F8744" s="176"/>
      <c r="G8744" s="177"/>
      <c r="H8744" s="177"/>
    </row>
    <row r="8745" spans="1:8" x14ac:dyDescent="0.25">
      <c r="A8745" s="793"/>
      <c r="E8745" s="176"/>
      <c r="F8745" s="176"/>
      <c r="G8745" s="177"/>
      <c r="H8745" s="177"/>
    </row>
    <row r="8746" spans="1:8" x14ac:dyDescent="0.25">
      <c r="A8746" s="793"/>
      <c r="E8746" s="176"/>
      <c r="F8746" s="176"/>
      <c r="G8746" s="177"/>
      <c r="H8746" s="177"/>
    </row>
    <row r="8747" spans="1:8" x14ac:dyDescent="0.25">
      <c r="A8747" s="793"/>
      <c r="E8747" s="176"/>
      <c r="F8747" s="176"/>
      <c r="G8747" s="177"/>
      <c r="H8747" s="177"/>
    </row>
    <row r="8748" spans="1:8" x14ac:dyDescent="0.25">
      <c r="A8748" s="793"/>
      <c r="E8748" s="176"/>
      <c r="F8748" s="176"/>
      <c r="G8748" s="177"/>
      <c r="H8748" s="177"/>
    </row>
    <row r="8749" spans="1:8" x14ac:dyDescent="0.25">
      <c r="A8749" s="793"/>
      <c r="E8749" s="176"/>
      <c r="F8749" s="176"/>
      <c r="G8749" s="177"/>
      <c r="H8749" s="177"/>
    </row>
    <row r="8750" spans="1:8" x14ac:dyDescent="0.25">
      <c r="A8750" s="793"/>
      <c r="E8750" s="176"/>
      <c r="F8750" s="176"/>
      <c r="G8750" s="177"/>
      <c r="H8750" s="177"/>
    </row>
    <row r="8751" spans="1:8" x14ac:dyDescent="0.25">
      <c r="A8751" s="793"/>
      <c r="E8751" s="176"/>
      <c r="F8751" s="176"/>
      <c r="G8751" s="177"/>
      <c r="H8751" s="177"/>
    </row>
    <row r="8752" spans="1:8" x14ac:dyDescent="0.25">
      <c r="A8752" s="793"/>
      <c r="E8752" s="176"/>
      <c r="F8752" s="176"/>
      <c r="G8752" s="177"/>
      <c r="H8752" s="177"/>
    </row>
    <row r="8753" spans="1:8" x14ac:dyDescent="0.25">
      <c r="A8753" s="793"/>
      <c r="E8753" s="176"/>
      <c r="F8753" s="176"/>
      <c r="G8753" s="177"/>
      <c r="H8753" s="177"/>
    </row>
    <row r="8754" spans="1:8" x14ac:dyDescent="0.25">
      <c r="A8754" s="793"/>
      <c r="E8754" s="176"/>
      <c r="F8754" s="176"/>
      <c r="G8754" s="177"/>
      <c r="H8754" s="177"/>
    </row>
    <row r="8755" spans="1:8" x14ac:dyDescent="0.25">
      <c r="A8755" s="793"/>
      <c r="E8755" s="176"/>
      <c r="F8755" s="176"/>
      <c r="G8755" s="177"/>
      <c r="H8755" s="177"/>
    </row>
    <row r="8756" spans="1:8" x14ac:dyDescent="0.25">
      <c r="A8756" s="793"/>
      <c r="E8756" s="176"/>
      <c r="F8756" s="176"/>
      <c r="G8756" s="177"/>
      <c r="H8756" s="177"/>
    </row>
    <row r="8757" spans="1:8" x14ac:dyDescent="0.25">
      <c r="A8757" s="793"/>
      <c r="E8757" s="176"/>
      <c r="F8757" s="176"/>
      <c r="G8757" s="177"/>
      <c r="H8757" s="177"/>
    </row>
    <row r="8758" spans="1:8" x14ac:dyDescent="0.25">
      <c r="A8758" s="793"/>
      <c r="E8758" s="176"/>
      <c r="F8758" s="176"/>
      <c r="G8758" s="177"/>
      <c r="H8758" s="177"/>
    </row>
    <row r="8759" spans="1:8" x14ac:dyDescent="0.25">
      <c r="A8759" s="793"/>
      <c r="E8759" s="176"/>
      <c r="F8759" s="176"/>
      <c r="G8759" s="177"/>
      <c r="H8759" s="177"/>
    </row>
    <row r="8760" spans="1:8" x14ac:dyDescent="0.25">
      <c r="A8760" s="793"/>
      <c r="E8760" s="176"/>
      <c r="F8760" s="176"/>
      <c r="G8760" s="177"/>
      <c r="H8760" s="177"/>
    </row>
    <row r="8761" spans="1:8" x14ac:dyDescent="0.25">
      <c r="A8761" s="793"/>
      <c r="E8761" s="176"/>
      <c r="F8761" s="176"/>
      <c r="G8761" s="177"/>
      <c r="H8761" s="177"/>
    </row>
    <row r="8762" spans="1:8" x14ac:dyDescent="0.25">
      <c r="A8762" s="793"/>
      <c r="E8762" s="176"/>
      <c r="F8762" s="176"/>
      <c r="G8762" s="177"/>
      <c r="H8762" s="177"/>
    </row>
    <row r="8763" spans="1:8" x14ac:dyDescent="0.25">
      <c r="A8763" s="793"/>
      <c r="E8763" s="176"/>
      <c r="F8763" s="176"/>
      <c r="G8763" s="177"/>
      <c r="H8763" s="177"/>
    </row>
    <row r="8764" spans="1:8" x14ac:dyDescent="0.25">
      <c r="A8764" s="793"/>
      <c r="E8764" s="176"/>
      <c r="F8764" s="176"/>
      <c r="G8764" s="177"/>
      <c r="H8764" s="177"/>
    </row>
    <row r="8765" spans="1:8" x14ac:dyDescent="0.25">
      <c r="A8765" s="793"/>
      <c r="E8765" s="176"/>
      <c r="F8765" s="176"/>
      <c r="G8765" s="177"/>
      <c r="H8765" s="177"/>
    </row>
    <row r="8766" spans="1:8" x14ac:dyDescent="0.25">
      <c r="A8766" s="793"/>
      <c r="E8766" s="176"/>
      <c r="F8766" s="176"/>
      <c r="G8766" s="177"/>
      <c r="H8766" s="177"/>
    </row>
    <row r="8767" spans="1:8" x14ac:dyDescent="0.25">
      <c r="A8767" s="793"/>
      <c r="E8767" s="176"/>
      <c r="F8767" s="176"/>
      <c r="G8767" s="177"/>
      <c r="H8767" s="177"/>
    </row>
    <row r="8768" spans="1:8" x14ac:dyDescent="0.25">
      <c r="A8768" s="793"/>
      <c r="E8768" s="176"/>
      <c r="F8768" s="176"/>
      <c r="G8768" s="177"/>
      <c r="H8768" s="177"/>
    </row>
    <row r="8769" spans="1:8" x14ac:dyDescent="0.25">
      <c r="A8769" s="793"/>
      <c r="E8769" s="176"/>
      <c r="F8769" s="176"/>
      <c r="G8769" s="177"/>
      <c r="H8769" s="177"/>
    </row>
    <row r="8770" spans="1:8" x14ac:dyDescent="0.25">
      <c r="A8770" s="793"/>
      <c r="E8770" s="176"/>
      <c r="F8770" s="176"/>
      <c r="G8770" s="177"/>
      <c r="H8770" s="177"/>
    </row>
    <row r="8771" spans="1:8" x14ac:dyDescent="0.25">
      <c r="A8771" s="793"/>
      <c r="E8771" s="176"/>
      <c r="F8771" s="176"/>
      <c r="G8771" s="177"/>
      <c r="H8771" s="177"/>
    </row>
    <row r="8772" spans="1:8" x14ac:dyDescent="0.25">
      <c r="A8772" s="793"/>
      <c r="E8772" s="176"/>
      <c r="F8772" s="176"/>
      <c r="G8772" s="177"/>
      <c r="H8772" s="177"/>
    </row>
    <row r="8773" spans="1:8" x14ac:dyDescent="0.25">
      <c r="A8773" s="793"/>
      <c r="E8773" s="176"/>
      <c r="F8773" s="176"/>
      <c r="G8773" s="177"/>
      <c r="H8773" s="177"/>
    </row>
    <row r="8774" spans="1:8" x14ac:dyDescent="0.25">
      <c r="A8774" s="793"/>
      <c r="E8774" s="176"/>
      <c r="F8774" s="176"/>
      <c r="G8774" s="177"/>
      <c r="H8774" s="177"/>
    </row>
    <row r="8775" spans="1:8" x14ac:dyDescent="0.25">
      <c r="A8775" s="793"/>
      <c r="E8775" s="176"/>
      <c r="F8775" s="176"/>
      <c r="G8775" s="177"/>
      <c r="H8775" s="177"/>
    </row>
    <row r="8776" spans="1:8" x14ac:dyDescent="0.25">
      <c r="A8776" s="793"/>
      <c r="E8776" s="176"/>
      <c r="F8776" s="176"/>
      <c r="G8776" s="177"/>
      <c r="H8776" s="177"/>
    </row>
    <row r="8777" spans="1:8" x14ac:dyDescent="0.25">
      <c r="A8777" s="793"/>
      <c r="E8777" s="176"/>
      <c r="F8777" s="176"/>
      <c r="G8777" s="177"/>
      <c r="H8777" s="177"/>
    </row>
    <row r="8778" spans="1:8" x14ac:dyDescent="0.25">
      <c r="A8778" s="793"/>
      <c r="E8778" s="176"/>
      <c r="F8778" s="176"/>
      <c r="G8778" s="177"/>
      <c r="H8778" s="177"/>
    </row>
    <row r="8779" spans="1:8" x14ac:dyDescent="0.25">
      <c r="A8779" s="793"/>
      <c r="E8779" s="176"/>
      <c r="F8779" s="176"/>
      <c r="G8779" s="177"/>
      <c r="H8779" s="177"/>
    </row>
    <row r="8780" spans="1:8" x14ac:dyDescent="0.25">
      <c r="A8780" s="793"/>
      <c r="E8780" s="176"/>
      <c r="F8780" s="176"/>
      <c r="G8780" s="177"/>
      <c r="H8780" s="177"/>
    </row>
    <row r="8781" spans="1:8" x14ac:dyDescent="0.25">
      <c r="A8781" s="793"/>
      <c r="E8781" s="176"/>
      <c r="F8781" s="176"/>
      <c r="G8781" s="177"/>
      <c r="H8781" s="177"/>
    </row>
    <row r="8782" spans="1:8" x14ac:dyDescent="0.25">
      <c r="A8782" s="793"/>
      <c r="E8782" s="176"/>
      <c r="F8782" s="176"/>
      <c r="G8782" s="177"/>
      <c r="H8782" s="177"/>
    </row>
    <row r="8783" spans="1:8" x14ac:dyDescent="0.25">
      <c r="A8783" s="793"/>
      <c r="E8783" s="176"/>
      <c r="F8783" s="176"/>
      <c r="G8783" s="177"/>
      <c r="H8783" s="177"/>
    </row>
    <row r="8784" spans="1:8" x14ac:dyDescent="0.25">
      <c r="A8784" s="793"/>
      <c r="E8784" s="176"/>
      <c r="F8784" s="176"/>
      <c r="G8784" s="177"/>
      <c r="H8784" s="177"/>
    </row>
    <row r="8785" spans="1:8" x14ac:dyDescent="0.25">
      <c r="A8785" s="793"/>
      <c r="E8785" s="176"/>
      <c r="F8785" s="176"/>
      <c r="G8785" s="177"/>
      <c r="H8785" s="177"/>
    </row>
    <row r="8786" spans="1:8" x14ac:dyDescent="0.25">
      <c r="A8786" s="793"/>
      <c r="E8786" s="176"/>
      <c r="F8786" s="176"/>
      <c r="G8786" s="177"/>
      <c r="H8786" s="177"/>
    </row>
    <row r="8787" spans="1:8" x14ac:dyDescent="0.25">
      <c r="A8787" s="793"/>
      <c r="E8787" s="176"/>
      <c r="F8787" s="176"/>
      <c r="G8787" s="177"/>
      <c r="H8787" s="177"/>
    </row>
    <row r="8788" spans="1:8" x14ac:dyDescent="0.25">
      <c r="A8788" s="793"/>
      <c r="E8788" s="176"/>
      <c r="F8788" s="176"/>
      <c r="G8788" s="177"/>
      <c r="H8788" s="177"/>
    </row>
    <row r="8789" spans="1:8" x14ac:dyDescent="0.25">
      <c r="A8789" s="793"/>
      <c r="E8789" s="176"/>
      <c r="F8789" s="176"/>
      <c r="G8789" s="177"/>
      <c r="H8789" s="177"/>
    </row>
    <row r="8790" spans="1:8" x14ac:dyDescent="0.25">
      <c r="A8790" s="793"/>
      <c r="E8790" s="176"/>
      <c r="F8790" s="176"/>
      <c r="G8790" s="177"/>
      <c r="H8790" s="177"/>
    </row>
    <row r="8791" spans="1:8" x14ac:dyDescent="0.25">
      <c r="A8791" s="793"/>
      <c r="E8791" s="176"/>
      <c r="F8791" s="176"/>
      <c r="G8791" s="177"/>
      <c r="H8791" s="177"/>
    </row>
    <row r="8792" spans="1:8" x14ac:dyDescent="0.25">
      <c r="A8792" s="793"/>
      <c r="E8792" s="176"/>
      <c r="F8792" s="176"/>
      <c r="G8792" s="177"/>
      <c r="H8792" s="177"/>
    </row>
    <row r="8793" spans="1:8" x14ac:dyDescent="0.25">
      <c r="A8793" s="793"/>
      <c r="E8793" s="176"/>
      <c r="F8793" s="176"/>
      <c r="G8793" s="177"/>
      <c r="H8793" s="177"/>
    </row>
    <row r="8794" spans="1:8" x14ac:dyDescent="0.25">
      <c r="A8794" s="793"/>
      <c r="E8794" s="176"/>
      <c r="F8794" s="176"/>
      <c r="G8794" s="177"/>
      <c r="H8794" s="177"/>
    </row>
    <row r="8795" spans="1:8" x14ac:dyDescent="0.25">
      <c r="A8795" s="793"/>
      <c r="E8795" s="176"/>
      <c r="F8795" s="176"/>
      <c r="G8795" s="177"/>
      <c r="H8795" s="177"/>
    </row>
    <row r="8796" spans="1:8" x14ac:dyDescent="0.25">
      <c r="A8796" s="793"/>
      <c r="E8796" s="176"/>
      <c r="F8796" s="176"/>
      <c r="G8796" s="177"/>
      <c r="H8796" s="177"/>
    </row>
    <row r="8797" spans="1:8" x14ac:dyDescent="0.25">
      <c r="A8797" s="793"/>
      <c r="E8797" s="176"/>
      <c r="F8797" s="176"/>
      <c r="G8797" s="177"/>
      <c r="H8797" s="177"/>
    </row>
    <row r="8798" spans="1:8" x14ac:dyDescent="0.25">
      <c r="A8798" s="793"/>
      <c r="E8798" s="176"/>
      <c r="F8798" s="176"/>
      <c r="G8798" s="177"/>
      <c r="H8798" s="177"/>
    </row>
    <row r="8799" spans="1:8" x14ac:dyDescent="0.25">
      <c r="A8799" s="793"/>
      <c r="E8799" s="176"/>
      <c r="F8799" s="176"/>
      <c r="G8799" s="177"/>
      <c r="H8799" s="177"/>
    </row>
    <row r="8800" spans="1:8" x14ac:dyDescent="0.25">
      <c r="A8800" s="793"/>
      <c r="E8800" s="176"/>
      <c r="F8800" s="176"/>
      <c r="G8800" s="177"/>
      <c r="H8800" s="177"/>
    </row>
    <row r="8801" spans="1:8" x14ac:dyDescent="0.25">
      <c r="A8801" s="793"/>
      <c r="E8801" s="176"/>
      <c r="F8801" s="176"/>
      <c r="G8801" s="177"/>
      <c r="H8801" s="177"/>
    </row>
    <row r="8802" spans="1:8" x14ac:dyDescent="0.25">
      <c r="A8802" s="793"/>
      <c r="E8802" s="176"/>
      <c r="F8802" s="176"/>
      <c r="G8802" s="177"/>
      <c r="H8802" s="177"/>
    </row>
    <row r="8803" spans="1:8" x14ac:dyDescent="0.25">
      <c r="A8803" s="793"/>
      <c r="E8803" s="176"/>
      <c r="F8803" s="176"/>
      <c r="G8803" s="177"/>
      <c r="H8803" s="177"/>
    </row>
    <row r="8804" spans="1:8" x14ac:dyDescent="0.25">
      <c r="A8804" s="793"/>
      <c r="E8804" s="176"/>
      <c r="F8804" s="176"/>
      <c r="G8804" s="177"/>
      <c r="H8804" s="177"/>
    </row>
    <row r="8805" spans="1:8" x14ac:dyDescent="0.25">
      <c r="A8805" s="793"/>
      <c r="E8805" s="176"/>
      <c r="F8805" s="176"/>
      <c r="G8805" s="177"/>
      <c r="H8805" s="177"/>
    </row>
    <row r="8806" spans="1:8" x14ac:dyDescent="0.25">
      <c r="A8806" s="793"/>
      <c r="E8806" s="176"/>
      <c r="F8806" s="176"/>
      <c r="G8806" s="177"/>
      <c r="H8806" s="177"/>
    </row>
    <row r="8807" spans="1:8" x14ac:dyDescent="0.25">
      <c r="A8807" s="793"/>
      <c r="E8807" s="176"/>
      <c r="F8807" s="176"/>
      <c r="G8807" s="177"/>
      <c r="H8807" s="177"/>
    </row>
    <row r="8808" spans="1:8" x14ac:dyDescent="0.25">
      <c r="A8808" s="793"/>
      <c r="E8808" s="176"/>
      <c r="F8808" s="176"/>
      <c r="G8808" s="177"/>
      <c r="H8808" s="177"/>
    </row>
    <row r="8809" spans="1:8" x14ac:dyDescent="0.25">
      <c r="A8809" s="793"/>
      <c r="E8809" s="176"/>
      <c r="F8809" s="176"/>
      <c r="G8809" s="177"/>
      <c r="H8809" s="177"/>
    </row>
    <row r="8810" spans="1:8" x14ac:dyDescent="0.25">
      <c r="A8810" s="793"/>
      <c r="E8810" s="176"/>
      <c r="F8810" s="176"/>
      <c r="G8810" s="177"/>
      <c r="H8810" s="177"/>
    </row>
    <row r="8811" spans="1:8" x14ac:dyDescent="0.25">
      <c r="A8811" s="793"/>
      <c r="E8811" s="176"/>
      <c r="F8811" s="176"/>
      <c r="G8811" s="177"/>
      <c r="H8811" s="177"/>
    </row>
    <row r="8812" spans="1:8" x14ac:dyDescent="0.25">
      <c r="A8812" s="793"/>
      <c r="E8812" s="176"/>
      <c r="F8812" s="176"/>
      <c r="G8812" s="177"/>
      <c r="H8812" s="177"/>
    </row>
    <row r="8813" spans="1:8" x14ac:dyDescent="0.25">
      <c r="A8813" s="793"/>
      <c r="E8813" s="176"/>
      <c r="F8813" s="176"/>
      <c r="G8813" s="177"/>
      <c r="H8813" s="177"/>
    </row>
    <row r="8814" spans="1:8" x14ac:dyDescent="0.25">
      <c r="A8814" s="793"/>
      <c r="E8814" s="176"/>
      <c r="F8814" s="176"/>
      <c r="G8814" s="177"/>
      <c r="H8814" s="177"/>
    </row>
    <row r="8815" spans="1:8" x14ac:dyDescent="0.25">
      <c r="A8815" s="793"/>
      <c r="E8815" s="176"/>
      <c r="F8815" s="176"/>
      <c r="G8815" s="177"/>
      <c r="H8815" s="177"/>
    </row>
    <row r="8816" spans="1:8" x14ac:dyDescent="0.25">
      <c r="A8816" s="793"/>
      <c r="E8816" s="176"/>
      <c r="F8816" s="176"/>
      <c r="G8816" s="177"/>
      <c r="H8816" s="177"/>
    </row>
    <row r="8817" spans="1:8" x14ac:dyDescent="0.25">
      <c r="A8817" s="793"/>
      <c r="E8817" s="176"/>
      <c r="F8817" s="176"/>
      <c r="G8817" s="177"/>
      <c r="H8817" s="177"/>
    </row>
    <row r="8818" spans="1:8" x14ac:dyDescent="0.25">
      <c r="A8818" s="793"/>
      <c r="E8818" s="176"/>
      <c r="F8818" s="176"/>
      <c r="G8818" s="177"/>
      <c r="H8818" s="177"/>
    </row>
    <row r="8819" spans="1:8" x14ac:dyDescent="0.25">
      <c r="A8819" s="793"/>
      <c r="E8819" s="176"/>
      <c r="F8819" s="176"/>
      <c r="G8819" s="177"/>
      <c r="H8819" s="177"/>
    </row>
    <row r="8820" spans="1:8" x14ac:dyDescent="0.25">
      <c r="A8820" s="793"/>
      <c r="E8820" s="176"/>
      <c r="F8820" s="176"/>
      <c r="G8820" s="177"/>
      <c r="H8820" s="177"/>
    </row>
    <row r="8821" spans="1:8" x14ac:dyDescent="0.25">
      <c r="A8821" s="793"/>
      <c r="E8821" s="176"/>
      <c r="F8821" s="176"/>
      <c r="G8821" s="177"/>
      <c r="H8821" s="177"/>
    </row>
    <row r="8822" spans="1:8" x14ac:dyDescent="0.25">
      <c r="A8822" s="793"/>
      <c r="E8822" s="176"/>
      <c r="F8822" s="176"/>
      <c r="G8822" s="177"/>
      <c r="H8822" s="177"/>
    </row>
    <row r="8823" spans="1:8" x14ac:dyDescent="0.25">
      <c r="A8823" s="793"/>
      <c r="E8823" s="176"/>
      <c r="F8823" s="176"/>
      <c r="G8823" s="177"/>
      <c r="H8823" s="177"/>
    </row>
    <row r="8824" spans="1:8" x14ac:dyDescent="0.25">
      <c r="A8824" s="793"/>
      <c r="E8824" s="176"/>
      <c r="F8824" s="176"/>
      <c r="G8824" s="177"/>
      <c r="H8824" s="177"/>
    </row>
    <row r="8825" spans="1:8" x14ac:dyDescent="0.25">
      <c r="A8825" s="793"/>
      <c r="E8825" s="176"/>
      <c r="F8825" s="176"/>
      <c r="G8825" s="177"/>
      <c r="H8825" s="177"/>
    </row>
    <row r="8826" spans="1:8" x14ac:dyDescent="0.25">
      <c r="A8826" s="793"/>
      <c r="E8826" s="176"/>
      <c r="F8826" s="176"/>
      <c r="G8826" s="177"/>
      <c r="H8826" s="177"/>
    </row>
    <row r="8827" spans="1:8" x14ac:dyDescent="0.25">
      <c r="A8827" s="793"/>
      <c r="E8827" s="176"/>
      <c r="F8827" s="176"/>
      <c r="G8827" s="177"/>
      <c r="H8827" s="177"/>
    </row>
    <row r="8828" spans="1:8" x14ac:dyDescent="0.25">
      <c r="A8828" s="793"/>
      <c r="E8828" s="176"/>
      <c r="F8828" s="176"/>
      <c r="G8828" s="177"/>
      <c r="H8828" s="177"/>
    </row>
    <row r="8829" spans="1:8" x14ac:dyDescent="0.25">
      <c r="A8829" s="793"/>
      <c r="E8829" s="176"/>
      <c r="F8829" s="176"/>
      <c r="G8829" s="177"/>
      <c r="H8829" s="177"/>
    </row>
    <row r="8830" spans="1:8" x14ac:dyDescent="0.25">
      <c r="A8830" s="793"/>
      <c r="E8830" s="176"/>
      <c r="F8830" s="176"/>
      <c r="G8830" s="177"/>
      <c r="H8830" s="177"/>
    </row>
    <row r="8831" spans="1:8" x14ac:dyDescent="0.25">
      <c r="A8831" s="793"/>
      <c r="E8831" s="176"/>
      <c r="F8831" s="176"/>
      <c r="G8831" s="177"/>
      <c r="H8831" s="177"/>
    </row>
    <row r="8832" spans="1:8" x14ac:dyDescent="0.25">
      <c r="A8832" s="793"/>
      <c r="E8832" s="176"/>
      <c r="F8832" s="176"/>
      <c r="G8832" s="177"/>
      <c r="H8832" s="177"/>
    </row>
    <row r="8833" spans="1:8" x14ac:dyDescent="0.25">
      <c r="A8833" s="793"/>
      <c r="E8833" s="176"/>
      <c r="F8833" s="176"/>
      <c r="G8833" s="177"/>
      <c r="H8833" s="177"/>
    </row>
    <row r="8834" spans="1:8" x14ac:dyDescent="0.25">
      <c r="A8834" s="793"/>
      <c r="E8834" s="176"/>
      <c r="F8834" s="176"/>
      <c r="G8834" s="177"/>
      <c r="H8834" s="177"/>
    </row>
    <row r="8835" spans="1:8" x14ac:dyDescent="0.25">
      <c r="A8835" s="793"/>
      <c r="E8835" s="176"/>
      <c r="F8835" s="176"/>
      <c r="G8835" s="177"/>
      <c r="H8835" s="177"/>
    </row>
    <row r="8836" spans="1:8" x14ac:dyDescent="0.25">
      <c r="A8836" s="793"/>
      <c r="E8836" s="176"/>
      <c r="F8836" s="176"/>
      <c r="G8836" s="177"/>
      <c r="H8836" s="177"/>
    </row>
    <row r="8837" spans="1:8" x14ac:dyDescent="0.25">
      <c r="A8837" s="793"/>
      <c r="E8837" s="176"/>
      <c r="F8837" s="176"/>
      <c r="G8837" s="177"/>
      <c r="H8837" s="177"/>
    </row>
    <row r="8838" spans="1:8" x14ac:dyDescent="0.25">
      <c r="A8838" s="793"/>
      <c r="E8838" s="176"/>
      <c r="F8838" s="176"/>
      <c r="G8838" s="177"/>
      <c r="H8838" s="177"/>
    </row>
    <row r="8839" spans="1:8" x14ac:dyDescent="0.25">
      <c r="A8839" s="793"/>
      <c r="E8839" s="176"/>
      <c r="F8839" s="176"/>
      <c r="G8839" s="177"/>
      <c r="H8839" s="177"/>
    </row>
    <row r="8840" spans="1:8" x14ac:dyDescent="0.25">
      <c r="A8840" s="793"/>
      <c r="E8840" s="176"/>
      <c r="F8840" s="176"/>
      <c r="G8840" s="177"/>
      <c r="H8840" s="177"/>
    </row>
    <row r="8841" spans="1:8" x14ac:dyDescent="0.25">
      <c r="A8841" s="793"/>
      <c r="E8841" s="176"/>
      <c r="F8841" s="176"/>
      <c r="G8841" s="177"/>
      <c r="H8841" s="177"/>
    </row>
    <row r="8842" spans="1:8" x14ac:dyDescent="0.25">
      <c r="A8842" s="793"/>
      <c r="E8842" s="176"/>
      <c r="F8842" s="176"/>
      <c r="G8842" s="177"/>
      <c r="H8842" s="177"/>
    </row>
    <row r="8843" spans="1:8" x14ac:dyDescent="0.25">
      <c r="A8843" s="793"/>
      <c r="E8843" s="176"/>
      <c r="F8843" s="176"/>
      <c r="G8843" s="177"/>
      <c r="H8843" s="177"/>
    </row>
    <row r="8844" spans="1:8" x14ac:dyDescent="0.25">
      <c r="A8844" s="793"/>
      <c r="E8844" s="176"/>
      <c r="F8844" s="176"/>
      <c r="G8844" s="177"/>
      <c r="H8844" s="177"/>
    </row>
    <row r="8845" spans="1:8" x14ac:dyDescent="0.25">
      <c r="A8845" s="793"/>
      <c r="E8845" s="176"/>
      <c r="F8845" s="176"/>
      <c r="G8845" s="177"/>
      <c r="H8845" s="177"/>
    </row>
    <row r="8846" spans="1:8" x14ac:dyDescent="0.25">
      <c r="A8846" s="793"/>
      <c r="E8846" s="176"/>
      <c r="F8846" s="176"/>
      <c r="G8846" s="177"/>
      <c r="H8846" s="177"/>
    </row>
    <row r="8847" spans="1:8" x14ac:dyDescent="0.25">
      <c r="A8847" s="793"/>
      <c r="E8847" s="176"/>
      <c r="F8847" s="176"/>
      <c r="G8847" s="177"/>
      <c r="H8847" s="177"/>
    </row>
    <row r="8848" spans="1:8" x14ac:dyDescent="0.25">
      <c r="A8848" s="793"/>
      <c r="E8848" s="176"/>
      <c r="F8848" s="176"/>
      <c r="G8848" s="177"/>
      <c r="H8848" s="177"/>
    </row>
    <row r="8849" spans="1:8" x14ac:dyDescent="0.25">
      <c r="A8849" s="793"/>
      <c r="E8849" s="176"/>
      <c r="F8849" s="176"/>
      <c r="G8849" s="177"/>
      <c r="H8849" s="177"/>
    </row>
    <row r="8850" spans="1:8" x14ac:dyDescent="0.25">
      <c r="A8850" s="793"/>
      <c r="E8850" s="176"/>
      <c r="F8850" s="176"/>
      <c r="G8850" s="177"/>
      <c r="H8850" s="177"/>
    </row>
    <row r="8851" spans="1:8" x14ac:dyDescent="0.25">
      <c r="A8851" s="793"/>
      <c r="E8851" s="176"/>
      <c r="F8851" s="176"/>
      <c r="G8851" s="177"/>
      <c r="H8851" s="177"/>
    </row>
    <row r="8852" spans="1:8" x14ac:dyDescent="0.25">
      <c r="A8852" s="793"/>
      <c r="E8852" s="176"/>
      <c r="F8852" s="176"/>
      <c r="G8852" s="177"/>
      <c r="H8852" s="177"/>
    </row>
    <row r="8853" spans="1:8" x14ac:dyDescent="0.25">
      <c r="A8853" s="793"/>
      <c r="E8853" s="176"/>
      <c r="F8853" s="176"/>
      <c r="G8853" s="177"/>
      <c r="H8853" s="177"/>
    </row>
    <row r="8854" spans="1:8" x14ac:dyDescent="0.25">
      <c r="A8854" s="793"/>
      <c r="E8854" s="176"/>
      <c r="F8854" s="176"/>
      <c r="G8854" s="177"/>
      <c r="H8854" s="177"/>
    </row>
    <row r="8855" spans="1:8" x14ac:dyDescent="0.25">
      <c r="A8855" s="793"/>
      <c r="E8855" s="176"/>
      <c r="F8855" s="176"/>
      <c r="G8855" s="177"/>
      <c r="H8855" s="177"/>
    </row>
    <row r="8856" spans="1:8" x14ac:dyDescent="0.25">
      <c r="A8856" s="793"/>
      <c r="E8856" s="176"/>
      <c r="F8856" s="176"/>
      <c r="G8856" s="177"/>
      <c r="H8856" s="177"/>
    </row>
    <row r="8857" spans="1:8" x14ac:dyDescent="0.25">
      <c r="A8857" s="793"/>
      <c r="E8857" s="176"/>
      <c r="F8857" s="176"/>
      <c r="G8857" s="177"/>
      <c r="H8857" s="177"/>
    </row>
    <row r="8858" spans="1:8" x14ac:dyDescent="0.25">
      <c r="A8858" s="793"/>
      <c r="E8858" s="176"/>
      <c r="F8858" s="176"/>
      <c r="G8858" s="177"/>
      <c r="H8858" s="177"/>
    </row>
    <row r="8859" spans="1:8" x14ac:dyDescent="0.25">
      <c r="A8859" s="793"/>
      <c r="E8859" s="176"/>
      <c r="F8859" s="176"/>
      <c r="G8859" s="177"/>
      <c r="H8859" s="177"/>
    </row>
    <row r="8860" spans="1:8" x14ac:dyDescent="0.25">
      <c r="A8860" s="793"/>
      <c r="E8860" s="176"/>
      <c r="F8860" s="176"/>
      <c r="G8860" s="177"/>
      <c r="H8860" s="177"/>
    </row>
    <row r="8861" spans="1:8" x14ac:dyDescent="0.25">
      <c r="A8861" s="793"/>
      <c r="E8861" s="176"/>
      <c r="F8861" s="176"/>
      <c r="G8861" s="177"/>
      <c r="H8861" s="177"/>
    </row>
    <row r="8862" spans="1:8" x14ac:dyDescent="0.25">
      <c r="A8862" s="793"/>
      <c r="E8862" s="176"/>
      <c r="F8862" s="176"/>
      <c r="G8862" s="177"/>
      <c r="H8862" s="177"/>
    </row>
    <row r="8863" spans="1:8" x14ac:dyDescent="0.25">
      <c r="A8863" s="793"/>
      <c r="E8863" s="176"/>
      <c r="F8863" s="176"/>
      <c r="G8863" s="177"/>
      <c r="H8863" s="177"/>
    </row>
    <row r="8864" spans="1:8" x14ac:dyDescent="0.25">
      <c r="A8864" s="793"/>
      <c r="E8864" s="176"/>
      <c r="F8864" s="176"/>
      <c r="G8864" s="177"/>
      <c r="H8864" s="177"/>
    </row>
    <row r="8865" spans="1:8" x14ac:dyDescent="0.25">
      <c r="A8865" s="793"/>
      <c r="E8865" s="176"/>
      <c r="F8865" s="176"/>
      <c r="G8865" s="177"/>
      <c r="H8865" s="177"/>
    </row>
    <row r="8866" spans="1:8" x14ac:dyDescent="0.25">
      <c r="A8866" s="793"/>
      <c r="E8866" s="176"/>
      <c r="F8866" s="176"/>
      <c r="G8866" s="177"/>
      <c r="H8866" s="177"/>
    </row>
    <row r="8867" spans="1:8" x14ac:dyDescent="0.25">
      <c r="A8867" s="793"/>
      <c r="E8867" s="176"/>
      <c r="F8867" s="176"/>
      <c r="G8867" s="177"/>
      <c r="H8867" s="177"/>
    </row>
    <row r="8868" spans="1:8" x14ac:dyDescent="0.25">
      <c r="A8868" s="793"/>
      <c r="E8868" s="176"/>
      <c r="F8868" s="176"/>
      <c r="G8868" s="177"/>
      <c r="H8868" s="177"/>
    </row>
    <row r="8869" spans="1:8" x14ac:dyDescent="0.25">
      <c r="A8869" s="793"/>
      <c r="E8869" s="176"/>
      <c r="F8869" s="176"/>
      <c r="G8869" s="177"/>
      <c r="H8869" s="177"/>
    </row>
    <row r="8870" spans="1:8" x14ac:dyDescent="0.25">
      <c r="A8870" s="793"/>
      <c r="E8870" s="176"/>
      <c r="F8870" s="176"/>
      <c r="G8870" s="177"/>
      <c r="H8870" s="177"/>
    </row>
    <row r="8871" spans="1:8" x14ac:dyDescent="0.25">
      <c r="A8871" s="793"/>
      <c r="E8871" s="176"/>
      <c r="F8871" s="176"/>
      <c r="G8871" s="177"/>
      <c r="H8871" s="177"/>
    </row>
    <row r="8872" spans="1:8" x14ac:dyDescent="0.25">
      <c r="A8872" s="793"/>
      <c r="E8872" s="176"/>
      <c r="F8872" s="176"/>
      <c r="G8872" s="177"/>
      <c r="H8872" s="177"/>
    </row>
    <row r="8873" spans="1:8" x14ac:dyDescent="0.25">
      <c r="A8873" s="793"/>
      <c r="E8873" s="176"/>
      <c r="F8873" s="176"/>
      <c r="G8873" s="177"/>
      <c r="H8873" s="177"/>
    </row>
    <row r="8874" spans="1:8" x14ac:dyDescent="0.25">
      <c r="A8874" s="793"/>
      <c r="E8874" s="176"/>
      <c r="F8874" s="176"/>
      <c r="G8874" s="177"/>
      <c r="H8874" s="177"/>
    </row>
    <row r="8875" spans="1:8" x14ac:dyDescent="0.25">
      <c r="A8875" s="793"/>
      <c r="E8875" s="176"/>
      <c r="F8875" s="176"/>
      <c r="G8875" s="177"/>
      <c r="H8875" s="177"/>
    </row>
    <row r="8876" spans="1:8" x14ac:dyDescent="0.25">
      <c r="A8876" s="793"/>
      <c r="E8876" s="176"/>
      <c r="F8876" s="176"/>
      <c r="G8876" s="177"/>
      <c r="H8876" s="177"/>
    </row>
    <row r="8877" spans="1:8" x14ac:dyDescent="0.25">
      <c r="A8877" s="793"/>
      <c r="E8877" s="176"/>
      <c r="F8877" s="176"/>
      <c r="G8877" s="177"/>
      <c r="H8877" s="177"/>
    </row>
    <row r="8878" spans="1:8" x14ac:dyDescent="0.25">
      <c r="A8878" s="793"/>
      <c r="E8878" s="176"/>
      <c r="F8878" s="176"/>
      <c r="G8878" s="177"/>
      <c r="H8878" s="177"/>
    </row>
    <row r="8879" spans="1:8" x14ac:dyDescent="0.25">
      <c r="A8879" s="793"/>
      <c r="E8879" s="176"/>
      <c r="F8879" s="176"/>
      <c r="G8879" s="177"/>
      <c r="H8879" s="177"/>
    </row>
    <row r="8880" spans="1:8" x14ac:dyDescent="0.25">
      <c r="A8880" s="793"/>
      <c r="E8880" s="176"/>
      <c r="F8880" s="176"/>
      <c r="G8880" s="177"/>
      <c r="H8880" s="177"/>
    </row>
    <row r="8881" spans="1:8" x14ac:dyDescent="0.25">
      <c r="A8881" s="793"/>
      <c r="E8881" s="176"/>
      <c r="F8881" s="176"/>
      <c r="G8881" s="177"/>
      <c r="H8881" s="177"/>
    </row>
    <row r="8882" spans="1:8" x14ac:dyDescent="0.25">
      <c r="A8882" s="793"/>
      <c r="E8882" s="176"/>
      <c r="F8882" s="176"/>
      <c r="G8882" s="177"/>
      <c r="H8882" s="177"/>
    </row>
    <row r="8883" spans="1:8" x14ac:dyDescent="0.25">
      <c r="A8883" s="793"/>
      <c r="E8883" s="176"/>
      <c r="F8883" s="176"/>
      <c r="G8883" s="177"/>
      <c r="H8883" s="177"/>
    </row>
    <row r="8884" spans="1:8" x14ac:dyDescent="0.25">
      <c r="A8884" s="793"/>
      <c r="E8884" s="176"/>
      <c r="F8884" s="176"/>
      <c r="G8884" s="177"/>
      <c r="H8884" s="177"/>
    </row>
    <row r="8885" spans="1:8" x14ac:dyDescent="0.25">
      <c r="A8885" s="793"/>
      <c r="E8885" s="176"/>
      <c r="F8885" s="176"/>
      <c r="G8885" s="177"/>
      <c r="H8885" s="177"/>
    </row>
    <row r="8886" spans="1:8" x14ac:dyDescent="0.25">
      <c r="A8886" s="793"/>
      <c r="E8886" s="176"/>
      <c r="F8886" s="176"/>
      <c r="G8886" s="177"/>
      <c r="H8886" s="177"/>
    </row>
    <row r="8887" spans="1:8" x14ac:dyDescent="0.25">
      <c r="A8887" s="793"/>
      <c r="E8887" s="176"/>
      <c r="F8887" s="176"/>
      <c r="G8887" s="177"/>
      <c r="H8887" s="177"/>
    </row>
    <row r="8888" spans="1:8" x14ac:dyDescent="0.25">
      <c r="A8888" s="793"/>
      <c r="E8888" s="176"/>
      <c r="F8888" s="176"/>
      <c r="G8888" s="177"/>
      <c r="H8888" s="177"/>
    </row>
    <row r="8889" spans="1:8" x14ac:dyDescent="0.25">
      <c r="A8889" s="793"/>
      <c r="E8889" s="176"/>
      <c r="F8889" s="176"/>
      <c r="G8889" s="177"/>
      <c r="H8889" s="177"/>
    </row>
    <row r="8890" spans="1:8" x14ac:dyDescent="0.25">
      <c r="A8890" s="793"/>
      <c r="E8890" s="176"/>
      <c r="F8890" s="176"/>
      <c r="G8890" s="177"/>
      <c r="H8890" s="177"/>
    </row>
    <row r="8891" spans="1:8" x14ac:dyDescent="0.25">
      <c r="A8891" s="793"/>
      <c r="E8891" s="176"/>
      <c r="F8891" s="176"/>
      <c r="G8891" s="177"/>
      <c r="H8891" s="177"/>
    </row>
    <row r="8892" spans="1:8" x14ac:dyDescent="0.25">
      <c r="A8892" s="793"/>
      <c r="E8892" s="176"/>
      <c r="F8892" s="176"/>
      <c r="G8892" s="177"/>
      <c r="H8892" s="177"/>
    </row>
    <row r="8893" spans="1:8" x14ac:dyDescent="0.25">
      <c r="A8893" s="793"/>
      <c r="E8893" s="176"/>
      <c r="F8893" s="176"/>
      <c r="G8893" s="177"/>
      <c r="H8893" s="177"/>
    </row>
    <row r="8894" spans="1:8" x14ac:dyDescent="0.25">
      <c r="A8894" s="793"/>
      <c r="E8894" s="176"/>
      <c r="F8894" s="176"/>
      <c r="G8894" s="177"/>
      <c r="H8894" s="177"/>
    </row>
    <row r="8895" spans="1:8" x14ac:dyDescent="0.25">
      <c r="A8895" s="793"/>
      <c r="E8895" s="176"/>
      <c r="F8895" s="176"/>
      <c r="G8895" s="177"/>
      <c r="H8895" s="177"/>
    </row>
    <row r="8896" spans="1:8" x14ac:dyDescent="0.25">
      <c r="A8896" s="793"/>
      <c r="E8896" s="176"/>
      <c r="F8896" s="176"/>
      <c r="G8896" s="177"/>
      <c r="H8896" s="177"/>
    </row>
    <row r="8897" spans="1:8" x14ac:dyDescent="0.25">
      <c r="A8897" s="793"/>
      <c r="E8897" s="176"/>
      <c r="F8897" s="176"/>
      <c r="G8897" s="177"/>
      <c r="H8897" s="177"/>
    </row>
    <row r="8898" spans="1:8" x14ac:dyDescent="0.25">
      <c r="A8898" s="793"/>
      <c r="E8898" s="176"/>
      <c r="F8898" s="176"/>
      <c r="G8898" s="177"/>
      <c r="H8898" s="177"/>
    </row>
    <row r="8899" spans="1:8" x14ac:dyDescent="0.25">
      <c r="A8899" s="793"/>
      <c r="E8899" s="176"/>
      <c r="F8899" s="176"/>
      <c r="G8899" s="177"/>
      <c r="H8899" s="177"/>
    </row>
    <row r="8900" spans="1:8" x14ac:dyDescent="0.25">
      <c r="A8900" s="793"/>
      <c r="E8900" s="176"/>
      <c r="F8900" s="176"/>
      <c r="G8900" s="177"/>
      <c r="H8900" s="177"/>
    </row>
    <row r="8901" spans="1:8" x14ac:dyDescent="0.25">
      <c r="A8901" s="793"/>
      <c r="E8901" s="176"/>
      <c r="F8901" s="176"/>
      <c r="G8901" s="177"/>
      <c r="H8901" s="177"/>
    </row>
    <row r="8902" spans="1:8" x14ac:dyDescent="0.25">
      <c r="A8902" s="793"/>
      <c r="E8902" s="176"/>
      <c r="F8902" s="176"/>
      <c r="G8902" s="177"/>
      <c r="H8902" s="177"/>
    </row>
    <row r="8903" spans="1:8" x14ac:dyDescent="0.25">
      <c r="A8903" s="793"/>
      <c r="E8903" s="176"/>
      <c r="F8903" s="176"/>
      <c r="G8903" s="177"/>
      <c r="H8903" s="177"/>
    </row>
    <row r="8904" spans="1:8" x14ac:dyDescent="0.25">
      <c r="A8904" s="793"/>
      <c r="E8904" s="176"/>
      <c r="F8904" s="176"/>
      <c r="G8904" s="177"/>
      <c r="H8904" s="177"/>
    </row>
    <row r="8905" spans="1:8" x14ac:dyDescent="0.25">
      <c r="A8905" s="793"/>
      <c r="E8905" s="176"/>
      <c r="F8905" s="176"/>
      <c r="G8905" s="177"/>
      <c r="H8905" s="177"/>
    </row>
    <row r="8906" spans="1:8" x14ac:dyDescent="0.25">
      <c r="A8906" s="793"/>
      <c r="E8906" s="176"/>
      <c r="F8906" s="176"/>
      <c r="G8906" s="177"/>
      <c r="H8906" s="177"/>
    </row>
    <row r="8907" spans="1:8" x14ac:dyDescent="0.25">
      <c r="A8907" s="793"/>
      <c r="E8907" s="176"/>
      <c r="F8907" s="176"/>
      <c r="G8907" s="177"/>
      <c r="H8907" s="177"/>
    </row>
    <row r="8908" spans="1:8" x14ac:dyDescent="0.25">
      <c r="A8908" s="793"/>
      <c r="E8908" s="176"/>
      <c r="F8908" s="176"/>
      <c r="G8908" s="177"/>
      <c r="H8908" s="177"/>
    </row>
    <row r="8909" spans="1:8" x14ac:dyDescent="0.25">
      <c r="A8909" s="793"/>
      <c r="E8909" s="176"/>
      <c r="F8909" s="176"/>
      <c r="G8909" s="177"/>
      <c r="H8909" s="177"/>
    </row>
    <row r="8910" spans="1:8" x14ac:dyDescent="0.25">
      <c r="A8910" s="793"/>
      <c r="E8910" s="176"/>
      <c r="F8910" s="176"/>
      <c r="G8910" s="177"/>
      <c r="H8910" s="177"/>
    </row>
    <row r="8911" spans="1:8" x14ac:dyDescent="0.25">
      <c r="A8911" s="793"/>
      <c r="E8911" s="176"/>
      <c r="F8911" s="176"/>
      <c r="G8911" s="177"/>
      <c r="H8911" s="177"/>
    </row>
    <row r="8912" spans="1:8" x14ac:dyDescent="0.25">
      <c r="A8912" s="793"/>
      <c r="E8912" s="176"/>
      <c r="F8912" s="176"/>
      <c r="G8912" s="177"/>
      <c r="H8912" s="177"/>
    </row>
    <row r="8913" spans="1:8" x14ac:dyDescent="0.25">
      <c r="A8913" s="793"/>
      <c r="E8913" s="176"/>
      <c r="F8913" s="176"/>
      <c r="G8913" s="177"/>
      <c r="H8913" s="177"/>
    </row>
    <row r="8914" spans="1:8" x14ac:dyDescent="0.25">
      <c r="A8914" s="793"/>
      <c r="E8914" s="176"/>
      <c r="F8914" s="176"/>
      <c r="G8914" s="177"/>
      <c r="H8914" s="177"/>
    </row>
    <row r="8915" spans="1:8" x14ac:dyDescent="0.25">
      <c r="A8915" s="793"/>
      <c r="E8915" s="176"/>
      <c r="F8915" s="176"/>
      <c r="G8915" s="177"/>
      <c r="H8915" s="177"/>
    </row>
    <row r="8916" spans="1:8" x14ac:dyDescent="0.25">
      <c r="A8916" s="793"/>
      <c r="E8916" s="176"/>
      <c r="F8916" s="176"/>
      <c r="G8916" s="177"/>
      <c r="H8916" s="177"/>
    </row>
    <row r="8917" spans="1:8" x14ac:dyDescent="0.25">
      <c r="A8917" s="793"/>
      <c r="E8917" s="176"/>
      <c r="F8917" s="176"/>
      <c r="G8917" s="177"/>
      <c r="H8917" s="177"/>
    </row>
    <row r="8918" spans="1:8" x14ac:dyDescent="0.25">
      <c r="A8918" s="793"/>
      <c r="E8918" s="176"/>
      <c r="F8918" s="176"/>
      <c r="G8918" s="177"/>
      <c r="H8918" s="177"/>
    </row>
    <row r="8919" spans="1:8" x14ac:dyDescent="0.25">
      <c r="A8919" s="793"/>
      <c r="E8919" s="176"/>
      <c r="F8919" s="176"/>
      <c r="G8919" s="177"/>
      <c r="H8919" s="177"/>
    </row>
    <row r="8920" spans="1:8" x14ac:dyDescent="0.25">
      <c r="A8920" s="793"/>
      <c r="E8920" s="176"/>
      <c r="F8920" s="176"/>
      <c r="G8920" s="177"/>
      <c r="H8920" s="177"/>
    </row>
    <row r="8921" spans="1:8" x14ac:dyDescent="0.25">
      <c r="A8921" s="793"/>
      <c r="E8921" s="176"/>
      <c r="F8921" s="176"/>
      <c r="G8921" s="177"/>
      <c r="H8921" s="177"/>
    </row>
    <row r="8922" spans="1:8" x14ac:dyDescent="0.25">
      <c r="A8922" s="793"/>
      <c r="E8922" s="176"/>
      <c r="F8922" s="176"/>
      <c r="G8922" s="177"/>
      <c r="H8922" s="177"/>
    </row>
    <row r="8923" spans="1:8" x14ac:dyDescent="0.25">
      <c r="A8923" s="793"/>
      <c r="E8923" s="176"/>
      <c r="F8923" s="176"/>
      <c r="G8923" s="177"/>
      <c r="H8923" s="177"/>
    </row>
    <row r="8924" spans="1:8" x14ac:dyDescent="0.25">
      <c r="A8924" s="793"/>
      <c r="E8924" s="176"/>
      <c r="F8924" s="176"/>
      <c r="G8924" s="177"/>
      <c r="H8924" s="177"/>
    </row>
    <row r="8925" spans="1:8" x14ac:dyDescent="0.25">
      <c r="A8925" s="793"/>
      <c r="E8925" s="176"/>
      <c r="F8925" s="176"/>
      <c r="G8925" s="177"/>
      <c r="H8925" s="177"/>
    </row>
    <row r="8926" spans="1:8" x14ac:dyDescent="0.25">
      <c r="A8926" s="793"/>
      <c r="E8926" s="176"/>
      <c r="F8926" s="176"/>
      <c r="G8926" s="177"/>
      <c r="H8926" s="177"/>
    </row>
    <row r="8927" spans="1:8" x14ac:dyDescent="0.25">
      <c r="A8927" s="793"/>
      <c r="E8927" s="176"/>
      <c r="F8927" s="176"/>
      <c r="G8927" s="177"/>
      <c r="H8927" s="177"/>
    </row>
    <row r="8928" spans="1:8" x14ac:dyDescent="0.25">
      <c r="A8928" s="793"/>
      <c r="E8928" s="176"/>
      <c r="F8928" s="176"/>
      <c r="G8928" s="177"/>
      <c r="H8928" s="177"/>
    </row>
    <row r="8929" spans="1:8" x14ac:dyDescent="0.25">
      <c r="A8929" s="793"/>
      <c r="E8929" s="176"/>
      <c r="F8929" s="176"/>
      <c r="G8929" s="177"/>
      <c r="H8929" s="177"/>
    </row>
    <row r="8930" spans="1:8" x14ac:dyDescent="0.25">
      <c r="A8930" s="793"/>
      <c r="E8930" s="176"/>
      <c r="F8930" s="176"/>
      <c r="G8930" s="177"/>
      <c r="H8930" s="177"/>
    </row>
    <row r="8931" spans="1:8" x14ac:dyDescent="0.25">
      <c r="A8931" s="793"/>
      <c r="E8931" s="176"/>
      <c r="F8931" s="176"/>
      <c r="G8931" s="177"/>
      <c r="H8931" s="177"/>
    </row>
    <row r="8932" spans="1:8" x14ac:dyDescent="0.25">
      <c r="A8932" s="793"/>
      <c r="E8932" s="176"/>
      <c r="F8932" s="176"/>
      <c r="G8932" s="177"/>
      <c r="H8932" s="177"/>
    </row>
    <row r="8933" spans="1:8" x14ac:dyDescent="0.25">
      <c r="A8933" s="793"/>
      <c r="E8933" s="176"/>
      <c r="F8933" s="176"/>
      <c r="G8933" s="177"/>
      <c r="H8933" s="177"/>
    </row>
    <row r="8934" spans="1:8" x14ac:dyDescent="0.25">
      <c r="A8934" s="793"/>
      <c r="E8934" s="176"/>
      <c r="F8934" s="176"/>
      <c r="G8934" s="177"/>
      <c r="H8934" s="177"/>
    </row>
    <row r="8935" spans="1:8" x14ac:dyDescent="0.25">
      <c r="A8935" s="793"/>
      <c r="E8935" s="176"/>
      <c r="F8935" s="176"/>
      <c r="G8935" s="177"/>
      <c r="H8935" s="177"/>
    </row>
    <row r="8936" spans="1:8" x14ac:dyDescent="0.25">
      <c r="A8936" s="793"/>
      <c r="E8936" s="176"/>
      <c r="F8936" s="176"/>
      <c r="G8936" s="177"/>
      <c r="H8936" s="177"/>
    </row>
    <row r="8937" spans="1:8" x14ac:dyDescent="0.25">
      <c r="A8937" s="793"/>
      <c r="E8937" s="176"/>
      <c r="F8937" s="176"/>
      <c r="G8937" s="177"/>
      <c r="H8937" s="177"/>
    </row>
    <row r="8938" spans="1:8" x14ac:dyDescent="0.25">
      <c r="A8938" s="793"/>
      <c r="E8938" s="176"/>
      <c r="F8938" s="176"/>
      <c r="G8938" s="177"/>
      <c r="H8938" s="177"/>
    </row>
    <row r="8939" spans="1:8" x14ac:dyDescent="0.25">
      <c r="A8939" s="793"/>
      <c r="E8939" s="176"/>
      <c r="F8939" s="176"/>
      <c r="G8939" s="177"/>
      <c r="H8939" s="177"/>
    </row>
    <row r="8940" spans="1:8" x14ac:dyDescent="0.25">
      <c r="A8940" s="793"/>
      <c r="E8940" s="176"/>
      <c r="F8940" s="176"/>
      <c r="G8940" s="177"/>
      <c r="H8940" s="177"/>
    </row>
    <row r="8941" spans="1:8" x14ac:dyDescent="0.25">
      <c r="A8941" s="793"/>
      <c r="E8941" s="176"/>
      <c r="F8941" s="176"/>
      <c r="G8941" s="177"/>
      <c r="H8941" s="177"/>
    </row>
    <row r="8942" spans="1:8" x14ac:dyDescent="0.25">
      <c r="A8942" s="793"/>
      <c r="E8942" s="176"/>
      <c r="F8942" s="176"/>
      <c r="G8942" s="177"/>
      <c r="H8942" s="177"/>
    </row>
    <row r="8943" spans="1:8" x14ac:dyDescent="0.25">
      <c r="A8943" s="793"/>
      <c r="E8943" s="176"/>
      <c r="F8943" s="176"/>
      <c r="G8943" s="177"/>
      <c r="H8943" s="177"/>
    </row>
    <row r="8944" spans="1:8" x14ac:dyDescent="0.25">
      <c r="A8944" s="793"/>
      <c r="E8944" s="176"/>
      <c r="F8944" s="176"/>
      <c r="G8944" s="177"/>
      <c r="H8944" s="177"/>
    </row>
    <row r="8945" spans="1:8" x14ac:dyDescent="0.25">
      <c r="A8945" s="793"/>
      <c r="E8945" s="176"/>
      <c r="F8945" s="176"/>
      <c r="G8945" s="177"/>
      <c r="H8945" s="177"/>
    </row>
    <row r="8946" spans="1:8" x14ac:dyDescent="0.25">
      <c r="A8946" s="793"/>
      <c r="E8946" s="176"/>
      <c r="F8946" s="176"/>
      <c r="G8946" s="177"/>
      <c r="H8946" s="177"/>
    </row>
    <row r="8947" spans="1:8" x14ac:dyDescent="0.25">
      <c r="A8947" s="793"/>
      <c r="E8947" s="176"/>
      <c r="F8947" s="176"/>
      <c r="G8947" s="177"/>
      <c r="H8947" s="177"/>
    </row>
    <row r="8948" spans="1:8" x14ac:dyDescent="0.25">
      <c r="A8948" s="793"/>
      <c r="E8948" s="176"/>
      <c r="F8948" s="176"/>
      <c r="G8948" s="177"/>
      <c r="H8948" s="177"/>
    </row>
    <row r="8949" spans="1:8" x14ac:dyDescent="0.25">
      <c r="A8949" s="793"/>
      <c r="E8949" s="176"/>
      <c r="F8949" s="176"/>
      <c r="G8949" s="177"/>
      <c r="H8949" s="177"/>
    </row>
    <row r="8950" spans="1:8" x14ac:dyDescent="0.25">
      <c r="A8950" s="793"/>
      <c r="E8950" s="176"/>
      <c r="F8950" s="176"/>
      <c r="G8950" s="177"/>
      <c r="H8950" s="177"/>
    </row>
    <row r="8951" spans="1:8" x14ac:dyDescent="0.25">
      <c r="A8951" s="793"/>
      <c r="E8951" s="176"/>
      <c r="F8951" s="176"/>
      <c r="G8951" s="177"/>
      <c r="H8951" s="177"/>
    </row>
    <row r="8952" spans="1:8" x14ac:dyDescent="0.25">
      <c r="A8952" s="793"/>
      <c r="E8952" s="176"/>
      <c r="F8952" s="176"/>
      <c r="G8952" s="177"/>
      <c r="H8952" s="177"/>
    </row>
    <row r="8953" spans="1:8" x14ac:dyDescent="0.25">
      <c r="A8953" s="793"/>
      <c r="E8953" s="176"/>
      <c r="F8953" s="176"/>
      <c r="G8953" s="177"/>
      <c r="H8953" s="177"/>
    </row>
    <row r="8954" spans="1:8" x14ac:dyDescent="0.25">
      <c r="A8954" s="793"/>
      <c r="E8954" s="176"/>
      <c r="F8954" s="176"/>
      <c r="G8954" s="177"/>
      <c r="H8954" s="177"/>
    </row>
    <row r="8955" spans="1:8" x14ac:dyDescent="0.25">
      <c r="A8955" s="793"/>
      <c r="E8955" s="176"/>
      <c r="F8955" s="176"/>
      <c r="G8955" s="177"/>
      <c r="H8955" s="177"/>
    </row>
    <row r="8956" spans="1:8" x14ac:dyDescent="0.25">
      <c r="A8956" s="793"/>
      <c r="E8956" s="176"/>
      <c r="F8956" s="176"/>
      <c r="G8956" s="177"/>
      <c r="H8956" s="177"/>
    </row>
    <row r="8957" spans="1:8" x14ac:dyDescent="0.25">
      <c r="A8957" s="793"/>
      <c r="E8957" s="176"/>
      <c r="F8957" s="176"/>
      <c r="G8957" s="177"/>
      <c r="H8957" s="177"/>
    </row>
    <row r="8958" spans="1:8" x14ac:dyDescent="0.25">
      <c r="A8958" s="793"/>
      <c r="E8958" s="176"/>
      <c r="F8958" s="176"/>
      <c r="G8958" s="177"/>
      <c r="H8958" s="177"/>
    </row>
    <row r="8959" spans="1:8" x14ac:dyDescent="0.25">
      <c r="A8959" s="793"/>
      <c r="E8959" s="176"/>
      <c r="F8959" s="176"/>
      <c r="G8959" s="177"/>
      <c r="H8959" s="177"/>
    </row>
    <row r="8960" spans="1:8" x14ac:dyDescent="0.25">
      <c r="A8960" s="793"/>
      <c r="E8960" s="176"/>
      <c r="F8960" s="176"/>
      <c r="G8960" s="177"/>
      <c r="H8960" s="177"/>
    </row>
    <row r="8961" spans="1:8" x14ac:dyDescent="0.25">
      <c r="A8961" s="793"/>
      <c r="E8961" s="176"/>
      <c r="F8961" s="176"/>
      <c r="G8961" s="177"/>
      <c r="H8961" s="177"/>
    </row>
    <row r="8962" spans="1:8" x14ac:dyDescent="0.25">
      <c r="A8962" s="793"/>
      <c r="E8962" s="176"/>
      <c r="F8962" s="176"/>
      <c r="G8962" s="177"/>
      <c r="H8962" s="177"/>
    </row>
    <row r="8963" spans="1:8" x14ac:dyDescent="0.25">
      <c r="A8963" s="793"/>
      <c r="E8963" s="176"/>
      <c r="F8963" s="176"/>
      <c r="G8963" s="177"/>
      <c r="H8963" s="177"/>
    </row>
    <row r="8964" spans="1:8" x14ac:dyDescent="0.25">
      <c r="A8964" s="793"/>
      <c r="E8964" s="176"/>
      <c r="F8964" s="176"/>
      <c r="G8964" s="177"/>
      <c r="H8964" s="177"/>
    </row>
    <row r="8965" spans="1:8" x14ac:dyDescent="0.25">
      <c r="A8965" s="793"/>
      <c r="E8965" s="176"/>
      <c r="F8965" s="176"/>
      <c r="G8965" s="177"/>
      <c r="H8965" s="177"/>
    </row>
    <row r="8966" spans="1:8" x14ac:dyDescent="0.25">
      <c r="A8966" s="793"/>
      <c r="E8966" s="176"/>
      <c r="F8966" s="176"/>
      <c r="G8966" s="177"/>
      <c r="H8966" s="177"/>
    </row>
    <row r="8967" spans="1:8" x14ac:dyDescent="0.25">
      <c r="A8967" s="793"/>
      <c r="E8967" s="176"/>
      <c r="F8967" s="176"/>
      <c r="G8967" s="177"/>
      <c r="H8967" s="177"/>
    </row>
    <row r="8968" spans="1:8" x14ac:dyDescent="0.25">
      <c r="A8968" s="793"/>
      <c r="E8968" s="176"/>
      <c r="F8968" s="176"/>
      <c r="G8968" s="177"/>
      <c r="H8968" s="177"/>
    </row>
    <row r="8969" spans="1:8" x14ac:dyDescent="0.25">
      <c r="A8969" s="793"/>
      <c r="E8969" s="176"/>
      <c r="F8969" s="176"/>
      <c r="G8969" s="177"/>
      <c r="H8969" s="177"/>
    </row>
    <row r="8970" spans="1:8" x14ac:dyDescent="0.25">
      <c r="A8970" s="793"/>
      <c r="E8970" s="176"/>
      <c r="F8970" s="176"/>
      <c r="G8970" s="177"/>
      <c r="H8970" s="177"/>
    </row>
    <row r="8971" spans="1:8" x14ac:dyDescent="0.25">
      <c r="A8971" s="793"/>
      <c r="E8971" s="176"/>
      <c r="F8971" s="176"/>
      <c r="G8971" s="177"/>
      <c r="H8971" s="177"/>
    </row>
    <row r="8972" spans="1:8" x14ac:dyDescent="0.25">
      <c r="A8972" s="793"/>
      <c r="E8972" s="176"/>
      <c r="F8972" s="176"/>
      <c r="G8972" s="177"/>
      <c r="H8972" s="177"/>
    </row>
    <row r="8973" spans="1:8" x14ac:dyDescent="0.25">
      <c r="A8973" s="793"/>
      <c r="E8973" s="176"/>
      <c r="F8973" s="176"/>
      <c r="G8973" s="177"/>
      <c r="H8973" s="177"/>
    </row>
    <row r="8974" spans="1:8" x14ac:dyDescent="0.25">
      <c r="A8974" s="793"/>
      <c r="E8974" s="176"/>
      <c r="F8974" s="176"/>
      <c r="G8974" s="177"/>
      <c r="H8974" s="177"/>
    </row>
    <row r="8975" spans="1:8" x14ac:dyDescent="0.25">
      <c r="A8975" s="793"/>
      <c r="E8975" s="176"/>
      <c r="F8975" s="176"/>
      <c r="G8975" s="177"/>
      <c r="H8975" s="177"/>
    </row>
    <row r="8976" spans="1:8" x14ac:dyDescent="0.25">
      <c r="A8976" s="793"/>
      <c r="E8976" s="176"/>
      <c r="F8976" s="176"/>
      <c r="G8976" s="177"/>
      <c r="H8976" s="177"/>
    </row>
    <row r="8977" spans="1:8" x14ac:dyDescent="0.25">
      <c r="A8977" s="793"/>
      <c r="E8977" s="176"/>
      <c r="F8977" s="176"/>
      <c r="G8977" s="177"/>
      <c r="H8977" s="177"/>
    </row>
    <row r="8978" spans="1:8" x14ac:dyDescent="0.25">
      <c r="A8978" s="793"/>
      <c r="E8978" s="176"/>
      <c r="F8978" s="176"/>
      <c r="G8978" s="177"/>
      <c r="H8978" s="177"/>
    </row>
    <row r="8979" spans="1:8" x14ac:dyDescent="0.25">
      <c r="A8979" s="793"/>
      <c r="E8979" s="176"/>
      <c r="F8979" s="176"/>
      <c r="G8979" s="177"/>
      <c r="H8979" s="177"/>
    </row>
    <row r="8980" spans="1:8" x14ac:dyDescent="0.25">
      <c r="A8980" s="793"/>
      <c r="E8980" s="176"/>
      <c r="F8980" s="176"/>
      <c r="G8980" s="177"/>
      <c r="H8980" s="177"/>
    </row>
    <row r="8981" spans="1:8" x14ac:dyDescent="0.25">
      <c r="A8981" s="793"/>
      <c r="E8981" s="176"/>
      <c r="F8981" s="176"/>
      <c r="G8981" s="177"/>
      <c r="H8981" s="177"/>
    </row>
    <row r="8982" spans="1:8" x14ac:dyDescent="0.25">
      <c r="A8982" s="793"/>
      <c r="E8982" s="176"/>
      <c r="F8982" s="176"/>
      <c r="G8982" s="177"/>
      <c r="H8982" s="177"/>
    </row>
    <row r="8983" spans="1:8" x14ac:dyDescent="0.25">
      <c r="A8983" s="793"/>
      <c r="E8983" s="176"/>
      <c r="F8983" s="176"/>
      <c r="G8983" s="177"/>
      <c r="H8983" s="177"/>
    </row>
    <row r="8984" spans="1:8" x14ac:dyDescent="0.25">
      <c r="A8984" s="793"/>
      <c r="E8984" s="176"/>
      <c r="F8984" s="176"/>
      <c r="G8984" s="177"/>
      <c r="H8984" s="177"/>
    </row>
    <row r="8985" spans="1:8" x14ac:dyDescent="0.25">
      <c r="A8985" s="793"/>
      <c r="E8985" s="176"/>
      <c r="F8985" s="176"/>
      <c r="G8985" s="177"/>
      <c r="H8985" s="177"/>
    </row>
    <row r="8986" spans="1:8" x14ac:dyDescent="0.25">
      <c r="A8986" s="793"/>
      <c r="E8986" s="176"/>
      <c r="F8986" s="176"/>
      <c r="G8986" s="177"/>
      <c r="H8986" s="177"/>
    </row>
    <row r="8987" spans="1:8" x14ac:dyDescent="0.25">
      <c r="A8987" s="793"/>
      <c r="E8987" s="176"/>
      <c r="F8987" s="176"/>
      <c r="G8987" s="177"/>
      <c r="H8987" s="177"/>
    </row>
    <row r="8988" spans="1:8" x14ac:dyDescent="0.25">
      <c r="A8988" s="793"/>
      <c r="E8988" s="176"/>
      <c r="F8988" s="176"/>
      <c r="G8988" s="177"/>
      <c r="H8988" s="177"/>
    </row>
    <row r="8989" spans="1:8" x14ac:dyDescent="0.25">
      <c r="A8989" s="793"/>
      <c r="E8989" s="176"/>
      <c r="F8989" s="176"/>
      <c r="G8989" s="177"/>
      <c r="H8989" s="177"/>
    </row>
    <row r="8990" spans="1:8" x14ac:dyDescent="0.25">
      <c r="A8990" s="793"/>
      <c r="E8990" s="176"/>
      <c r="F8990" s="176"/>
      <c r="G8990" s="177"/>
      <c r="H8990" s="177"/>
    </row>
    <row r="8991" spans="1:8" x14ac:dyDescent="0.25">
      <c r="A8991" s="793"/>
      <c r="E8991" s="176"/>
      <c r="F8991" s="176"/>
      <c r="G8991" s="177"/>
      <c r="H8991" s="177"/>
    </row>
    <row r="8992" spans="1:8" x14ac:dyDescent="0.25">
      <c r="A8992" s="793"/>
      <c r="E8992" s="176"/>
      <c r="F8992" s="176"/>
      <c r="G8992" s="177"/>
      <c r="H8992" s="177"/>
    </row>
    <row r="8993" spans="1:8" x14ac:dyDescent="0.25">
      <c r="A8993" s="793"/>
      <c r="E8993" s="176"/>
      <c r="F8993" s="176"/>
      <c r="G8993" s="177"/>
      <c r="H8993" s="177"/>
    </row>
    <row r="8994" spans="1:8" x14ac:dyDescent="0.25">
      <c r="A8994" s="793"/>
      <c r="E8994" s="176"/>
      <c r="F8994" s="176"/>
      <c r="G8994" s="177"/>
      <c r="H8994" s="177"/>
    </row>
    <row r="8995" spans="1:8" x14ac:dyDescent="0.25">
      <c r="A8995" s="793"/>
      <c r="E8995" s="176"/>
      <c r="F8995" s="176"/>
      <c r="G8995" s="177"/>
      <c r="H8995" s="177"/>
    </row>
    <row r="8996" spans="1:8" x14ac:dyDescent="0.25">
      <c r="A8996" s="793"/>
      <c r="E8996" s="176"/>
      <c r="F8996" s="176"/>
      <c r="G8996" s="177"/>
      <c r="H8996" s="177"/>
    </row>
    <row r="8997" spans="1:8" x14ac:dyDescent="0.25">
      <c r="A8997" s="793"/>
      <c r="E8997" s="176"/>
      <c r="F8997" s="176"/>
      <c r="G8997" s="177"/>
      <c r="H8997" s="177"/>
    </row>
    <row r="8998" spans="1:8" x14ac:dyDescent="0.25">
      <c r="A8998" s="793"/>
      <c r="E8998" s="176"/>
      <c r="F8998" s="176"/>
      <c r="G8998" s="177"/>
      <c r="H8998" s="177"/>
    </row>
    <row r="8999" spans="1:8" x14ac:dyDescent="0.25">
      <c r="A8999" s="793"/>
      <c r="E8999" s="176"/>
      <c r="F8999" s="176"/>
      <c r="G8999" s="177"/>
      <c r="H8999" s="177"/>
    </row>
    <row r="9000" spans="1:8" x14ac:dyDescent="0.25">
      <c r="A9000" s="793"/>
      <c r="E9000" s="176"/>
      <c r="F9000" s="176"/>
      <c r="G9000" s="177"/>
      <c r="H9000" s="177"/>
    </row>
    <row r="9001" spans="1:8" x14ac:dyDescent="0.25">
      <c r="A9001" s="793"/>
      <c r="E9001" s="176"/>
      <c r="F9001" s="176"/>
      <c r="G9001" s="177"/>
      <c r="H9001" s="177"/>
    </row>
    <row r="9002" spans="1:8" x14ac:dyDescent="0.25">
      <c r="A9002" s="793"/>
      <c r="E9002" s="176"/>
      <c r="F9002" s="176"/>
      <c r="G9002" s="177"/>
      <c r="H9002" s="177"/>
    </row>
    <row r="9003" spans="1:8" x14ac:dyDescent="0.25">
      <c r="A9003" s="793"/>
      <c r="E9003" s="176"/>
      <c r="F9003" s="176"/>
      <c r="G9003" s="177"/>
      <c r="H9003" s="177"/>
    </row>
    <row r="9004" spans="1:8" x14ac:dyDescent="0.25">
      <c r="A9004" s="793"/>
      <c r="E9004" s="176"/>
      <c r="F9004" s="176"/>
      <c r="G9004" s="177"/>
      <c r="H9004" s="177"/>
    </row>
    <row r="9005" spans="1:8" x14ac:dyDescent="0.25">
      <c r="A9005" s="793"/>
      <c r="E9005" s="176"/>
      <c r="F9005" s="176"/>
      <c r="G9005" s="177"/>
      <c r="H9005" s="177"/>
    </row>
    <row r="9006" spans="1:8" x14ac:dyDescent="0.25">
      <c r="A9006" s="793"/>
      <c r="E9006" s="176"/>
      <c r="F9006" s="176"/>
      <c r="G9006" s="177"/>
      <c r="H9006" s="177"/>
    </row>
    <row r="9007" spans="1:8" x14ac:dyDescent="0.25">
      <c r="A9007" s="793"/>
      <c r="E9007" s="176"/>
      <c r="F9007" s="176"/>
      <c r="G9007" s="177"/>
      <c r="H9007" s="177"/>
    </row>
    <row r="9008" spans="1:8" x14ac:dyDescent="0.25">
      <c r="A9008" s="793"/>
      <c r="E9008" s="176"/>
      <c r="F9008" s="176"/>
      <c r="G9008" s="177"/>
      <c r="H9008" s="177"/>
    </row>
    <row r="9009" spans="1:8" x14ac:dyDescent="0.25">
      <c r="A9009" s="793"/>
      <c r="E9009" s="176"/>
      <c r="F9009" s="176"/>
      <c r="G9009" s="177"/>
      <c r="H9009" s="177"/>
    </row>
    <row r="9010" spans="1:8" x14ac:dyDescent="0.25">
      <c r="A9010" s="793"/>
      <c r="E9010" s="176"/>
      <c r="F9010" s="176"/>
      <c r="G9010" s="177"/>
      <c r="H9010" s="177"/>
    </row>
    <row r="9011" spans="1:8" x14ac:dyDescent="0.25">
      <c r="A9011" s="793"/>
      <c r="E9011" s="176"/>
      <c r="F9011" s="176"/>
      <c r="G9011" s="177"/>
      <c r="H9011" s="177"/>
    </row>
    <row r="9012" spans="1:8" x14ac:dyDescent="0.25">
      <c r="A9012" s="793"/>
      <c r="E9012" s="176"/>
      <c r="F9012" s="176"/>
      <c r="G9012" s="177"/>
      <c r="H9012" s="177"/>
    </row>
    <row r="9013" spans="1:8" x14ac:dyDescent="0.25">
      <c r="A9013" s="793"/>
      <c r="E9013" s="176"/>
      <c r="F9013" s="176"/>
      <c r="G9013" s="177"/>
      <c r="H9013" s="177"/>
    </row>
    <row r="9014" spans="1:8" x14ac:dyDescent="0.25">
      <c r="A9014" s="793"/>
      <c r="E9014" s="176"/>
      <c r="F9014" s="176"/>
      <c r="G9014" s="177"/>
      <c r="H9014" s="177"/>
    </row>
    <row r="9015" spans="1:8" x14ac:dyDescent="0.25">
      <c r="A9015" s="793"/>
      <c r="E9015" s="176"/>
      <c r="F9015" s="176"/>
      <c r="G9015" s="177"/>
      <c r="H9015" s="177"/>
    </row>
    <row r="9016" spans="1:8" x14ac:dyDescent="0.25">
      <c r="A9016" s="793"/>
      <c r="E9016" s="176"/>
      <c r="F9016" s="176"/>
      <c r="G9016" s="177"/>
      <c r="H9016" s="177"/>
    </row>
    <row r="9017" spans="1:8" x14ac:dyDescent="0.25">
      <c r="A9017" s="793"/>
      <c r="E9017" s="176"/>
      <c r="F9017" s="176"/>
      <c r="G9017" s="177"/>
      <c r="H9017" s="177"/>
    </row>
    <row r="9018" spans="1:8" x14ac:dyDescent="0.25">
      <c r="A9018" s="793"/>
      <c r="E9018" s="176"/>
      <c r="F9018" s="176"/>
      <c r="G9018" s="177"/>
      <c r="H9018" s="177"/>
    </row>
    <row r="9019" spans="1:8" x14ac:dyDescent="0.25">
      <c r="A9019" s="793"/>
      <c r="E9019" s="176"/>
      <c r="F9019" s="176"/>
      <c r="G9019" s="177"/>
      <c r="H9019" s="177"/>
    </row>
    <row r="9020" spans="1:8" x14ac:dyDescent="0.25">
      <c r="A9020" s="793"/>
      <c r="E9020" s="176"/>
      <c r="F9020" s="176"/>
      <c r="G9020" s="177"/>
      <c r="H9020" s="177"/>
    </row>
    <row r="9021" spans="1:8" x14ac:dyDescent="0.25">
      <c r="A9021" s="793"/>
      <c r="E9021" s="176"/>
      <c r="F9021" s="176"/>
      <c r="G9021" s="177"/>
      <c r="H9021" s="177"/>
    </row>
    <row r="9022" spans="1:8" x14ac:dyDescent="0.25">
      <c r="A9022" s="793"/>
      <c r="E9022" s="176"/>
      <c r="F9022" s="176"/>
      <c r="G9022" s="177"/>
      <c r="H9022" s="177"/>
    </row>
    <row r="9023" spans="1:8" x14ac:dyDescent="0.25">
      <c r="A9023" s="793"/>
      <c r="E9023" s="176"/>
      <c r="F9023" s="176"/>
      <c r="G9023" s="177"/>
      <c r="H9023" s="177"/>
    </row>
    <row r="9024" spans="1:8" x14ac:dyDescent="0.25">
      <c r="A9024" s="793"/>
      <c r="E9024" s="176"/>
      <c r="F9024" s="176"/>
      <c r="G9024" s="177"/>
      <c r="H9024" s="177"/>
    </row>
    <row r="9025" spans="1:8" x14ac:dyDescent="0.25">
      <c r="A9025" s="793"/>
      <c r="E9025" s="176"/>
      <c r="F9025" s="176"/>
      <c r="G9025" s="177"/>
      <c r="H9025" s="177"/>
    </row>
    <row r="9026" spans="1:8" x14ac:dyDescent="0.25">
      <c r="A9026" s="793"/>
      <c r="E9026" s="176"/>
      <c r="F9026" s="176"/>
      <c r="G9026" s="177"/>
      <c r="H9026" s="177"/>
    </row>
    <row r="9027" spans="1:8" x14ac:dyDescent="0.25">
      <c r="A9027" s="793"/>
      <c r="E9027" s="176"/>
      <c r="F9027" s="176"/>
      <c r="G9027" s="177"/>
      <c r="H9027" s="177"/>
    </row>
    <row r="9028" spans="1:8" x14ac:dyDescent="0.25">
      <c r="A9028" s="793"/>
      <c r="E9028" s="176"/>
      <c r="F9028" s="176"/>
      <c r="G9028" s="177"/>
      <c r="H9028" s="177"/>
    </row>
    <row r="9029" spans="1:8" x14ac:dyDescent="0.25">
      <c r="A9029" s="793"/>
      <c r="E9029" s="176"/>
      <c r="F9029" s="176"/>
      <c r="G9029" s="177"/>
      <c r="H9029" s="177"/>
    </row>
    <row r="9030" spans="1:8" x14ac:dyDescent="0.25">
      <c r="A9030" s="793"/>
      <c r="E9030" s="176"/>
      <c r="F9030" s="176"/>
      <c r="G9030" s="177"/>
      <c r="H9030" s="177"/>
    </row>
    <row r="9031" spans="1:8" x14ac:dyDescent="0.25">
      <c r="A9031" s="793"/>
      <c r="E9031" s="176"/>
      <c r="F9031" s="176"/>
      <c r="G9031" s="177"/>
      <c r="H9031" s="177"/>
    </row>
    <row r="9032" spans="1:8" x14ac:dyDescent="0.25">
      <c r="A9032" s="793"/>
      <c r="E9032" s="176"/>
      <c r="F9032" s="176"/>
      <c r="G9032" s="177"/>
      <c r="H9032" s="177"/>
    </row>
    <row r="9033" spans="1:8" x14ac:dyDescent="0.25">
      <c r="A9033" s="793"/>
      <c r="E9033" s="176"/>
      <c r="F9033" s="176"/>
      <c r="G9033" s="177"/>
      <c r="H9033" s="177"/>
    </row>
    <row r="9034" spans="1:8" x14ac:dyDescent="0.25">
      <c r="A9034" s="793"/>
      <c r="E9034" s="176"/>
      <c r="F9034" s="176"/>
      <c r="G9034" s="177"/>
      <c r="H9034" s="177"/>
    </row>
    <row r="9035" spans="1:8" x14ac:dyDescent="0.25">
      <c r="A9035" s="793"/>
      <c r="E9035" s="176"/>
      <c r="F9035" s="176"/>
      <c r="G9035" s="177"/>
      <c r="H9035" s="177"/>
    </row>
    <row r="9036" spans="1:8" x14ac:dyDescent="0.25">
      <c r="A9036" s="793"/>
      <c r="E9036" s="176"/>
      <c r="F9036" s="176"/>
      <c r="G9036" s="177"/>
      <c r="H9036" s="177"/>
    </row>
    <row r="9037" spans="1:8" x14ac:dyDescent="0.25">
      <c r="A9037" s="793"/>
      <c r="E9037" s="176"/>
      <c r="F9037" s="176"/>
      <c r="G9037" s="177"/>
      <c r="H9037" s="177"/>
    </row>
    <row r="9038" spans="1:8" x14ac:dyDescent="0.25">
      <c r="A9038" s="793"/>
      <c r="E9038" s="176"/>
      <c r="F9038" s="176"/>
      <c r="G9038" s="177"/>
      <c r="H9038" s="177"/>
    </row>
    <row r="9039" spans="1:8" x14ac:dyDescent="0.25">
      <c r="A9039" s="793"/>
      <c r="E9039" s="176"/>
      <c r="F9039" s="176"/>
      <c r="G9039" s="177"/>
      <c r="H9039" s="177"/>
    </row>
    <row r="9040" spans="1:8" x14ac:dyDescent="0.25">
      <c r="A9040" s="793"/>
      <c r="E9040" s="176"/>
      <c r="F9040" s="176"/>
      <c r="G9040" s="177"/>
      <c r="H9040" s="177"/>
    </row>
    <row r="9041" spans="1:8" x14ac:dyDescent="0.25">
      <c r="A9041" s="793"/>
      <c r="E9041" s="176"/>
      <c r="F9041" s="176"/>
      <c r="G9041" s="177"/>
      <c r="H9041" s="177"/>
    </row>
    <row r="9042" spans="1:8" x14ac:dyDescent="0.25">
      <c r="A9042" s="793"/>
      <c r="E9042" s="176"/>
      <c r="F9042" s="176"/>
      <c r="G9042" s="177"/>
      <c r="H9042" s="177"/>
    </row>
    <row r="9043" spans="1:8" x14ac:dyDescent="0.25">
      <c r="A9043" s="793"/>
      <c r="E9043" s="176"/>
      <c r="F9043" s="176"/>
      <c r="G9043" s="177"/>
      <c r="H9043" s="177"/>
    </row>
    <row r="9044" spans="1:8" x14ac:dyDescent="0.25">
      <c r="A9044" s="793"/>
      <c r="E9044" s="176"/>
      <c r="F9044" s="176"/>
      <c r="G9044" s="177"/>
      <c r="H9044" s="177"/>
    </row>
    <row r="9045" spans="1:8" x14ac:dyDescent="0.25">
      <c r="A9045" s="793"/>
      <c r="E9045" s="176"/>
      <c r="F9045" s="176"/>
      <c r="G9045" s="177"/>
      <c r="H9045" s="177"/>
    </row>
    <row r="9046" spans="1:8" x14ac:dyDescent="0.25">
      <c r="A9046" s="793"/>
      <c r="E9046" s="176"/>
      <c r="F9046" s="176"/>
      <c r="G9046" s="177"/>
      <c r="H9046" s="177"/>
    </row>
    <row r="9047" spans="1:8" x14ac:dyDescent="0.25">
      <c r="A9047" s="793"/>
      <c r="E9047" s="176"/>
      <c r="F9047" s="176"/>
      <c r="G9047" s="177"/>
      <c r="H9047" s="177"/>
    </row>
    <row r="9048" spans="1:8" x14ac:dyDescent="0.25">
      <c r="A9048" s="793"/>
      <c r="E9048" s="176"/>
      <c r="F9048" s="176"/>
      <c r="G9048" s="177"/>
      <c r="H9048" s="177"/>
    </row>
    <row r="9049" spans="1:8" x14ac:dyDescent="0.25">
      <c r="A9049" s="793"/>
      <c r="E9049" s="176"/>
      <c r="F9049" s="176"/>
      <c r="G9049" s="177"/>
      <c r="H9049" s="177"/>
    </row>
    <row r="9050" spans="1:8" x14ac:dyDescent="0.25">
      <c r="A9050" s="793"/>
      <c r="E9050" s="176"/>
      <c r="F9050" s="176"/>
      <c r="G9050" s="177"/>
      <c r="H9050" s="177"/>
    </row>
    <row r="9051" spans="1:8" x14ac:dyDescent="0.25">
      <c r="A9051" s="793"/>
      <c r="E9051" s="176"/>
      <c r="F9051" s="176"/>
      <c r="G9051" s="177"/>
      <c r="H9051" s="177"/>
    </row>
    <row r="9052" spans="1:8" x14ac:dyDescent="0.25">
      <c r="A9052" s="793"/>
      <c r="E9052" s="176"/>
      <c r="F9052" s="176"/>
      <c r="G9052" s="177"/>
      <c r="H9052" s="177"/>
    </row>
    <row r="9053" spans="1:8" x14ac:dyDescent="0.25">
      <c r="A9053" s="793"/>
      <c r="E9053" s="176"/>
      <c r="F9053" s="176"/>
      <c r="G9053" s="177"/>
      <c r="H9053" s="177"/>
    </row>
    <row r="9054" spans="1:8" x14ac:dyDescent="0.25">
      <c r="A9054" s="793"/>
      <c r="E9054" s="176"/>
      <c r="F9054" s="176"/>
      <c r="G9054" s="177"/>
      <c r="H9054" s="177"/>
    </row>
    <row r="9055" spans="1:8" x14ac:dyDescent="0.25">
      <c r="A9055" s="793"/>
      <c r="E9055" s="176"/>
      <c r="F9055" s="176"/>
      <c r="G9055" s="177"/>
      <c r="H9055" s="177"/>
    </row>
    <row r="9056" spans="1:8" x14ac:dyDescent="0.25">
      <c r="A9056" s="793"/>
      <c r="E9056" s="176"/>
      <c r="F9056" s="176"/>
      <c r="G9056" s="177"/>
      <c r="H9056" s="177"/>
    </row>
    <row r="9057" spans="1:8" x14ac:dyDescent="0.25">
      <c r="A9057" s="793"/>
      <c r="E9057" s="176"/>
      <c r="F9057" s="176"/>
      <c r="G9057" s="177"/>
      <c r="H9057" s="177"/>
    </row>
    <row r="9058" spans="1:8" x14ac:dyDescent="0.25">
      <c r="A9058" s="793"/>
      <c r="E9058" s="176"/>
      <c r="F9058" s="176"/>
      <c r="G9058" s="177"/>
      <c r="H9058" s="177"/>
    </row>
    <row r="9059" spans="1:8" x14ac:dyDescent="0.25">
      <c r="A9059" s="793"/>
      <c r="E9059" s="176"/>
      <c r="F9059" s="176"/>
      <c r="G9059" s="177"/>
      <c r="H9059" s="177"/>
    </row>
    <row r="9060" spans="1:8" x14ac:dyDescent="0.25">
      <c r="A9060" s="793"/>
      <c r="E9060" s="176"/>
      <c r="F9060" s="176"/>
      <c r="G9060" s="177"/>
      <c r="H9060" s="177"/>
    </row>
    <row r="9061" spans="1:8" x14ac:dyDescent="0.25">
      <c r="A9061" s="793"/>
      <c r="E9061" s="176"/>
      <c r="F9061" s="176"/>
      <c r="G9061" s="177"/>
      <c r="H9061" s="177"/>
    </row>
    <row r="9062" spans="1:8" x14ac:dyDescent="0.25">
      <c r="A9062" s="793"/>
      <c r="E9062" s="176"/>
      <c r="F9062" s="176"/>
      <c r="G9062" s="177"/>
      <c r="H9062" s="177"/>
    </row>
    <row r="9063" spans="1:8" x14ac:dyDescent="0.25">
      <c r="A9063" s="793"/>
      <c r="E9063" s="176"/>
      <c r="F9063" s="176"/>
      <c r="G9063" s="177"/>
      <c r="H9063" s="177"/>
    </row>
    <row r="9064" spans="1:8" x14ac:dyDescent="0.25">
      <c r="A9064" s="793"/>
      <c r="E9064" s="176"/>
      <c r="F9064" s="176"/>
      <c r="G9064" s="177"/>
      <c r="H9064" s="177"/>
    </row>
    <row r="9065" spans="1:8" x14ac:dyDescent="0.25">
      <c r="A9065" s="793"/>
      <c r="E9065" s="176"/>
      <c r="F9065" s="176"/>
      <c r="G9065" s="177"/>
      <c r="H9065" s="177"/>
    </row>
    <row r="9066" spans="1:8" x14ac:dyDescent="0.25">
      <c r="A9066" s="793"/>
      <c r="E9066" s="176"/>
      <c r="F9066" s="176"/>
      <c r="G9066" s="177"/>
      <c r="H9066" s="177"/>
    </row>
    <row r="9067" spans="1:8" x14ac:dyDescent="0.25">
      <c r="A9067" s="793"/>
      <c r="E9067" s="176"/>
      <c r="F9067" s="176"/>
      <c r="G9067" s="177"/>
      <c r="H9067" s="177"/>
    </row>
    <row r="9068" spans="1:8" x14ac:dyDescent="0.25">
      <c r="A9068" s="793"/>
      <c r="E9068" s="176"/>
      <c r="F9068" s="176"/>
      <c r="G9068" s="177"/>
      <c r="H9068" s="177"/>
    </row>
    <row r="9069" spans="1:8" x14ac:dyDescent="0.25">
      <c r="A9069" s="793"/>
      <c r="E9069" s="176"/>
      <c r="F9069" s="176"/>
      <c r="G9069" s="177"/>
      <c r="H9069" s="177"/>
    </row>
    <row r="9070" spans="1:8" x14ac:dyDescent="0.25">
      <c r="A9070" s="793"/>
      <c r="E9070" s="176"/>
      <c r="F9070" s="176"/>
      <c r="G9070" s="177"/>
      <c r="H9070" s="177"/>
    </row>
    <row r="9071" spans="1:8" x14ac:dyDescent="0.25">
      <c r="A9071" s="793"/>
      <c r="E9071" s="176"/>
      <c r="F9071" s="176"/>
      <c r="G9071" s="177"/>
      <c r="H9071" s="177"/>
    </row>
    <row r="9072" spans="1:8" x14ac:dyDescent="0.25">
      <c r="A9072" s="793"/>
      <c r="E9072" s="176"/>
      <c r="F9072" s="176"/>
      <c r="G9072" s="177"/>
      <c r="H9072" s="177"/>
    </row>
    <row r="9073" spans="1:8" x14ac:dyDescent="0.25">
      <c r="A9073" s="793"/>
      <c r="E9073" s="176"/>
      <c r="F9073" s="176"/>
      <c r="G9073" s="177"/>
      <c r="H9073" s="177"/>
    </row>
    <row r="9074" spans="1:8" x14ac:dyDescent="0.25">
      <c r="A9074" s="793"/>
      <c r="E9074" s="176"/>
      <c r="F9074" s="176"/>
      <c r="G9074" s="177"/>
      <c r="H9074" s="177"/>
    </row>
    <row r="9075" spans="1:8" x14ac:dyDescent="0.25">
      <c r="A9075" s="793"/>
      <c r="E9075" s="176"/>
      <c r="F9075" s="176"/>
      <c r="G9075" s="177"/>
      <c r="H9075" s="177"/>
    </row>
    <row r="9076" spans="1:8" x14ac:dyDescent="0.25">
      <c r="A9076" s="793"/>
      <c r="E9076" s="176"/>
      <c r="F9076" s="176"/>
      <c r="G9076" s="177"/>
      <c r="H9076" s="177"/>
    </row>
    <row r="9077" spans="1:8" x14ac:dyDescent="0.25">
      <c r="A9077" s="793"/>
      <c r="E9077" s="176"/>
      <c r="F9077" s="176"/>
      <c r="G9077" s="177"/>
      <c r="H9077" s="177"/>
    </row>
    <row r="9078" spans="1:8" x14ac:dyDescent="0.25">
      <c r="A9078" s="793"/>
      <c r="E9078" s="176"/>
      <c r="F9078" s="176"/>
      <c r="G9078" s="177"/>
      <c r="H9078" s="177"/>
    </row>
    <row r="9079" spans="1:8" x14ac:dyDescent="0.25">
      <c r="A9079" s="793"/>
      <c r="E9079" s="176"/>
      <c r="F9079" s="176"/>
      <c r="G9079" s="177"/>
      <c r="H9079" s="177"/>
    </row>
    <row r="9080" spans="1:8" x14ac:dyDescent="0.25">
      <c r="A9080" s="793"/>
      <c r="E9080" s="176"/>
      <c r="F9080" s="176"/>
      <c r="G9080" s="177"/>
      <c r="H9080" s="177"/>
    </row>
    <row r="9081" spans="1:8" x14ac:dyDescent="0.25">
      <c r="A9081" s="793"/>
      <c r="E9081" s="176"/>
      <c r="F9081" s="176"/>
      <c r="G9081" s="177"/>
      <c r="H9081" s="177"/>
    </row>
    <row r="9082" spans="1:8" x14ac:dyDescent="0.25">
      <c r="A9082" s="793"/>
      <c r="E9082" s="176"/>
      <c r="F9082" s="176"/>
      <c r="G9082" s="177"/>
      <c r="H9082" s="177"/>
    </row>
    <row r="9083" spans="1:8" x14ac:dyDescent="0.25">
      <c r="A9083" s="793"/>
      <c r="E9083" s="176"/>
      <c r="F9083" s="176"/>
      <c r="G9083" s="177"/>
      <c r="H9083" s="177"/>
    </row>
    <row r="9084" spans="1:8" x14ac:dyDescent="0.25">
      <c r="A9084" s="793"/>
      <c r="E9084" s="176"/>
      <c r="F9084" s="176"/>
      <c r="G9084" s="177"/>
      <c r="H9084" s="177"/>
    </row>
    <row r="9085" spans="1:8" x14ac:dyDescent="0.25">
      <c r="A9085" s="793"/>
      <c r="E9085" s="176"/>
      <c r="F9085" s="176"/>
      <c r="G9085" s="177"/>
      <c r="H9085" s="177"/>
    </row>
    <row r="9086" spans="1:8" x14ac:dyDescent="0.25">
      <c r="A9086" s="793"/>
      <c r="E9086" s="176"/>
      <c r="F9086" s="176"/>
      <c r="G9086" s="177"/>
      <c r="H9086" s="177"/>
    </row>
    <row r="9087" spans="1:8" x14ac:dyDescent="0.25">
      <c r="A9087" s="793"/>
      <c r="E9087" s="176"/>
      <c r="F9087" s="176"/>
      <c r="G9087" s="177"/>
      <c r="H9087" s="177"/>
    </row>
    <row r="9088" spans="1:8" x14ac:dyDescent="0.25">
      <c r="A9088" s="793"/>
      <c r="E9088" s="176"/>
      <c r="F9088" s="176"/>
      <c r="G9088" s="177"/>
      <c r="H9088" s="177"/>
    </row>
    <row r="9089" spans="1:8" x14ac:dyDescent="0.25">
      <c r="A9089" s="793"/>
      <c r="E9089" s="176"/>
      <c r="F9089" s="176"/>
      <c r="G9089" s="177"/>
      <c r="H9089" s="177"/>
    </row>
    <row r="9090" spans="1:8" x14ac:dyDescent="0.25">
      <c r="A9090" s="793"/>
      <c r="E9090" s="176"/>
      <c r="F9090" s="176"/>
      <c r="G9090" s="177"/>
      <c r="H9090" s="177"/>
    </row>
    <row r="9091" spans="1:8" x14ac:dyDescent="0.25">
      <c r="A9091" s="793"/>
      <c r="E9091" s="176"/>
      <c r="F9091" s="176"/>
      <c r="G9091" s="177"/>
      <c r="H9091" s="177"/>
    </row>
    <row r="9092" spans="1:8" x14ac:dyDescent="0.25">
      <c r="A9092" s="793"/>
      <c r="E9092" s="176"/>
      <c r="F9092" s="176"/>
      <c r="G9092" s="177"/>
      <c r="H9092" s="177"/>
    </row>
    <row r="9093" spans="1:8" x14ac:dyDescent="0.25">
      <c r="A9093" s="793"/>
      <c r="E9093" s="176"/>
      <c r="F9093" s="176"/>
      <c r="G9093" s="177"/>
      <c r="H9093" s="177"/>
    </row>
    <row r="9094" spans="1:8" x14ac:dyDescent="0.25">
      <c r="A9094" s="793"/>
      <c r="E9094" s="176"/>
      <c r="F9094" s="176"/>
      <c r="G9094" s="177"/>
      <c r="H9094" s="177"/>
    </row>
    <row r="9095" spans="1:8" x14ac:dyDescent="0.25">
      <c r="A9095" s="793"/>
      <c r="E9095" s="176"/>
      <c r="F9095" s="176"/>
      <c r="G9095" s="177"/>
      <c r="H9095" s="177"/>
    </row>
    <row r="9096" spans="1:8" x14ac:dyDescent="0.25">
      <c r="A9096" s="793"/>
      <c r="E9096" s="176"/>
      <c r="F9096" s="176"/>
      <c r="G9096" s="177"/>
      <c r="H9096" s="177"/>
    </row>
    <row r="9097" spans="1:8" x14ac:dyDescent="0.25">
      <c r="A9097" s="793"/>
      <c r="E9097" s="176"/>
      <c r="F9097" s="176"/>
      <c r="G9097" s="177"/>
      <c r="H9097" s="177"/>
    </row>
    <row r="9098" spans="1:8" x14ac:dyDescent="0.25">
      <c r="A9098" s="793"/>
      <c r="E9098" s="176"/>
      <c r="F9098" s="176"/>
      <c r="G9098" s="177"/>
      <c r="H9098" s="177"/>
    </row>
    <row r="9099" spans="1:8" x14ac:dyDescent="0.25">
      <c r="A9099" s="793"/>
      <c r="E9099" s="176"/>
      <c r="F9099" s="176"/>
      <c r="G9099" s="177"/>
      <c r="H9099" s="177"/>
    </row>
    <row r="9100" spans="1:8" x14ac:dyDescent="0.25">
      <c r="A9100" s="793"/>
      <c r="E9100" s="176"/>
      <c r="F9100" s="176"/>
      <c r="G9100" s="177"/>
      <c r="H9100" s="177"/>
    </row>
    <row r="9101" spans="1:8" x14ac:dyDescent="0.25">
      <c r="A9101" s="793"/>
      <c r="E9101" s="176"/>
      <c r="F9101" s="176"/>
      <c r="G9101" s="177"/>
      <c r="H9101" s="177"/>
    </row>
    <row r="9102" spans="1:8" x14ac:dyDescent="0.25">
      <c r="A9102" s="793"/>
      <c r="E9102" s="176"/>
      <c r="F9102" s="176"/>
      <c r="G9102" s="177"/>
      <c r="H9102" s="177"/>
    </row>
    <row r="9103" spans="1:8" x14ac:dyDescent="0.25">
      <c r="A9103" s="793"/>
      <c r="E9103" s="176"/>
      <c r="F9103" s="176"/>
      <c r="G9103" s="177"/>
      <c r="H9103" s="177"/>
    </row>
    <row r="9104" spans="1:8" x14ac:dyDescent="0.25">
      <c r="A9104" s="793"/>
      <c r="E9104" s="176"/>
      <c r="F9104" s="176"/>
      <c r="G9104" s="177"/>
      <c r="H9104" s="177"/>
    </row>
    <row r="9105" spans="1:8" x14ac:dyDescent="0.25">
      <c r="A9105" s="793"/>
      <c r="E9105" s="176"/>
      <c r="F9105" s="176"/>
      <c r="G9105" s="177"/>
      <c r="H9105" s="177"/>
    </row>
    <row r="9106" spans="1:8" x14ac:dyDescent="0.25">
      <c r="A9106" s="793"/>
      <c r="E9106" s="176"/>
      <c r="F9106" s="176"/>
      <c r="G9106" s="177"/>
      <c r="H9106" s="177"/>
    </row>
    <row r="9107" spans="1:8" x14ac:dyDescent="0.25">
      <c r="A9107" s="793"/>
      <c r="E9107" s="176"/>
      <c r="F9107" s="176"/>
      <c r="G9107" s="177"/>
      <c r="H9107" s="177"/>
    </row>
    <row r="9108" spans="1:8" x14ac:dyDescent="0.25">
      <c r="A9108" s="793"/>
      <c r="E9108" s="176"/>
      <c r="F9108" s="176"/>
      <c r="G9108" s="177"/>
      <c r="H9108" s="177"/>
    </row>
    <row r="9109" spans="1:8" x14ac:dyDescent="0.25">
      <c r="A9109" s="793"/>
      <c r="E9109" s="176"/>
      <c r="F9109" s="176"/>
      <c r="G9109" s="177"/>
      <c r="H9109" s="177"/>
    </row>
    <row r="9110" spans="1:8" x14ac:dyDescent="0.25">
      <c r="A9110" s="793"/>
      <c r="E9110" s="176"/>
      <c r="F9110" s="176"/>
      <c r="G9110" s="177"/>
      <c r="H9110" s="177"/>
    </row>
    <row r="9111" spans="1:8" x14ac:dyDescent="0.25">
      <c r="A9111" s="793"/>
      <c r="E9111" s="176"/>
      <c r="F9111" s="176"/>
      <c r="G9111" s="177"/>
      <c r="H9111" s="177"/>
    </row>
    <row r="9112" spans="1:8" x14ac:dyDescent="0.25">
      <c r="A9112" s="793"/>
      <c r="E9112" s="176"/>
      <c r="F9112" s="176"/>
      <c r="G9112" s="177"/>
      <c r="H9112" s="177"/>
    </row>
    <row r="9113" spans="1:8" x14ac:dyDescent="0.25">
      <c r="A9113" s="793"/>
      <c r="E9113" s="176"/>
      <c r="F9113" s="176"/>
      <c r="G9113" s="177"/>
      <c r="H9113" s="177"/>
    </row>
    <row r="9114" spans="1:8" x14ac:dyDescent="0.25">
      <c r="A9114" s="793"/>
      <c r="E9114" s="176"/>
      <c r="F9114" s="176"/>
      <c r="G9114" s="177"/>
      <c r="H9114" s="177"/>
    </row>
    <row r="9115" spans="1:8" x14ac:dyDescent="0.25">
      <c r="A9115" s="793"/>
      <c r="E9115" s="176"/>
      <c r="F9115" s="176"/>
      <c r="G9115" s="177"/>
      <c r="H9115" s="177"/>
    </row>
    <row r="9116" spans="1:8" x14ac:dyDescent="0.25">
      <c r="A9116" s="793"/>
      <c r="E9116" s="176"/>
      <c r="F9116" s="176"/>
      <c r="G9116" s="177"/>
      <c r="H9116" s="177"/>
    </row>
    <row r="9117" spans="1:8" x14ac:dyDescent="0.25">
      <c r="A9117" s="793"/>
      <c r="E9117" s="176"/>
      <c r="F9117" s="176"/>
      <c r="G9117" s="177"/>
      <c r="H9117" s="177"/>
    </row>
    <row r="9118" spans="1:8" x14ac:dyDescent="0.25">
      <c r="A9118" s="793"/>
      <c r="E9118" s="176"/>
      <c r="F9118" s="176"/>
      <c r="G9118" s="177"/>
      <c r="H9118" s="177"/>
    </row>
    <row r="9119" spans="1:8" x14ac:dyDescent="0.25">
      <c r="A9119" s="793"/>
      <c r="E9119" s="176"/>
      <c r="F9119" s="176"/>
      <c r="G9119" s="177"/>
      <c r="H9119" s="177"/>
    </row>
    <row r="9120" spans="1:8" x14ac:dyDescent="0.25">
      <c r="A9120" s="793"/>
      <c r="E9120" s="176"/>
      <c r="F9120" s="176"/>
      <c r="G9120" s="177"/>
      <c r="H9120" s="177"/>
    </row>
    <row r="9121" spans="1:8" x14ac:dyDescent="0.25">
      <c r="A9121" s="793"/>
      <c r="E9121" s="176"/>
      <c r="F9121" s="176"/>
      <c r="G9121" s="177"/>
      <c r="H9121" s="177"/>
    </row>
    <row r="9122" spans="1:8" x14ac:dyDescent="0.25">
      <c r="A9122" s="793"/>
      <c r="E9122" s="176"/>
      <c r="F9122" s="176"/>
      <c r="G9122" s="177"/>
      <c r="H9122" s="177"/>
    </row>
    <row r="9123" spans="1:8" x14ac:dyDescent="0.25">
      <c r="A9123" s="793"/>
      <c r="E9123" s="176"/>
      <c r="F9123" s="176"/>
      <c r="G9123" s="177"/>
      <c r="H9123" s="177"/>
    </row>
    <row r="9124" spans="1:8" x14ac:dyDescent="0.25">
      <c r="A9124" s="793"/>
      <c r="E9124" s="176"/>
      <c r="F9124" s="176"/>
      <c r="G9124" s="177"/>
      <c r="H9124" s="177"/>
    </row>
    <row r="9125" spans="1:8" x14ac:dyDescent="0.25">
      <c r="A9125" s="793"/>
      <c r="E9125" s="176"/>
      <c r="F9125" s="176"/>
      <c r="G9125" s="177"/>
      <c r="H9125" s="177"/>
    </row>
    <row r="9126" spans="1:8" x14ac:dyDescent="0.25">
      <c r="A9126" s="793"/>
      <c r="E9126" s="176"/>
      <c r="F9126" s="176"/>
      <c r="G9126" s="177"/>
      <c r="H9126" s="177"/>
    </row>
    <row r="9127" spans="1:8" x14ac:dyDescent="0.25">
      <c r="A9127" s="793"/>
      <c r="E9127" s="176"/>
      <c r="F9127" s="176"/>
      <c r="G9127" s="177"/>
      <c r="H9127" s="177"/>
    </row>
    <row r="9128" spans="1:8" x14ac:dyDescent="0.25">
      <c r="A9128" s="793"/>
      <c r="E9128" s="176"/>
      <c r="F9128" s="176"/>
      <c r="G9128" s="177"/>
      <c r="H9128" s="177"/>
    </row>
    <row r="9129" spans="1:8" x14ac:dyDescent="0.25">
      <c r="A9129" s="793"/>
      <c r="E9129" s="176"/>
      <c r="F9129" s="176"/>
      <c r="G9129" s="177"/>
      <c r="H9129" s="177"/>
    </row>
    <row r="9130" spans="1:8" x14ac:dyDescent="0.25">
      <c r="A9130" s="793"/>
      <c r="E9130" s="176"/>
      <c r="F9130" s="176"/>
      <c r="G9130" s="177"/>
      <c r="H9130" s="177"/>
    </row>
    <row r="9131" spans="1:8" x14ac:dyDescent="0.25">
      <c r="A9131" s="793"/>
      <c r="E9131" s="176"/>
      <c r="F9131" s="176"/>
      <c r="G9131" s="177"/>
      <c r="H9131" s="177"/>
    </row>
    <row r="9132" spans="1:8" x14ac:dyDescent="0.25">
      <c r="A9132" s="793"/>
      <c r="E9132" s="176"/>
      <c r="F9132" s="176"/>
      <c r="G9132" s="177"/>
      <c r="H9132" s="177"/>
    </row>
    <row r="9133" spans="1:8" x14ac:dyDescent="0.25">
      <c r="A9133" s="793"/>
      <c r="E9133" s="176"/>
      <c r="F9133" s="176"/>
      <c r="G9133" s="177"/>
      <c r="H9133" s="177"/>
    </row>
    <row r="9134" spans="1:8" x14ac:dyDescent="0.25">
      <c r="A9134" s="793"/>
      <c r="E9134" s="176"/>
      <c r="F9134" s="176"/>
      <c r="G9134" s="177"/>
      <c r="H9134" s="177"/>
    </row>
    <row r="9135" spans="1:8" x14ac:dyDescent="0.25">
      <c r="A9135" s="793"/>
      <c r="E9135" s="176"/>
      <c r="F9135" s="176"/>
      <c r="G9135" s="177"/>
      <c r="H9135" s="177"/>
    </row>
    <row r="9136" spans="1:8" x14ac:dyDescent="0.25">
      <c r="A9136" s="793"/>
      <c r="E9136" s="176"/>
      <c r="F9136" s="176"/>
      <c r="G9136" s="177"/>
      <c r="H9136" s="177"/>
    </row>
    <row r="9137" spans="1:8" x14ac:dyDescent="0.25">
      <c r="A9137" s="793"/>
      <c r="E9137" s="176"/>
      <c r="F9137" s="176"/>
      <c r="G9137" s="177"/>
      <c r="H9137" s="177"/>
    </row>
    <row r="9138" spans="1:8" x14ac:dyDescent="0.25">
      <c r="A9138" s="793"/>
      <c r="E9138" s="176"/>
      <c r="F9138" s="176"/>
      <c r="G9138" s="177"/>
      <c r="H9138" s="177"/>
    </row>
    <row r="9139" spans="1:8" x14ac:dyDescent="0.25">
      <c r="A9139" s="793"/>
      <c r="E9139" s="176"/>
      <c r="F9139" s="176"/>
      <c r="G9139" s="177"/>
      <c r="H9139" s="177"/>
    </row>
    <row r="9140" spans="1:8" x14ac:dyDescent="0.25">
      <c r="A9140" s="793"/>
      <c r="E9140" s="176"/>
      <c r="F9140" s="176"/>
      <c r="G9140" s="177"/>
      <c r="H9140" s="177"/>
    </row>
    <row r="9141" spans="1:8" x14ac:dyDescent="0.25">
      <c r="A9141" s="793"/>
      <c r="E9141" s="176"/>
      <c r="F9141" s="176"/>
      <c r="G9141" s="177"/>
      <c r="H9141" s="177"/>
    </row>
    <row r="9142" spans="1:8" x14ac:dyDescent="0.25">
      <c r="A9142" s="793"/>
      <c r="E9142" s="176"/>
      <c r="F9142" s="176"/>
      <c r="G9142" s="177"/>
      <c r="H9142" s="177"/>
    </row>
    <row r="9143" spans="1:8" x14ac:dyDescent="0.25">
      <c r="A9143" s="793"/>
      <c r="E9143" s="176"/>
      <c r="F9143" s="176"/>
      <c r="G9143" s="177"/>
      <c r="H9143" s="177"/>
    </row>
    <row r="9144" spans="1:8" x14ac:dyDescent="0.25">
      <c r="A9144" s="793"/>
      <c r="E9144" s="176"/>
      <c r="F9144" s="176"/>
      <c r="G9144" s="177"/>
      <c r="H9144" s="177"/>
    </row>
    <row r="9145" spans="1:8" x14ac:dyDescent="0.25">
      <c r="A9145" s="793"/>
      <c r="E9145" s="176"/>
      <c r="F9145" s="176"/>
      <c r="G9145" s="177"/>
      <c r="H9145" s="177"/>
    </row>
    <row r="9146" spans="1:8" x14ac:dyDescent="0.25">
      <c r="A9146" s="793"/>
      <c r="E9146" s="176"/>
      <c r="F9146" s="176"/>
      <c r="G9146" s="177"/>
      <c r="H9146" s="177"/>
    </row>
    <row r="9147" spans="1:8" x14ac:dyDescent="0.25">
      <c r="A9147" s="793"/>
      <c r="E9147" s="176"/>
      <c r="F9147" s="176"/>
      <c r="G9147" s="177"/>
      <c r="H9147" s="177"/>
    </row>
    <row r="9148" spans="1:8" x14ac:dyDescent="0.25">
      <c r="A9148" s="793"/>
      <c r="E9148" s="176"/>
      <c r="F9148" s="176"/>
      <c r="G9148" s="177"/>
      <c r="H9148" s="177"/>
    </row>
    <row r="9149" spans="1:8" x14ac:dyDescent="0.25">
      <c r="A9149" s="793"/>
      <c r="E9149" s="176"/>
      <c r="F9149" s="176"/>
      <c r="G9149" s="177"/>
      <c r="H9149" s="177"/>
    </row>
    <row r="9150" spans="1:8" x14ac:dyDescent="0.25">
      <c r="A9150" s="793"/>
      <c r="E9150" s="176"/>
      <c r="F9150" s="176"/>
      <c r="G9150" s="177"/>
      <c r="H9150" s="177"/>
    </row>
    <row r="9151" spans="1:8" x14ac:dyDescent="0.25">
      <c r="A9151" s="793"/>
      <c r="E9151" s="176"/>
      <c r="F9151" s="176"/>
      <c r="G9151" s="177"/>
      <c r="H9151" s="177"/>
    </row>
    <row r="9152" spans="1:8" x14ac:dyDescent="0.25">
      <c r="A9152" s="793"/>
      <c r="E9152" s="176"/>
      <c r="F9152" s="176"/>
      <c r="G9152" s="177"/>
      <c r="H9152" s="177"/>
    </row>
    <row r="9153" spans="1:8" x14ac:dyDescent="0.25">
      <c r="A9153" s="793"/>
      <c r="E9153" s="176"/>
      <c r="F9153" s="176"/>
      <c r="G9153" s="177"/>
      <c r="H9153" s="177"/>
    </row>
    <row r="9154" spans="1:8" x14ac:dyDescent="0.25">
      <c r="A9154" s="793"/>
      <c r="E9154" s="176"/>
      <c r="F9154" s="176"/>
      <c r="G9154" s="177"/>
      <c r="H9154" s="177"/>
    </row>
    <row r="9155" spans="1:8" x14ac:dyDescent="0.25">
      <c r="A9155" s="793"/>
      <c r="E9155" s="176"/>
      <c r="F9155" s="176"/>
      <c r="G9155" s="177"/>
      <c r="H9155" s="177"/>
    </row>
    <row r="9156" spans="1:8" x14ac:dyDescent="0.25">
      <c r="A9156" s="793"/>
      <c r="E9156" s="176"/>
      <c r="F9156" s="176"/>
      <c r="G9156" s="177"/>
      <c r="H9156" s="177"/>
    </row>
    <row r="9157" spans="1:8" x14ac:dyDescent="0.25">
      <c r="A9157" s="793"/>
      <c r="E9157" s="176"/>
      <c r="F9157" s="176"/>
      <c r="G9157" s="177"/>
      <c r="H9157" s="177"/>
    </row>
    <row r="9158" spans="1:8" x14ac:dyDescent="0.25">
      <c r="A9158" s="793"/>
      <c r="E9158" s="176"/>
      <c r="F9158" s="176"/>
      <c r="G9158" s="177"/>
      <c r="H9158" s="177"/>
    </row>
    <row r="9159" spans="1:8" x14ac:dyDescent="0.25">
      <c r="A9159" s="793"/>
      <c r="E9159" s="176"/>
      <c r="F9159" s="176"/>
      <c r="G9159" s="177"/>
      <c r="H9159" s="177"/>
    </row>
    <row r="9160" spans="1:8" x14ac:dyDescent="0.25">
      <c r="A9160" s="793"/>
      <c r="E9160" s="176"/>
      <c r="F9160" s="176"/>
      <c r="G9160" s="177"/>
      <c r="H9160" s="177"/>
    </row>
    <row r="9161" spans="1:8" x14ac:dyDescent="0.25">
      <c r="A9161" s="793"/>
      <c r="E9161" s="176"/>
      <c r="F9161" s="176"/>
      <c r="G9161" s="177"/>
      <c r="H9161" s="177"/>
    </row>
    <row r="9162" spans="1:8" x14ac:dyDescent="0.25">
      <c r="A9162" s="793"/>
      <c r="E9162" s="176"/>
      <c r="F9162" s="176"/>
      <c r="G9162" s="177"/>
      <c r="H9162" s="177"/>
    </row>
    <row r="9163" spans="1:8" x14ac:dyDescent="0.25">
      <c r="A9163" s="793"/>
      <c r="E9163" s="176"/>
      <c r="F9163" s="176"/>
      <c r="G9163" s="177"/>
      <c r="H9163" s="177"/>
    </row>
    <row r="9164" spans="1:8" x14ac:dyDescent="0.25">
      <c r="A9164" s="793"/>
      <c r="E9164" s="176"/>
      <c r="F9164" s="176"/>
      <c r="G9164" s="177"/>
      <c r="H9164" s="177"/>
    </row>
    <row r="9165" spans="1:8" x14ac:dyDescent="0.25">
      <c r="A9165" s="793"/>
      <c r="E9165" s="176"/>
      <c r="F9165" s="176"/>
      <c r="G9165" s="177"/>
      <c r="H9165" s="177"/>
    </row>
    <row r="9166" spans="1:8" x14ac:dyDescent="0.25">
      <c r="A9166" s="793"/>
      <c r="E9166" s="176"/>
      <c r="F9166" s="176"/>
      <c r="G9166" s="177"/>
      <c r="H9166" s="177"/>
    </row>
    <row r="9167" spans="1:8" x14ac:dyDescent="0.25">
      <c r="A9167" s="793"/>
      <c r="E9167" s="176"/>
      <c r="F9167" s="176"/>
      <c r="G9167" s="177"/>
      <c r="H9167" s="177"/>
    </row>
    <row r="9168" spans="1:8" x14ac:dyDescent="0.25">
      <c r="A9168" s="793"/>
      <c r="E9168" s="176"/>
      <c r="F9168" s="176"/>
      <c r="G9168" s="177"/>
      <c r="H9168" s="177"/>
    </row>
    <row r="9169" spans="1:8" x14ac:dyDescent="0.25">
      <c r="A9169" s="793"/>
      <c r="E9169" s="176"/>
      <c r="F9169" s="176"/>
      <c r="G9169" s="177"/>
      <c r="H9169" s="177"/>
    </row>
    <row r="9170" spans="1:8" x14ac:dyDescent="0.25">
      <c r="A9170" s="793"/>
      <c r="E9170" s="176"/>
      <c r="F9170" s="176"/>
      <c r="G9170" s="177"/>
      <c r="H9170" s="177"/>
    </row>
    <row r="9171" spans="1:8" x14ac:dyDescent="0.25">
      <c r="A9171" s="793"/>
      <c r="E9171" s="176"/>
      <c r="F9171" s="176"/>
      <c r="G9171" s="177"/>
      <c r="H9171" s="177"/>
    </row>
    <row r="9172" spans="1:8" x14ac:dyDescent="0.25">
      <c r="A9172" s="793"/>
      <c r="E9172" s="176"/>
      <c r="F9172" s="176"/>
      <c r="G9172" s="177"/>
      <c r="H9172" s="177"/>
    </row>
    <row r="9173" spans="1:8" x14ac:dyDescent="0.25">
      <c r="A9173" s="793"/>
      <c r="E9173" s="176"/>
      <c r="F9173" s="176"/>
      <c r="G9173" s="177"/>
      <c r="H9173" s="177"/>
    </row>
    <row r="9174" spans="1:8" x14ac:dyDescent="0.25">
      <c r="A9174" s="793"/>
      <c r="E9174" s="176"/>
      <c r="F9174" s="176"/>
      <c r="G9174" s="177"/>
      <c r="H9174" s="177"/>
    </row>
    <row r="9175" spans="1:8" x14ac:dyDescent="0.25">
      <c r="A9175" s="793"/>
      <c r="E9175" s="176"/>
      <c r="F9175" s="176"/>
      <c r="G9175" s="177"/>
      <c r="H9175" s="177"/>
    </row>
    <row r="9176" spans="1:8" x14ac:dyDescent="0.25">
      <c r="A9176" s="793"/>
      <c r="E9176" s="176"/>
      <c r="F9176" s="176"/>
      <c r="G9176" s="177"/>
      <c r="H9176" s="177"/>
    </row>
    <row r="9177" spans="1:8" x14ac:dyDescent="0.25">
      <c r="A9177" s="793"/>
      <c r="E9177" s="176"/>
      <c r="F9177" s="176"/>
      <c r="G9177" s="177"/>
      <c r="H9177" s="177"/>
    </row>
    <row r="9178" spans="1:8" x14ac:dyDescent="0.25">
      <c r="A9178" s="793"/>
      <c r="E9178" s="176"/>
      <c r="F9178" s="176"/>
      <c r="G9178" s="177"/>
      <c r="H9178" s="177"/>
    </row>
    <row r="9179" spans="1:8" x14ac:dyDescent="0.25">
      <c r="A9179" s="793"/>
      <c r="E9179" s="176"/>
      <c r="F9179" s="176"/>
      <c r="G9179" s="177"/>
      <c r="H9179" s="177"/>
    </row>
    <row r="9180" spans="1:8" x14ac:dyDescent="0.25">
      <c r="A9180" s="793"/>
      <c r="E9180" s="176"/>
      <c r="F9180" s="176"/>
      <c r="G9180" s="177"/>
      <c r="H9180" s="177"/>
    </row>
    <row r="9181" spans="1:8" x14ac:dyDescent="0.25">
      <c r="A9181" s="793"/>
      <c r="E9181" s="176"/>
      <c r="F9181" s="176"/>
      <c r="G9181" s="177"/>
      <c r="H9181" s="177"/>
    </row>
    <row r="9182" spans="1:8" x14ac:dyDescent="0.25">
      <c r="A9182" s="793"/>
      <c r="E9182" s="176"/>
      <c r="F9182" s="176"/>
      <c r="G9182" s="177"/>
      <c r="H9182" s="177"/>
    </row>
    <row r="9183" spans="1:8" x14ac:dyDescent="0.25">
      <c r="A9183" s="793"/>
      <c r="E9183" s="176"/>
      <c r="F9183" s="176"/>
      <c r="G9183" s="177"/>
      <c r="H9183" s="177"/>
    </row>
    <row r="9184" spans="1:8" x14ac:dyDescent="0.25">
      <c r="A9184" s="793"/>
      <c r="E9184" s="176"/>
      <c r="F9184" s="176"/>
      <c r="G9184" s="177"/>
      <c r="H9184" s="177"/>
    </row>
    <row r="9185" spans="1:8" x14ac:dyDescent="0.25">
      <c r="A9185" s="793"/>
      <c r="E9185" s="176"/>
      <c r="F9185" s="176"/>
      <c r="G9185" s="177"/>
      <c r="H9185" s="177"/>
    </row>
    <row r="9186" spans="1:8" x14ac:dyDescent="0.25">
      <c r="A9186" s="793"/>
      <c r="E9186" s="176"/>
      <c r="F9186" s="176"/>
      <c r="G9186" s="177"/>
      <c r="H9186" s="177"/>
    </row>
    <row r="9187" spans="1:8" x14ac:dyDescent="0.25">
      <c r="A9187" s="793"/>
      <c r="E9187" s="176"/>
      <c r="F9187" s="176"/>
      <c r="G9187" s="177"/>
      <c r="H9187" s="177"/>
    </row>
    <row r="9188" spans="1:8" x14ac:dyDescent="0.25">
      <c r="A9188" s="793"/>
      <c r="E9188" s="176"/>
      <c r="F9188" s="176"/>
      <c r="G9188" s="177"/>
      <c r="H9188" s="177"/>
    </row>
    <row r="9189" spans="1:8" x14ac:dyDescent="0.25">
      <c r="A9189" s="793"/>
      <c r="E9189" s="176"/>
      <c r="F9189" s="176"/>
      <c r="G9189" s="177"/>
      <c r="H9189" s="177"/>
    </row>
    <row r="9190" spans="1:8" x14ac:dyDescent="0.25">
      <c r="A9190" s="793"/>
      <c r="E9190" s="176"/>
      <c r="F9190" s="176"/>
      <c r="G9190" s="177"/>
      <c r="H9190" s="177"/>
    </row>
    <row r="9191" spans="1:8" x14ac:dyDescent="0.25">
      <c r="A9191" s="793"/>
      <c r="E9191" s="176"/>
      <c r="F9191" s="176"/>
      <c r="G9191" s="177"/>
      <c r="H9191" s="177"/>
    </row>
    <row r="9192" spans="1:8" x14ac:dyDescent="0.25">
      <c r="A9192" s="793"/>
      <c r="E9192" s="176"/>
      <c r="F9192" s="176"/>
      <c r="G9192" s="177"/>
      <c r="H9192" s="177"/>
    </row>
    <row r="9193" spans="1:8" x14ac:dyDescent="0.25">
      <c r="A9193" s="793"/>
      <c r="E9193" s="176"/>
      <c r="F9193" s="176"/>
      <c r="G9193" s="177"/>
      <c r="H9193" s="177"/>
    </row>
    <row r="9194" spans="1:8" x14ac:dyDescent="0.25">
      <c r="A9194" s="793"/>
      <c r="E9194" s="176"/>
      <c r="F9194" s="176"/>
      <c r="G9194" s="177"/>
      <c r="H9194" s="177"/>
    </row>
    <row r="9195" spans="1:8" x14ac:dyDescent="0.25">
      <c r="A9195" s="793"/>
      <c r="E9195" s="176"/>
      <c r="F9195" s="176"/>
      <c r="G9195" s="177"/>
      <c r="H9195" s="177"/>
    </row>
    <row r="9196" spans="1:8" x14ac:dyDescent="0.25">
      <c r="A9196" s="793"/>
      <c r="E9196" s="176"/>
      <c r="F9196" s="176"/>
      <c r="G9196" s="177"/>
      <c r="H9196" s="177"/>
    </row>
    <row r="9197" spans="1:8" x14ac:dyDescent="0.25">
      <c r="A9197" s="793"/>
      <c r="E9197" s="176"/>
      <c r="F9197" s="176"/>
      <c r="G9197" s="177"/>
      <c r="H9197" s="177"/>
    </row>
    <row r="9198" spans="1:8" x14ac:dyDescent="0.25">
      <c r="A9198" s="793"/>
      <c r="E9198" s="176"/>
      <c r="F9198" s="176"/>
      <c r="G9198" s="177"/>
      <c r="H9198" s="177"/>
    </row>
    <row r="9199" spans="1:8" x14ac:dyDescent="0.25">
      <c r="A9199" s="793"/>
      <c r="E9199" s="176"/>
      <c r="F9199" s="176"/>
      <c r="G9199" s="177"/>
      <c r="H9199" s="177"/>
    </row>
    <row r="9200" spans="1:8" x14ac:dyDescent="0.25">
      <c r="A9200" s="793"/>
      <c r="E9200" s="176"/>
      <c r="F9200" s="176"/>
      <c r="G9200" s="177"/>
      <c r="H9200" s="177"/>
    </row>
    <row r="9201" spans="1:8" x14ac:dyDescent="0.25">
      <c r="A9201" s="793"/>
      <c r="E9201" s="176"/>
      <c r="F9201" s="176"/>
      <c r="G9201" s="177"/>
      <c r="H9201" s="177"/>
    </row>
    <row r="9202" spans="1:8" x14ac:dyDescent="0.25">
      <c r="A9202" s="793"/>
      <c r="E9202" s="176"/>
      <c r="F9202" s="176"/>
      <c r="G9202" s="177"/>
      <c r="H9202" s="177"/>
    </row>
    <row r="9203" spans="1:8" x14ac:dyDescent="0.25">
      <c r="A9203" s="793"/>
      <c r="E9203" s="176"/>
      <c r="F9203" s="176"/>
      <c r="G9203" s="177"/>
      <c r="H9203" s="177"/>
    </row>
    <row r="9204" spans="1:8" x14ac:dyDescent="0.25">
      <c r="A9204" s="793"/>
      <c r="E9204" s="176"/>
      <c r="F9204" s="176"/>
      <c r="G9204" s="177"/>
      <c r="H9204" s="177"/>
    </row>
    <row r="9205" spans="1:8" x14ac:dyDescent="0.25">
      <c r="A9205" s="793"/>
      <c r="E9205" s="176"/>
      <c r="F9205" s="176"/>
      <c r="G9205" s="177"/>
      <c r="H9205" s="177"/>
    </row>
    <row r="9206" spans="1:8" x14ac:dyDescent="0.25">
      <c r="A9206" s="793"/>
      <c r="E9206" s="176"/>
      <c r="F9206" s="176"/>
      <c r="G9206" s="177"/>
      <c r="H9206" s="177"/>
    </row>
    <row r="9207" spans="1:8" x14ac:dyDescent="0.25">
      <c r="A9207" s="793"/>
      <c r="E9207" s="176"/>
      <c r="F9207" s="176"/>
      <c r="G9207" s="177"/>
      <c r="H9207" s="177"/>
    </row>
    <row r="9208" spans="1:8" x14ac:dyDescent="0.25">
      <c r="A9208" s="793"/>
      <c r="E9208" s="176"/>
      <c r="F9208" s="176"/>
      <c r="G9208" s="177"/>
      <c r="H9208" s="177"/>
    </row>
    <row r="9209" spans="1:8" x14ac:dyDescent="0.25">
      <c r="A9209" s="793"/>
      <c r="E9209" s="176"/>
      <c r="F9209" s="176"/>
      <c r="G9209" s="177"/>
      <c r="H9209" s="177"/>
    </row>
    <row r="9210" spans="1:8" x14ac:dyDescent="0.25">
      <c r="A9210" s="793"/>
      <c r="E9210" s="176"/>
      <c r="F9210" s="176"/>
      <c r="G9210" s="177"/>
      <c r="H9210" s="177"/>
    </row>
    <row r="9211" spans="1:8" x14ac:dyDescent="0.25">
      <c r="A9211" s="793"/>
      <c r="E9211" s="176"/>
      <c r="F9211" s="176"/>
      <c r="G9211" s="177"/>
      <c r="H9211" s="177"/>
    </row>
    <row r="9212" spans="1:8" x14ac:dyDescent="0.25">
      <c r="A9212" s="793"/>
      <c r="E9212" s="176"/>
      <c r="F9212" s="176"/>
      <c r="G9212" s="177"/>
      <c r="H9212" s="177"/>
    </row>
    <row r="9213" spans="1:8" x14ac:dyDescent="0.25">
      <c r="A9213" s="793"/>
      <c r="E9213" s="176"/>
      <c r="F9213" s="176"/>
      <c r="G9213" s="177"/>
      <c r="H9213" s="177"/>
    </row>
    <row r="9214" spans="1:8" x14ac:dyDescent="0.25">
      <c r="A9214" s="793"/>
      <c r="E9214" s="176"/>
      <c r="F9214" s="176"/>
      <c r="G9214" s="177"/>
      <c r="H9214" s="177"/>
    </row>
    <row r="9215" spans="1:8" x14ac:dyDescent="0.25">
      <c r="A9215" s="793"/>
      <c r="E9215" s="176"/>
      <c r="F9215" s="176"/>
      <c r="G9215" s="177"/>
      <c r="H9215" s="177"/>
    </row>
    <row r="9216" spans="1:8" x14ac:dyDescent="0.25">
      <c r="A9216" s="793"/>
      <c r="E9216" s="176"/>
      <c r="F9216" s="176"/>
      <c r="G9216" s="177"/>
      <c r="H9216" s="177"/>
    </row>
    <row r="9217" spans="1:8" x14ac:dyDescent="0.25">
      <c r="A9217" s="793"/>
      <c r="E9217" s="176"/>
      <c r="F9217" s="176"/>
      <c r="G9217" s="177"/>
      <c r="H9217" s="177"/>
    </row>
    <row r="9218" spans="1:8" x14ac:dyDescent="0.25">
      <c r="A9218" s="793"/>
      <c r="E9218" s="176"/>
      <c r="F9218" s="176"/>
      <c r="G9218" s="177"/>
      <c r="H9218" s="177"/>
    </row>
    <row r="9219" spans="1:8" x14ac:dyDescent="0.25">
      <c r="A9219" s="793"/>
      <c r="E9219" s="176"/>
      <c r="F9219" s="176"/>
      <c r="G9219" s="177"/>
      <c r="H9219" s="177"/>
    </row>
    <row r="9220" spans="1:8" x14ac:dyDescent="0.25">
      <c r="A9220" s="793"/>
      <c r="E9220" s="176"/>
      <c r="F9220" s="176"/>
      <c r="G9220" s="177"/>
      <c r="H9220" s="177"/>
    </row>
    <row r="9221" spans="1:8" x14ac:dyDescent="0.25">
      <c r="A9221" s="793"/>
      <c r="E9221" s="176"/>
      <c r="F9221" s="176"/>
      <c r="G9221" s="177"/>
      <c r="H9221" s="177"/>
    </row>
    <row r="9222" spans="1:8" x14ac:dyDescent="0.25">
      <c r="A9222" s="793"/>
      <c r="E9222" s="176"/>
      <c r="F9222" s="176"/>
      <c r="G9222" s="177"/>
      <c r="H9222" s="177"/>
    </row>
    <row r="9223" spans="1:8" x14ac:dyDescent="0.25">
      <c r="A9223" s="793"/>
      <c r="E9223" s="176"/>
      <c r="F9223" s="176"/>
      <c r="G9223" s="177"/>
      <c r="H9223" s="177"/>
    </row>
    <row r="9224" spans="1:8" x14ac:dyDescent="0.25">
      <c r="A9224" s="793"/>
      <c r="E9224" s="176"/>
      <c r="F9224" s="176"/>
      <c r="G9224" s="177"/>
      <c r="H9224" s="177"/>
    </row>
    <row r="9225" spans="1:8" x14ac:dyDescent="0.25">
      <c r="A9225" s="793"/>
      <c r="E9225" s="176"/>
      <c r="F9225" s="176"/>
      <c r="G9225" s="177"/>
      <c r="H9225" s="177"/>
    </row>
    <row r="9226" spans="1:8" x14ac:dyDescent="0.25">
      <c r="A9226" s="793"/>
      <c r="E9226" s="176"/>
      <c r="F9226" s="176"/>
      <c r="G9226" s="177"/>
      <c r="H9226" s="177"/>
    </row>
    <row r="9227" spans="1:8" x14ac:dyDescent="0.25">
      <c r="A9227" s="793"/>
      <c r="E9227" s="176"/>
      <c r="F9227" s="176"/>
      <c r="G9227" s="177"/>
      <c r="H9227" s="177"/>
    </row>
    <row r="9228" spans="1:8" x14ac:dyDescent="0.25">
      <c r="A9228" s="793"/>
      <c r="E9228" s="176"/>
      <c r="F9228" s="176"/>
      <c r="G9228" s="177"/>
      <c r="H9228" s="177"/>
    </row>
    <row r="9229" spans="1:8" x14ac:dyDescent="0.25">
      <c r="A9229" s="793"/>
      <c r="E9229" s="176"/>
      <c r="F9229" s="176"/>
      <c r="G9229" s="177"/>
      <c r="H9229" s="177"/>
    </row>
    <row r="9230" spans="1:8" x14ac:dyDescent="0.25">
      <c r="A9230" s="793"/>
      <c r="E9230" s="176"/>
      <c r="F9230" s="176"/>
      <c r="G9230" s="177"/>
      <c r="H9230" s="177"/>
    </row>
    <row r="9231" spans="1:8" x14ac:dyDescent="0.25">
      <c r="A9231" s="793"/>
      <c r="E9231" s="176"/>
      <c r="F9231" s="176"/>
      <c r="G9231" s="177"/>
      <c r="H9231" s="177"/>
    </row>
    <row r="9232" spans="1:8" x14ac:dyDescent="0.25">
      <c r="A9232" s="793"/>
      <c r="E9232" s="176"/>
      <c r="F9232" s="176"/>
      <c r="G9232" s="177"/>
      <c r="H9232" s="177"/>
    </row>
    <row r="9233" spans="1:8" x14ac:dyDescent="0.25">
      <c r="A9233" s="793"/>
      <c r="E9233" s="176"/>
      <c r="F9233" s="176"/>
      <c r="G9233" s="177"/>
      <c r="H9233" s="177"/>
    </row>
    <row r="9234" spans="1:8" x14ac:dyDescent="0.25">
      <c r="A9234" s="793"/>
      <c r="E9234" s="176"/>
      <c r="F9234" s="176"/>
      <c r="G9234" s="177"/>
      <c r="H9234" s="177"/>
    </row>
    <row r="9235" spans="1:8" x14ac:dyDescent="0.25">
      <c r="A9235" s="793"/>
      <c r="E9235" s="176"/>
      <c r="F9235" s="176"/>
      <c r="G9235" s="177"/>
      <c r="H9235" s="177"/>
    </row>
    <row r="9236" spans="1:8" x14ac:dyDescent="0.25">
      <c r="A9236" s="793"/>
      <c r="E9236" s="176"/>
      <c r="F9236" s="176"/>
      <c r="G9236" s="177"/>
      <c r="H9236" s="177"/>
    </row>
    <row r="9237" spans="1:8" x14ac:dyDescent="0.25">
      <c r="A9237" s="793"/>
      <c r="E9237" s="176"/>
      <c r="F9237" s="176"/>
      <c r="G9237" s="177"/>
      <c r="H9237" s="177"/>
    </row>
    <row r="9238" spans="1:8" x14ac:dyDescent="0.25">
      <c r="A9238" s="793"/>
      <c r="E9238" s="176"/>
      <c r="F9238" s="176"/>
      <c r="G9238" s="177"/>
      <c r="H9238" s="177"/>
    </row>
    <row r="9239" spans="1:8" x14ac:dyDescent="0.25">
      <c r="A9239" s="793"/>
      <c r="E9239" s="176"/>
      <c r="F9239" s="176"/>
      <c r="G9239" s="177"/>
      <c r="H9239" s="177"/>
    </row>
    <row r="9240" spans="1:8" x14ac:dyDescent="0.25">
      <c r="A9240" s="793"/>
      <c r="E9240" s="176"/>
      <c r="F9240" s="176"/>
      <c r="G9240" s="177"/>
      <c r="H9240" s="177"/>
    </row>
    <row r="9241" spans="1:8" x14ac:dyDescent="0.25">
      <c r="A9241" s="793"/>
      <c r="E9241" s="176"/>
      <c r="F9241" s="176"/>
      <c r="G9241" s="177"/>
      <c r="H9241" s="177"/>
    </row>
    <row r="9242" spans="1:8" x14ac:dyDescent="0.25">
      <c r="A9242" s="793"/>
      <c r="E9242" s="176"/>
      <c r="F9242" s="176"/>
      <c r="G9242" s="177"/>
      <c r="H9242" s="177"/>
    </row>
    <row r="9243" spans="1:8" x14ac:dyDescent="0.25">
      <c r="A9243" s="793"/>
      <c r="E9243" s="176"/>
      <c r="F9243" s="176"/>
      <c r="G9243" s="177"/>
      <c r="H9243" s="177"/>
    </row>
    <row r="9244" spans="1:8" x14ac:dyDescent="0.25">
      <c r="A9244" s="793"/>
      <c r="E9244" s="176"/>
      <c r="F9244" s="176"/>
      <c r="G9244" s="177"/>
      <c r="H9244" s="177"/>
    </row>
    <row r="9245" spans="1:8" x14ac:dyDescent="0.25">
      <c r="A9245" s="793"/>
      <c r="E9245" s="176"/>
      <c r="F9245" s="176"/>
      <c r="G9245" s="177"/>
      <c r="H9245" s="177"/>
    </row>
    <row r="9246" spans="1:8" x14ac:dyDescent="0.25">
      <c r="A9246" s="793"/>
      <c r="E9246" s="176"/>
      <c r="F9246" s="176"/>
      <c r="G9246" s="177"/>
      <c r="H9246" s="177"/>
    </row>
    <row r="9247" spans="1:8" x14ac:dyDescent="0.25">
      <c r="A9247" s="793"/>
      <c r="E9247" s="176"/>
      <c r="F9247" s="176"/>
      <c r="G9247" s="177"/>
      <c r="H9247" s="177"/>
    </row>
    <row r="9248" spans="1:8" x14ac:dyDescent="0.25">
      <c r="A9248" s="793"/>
      <c r="E9248" s="176"/>
      <c r="F9248" s="176"/>
      <c r="G9248" s="177"/>
      <c r="H9248" s="177"/>
    </row>
    <row r="9249" spans="1:8" x14ac:dyDescent="0.25">
      <c r="A9249" s="793"/>
      <c r="E9249" s="176"/>
      <c r="F9249" s="176"/>
      <c r="G9249" s="177"/>
      <c r="H9249" s="177"/>
    </row>
    <row r="9250" spans="1:8" x14ac:dyDescent="0.25">
      <c r="A9250" s="793"/>
      <c r="E9250" s="176"/>
      <c r="F9250" s="176"/>
      <c r="G9250" s="177"/>
      <c r="H9250" s="177"/>
    </row>
    <row r="9251" spans="1:8" x14ac:dyDescent="0.25">
      <c r="A9251" s="793"/>
      <c r="E9251" s="176"/>
      <c r="F9251" s="176"/>
      <c r="G9251" s="177"/>
      <c r="H9251" s="177"/>
    </row>
    <row r="9252" spans="1:8" x14ac:dyDescent="0.25">
      <c r="A9252" s="793"/>
      <c r="E9252" s="176"/>
      <c r="F9252" s="176"/>
      <c r="G9252" s="177"/>
      <c r="H9252" s="177"/>
    </row>
    <row r="9253" spans="1:8" x14ac:dyDescent="0.25">
      <c r="A9253" s="793"/>
      <c r="E9253" s="176"/>
      <c r="F9253" s="176"/>
      <c r="G9253" s="177"/>
      <c r="H9253" s="177"/>
    </row>
    <row r="9254" spans="1:8" x14ac:dyDescent="0.25">
      <c r="A9254" s="793"/>
      <c r="E9254" s="176"/>
      <c r="F9254" s="176"/>
      <c r="G9254" s="177"/>
      <c r="H9254" s="177"/>
    </row>
    <row r="9255" spans="1:8" x14ac:dyDescent="0.25">
      <c r="A9255" s="793"/>
      <c r="E9255" s="176"/>
      <c r="F9255" s="176"/>
      <c r="G9255" s="177"/>
      <c r="H9255" s="177"/>
    </row>
    <row r="9256" spans="1:8" x14ac:dyDescent="0.25">
      <c r="A9256" s="793"/>
      <c r="E9256" s="176"/>
      <c r="F9256" s="176"/>
      <c r="G9256" s="177"/>
      <c r="H9256" s="177"/>
    </row>
    <row r="9257" spans="1:8" x14ac:dyDescent="0.25">
      <c r="A9257" s="793"/>
      <c r="E9257" s="176"/>
      <c r="F9257" s="176"/>
      <c r="G9257" s="177"/>
      <c r="H9257" s="177"/>
    </row>
    <row r="9258" spans="1:8" x14ac:dyDescent="0.25">
      <c r="A9258" s="793"/>
      <c r="E9258" s="176"/>
      <c r="F9258" s="176"/>
      <c r="G9258" s="177"/>
      <c r="H9258" s="177"/>
    </row>
    <row r="9259" spans="1:8" x14ac:dyDescent="0.25">
      <c r="A9259" s="793"/>
      <c r="E9259" s="176"/>
      <c r="F9259" s="176"/>
      <c r="G9259" s="177"/>
      <c r="H9259" s="177"/>
    </row>
    <row r="9260" spans="1:8" x14ac:dyDescent="0.25">
      <c r="A9260" s="793"/>
      <c r="E9260" s="176"/>
      <c r="F9260" s="176"/>
      <c r="G9260" s="177"/>
      <c r="H9260" s="177"/>
    </row>
    <row r="9261" spans="1:8" x14ac:dyDescent="0.25">
      <c r="A9261" s="793"/>
      <c r="E9261" s="176"/>
      <c r="F9261" s="176"/>
      <c r="G9261" s="177"/>
      <c r="H9261" s="177"/>
    </row>
    <row r="9262" spans="1:8" x14ac:dyDescent="0.25">
      <c r="A9262" s="793"/>
      <c r="E9262" s="176"/>
      <c r="F9262" s="176"/>
      <c r="G9262" s="177"/>
      <c r="H9262" s="177"/>
    </row>
    <row r="9263" spans="1:8" x14ac:dyDescent="0.25">
      <c r="A9263" s="793"/>
      <c r="E9263" s="176"/>
      <c r="F9263" s="176"/>
      <c r="G9263" s="177"/>
      <c r="H9263" s="177"/>
    </row>
    <row r="9264" spans="1:8" x14ac:dyDescent="0.25">
      <c r="A9264" s="793"/>
      <c r="E9264" s="176"/>
      <c r="F9264" s="176"/>
      <c r="G9264" s="177"/>
      <c r="H9264" s="177"/>
    </row>
    <row r="9265" spans="1:8" x14ac:dyDescent="0.25">
      <c r="A9265" s="793"/>
      <c r="E9265" s="176"/>
      <c r="F9265" s="176"/>
      <c r="G9265" s="177"/>
      <c r="H9265" s="177"/>
    </row>
    <row r="9266" spans="1:8" x14ac:dyDescent="0.25">
      <c r="A9266" s="793"/>
      <c r="E9266" s="176"/>
      <c r="F9266" s="176"/>
      <c r="G9266" s="177"/>
      <c r="H9266" s="177"/>
    </row>
    <row r="9267" spans="1:8" x14ac:dyDescent="0.25">
      <c r="A9267" s="793"/>
      <c r="E9267" s="176"/>
      <c r="F9267" s="176"/>
      <c r="G9267" s="177"/>
      <c r="H9267" s="177"/>
    </row>
    <row r="9268" spans="1:8" x14ac:dyDescent="0.25">
      <c r="A9268" s="793"/>
      <c r="E9268" s="176"/>
      <c r="F9268" s="176"/>
      <c r="G9268" s="177"/>
      <c r="H9268" s="177"/>
    </row>
    <row r="9269" spans="1:8" x14ac:dyDescent="0.25">
      <c r="A9269" s="793"/>
      <c r="E9269" s="176"/>
      <c r="F9269" s="176"/>
      <c r="G9269" s="177"/>
      <c r="H9269" s="177"/>
    </row>
    <row r="9270" spans="1:8" x14ac:dyDescent="0.25">
      <c r="A9270" s="793"/>
      <c r="E9270" s="176"/>
      <c r="F9270" s="176"/>
      <c r="G9270" s="177"/>
      <c r="H9270" s="177"/>
    </row>
    <row r="9271" spans="1:8" x14ac:dyDescent="0.25">
      <c r="A9271" s="793"/>
      <c r="E9271" s="176"/>
      <c r="F9271" s="176"/>
      <c r="G9271" s="177"/>
      <c r="H9271" s="177"/>
    </row>
    <row r="9272" spans="1:8" x14ac:dyDescent="0.25">
      <c r="A9272" s="793"/>
      <c r="E9272" s="176"/>
      <c r="F9272" s="176"/>
      <c r="G9272" s="177"/>
      <c r="H9272" s="177"/>
    </row>
    <row r="9273" spans="1:8" x14ac:dyDescent="0.25">
      <c r="A9273" s="793"/>
      <c r="E9273" s="176"/>
      <c r="F9273" s="176"/>
      <c r="G9273" s="177"/>
      <c r="H9273" s="177"/>
    </row>
    <row r="9274" spans="1:8" x14ac:dyDescent="0.25">
      <c r="A9274" s="793"/>
      <c r="E9274" s="176"/>
      <c r="F9274" s="176"/>
      <c r="G9274" s="177"/>
      <c r="H9274" s="177"/>
    </row>
    <row r="9275" spans="1:8" x14ac:dyDescent="0.25">
      <c r="A9275" s="793"/>
      <c r="E9275" s="176"/>
      <c r="F9275" s="176"/>
      <c r="G9275" s="177"/>
      <c r="H9275" s="177"/>
    </row>
    <row r="9276" spans="1:8" x14ac:dyDescent="0.25">
      <c r="A9276" s="793"/>
      <c r="E9276" s="176"/>
      <c r="F9276" s="176"/>
      <c r="G9276" s="177"/>
      <c r="H9276" s="177"/>
    </row>
    <row r="9277" spans="1:8" x14ac:dyDescent="0.25">
      <c r="A9277" s="793"/>
      <c r="E9277" s="176"/>
      <c r="F9277" s="176"/>
      <c r="G9277" s="177"/>
      <c r="H9277" s="177"/>
    </row>
    <row r="9278" spans="1:8" x14ac:dyDescent="0.25">
      <c r="A9278" s="793"/>
      <c r="E9278" s="176"/>
      <c r="F9278" s="176"/>
      <c r="G9278" s="177"/>
      <c r="H9278" s="177"/>
    </row>
    <row r="9279" spans="1:8" x14ac:dyDescent="0.25">
      <c r="A9279" s="793"/>
      <c r="E9279" s="176"/>
      <c r="F9279" s="176"/>
      <c r="G9279" s="177"/>
      <c r="H9279" s="177"/>
    </row>
    <row r="9280" spans="1:8" x14ac:dyDescent="0.25">
      <c r="A9280" s="793"/>
      <c r="E9280" s="176"/>
      <c r="F9280" s="176"/>
      <c r="G9280" s="177"/>
      <c r="H9280" s="177"/>
    </row>
    <row r="9281" spans="1:8" x14ac:dyDescent="0.25">
      <c r="A9281" s="793"/>
      <c r="E9281" s="176"/>
      <c r="F9281" s="176"/>
      <c r="G9281" s="177"/>
      <c r="H9281" s="177"/>
    </row>
    <row r="9282" spans="1:8" x14ac:dyDescent="0.25">
      <c r="A9282" s="793"/>
      <c r="E9282" s="176"/>
      <c r="F9282" s="176"/>
      <c r="G9282" s="177"/>
      <c r="H9282" s="177"/>
    </row>
    <row r="9283" spans="1:8" x14ac:dyDescent="0.25">
      <c r="A9283" s="793"/>
      <c r="E9283" s="176"/>
      <c r="F9283" s="176"/>
      <c r="G9283" s="177"/>
      <c r="H9283" s="177"/>
    </row>
    <row r="9284" spans="1:8" x14ac:dyDescent="0.25">
      <c r="A9284" s="793"/>
      <c r="E9284" s="176"/>
      <c r="F9284" s="176"/>
      <c r="G9284" s="177"/>
      <c r="H9284" s="177"/>
    </row>
    <row r="9285" spans="1:8" x14ac:dyDescent="0.25">
      <c r="A9285" s="793"/>
      <c r="E9285" s="176"/>
      <c r="F9285" s="176"/>
      <c r="G9285" s="177"/>
      <c r="H9285" s="177"/>
    </row>
    <row r="9286" spans="1:8" x14ac:dyDescent="0.25">
      <c r="A9286" s="793"/>
      <c r="E9286" s="176"/>
      <c r="F9286" s="176"/>
      <c r="G9286" s="177"/>
      <c r="H9286" s="177"/>
    </row>
    <row r="9287" spans="1:8" x14ac:dyDescent="0.25">
      <c r="A9287" s="793"/>
      <c r="E9287" s="176"/>
      <c r="F9287" s="176"/>
      <c r="G9287" s="177"/>
      <c r="H9287" s="177"/>
    </row>
    <row r="9288" spans="1:8" x14ac:dyDescent="0.25">
      <c r="A9288" s="793"/>
      <c r="E9288" s="176"/>
      <c r="F9288" s="176"/>
      <c r="G9288" s="177"/>
      <c r="H9288" s="177"/>
    </row>
    <row r="9289" spans="1:8" x14ac:dyDescent="0.25">
      <c r="A9289" s="793"/>
      <c r="E9289" s="176"/>
      <c r="F9289" s="176"/>
      <c r="G9289" s="177"/>
      <c r="H9289" s="177"/>
    </row>
    <row r="9290" spans="1:8" x14ac:dyDescent="0.25">
      <c r="A9290" s="793"/>
      <c r="E9290" s="176"/>
      <c r="F9290" s="176"/>
      <c r="G9290" s="177"/>
      <c r="H9290" s="177"/>
    </row>
    <row r="9291" spans="1:8" x14ac:dyDescent="0.25">
      <c r="A9291" s="793"/>
      <c r="E9291" s="176"/>
      <c r="F9291" s="176"/>
      <c r="G9291" s="177"/>
      <c r="H9291" s="177"/>
    </row>
    <row r="9292" spans="1:8" x14ac:dyDescent="0.25">
      <c r="A9292" s="793"/>
      <c r="E9292" s="176"/>
      <c r="F9292" s="176"/>
      <c r="G9292" s="177"/>
      <c r="H9292" s="177"/>
    </row>
    <row r="9293" spans="1:8" x14ac:dyDescent="0.25">
      <c r="A9293" s="793"/>
      <c r="E9293" s="176"/>
      <c r="F9293" s="176"/>
      <c r="G9293" s="177"/>
      <c r="H9293" s="177"/>
    </row>
    <row r="9294" spans="1:8" x14ac:dyDescent="0.25">
      <c r="A9294" s="793"/>
      <c r="E9294" s="176"/>
      <c r="F9294" s="176"/>
      <c r="G9294" s="177"/>
      <c r="H9294" s="177"/>
    </row>
    <row r="9295" spans="1:8" x14ac:dyDescent="0.25">
      <c r="A9295" s="793"/>
      <c r="E9295" s="176"/>
      <c r="F9295" s="176"/>
      <c r="G9295" s="177"/>
      <c r="H9295" s="177"/>
    </row>
    <row r="9296" spans="1:8" x14ac:dyDescent="0.25">
      <c r="A9296" s="793"/>
      <c r="E9296" s="176"/>
      <c r="F9296" s="176"/>
      <c r="G9296" s="177"/>
      <c r="H9296" s="177"/>
    </row>
    <row r="9297" spans="1:8" x14ac:dyDescent="0.25">
      <c r="A9297" s="793"/>
      <c r="E9297" s="176"/>
      <c r="F9297" s="176"/>
      <c r="G9297" s="177"/>
      <c r="H9297" s="177"/>
    </row>
    <row r="9298" spans="1:8" x14ac:dyDescent="0.25">
      <c r="A9298" s="793"/>
      <c r="E9298" s="176"/>
      <c r="F9298" s="176"/>
      <c r="G9298" s="177"/>
      <c r="H9298" s="177"/>
    </row>
    <row r="9299" spans="1:8" x14ac:dyDescent="0.25">
      <c r="A9299" s="793"/>
      <c r="E9299" s="176"/>
      <c r="F9299" s="176"/>
      <c r="G9299" s="177"/>
      <c r="H9299" s="177"/>
    </row>
    <row r="9300" spans="1:8" x14ac:dyDescent="0.25">
      <c r="A9300" s="793"/>
      <c r="E9300" s="176"/>
      <c r="F9300" s="176"/>
      <c r="G9300" s="177"/>
      <c r="H9300" s="177"/>
    </row>
    <row r="9301" spans="1:8" x14ac:dyDescent="0.25">
      <c r="A9301" s="793"/>
      <c r="E9301" s="176"/>
      <c r="F9301" s="176"/>
      <c r="G9301" s="177"/>
      <c r="H9301" s="177"/>
    </row>
    <row r="9302" spans="1:8" x14ac:dyDescent="0.25">
      <c r="A9302" s="793"/>
      <c r="E9302" s="176"/>
      <c r="F9302" s="176"/>
      <c r="G9302" s="177"/>
      <c r="H9302" s="177"/>
    </row>
    <row r="9303" spans="1:8" x14ac:dyDescent="0.25">
      <c r="A9303" s="793"/>
      <c r="E9303" s="176"/>
      <c r="F9303" s="176"/>
      <c r="G9303" s="177"/>
      <c r="H9303" s="177"/>
    </row>
    <row r="9304" spans="1:8" x14ac:dyDescent="0.25">
      <c r="A9304" s="793"/>
      <c r="E9304" s="176"/>
      <c r="F9304" s="176"/>
      <c r="G9304" s="177"/>
      <c r="H9304" s="177"/>
    </row>
    <row r="9305" spans="1:8" x14ac:dyDescent="0.25">
      <c r="A9305" s="793"/>
      <c r="E9305" s="176"/>
      <c r="F9305" s="176"/>
      <c r="G9305" s="177"/>
      <c r="H9305" s="177"/>
    </row>
    <row r="9306" spans="1:8" x14ac:dyDescent="0.25">
      <c r="A9306" s="793"/>
      <c r="E9306" s="176"/>
      <c r="F9306" s="176"/>
      <c r="G9306" s="177"/>
      <c r="H9306" s="177"/>
    </row>
    <row r="9307" spans="1:8" x14ac:dyDescent="0.25">
      <c r="A9307" s="793"/>
      <c r="E9307" s="176"/>
      <c r="F9307" s="176"/>
      <c r="G9307" s="177"/>
      <c r="H9307" s="177"/>
    </row>
    <row r="9308" spans="1:8" x14ac:dyDescent="0.25">
      <c r="A9308" s="793"/>
      <c r="E9308" s="176"/>
      <c r="F9308" s="176"/>
      <c r="G9308" s="177"/>
      <c r="H9308" s="177"/>
    </row>
    <row r="9309" spans="1:8" x14ac:dyDescent="0.25">
      <c r="A9309" s="793"/>
      <c r="E9309" s="176"/>
      <c r="F9309" s="176"/>
      <c r="G9309" s="177"/>
      <c r="H9309" s="177"/>
    </row>
    <row r="9310" spans="1:8" x14ac:dyDescent="0.25">
      <c r="A9310" s="793"/>
      <c r="E9310" s="176"/>
      <c r="F9310" s="176"/>
      <c r="G9310" s="177"/>
      <c r="H9310" s="177"/>
    </row>
    <row r="9311" spans="1:8" x14ac:dyDescent="0.25">
      <c r="A9311" s="793"/>
      <c r="E9311" s="176"/>
      <c r="F9311" s="176"/>
      <c r="G9311" s="177"/>
      <c r="H9311" s="177"/>
    </row>
    <row r="9312" spans="1:8" x14ac:dyDescent="0.25">
      <c r="A9312" s="793"/>
      <c r="E9312" s="176"/>
      <c r="F9312" s="176"/>
      <c r="G9312" s="177"/>
      <c r="H9312" s="177"/>
    </row>
    <row r="9313" spans="1:8" x14ac:dyDescent="0.25">
      <c r="A9313" s="793"/>
      <c r="E9313" s="176"/>
      <c r="F9313" s="176"/>
      <c r="G9313" s="177"/>
      <c r="H9313" s="177"/>
    </row>
    <row r="9314" spans="1:8" x14ac:dyDescent="0.25">
      <c r="A9314" s="793"/>
      <c r="E9314" s="176"/>
      <c r="F9314" s="176"/>
      <c r="G9314" s="177"/>
      <c r="H9314" s="177"/>
    </row>
    <row r="9315" spans="1:8" x14ac:dyDescent="0.25">
      <c r="A9315" s="793"/>
      <c r="E9315" s="176"/>
      <c r="F9315" s="176"/>
      <c r="G9315" s="177"/>
      <c r="H9315" s="177"/>
    </row>
    <row r="9316" spans="1:8" x14ac:dyDescent="0.25">
      <c r="A9316" s="793"/>
      <c r="E9316" s="176"/>
      <c r="F9316" s="176"/>
      <c r="G9316" s="177"/>
      <c r="H9316" s="177"/>
    </row>
    <row r="9317" spans="1:8" x14ac:dyDescent="0.25">
      <c r="A9317" s="793"/>
      <c r="E9317" s="176"/>
      <c r="F9317" s="176"/>
      <c r="G9317" s="177"/>
      <c r="H9317" s="177"/>
    </row>
    <row r="9318" spans="1:8" x14ac:dyDescent="0.25">
      <c r="A9318" s="793"/>
      <c r="E9318" s="176"/>
      <c r="F9318" s="176"/>
      <c r="G9318" s="177"/>
      <c r="H9318" s="177"/>
    </row>
    <row r="9319" spans="1:8" x14ac:dyDescent="0.25">
      <c r="A9319" s="793"/>
      <c r="E9319" s="176"/>
      <c r="F9319" s="176"/>
      <c r="G9319" s="177"/>
      <c r="H9319" s="177"/>
    </row>
    <row r="9320" spans="1:8" x14ac:dyDescent="0.25">
      <c r="A9320" s="793"/>
      <c r="E9320" s="176"/>
      <c r="F9320" s="176"/>
      <c r="G9320" s="177"/>
      <c r="H9320" s="177"/>
    </row>
    <row r="9321" spans="1:8" x14ac:dyDescent="0.25">
      <c r="A9321" s="793"/>
      <c r="E9321" s="176"/>
      <c r="F9321" s="176"/>
      <c r="G9321" s="177"/>
      <c r="H9321" s="177"/>
    </row>
    <row r="9322" spans="1:8" x14ac:dyDescent="0.25">
      <c r="A9322" s="793"/>
      <c r="E9322" s="176"/>
      <c r="F9322" s="176"/>
      <c r="G9322" s="177"/>
      <c r="H9322" s="177"/>
    </row>
    <row r="9323" spans="1:8" x14ac:dyDescent="0.25">
      <c r="A9323" s="793"/>
      <c r="E9323" s="176"/>
      <c r="F9323" s="176"/>
      <c r="G9323" s="177"/>
      <c r="H9323" s="177"/>
    </row>
    <row r="9324" spans="1:8" x14ac:dyDescent="0.25">
      <c r="A9324" s="793"/>
      <c r="E9324" s="176"/>
      <c r="F9324" s="176"/>
      <c r="G9324" s="177"/>
      <c r="H9324" s="177"/>
    </row>
    <row r="9325" spans="1:8" x14ac:dyDescent="0.25">
      <c r="A9325" s="793"/>
      <c r="E9325" s="176"/>
      <c r="F9325" s="176"/>
      <c r="G9325" s="177"/>
      <c r="H9325" s="177"/>
    </row>
    <row r="9326" spans="1:8" x14ac:dyDescent="0.25">
      <c r="A9326" s="793"/>
      <c r="E9326" s="176"/>
      <c r="F9326" s="176"/>
      <c r="G9326" s="177"/>
      <c r="H9326" s="177"/>
    </row>
    <row r="9327" spans="1:8" x14ac:dyDescent="0.25">
      <c r="A9327" s="793"/>
      <c r="E9327" s="176"/>
      <c r="F9327" s="176"/>
      <c r="G9327" s="177"/>
      <c r="H9327" s="177"/>
    </row>
    <row r="9328" spans="1:8" x14ac:dyDescent="0.25">
      <c r="A9328" s="793"/>
      <c r="E9328" s="176"/>
      <c r="F9328" s="176"/>
      <c r="G9328" s="177"/>
      <c r="H9328" s="177"/>
    </row>
    <row r="9329" spans="1:8" x14ac:dyDescent="0.25">
      <c r="A9329" s="793"/>
      <c r="E9329" s="176"/>
      <c r="F9329" s="176"/>
      <c r="G9329" s="177"/>
      <c r="H9329" s="177"/>
    </row>
    <row r="9330" spans="1:8" x14ac:dyDescent="0.25">
      <c r="A9330" s="793"/>
      <c r="E9330" s="176"/>
      <c r="F9330" s="176"/>
      <c r="G9330" s="177"/>
      <c r="H9330" s="177"/>
    </row>
    <row r="9331" spans="1:8" x14ac:dyDescent="0.25">
      <c r="A9331" s="793"/>
      <c r="E9331" s="176"/>
      <c r="F9331" s="176"/>
      <c r="G9331" s="177"/>
      <c r="H9331" s="177"/>
    </row>
    <row r="9332" spans="1:8" x14ac:dyDescent="0.25">
      <c r="A9332" s="793"/>
      <c r="E9332" s="176"/>
      <c r="F9332" s="176"/>
      <c r="G9332" s="177"/>
      <c r="H9332" s="177"/>
    </row>
    <row r="9333" spans="1:8" x14ac:dyDescent="0.25">
      <c r="A9333" s="793"/>
      <c r="E9333" s="176"/>
      <c r="F9333" s="176"/>
      <c r="G9333" s="177"/>
      <c r="H9333" s="177"/>
    </row>
    <row r="9334" spans="1:8" x14ac:dyDescent="0.25">
      <c r="A9334" s="793"/>
      <c r="E9334" s="176"/>
      <c r="F9334" s="176"/>
      <c r="G9334" s="177"/>
      <c r="H9334" s="177"/>
    </row>
    <row r="9335" spans="1:8" x14ac:dyDescent="0.25">
      <c r="A9335" s="793"/>
      <c r="E9335" s="176"/>
      <c r="F9335" s="176"/>
      <c r="G9335" s="177"/>
      <c r="H9335" s="177"/>
    </row>
    <row r="9336" spans="1:8" x14ac:dyDescent="0.25">
      <c r="A9336" s="793"/>
      <c r="E9336" s="176"/>
      <c r="F9336" s="176"/>
      <c r="G9336" s="177"/>
      <c r="H9336" s="177"/>
    </row>
    <row r="9337" spans="1:8" x14ac:dyDescent="0.25">
      <c r="A9337" s="793"/>
      <c r="E9337" s="176"/>
      <c r="F9337" s="176"/>
      <c r="G9337" s="177"/>
      <c r="H9337" s="177"/>
    </row>
    <row r="9338" spans="1:8" x14ac:dyDescent="0.25">
      <c r="A9338" s="793"/>
      <c r="E9338" s="176"/>
      <c r="F9338" s="176"/>
      <c r="G9338" s="177"/>
      <c r="H9338" s="177"/>
    </row>
    <row r="9339" spans="1:8" x14ac:dyDescent="0.25">
      <c r="A9339" s="793"/>
      <c r="E9339" s="176"/>
      <c r="F9339" s="176"/>
      <c r="G9339" s="177"/>
      <c r="H9339" s="177"/>
    </row>
    <row r="9340" spans="1:8" x14ac:dyDescent="0.25">
      <c r="A9340" s="793"/>
      <c r="E9340" s="176"/>
      <c r="F9340" s="176"/>
      <c r="G9340" s="177"/>
      <c r="H9340" s="177"/>
    </row>
    <row r="9341" spans="1:8" x14ac:dyDescent="0.25">
      <c r="A9341" s="793"/>
      <c r="E9341" s="176"/>
      <c r="F9341" s="176"/>
      <c r="G9341" s="177"/>
      <c r="H9341" s="177"/>
    </row>
    <row r="9342" spans="1:8" x14ac:dyDescent="0.25">
      <c r="A9342" s="793"/>
      <c r="E9342" s="176"/>
      <c r="F9342" s="176"/>
      <c r="G9342" s="177"/>
      <c r="H9342" s="177"/>
    </row>
    <row r="9343" spans="1:8" x14ac:dyDescent="0.25">
      <c r="A9343" s="793"/>
      <c r="E9343" s="176"/>
      <c r="F9343" s="176"/>
      <c r="G9343" s="177"/>
      <c r="H9343" s="177"/>
    </row>
    <row r="9344" spans="1:8" x14ac:dyDescent="0.25">
      <c r="A9344" s="793"/>
      <c r="E9344" s="176"/>
      <c r="F9344" s="176"/>
      <c r="G9344" s="177"/>
      <c r="H9344" s="177"/>
    </row>
    <row r="9345" spans="1:8" x14ac:dyDescent="0.25">
      <c r="A9345" s="793"/>
      <c r="E9345" s="176"/>
      <c r="F9345" s="176"/>
      <c r="G9345" s="177"/>
      <c r="H9345" s="177"/>
    </row>
    <row r="9346" spans="1:8" x14ac:dyDescent="0.25">
      <c r="A9346" s="793"/>
      <c r="E9346" s="176"/>
      <c r="F9346" s="176"/>
      <c r="G9346" s="177"/>
      <c r="H9346" s="177"/>
    </row>
    <row r="9347" spans="1:8" x14ac:dyDescent="0.25">
      <c r="A9347" s="793"/>
      <c r="E9347" s="176"/>
      <c r="F9347" s="176"/>
      <c r="G9347" s="177"/>
      <c r="H9347" s="177"/>
    </row>
    <row r="9348" spans="1:8" x14ac:dyDescent="0.25">
      <c r="A9348" s="793"/>
      <c r="E9348" s="176"/>
      <c r="F9348" s="176"/>
      <c r="G9348" s="177"/>
      <c r="H9348" s="177"/>
    </row>
    <row r="9349" spans="1:8" x14ac:dyDescent="0.25">
      <c r="A9349" s="793"/>
      <c r="E9349" s="176"/>
      <c r="F9349" s="176"/>
      <c r="G9349" s="177"/>
      <c r="H9349" s="177"/>
    </row>
    <row r="9350" spans="1:8" x14ac:dyDescent="0.25">
      <c r="A9350" s="793"/>
      <c r="E9350" s="176"/>
      <c r="F9350" s="176"/>
      <c r="G9350" s="177"/>
      <c r="H9350" s="177"/>
    </row>
    <row r="9351" spans="1:8" x14ac:dyDescent="0.25">
      <c r="A9351" s="793"/>
      <c r="E9351" s="176"/>
      <c r="F9351" s="176"/>
      <c r="G9351" s="177"/>
      <c r="H9351" s="177"/>
    </row>
    <row r="9352" spans="1:8" x14ac:dyDescent="0.25">
      <c r="A9352" s="793"/>
      <c r="E9352" s="176"/>
      <c r="F9352" s="176"/>
      <c r="G9352" s="177"/>
      <c r="H9352" s="177"/>
    </row>
    <row r="9353" spans="1:8" x14ac:dyDescent="0.25">
      <c r="A9353" s="793"/>
      <c r="E9353" s="176"/>
      <c r="F9353" s="176"/>
      <c r="G9353" s="177"/>
      <c r="H9353" s="177"/>
    </row>
    <row r="9354" spans="1:8" x14ac:dyDescent="0.25">
      <c r="A9354" s="793"/>
      <c r="E9354" s="176"/>
      <c r="F9354" s="176"/>
      <c r="G9354" s="177"/>
      <c r="H9354" s="177"/>
    </row>
    <row r="9355" spans="1:8" x14ac:dyDescent="0.25">
      <c r="A9355" s="793"/>
      <c r="E9355" s="176"/>
      <c r="F9355" s="176"/>
      <c r="G9355" s="177"/>
      <c r="H9355" s="177"/>
    </row>
    <row r="9356" spans="1:8" x14ac:dyDescent="0.25">
      <c r="A9356" s="793"/>
      <c r="E9356" s="176"/>
      <c r="F9356" s="176"/>
      <c r="G9356" s="177"/>
      <c r="H9356" s="177"/>
    </row>
    <row r="9357" spans="1:8" x14ac:dyDescent="0.25">
      <c r="A9357" s="793"/>
      <c r="E9357" s="176"/>
      <c r="F9357" s="176"/>
      <c r="G9357" s="177"/>
      <c r="H9357" s="177"/>
    </row>
    <row r="9358" spans="1:8" x14ac:dyDescent="0.25">
      <c r="A9358" s="793"/>
      <c r="E9358" s="176"/>
      <c r="F9358" s="176"/>
      <c r="G9358" s="177"/>
      <c r="H9358" s="177"/>
    </row>
    <row r="9359" spans="1:8" x14ac:dyDescent="0.25">
      <c r="A9359" s="793"/>
      <c r="E9359" s="176"/>
      <c r="F9359" s="176"/>
      <c r="G9359" s="177"/>
      <c r="H9359" s="177"/>
    </row>
    <row r="9360" spans="1:8" x14ac:dyDescent="0.25">
      <c r="A9360" s="793"/>
      <c r="E9360" s="176"/>
      <c r="F9360" s="176"/>
      <c r="G9360" s="177"/>
      <c r="H9360" s="177"/>
    </row>
    <row r="9361" spans="1:8" x14ac:dyDescent="0.25">
      <c r="A9361" s="793"/>
      <c r="E9361" s="176"/>
      <c r="F9361" s="176"/>
      <c r="G9361" s="177"/>
      <c r="H9361" s="177"/>
    </row>
    <row r="9362" spans="1:8" x14ac:dyDescent="0.25">
      <c r="A9362" s="793"/>
      <c r="E9362" s="176"/>
      <c r="F9362" s="176"/>
      <c r="G9362" s="177"/>
      <c r="H9362" s="177"/>
    </row>
    <row r="9363" spans="1:8" x14ac:dyDescent="0.25">
      <c r="A9363" s="793"/>
      <c r="E9363" s="176"/>
      <c r="F9363" s="176"/>
      <c r="G9363" s="177"/>
      <c r="H9363" s="177"/>
    </row>
    <row r="9364" spans="1:8" x14ac:dyDescent="0.25">
      <c r="A9364" s="793"/>
      <c r="E9364" s="176"/>
      <c r="F9364" s="176"/>
      <c r="G9364" s="177"/>
      <c r="H9364" s="177"/>
    </row>
    <row r="9365" spans="1:8" x14ac:dyDescent="0.25">
      <c r="A9365" s="793"/>
      <c r="E9365" s="176"/>
      <c r="F9365" s="176"/>
      <c r="G9365" s="177"/>
      <c r="H9365" s="177"/>
    </row>
    <row r="9366" spans="1:8" x14ac:dyDescent="0.25">
      <c r="A9366" s="793"/>
      <c r="E9366" s="176"/>
      <c r="F9366" s="176"/>
      <c r="G9366" s="177"/>
      <c r="H9366" s="177"/>
    </row>
    <row r="9367" spans="1:8" x14ac:dyDescent="0.25">
      <c r="A9367" s="793"/>
      <c r="E9367" s="176"/>
      <c r="F9367" s="176"/>
      <c r="G9367" s="177"/>
      <c r="H9367" s="177"/>
    </row>
    <row r="9368" spans="1:8" x14ac:dyDescent="0.25">
      <c r="A9368" s="793"/>
      <c r="E9368" s="176"/>
      <c r="F9368" s="176"/>
      <c r="G9368" s="177"/>
      <c r="H9368" s="177"/>
    </row>
    <row r="9369" spans="1:8" x14ac:dyDescent="0.25">
      <c r="A9369" s="793"/>
      <c r="E9369" s="176"/>
      <c r="F9369" s="176"/>
      <c r="G9369" s="177"/>
      <c r="H9369" s="177"/>
    </row>
    <row r="9370" spans="1:8" x14ac:dyDescent="0.25">
      <c r="A9370" s="793"/>
      <c r="E9370" s="176"/>
      <c r="F9370" s="176"/>
      <c r="G9370" s="177"/>
      <c r="H9370" s="177"/>
    </row>
    <row r="9371" spans="1:8" x14ac:dyDescent="0.25">
      <c r="A9371" s="793"/>
      <c r="E9371" s="176"/>
      <c r="F9371" s="176"/>
      <c r="G9371" s="177"/>
      <c r="H9371" s="177"/>
    </row>
    <row r="9372" spans="1:8" x14ac:dyDescent="0.25">
      <c r="A9372" s="793"/>
      <c r="E9372" s="176"/>
      <c r="F9372" s="176"/>
      <c r="G9372" s="177"/>
      <c r="H9372" s="177"/>
    </row>
    <row r="9373" spans="1:8" x14ac:dyDescent="0.25">
      <c r="A9373" s="793"/>
      <c r="E9373" s="176"/>
      <c r="F9373" s="176"/>
      <c r="G9373" s="177"/>
      <c r="H9373" s="177"/>
    </row>
    <row r="9374" spans="1:8" x14ac:dyDescent="0.25">
      <c r="A9374" s="793"/>
      <c r="E9374" s="176"/>
      <c r="F9374" s="176"/>
      <c r="G9374" s="177"/>
      <c r="H9374" s="177"/>
    </row>
    <row r="9375" spans="1:8" x14ac:dyDescent="0.25">
      <c r="A9375" s="793"/>
      <c r="E9375" s="176"/>
      <c r="F9375" s="176"/>
      <c r="G9375" s="177"/>
      <c r="H9375" s="177"/>
    </row>
    <row r="9376" spans="1:8" x14ac:dyDescent="0.25">
      <c r="A9376" s="793"/>
      <c r="E9376" s="176"/>
      <c r="F9376" s="176"/>
      <c r="G9376" s="177"/>
      <c r="H9376" s="177"/>
    </row>
    <row r="9377" spans="1:8" x14ac:dyDescent="0.25">
      <c r="A9377" s="793"/>
      <c r="E9377" s="176"/>
      <c r="F9377" s="176"/>
      <c r="G9377" s="177"/>
      <c r="H9377" s="177"/>
    </row>
    <row r="9378" spans="1:8" x14ac:dyDescent="0.25">
      <c r="A9378" s="793"/>
      <c r="E9378" s="176"/>
      <c r="F9378" s="176"/>
      <c r="G9378" s="177"/>
      <c r="H9378" s="177"/>
    </row>
    <row r="9379" spans="1:8" x14ac:dyDescent="0.25">
      <c r="A9379" s="793"/>
      <c r="E9379" s="176"/>
      <c r="F9379" s="176"/>
      <c r="G9379" s="177"/>
      <c r="H9379" s="177"/>
    </row>
    <row r="9380" spans="1:8" x14ac:dyDescent="0.25">
      <c r="A9380" s="793"/>
      <c r="E9380" s="176"/>
      <c r="F9380" s="176"/>
      <c r="G9380" s="177"/>
      <c r="H9380" s="177"/>
    </row>
    <row r="9381" spans="1:8" x14ac:dyDescent="0.25">
      <c r="A9381" s="793"/>
      <c r="E9381" s="176"/>
      <c r="F9381" s="176"/>
      <c r="G9381" s="177"/>
      <c r="H9381" s="177"/>
    </row>
    <row r="9382" spans="1:8" x14ac:dyDescent="0.25">
      <c r="A9382" s="793"/>
      <c r="E9382" s="176"/>
      <c r="F9382" s="176"/>
      <c r="G9382" s="177"/>
      <c r="H9382" s="177"/>
    </row>
    <row r="9383" spans="1:8" x14ac:dyDescent="0.25">
      <c r="A9383" s="793"/>
      <c r="E9383" s="176"/>
      <c r="F9383" s="176"/>
      <c r="G9383" s="177"/>
      <c r="H9383" s="177"/>
    </row>
    <row r="9384" spans="1:8" x14ac:dyDescent="0.25">
      <c r="A9384" s="793"/>
      <c r="E9384" s="176"/>
      <c r="F9384" s="176"/>
      <c r="G9384" s="177"/>
      <c r="H9384" s="177"/>
    </row>
    <row r="9385" spans="1:8" x14ac:dyDescent="0.25">
      <c r="A9385" s="793"/>
      <c r="E9385" s="176"/>
      <c r="F9385" s="176"/>
      <c r="G9385" s="177"/>
      <c r="H9385" s="177"/>
    </row>
    <row r="9386" spans="1:8" x14ac:dyDescent="0.25">
      <c r="A9386" s="793"/>
      <c r="E9386" s="176"/>
      <c r="F9386" s="176"/>
      <c r="G9386" s="177"/>
      <c r="H9386" s="177"/>
    </row>
    <row r="9387" spans="1:8" x14ac:dyDescent="0.25">
      <c r="A9387" s="793"/>
      <c r="E9387" s="176"/>
      <c r="F9387" s="176"/>
      <c r="G9387" s="177"/>
      <c r="H9387" s="177"/>
    </row>
    <row r="9388" spans="1:8" x14ac:dyDescent="0.25">
      <c r="A9388" s="793"/>
      <c r="E9388" s="176"/>
      <c r="F9388" s="176"/>
      <c r="G9388" s="177"/>
      <c r="H9388" s="177"/>
    </row>
    <row r="9389" spans="1:8" x14ac:dyDescent="0.25">
      <c r="A9389" s="793"/>
      <c r="E9389" s="176"/>
      <c r="F9389" s="176"/>
      <c r="G9389" s="177"/>
      <c r="H9389" s="177"/>
    </row>
    <row r="9390" spans="1:8" x14ac:dyDescent="0.25">
      <c r="A9390" s="793"/>
      <c r="E9390" s="176"/>
      <c r="F9390" s="176"/>
      <c r="G9390" s="177"/>
      <c r="H9390" s="177"/>
    </row>
    <row r="9391" spans="1:8" x14ac:dyDescent="0.25">
      <c r="A9391" s="793"/>
      <c r="E9391" s="176"/>
      <c r="F9391" s="176"/>
      <c r="G9391" s="177"/>
      <c r="H9391" s="177"/>
    </row>
    <row r="9392" spans="1:8" x14ac:dyDescent="0.25">
      <c r="A9392" s="793"/>
      <c r="E9392" s="176"/>
      <c r="F9392" s="176"/>
      <c r="G9392" s="177"/>
      <c r="H9392" s="177"/>
    </row>
    <row r="9393" spans="1:8" x14ac:dyDescent="0.25">
      <c r="A9393" s="793"/>
      <c r="E9393" s="176"/>
      <c r="F9393" s="176"/>
      <c r="G9393" s="177"/>
      <c r="H9393" s="177"/>
    </row>
    <row r="9394" spans="1:8" x14ac:dyDescent="0.25">
      <c r="A9394" s="793"/>
      <c r="E9394" s="176"/>
      <c r="F9394" s="176"/>
      <c r="G9394" s="177"/>
      <c r="H9394" s="177"/>
    </row>
    <row r="9395" spans="1:8" x14ac:dyDescent="0.25">
      <c r="A9395" s="793"/>
      <c r="E9395" s="176"/>
      <c r="F9395" s="176"/>
      <c r="G9395" s="177"/>
      <c r="H9395" s="177"/>
    </row>
    <row r="9396" spans="1:8" x14ac:dyDescent="0.25">
      <c r="A9396" s="793"/>
      <c r="E9396" s="176"/>
      <c r="F9396" s="176"/>
      <c r="G9396" s="177"/>
      <c r="H9396" s="177"/>
    </row>
    <row r="9397" spans="1:8" x14ac:dyDescent="0.25">
      <c r="A9397" s="793"/>
      <c r="E9397" s="176"/>
      <c r="F9397" s="176"/>
      <c r="G9397" s="177"/>
      <c r="H9397" s="177"/>
    </row>
    <row r="9398" spans="1:8" x14ac:dyDescent="0.25">
      <c r="A9398" s="793"/>
      <c r="E9398" s="176"/>
      <c r="F9398" s="176"/>
      <c r="G9398" s="177"/>
      <c r="H9398" s="177"/>
    </row>
    <row r="9399" spans="1:8" x14ac:dyDescent="0.25">
      <c r="A9399" s="793"/>
      <c r="E9399" s="176"/>
      <c r="F9399" s="176"/>
      <c r="G9399" s="177"/>
      <c r="H9399" s="177"/>
    </row>
    <row r="9400" spans="1:8" x14ac:dyDescent="0.25">
      <c r="A9400" s="793"/>
      <c r="E9400" s="176"/>
      <c r="F9400" s="176"/>
      <c r="G9400" s="177"/>
      <c r="H9400" s="177"/>
    </row>
    <row r="9401" spans="1:8" x14ac:dyDescent="0.25">
      <c r="A9401" s="793"/>
      <c r="E9401" s="176"/>
      <c r="F9401" s="176"/>
      <c r="G9401" s="177"/>
      <c r="H9401" s="177"/>
    </row>
    <row r="9402" spans="1:8" x14ac:dyDescent="0.25">
      <c r="A9402" s="793"/>
      <c r="E9402" s="176"/>
      <c r="F9402" s="176"/>
      <c r="G9402" s="177"/>
      <c r="H9402" s="177"/>
    </row>
    <row r="9403" spans="1:8" x14ac:dyDescent="0.25">
      <c r="A9403" s="793"/>
      <c r="E9403" s="176"/>
      <c r="F9403" s="176"/>
      <c r="G9403" s="177"/>
      <c r="H9403" s="177"/>
    </row>
    <row r="9404" spans="1:8" x14ac:dyDescent="0.25">
      <c r="A9404" s="793"/>
      <c r="E9404" s="176"/>
      <c r="F9404" s="176"/>
      <c r="G9404" s="177"/>
      <c r="H9404" s="177"/>
    </row>
    <row r="9405" spans="1:8" x14ac:dyDescent="0.25">
      <c r="A9405" s="793"/>
      <c r="E9405" s="176"/>
      <c r="F9405" s="176"/>
      <c r="G9405" s="177"/>
      <c r="H9405" s="177"/>
    </row>
    <row r="9406" spans="1:8" x14ac:dyDescent="0.25">
      <c r="A9406" s="793"/>
      <c r="E9406" s="176"/>
      <c r="F9406" s="176"/>
      <c r="G9406" s="177"/>
      <c r="H9406" s="177"/>
    </row>
    <row r="9407" spans="1:8" x14ac:dyDescent="0.25">
      <c r="A9407" s="793"/>
      <c r="E9407" s="176"/>
      <c r="F9407" s="176"/>
      <c r="G9407" s="177"/>
      <c r="H9407" s="177"/>
    </row>
    <row r="9408" spans="1:8" x14ac:dyDescent="0.25">
      <c r="A9408" s="793"/>
      <c r="E9408" s="176"/>
      <c r="F9408" s="176"/>
      <c r="G9408" s="177"/>
      <c r="H9408" s="177"/>
    </row>
    <row r="9409" spans="1:8" x14ac:dyDescent="0.25">
      <c r="A9409" s="793"/>
      <c r="E9409" s="176"/>
      <c r="F9409" s="176"/>
      <c r="G9409" s="177"/>
      <c r="H9409" s="177"/>
    </row>
    <row r="9410" spans="1:8" x14ac:dyDescent="0.25">
      <c r="A9410" s="793"/>
      <c r="E9410" s="176"/>
      <c r="F9410" s="176"/>
      <c r="G9410" s="177"/>
      <c r="H9410" s="177"/>
    </row>
    <row r="9411" spans="1:8" x14ac:dyDescent="0.25">
      <c r="A9411" s="793"/>
      <c r="E9411" s="176"/>
      <c r="F9411" s="176"/>
      <c r="G9411" s="177"/>
      <c r="H9411" s="177"/>
    </row>
    <row r="9412" spans="1:8" x14ac:dyDescent="0.25">
      <c r="A9412" s="793"/>
      <c r="E9412" s="176"/>
      <c r="F9412" s="176"/>
      <c r="G9412" s="177"/>
      <c r="H9412" s="177"/>
    </row>
    <row r="9413" spans="1:8" x14ac:dyDescent="0.25">
      <c r="A9413" s="793"/>
      <c r="E9413" s="176"/>
      <c r="F9413" s="176"/>
      <c r="G9413" s="177"/>
      <c r="H9413" s="177"/>
    </row>
    <row r="9414" spans="1:8" x14ac:dyDescent="0.25">
      <c r="A9414" s="793"/>
      <c r="E9414" s="176"/>
      <c r="F9414" s="176"/>
      <c r="G9414" s="177"/>
      <c r="H9414" s="177"/>
    </row>
    <row r="9415" spans="1:8" x14ac:dyDescent="0.25">
      <c r="A9415" s="793"/>
      <c r="E9415" s="176"/>
      <c r="F9415" s="176"/>
      <c r="G9415" s="177"/>
      <c r="H9415" s="177"/>
    </row>
    <row r="9416" spans="1:8" x14ac:dyDescent="0.25">
      <c r="A9416" s="793"/>
      <c r="E9416" s="176"/>
      <c r="F9416" s="176"/>
      <c r="G9416" s="177"/>
      <c r="H9416" s="177"/>
    </row>
    <row r="9417" spans="1:8" x14ac:dyDescent="0.25">
      <c r="A9417" s="793"/>
      <c r="E9417" s="176"/>
      <c r="F9417" s="176"/>
      <c r="G9417" s="177"/>
      <c r="H9417" s="177"/>
    </row>
    <row r="9418" spans="1:8" x14ac:dyDescent="0.25">
      <c r="A9418" s="793"/>
      <c r="E9418" s="176"/>
      <c r="F9418" s="176"/>
      <c r="G9418" s="177"/>
      <c r="H9418" s="177"/>
    </row>
    <row r="9419" spans="1:8" x14ac:dyDescent="0.25">
      <c r="A9419" s="793"/>
      <c r="E9419" s="176"/>
      <c r="F9419" s="176"/>
      <c r="G9419" s="177"/>
      <c r="H9419" s="177"/>
    </row>
    <row r="9420" spans="1:8" x14ac:dyDescent="0.25">
      <c r="A9420" s="793"/>
      <c r="E9420" s="176"/>
      <c r="F9420" s="176"/>
      <c r="G9420" s="177"/>
      <c r="H9420" s="177"/>
    </row>
    <row r="9421" spans="1:8" x14ac:dyDescent="0.25">
      <c r="A9421" s="793"/>
      <c r="E9421" s="176"/>
      <c r="F9421" s="176"/>
      <c r="G9421" s="177"/>
      <c r="H9421" s="177"/>
    </row>
    <row r="9422" spans="1:8" x14ac:dyDescent="0.25">
      <c r="A9422" s="793"/>
      <c r="E9422" s="176"/>
      <c r="F9422" s="176"/>
      <c r="G9422" s="177"/>
      <c r="H9422" s="177"/>
    </row>
    <row r="9423" spans="1:8" x14ac:dyDescent="0.25">
      <c r="A9423" s="793"/>
      <c r="E9423" s="176"/>
      <c r="F9423" s="176"/>
      <c r="G9423" s="177"/>
      <c r="H9423" s="177"/>
    </row>
    <row r="9424" spans="1:8" x14ac:dyDescent="0.25">
      <c r="A9424" s="793"/>
      <c r="E9424" s="176"/>
      <c r="F9424" s="176"/>
      <c r="G9424" s="177"/>
      <c r="H9424" s="177"/>
    </row>
    <row r="9425" spans="1:8" x14ac:dyDescent="0.25">
      <c r="A9425" s="793"/>
      <c r="E9425" s="176"/>
      <c r="F9425" s="176"/>
      <c r="G9425" s="177"/>
      <c r="H9425" s="177"/>
    </row>
    <row r="9426" spans="1:8" x14ac:dyDescent="0.25">
      <c r="A9426" s="793"/>
      <c r="E9426" s="176"/>
      <c r="F9426" s="176"/>
      <c r="G9426" s="177"/>
      <c r="H9426" s="177"/>
    </row>
    <row r="9427" spans="1:8" x14ac:dyDescent="0.25">
      <c r="A9427" s="793"/>
      <c r="E9427" s="176"/>
      <c r="F9427" s="176"/>
      <c r="G9427" s="177"/>
      <c r="H9427" s="177"/>
    </row>
    <row r="9428" spans="1:8" x14ac:dyDescent="0.25">
      <c r="A9428" s="793"/>
      <c r="E9428" s="176"/>
      <c r="F9428" s="176"/>
      <c r="G9428" s="177"/>
      <c r="H9428" s="177"/>
    </row>
    <row r="9429" spans="1:8" x14ac:dyDescent="0.25">
      <c r="A9429" s="793"/>
      <c r="E9429" s="176"/>
      <c r="F9429" s="176"/>
      <c r="G9429" s="177"/>
      <c r="H9429" s="177"/>
    </row>
    <row r="9430" spans="1:8" x14ac:dyDescent="0.25">
      <c r="A9430" s="793"/>
      <c r="E9430" s="176"/>
      <c r="F9430" s="176"/>
      <c r="G9430" s="177"/>
      <c r="H9430" s="177"/>
    </row>
    <row r="9431" spans="1:8" x14ac:dyDescent="0.25">
      <c r="A9431" s="793"/>
      <c r="E9431" s="176"/>
      <c r="F9431" s="176"/>
      <c r="G9431" s="177"/>
      <c r="H9431" s="177"/>
    </row>
    <row r="9432" spans="1:8" x14ac:dyDescent="0.25">
      <c r="A9432" s="793"/>
      <c r="E9432" s="176"/>
      <c r="F9432" s="176"/>
      <c r="G9432" s="177"/>
      <c r="H9432" s="177"/>
    </row>
    <row r="9433" spans="1:8" x14ac:dyDescent="0.25">
      <c r="A9433" s="793"/>
      <c r="E9433" s="176"/>
      <c r="F9433" s="176"/>
      <c r="G9433" s="177"/>
      <c r="H9433" s="177"/>
    </row>
    <row r="9434" spans="1:8" x14ac:dyDescent="0.25">
      <c r="A9434" s="793"/>
      <c r="E9434" s="176"/>
      <c r="F9434" s="176"/>
      <c r="G9434" s="177"/>
      <c r="H9434" s="177"/>
    </row>
    <row r="9435" spans="1:8" x14ac:dyDescent="0.25">
      <c r="A9435" s="793"/>
      <c r="E9435" s="176"/>
      <c r="F9435" s="176"/>
      <c r="G9435" s="177"/>
      <c r="H9435" s="177"/>
    </row>
    <row r="9436" spans="1:8" x14ac:dyDescent="0.25">
      <c r="A9436" s="793"/>
      <c r="E9436" s="176"/>
      <c r="F9436" s="176"/>
      <c r="G9436" s="177"/>
      <c r="H9436" s="177"/>
    </row>
    <row r="9437" spans="1:8" x14ac:dyDescent="0.25">
      <c r="A9437" s="793"/>
      <c r="E9437" s="176"/>
      <c r="F9437" s="176"/>
      <c r="G9437" s="177"/>
      <c r="H9437" s="177"/>
    </row>
    <row r="9438" spans="1:8" x14ac:dyDescent="0.25">
      <c r="A9438" s="793"/>
      <c r="E9438" s="176"/>
      <c r="F9438" s="176"/>
      <c r="G9438" s="177"/>
      <c r="H9438" s="177"/>
    </row>
    <row r="9439" spans="1:8" x14ac:dyDescent="0.25">
      <c r="A9439" s="793"/>
      <c r="E9439" s="176"/>
      <c r="F9439" s="176"/>
      <c r="G9439" s="177"/>
      <c r="H9439" s="177"/>
    </row>
    <row r="9440" spans="1:8" x14ac:dyDescent="0.25">
      <c r="A9440" s="793"/>
      <c r="E9440" s="176"/>
      <c r="F9440" s="176"/>
      <c r="G9440" s="177"/>
      <c r="H9440" s="177"/>
    </row>
    <row r="9441" spans="1:8" x14ac:dyDescent="0.25">
      <c r="A9441" s="793"/>
      <c r="E9441" s="176"/>
      <c r="F9441" s="176"/>
      <c r="G9441" s="177"/>
      <c r="H9441" s="177"/>
    </row>
    <row r="9442" spans="1:8" x14ac:dyDescent="0.25">
      <c r="A9442" s="793"/>
      <c r="E9442" s="176"/>
      <c r="F9442" s="176"/>
      <c r="G9442" s="177"/>
      <c r="H9442" s="177"/>
    </row>
    <row r="9443" spans="1:8" x14ac:dyDescent="0.25">
      <c r="A9443" s="793"/>
      <c r="E9443" s="176"/>
      <c r="F9443" s="176"/>
      <c r="G9443" s="177"/>
      <c r="H9443" s="177"/>
    </row>
    <row r="9444" spans="1:8" x14ac:dyDescent="0.25">
      <c r="A9444" s="793"/>
      <c r="E9444" s="176"/>
      <c r="F9444" s="176"/>
      <c r="G9444" s="177"/>
      <c r="H9444" s="177"/>
    </row>
    <row r="9445" spans="1:8" x14ac:dyDescent="0.25">
      <c r="A9445" s="793"/>
      <c r="E9445" s="176"/>
      <c r="F9445" s="176"/>
      <c r="G9445" s="177"/>
      <c r="H9445" s="177"/>
    </row>
    <row r="9446" spans="1:8" x14ac:dyDescent="0.25">
      <c r="A9446" s="793"/>
      <c r="E9446" s="176"/>
      <c r="F9446" s="176"/>
      <c r="G9446" s="177"/>
      <c r="H9446" s="177"/>
    </row>
    <row r="9447" spans="1:8" x14ac:dyDescent="0.25">
      <c r="A9447" s="793"/>
      <c r="E9447" s="176"/>
      <c r="F9447" s="176"/>
      <c r="G9447" s="177"/>
      <c r="H9447" s="177"/>
    </row>
    <row r="9448" spans="1:8" x14ac:dyDescent="0.25">
      <c r="A9448" s="793"/>
      <c r="E9448" s="176"/>
      <c r="F9448" s="176"/>
      <c r="G9448" s="177"/>
      <c r="H9448" s="177"/>
    </row>
    <row r="9449" spans="1:8" x14ac:dyDescent="0.25">
      <c r="A9449" s="793"/>
      <c r="E9449" s="176"/>
      <c r="F9449" s="176"/>
      <c r="G9449" s="177"/>
      <c r="H9449" s="177"/>
    </row>
    <row r="9450" spans="1:8" x14ac:dyDescent="0.25">
      <c r="A9450" s="793"/>
      <c r="E9450" s="176"/>
      <c r="F9450" s="176"/>
      <c r="G9450" s="177"/>
      <c r="H9450" s="177"/>
    </row>
    <row r="9451" spans="1:8" x14ac:dyDescent="0.25">
      <c r="A9451" s="793"/>
      <c r="E9451" s="176"/>
      <c r="F9451" s="176"/>
      <c r="G9451" s="177"/>
      <c r="H9451" s="177"/>
    </row>
    <row r="9452" spans="1:8" x14ac:dyDescent="0.25">
      <c r="A9452" s="793"/>
      <c r="E9452" s="176"/>
      <c r="F9452" s="176"/>
      <c r="G9452" s="177"/>
      <c r="H9452" s="177"/>
    </row>
    <row r="9453" spans="1:8" x14ac:dyDescent="0.25">
      <c r="A9453" s="793"/>
      <c r="E9453" s="176"/>
      <c r="F9453" s="176"/>
      <c r="G9453" s="177"/>
      <c r="H9453" s="177"/>
    </row>
    <row r="9454" spans="1:8" x14ac:dyDescent="0.25">
      <c r="A9454" s="793"/>
      <c r="E9454" s="176"/>
      <c r="F9454" s="176"/>
      <c r="G9454" s="177"/>
      <c r="H9454" s="177"/>
    </row>
    <row r="9455" spans="1:8" x14ac:dyDescent="0.25">
      <c r="A9455" s="793"/>
      <c r="E9455" s="176"/>
      <c r="F9455" s="176"/>
      <c r="G9455" s="177"/>
      <c r="H9455" s="177"/>
    </row>
    <row r="9456" spans="1:8" x14ac:dyDescent="0.25">
      <c r="A9456" s="793"/>
      <c r="E9456" s="176"/>
      <c r="F9456" s="176"/>
      <c r="G9456" s="177"/>
      <c r="H9456" s="177"/>
    </row>
    <row r="9457" spans="1:8" x14ac:dyDescent="0.25">
      <c r="A9457" s="793"/>
      <c r="E9457" s="176"/>
      <c r="F9457" s="176"/>
      <c r="G9457" s="177"/>
      <c r="H9457" s="177"/>
    </row>
    <row r="9458" spans="1:8" x14ac:dyDescent="0.25">
      <c r="A9458" s="793"/>
      <c r="E9458" s="176"/>
      <c r="F9458" s="176"/>
      <c r="G9458" s="177"/>
      <c r="H9458" s="177"/>
    </row>
    <row r="9459" spans="1:8" x14ac:dyDescent="0.25">
      <c r="A9459" s="793"/>
      <c r="E9459" s="176"/>
      <c r="F9459" s="176"/>
      <c r="G9459" s="177"/>
      <c r="H9459" s="177"/>
    </row>
    <row r="9460" spans="1:8" x14ac:dyDescent="0.25">
      <c r="A9460" s="793"/>
      <c r="E9460" s="176"/>
      <c r="F9460" s="176"/>
      <c r="G9460" s="177"/>
      <c r="H9460" s="177"/>
    </row>
    <row r="9461" spans="1:8" x14ac:dyDescent="0.25">
      <c r="A9461" s="793"/>
      <c r="E9461" s="176"/>
      <c r="F9461" s="176"/>
      <c r="G9461" s="177"/>
      <c r="H9461" s="177"/>
    </row>
    <row r="9462" spans="1:8" x14ac:dyDescent="0.25">
      <c r="A9462" s="793"/>
      <c r="E9462" s="176"/>
      <c r="F9462" s="176"/>
      <c r="G9462" s="177"/>
      <c r="H9462" s="177"/>
    </row>
    <row r="9463" spans="1:8" x14ac:dyDescent="0.25">
      <c r="A9463" s="793"/>
      <c r="E9463" s="176"/>
      <c r="F9463" s="176"/>
      <c r="G9463" s="177"/>
      <c r="H9463" s="177"/>
    </row>
    <row r="9464" spans="1:8" x14ac:dyDescent="0.25">
      <c r="A9464" s="793"/>
      <c r="E9464" s="176"/>
      <c r="F9464" s="176"/>
      <c r="G9464" s="177"/>
      <c r="H9464" s="177"/>
    </row>
    <row r="9465" spans="1:8" x14ac:dyDescent="0.25">
      <c r="A9465" s="793"/>
      <c r="E9465" s="176"/>
      <c r="F9465" s="176"/>
      <c r="G9465" s="177"/>
      <c r="H9465" s="177"/>
    </row>
    <row r="9466" spans="1:8" x14ac:dyDescent="0.25">
      <c r="A9466" s="793"/>
      <c r="E9466" s="176"/>
      <c r="F9466" s="176"/>
      <c r="G9466" s="177"/>
      <c r="H9466" s="177"/>
    </row>
    <row r="9467" spans="1:8" x14ac:dyDescent="0.25">
      <c r="A9467" s="793"/>
      <c r="E9467" s="176"/>
      <c r="F9467" s="176"/>
      <c r="G9467" s="177"/>
      <c r="H9467" s="177"/>
    </row>
    <row r="9468" spans="1:8" x14ac:dyDescent="0.25">
      <c r="A9468" s="793"/>
      <c r="E9468" s="176"/>
      <c r="F9468" s="176"/>
      <c r="G9468" s="177"/>
      <c r="H9468" s="177"/>
    </row>
    <row r="9469" spans="1:8" x14ac:dyDescent="0.25">
      <c r="A9469" s="793"/>
      <c r="E9469" s="176"/>
      <c r="F9469" s="176"/>
      <c r="G9469" s="177"/>
      <c r="H9469" s="177"/>
    </row>
    <row r="9470" spans="1:8" x14ac:dyDescent="0.25">
      <c r="A9470" s="793"/>
      <c r="E9470" s="176"/>
      <c r="F9470" s="176"/>
      <c r="G9470" s="177"/>
      <c r="H9470" s="177"/>
    </row>
    <row r="9471" spans="1:8" x14ac:dyDescent="0.25">
      <c r="A9471" s="793"/>
      <c r="E9471" s="176"/>
      <c r="F9471" s="176"/>
      <c r="G9471" s="177"/>
      <c r="H9471" s="177"/>
    </row>
    <row r="9472" spans="1:8" x14ac:dyDescent="0.25">
      <c r="A9472" s="793"/>
      <c r="E9472" s="176"/>
      <c r="F9472" s="176"/>
      <c r="G9472" s="177"/>
      <c r="H9472" s="177"/>
    </row>
    <row r="9473" spans="1:8" x14ac:dyDescent="0.25">
      <c r="A9473" s="793"/>
      <c r="E9473" s="176"/>
      <c r="F9473" s="176"/>
      <c r="G9473" s="177"/>
      <c r="H9473" s="177"/>
    </row>
    <row r="9474" spans="1:8" x14ac:dyDescent="0.25">
      <c r="A9474" s="793"/>
      <c r="E9474" s="176"/>
      <c r="F9474" s="176"/>
      <c r="G9474" s="177"/>
      <c r="H9474" s="177"/>
    </row>
    <row r="9475" spans="1:8" x14ac:dyDescent="0.25">
      <c r="A9475" s="793"/>
      <c r="E9475" s="176"/>
      <c r="F9475" s="176"/>
      <c r="G9475" s="177"/>
      <c r="H9475" s="177"/>
    </row>
    <row r="9476" spans="1:8" x14ac:dyDescent="0.25">
      <c r="A9476" s="793"/>
      <c r="E9476" s="176"/>
      <c r="F9476" s="176"/>
      <c r="G9476" s="177"/>
      <c r="H9476" s="177"/>
    </row>
    <row r="9477" spans="1:8" x14ac:dyDescent="0.25">
      <c r="A9477" s="793"/>
      <c r="E9477" s="176"/>
      <c r="F9477" s="176"/>
      <c r="G9477" s="177"/>
      <c r="H9477" s="177"/>
    </row>
    <row r="9478" spans="1:8" x14ac:dyDescent="0.25">
      <c r="A9478" s="793"/>
      <c r="E9478" s="176"/>
      <c r="F9478" s="176"/>
      <c r="G9478" s="177"/>
      <c r="H9478" s="177"/>
    </row>
    <row r="9479" spans="1:8" x14ac:dyDescent="0.25">
      <c r="A9479" s="793"/>
      <c r="E9479" s="176"/>
      <c r="F9479" s="176"/>
      <c r="G9479" s="177"/>
      <c r="H9479" s="177"/>
    </row>
    <row r="9480" spans="1:8" x14ac:dyDescent="0.25">
      <c r="A9480" s="793"/>
      <c r="E9480" s="176"/>
      <c r="F9480" s="176"/>
      <c r="G9480" s="177"/>
      <c r="H9480" s="177"/>
    </row>
    <row r="9481" spans="1:8" x14ac:dyDescent="0.25">
      <c r="A9481" s="793"/>
      <c r="E9481" s="176"/>
      <c r="F9481" s="176"/>
      <c r="G9481" s="177"/>
      <c r="H9481" s="177"/>
    </row>
    <row r="9482" spans="1:8" x14ac:dyDescent="0.25">
      <c r="A9482" s="793"/>
      <c r="E9482" s="176"/>
      <c r="F9482" s="176"/>
      <c r="G9482" s="177"/>
      <c r="H9482" s="177"/>
    </row>
    <row r="9483" spans="1:8" x14ac:dyDescent="0.25">
      <c r="A9483" s="793"/>
      <c r="E9483" s="176"/>
      <c r="F9483" s="176"/>
      <c r="G9483" s="177"/>
      <c r="H9483" s="177"/>
    </row>
    <row r="9484" spans="1:8" x14ac:dyDescent="0.25">
      <c r="A9484" s="793"/>
      <c r="E9484" s="176"/>
      <c r="F9484" s="176"/>
      <c r="G9484" s="177"/>
      <c r="H9484" s="177"/>
    </row>
    <row r="9485" spans="1:8" x14ac:dyDescent="0.25">
      <c r="A9485" s="793"/>
      <c r="E9485" s="176"/>
      <c r="F9485" s="176"/>
      <c r="G9485" s="177"/>
      <c r="H9485" s="177"/>
    </row>
    <row r="9486" spans="1:8" x14ac:dyDescent="0.25">
      <c r="A9486" s="793"/>
      <c r="E9486" s="176"/>
      <c r="F9486" s="176"/>
      <c r="G9486" s="177"/>
      <c r="H9486" s="177"/>
    </row>
    <row r="9487" spans="1:8" x14ac:dyDescent="0.25">
      <c r="A9487" s="793"/>
      <c r="E9487" s="176"/>
      <c r="F9487" s="176"/>
      <c r="G9487" s="177"/>
      <c r="H9487" s="177"/>
    </row>
    <row r="9488" spans="1:8" x14ac:dyDescent="0.25">
      <c r="A9488" s="793"/>
      <c r="E9488" s="176"/>
      <c r="F9488" s="176"/>
      <c r="G9488" s="177"/>
      <c r="H9488" s="177"/>
    </row>
    <row r="9489" spans="1:8" x14ac:dyDescent="0.25">
      <c r="A9489" s="793"/>
      <c r="E9489" s="176"/>
      <c r="F9489" s="176"/>
      <c r="G9489" s="177"/>
      <c r="H9489" s="177"/>
    </row>
    <row r="9490" spans="1:8" x14ac:dyDescent="0.25">
      <c r="A9490" s="793"/>
      <c r="E9490" s="176"/>
      <c r="F9490" s="176"/>
      <c r="G9490" s="177"/>
      <c r="H9490" s="177"/>
    </row>
    <row r="9491" spans="1:8" x14ac:dyDescent="0.25">
      <c r="A9491" s="793"/>
      <c r="E9491" s="176"/>
      <c r="F9491" s="176"/>
      <c r="G9491" s="177"/>
      <c r="H9491" s="177"/>
    </row>
    <row r="9492" spans="1:8" x14ac:dyDescent="0.25">
      <c r="A9492" s="793"/>
      <c r="E9492" s="176"/>
      <c r="F9492" s="176"/>
      <c r="G9492" s="177"/>
      <c r="H9492" s="177"/>
    </row>
    <row r="9493" spans="1:8" x14ac:dyDescent="0.25">
      <c r="A9493" s="793"/>
      <c r="E9493" s="176"/>
      <c r="F9493" s="176"/>
      <c r="G9493" s="177"/>
      <c r="H9493" s="177"/>
    </row>
    <row r="9494" spans="1:8" x14ac:dyDescent="0.25">
      <c r="A9494" s="793"/>
      <c r="E9494" s="176"/>
      <c r="F9494" s="176"/>
      <c r="G9494" s="177"/>
      <c r="H9494" s="177"/>
    </row>
    <row r="9495" spans="1:8" x14ac:dyDescent="0.25">
      <c r="A9495" s="793"/>
      <c r="E9495" s="176"/>
      <c r="F9495" s="176"/>
      <c r="G9495" s="177"/>
      <c r="H9495" s="177"/>
    </row>
    <row r="9496" spans="1:8" x14ac:dyDescent="0.25">
      <c r="A9496" s="793"/>
      <c r="E9496" s="176"/>
      <c r="F9496" s="176"/>
      <c r="G9496" s="177"/>
      <c r="H9496" s="177"/>
    </row>
    <row r="9497" spans="1:8" x14ac:dyDescent="0.25">
      <c r="A9497" s="793"/>
      <c r="E9497" s="176"/>
      <c r="F9497" s="176"/>
      <c r="G9497" s="177"/>
      <c r="H9497" s="177"/>
    </row>
    <row r="9498" spans="1:8" x14ac:dyDescent="0.25">
      <c r="A9498" s="793"/>
      <c r="E9498" s="176"/>
      <c r="F9498" s="176"/>
      <c r="G9498" s="177"/>
      <c r="H9498" s="177"/>
    </row>
    <row r="9499" spans="1:8" x14ac:dyDescent="0.25">
      <c r="A9499" s="793"/>
      <c r="E9499" s="176"/>
      <c r="F9499" s="176"/>
      <c r="G9499" s="177"/>
      <c r="H9499" s="177"/>
    </row>
    <row r="9500" spans="1:8" x14ac:dyDescent="0.25">
      <c r="A9500" s="793"/>
      <c r="E9500" s="176"/>
      <c r="F9500" s="176"/>
      <c r="G9500" s="177"/>
      <c r="H9500" s="177"/>
    </row>
    <row r="9501" spans="1:8" x14ac:dyDescent="0.25">
      <c r="A9501" s="793"/>
      <c r="E9501" s="176"/>
      <c r="F9501" s="176"/>
      <c r="G9501" s="177"/>
      <c r="H9501" s="177"/>
    </row>
    <row r="9502" spans="1:8" x14ac:dyDescent="0.25">
      <c r="A9502" s="793"/>
      <c r="E9502" s="176"/>
      <c r="F9502" s="176"/>
      <c r="G9502" s="177"/>
      <c r="H9502" s="177"/>
    </row>
    <row r="9503" spans="1:8" x14ac:dyDescent="0.25">
      <c r="A9503" s="793"/>
      <c r="E9503" s="176"/>
      <c r="F9503" s="176"/>
      <c r="G9503" s="177"/>
      <c r="H9503" s="177"/>
    </row>
    <row r="9504" spans="1:8" x14ac:dyDescent="0.25">
      <c r="A9504" s="793"/>
      <c r="E9504" s="176"/>
      <c r="F9504" s="176"/>
      <c r="G9504" s="177"/>
      <c r="H9504" s="177"/>
    </row>
    <row r="9505" spans="1:8" x14ac:dyDescent="0.25">
      <c r="A9505" s="793"/>
      <c r="E9505" s="176"/>
      <c r="F9505" s="176"/>
      <c r="G9505" s="177"/>
      <c r="H9505" s="177"/>
    </row>
    <row r="9506" spans="1:8" x14ac:dyDescent="0.25">
      <c r="A9506" s="793"/>
      <c r="E9506" s="176"/>
      <c r="F9506" s="176"/>
      <c r="G9506" s="177"/>
      <c r="H9506" s="177"/>
    </row>
    <row r="9507" spans="1:8" x14ac:dyDescent="0.25">
      <c r="A9507" s="793"/>
      <c r="E9507" s="176"/>
      <c r="F9507" s="176"/>
      <c r="G9507" s="177"/>
      <c r="H9507" s="177"/>
    </row>
    <row r="9508" spans="1:8" x14ac:dyDescent="0.25">
      <c r="A9508" s="793"/>
      <c r="E9508" s="176"/>
      <c r="F9508" s="176"/>
      <c r="G9508" s="177"/>
      <c r="H9508" s="177"/>
    </row>
    <row r="9509" spans="1:8" x14ac:dyDescent="0.25">
      <c r="A9509" s="793"/>
      <c r="E9509" s="176"/>
      <c r="F9509" s="176"/>
      <c r="G9509" s="177"/>
      <c r="H9509" s="177"/>
    </row>
    <row r="9510" spans="1:8" x14ac:dyDescent="0.25">
      <c r="A9510" s="793"/>
      <c r="E9510" s="176"/>
      <c r="F9510" s="176"/>
      <c r="G9510" s="177"/>
      <c r="H9510" s="177"/>
    </row>
    <row r="9511" spans="1:8" x14ac:dyDescent="0.25">
      <c r="A9511" s="793"/>
      <c r="E9511" s="176"/>
      <c r="F9511" s="176"/>
      <c r="G9511" s="177"/>
      <c r="H9511" s="177"/>
    </row>
    <row r="9512" spans="1:8" x14ac:dyDescent="0.25">
      <c r="A9512" s="793"/>
      <c r="E9512" s="176"/>
      <c r="F9512" s="176"/>
      <c r="G9512" s="177"/>
      <c r="H9512" s="177"/>
    </row>
    <row r="9513" spans="1:8" x14ac:dyDescent="0.25">
      <c r="A9513" s="793"/>
      <c r="E9513" s="176"/>
      <c r="F9513" s="176"/>
      <c r="G9513" s="177"/>
      <c r="H9513" s="177"/>
    </row>
    <row r="9514" spans="1:8" x14ac:dyDescent="0.25">
      <c r="A9514" s="793"/>
      <c r="E9514" s="176"/>
      <c r="F9514" s="176"/>
      <c r="G9514" s="177"/>
      <c r="H9514" s="177"/>
    </row>
    <row r="9515" spans="1:8" x14ac:dyDescent="0.25">
      <c r="A9515" s="793"/>
      <c r="E9515" s="176"/>
      <c r="F9515" s="176"/>
      <c r="G9515" s="177"/>
      <c r="H9515" s="177"/>
    </row>
    <row r="9516" spans="1:8" x14ac:dyDescent="0.25">
      <c r="A9516" s="793"/>
      <c r="E9516" s="176"/>
      <c r="F9516" s="176"/>
      <c r="G9516" s="177"/>
      <c r="H9516" s="177"/>
    </row>
    <row r="9517" spans="1:8" x14ac:dyDescent="0.25">
      <c r="A9517" s="793"/>
      <c r="E9517" s="176"/>
      <c r="F9517" s="176"/>
      <c r="G9517" s="177"/>
      <c r="H9517" s="177"/>
    </row>
    <row r="9518" spans="1:8" x14ac:dyDescent="0.25">
      <c r="A9518" s="793"/>
      <c r="E9518" s="176"/>
      <c r="F9518" s="176"/>
      <c r="G9518" s="177"/>
      <c r="H9518" s="177"/>
    </row>
    <row r="9519" spans="1:8" x14ac:dyDescent="0.25">
      <c r="A9519" s="793"/>
      <c r="E9519" s="176"/>
      <c r="F9519" s="176"/>
      <c r="G9519" s="177"/>
      <c r="H9519" s="177"/>
    </row>
    <row r="9520" spans="1:8" x14ac:dyDescent="0.25">
      <c r="A9520" s="793"/>
      <c r="E9520" s="176"/>
      <c r="F9520" s="176"/>
      <c r="G9520" s="177"/>
      <c r="H9520" s="177"/>
    </row>
    <row r="9521" spans="1:8" x14ac:dyDescent="0.25">
      <c r="A9521" s="793"/>
      <c r="E9521" s="176"/>
      <c r="F9521" s="176"/>
      <c r="G9521" s="177"/>
      <c r="H9521" s="177"/>
    </row>
    <row r="9522" spans="1:8" x14ac:dyDescent="0.25">
      <c r="A9522" s="793"/>
      <c r="E9522" s="176"/>
      <c r="F9522" s="176"/>
      <c r="G9522" s="177"/>
      <c r="H9522" s="177"/>
    </row>
    <row r="9523" spans="1:8" x14ac:dyDescent="0.25">
      <c r="A9523" s="793"/>
      <c r="E9523" s="176"/>
      <c r="F9523" s="176"/>
      <c r="G9523" s="177"/>
      <c r="H9523" s="177"/>
    </row>
    <row r="9524" spans="1:8" x14ac:dyDescent="0.25">
      <c r="A9524" s="793"/>
      <c r="E9524" s="176"/>
      <c r="F9524" s="176"/>
      <c r="G9524" s="177"/>
      <c r="H9524" s="177"/>
    </row>
    <row r="9525" spans="1:8" x14ac:dyDescent="0.25">
      <c r="A9525" s="793"/>
      <c r="E9525" s="176"/>
      <c r="F9525" s="176"/>
      <c r="G9525" s="177"/>
      <c r="H9525" s="177"/>
    </row>
    <row r="9526" spans="1:8" x14ac:dyDescent="0.25">
      <c r="A9526" s="793"/>
      <c r="E9526" s="176"/>
      <c r="F9526" s="176"/>
      <c r="G9526" s="177"/>
      <c r="H9526" s="177"/>
    </row>
    <row r="9527" spans="1:8" x14ac:dyDescent="0.25">
      <c r="A9527" s="793"/>
      <c r="E9527" s="176"/>
      <c r="F9527" s="176"/>
      <c r="G9527" s="177"/>
      <c r="H9527" s="177"/>
    </row>
    <row r="9528" spans="1:8" x14ac:dyDescent="0.25">
      <c r="A9528" s="793"/>
      <c r="E9528" s="176"/>
      <c r="F9528" s="176"/>
      <c r="G9528" s="177"/>
      <c r="H9528" s="177"/>
    </row>
    <row r="9529" spans="1:8" x14ac:dyDescent="0.25">
      <c r="A9529" s="793"/>
      <c r="E9529" s="176"/>
      <c r="F9529" s="176"/>
      <c r="G9529" s="177"/>
      <c r="H9529" s="177"/>
    </row>
    <row r="9530" spans="1:8" x14ac:dyDescent="0.25">
      <c r="A9530" s="793"/>
      <c r="E9530" s="176"/>
      <c r="F9530" s="176"/>
      <c r="G9530" s="177"/>
      <c r="H9530" s="177"/>
    </row>
    <row r="9531" spans="1:8" x14ac:dyDescent="0.25">
      <c r="A9531" s="793"/>
      <c r="E9531" s="176"/>
      <c r="F9531" s="176"/>
      <c r="G9531" s="177"/>
      <c r="H9531" s="177"/>
    </row>
    <row r="9532" spans="1:8" x14ac:dyDescent="0.25">
      <c r="A9532" s="793"/>
      <c r="E9532" s="176"/>
      <c r="F9532" s="176"/>
      <c r="G9532" s="177"/>
      <c r="H9532" s="177"/>
    </row>
    <row r="9533" spans="1:8" x14ac:dyDescent="0.25">
      <c r="A9533" s="793"/>
      <c r="E9533" s="176"/>
      <c r="F9533" s="176"/>
      <c r="G9533" s="177"/>
      <c r="H9533" s="177"/>
    </row>
    <row r="9534" spans="1:8" x14ac:dyDescent="0.25">
      <c r="A9534" s="793"/>
      <c r="E9534" s="176"/>
      <c r="F9534" s="176"/>
      <c r="G9534" s="177"/>
      <c r="H9534" s="177"/>
    </row>
    <row r="9535" spans="1:8" x14ac:dyDescent="0.25">
      <c r="A9535" s="793"/>
      <c r="E9535" s="176"/>
      <c r="F9535" s="176"/>
      <c r="G9535" s="177"/>
      <c r="H9535" s="177"/>
    </row>
    <row r="9536" spans="1:8" x14ac:dyDescent="0.25">
      <c r="A9536" s="793"/>
      <c r="E9536" s="176"/>
      <c r="F9536" s="176"/>
      <c r="G9536" s="177"/>
      <c r="H9536" s="177"/>
    </row>
    <row r="9537" spans="1:8" x14ac:dyDescent="0.25">
      <c r="A9537" s="793"/>
      <c r="E9537" s="176"/>
      <c r="F9537" s="176"/>
      <c r="G9537" s="177"/>
      <c r="H9537" s="177"/>
    </row>
    <row r="9538" spans="1:8" x14ac:dyDescent="0.25">
      <c r="A9538" s="793"/>
      <c r="E9538" s="176"/>
      <c r="F9538" s="176"/>
      <c r="G9538" s="177"/>
      <c r="H9538" s="177"/>
    </row>
    <row r="9539" spans="1:8" x14ac:dyDescent="0.25">
      <c r="A9539" s="793"/>
      <c r="E9539" s="176"/>
      <c r="F9539" s="176"/>
      <c r="G9539" s="177"/>
      <c r="H9539" s="177"/>
    </row>
    <row r="9540" spans="1:8" x14ac:dyDescent="0.25">
      <c r="A9540" s="793"/>
      <c r="E9540" s="176"/>
      <c r="F9540" s="176"/>
      <c r="G9540" s="177"/>
      <c r="H9540" s="177"/>
    </row>
    <row r="9541" spans="1:8" x14ac:dyDescent="0.25">
      <c r="A9541" s="793"/>
      <c r="E9541" s="176"/>
      <c r="F9541" s="176"/>
      <c r="G9541" s="177"/>
      <c r="H9541" s="177"/>
    </row>
    <row r="9542" spans="1:8" x14ac:dyDescent="0.25">
      <c r="A9542" s="793"/>
      <c r="E9542" s="176"/>
      <c r="F9542" s="176"/>
      <c r="G9542" s="177"/>
      <c r="H9542" s="177"/>
    </row>
    <row r="9543" spans="1:8" x14ac:dyDescent="0.25">
      <c r="A9543" s="793"/>
      <c r="E9543" s="176"/>
      <c r="F9543" s="176"/>
      <c r="G9543" s="177"/>
      <c r="H9543" s="177"/>
    </row>
    <row r="9544" spans="1:8" x14ac:dyDescent="0.25">
      <c r="A9544" s="793"/>
      <c r="E9544" s="176"/>
      <c r="F9544" s="176"/>
      <c r="G9544" s="177"/>
      <c r="H9544" s="177"/>
    </row>
    <row r="9545" spans="1:8" x14ac:dyDescent="0.25">
      <c r="A9545" s="793"/>
      <c r="E9545" s="176"/>
      <c r="F9545" s="176"/>
      <c r="G9545" s="177"/>
      <c r="H9545" s="177"/>
    </row>
    <row r="9546" spans="1:8" x14ac:dyDescent="0.25">
      <c r="A9546" s="793"/>
      <c r="E9546" s="176"/>
      <c r="F9546" s="176"/>
      <c r="G9546" s="177"/>
      <c r="H9546" s="177"/>
    </row>
    <row r="9547" spans="1:8" x14ac:dyDescent="0.25">
      <c r="A9547" s="793"/>
      <c r="E9547" s="176"/>
      <c r="F9547" s="176"/>
      <c r="G9547" s="177"/>
      <c r="H9547" s="177"/>
    </row>
    <row r="9548" spans="1:8" x14ac:dyDescent="0.25">
      <c r="A9548" s="793"/>
      <c r="E9548" s="176"/>
      <c r="F9548" s="176"/>
      <c r="G9548" s="177"/>
      <c r="H9548" s="177"/>
    </row>
    <row r="9549" spans="1:8" x14ac:dyDescent="0.25">
      <c r="A9549" s="793"/>
      <c r="E9549" s="176"/>
      <c r="F9549" s="176"/>
      <c r="G9549" s="177"/>
      <c r="H9549" s="177"/>
    </row>
    <row r="9550" spans="1:8" x14ac:dyDescent="0.25">
      <c r="A9550" s="793"/>
      <c r="E9550" s="176"/>
      <c r="F9550" s="176"/>
      <c r="G9550" s="177"/>
      <c r="H9550" s="177"/>
    </row>
    <row r="9551" spans="1:8" x14ac:dyDescent="0.25">
      <c r="A9551" s="793"/>
      <c r="E9551" s="176"/>
      <c r="F9551" s="176"/>
      <c r="G9551" s="177"/>
      <c r="H9551" s="177"/>
    </row>
    <row r="9552" spans="1:8" x14ac:dyDescent="0.25">
      <c r="A9552" s="793"/>
      <c r="E9552" s="176"/>
      <c r="F9552" s="176"/>
      <c r="G9552" s="177"/>
      <c r="H9552" s="177"/>
    </row>
    <row r="9553" spans="1:8" x14ac:dyDescent="0.25">
      <c r="A9553" s="793"/>
      <c r="E9553" s="176"/>
      <c r="F9553" s="176"/>
      <c r="G9553" s="177"/>
      <c r="H9553" s="177"/>
    </row>
    <row r="9554" spans="1:8" x14ac:dyDescent="0.25">
      <c r="A9554" s="793"/>
      <c r="E9554" s="176"/>
      <c r="F9554" s="176"/>
      <c r="G9554" s="177"/>
      <c r="H9554" s="177"/>
    </row>
    <row r="9555" spans="1:8" x14ac:dyDescent="0.25">
      <c r="A9555" s="793"/>
      <c r="E9555" s="176"/>
      <c r="F9555" s="176"/>
      <c r="G9555" s="177"/>
      <c r="H9555" s="177"/>
    </row>
    <row r="9556" spans="1:8" x14ac:dyDescent="0.25">
      <c r="A9556" s="793"/>
      <c r="E9556" s="176"/>
      <c r="F9556" s="176"/>
      <c r="G9556" s="177"/>
      <c r="H9556" s="177"/>
    </row>
    <row r="9557" spans="1:8" x14ac:dyDescent="0.25">
      <c r="A9557" s="793"/>
      <c r="E9557" s="176"/>
      <c r="F9557" s="176"/>
      <c r="G9557" s="177"/>
      <c r="H9557" s="177"/>
    </row>
    <row r="9558" spans="1:8" x14ac:dyDescent="0.25">
      <c r="A9558" s="793"/>
      <c r="E9558" s="176"/>
      <c r="F9558" s="176"/>
      <c r="G9558" s="177"/>
      <c r="H9558" s="177"/>
    </row>
    <row r="9559" spans="1:8" x14ac:dyDescent="0.25">
      <c r="A9559" s="793"/>
      <c r="E9559" s="176"/>
      <c r="F9559" s="176"/>
      <c r="G9559" s="177"/>
      <c r="H9559" s="177"/>
    </row>
    <row r="9560" spans="1:8" x14ac:dyDescent="0.25">
      <c r="A9560" s="793"/>
      <c r="E9560" s="176"/>
      <c r="F9560" s="176"/>
      <c r="G9560" s="177"/>
      <c r="H9560" s="177"/>
    </row>
    <row r="9561" spans="1:8" x14ac:dyDescent="0.25">
      <c r="A9561" s="793"/>
      <c r="E9561" s="176"/>
      <c r="F9561" s="176"/>
      <c r="G9561" s="177"/>
      <c r="H9561" s="177"/>
    </row>
    <row r="9562" spans="1:8" x14ac:dyDescent="0.25">
      <c r="A9562" s="793"/>
      <c r="E9562" s="176"/>
      <c r="F9562" s="176"/>
      <c r="G9562" s="177"/>
      <c r="H9562" s="177"/>
    </row>
    <row r="9563" spans="1:8" x14ac:dyDescent="0.25">
      <c r="A9563" s="793"/>
      <c r="E9563" s="176"/>
      <c r="F9563" s="176"/>
      <c r="G9563" s="177"/>
      <c r="H9563" s="177"/>
    </row>
    <row r="9564" spans="1:8" x14ac:dyDescent="0.25">
      <c r="A9564" s="793"/>
      <c r="E9564" s="176"/>
      <c r="F9564" s="176"/>
      <c r="G9564" s="177"/>
      <c r="H9564" s="177"/>
    </row>
    <row r="9565" spans="1:8" x14ac:dyDescent="0.25">
      <c r="A9565" s="793"/>
      <c r="E9565" s="176"/>
      <c r="F9565" s="176"/>
      <c r="G9565" s="177"/>
      <c r="H9565" s="177"/>
    </row>
    <row r="9566" spans="1:8" x14ac:dyDescent="0.25">
      <c r="A9566" s="793"/>
      <c r="E9566" s="176"/>
      <c r="F9566" s="176"/>
      <c r="G9566" s="177"/>
      <c r="H9566" s="177"/>
    </row>
    <row r="9567" spans="1:8" x14ac:dyDescent="0.25">
      <c r="A9567" s="793"/>
      <c r="E9567" s="176"/>
      <c r="F9567" s="176"/>
      <c r="G9567" s="177"/>
      <c r="H9567" s="177"/>
    </row>
    <row r="9568" spans="1:8" x14ac:dyDescent="0.25">
      <c r="A9568" s="793"/>
      <c r="E9568" s="176"/>
      <c r="F9568" s="176"/>
      <c r="G9568" s="177"/>
      <c r="H9568" s="177"/>
    </row>
    <row r="9569" spans="1:8" x14ac:dyDescent="0.25">
      <c r="A9569" s="793"/>
      <c r="E9569" s="176"/>
      <c r="F9569" s="176"/>
      <c r="G9569" s="177"/>
      <c r="H9569" s="177"/>
    </row>
    <row r="9570" spans="1:8" x14ac:dyDescent="0.25">
      <c r="A9570" s="793"/>
      <c r="E9570" s="176"/>
      <c r="F9570" s="176"/>
      <c r="G9570" s="177"/>
      <c r="H9570" s="177"/>
    </row>
    <row r="9571" spans="1:8" x14ac:dyDescent="0.25">
      <c r="A9571" s="793"/>
      <c r="E9571" s="176"/>
      <c r="F9571" s="176"/>
      <c r="G9571" s="177"/>
      <c r="H9571" s="177"/>
    </row>
    <row r="9572" spans="1:8" x14ac:dyDescent="0.25">
      <c r="A9572" s="793"/>
      <c r="E9572" s="176"/>
      <c r="F9572" s="176"/>
      <c r="G9572" s="177"/>
      <c r="H9572" s="177"/>
    </row>
    <row r="9573" spans="1:8" x14ac:dyDescent="0.25">
      <c r="A9573" s="793"/>
      <c r="E9573" s="176"/>
      <c r="F9573" s="176"/>
      <c r="G9573" s="177"/>
      <c r="H9573" s="177"/>
    </row>
    <row r="9574" spans="1:8" x14ac:dyDescent="0.25">
      <c r="A9574" s="793"/>
      <c r="E9574" s="176"/>
      <c r="F9574" s="176"/>
      <c r="G9574" s="177"/>
      <c r="H9574" s="177"/>
    </row>
    <row r="9575" spans="1:8" x14ac:dyDescent="0.25">
      <c r="A9575" s="793"/>
      <c r="E9575" s="176"/>
      <c r="F9575" s="176"/>
      <c r="G9575" s="177"/>
      <c r="H9575" s="177"/>
    </row>
    <row r="9576" spans="1:8" x14ac:dyDescent="0.25">
      <c r="A9576" s="793"/>
      <c r="E9576" s="176"/>
      <c r="F9576" s="176"/>
      <c r="G9576" s="177"/>
      <c r="H9576" s="177"/>
    </row>
    <row r="9577" spans="1:8" x14ac:dyDescent="0.25">
      <c r="A9577" s="793"/>
      <c r="E9577" s="176"/>
      <c r="F9577" s="176"/>
      <c r="G9577" s="177"/>
      <c r="H9577" s="177"/>
    </row>
    <row r="9578" spans="1:8" x14ac:dyDescent="0.25">
      <c r="A9578" s="793"/>
      <c r="E9578" s="176"/>
      <c r="F9578" s="176"/>
      <c r="G9578" s="177"/>
      <c r="H9578" s="177"/>
    </row>
    <row r="9579" spans="1:8" x14ac:dyDescent="0.25">
      <c r="A9579" s="793"/>
      <c r="E9579" s="176"/>
      <c r="F9579" s="176"/>
      <c r="G9579" s="177"/>
      <c r="H9579" s="177"/>
    </row>
    <row r="9580" spans="1:8" x14ac:dyDescent="0.25">
      <c r="A9580" s="793"/>
      <c r="E9580" s="176"/>
      <c r="F9580" s="176"/>
      <c r="G9580" s="177"/>
      <c r="H9580" s="177"/>
    </row>
    <row r="9581" spans="1:8" x14ac:dyDescent="0.25">
      <c r="A9581" s="793"/>
      <c r="E9581" s="176"/>
      <c r="F9581" s="176"/>
      <c r="G9581" s="177"/>
      <c r="H9581" s="177"/>
    </row>
    <row r="9582" spans="1:8" x14ac:dyDescent="0.25">
      <c r="A9582" s="793"/>
      <c r="E9582" s="176"/>
      <c r="F9582" s="176"/>
      <c r="G9582" s="177"/>
      <c r="H9582" s="177"/>
    </row>
    <row r="9583" spans="1:8" x14ac:dyDescent="0.25">
      <c r="A9583" s="793"/>
      <c r="E9583" s="176"/>
      <c r="F9583" s="176"/>
      <c r="G9583" s="177"/>
      <c r="H9583" s="177"/>
    </row>
    <row r="9584" spans="1:8" x14ac:dyDescent="0.25">
      <c r="A9584" s="793"/>
      <c r="E9584" s="176"/>
      <c r="F9584" s="176"/>
      <c r="G9584" s="177"/>
      <c r="H9584" s="177"/>
    </row>
    <row r="9585" spans="1:8" x14ac:dyDescent="0.25">
      <c r="A9585" s="793"/>
      <c r="E9585" s="176"/>
      <c r="F9585" s="176"/>
      <c r="G9585" s="177"/>
      <c r="H9585" s="177"/>
    </row>
    <row r="9586" spans="1:8" x14ac:dyDescent="0.25">
      <c r="A9586" s="793"/>
      <c r="E9586" s="176"/>
      <c r="F9586" s="176"/>
      <c r="G9586" s="177"/>
      <c r="H9586" s="177"/>
    </row>
    <row r="9587" spans="1:8" x14ac:dyDescent="0.25">
      <c r="A9587" s="793"/>
      <c r="E9587" s="176"/>
      <c r="F9587" s="176"/>
      <c r="G9587" s="177"/>
      <c r="H9587" s="177"/>
    </row>
    <row r="9588" spans="1:8" x14ac:dyDescent="0.25">
      <c r="A9588" s="793"/>
      <c r="E9588" s="176"/>
      <c r="F9588" s="176"/>
      <c r="G9588" s="177"/>
      <c r="H9588" s="177"/>
    </row>
    <row r="9589" spans="1:8" x14ac:dyDescent="0.25">
      <c r="A9589" s="793"/>
      <c r="E9589" s="176"/>
      <c r="F9589" s="176"/>
      <c r="G9589" s="177"/>
      <c r="H9589" s="177"/>
    </row>
    <row r="9590" spans="1:8" x14ac:dyDescent="0.25">
      <c r="A9590" s="793"/>
      <c r="E9590" s="176"/>
      <c r="F9590" s="176"/>
      <c r="G9590" s="177"/>
      <c r="H9590" s="177"/>
    </row>
    <row r="9591" spans="1:8" x14ac:dyDescent="0.25">
      <c r="A9591" s="793"/>
      <c r="E9591" s="176"/>
      <c r="F9591" s="176"/>
      <c r="G9591" s="177"/>
      <c r="H9591" s="177"/>
    </row>
    <row r="9592" spans="1:8" x14ac:dyDescent="0.25">
      <c r="A9592" s="793"/>
      <c r="E9592" s="176"/>
      <c r="F9592" s="176"/>
      <c r="G9592" s="177"/>
      <c r="H9592" s="177"/>
    </row>
    <row r="9593" spans="1:8" x14ac:dyDescent="0.25">
      <c r="A9593" s="793"/>
      <c r="E9593" s="176"/>
      <c r="F9593" s="176"/>
      <c r="G9593" s="177"/>
      <c r="H9593" s="177"/>
    </row>
    <row r="9594" spans="1:8" x14ac:dyDescent="0.25">
      <c r="A9594" s="793"/>
      <c r="E9594" s="176"/>
      <c r="F9594" s="176"/>
      <c r="G9594" s="177"/>
      <c r="H9594" s="177"/>
    </row>
    <row r="9595" spans="1:8" x14ac:dyDescent="0.25">
      <c r="A9595" s="793"/>
      <c r="E9595" s="176"/>
      <c r="F9595" s="176"/>
      <c r="G9595" s="177"/>
      <c r="H9595" s="177"/>
    </row>
    <row r="9596" spans="1:8" x14ac:dyDescent="0.25">
      <c r="A9596" s="793"/>
      <c r="E9596" s="176"/>
      <c r="F9596" s="176"/>
      <c r="G9596" s="177"/>
      <c r="H9596" s="177"/>
    </row>
    <row r="9597" spans="1:8" x14ac:dyDescent="0.25">
      <c r="A9597" s="793"/>
      <c r="E9597" s="176"/>
      <c r="F9597" s="176"/>
      <c r="G9597" s="177"/>
      <c r="H9597" s="177"/>
    </row>
    <row r="9598" spans="1:8" x14ac:dyDescent="0.25">
      <c r="A9598" s="793"/>
      <c r="E9598" s="176"/>
      <c r="F9598" s="176"/>
      <c r="G9598" s="177"/>
      <c r="H9598" s="177"/>
    </row>
    <row r="9599" spans="1:8" x14ac:dyDescent="0.25">
      <c r="A9599" s="793"/>
      <c r="E9599" s="176"/>
      <c r="F9599" s="176"/>
      <c r="G9599" s="177"/>
      <c r="H9599" s="177"/>
    </row>
    <row r="9600" spans="1:8" x14ac:dyDescent="0.25">
      <c r="A9600" s="793"/>
      <c r="E9600" s="176"/>
      <c r="F9600" s="176"/>
      <c r="G9600" s="177"/>
      <c r="H9600" s="177"/>
    </row>
    <row r="9601" spans="1:8" x14ac:dyDescent="0.25">
      <c r="A9601" s="793"/>
      <c r="E9601" s="176"/>
      <c r="F9601" s="176"/>
      <c r="G9601" s="177"/>
      <c r="H9601" s="177"/>
    </row>
    <row r="9602" spans="1:8" x14ac:dyDescent="0.25">
      <c r="A9602" s="793"/>
      <c r="E9602" s="176"/>
      <c r="F9602" s="176"/>
      <c r="G9602" s="177"/>
      <c r="H9602" s="177"/>
    </row>
    <row r="9603" spans="1:8" x14ac:dyDescent="0.25">
      <c r="A9603" s="793"/>
      <c r="E9603" s="176"/>
      <c r="F9603" s="176"/>
      <c r="G9603" s="177"/>
      <c r="H9603" s="177"/>
    </row>
    <row r="9604" spans="1:8" x14ac:dyDescent="0.25">
      <c r="A9604" s="793"/>
      <c r="E9604" s="176"/>
      <c r="F9604" s="176"/>
      <c r="G9604" s="177"/>
      <c r="H9604" s="177"/>
    </row>
    <row r="9605" spans="1:8" x14ac:dyDescent="0.25">
      <c r="A9605" s="793"/>
      <c r="E9605" s="176"/>
      <c r="F9605" s="176"/>
      <c r="G9605" s="177"/>
      <c r="H9605" s="177"/>
    </row>
    <row r="9606" spans="1:8" x14ac:dyDescent="0.25">
      <c r="A9606" s="793"/>
      <c r="E9606" s="176"/>
      <c r="F9606" s="176"/>
      <c r="G9606" s="177"/>
      <c r="H9606" s="177"/>
    </row>
    <row r="9607" spans="1:8" x14ac:dyDescent="0.25">
      <c r="A9607" s="793"/>
      <c r="E9607" s="176"/>
      <c r="F9607" s="176"/>
      <c r="G9607" s="177"/>
      <c r="H9607" s="177"/>
    </row>
    <row r="9608" spans="1:8" x14ac:dyDescent="0.25">
      <c r="A9608" s="793"/>
      <c r="E9608" s="176"/>
      <c r="F9608" s="176"/>
      <c r="G9608" s="177"/>
      <c r="H9608" s="177"/>
    </row>
    <row r="9609" spans="1:8" x14ac:dyDescent="0.25">
      <c r="A9609" s="793"/>
      <c r="E9609" s="176"/>
      <c r="F9609" s="176"/>
      <c r="G9609" s="177"/>
      <c r="H9609" s="177"/>
    </row>
    <row r="9610" spans="1:8" x14ac:dyDescent="0.25">
      <c r="A9610" s="793"/>
      <c r="E9610" s="176"/>
      <c r="F9610" s="176"/>
      <c r="G9610" s="177"/>
      <c r="H9610" s="177"/>
    </row>
    <row r="9611" spans="1:8" x14ac:dyDescent="0.25">
      <c r="A9611" s="793"/>
      <c r="E9611" s="176"/>
      <c r="F9611" s="176"/>
      <c r="G9611" s="177"/>
      <c r="H9611" s="177"/>
    </row>
    <row r="9612" spans="1:8" x14ac:dyDescent="0.25">
      <c r="A9612" s="793"/>
      <c r="E9612" s="176"/>
      <c r="F9612" s="176"/>
      <c r="G9612" s="177"/>
      <c r="H9612" s="177"/>
    </row>
    <row r="9613" spans="1:8" x14ac:dyDescent="0.25">
      <c r="A9613" s="793"/>
      <c r="E9613" s="176"/>
      <c r="F9613" s="176"/>
      <c r="G9613" s="177"/>
      <c r="H9613" s="177"/>
    </row>
    <row r="9614" spans="1:8" x14ac:dyDescent="0.25">
      <c r="A9614" s="793"/>
      <c r="E9614" s="176"/>
      <c r="F9614" s="176"/>
      <c r="G9614" s="177"/>
      <c r="H9614" s="177"/>
    </row>
    <row r="9615" spans="1:8" x14ac:dyDescent="0.25">
      <c r="A9615" s="793"/>
      <c r="E9615" s="176"/>
      <c r="F9615" s="176"/>
      <c r="G9615" s="177"/>
      <c r="H9615" s="177"/>
    </row>
    <row r="9616" spans="1:8" x14ac:dyDescent="0.25">
      <c r="A9616" s="793"/>
      <c r="E9616" s="176"/>
      <c r="F9616" s="176"/>
      <c r="G9616" s="177"/>
      <c r="H9616" s="177"/>
    </row>
    <row r="9617" spans="1:8" x14ac:dyDescent="0.25">
      <c r="A9617" s="793"/>
      <c r="E9617" s="176"/>
      <c r="F9617" s="176"/>
      <c r="G9617" s="177"/>
      <c r="H9617" s="177"/>
    </row>
    <row r="9618" spans="1:8" x14ac:dyDescent="0.25">
      <c r="A9618" s="793"/>
      <c r="E9618" s="176"/>
      <c r="F9618" s="176"/>
      <c r="G9618" s="177"/>
      <c r="H9618" s="177"/>
    </row>
    <row r="9619" spans="1:8" x14ac:dyDescent="0.25">
      <c r="A9619" s="793"/>
      <c r="E9619" s="176"/>
      <c r="F9619" s="176"/>
      <c r="G9619" s="177"/>
      <c r="H9619" s="177"/>
    </row>
    <row r="9620" spans="1:8" x14ac:dyDescent="0.25">
      <c r="A9620" s="793"/>
      <c r="E9620" s="176"/>
      <c r="F9620" s="176"/>
      <c r="G9620" s="177"/>
      <c r="H9620" s="177"/>
    </row>
    <row r="9621" spans="1:8" x14ac:dyDescent="0.25">
      <c r="A9621" s="793"/>
      <c r="E9621" s="176"/>
      <c r="F9621" s="176"/>
      <c r="G9621" s="177"/>
      <c r="H9621" s="177"/>
    </row>
    <row r="9622" spans="1:8" x14ac:dyDescent="0.25">
      <c r="A9622" s="793"/>
      <c r="E9622" s="176"/>
      <c r="F9622" s="176"/>
      <c r="G9622" s="177"/>
      <c r="H9622" s="177"/>
    </row>
    <row r="9623" spans="1:8" x14ac:dyDescent="0.25">
      <c r="A9623" s="793"/>
      <c r="E9623" s="176"/>
      <c r="F9623" s="176"/>
      <c r="G9623" s="177"/>
      <c r="H9623" s="177"/>
    </row>
    <row r="9624" spans="1:8" x14ac:dyDescent="0.25">
      <c r="A9624" s="793"/>
      <c r="E9624" s="176"/>
      <c r="F9624" s="176"/>
      <c r="G9624" s="177"/>
      <c r="H9624" s="177"/>
    </row>
    <row r="9625" spans="1:8" x14ac:dyDescent="0.25">
      <c r="A9625" s="793"/>
      <c r="E9625" s="176"/>
      <c r="F9625" s="176"/>
      <c r="G9625" s="177"/>
      <c r="H9625" s="177"/>
    </row>
    <row r="9626" spans="1:8" x14ac:dyDescent="0.25">
      <c r="A9626" s="793"/>
      <c r="E9626" s="176"/>
      <c r="F9626" s="176"/>
      <c r="G9626" s="177"/>
      <c r="H9626" s="177"/>
    </row>
    <row r="9627" spans="1:8" x14ac:dyDescent="0.25">
      <c r="A9627" s="793"/>
      <c r="E9627" s="176"/>
      <c r="F9627" s="176"/>
      <c r="G9627" s="177"/>
      <c r="H9627" s="177"/>
    </row>
    <row r="9628" spans="1:8" x14ac:dyDescent="0.25">
      <c r="A9628" s="793"/>
      <c r="E9628" s="176"/>
      <c r="F9628" s="176"/>
      <c r="G9628" s="177"/>
      <c r="H9628" s="177"/>
    </row>
    <row r="9629" spans="1:8" x14ac:dyDescent="0.25">
      <c r="A9629" s="793"/>
      <c r="E9629" s="176"/>
      <c r="F9629" s="176"/>
      <c r="G9629" s="177"/>
      <c r="H9629" s="177"/>
    </row>
    <row r="9630" spans="1:8" x14ac:dyDescent="0.25">
      <c r="A9630" s="793"/>
      <c r="E9630" s="176"/>
      <c r="F9630" s="176"/>
      <c r="G9630" s="177"/>
      <c r="H9630" s="177"/>
    </row>
    <row r="9631" spans="1:8" x14ac:dyDescent="0.25">
      <c r="A9631" s="793"/>
      <c r="E9631" s="176"/>
      <c r="F9631" s="176"/>
      <c r="G9631" s="177"/>
      <c r="H9631" s="177"/>
    </row>
    <row r="9632" spans="1:8" x14ac:dyDescent="0.25">
      <c r="A9632" s="793"/>
      <c r="E9632" s="176"/>
      <c r="F9632" s="176"/>
      <c r="G9632" s="177"/>
      <c r="H9632" s="177"/>
    </row>
    <row r="9633" spans="1:8" x14ac:dyDescent="0.25">
      <c r="A9633" s="793"/>
      <c r="E9633" s="176"/>
      <c r="F9633" s="176"/>
      <c r="G9633" s="177"/>
      <c r="H9633" s="177"/>
    </row>
    <row r="9634" spans="1:8" x14ac:dyDescent="0.25">
      <c r="A9634" s="793"/>
      <c r="E9634" s="176"/>
      <c r="F9634" s="176"/>
      <c r="G9634" s="177"/>
      <c r="H9634" s="177"/>
    </row>
    <row r="9635" spans="1:8" x14ac:dyDescent="0.25">
      <c r="A9635" s="793"/>
      <c r="E9635" s="176"/>
      <c r="F9635" s="176"/>
      <c r="G9635" s="177"/>
      <c r="H9635" s="177"/>
    </row>
    <row r="9636" spans="1:8" x14ac:dyDescent="0.25">
      <c r="A9636" s="793"/>
      <c r="E9636" s="176"/>
      <c r="F9636" s="176"/>
      <c r="G9636" s="177"/>
      <c r="H9636" s="177"/>
    </row>
    <row r="9637" spans="1:8" x14ac:dyDescent="0.25">
      <c r="A9637" s="793"/>
      <c r="E9637" s="176"/>
      <c r="F9637" s="176"/>
      <c r="G9637" s="177"/>
      <c r="H9637" s="177"/>
    </row>
    <row r="9638" spans="1:8" x14ac:dyDescent="0.25">
      <c r="A9638" s="793"/>
      <c r="E9638" s="176"/>
      <c r="F9638" s="176"/>
      <c r="G9638" s="177"/>
      <c r="H9638" s="177"/>
    </row>
    <row r="9639" spans="1:8" x14ac:dyDescent="0.25">
      <c r="A9639" s="793"/>
      <c r="E9639" s="176"/>
      <c r="F9639" s="176"/>
      <c r="G9639" s="177"/>
      <c r="H9639" s="177"/>
    </row>
    <row r="9640" spans="1:8" x14ac:dyDescent="0.25">
      <c r="A9640" s="793"/>
      <c r="E9640" s="176"/>
      <c r="F9640" s="176"/>
      <c r="G9640" s="177"/>
      <c r="H9640" s="177"/>
    </row>
    <row r="9641" spans="1:8" x14ac:dyDescent="0.25">
      <c r="A9641" s="793"/>
      <c r="E9641" s="176"/>
      <c r="F9641" s="176"/>
      <c r="G9641" s="177"/>
      <c r="H9641" s="177"/>
    </row>
    <row r="9642" spans="1:8" x14ac:dyDescent="0.25">
      <c r="A9642" s="793"/>
      <c r="E9642" s="176"/>
      <c r="F9642" s="176"/>
      <c r="G9642" s="177"/>
      <c r="H9642" s="177"/>
    </row>
    <row r="9643" spans="1:8" x14ac:dyDescent="0.25">
      <c r="A9643" s="793"/>
      <c r="E9643" s="176"/>
      <c r="F9643" s="176"/>
      <c r="G9643" s="177"/>
      <c r="H9643" s="177"/>
    </row>
    <row r="9644" spans="1:8" x14ac:dyDescent="0.25">
      <c r="A9644" s="793"/>
      <c r="E9644" s="176"/>
      <c r="F9644" s="176"/>
      <c r="G9644" s="177"/>
      <c r="H9644" s="177"/>
    </row>
    <row r="9645" spans="1:8" x14ac:dyDescent="0.25">
      <c r="A9645" s="793"/>
      <c r="E9645" s="176"/>
      <c r="F9645" s="176"/>
      <c r="G9645" s="177"/>
      <c r="H9645" s="177"/>
    </row>
    <row r="9646" spans="1:8" x14ac:dyDescent="0.25">
      <c r="A9646" s="793"/>
      <c r="E9646" s="176"/>
      <c r="F9646" s="176"/>
      <c r="G9646" s="177"/>
      <c r="H9646" s="177"/>
    </row>
    <row r="9647" spans="1:8" x14ac:dyDescent="0.25">
      <c r="A9647" s="793"/>
      <c r="E9647" s="176"/>
      <c r="F9647" s="176"/>
      <c r="G9647" s="177"/>
      <c r="H9647" s="177"/>
    </row>
    <row r="9648" spans="1:8" x14ac:dyDescent="0.25">
      <c r="A9648" s="793"/>
      <c r="E9648" s="176"/>
      <c r="F9648" s="176"/>
      <c r="G9648" s="177"/>
      <c r="H9648" s="177"/>
    </row>
    <row r="9649" spans="1:8" x14ac:dyDescent="0.25">
      <c r="A9649" s="793"/>
      <c r="E9649" s="176"/>
      <c r="F9649" s="176"/>
      <c r="G9649" s="177"/>
      <c r="H9649" s="177"/>
    </row>
    <row r="9650" spans="1:8" x14ac:dyDescent="0.25">
      <c r="A9650" s="793"/>
      <c r="E9650" s="176"/>
      <c r="F9650" s="176"/>
      <c r="G9650" s="177"/>
      <c r="H9650" s="177"/>
    </row>
    <row r="9651" spans="1:8" x14ac:dyDescent="0.25">
      <c r="A9651" s="793"/>
      <c r="E9651" s="176"/>
      <c r="F9651" s="176"/>
      <c r="G9651" s="177"/>
      <c r="H9651" s="177"/>
    </row>
    <row r="9652" spans="1:8" x14ac:dyDescent="0.25">
      <c r="A9652" s="793"/>
      <c r="E9652" s="176"/>
      <c r="F9652" s="176"/>
      <c r="G9652" s="177"/>
      <c r="H9652" s="177"/>
    </row>
    <row r="9653" spans="1:8" x14ac:dyDescent="0.25">
      <c r="A9653" s="793"/>
      <c r="E9653" s="176"/>
      <c r="F9653" s="176"/>
      <c r="G9653" s="177"/>
      <c r="H9653" s="177"/>
    </row>
    <row r="9654" spans="1:8" x14ac:dyDescent="0.25">
      <c r="A9654" s="793"/>
      <c r="E9654" s="176"/>
      <c r="F9654" s="176"/>
      <c r="G9654" s="177"/>
      <c r="H9654" s="177"/>
    </row>
    <row r="9655" spans="1:8" x14ac:dyDescent="0.25">
      <c r="A9655" s="793"/>
      <c r="E9655" s="176"/>
      <c r="F9655" s="176"/>
      <c r="G9655" s="177"/>
      <c r="H9655" s="177"/>
    </row>
    <row r="9656" spans="1:8" x14ac:dyDescent="0.25">
      <c r="A9656" s="793"/>
      <c r="E9656" s="176"/>
      <c r="F9656" s="176"/>
      <c r="G9656" s="177"/>
      <c r="H9656" s="177"/>
    </row>
    <row r="9657" spans="1:8" x14ac:dyDescent="0.25">
      <c r="A9657" s="793"/>
      <c r="E9657" s="176"/>
      <c r="F9657" s="176"/>
      <c r="G9657" s="177"/>
      <c r="H9657" s="177"/>
    </row>
    <row r="9658" spans="1:8" x14ac:dyDescent="0.25">
      <c r="A9658" s="793"/>
      <c r="E9658" s="176"/>
      <c r="F9658" s="176"/>
      <c r="G9658" s="177"/>
      <c r="H9658" s="177"/>
    </row>
    <row r="9659" spans="1:8" x14ac:dyDescent="0.25">
      <c r="A9659" s="793"/>
      <c r="E9659" s="176"/>
      <c r="F9659" s="176"/>
      <c r="G9659" s="177"/>
      <c r="H9659" s="177"/>
    </row>
    <row r="9660" spans="1:8" x14ac:dyDescent="0.25">
      <c r="A9660" s="793"/>
      <c r="E9660" s="176"/>
      <c r="F9660" s="176"/>
      <c r="G9660" s="177"/>
      <c r="H9660" s="177"/>
    </row>
    <row r="9661" spans="1:8" x14ac:dyDescent="0.25">
      <c r="A9661" s="793"/>
      <c r="E9661" s="176"/>
      <c r="F9661" s="176"/>
      <c r="G9661" s="177"/>
      <c r="H9661" s="177"/>
    </row>
    <row r="9662" spans="1:8" x14ac:dyDescent="0.25">
      <c r="A9662" s="793"/>
      <c r="E9662" s="176"/>
      <c r="F9662" s="176"/>
      <c r="G9662" s="177"/>
      <c r="H9662" s="177"/>
    </row>
    <row r="9663" spans="1:8" x14ac:dyDescent="0.25">
      <c r="A9663" s="793"/>
      <c r="E9663" s="176"/>
      <c r="F9663" s="176"/>
      <c r="G9663" s="177"/>
      <c r="H9663" s="177"/>
    </row>
    <row r="9664" spans="1:8" x14ac:dyDescent="0.25">
      <c r="A9664" s="793"/>
      <c r="E9664" s="176"/>
      <c r="F9664" s="176"/>
      <c r="G9664" s="177"/>
      <c r="H9664" s="177"/>
    </row>
    <row r="9665" spans="1:8" x14ac:dyDescent="0.25">
      <c r="A9665" s="793"/>
      <c r="E9665" s="176"/>
      <c r="F9665" s="176"/>
      <c r="G9665" s="177"/>
      <c r="H9665" s="177"/>
    </row>
    <row r="9666" spans="1:8" x14ac:dyDescent="0.25">
      <c r="A9666" s="793"/>
      <c r="E9666" s="176"/>
      <c r="F9666" s="176"/>
      <c r="G9666" s="177"/>
      <c r="H9666" s="177"/>
    </row>
    <row r="9667" spans="1:8" x14ac:dyDescent="0.25">
      <c r="A9667" s="793"/>
      <c r="E9667" s="176"/>
      <c r="F9667" s="176"/>
      <c r="G9667" s="177"/>
      <c r="H9667" s="177"/>
    </row>
    <row r="9668" spans="1:8" x14ac:dyDescent="0.25">
      <c r="A9668" s="793"/>
      <c r="E9668" s="176"/>
      <c r="F9668" s="176"/>
      <c r="G9668" s="177"/>
      <c r="H9668" s="177"/>
    </row>
    <row r="9669" spans="1:8" x14ac:dyDescent="0.25">
      <c r="A9669" s="793"/>
      <c r="E9669" s="176"/>
      <c r="F9669" s="176"/>
      <c r="G9669" s="177"/>
      <c r="H9669" s="177"/>
    </row>
    <row r="9670" spans="1:8" x14ac:dyDescent="0.25">
      <c r="A9670" s="793"/>
      <c r="E9670" s="176"/>
      <c r="F9670" s="176"/>
      <c r="G9670" s="177"/>
      <c r="H9670" s="177"/>
    </row>
    <row r="9671" spans="1:8" x14ac:dyDescent="0.25">
      <c r="A9671" s="793"/>
      <c r="E9671" s="176"/>
      <c r="F9671" s="176"/>
      <c r="G9671" s="177"/>
      <c r="H9671" s="177"/>
    </row>
    <row r="9672" spans="1:8" x14ac:dyDescent="0.25">
      <c r="A9672" s="793"/>
      <c r="E9672" s="176"/>
      <c r="F9672" s="176"/>
      <c r="G9672" s="177"/>
      <c r="H9672" s="177"/>
    </row>
    <row r="9673" spans="1:8" x14ac:dyDescent="0.25">
      <c r="A9673" s="793"/>
      <c r="E9673" s="176"/>
      <c r="F9673" s="176"/>
      <c r="G9673" s="177"/>
      <c r="H9673" s="177"/>
    </row>
    <row r="9674" spans="1:8" x14ac:dyDescent="0.25">
      <c r="A9674" s="793"/>
      <c r="E9674" s="176"/>
      <c r="F9674" s="176"/>
      <c r="G9674" s="177"/>
      <c r="H9674" s="177"/>
    </row>
    <row r="9675" spans="1:8" x14ac:dyDescent="0.25">
      <c r="A9675" s="793"/>
      <c r="E9675" s="176"/>
      <c r="F9675" s="176"/>
      <c r="G9675" s="177"/>
      <c r="H9675" s="177"/>
    </row>
    <row r="9676" spans="1:8" x14ac:dyDescent="0.25">
      <c r="A9676" s="793"/>
      <c r="E9676" s="176"/>
      <c r="F9676" s="176"/>
      <c r="G9676" s="177"/>
      <c r="H9676" s="177"/>
    </row>
    <row r="9677" spans="1:8" x14ac:dyDescent="0.25">
      <c r="A9677" s="793"/>
      <c r="E9677" s="176"/>
      <c r="F9677" s="176"/>
      <c r="G9677" s="177"/>
      <c r="H9677" s="177"/>
    </row>
    <row r="9678" spans="1:8" x14ac:dyDescent="0.25">
      <c r="A9678" s="793"/>
      <c r="E9678" s="176"/>
      <c r="F9678" s="176"/>
      <c r="G9678" s="177"/>
      <c r="H9678" s="177"/>
    </row>
    <row r="9679" spans="1:8" x14ac:dyDescent="0.25">
      <c r="A9679" s="793"/>
      <c r="E9679" s="176"/>
      <c r="F9679" s="176"/>
      <c r="G9679" s="177"/>
      <c r="H9679" s="177"/>
    </row>
    <row r="9680" spans="1:8" x14ac:dyDescent="0.25">
      <c r="A9680" s="793"/>
      <c r="E9680" s="176"/>
      <c r="F9680" s="176"/>
      <c r="G9680" s="177"/>
      <c r="H9680" s="177"/>
    </row>
    <row r="9681" spans="1:8" x14ac:dyDescent="0.25">
      <c r="A9681" s="793"/>
      <c r="E9681" s="176"/>
      <c r="F9681" s="176"/>
      <c r="G9681" s="177"/>
      <c r="H9681" s="177"/>
    </row>
    <row r="9682" spans="1:8" x14ac:dyDescent="0.25">
      <c r="A9682" s="793"/>
      <c r="E9682" s="176"/>
      <c r="F9682" s="176"/>
      <c r="G9682" s="177"/>
      <c r="H9682" s="177"/>
    </row>
    <row r="9683" spans="1:8" x14ac:dyDescent="0.25">
      <c r="A9683" s="793"/>
      <c r="E9683" s="176"/>
      <c r="F9683" s="176"/>
      <c r="G9683" s="177"/>
      <c r="H9683" s="177"/>
    </row>
    <row r="9684" spans="1:8" x14ac:dyDescent="0.25">
      <c r="A9684" s="793"/>
      <c r="E9684" s="176"/>
      <c r="F9684" s="176"/>
      <c r="G9684" s="177"/>
      <c r="H9684" s="177"/>
    </row>
    <row r="9685" spans="1:8" x14ac:dyDescent="0.25">
      <c r="A9685" s="793"/>
      <c r="E9685" s="176"/>
      <c r="F9685" s="176"/>
      <c r="G9685" s="177"/>
      <c r="H9685" s="177"/>
    </row>
    <row r="9686" spans="1:8" x14ac:dyDescent="0.25">
      <c r="A9686" s="793"/>
      <c r="E9686" s="176"/>
      <c r="F9686" s="176"/>
      <c r="G9686" s="177"/>
      <c r="H9686" s="177"/>
    </row>
    <row r="9687" spans="1:8" x14ac:dyDescent="0.25">
      <c r="A9687" s="793"/>
      <c r="E9687" s="176"/>
      <c r="F9687" s="176"/>
      <c r="G9687" s="177"/>
      <c r="H9687" s="177"/>
    </row>
    <row r="9688" spans="1:8" x14ac:dyDescent="0.25">
      <c r="A9688" s="793"/>
      <c r="E9688" s="176"/>
      <c r="F9688" s="176"/>
      <c r="G9688" s="177"/>
      <c r="H9688" s="177"/>
    </row>
    <row r="9689" spans="1:8" x14ac:dyDescent="0.25">
      <c r="A9689" s="793"/>
      <c r="E9689" s="176"/>
      <c r="F9689" s="176"/>
      <c r="G9689" s="177"/>
      <c r="H9689" s="177"/>
    </row>
    <row r="9690" spans="1:8" x14ac:dyDescent="0.25">
      <c r="A9690" s="793"/>
      <c r="E9690" s="176"/>
      <c r="F9690" s="176"/>
      <c r="G9690" s="177"/>
      <c r="H9690" s="177"/>
    </row>
    <row r="9691" spans="1:8" x14ac:dyDescent="0.25">
      <c r="A9691" s="793"/>
      <c r="E9691" s="176"/>
      <c r="F9691" s="176"/>
      <c r="G9691" s="177"/>
      <c r="H9691" s="177"/>
    </row>
    <row r="9692" spans="1:8" x14ac:dyDescent="0.25">
      <c r="A9692" s="793"/>
      <c r="E9692" s="176"/>
      <c r="F9692" s="176"/>
      <c r="G9692" s="177"/>
      <c r="H9692" s="177"/>
    </row>
    <row r="9693" spans="1:8" x14ac:dyDescent="0.25">
      <c r="A9693" s="793"/>
      <c r="E9693" s="176"/>
      <c r="F9693" s="176"/>
      <c r="G9693" s="177"/>
      <c r="H9693" s="177"/>
    </row>
    <row r="9694" spans="1:8" x14ac:dyDescent="0.25">
      <c r="A9694" s="793"/>
      <c r="E9694" s="176"/>
      <c r="F9694" s="176"/>
      <c r="G9694" s="177"/>
      <c r="H9694" s="177"/>
    </row>
    <row r="9695" spans="1:8" x14ac:dyDescent="0.25">
      <c r="A9695" s="793"/>
      <c r="E9695" s="176"/>
      <c r="F9695" s="176"/>
      <c r="G9695" s="177"/>
      <c r="H9695" s="177"/>
    </row>
    <row r="9696" spans="1:8" x14ac:dyDescent="0.25">
      <c r="A9696" s="793"/>
      <c r="E9696" s="176"/>
      <c r="F9696" s="176"/>
      <c r="G9696" s="177"/>
      <c r="H9696" s="177"/>
    </row>
    <row r="9697" spans="1:8" x14ac:dyDescent="0.25">
      <c r="A9697" s="793"/>
      <c r="E9697" s="176"/>
      <c r="F9697" s="176"/>
      <c r="G9697" s="177"/>
      <c r="H9697" s="177"/>
    </row>
    <row r="9698" spans="1:8" x14ac:dyDescent="0.25">
      <c r="A9698" s="793"/>
      <c r="E9698" s="176"/>
      <c r="F9698" s="176"/>
      <c r="G9698" s="177"/>
      <c r="H9698" s="177"/>
    </row>
    <row r="9699" spans="1:8" x14ac:dyDescent="0.25">
      <c r="A9699" s="793"/>
      <c r="E9699" s="176"/>
      <c r="F9699" s="176"/>
      <c r="G9699" s="177"/>
      <c r="H9699" s="177"/>
    </row>
    <row r="9700" spans="1:8" x14ac:dyDescent="0.25">
      <c r="A9700" s="793"/>
      <c r="E9700" s="176"/>
      <c r="F9700" s="176"/>
      <c r="G9700" s="177"/>
      <c r="H9700" s="177"/>
    </row>
    <row r="9701" spans="1:8" x14ac:dyDescent="0.25">
      <c r="A9701" s="793"/>
      <c r="E9701" s="176"/>
      <c r="F9701" s="176"/>
      <c r="G9701" s="177"/>
      <c r="H9701" s="177"/>
    </row>
    <row r="9702" spans="1:8" x14ac:dyDescent="0.25">
      <c r="A9702" s="793"/>
      <c r="E9702" s="176"/>
      <c r="F9702" s="176"/>
      <c r="G9702" s="177"/>
      <c r="H9702" s="177"/>
    </row>
    <row r="9703" spans="1:8" x14ac:dyDescent="0.25">
      <c r="A9703" s="793"/>
      <c r="E9703" s="176"/>
      <c r="F9703" s="176"/>
      <c r="G9703" s="177"/>
      <c r="H9703" s="177"/>
    </row>
    <row r="9704" spans="1:8" x14ac:dyDescent="0.25">
      <c r="A9704" s="793"/>
      <c r="E9704" s="176"/>
      <c r="F9704" s="176"/>
      <c r="G9704" s="177"/>
      <c r="H9704" s="177"/>
    </row>
    <row r="9705" spans="1:8" x14ac:dyDescent="0.25">
      <c r="A9705" s="793"/>
      <c r="E9705" s="176"/>
      <c r="F9705" s="176"/>
      <c r="G9705" s="177"/>
      <c r="H9705" s="177"/>
    </row>
    <row r="9706" spans="1:8" x14ac:dyDescent="0.25">
      <c r="A9706" s="793"/>
      <c r="E9706" s="176"/>
      <c r="F9706" s="176"/>
      <c r="G9706" s="177"/>
      <c r="H9706" s="177"/>
    </row>
    <row r="9707" spans="1:8" x14ac:dyDescent="0.25">
      <c r="A9707" s="793"/>
      <c r="E9707" s="176"/>
      <c r="F9707" s="176"/>
      <c r="G9707" s="177"/>
      <c r="H9707" s="177"/>
    </row>
    <row r="9708" spans="1:8" x14ac:dyDescent="0.25">
      <c r="A9708" s="793"/>
      <c r="E9708" s="176"/>
      <c r="F9708" s="176"/>
      <c r="G9708" s="177"/>
      <c r="H9708" s="177"/>
    </row>
    <row r="9709" spans="1:8" x14ac:dyDescent="0.25">
      <c r="A9709" s="793"/>
      <c r="E9709" s="176"/>
      <c r="F9709" s="176"/>
      <c r="G9709" s="177"/>
      <c r="H9709" s="177"/>
    </row>
    <row r="9710" spans="1:8" x14ac:dyDescent="0.25">
      <c r="A9710" s="793"/>
      <c r="E9710" s="176"/>
      <c r="F9710" s="176"/>
      <c r="G9710" s="177"/>
      <c r="H9710" s="177"/>
    </row>
    <row r="9711" spans="1:8" x14ac:dyDescent="0.25">
      <c r="A9711" s="793"/>
      <c r="E9711" s="176"/>
      <c r="F9711" s="176"/>
      <c r="G9711" s="177"/>
      <c r="H9711" s="177"/>
    </row>
    <row r="9712" spans="1:8" x14ac:dyDescent="0.25">
      <c r="A9712" s="793"/>
      <c r="E9712" s="176"/>
      <c r="F9712" s="176"/>
      <c r="G9712" s="177"/>
      <c r="H9712" s="177"/>
    </row>
    <row r="9713" spans="1:8" x14ac:dyDescent="0.25">
      <c r="A9713" s="793"/>
      <c r="E9713" s="176"/>
      <c r="F9713" s="176"/>
      <c r="G9713" s="177"/>
      <c r="H9713" s="177"/>
    </row>
    <row r="9714" spans="1:8" x14ac:dyDescent="0.25">
      <c r="A9714" s="793"/>
      <c r="E9714" s="176"/>
      <c r="F9714" s="176"/>
      <c r="G9714" s="177"/>
      <c r="H9714" s="177"/>
    </row>
    <row r="9715" spans="1:8" x14ac:dyDescent="0.25">
      <c r="A9715" s="793"/>
      <c r="E9715" s="176"/>
      <c r="F9715" s="176"/>
      <c r="G9715" s="177"/>
      <c r="H9715" s="177"/>
    </row>
    <row r="9716" spans="1:8" x14ac:dyDescent="0.25">
      <c r="A9716" s="793"/>
      <c r="E9716" s="176"/>
      <c r="F9716" s="176"/>
      <c r="G9716" s="177"/>
      <c r="H9716" s="177"/>
    </row>
    <row r="9717" spans="1:8" x14ac:dyDescent="0.25">
      <c r="A9717" s="793"/>
      <c r="E9717" s="176"/>
      <c r="F9717" s="176"/>
      <c r="G9717" s="177"/>
      <c r="H9717" s="177"/>
    </row>
    <row r="9718" spans="1:8" x14ac:dyDescent="0.25">
      <c r="A9718" s="793"/>
      <c r="E9718" s="176"/>
      <c r="F9718" s="176"/>
      <c r="G9718" s="177"/>
      <c r="H9718" s="177"/>
    </row>
    <row r="9719" spans="1:8" x14ac:dyDescent="0.25">
      <c r="A9719" s="793"/>
      <c r="E9719" s="176"/>
      <c r="F9719" s="176"/>
      <c r="G9719" s="177"/>
      <c r="H9719" s="177"/>
    </row>
    <row r="9720" spans="1:8" x14ac:dyDescent="0.25">
      <c r="A9720" s="793"/>
      <c r="E9720" s="176"/>
      <c r="F9720" s="176"/>
      <c r="G9720" s="177"/>
      <c r="H9720" s="177"/>
    </row>
    <row r="9721" spans="1:8" x14ac:dyDescent="0.25">
      <c r="A9721" s="793"/>
      <c r="E9721" s="176"/>
      <c r="F9721" s="176"/>
      <c r="G9721" s="177"/>
      <c r="H9721" s="177"/>
    </row>
    <row r="9722" spans="1:8" x14ac:dyDescent="0.25">
      <c r="A9722" s="793"/>
      <c r="E9722" s="176"/>
      <c r="F9722" s="176"/>
      <c r="G9722" s="177"/>
      <c r="H9722" s="177"/>
    </row>
    <row r="9723" spans="1:8" x14ac:dyDescent="0.25">
      <c r="A9723" s="793"/>
      <c r="E9723" s="176"/>
      <c r="F9723" s="176"/>
      <c r="G9723" s="177"/>
      <c r="H9723" s="177"/>
    </row>
    <row r="9724" spans="1:8" x14ac:dyDescent="0.25">
      <c r="A9724" s="793"/>
      <c r="E9724" s="176"/>
      <c r="F9724" s="176"/>
      <c r="G9724" s="177"/>
      <c r="H9724" s="177"/>
    </row>
    <row r="9725" spans="1:8" x14ac:dyDescent="0.25">
      <c r="A9725" s="793"/>
      <c r="E9725" s="176"/>
      <c r="F9725" s="176"/>
      <c r="G9725" s="177"/>
      <c r="H9725" s="177"/>
    </row>
    <row r="9726" spans="1:8" x14ac:dyDescent="0.25">
      <c r="A9726" s="793"/>
      <c r="E9726" s="176"/>
      <c r="F9726" s="176"/>
      <c r="G9726" s="177"/>
      <c r="H9726" s="177"/>
    </row>
    <row r="9727" spans="1:8" x14ac:dyDescent="0.25">
      <c r="A9727" s="793"/>
      <c r="E9727" s="176"/>
      <c r="F9727" s="176"/>
      <c r="G9727" s="177"/>
      <c r="H9727" s="177"/>
    </row>
    <row r="9728" spans="1:8" x14ac:dyDescent="0.25">
      <c r="A9728" s="793"/>
      <c r="E9728" s="176"/>
      <c r="F9728" s="176"/>
      <c r="G9728" s="177"/>
      <c r="H9728" s="177"/>
    </row>
    <row r="9729" spans="1:8" x14ac:dyDescent="0.25">
      <c r="A9729" s="793"/>
      <c r="E9729" s="176"/>
      <c r="F9729" s="176"/>
      <c r="G9729" s="177"/>
      <c r="H9729" s="177"/>
    </row>
    <row r="9730" spans="1:8" x14ac:dyDescent="0.25">
      <c r="A9730" s="793"/>
      <c r="E9730" s="176"/>
      <c r="F9730" s="176"/>
      <c r="G9730" s="177"/>
      <c r="H9730" s="177"/>
    </row>
    <row r="9731" spans="1:8" x14ac:dyDescent="0.25">
      <c r="A9731" s="793"/>
      <c r="E9731" s="176"/>
      <c r="F9731" s="176"/>
      <c r="G9731" s="177"/>
      <c r="H9731" s="177"/>
    </row>
    <row r="9732" spans="1:8" x14ac:dyDescent="0.25">
      <c r="A9732" s="793"/>
      <c r="E9732" s="176"/>
      <c r="F9732" s="176"/>
      <c r="G9732" s="177"/>
      <c r="H9732" s="177"/>
    </row>
    <row r="9733" spans="1:8" x14ac:dyDescent="0.25">
      <c r="A9733" s="793"/>
      <c r="E9733" s="176"/>
      <c r="F9733" s="176"/>
      <c r="G9733" s="177"/>
      <c r="H9733" s="177"/>
    </row>
    <row r="9734" spans="1:8" x14ac:dyDescent="0.25">
      <c r="A9734" s="793"/>
      <c r="E9734" s="176"/>
      <c r="F9734" s="176"/>
      <c r="G9734" s="177"/>
      <c r="H9734" s="177"/>
    </row>
    <row r="9735" spans="1:8" x14ac:dyDescent="0.25">
      <c r="A9735" s="793"/>
      <c r="E9735" s="176"/>
      <c r="F9735" s="176"/>
      <c r="G9735" s="177"/>
      <c r="H9735" s="177"/>
    </row>
    <row r="9736" spans="1:8" x14ac:dyDescent="0.25">
      <c r="A9736" s="793"/>
      <c r="E9736" s="176"/>
      <c r="F9736" s="176"/>
      <c r="G9736" s="177"/>
      <c r="H9736" s="177"/>
    </row>
    <row r="9737" spans="1:8" x14ac:dyDescent="0.25">
      <c r="A9737" s="793"/>
      <c r="E9737" s="176"/>
      <c r="F9737" s="176"/>
      <c r="G9737" s="177"/>
      <c r="H9737" s="177"/>
    </row>
    <row r="9738" spans="1:8" x14ac:dyDescent="0.25">
      <c r="A9738" s="793"/>
      <c r="E9738" s="176"/>
      <c r="F9738" s="176"/>
      <c r="G9738" s="177"/>
      <c r="H9738" s="177"/>
    </row>
    <row r="9739" spans="1:8" x14ac:dyDescent="0.25">
      <c r="A9739" s="793"/>
      <c r="E9739" s="176"/>
      <c r="F9739" s="176"/>
      <c r="G9739" s="177"/>
      <c r="H9739" s="177"/>
    </row>
    <row r="9740" spans="1:8" x14ac:dyDescent="0.25">
      <c r="A9740" s="793"/>
      <c r="E9740" s="176"/>
      <c r="F9740" s="176"/>
      <c r="G9740" s="177"/>
      <c r="H9740" s="177"/>
    </row>
    <row r="9741" spans="1:8" x14ac:dyDescent="0.25">
      <c r="A9741" s="793"/>
      <c r="E9741" s="176"/>
      <c r="F9741" s="176"/>
      <c r="G9741" s="177"/>
      <c r="H9741" s="177"/>
    </row>
    <row r="9742" spans="1:8" x14ac:dyDescent="0.25">
      <c r="A9742" s="793"/>
      <c r="E9742" s="176"/>
      <c r="F9742" s="176"/>
      <c r="G9742" s="177"/>
      <c r="H9742" s="177"/>
    </row>
    <row r="9743" spans="1:8" x14ac:dyDescent="0.25">
      <c r="A9743" s="793"/>
      <c r="E9743" s="176"/>
      <c r="F9743" s="176"/>
      <c r="G9743" s="177"/>
      <c r="H9743" s="177"/>
    </row>
    <row r="9744" spans="1:8" x14ac:dyDescent="0.25">
      <c r="A9744" s="793"/>
      <c r="E9744" s="176"/>
      <c r="F9744" s="176"/>
      <c r="G9744" s="177"/>
      <c r="H9744" s="177"/>
    </row>
    <row r="9745" spans="1:8" x14ac:dyDescent="0.25">
      <c r="A9745" s="793"/>
      <c r="E9745" s="176"/>
      <c r="F9745" s="176"/>
      <c r="G9745" s="177"/>
      <c r="H9745" s="177"/>
    </row>
    <row r="9746" spans="1:8" x14ac:dyDescent="0.25">
      <c r="A9746" s="793"/>
      <c r="E9746" s="176"/>
      <c r="F9746" s="176"/>
      <c r="G9746" s="177"/>
      <c r="H9746" s="177"/>
    </row>
    <row r="9747" spans="1:8" x14ac:dyDescent="0.25">
      <c r="A9747" s="793"/>
      <c r="E9747" s="176"/>
      <c r="F9747" s="176"/>
      <c r="G9747" s="177"/>
      <c r="H9747" s="177"/>
    </row>
    <row r="9748" spans="1:8" x14ac:dyDescent="0.25">
      <c r="A9748" s="793"/>
      <c r="E9748" s="176"/>
      <c r="F9748" s="176"/>
      <c r="G9748" s="177"/>
      <c r="H9748" s="177"/>
    </row>
    <row r="9749" spans="1:8" x14ac:dyDescent="0.25">
      <c r="A9749" s="793"/>
      <c r="E9749" s="176"/>
      <c r="F9749" s="176"/>
      <c r="G9749" s="177"/>
      <c r="H9749" s="177"/>
    </row>
    <row r="9750" spans="1:8" x14ac:dyDescent="0.25">
      <c r="A9750" s="793"/>
      <c r="E9750" s="176"/>
      <c r="F9750" s="176"/>
      <c r="G9750" s="177"/>
      <c r="H9750" s="177"/>
    </row>
    <row r="9751" spans="1:8" x14ac:dyDescent="0.25">
      <c r="A9751" s="793"/>
      <c r="E9751" s="176"/>
      <c r="F9751" s="176"/>
      <c r="G9751" s="177"/>
      <c r="H9751" s="177"/>
    </row>
    <row r="9752" spans="1:8" x14ac:dyDescent="0.25">
      <c r="A9752" s="793"/>
      <c r="E9752" s="176"/>
      <c r="F9752" s="176"/>
      <c r="G9752" s="177"/>
      <c r="H9752" s="177"/>
    </row>
    <row r="9753" spans="1:8" x14ac:dyDescent="0.25">
      <c r="A9753" s="793"/>
      <c r="E9753" s="176"/>
      <c r="F9753" s="176"/>
      <c r="G9753" s="177"/>
      <c r="H9753" s="177"/>
    </row>
    <row r="9754" spans="1:8" x14ac:dyDescent="0.25">
      <c r="A9754" s="793"/>
      <c r="E9754" s="176"/>
      <c r="F9754" s="176"/>
      <c r="G9754" s="177"/>
      <c r="H9754" s="177"/>
    </row>
    <row r="9755" spans="1:8" x14ac:dyDescent="0.25">
      <c r="A9755" s="793"/>
      <c r="E9755" s="176"/>
      <c r="F9755" s="176"/>
      <c r="G9755" s="177"/>
      <c r="H9755" s="177"/>
    </row>
    <row r="9756" spans="1:8" x14ac:dyDescent="0.25">
      <c r="A9756" s="793"/>
      <c r="E9756" s="176"/>
      <c r="F9756" s="176"/>
      <c r="G9756" s="177"/>
      <c r="H9756" s="177"/>
    </row>
    <row r="9757" spans="1:8" x14ac:dyDescent="0.25">
      <c r="A9757" s="793"/>
      <c r="E9757" s="176"/>
      <c r="F9757" s="176"/>
      <c r="G9757" s="177"/>
      <c r="H9757" s="177"/>
    </row>
    <row r="9758" spans="1:8" x14ac:dyDescent="0.25">
      <c r="A9758" s="793"/>
      <c r="E9758" s="176"/>
      <c r="F9758" s="176"/>
      <c r="G9758" s="177"/>
      <c r="H9758" s="177"/>
    </row>
    <row r="9759" spans="1:8" x14ac:dyDescent="0.25">
      <c r="A9759" s="793"/>
      <c r="E9759" s="176"/>
      <c r="F9759" s="176"/>
      <c r="G9759" s="177"/>
      <c r="H9759" s="177"/>
    </row>
    <row r="9760" spans="1:8" x14ac:dyDescent="0.25">
      <c r="A9760" s="793"/>
      <c r="E9760" s="176"/>
      <c r="F9760" s="176"/>
      <c r="G9760" s="177"/>
      <c r="H9760" s="177"/>
    </row>
    <row r="9761" spans="1:8" x14ac:dyDescent="0.25">
      <c r="A9761" s="793"/>
      <c r="E9761" s="176"/>
      <c r="F9761" s="176"/>
      <c r="G9761" s="177"/>
      <c r="H9761" s="177"/>
    </row>
    <row r="9762" spans="1:8" x14ac:dyDescent="0.25">
      <c r="A9762" s="793"/>
      <c r="E9762" s="176"/>
      <c r="F9762" s="176"/>
      <c r="G9762" s="177"/>
      <c r="H9762" s="177"/>
    </row>
    <row r="9763" spans="1:8" x14ac:dyDescent="0.25">
      <c r="A9763" s="793"/>
      <c r="E9763" s="176"/>
      <c r="F9763" s="176"/>
      <c r="G9763" s="177"/>
      <c r="H9763" s="177"/>
    </row>
    <row r="9764" spans="1:8" x14ac:dyDescent="0.25">
      <c r="A9764" s="793"/>
      <c r="E9764" s="176"/>
      <c r="F9764" s="176"/>
      <c r="G9764" s="177"/>
      <c r="H9764" s="177"/>
    </row>
    <row r="9765" spans="1:8" x14ac:dyDescent="0.25">
      <c r="A9765" s="793"/>
      <c r="E9765" s="176"/>
      <c r="F9765" s="176"/>
      <c r="G9765" s="177"/>
      <c r="H9765" s="177"/>
    </row>
    <row r="9766" spans="1:8" x14ac:dyDescent="0.25">
      <c r="A9766" s="793"/>
      <c r="E9766" s="176"/>
      <c r="F9766" s="176"/>
      <c r="G9766" s="177"/>
      <c r="H9766" s="177"/>
    </row>
    <row r="9767" spans="1:8" x14ac:dyDescent="0.25">
      <c r="A9767" s="793"/>
      <c r="E9767" s="176"/>
      <c r="F9767" s="176"/>
      <c r="G9767" s="177"/>
      <c r="H9767" s="177"/>
    </row>
    <row r="9768" spans="1:8" x14ac:dyDescent="0.25">
      <c r="A9768" s="793"/>
      <c r="E9768" s="176"/>
      <c r="F9768" s="176"/>
      <c r="G9768" s="177"/>
      <c r="H9768" s="177"/>
    </row>
    <row r="9769" spans="1:8" x14ac:dyDescent="0.25">
      <c r="A9769" s="793"/>
      <c r="E9769" s="176"/>
      <c r="F9769" s="176"/>
      <c r="G9769" s="177"/>
      <c r="H9769" s="177"/>
    </row>
    <row r="9770" spans="1:8" x14ac:dyDescent="0.25">
      <c r="A9770" s="793"/>
      <c r="E9770" s="176"/>
      <c r="F9770" s="176"/>
      <c r="G9770" s="177"/>
      <c r="H9770" s="177"/>
    </row>
    <row r="9771" spans="1:8" x14ac:dyDescent="0.25">
      <c r="A9771" s="793"/>
      <c r="E9771" s="176"/>
      <c r="F9771" s="176"/>
      <c r="G9771" s="177"/>
      <c r="H9771" s="177"/>
    </row>
    <row r="9772" spans="1:8" x14ac:dyDescent="0.25">
      <c r="A9772" s="793"/>
      <c r="E9772" s="176"/>
      <c r="F9772" s="176"/>
      <c r="G9772" s="177"/>
      <c r="H9772" s="177"/>
    </row>
    <row r="9773" spans="1:8" x14ac:dyDescent="0.25">
      <c r="A9773" s="793"/>
      <c r="E9773" s="176"/>
      <c r="F9773" s="176"/>
      <c r="G9773" s="177"/>
      <c r="H9773" s="177"/>
    </row>
    <row r="9774" spans="1:8" x14ac:dyDescent="0.25">
      <c r="A9774" s="793"/>
      <c r="E9774" s="176"/>
      <c r="F9774" s="176"/>
      <c r="G9774" s="177"/>
      <c r="H9774" s="177"/>
    </row>
    <row r="9775" spans="1:8" x14ac:dyDescent="0.25">
      <c r="A9775" s="793"/>
      <c r="E9775" s="176"/>
      <c r="F9775" s="176"/>
      <c r="G9775" s="177"/>
      <c r="H9775" s="177"/>
    </row>
    <row r="9776" spans="1:8" x14ac:dyDescent="0.25">
      <c r="A9776" s="793"/>
      <c r="E9776" s="176"/>
      <c r="F9776" s="176"/>
      <c r="G9776" s="177"/>
      <c r="H9776" s="177"/>
    </row>
    <row r="9777" spans="1:8" x14ac:dyDescent="0.25">
      <c r="A9777" s="793"/>
      <c r="E9777" s="176"/>
      <c r="F9777" s="176"/>
      <c r="G9777" s="177"/>
      <c r="H9777" s="177"/>
    </row>
    <row r="9778" spans="1:8" x14ac:dyDescent="0.25">
      <c r="A9778" s="793"/>
      <c r="E9778" s="176"/>
      <c r="F9778" s="176"/>
      <c r="G9778" s="177"/>
      <c r="H9778" s="177"/>
    </row>
    <row r="9779" spans="1:8" x14ac:dyDescent="0.25">
      <c r="A9779" s="793"/>
      <c r="E9779" s="176"/>
      <c r="F9779" s="176"/>
      <c r="G9779" s="177"/>
      <c r="H9779" s="177"/>
    </row>
    <row r="9780" spans="1:8" x14ac:dyDescent="0.25">
      <c r="A9780" s="793"/>
      <c r="E9780" s="176"/>
      <c r="F9780" s="176"/>
      <c r="G9780" s="177"/>
      <c r="H9780" s="177"/>
    </row>
    <row r="9781" spans="1:8" x14ac:dyDescent="0.25">
      <c r="A9781" s="793"/>
      <c r="E9781" s="176"/>
      <c r="F9781" s="176"/>
      <c r="G9781" s="177"/>
      <c r="H9781" s="177"/>
    </row>
    <row r="9782" spans="1:8" x14ac:dyDescent="0.25">
      <c r="A9782" s="793"/>
      <c r="E9782" s="176"/>
      <c r="F9782" s="176"/>
      <c r="G9782" s="177"/>
      <c r="H9782" s="177"/>
    </row>
    <row r="9783" spans="1:8" x14ac:dyDescent="0.25">
      <c r="A9783" s="793"/>
      <c r="E9783" s="176"/>
      <c r="F9783" s="176"/>
      <c r="G9783" s="177"/>
      <c r="H9783" s="177"/>
    </row>
    <row r="9784" spans="1:8" x14ac:dyDescent="0.25">
      <c r="A9784" s="793"/>
      <c r="E9784" s="176"/>
      <c r="F9784" s="176"/>
      <c r="G9784" s="177"/>
      <c r="H9784" s="177"/>
    </row>
    <row r="9785" spans="1:8" x14ac:dyDescent="0.25">
      <c r="A9785" s="793"/>
      <c r="E9785" s="176"/>
      <c r="F9785" s="176"/>
      <c r="G9785" s="177"/>
      <c r="H9785" s="177"/>
    </row>
    <row r="9786" spans="1:8" x14ac:dyDescent="0.25">
      <c r="A9786" s="793"/>
      <c r="E9786" s="176"/>
      <c r="F9786" s="176"/>
      <c r="G9786" s="177"/>
      <c r="H9786" s="177"/>
    </row>
    <row r="9787" spans="1:8" x14ac:dyDescent="0.25">
      <c r="A9787" s="793"/>
      <c r="E9787" s="176"/>
      <c r="F9787" s="176"/>
      <c r="G9787" s="177"/>
      <c r="H9787" s="177"/>
    </row>
    <row r="9788" spans="1:8" x14ac:dyDescent="0.25">
      <c r="A9788" s="793"/>
      <c r="E9788" s="176"/>
      <c r="F9788" s="176"/>
      <c r="G9788" s="177"/>
      <c r="H9788" s="177"/>
    </row>
    <row r="9789" spans="1:8" x14ac:dyDescent="0.25">
      <c r="A9789" s="793"/>
      <c r="E9789" s="176"/>
      <c r="F9789" s="176"/>
      <c r="G9789" s="177"/>
      <c r="H9789" s="177"/>
    </row>
    <row r="9790" spans="1:8" x14ac:dyDescent="0.25">
      <c r="A9790" s="793"/>
      <c r="E9790" s="176"/>
      <c r="F9790" s="176"/>
      <c r="G9790" s="177"/>
      <c r="H9790" s="177"/>
    </row>
    <row r="9791" spans="1:8" x14ac:dyDescent="0.25">
      <c r="A9791" s="793"/>
      <c r="E9791" s="176"/>
      <c r="F9791" s="176"/>
      <c r="G9791" s="177"/>
      <c r="H9791" s="177"/>
    </row>
    <row r="9792" spans="1:8" x14ac:dyDescent="0.25">
      <c r="A9792" s="793"/>
      <c r="E9792" s="176"/>
      <c r="F9792" s="176"/>
      <c r="G9792" s="177"/>
      <c r="H9792" s="177"/>
    </row>
    <row r="9793" spans="1:8" x14ac:dyDescent="0.25">
      <c r="A9793" s="793"/>
      <c r="E9793" s="176"/>
      <c r="F9793" s="176"/>
      <c r="G9793" s="177"/>
      <c r="H9793" s="177"/>
    </row>
    <row r="9794" spans="1:8" x14ac:dyDescent="0.25">
      <c r="A9794" s="793"/>
      <c r="E9794" s="176"/>
      <c r="F9794" s="176"/>
      <c r="G9794" s="177"/>
      <c r="H9794" s="177"/>
    </row>
    <row r="9795" spans="1:8" x14ac:dyDescent="0.25">
      <c r="A9795" s="793"/>
      <c r="E9795" s="176"/>
      <c r="F9795" s="176"/>
      <c r="G9795" s="177"/>
      <c r="H9795" s="177"/>
    </row>
    <row r="9796" spans="1:8" x14ac:dyDescent="0.25">
      <c r="A9796" s="793"/>
      <c r="E9796" s="176"/>
      <c r="F9796" s="176"/>
      <c r="G9796" s="177"/>
      <c r="H9796" s="177"/>
    </row>
    <row r="9797" spans="1:8" x14ac:dyDescent="0.25">
      <c r="A9797" s="793"/>
      <c r="E9797" s="176"/>
      <c r="F9797" s="176"/>
      <c r="G9797" s="177"/>
      <c r="H9797" s="177"/>
    </row>
    <row r="9798" spans="1:8" x14ac:dyDescent="0.25">
      <c r="A9798" s="793"/>
      <c r="E9798" s="176"/>
      <c r="F9798" s="176"/>
      <c r="G9798" s="177"/>
      <c r="H9798" s="177"/>
    </row>
    <row r="9799" spans="1:8" x14ac:dyDescent="0.25">
      <c r="A9799" s="793"/>
      <c r="E9799" s="176"/>
      <c r="F9799" s="176"/>
      <c r="G9799" s="177"/>
      <c r="H9799" s="177"/>
    </row>
    <row r="9800" spans="1:8" x14ac:dyDescent="0.25">
      <c r="A9800" s="793"/>
      <c r="E9800" s="176"/>
      <c r="F9800" s="176"/>
      <c r="G9800" s="177"/>
      <c r="H9800" s="177"/>
    </row>
    <row r="9801" spans="1:8" x14ac:dyDescent="0.25">
      <c r="A9801" s="793"/>
      <c r="E9801" s="176"/>
      <c r="F9801" s="176"/>
      <c r="G9801" s="177"/>
      <c r="H9801" s="177"/>
    </row>
    <row r="9802" spans="1:8" x14ac:dyDescent="0.25">
      <c r="A9802" s="793"/>
      <c r="E9802" s="176"/>
      <c r="F9802" s="176"/>
      <c r="G9802" s="177"/>
      <c r="H9802" s="177"/>
    </row>
    <row r="9803" spans="1:8" x14ac:dyDescent="0.25">
      <c r="A9803" s="793"/>
      <c r="E9803" s="176"/>
      <c r="F9803" s="176"/>
      <c r="G9803" s="177"/>
      <c r="H9803" s="177"/>
    </row>
    <row r="9804" spans="1:8" x14ac:dyDescent="0.25">
      <c r="A9804" s="793"/>
      <c r="E9804" s="176"/>
      <c r="F9804" s="176"/>
      <c r="G9804" s="177"/>
      <c r="H9804" s="177"/>
    </row>
    <row r="9805" spans="1:8" x14ac:dyDescent="0.25">
      <c r="A9805" s="793"/>
      <c r="E9805" s="176"/>
      <c r="F9805" s="176"/>
      <c r="G9805" s="177"/>
      <c r="H9805" s="177"/>
    </row>
    <row r="9806" spans="1:8" x14ac:dyDescent="0.25">
      <c r="A9806" s="793"/>
      <c r="E9806" s="176"/>
      <c r="F9806" s="176"/>
      <c r="G9806" s="177"/>
      <c r="H9806" s="177"/>
    </row>
    <row r="9807" spans="1:8" x14ac:dyDescent="0.25">
      <c r="A9807" s="793"/>
      <c r="E9807" s="176"/>
      <c r="F9807" s="176"/>
      <c r="G9807" s="177"/>
      <c r="H9807" s="177"/>
    </row>
    <row r="9808" spans="1:8" x14ac:dyDescent="0.25">
      <c r="A9808" s="793"/>
      <c r="E9808" s="176"/>
      <c r="F9808" s="176"/>
      <c r="G9808" s="177"/>
      <c r="H9808" s="177"/>
    </row>
    <row r="9809" spans="1:8" x14ac:dyDescent="0.25">
      <c r="A9809" s="793"/>
      <c r="E9809" s="176"/>
      <c r="F9809" s="176"/>
      <c r="G9809" s="177"/>
      <c r="H9809" s="177"/>
    </row>
    <row r="9810" spans="1:8" x14ac:dyDescent="0.25">
      <c r="A9810" s="793"/>
      <c r="E9810" s="176"/>
      <c r="F9810" s="176"/>
      <c r="G9810" s="177"/>
      <c r="H9810" s="177"/>
    </row>
    <row r="9811" spans="1:8" x14ac:dyDescent="0.25">
      <c r="A9811" s="793"/>
      <c r="E9811" s="176"/>
      <c r="F9811" s="176"/>
      <c r="G9811" s="177"/>
      <c r="H9811" s="177"/>
    </row>
    <row r="9812" spans="1:8" x14ac:dyDescent="0.25">
      <c r="A9812" s="793"/>
      <c r="E9812" s="176"/>
      <c r="F9812" s="176"/>
      <c r="G9812" s="177"/>
      <c r="H9812" s="177"/>
    </row>
    <row r="9813" spans="1:8" x14ac:dyDescent="0.25">
      <c r="A9813" s="793"/>
      <c r="E9813" s="176"/>
      <c r="F9813" s="176"/>
      <c r="G9813" s="177"/>
      <c r="H9813" s="177"/>
    </row>
    <row r="9814" spans="1:8" x14ac:dyDescent="0.25">
      <c r="A9814" s="793"/>
      <c r="E9814" s="176"/>
      <c r="F9814" s="176"/>
      <c r="G9814" s="177"/>
      <c r="H9814" s="177"/>
    </row>
    <row r="9815" spans="1:8" x14ac:dyDescent="0.25">
      <c r="A9815" s="793"/>
      <c r="E9815" s="176"/>
      <c r="F9815" s="176"/>
      <c r="G9815" s="177"/>
      <c r="H9815" s="177"/>
    </row>
    <row r="9816" spans="1:8" x14ac:dyDescent="0.25">
      <c r="A9816" s="793"/>
      <c r="E9816" s="176"/>
      <c r="F9816" s="176"/>
      <c r="G9816" s="177"/>
      <c r="H9816" s="177"/>
    </row>
    <row r="9817" spans="1:8" x14ac:dyDescent="0.25">
      <c r="A9817" s="793"/>
      <c r="E9817" s="176"/>
      <c r="F9817" s="176"/>
      <c r="G9817" s="177"/>
      <c r="H9817" s="177"/>
    </row>
    <row r="9818" spans="1:8" x14ac:dyDescent="0.25">
      <c r="A9818" s="793"/>
      <c r="E9818" s="176"/>
      <c r="F9818" s="176"/>
      <c r="G9818" s="177"/>
      <c r="H9818" s="177"/>
    </row>
    <row r="9819" spans="1:8" x14ac:dyDescent="0.25">
      <c r="A9819" s="793"/>
      <c r="E9819" s="176"/>
      <c r="F9819" s="176"/>
      <c r="G9819" s="177"/>
      <c r="H9819" s="177"/>
    </row>
    <row r="9820" spans="1:8" x14ac:dyDescent="0.25">
      <c r="A9820" s="793"/>
      <c r="E9820" s="176"/>
      <c r="F9820" s="176"/>
      <c r="G9820" s="177"/>
      <c r="H9820" s="177"/>
    </row>
    <row r="9821" spans="1:8" x14ac:dyDescent="0.25">
      <c r="A9821" s="793"/>
      <c r="E9821" s="176"/>
      <c r="F9821" s="176"/>
      <c r="G9821" s="177"/>
      <c r="H9821" s="177"/>
    </row>
    <row r="9822" spans="1:8" x14ac:dyDescent="0.25">
      <c r="A9822" s="793"/>
      <c r="E9822" s="176"/>
      <c r="F9822" s="176"/>
      <c r="G9822" s="177"/>
      <c r="H9822" s="177"/>
    </row>
    <row r="9823" spans="1:8" x14ac:dyDescent="0.25">
      <c r="A9823" s="793"/>
      <c r="E9823" s="176"/>
      <c r="F9823" s="176"/>
      <c r="G9823" s="177"/>
      <c r="H9823" s="177"/>
    </row>
    <row r="9824" spans="1:8" x14ac:dyDescent="0.25">
      <c r="A9824" s="793"/>
      <c r="E9824" s="176"/>
      <c r="F9824" s="176"/>
      <c r="G9824" s="177"/>
      <c r="H9824" s="177"/>
    </row>
    <row r="9825" spans="1:8" x14ac:dyDescent="0.25">
      <c r="A9825" s="793"/>
      <c r="E9825" s="176"/>
      <c r="F9825" s="176"/>
      <c r="G9825" s="177"/>
      <c r="H9825" s="177"/>
    </row>
    <row r="9826" spans="1:8" x14ac:dyDescent="0.25">
      <c r="A9826" s="793"/>
      <c r="E9826" s="176"/>
      <c r="F9826" s="176"/>
      <c r="G9826" s="177"/>
      <c r="H9826" s="177"/>
    </row>
    <row r="9827" spans="1:8" x14ac:dyDescent="0.25">
      <c r="A9827" s="793"/>
      <c r="E9827" s="176"/>
      <c r="F9827" s="176"/>
      <c r="G9827" s="177"/>
      <c r="H9827" s="177"/>
    </row>
    <row r="9828" spans="1:8" x14ac:dyDescent="0.25">
      <c r="A9828" s="793"/>
      <c r="E9828" s="176"/>
      <c r="F9828" s="176"/>
      <c r="G9828" s="177"/>
      <c r="H9828" s="177"/>
    </row>
    <row r="9829" spans="1:8" x14ac:dyDescent="0.25">
      <c r="A9829" s="793"/>
      <c r="E9829" s="176"/>
      <c r="F9829" s="176"/>
      <c r="G9829" s="177"/>
      <c r="H9829" s="177"/>
    </row>
    <row r="9830" spans="1:8" x14ac:dyDescent="0.25">
      <c r="A9830" s="793"/>
      <c r="E9830" s="176"/>
      <c r="F9830" s="176"/>
      <c r="G9830" s="177"/>
      <c r="H9830" s="177"/>
    </row>
    <row r="9831" spans="1:8" x14ac:dyDescent="0.25">
      <c r="A9831" s="793"/>
      <c r="E9831" s="176"/>
      <c r="F9831" s="176"/>
      <c r="G9831" s="177"/>
      <c r="H9831" s="177"/>
    </row>
    <row r="9832" spans="1:8" x14ac:dyDescent="0.25">
      <c r="A9832" s="793"/>
      <c r="E9832" s="176"/>
      <c r="F9832" s="176"/>
      <c r="G9832" s="177"/>
      <c r="H9832" s="177"/>
    </row>
    <row r="9833" spans="1:8" x14ac:dyDescent="0.25">
      <c r="A9833" s="793"/>
      <c r="E9833" s="176"/>
      <c r="F9833" s="176"/>
      <c r="G9833" s="177"/>
      <c r="H9833" s="177"/>
    </row>
    <row r="9834" spans="1:8" x14ac:dyDescent="0.25">
      <c r="A9834" s="793"/>
      <c r="E9834" s="176"/>
      <c r="F9834" s="176"/>
      <c r="G9834" s="177"/>
      <c r="H9834" s="177"/>
    </row>
    <row r="9835" spans="1:8" x14ac:dyDescent="0.25">
      <c r="A9835" s="793"/>
      <c r="E9835" s="176"/>
      <c r="F9835" s="176"/>
      <c r="G9835" s="177"/>
      <c r="H9835" s="177"/>
    </row>
    <row r="9836" spans="1:8" x14ac:dyDescent="0.25">
      <c r="A9836" s="793"/>
      <c r="E9836" s="176"/>
      <c r="F9836" s="176"/>
      <c r="G9836" s="177"/>
      <c r="H9836" s="177"/>
    </row>
    <row r="9837" spans="1:8" x14ac:dyDescent="0.25">
      <c r="A9837" s="793"/>
      <c r="E9837" s="176"/>
      <c r="F9837" s="176"/>
      <c r="G9837" s="177"/>
      <c r="H9837" s="177"/>
    </row>
    <row r="9838" spans="1:8" x14ac:dyDescent="0.25">
      <c r="A9838" s="793"/>
      <c r="E9838" s="176"/>
      <c r="F9838" s="176"/>
      <c r="G9838" s="177"/>
      <c r="H9838" s="177"/>
    </row>
    <row r="9839" spans="1:8" x14ac:dyDescent="0.25">
      <c r="A9839" s="793"/>
      <c r="E9839" s="176"/>
      <c r="F9839" s="176"/>
      <c r="G9839" s="177"/>
      <c r="H9839" s="177"/>
    </row>
    <row r="9840" spans="1:8" x14ac:dyDescent="0.25">
      <c r="A9840" s="793"/>
      <c r="E9840" s="176"/>
      <c r="F9840" s="176"/>
      <c r="G9840" s="177"/>
      <c r="H9840" s="177"/>
    </row>
    <row r="9841" spans="1:8" x14ac:dyDescent="0.25">
      <c r="A9841" s="793"/>
      <c r="E9841" s="176"/>
      <c r="F9841" s="176"/>
      <c r="G9841" s="177"/>
      <c r="H9841" s="177"/>
    </row>
    <row r="9842" spans="1:8" x14ac:dyDescent="0.25">
      <c r="A9842" s="793"/>
      <c r="E9842" s="176"/>
      <c r="F9842" s="176"/>
      <c r="G9842" s="177"/>
      <c r="H9842" s="177"/>
    </row>
    <row r="9843" spans="1:8" x14ac:dyDescent="0.25">
      <c r="A9843" s="793"/>
      <c r="E9843" s="176"/>
      <c r="F9843" s="176"/>
      <c r="G9843" s="177"/>
      <c r="H9843" s="177"/>
    </row>
    <row r="9844" spans="1:8" x14ac:dyDescent="0.25">
      <c r="A9844" s="793"/>
      <c r="E9844" s="176"/>
      <c r="F9844" s="176"/>
      <c r="G9844" s="177"/>
      <c r="H9844" s="177"/>
    </row>
    <row r="9845" spans="1:8" x14ac:dyDescent="0.25">
      <c r="A9845" s="793"/>
      <c r="E9845" s="176"/>
      <c r="F9845" s="176"/>
      <c r="G9845" s="177"/>
      <c r="H9845" s="177"/>
    </row>
    <row r="9846" spans="1:8" x14ac:dyDescent="0.25">
      <c r="A9846" s="793"/>
      <c r="E9846" s="176"/>
      <c r="F9846" s="176"/>
      <c r="G9846" s="177"/>
      <c r="H9846" s="177"/>
    </row>
    <row r="9847" spans="1:8" x14ac:dyDescent="0.25">
      <c r="A9847" s="793"/>
      <c r="E9847" s="176"/>
      <c r="F9847" s="176"/>
      <c r="G9847" s="177"/>
      <c r="H9847" s="177"/>
    </row>
    <row r="9848" spans="1:8" x14ac:dyDescent="0.25">
      <c r="A9848" s="793"/>
      <c r="E9848" s="176"/>
      <c r="F9848" s="176"/>
      <c r="G9848" s="177"/>
      <c r="H9848" s="177"/>
    </row>
    <row r="9849" spans="1:8" x14ac:dyDescent="0.25">
      <c r="A9849" s="793"/>
      <c r="E9849" s="176"/>
      <c r="F9849" s="176"/>
      <c r="G9849" s="177"/>
      <c r="H9849" s="177"/>
    </row>
    <row r="9850" spans="1:8" x14ac:dyDescent="0.25">
      <c r="A9850" s="793"/>
      <c r="E9850" s="176"/>
      <c r="F9850" s="176"/>
      <c r="G9850" s="177"/>
      <c r="H9850" s="177"/>
    </row>
    <row r="9851" spans="1:8" x14ac:dyDescent="0.25">
      <c r="A9851" s="793"/>
      <c r="E9851" s="176"/>
      <c r="F9851" s="176"/>
      <c r="G9851" s="177"/>
      <c r="H9851" s="177"/>
    </row>
    <row r="9852" spans="1:8" x14ac:dyDescent="0.25">
      <c r="A9852" s="793"/>
      <c r="E9852" s="176"/>
      <c r="F9852" s="176"/>
      <c r="G9852" s="177"/>
      <c r="H9852" s="177"/>
    </row>
    <row r="9853" spans="1:8" x14ac:dyDescent="0.25">
      <c r="A9853" s="793"/>
      <c r="E9853" s="176"/>
      <c r="F9853" s="176"/>
      <c r="G9853" s="177"/>
      <c r="H9853" s="177"/>
    </row>
    <row r="9854" spans="1:8" x14ac:dyDescent="0.25">
      <c r="A9854" s="793"/>
      <c r="E9854" s="176"/>
      <c r="F9854" s="176"/>
      <c r="G9854" s="177"/>
      <c r="H9854" s="177"/>
    </row>
    <row r="9855" spans="1:8" x14ac:dyDescent="0.25">
      <c r="A9855" s="793"/>
      <c r="E9855" s="176"/>
      <c r="F9855" s="176"/>
      <c r="G9855" s="177"/>
      <c r="H9855" s="177"/>
    </row>
    <row r="9856" spans="1:8" x14ac:dyDescent="0.25">
      <c r="A9856" s="793"/>
      <c r="E9856" s="176"/>
      <c r="F9856" s="176"/>
      <c r="G9856" s="177"/>
      <c r="H9856" s="177"/>
    </row>
    <row r="9857" spans="1:8" x14ac:dyDescent="0.25">
      <c r="A9857" s="793"/>
      <c r="E9857" s="176"/>
      <c r="F9857" s="176"/>
      <c r="G9857" s="177"/>
      <c r="H9857" s="177"/>
    </row>
    <row r="9858" spans="1:8" x14ac:dyDescent="0.25">
      <c r="A9858" s="793"/>
      <c r="E9858" s="176"/>
      <c r="F9858" s="176"/>
      <c r="G9858" s="177"/>
      <c r="H9858" s="177"/>
    </row>
    <row r="9859" spans="1:8" x14ac:dyDescent="0.25">
      <c r="A9859" s="793"/>
      <c r="E9859" s="176"/>
      <c r="F9859" s="176"/>
      <c r="G9859" s="177"/>
      <c r="H9859" s="177"/>
    </row>
    <row r="9860" spans="1:8" x14ac:dyDescent="0.25">
      <c r="A9860" s="793"/>
      <c r="E9860" s="176"/>
      <c r="F9860" s="176"/>
      <c r="G9860" s="177"/>
      <c r="H9860" s="177"/>
    </row>
    <row r="9861" spans="1:8" x14ac:dyDescent="0.25">
      <c r="A9861" s="793"/>
      <c r="E9861" s="176"/>
      <c r="F9861" s="176"/>
      <c r="G9861" s="177"/>
      <c r="H9861" s="177"/>
    </row>
    <row r="9862" spans="1:8" x14ac:dyDescent="0.25">
      <c r="A9862" s="793"/>
      <c r="E9862" s="176"/>
      <c r="F9862" s="176"/>
      <c r="G9862" s="177"/>
      <c r="H9862" s="177"/>
    </row>
    <row r="9863" spans="1:8" x14ac:dyDescent="0.25">
      <c r="A9863" s="793"/>
      <c r="E9863" s="176"/>
      <c r="F9863" s="176"/>
      <c r="G9863" s="177"/>
      <c r="H9863" s="177"/>
    </row>
    <row r="9864" spans="1:8" x14ac:dyDescent="0.25">
      <c r="A9864" s="793"/>
      <c r="E9864" s="176"/>
      <c r="F9864" s="176"/>
      <c r="G9864" s="177"/>
      <c r="H9864" s="177"/>
    </row>
    <row r="9865" spans="1:8" x14ac:dyDescent="0.25">
      <c r="A9865" s="793"/>
      <c r="E9865" s="176"/>
      <c r="F9865" s="176"/>
      <c r="G9865" s="177"/>
      <c r="H9865" s="177"/>
    </row>
    <row r="9866" spans="1:8" x14ac:dyDescent="0.25">
      <c r="A9866" s="793"/>
      <c r="E9866" s="176"/>
      <c r="F9866" s="176"/>
      <c r="G9866" s="177"/>
      <c r="H9866" s="177"/>
    </row>
    <row r="9867" spans="1:8" x14ac:dyDescent="0.25">
      <c r="A9867" s="793"/>
      <c r="E9867" s="176"/>
      <c r="F9867" s="176"/>
      <c r="G9867" s="177"/>
      <c r="H9867" s="177"/>
    </row>
    <row r="9868" spans="1:8" x14ac:dyDescent="0.25">
      <c r="A9868" s="793"/>
      <c r="E9868" s="176"/>
      <c r="F9868" s="176"/>
      <c r="G9868" s="177"/>
      <c r="H9868" s="177"/>
    </row>
    <row r="9869" spans="1:8" x14ac:dyDescent="0.25">
      <c r="A9869" s="793"/>
      <c r="E9869" s="176"/>
      <c r="F9869" s="176"/>
      <c r="G9869" s="177"/>
      <c r="H9869" s="177"/>
    </row>
    <row r="9870" spans="1:8" x14ac:dyDescent="0.25">
      <c r="A9870" s="793"/>
      <c r="E9870" s="176"/>
      <c r="F9870" s="176"/>
      <c r="G9870" s="177"/>
      <c r="H9870" s="177"/>
    </row>
    <row r="9871" spans="1:8" x14ac:dyDescent="0.25">
      <c r="A9871" s="793"/>
      <c r="E9871" s="176"/>
      <c r="F9871" s="176"/>
      <c r="G9871" s="177"/>
      <c r="H9871" s="177"/>
    </row>
    <row r="9872" spans="1:8" x14ac:dyDescent="0.25">
      <c r="A9872" s="793"/>
      <c r="E9872" s="176"/>
      <c r="F9872" s="176"/>
      <c r="G9872" s="177"/>
      <c r="H9872" s="177"/>
    </row>
    <row r="9873" spans="1:8" x14ac:dyDescent="0.25">
      <c r="A9873" s="793"/>
      <c r="E9873" s="176"/>
      <c r="F9873" s="176"/>
      <c r="G9873" s="177"/>
      <c r="H9873" s="177"/>
    </row>
    <row r="9874" spans="1:8" x14ac:dyDescent="0.25">
      <c r="A9874" s="793"/>
      <c r="E9874" s="176"/>
      <c r="F9874" s="176"/>
      <c r="G9874" s="177"/>
      <c r="H9874" s="177"/>
    </row>
    <row r="9875" spans="1:8" x14ac:dyDescent="0.25">
      <c r="A9875" s="793"/>
      <c r="E9875" s="176"/>
      <c r="F9875" s="176"/>
      <c r="G9875" s="177"/>
      <c r="H9875" s="177"/>
    </row>
    <row r="9876" spans="1:8" x14ac:dyDescent="0.25">
      <c r="A9876" s="793"/>
      <c r="E9876" s="176"/>
      <c r="F9876" s="176"/>
      <c r="G9876" s="177"/>
      <c r="H9876" s="177"/>
    </row>
    <row r="9877" spans="1:8" x14ac:dyDescent="0.25">
      <c r="A9877" s="793"/>
      <c r="E9877" s="176"/>
      <c r="F9877" s="176"/>
      <c r="G9877" s="177"/>
      <c r="H9877" s="177"/>
    </row>
    <row r="9878" spans="1:8" x14ac:dyDescent="0.25">
      <c r="A9878" s="793"/>
      <c r="E9878" s="176"/>
      <c r="F9878" s="176"/>
      <c r="G9878" s="177"/>
      <c r="H9878" s="177"/>
    </row>
    <row r="9879" spans="1:8" x14ac:dyDescent="0.25">
      <c r="A9879" s="793"/>
      <c r="E9879" s="176"/>
      <c r="F9879" s="176"/>
      <c r="G9879" s="177"/>
      <c r="H9879" s="177"/>
    </row>
    <row r="9880" spans="1:8" x14ac:dyDescent="0.25">
      <c r="A9880" s="793"/>
      <c r="E9880" s="176"/>
      <c r="F9880" s="176"/>
      <c r="G9880" s="177"/>
      <c r="H9880" s="177"/>
    </row>
    <row r="9881" spans="1:8" x14ac:dyDescent="0.25">
      <c r="A9881" s="793"/>
      <c r="E9881" s="176"/>
      <c r="F9881" s="176"/>
      <c r="G9881" s="177"/>
      <c r="H9881" s="177"/>
    </row>
    <row r="9882" spans="1:8" x14ac:dyDescent="0.25">
      <c r="A9882" s="793"/>
      <c r="E9882" s="176"/>
      <c r="F9882" s="176"/>
      <c r="G9882" s="177"/>
      <c r="H9882" s="177"/>
    </row>
    <row r="9883" spans="1:8" x14ac:dyDescent="0.25">
      <c r="A9883" s="793"/>
      <c r="E9883" s="176"/>
      <c r="F9883" s="176"/>
      <c r="G9883" s="177"/>
      <c r="H9883" s="177"/>
    </row>
    <row r="9884" spans="1:8" x14ac:dyDescent="0.25">
      <c r="A9884" s="793"/>
      <c r="E9884" s="176"/>
      <c r="F9884" s="176"/>
      <c r="G9884" s="177"/>
      <c r="H9884" s="177"/>
    </row>
    <row r="9885" spans="1:8" x14ac:dyDescent="0.25">
      <c r="A9885" s="793"/>
      <c r="E9885" s="176"/>
      <c r="F9885" s="176"/>
      <c r="G9885" s="177"/>
      <c r="H9885" s="177"/>
    </row>
    <row r="9886" spans="1:8" x14ac:dyDescent="0.25">
      <c r="A9886" s="793"/>
      <c r="E9886" s="176"/>
      <c r="F9886" s="176"/>
      <c r="G9886" s="177"/>
      <c r="H9886" s="177"/>
    </row>
    <row r="9887" spans="1:8" x14ac:dyDescent="0.25">
      <c r="A9887" s="793"/>
      <c r="E9887" s="176"/>
      <c r="F9887" s="176"/>
      <c r="G9887" s="177"/>
      <c r="H9887" s="177"/>
    </row>
    <row r="9888" spans="1:8" x14ac:dyDescent="0.25">
      <c r="A9888" s="793"/>
      <c r="E9888" s="176"/>
      <c r="F9888" s="176"/>
      <c r="G9888" s="177"/>
      <c r="H9888" s="177"/>
    </row>
    <row r="9889" spans="1:8" x14ac:dyDescent="0.25">
      <c r="A9889" s="793"/>
      <c r="E9889" s="176"/>
      <c r="F9889" s="176"/>
      <c r="G9889" s="177"/>
      <c r="H9889" s="177"/>
    </row>
    <row r="9890" spans="1:8" x14ac:dyDescent="0.25">
      <c r="A9890" s="793"/>
      <c r="E9890" s="176"/>
      <c r="F9890" s="176"/>
      <c r="G9890" s="177"/>
      <c r="H9890" s="177"/>
    </row>
    <row r="9891" spans="1:8" x14ac:dyDescent="0.25">
      <c r="A9891" s="793"/>
      <c r="E9891" s="176"/>
      <c r="F9891" s="176"/>
      <c r="G9891" s="177"/>
      <c r="H9891" s="177"/>
    </row>
    <row r="9892" spans="1:8" x14ac:dyDescent="0.25">
      <c r="A9892" s="793"/>
      <c r="E9892" s="176"/>
      <c r="F9892" s="176"/>
      <c r="G9892" s="177"/>
      <c r="H9892" s="177"/>
    </row>
    <row r="9893" spans="1:8" x14ac:dyDescent="0.25">
      <c r="A9893" s="793"/>
      <c r="E9893" s="176"/>
      <c r="F9893" s="176"/>
      <c r="G9893" s="177"/>
      <c r="H9893" s="177"/>
    </row>
    <row r="9894" spans="1:8" x14ac:dyDescent="0.25">
      <c r="A9894" s="793"/>
      <c r="E9894" s="176"/>
      <c r="F9894" s="176"/>
      <c r="G9894" s="177"/>
      <c r="H9894" s="177"/>
    </row>
    <row r="9895" spans="1:8" x14ac:dyDescent="0.25">
      <c r="A9895" s="793"/>
      <c r="E9895" s="176"/>
      <c r="F9895" s="176"/>
      <c r="G9895" s="177"/>
      <c r="H9895" s="177"/>
    </row>
    <row r="9896" spans="1:8" x14ac:dyDescent="0.25">
      <c r="A9896" s="793"/>
      <c r="E9896" s="176"/>
      <c r="F9896" s="176"/>
      <c r="G9896" s="177"/>
      <c r="H9896" s="177"/>
    </row>
    <row r="9897" spans="1:8" x14ac:dyDescent="0.25">
      <c r="A9897" s="793"/>
      <c r="E9897" s="176"/>
      <c r="F9897" s="176"/>
      <c r="G9897" s="177"/>
      <c r="H9897" s="177"/>
    </row>
    <row r="9898" spans="1:8" x14ac:dyDescent="0.25">
      <c r="A9898" s="793"/>
      <c r="E9898" s="176"/>
      <c r="F9898" s="176"/>
      <c r="G9898" s="177"/>
      <c r="H9898" s="177"/>
    </row>
    <row r="9899" spans="1:8" x14ac:dyDescent="0.25">
      <c r="A9899" s="793"/>
      <c r="E9899" s="176"/>
      <c r="F9899" s="176"/>
      <c r="G9899" s="177"/>
      <c r="H9899" s="177"/>
    </row>
    <row r="9900" spans="1:8" x14ac:dyDescent="0.25">
      <c r="A9900" s="793"/>
      <c r="E9900" s="176"/>
      <c r="F9900" s="176"/>
      <c r="G9900" s="177"/>
      <c r="H9900" s="177"/>
    </row>
    <row r="9901" spans="1:8" x14ac:dyDescent="0.25">
      <c r="A9901" s="793"/>
      <c r="E9901" s="176"/>
      <c r="F9901" s="176"/>
      <c r="G9901" s="177"/>
      <c r="H9901" s="177"/>
    </row>
    <row r="9902" spans="1:8" x14ac:dyDescent="0.25">
      <c r="A9902" s="793"/>
      <c r="E9902" s="176"/>
      <c r="F9902" s="176"/>
      <c r="G9902" s="177"/>
      <c r="H9902" s="177"/>
    </row>
    <row r="9903" spans="1:8" x14ac:dyDescent="0.25">
      <c r="A9903" s="793"/>
      <c r="E9903" s="176"/>
      <c r="F9903" s="176"/>
      <c r="G9903" s="177"/>
      <c r="H9903" s="177"/>
    </row>
    <row r="9904" spans="1:8" x14ac:dyDescent="0.25">
      <c r="A9904" s="793"/>
      <c r="E9904" s="176"/>
      <c r="F9904" s="176"/>
      <c r="G9904" s="177"/>
      <c r="H9904" s="177"/>
    </row>
    <row r="9905" spans="1:8" x14ac:dyDescent="0.25">
      <c r="A9905" s="793"/>
      <c r="E9905" s="176"/>
      <c r="F9905" s="176"/>
      <c r="G9905" s="177"/>
      <c r="H9905" s="177"/>
    </row>
    <row r="9906" spans="1:8" x14ac:dyDescent="0.25">
      <c r="A9906" s="793"/>
      <c r="E9906" s="176"/>
      <c r="F9906" s="176"/>
      <c r="G9906" s="177"/>
      <c r="H9906" s="177"/>
    </row>
    <row r="9907" spans="1:8" x14ac:dyDescent="0.25">
      <c r="A9907" s="793"/>
      <c r="E9907" s="176"/>
      <c r="F9907" s="176"/>
      <c r="G9907" s="177"/>
      <c r="H9907" s="177"/>
    </row>
    <row r="9908" spans="1:8" x14ac:dyDescent="0.25">
      <c r="A9908" s="793"/>
      <c r="E9908" s="176"/>
      <c r="F9908" s="176"/>
      <c r="G9908" s="177"/>
      <c r="H9908" s="177"/>
    </row>
    <row r="9909" spans="1:8" x14ac:dyDescent="0.25">
      <c r="A9909" s="793"/>
      <c r="E9909" s="176"/>
      <c r="F9909" s="176"/>
      <c r="G9909" s="177"/>
      <c r="H9909" s="177"/>
    </row>
    <row r="9910" spans="1:8" x14ac:dyDescent="0.25">
      <c r="A9910" s="793"/>
      <c r="E9910" s="176"/>
      <c r="F9910" s="176"/>
      <c r="G9910" s="177"/>
      <c r="H9910" s="177"/>
    </row>
    <row r="9911" spans="1:8" x14ac:dyDescent="0.25">
      <c r="A9911" s="793"/>
      <c r="E9911" s="176"/>
      <c r="F9911" s="176"/>
      <c r="G9911" s="177"/>
      <c r="H9911" s="177"/>
    </row>
    <row r="9912" spans="1:8" x14ac:dyDescent="0.25">
      <c r="A9912" s="793"/>
      <c r="E9912" s="176"/>
      <c r="F9912" s="176"/>
      <c r="G9912" s="177"/>
      <c r="H9912" s="177"/>
    </row>
    <row r="9913" spans="1:8" x14ac:dyDescent="0.25">
      <c r="A9913" s="793"/>
      <c r="E9913" s="176"/>
      <c r="F9913" s="176"/>
      <c r="G9913" s="177"/>
      <c r="H9913" s="177"/>
    </row>
    <row r="9914" spans="1:8" x14ac:dyDescent="0.25">
      <c r="A9914" s="793"/>
      <c r="E9914" s="176"/>
      <c r="F9914" s="176"/>
      <c r="G9914" s="177"/>
      <c r="H9914" s="177"/>
    </row>
    <row r="9915" spans="1:8" x14ac:dyDescent="0.25">
      <c r="A9915" s="793"/>
      <c r="E9915" s="176"/>
      <c r="F9915" s="176"/>
      <c r="G9915" s="177"/>
      <c r="H9915" s="177"/>
    </row>
    <row r="9916" spans="1:8" x14ac:dyDescent="0.25">
      <c r="A9916" s="793"/>
      <c r="E9916" s="176"/>
      <c r="F9916" s="176"/>
      <c r="G9916" s="177"/>
      <c r="H9916" s="177"/>
    </row>
    <row r="9917" spans="1:8" x14ac:dyDescent="0.25">
      <c r="A9917" s="793"/>
      <c r="E9917" s="176"/>
      <c r="F9917" s="176"/>
      <c r="G9917" s="177"/>
      <c r="H9917" s="177"/>
    </row>
    <row r="9918" spans="1:8" x14ac:dyDescent="0.25">
      <c r="A9918" s="793"/>
      <c r="E9918" s="176"/>
      <c r="F9918" s="176"/>
      <c r="G9918" s="177"/>
      <c r="H9918" s="177"/>
    </row>
    <row r="9919" spans="1:8" x14ac:dyDescent="0.25">
      <c r="A9919" s="793"/>
      <c r="E9919" s="176"/>
      <c r="F9919" s="176"/>
      <c r="G9919" s="177"/>
      <c r="H9919" s="177"/>
    </row>
    <row r="9920" spans="1:8" x14ac:dyDescent="0.25">
      <c r="A9920" s="793"/>
      <c r="E9920" s="176"/>
      <c r="F9920" s="176"/>
      <c r="G9920" s="177"/>
      <c r="H9920" s="177"/>
    </row>
    <row r="9921" spans="1:8" x14ac:dyDescent="0.25">
      <c r="A9921" s="793"/>
      <c r="E9921" s="176"/>
      <c r="F9921" s="176"/>
      <c r="G9921" s="177"/>
      <c r="H9921" s="177"/>
    </row>
    <row r="9922" spans="1:8" x14ac:dyDescent="0.25">
      <c r="A9922" s="793"/>
      <c r="E9922" s="176"/>
      <c r="F9922" s="176"/>
      <c r="G9922" s="177"/>
      <c r="H9922" s="177"/>
    </row>
    <row r="9923" spans="1:8" x14ac:dyDescent="0.25">
      <c r="A9923" s="793"/>
      <c r="E9923" s="176"/>
      <c r="F9923" s="176"/>
      <c r="G9923" s="177"/>
      <c r="H9923" s="177"/>
    </row>
    <row r="9924" spans="1:8" x14ac:dyDescent="0.25">
      <c r="A9924" s="793"/>
      <c r="E9924" s="176"/>
      <c r="F9924" s="176"/>
      <c r="G9924" s="177"/>
      <c r="H9924" s="177"/>
    </row>
    <row r="9925" spans="1:8" x14ac:dyDescent="0.25">
      <c r="A9925" s="793"/>
      <c r="E9925" s="176"/>
      <c r="F9925" s="176"/>
      <c r="G9925" s="177"/>
      <c r="H9925" s="177"/>
    </row>
    <row r="9926" spans="1:8" x14ac:dyDescent="0.25">
      <c r="A9926" s="793"/>
      <c r="E9926" s="176"/>
      <c r="F9926" s="176"/>
      <c r="G9926" s="177"/>
      <c r="H9926" s="177"/>
    </row>
    <row r="9927" spans="1:8" x14ac:dyDescent="0.25">
      <c r="A9927" s="793"/>
      <c r="E9927" s="176"/>
      <c r="F9927" s="176"/>
      <c r="G9927" s="177"/>
      <c r="H9927" s="177"/>
    </row>
    <row r="9928" spans="1:8" x14ac:dyDescent="0.25">
      <c r="A9928" s="793"/>
      <c r="E9928" s="176"/>
      <c r="F9928" s="176"/>
      <c r="G9928" s="177"/>
      <c r="H9928" s="177"/>
    </row>
    <row r="9929" spans="1:8" x14ac:dyDescent="0.25">
      <c r="A9929" s="793"/>
      <c r="E9929" s="176"/>
      <c r="F9929" s="176"/>
      <c r="G9929" s="177"/>
      <c r="H9929" s="177"/>
    </row>
    <row r="9930" spans="1:8" x14ac:dyDescent="0.25">
      <c r="A9930" s="793"/>
      <c r="E9930" s="176"/>
      <c r="F9930" s="176"/>
      <c r="G9930" s="177"/>
      <c r="H9930" s="177"/>
    </row>
    <row r="9931" spans="1:8" x14ac:dyDescent="0.25">
      <c r="A9931" s="793"/>
      <c r="E9931" s="176"/>
      <c r="F9931" s="176"/>
      <c r="G9931" s="177"/>
      <c r="H9931" s="177"/>
    </row>
    <row r="9932" spans="1:8" x14ac:dyDescent="0.25">
      <c r="A9932" s="793"/>
      <c r="E9932" s="176"/>
      <c r="F9932" s="176"/>
      <c r="G9932" s="177"/>
      <c r="H9932" s="177"/>
    </row>
    <row r="9933" spans="1:8" x14ac:dyDescent="0.25">
      <c r="A9933" s="793"/>
      <c r="E9933" s="176"/>
      <c r="F9933" s="176"/>
      <c r="G9933" s="177"/>
      <c r="H9933" s="177"/>
    </row>
    <row r="9934" spans="1:8" x14ac:dyDescent="0.25">
      <c r="A9934" s="793"/>
      <c r="E9934" s="176"/>
      <c r="F9934" s="176"/>
      <c r="G9934" s="177"/>
      <c r="H9934" s="177"/>
    </row>
    <row r="9935" spans="1:8" x14ac:dyDescent="0.25">
      <c r="A9935" s="793"/>
      <c r="E9935" s="176"/>
      <c r="F9935" s="176"/>
      <c r="G9935" s="177"/>
      <c r="H9935" s="177"/>
    </row>
    <row r="9936" spans="1:8" x14ac:dyDescent="0.25">
      <c r="A9936" s="793"/>
      <c r="E9936" s="176"/>
      <c r="F9936" s="176"/>
      <c r="G9936" s="177"/>
      <c r="H9936" s="177"/>
    </row>
    <row r="9937" spans="1:8" x14ac:dyDescent="0.25">
      <c r="A9937" s="793"/>
      <c r="E9937" s="176"/>
      <c r="F9937" s="176"/>
      <c r="G9937" s="177"/>
      <c r="H9937" s="177"/>
    </row>
    <row r="9938" spans="1:8" x14ac:dyDescent="0.25">
      <c r="A9938" s="793"/>
      <c r="E9938" s="176"/>
      <c r="F9938" s="176"/>
      <c r="G9938" s="177"/>
      <c r="H9938" s="177"/>
    </row>
    <row r="9939" spans="1:8" x14ac:dyDescent="0.25">
      <c r="A9939" s="793"/>
      <c r="E9939" s="176"/>
      <c r="F9939" s="176"/>
      <c r="G9939" s="177"/>
      <c r="H9939" s="177"/>
    </row>
    <row r="9940" spans="1:8" x14ac:dyDescent="0.25">
      <c r="A9940" s="793"/>
      <c r="E9940" s="176"/>
      <c r="F9940" s="176"/>
      <c r="G9940" s="177"/>
      <c r="H9940" s="177"/>
    </row>
    <row r="9941" spans="1:8" x14ac:dyDescent="0.25">
      <c r="A9941" s="793"/>
      <c r="E9941" s="176"/>
      <c r="F9941" s="176"/>
      <c r="G9941" s="177"/>
      <c r="H9941" s="177"/>
    </row>
    <row r="9942" spans="1:8" x14ac:dyDescent="0.25">
      <c r="A9942" s="793"/>
      <c r="E9942" s="176"/>
      <c r="F9942" s="176"/>
      <c r="G9942" s="177"/>
      <c r="H9942" s="177"/>
    </row>
    <row r="9943" spans="1:8" x14ac:dyDescent="0.25">
      <c r="A9943" s="793"/>
      <c r="E9943" s="176"/>
      <c r="F9943" s="176"/>
      <c r="G9943" s="177"/>
      <c r="H9943" s="177"/>
    </row>
    <row r="9944" spans="1:8" x14ac:dyDescent="0.25">
      <c r="A9944" s="793"/>
      <c r="E9944" s="176"/>
      <c r="F9944" s="176"/>
      <c r="G9944" s="177"/>
      <c r="H9944" s="177"/>
    </row>
    <row r="9945" spans="1:8" x14ac:dyDescent="0.25">
      <c r="A9945" s="793"/>
      <c r="E9945" s="176"/>
      <c r="F9945" s="176"/>
      <c r="G9945" s="177"/>
      <c r="H9945" s="177"/>
    </row>
    <row r="9946" spans="1:8" x14ac:dyDescent="0.25">
      <c r="A9946" s="793"/>
      <c r="E9946" s="176"/>
      <c r="F9946" s="176"/>
      <c r="G9946" s="177"/>
      <c r="H9946" s="177"/>
    </row>
    <row r="9947" spans="1:8" x14ac:dyDescent="0.25">
      <c r="A9947" s="793"/>
      <c r="E9947" s="176"/>
      <c r="F9947" s="176"/>
      <c r="G9947" s="177"/>
      <c r="H9947" s="177"/>
    </row>
    <row r="9948" spans="1:8" x14ac:dyDescent="0.25">
      <c r="A9948" s="793"/>
      <c r="E9948" s="176"/>
      <c r="F9948" s="176"/>
      <c r="G9948" s="177"/>
      <c r="H9948" s="177"/>
    </row>
    <row r="9949" spans="1:8" x14ac:dyDescent="0.25">
      <c r="A9949" s="793"/>
      <c r="E9949" s="176"/>
      <c r="F9949" s="176"/>
      <c r="G9949" s="177"/>
      <c r="H9949" s="177"/>
    </row>
    <row r="9950" spans="1:8" x14ac:dyDescent="0.25">
      <c r="A9950" s="793"/>
      <c r="E9950" s="176"/>
      <c r="F9950" s="176"/>
      <c r="G9950" s="177"/>
      <c r="H9950" s="177"/>
    </row>
    <row r="9951" spans="1:8" x14ac:dyDescent="0.25">
      <c r="A9951" s="793"/>
      <c r="E9951" s="176"/>
      <c r="F9951" s="176"/>
      <c r="G9951" s="177"/>
      <c r="H9951" s="177"/>
    </row>
    <row r="9952" spans="1:8" x14ac:dyDescent="0.25">
      <c r="A9952" s="793"/>
      <c r="E9952" s="176"/>
      <c r="F9952" s="176"/>
      <c r="G9952" s="177"/>
      <c r="H9952" s="177"/>
    </row>
    <row r="9953" spans="1:8" x14ac:dyDescent="0.25">
      <c r="A9953" s="793"/>
      <c r="E9953" s="176"/>
      <c r="F9953" s="176"/>
      <c r="G9953" s="177"/>
      <c r="H9953" s="177"/>
    </row>
    <row r="9954" spans="1:8" x14ac:dyDescent="0.25">
      <c r="A9954" s="793"/>
      <c r="E9954" s="176"/>
      <c r="F9954" s="176"/>
      <c r="G9954" s="177"/>
      <c r="H9954" s="177"/>
    </row>
    <row r="9955" spans="1:8" x14ac:dyDescent="0.25">
      <c r="A9955" s="793"/>
      <c r="E9955" s="176"/>
      <c r="F9955" s="176"/>
      <c r="G9955" s="177"/>
      <c r="H9955" s="177"/>
    </row>
    <row r="9956" spans="1:8" x14ac:dyDescent="0.25">
      <c r="A9956" s="793"/>
      <c r="E9956" s="176"/>
      <c r="F9956" s="176"/>
      <c r="G9956" s="177"/>
      <c r="H9956" s="177"/>
    </row>
    <row r="9957" spans="1:8" x14ac:dyDescent="0.25">
      <c r="A9957" s="793"/>
      <c r="E9957" s="176"/>
      <c r="F9957" s="176"/>
      <c r="G9957" s="177"/>
      <c r="H9957" s="177"/>
    </row>
    <row r="9958" spans="1:8" x14ac:dyDescent="0.25">
      <c r="A9958" s="793"/>
      <c r="E9958" s="176"/>
      <c r="F9958" s="176"/>
      <c r="G9958" s="177"/>
      <c r="H9958" s="177"/>
    </row>
    <row r="9959" spans="1:8" x14ac:dyDescent="0.25">
      <c r="A9959" s="793"/>
      <c r="E9959" s="176"/>
      <c r="F9959" s="176"/>
      <c r="G9959" s="177"/>
      <c r="H9959" s="177"/>
    </row>
    <row r="9960" spans="1:8" x14ac:dyDescent="0.25">
      <c r="A9960" s="793"/>
      <c r="E9960" s="176"/>
      <c r="F9960" s="176"/>
      <c r="G9960" s="177"/>
      <c r="H9960" s="177"/>
    </row>
    <row r="9961" spans="1:8" x14ac:dyDescent="0.25">
      <c r="A9961" s="793"/>
      <c r="E9961" s="176"/>
      <c r="F9961" s="176"/>
      <c r="G9961" s="177"/>
      <c r="H9961" s="177"/>
    </row>
    <row r="9962" spans="1:8" x14ac:dyDescent="0.25">
      <c r="A9962" s="793"/>
      <c r="E9962" s="176"/>
      <c r="F9962" s="176"/>
      <c r="G9962" s="177"/>
      <c r="H9962" s="177"/>
    </row>
    <row r="9963" spans="1:8" x14ac:dyDescent="0.25">
      <c r="A9963" s="793"/>
      <c r="E9963" s="176"/>
      <c r="F9963" s="176"/>
      <c r="G9963" s="177"/>
      <c r="H9963" s="177"/>
    </row>
    <row r="9964" spans="1:8" x14ac:dyDescent="0.25">
      <c r="A9964" s="793"/>
      <c r="E9964" s="176"/>
      <c r="F9964" s="176"/>
      <c r="G9964" s="177"/>
      <c r="H9964" s="177"/>
    </row>
    <row r="9965" spans="1:8" x14ac:dyDescent="0.25">
      <c r="A9965" s="793"/>
      <c r="E9965" s="176"/>
      <c r="F9965" s="176"/>
      <c r="G9965" s="177"/>
      <c r="H9965" s="177"/>
    </row>
    <row r="9966" spans="1:8" x14ac:dyDescent="0.25">
      <c r="A9966" s="793"/>
      <c r="E9966" s="176"/>
      <c r="F9966" s="176"/>
      <c r="G9966" s="177"/>
      <c r="H9966" s="177"/>
    </row>
    <row r="9967" spans="1:8" x14ac:dyDescent="0.25">
      <c r="A9967" s="793"/>
      <c r="E9967" s="176"/>
      <c r="F9967" s="176"/>
      <c r="G9967" s="177"/>
      <c r="H9967" s="177"/>
    </row>
    <row r="9968" spans="1:8" x14ac:dyDescent="0.25">
      <c r="A9968" s="793"/>
      <c r="E9968" s="176"/>
      <c r="F9968" s="176"/>
      <c r="G9968" s="177"/>
      <c r="H9968" s="177"/>
    </row>
    <row r="9969" spans="1:8" x14ac:dyDescent="0.25">
      <c r="A9969" s="793"/>
      <c r="E9969" s="176"/>
      <c r="F9969" s="176"/>
      <c r="G9969" s="177"/>
      <c r="H9969" s="177"/>
    </row>
    <row r="9970" spans="1:8" x14ac:dyDescent="0.25">
      <c r="A9970" s="793"/>
      <c r="E9970" s="176"/>
      <c r="F9970" s="176"/>
      <c r="G9970" s="177"/>
      <c r="H9970" s="177"/>
    </row>
    <row r="9971" spans="1:8" x14ac:dyDescent="0.25">
      <c r="A9971" s="793"/>
      <c r="E9971" s="176"/>
      <c r="F9971" s="176"/>
      <c r="G9971" s="177"/>
      <c r="H9971" s="177"/>
    </row>
    <row r="9972" spans="1:8" x14ac:dyDescent="0.25">
      <c r="A9972" s="793"/>
      <c r="E9972" s="176"/>
      <c r="F9972" s="176"/>
      <c r="G9972" s="177"/>
      <c r="H9972" s="177"/>
    </row>
    <row r="9973" spans="1:8" x14ac:dyDescent="0.25">
      <c r="A9973" s="793"/>
      <c r="E9973" s="176"/>
      <c r="F9973" s="176"/>
      <c r="G9973" s="177"/>
      <c r="H9973" s="177"/>
    </row>
    <row r="9974" spans="1:8" x14ac:dyDescent="0.25">
      <c r="A9974" s="793"/>
      <c r="E9974" s="176"/>
      <c r="F9974" s="176"/>
      <c r="G9974" s="177"/>
      <c r="H9974" s="177"/>
    </row>
    <row r="9975" spans="1:8" x14ac:dyDescent="0.25">
      <c r="A9975" s="793"/>
      <c r="E9975" s="176"/>
      <c r="F9975" s="176"/>
      <c r="G9975" s="177"/>
      <c r="H9975" s="177"/>
    </row>
    <row r="9976" spans="1:8" x14ac:dyDescent="0.25">
      <c r="A9976" s="793"/>
      <c r="E9976" s="176"/>
      <c r="F9976" s="176"/>
      <c r="G9976" s="177"/>
      <c r="H9976" s="177"/>
    </row>
    <row r="9977" spans="1:8" x14ac:dyDescent="0.25">
      <c r="A9977" s="793"/>
      <c r="E9977" s="176"/>
      <c r="F9977" s="176"/>
      <c r="G9977" s="177"/>
      <c r="H9977" s="177"/>
    </row>
    <row r="9978" spans="1:8" x14ac:dyDescent="0.25">
      <c r="A9978" s="793"/>
      <c r="E9978" s="176"/>
      <c r="F9978" s="176"/>
      <c r="G9978" s="177"/>
      <c r="H9978" s="177"/>
    </row>
    <row r="9979" spans="1:8" x14ac:dyDescent="0.25">
      <c r="A9979" s="793"/>
      <c r="E9979" s="176"/>
      <c r="F9979" s="176"/>
      <c r="G9979" s="177"/>
      <c r="H9979" s="177"/>
    </row>
    <row r="9980" spans="1:8" x14ac:dyDescent="0.25">
      <c r="A9980" s="793"/>
      <c r="E9980" s="176"/>
      <c r="F9980" s="176"/>
      <c r="G9980" s="177"/>
      <c r="H9980" s="177"/>
    </row>
    <row r="9981" spans="1:8" x14ac:dyDescent="0.25">
      <c r="A9981" s="793"/>
      <c r="E9981" s="176"/>
      <c r="F9981" s="176"/>
      <c r="G9981" s="177"/>
      <c r="H9981" s="177"/>
    </row>
    <row r="9982" spans="1:8" x14ac:dyDescent="0.25">
      <c r="A9982" s="793"/>
      <c r="E9982" s="176"/>
      <c r="F9982" s="176"/>
      <c r="G9982" s="177"/>
      <c r="H9982" s="177"/>
    </row>
    <row r="9983" spans="1:8" x14ac:dyDescent="0.25">
      <c r="A9983" s="793"/>
      <c r="E9983" s="176"/>
      <c r="F9983" s="176"/>
      <c r="G9983" s="177"/>
      <c r="H9983" s="177"/>
    </row>
    <row r="9984" spans="1:8" x14ac:dyDescent="0.25">
      <c r="A9984" s="793"/>
      <c r="E9984" s="176"/>
      <c r="F9984" s="176"/>
      <c r="G9984" s="177"/>
      <c r="H9984" s="177"/>
    </row>
    <row r="9985" spans="1:8" x14ac:dyDescent="0.25">
      <c r="A9985" s="793"/>
      <c r="E9985" s="176"/>
      <c r="F9985" s="176"/>
      <c r="G9985" s="177"/>
      <c r="H9985" s="177"/>
    </row>
    <row r="9986" spans="1:8" x14ac:dyDescent="0.25">
      <c r="A9986" s="793"/>
      <c r="E9986" s="176"/>
      <c r="F9986" s="176"/>
      <c r="G9986" s="177"/>
      <c r="H9986" s="177"/>
    </row>
    <row r="9987" spans="1:8" x14ac:dyDescent="0.25">
      <c r="A9987" s="793"/>
      <c r="E9987" s="176"/>
      <c r="F9987" s="176"/>
      <c r="G9987" s="177"/>
      <c r="H9987" s="177"/>
    </row>
    <row r="9988" spans="1:8" x14ac:dyDescent="0.25">
      <c r="A9988" s="793"/>
      <c r="E9988" s="176"/>
      <c r="F9988" s="176"/>
      <c r="G9988" s="177"/>
      <c r="H9988" s="177"/>
    </row>
    <row r="9989" spans="1:8" x14ac:dyDescent="0.25">
      <c r="A9989" s="793"/>
      <c r="E9989" s="176"/>
      <c r="F9989" s="176"/>
      <c r="G9989" s="177"/>
      <c r="H9989" s="177"/>
    </row>
    <row r="9990" spans="1:8" x14ac:dyDescent="0.25">
      <c r="A9990" s="793"/>
      <c r="E9990" s="176"/>
      <c r="F9990" s="176"/>
      <c r="G9990" s="177"/>
      <c r="H9990" s="177"/>
    </row>
    <row r="9991" spans="1:8" x14ac:dyDescent="0.25">
      <c r="A9991" s="793"/>
      <c r="E9991" s="176"/>
      <c r="F9991" s="176"/>
      <c r="G9991" s="177"/>
      <c r="H9991" s="177"/>
    </row>
    <row r="9992" spans="1:8" x14ac:dyDescent="0.25">
      <c r="A9992" s="793"/>
      <c r="E9992" s="176"/>
      <c r="F9992" s="176"/>
      <c r="G9992" s="177"/>
      <c r="H9992" s="177"/>
    </row>
    <row r="9993" spans="1:8" x14ac:dyDescent="0.25">
      <c r="A9993" s="793"/>
      <c r="E9993" s="176"/>
      <c r="F9993" s="176"/>
      <c r="G9993" s="177"/>
      <c r="H9993" s="177"/>
    </row>
    <row r="9994" spans="1:8" x14ac:dyDescent="0.25">
      <c r="A9994" s="793"/>
      <c r="E9994" s="176"/>
      <c r="F9994" s="176"/>
      <c r="G9994" s="177"/>
      <c r="H9994" s="177"/>
    </row>
    <row r="9995" spans="1:8" x14ac:dyDescent="0.25">
      <c r="A9995" s="793"/>
      <c r="E9995" s="176"/>
      <c r="F9995" s="176"/>
      <c r="G9995" s="177"/>
      <c r="H9995" s="177"/>
    </row>
    <row r="9996" spans="1:8" x14ac:dyDescent="0.25">
      <c r="A9996" s="793"/>
      <c r="E9996" s="176"/>
      <c r="F9996" s="176"/>
      <c r="G9996" s="177"/>
      <c r="H9996" s="177"/>
    </row>
    <row r="9997" spans="1:8" x14ac:dyDescent="0.25">
      <c r="A9997" s="793"/>
      <c r="E9997" s="176"/>
      <c r="F9997" s="176"/>
      <c r="G9997" s="177"/>
      <c r="H9997" s="177"/>
    </row>
    <row r="9998" spans="1:8" x14ac:dyDescent="0.25">
      <c r="A9998" s="793"/>
      <c r="E9998" s="176"/>
      <c r="F9998" s="176"/>
      <c r="G9998" s="177"/>
      <c r="H9998" s="177"/>
    </row>
    <row r="9999" spans="1:8" x14ac:dyDescent="0.25">
      <c r="A9999" s="793"/>
      <c r="E9999" s="176"/>
      <c r="F9999" s="176"/>
      <c r="G9999" s="177"/>
      <c r="H9999" s="177"/>
    </row>
    <row r="10000" spans="1:8" x14ac:dyDescent="0.25">
      <c r="A10000" s="793"/>
      <c r="E10000" s="176"/>
      <c r="F10000" s="176"/>
      <c r="G10000" s="177"/>
      <c r="H10000" s="177"/>
    </row>
    <row r="10001" spans="1:8" x14ac:dyDescent="0.25">
      <c r="A10001" s="793"/>
      <c r="E10001" s="176"/>
      <c r="F10001" s="176"/>
      <c r="G10001" s="177"/>
      <c r="H10001" s="177"/>
    </row>
    <row r="10002" spans="1:8" x14ac:dyDescent="0.25">
      <c r="A10002" s="793"/>
      <c r="E10002" s="176"/>
      <c r="F10002" s="176"/>
      <c r="G10002" s="177"/>
      <c r="H10002" s="177"/>
    </row>
    <row r="10003" spans="1:8" x14ac:dyDescent="0.25">
      <c r="A10003" s="793"/>
      <c r="E10003" s="176"/>
      <c r="F10003" s="176"/>
      <c r="G10003" s="177"/>
      <c r="H10003" s="177"/>
    </row>
    <row r="10004" spans="1:8" x14ac:dyDescent="0.25">
      <c r="A10004" s="793"/>
      <c r="E10004" s="176"/>
      <c r="F10004" s="176"/>
      <c r="G10004" s="177"/>
      <c r="H10004" s="177"/>
    </row>
    <row r="10005" spans="1:8" x14ac:dyDescent="0.25">
      <c r="A10005" s="793"/>
      <c r="E10005" s="176"/>
      <c r="F10005" s="176"/>
      <c r="G10005" s="177"/>
      <c r="H10005" s="177"/>
    </row>
    <row r="10006" spans="1:8" x14ac:dyDescent="0.25">
      <c r="A10006" s="793"/>
      <c r="E10006" s="176"/>
      <c r="F10006" s="176"/>
      <c r="G10006" s="177"/>
      <c r="H10006" s="177"/>
    </row>
    <row r="10007" spans="1:8" x14ac:dyDescent="0.25">
      <c r="A10007" s="793"/>
      <c r="E10007" s="176"/>
      <c r="F10007" s="176"/>
      <c r="G10007" s="177"/>
      <c r="H10007" s="177"/>
    </row>
    <row r="10008" spans="1:8" x14ac:dyDescent="0.25">
      <c r="A10008" s="793"/>
      <c r="E10008" s="176"/>
      <c r="F10008" s="176"/>
      <c r="G10008" s="177"/>
      <c r="H10008" s="177"/>
    </row>
    <row r="10009" spans="1:8" x14ac:dyDescent="0.25">
      <c r="A10009" s="793"/>
      <c r="E10009" s="176"/>
      <c r="F10009" s="176"/>
      <c r="G10009" s="177"/>
      <c r="H10009" s="177"/>
    </row>
    <row r="10010" spans="1:8" x14ac:dyDescent="0.25">
      <c r="A10010" s="793"/>
      <c r="E10010" s="176"/>
      <c r="F10010" s="176"/>
      <c r="G10010" s="177"/>
      <c r="H10010" s="177"/>
    </row>
    <row r="10011" spans="1:8" x14ac:dyDescent="0.25">
      <c r="A10011" s="793"/>
      <c r="E10011" s="176"/>
      <c r="F10011" s="176"/>
      <c r="G10011" s="177"/>
      <c r="H10011" s="177"/>
    </row>
    <row r="10012" spans="1:8" x14ac:dyDescent="0.25">
      <c r="A10012" s="793"/>
      <c r="E10012" s="176"/>
      <c r="F10012" s="176"/>
      <c r="G10012" s="177"/>
      <c r="H10012" s="177"/>
    </row>
    <row r="10013" spans="1:8" x14ac:dyDescent="0.25">
      <c r="A10013" s="793"/>
      <c r="E10013" s="176"/>
      <c r="F10013" s="176"/>
      <c r="G10013" s="177"/>
      <c r="H10013" s="177"/>
    </row>
    <row r="10014" spans="1:8" x14ac:dyDescent="0.25">
      <c r="A10014" s="793"/>
      <c r="E10014" s="176"/>
      <c r="F10014" s="176"/>
      <c r="G10014" s="177"/>
      <c r="H10014" s="177"/>
    </row>
    <row r="10015" spans="1:8" x14ac:dyDescent="0.25">
      <c r="A10015" s="793"/>
      <c r="E10015" s="176"/>
      <c r="F10015" s="176"/>
      <c r="G10015" s="177"/>
      <c r="H10015" s="177"/>
    </row>
    <row r="10016" spans="1:8" x14ac:dyDescent="0.25">
      <c r="A10016" s="793"/>
      <c r="E10016" s="176"/>
      <c r="F10016" s="176"/>
      <c r="G10016" s="177"/>
      <c r="H10016" s="177"/>
    </row>
    <row r="10017" spans="1:8" x14ac:dyDescent="0.25">
      <c r="A10017" s="793"/>
      <c r="E10017" s="176"/>
      <c r="F10017" s="176"/>
      <c r="G10017" s="177"/>
      <c r="H10017" s="177"/>
    </row>
    <row r="10018" spans="1:8" x14ac:dyDescent="0.25">
      <c r="A10018" s="793"/>
      <c r="E10018" s="176"/>
      <c r="F10018" s="176"/>
      <c r="G10018" s="177"/>
      <c r="H10018" s="177"/>
    </row>
    <row r="10019" spans="1:8" x14ac:dyDescent="0.25">
      <c r="A10019" s="793"/>
      <c r="E10019" s="176"/>
      <c r="F10019" s="176"/>
      <c r="G10019" s="177"/>
      <c r="H10019" s="177"/>
    </row>
    <row r="10020" spans="1:8" x14ac:dyDescent="0.25">
      <c r="A10020" s="793"/>
      <c r="E10020" s="176"/>
      <c r="F10020" s="176"/>
      <c r="G10020" s="177"/>
      <c r="H10020" s="177"/>
    </row>
    <row r="10021" spans="1:8" x14ac:dyDescent="0.25">
      <c r="A10021" s="793"/>
      <c r="E10021" s="176"/>
      <c r="F10021" s="176"/>
      <c r="G10021" s="177"/>
      <c r="H10021" s="177"/>
    </row>
    <row r="10022" spans="1:8" x14ac:dyDescent="0.25">
      <c r="A10022" s="793"/>
      <c r="E10022" s="176"/>
      <c r="F10022" s="176"/>
      <c r="G10022" s="177"/>
      <c r="H10022" s="177"/>
    </row>
    <row r="10023" spans="1:8" x14ac:dyDescent="0.25">
      <c r="A10023" s="793"/>
      <c r="E10023" s="176"/>
      <c r="F10023" s="176"/>
      <c r="G10023" s="177"/>
      <c r="H10023" s="177"/>
    </row>
    <row r="10024" spans="1:8" x14ac:dyDescent="0.25">
      <c r="A10024" s="793"/>
      <c r="E10024" s="176"/>
      <c r="F10024" s="176"/>
      <c r="G10024" s="177"/>
      <c r="H10024" s="177"/>
    </row>
    <row r="10025" spans="1:8" x14ac:dyDescent="0.25">
      <c r="A10025" s="793"/>
      <c r="E10025" s="176"/>
      <c r="F10025" s="176"/>
      <c r="G10025" s="177"/>
      <c r="H10025" s="177"/>
    </row>
    <row r="10026" spans="1:8" x14ac:dyDescent="0.25">
      <c r="A10026" s="793"/>
      <c r="E10026" s="176"/>
      <c r="F10026" s="176"/>
      <c r="G10026" s="177"/>
      <c r="H10026" s="177"/>
    </row>
    <row r="10027" spans="1:8" x14ac:dyDescent="0.25">
      <c r="A10027" s="793"/>
      <c r="E10027" s="176"/>
      <c r="F10027" s="176"/>
      <c r="G10027" s="177"/>
      <c r="H10027" s="177"/>
    </row>
    <row r="10028" spans="1:8" x14ac:dyDescent="0.25">
      <c r="A10028" s="793"/>
      <c r="E10028" s="176"/>
      <c r="F10028" s="176"/>
      <c r="G10028" s="177"/>
      <c r="H10028" s="177"/>
    </row>
    <row r="10029" spans="1:8" x14ac:dyDescent="0.25">
      <c r="A10029" s="793"/>
      <c r="E10029" s="176"/>
      <c r="F10029" s="176"/>
      <c r="G10029" s="177"/>
      <c r="H10029" s="177"/>
    </row>
    <row r="10030" spans="1:8" x14ac:dyDescent="0.25">
      <c r="A10030" s="793"/>
      <c r="E10030" s="176"/>
      <c r="F10030" s="176"/>
      <c r="G10030" s="177"/>
      <c r="H10030" s="177"/>
    </row>
    <row r="10031" spans="1:8" x14ac:dyDescent="0.25">
      <c r="A10031" s="793"/>
      <c r="E10031" s="176"/>
      <c r="F10031" s="176"/>
      <c r="G10031" s="177"/>
      <c r="H10031" s="177"/>
    </row>
    <row r="10032" spans="1:8" x14ac:dyDescent="0.25">
      <c r="A10032" s="793"/>
      <c r="E10032" s="176"/>
      <c r="F10032" s="176"/>
      <c r="G10032" s="177"/>
      <c r="H10032" s="177"/>
    </row>
    <row r="10033" spans="1:8" x14ac:dyDescent="0.25">
      <c r="A10033" s="793"/>
      <c r="E10033" s="176"/>
      <c r="F10033" s="176"/>
      <c r="G10033" s="177"/>
      <c r="H10033" s="177"/>
    </row>
    <row r="10034" spans="1:8" x14ac:dyDescent="0.25">
      <c r="A10034" s="793"/>
      <c r="E10034" s="176"/>
      <c r="F10034" s="176"/>
      <c r="G10034" s="177"/>
      <c r="H10034" s="177"/>
    </row>
    <row r="10035" spans="1:8" x14ac:dyDescent="0.25">
      <c r="A10035" s="793"/>
      <c r="E10035" s="176"/>
      <c r="F10035" s="176"/>
      <c r="G10035" s="177"/>
      <c r="H10035" s="177"/>
    </row>
    <row r="10036" spans="1:8" x14ac:dyDescent="0.25">
      <c r="A10036" s="793"/>
      <c r="E10036" s="176"/>
      <c r="F10036" s="176"/>
      <c r="G10036" s="177"/>
      <c r="H10036" s="177"/>
    </row>
    <row r="10037" spans="1:8" x14ac:dyDescent="0.25">
      <c r="A10037" s="793"/>
      <c r="E10037" s="176"/>
      <c r="F10037" s="176"/>
      <c r="G10037" s="177"/>
      <c r="H10037" s="177"/>
    </row>
    <row r="10038" spans="1:8" x14ac:dyDescent="0.25">
      <c r="A10038" s="793"/>
      <c r="E10038" s="176"/>
      <c r="F10038" s="176"/>
      <c r="G10038" s="177"/>
      <c r="H10038" s="177"/>
    </row>
    <row r="10039" spans="1:8" x14ac:dyDescent="0.25">
      <c r="A10039" s="793"/>
      <c r="E10039" s="176"/>
      <c r="F10039" s="176"/>
      <c r="G10039" s="177"/>
      <c r="H10039" s="177"/>
    </row>
    <row r="10040" spans="1:8" x14ac:dyDescent="0.25">
      <c r="A10040" s="793"/>
      <c r="E10040" s="176"/>
      <c r="F10040" s="176"/>
      <c r="G10040" s="177"/>
      <c r="H10040" s="177"/>
    </row>
    <row r="10041" spans="1:8" x14ac:dyDescent="0.25">
      <c r="A10041" s="793"/>
      <c r="E10041" s="176"/>
      <c r="F10041" s="176"/>
      <c r="G10041" s="177"/>
      <c r="H10041" s="177"/>
    </row>
    <row r="10042" spans="1:8" x14ac:dyDescent="0.25">
      <c r="A10042" s="793"/>
      <c r="E10042" s="176"/>
      <c r="F10042" s="176"/>
      <c r="G10042" s="177"/>
      <c r="H10042" s="177"/>
    </row>
    <row r="10043" spans="1:8" x14ac:dyDescent="0.25">
      <c r="A10043" s="793"/>
      <c r="E10043" s="176"/>
      <c r="F10043" s="176"/>
      <c r="G10043" s="177"/>
      <c r="H10043" s="177"/>
    </row>
    <row r="10044" spans="1:8" x14ac:dyDescent="0.25">
      <c r="A10044" s="793"/>
      <c r="E10044" s="176"/>
      <c r="F10044" s="176"/>
      <c r="G10044" s="177"/>
      <c r="H10044" s="177"/>
    </row>
    <row r="10045" spans="1:8" x14ac:dyDescent="0.25">
      <c r="A10045" s="793"/>
      <c r="E10045" s="176"/>
      <c r="F10045" s="176"/>
      <c r="G10045" s="177"/>
      <c r="H10045" s="177"/>
    </row>
    <row r="10046" spans="1:8" x14ac:dyDescent="0.25">
      <c r="A10046" s="793"/>
      <c r="E10046" s="176"/>
      <c r="F10046" s="176"/>
      <c r="G10046" s="177"/>
      <c r="H10046" s="177"/>
    </row>
    <row r="10047" spans="1:8" x14ac:dyDescent="0.25">
      <c r="A10047" s="793"/>
      <c r="E10047" s="176"/>
      <c r="F10047" s="176"/>
      <c r="G10047" s="177"/>
      <c r="H10047" s="177"/>
    </row>
    <row r="10048" spans="1:8" x14ac:dyDescent="0.25">
      <c r="A10048" s="793"/>
      <c r="E10048" s="176"/>
      <c r="F10048" s="176"/>
      <c r="G10048" s="177"/>
      <c r="H10048" s="177"/>
    </row>
    <row r="10049" spans="1:8" x14ac:dyDescent="0.25">
      <c r="A10049" s="793"/>
      <c r="E10049" s="176"/>
      <c r="F10049" s="176"/>
      <c r="G10049" s="177"/>
      <c r="H10049" s="177"/>
    </row>
    <row r="10050" spans="1:8" x14ac:dyDescent="0.25">
      <c r="A10050" s="793"/>
      <c r="E10050" s="176"/>
      <c r="F10050" s="176"/>
      <c r="G10050" s="177"/>
      <c r="H10050" s="177"/>
    </row>
    <row r="10051" spans="1:8" x14ac:dyDescent="0.25">
      <c r="A10051" s="793"/>
      <c r="E10051" s="176"/>
      <c r="F10051" s="176"/>
      <c r="G10051" s="177"/>
      <c r="H10051" s="177"/>
    </row>
    <row r="10052" spans="1:8" x14ac:dyDescent="0.25">
      <c r="A10052" s="793"/>
      <c r="E10052" s="176"/>
      <c r="F10052" s="176"/>
      <c r="G10052" s="177"/>
      <c r="H10052" s="177"/>
    </row>
    <row r="10053" spans="1:8" x14ac:dyDescent="0.25">
      <c r="A10053" s="793"/>
      <c r="E10053" s="176"/>
      <c r="F10053" s="176"/>
      <c r="G10053" s="177"/>
      <c r="H10053" s="177"/>
    </row>
    <row r="10054" spans="1:8" x14ac:dyDescent="0.25">
      <c r="A10054" s="793"/>
      <c r="E10054" s="176"/>
      <c r="F10054" s="176"/>
      <c r="G10054" s="177"/>
      <c r="H10054" s="177"/>
    </row>
    <row r="10055" spans="1:8" x14ac:dyDescent="0.25">
      <c r="A10055" s="793"/>
      <c r="E10055" s="176"/>
      <c r="F10055" s="176"/>
      <c r="G10055" s="177"/>
      <c r="H10055" s="177"/>
    </row>
    <row r="10056" spans="1:8" x14ac:dyDescent="0.25">
      <c r="A10056" s="793"/>
      <c r="E10056" s="176"/>
      <c r="F10056" s="176"/>
      <c r="G10056" s="177"/>
      <c r="H10056" s="177"/>
    </row>
    <row r="10057" spans="1:8" x14ac:dyDescent="0.25">
      <c r="A10057" s="793"/>
      <c r="E10057" s="176"/>
      <c r="F10057" s="176"/>
      <c r="G10057" s="177"/>
      <c r="H10057" s="177"/>
    </row>
    <row r="10058" spans="1:8" x14ac:dyDescent="0.25">
      <c r="A10058" s="793"/>
      <c r="E10058" s="176"/>
      <c r="F10058" s="176"/>
      <c r="G10058" s="177"/>
      <c r="H10058" s="177"/>
    </row>
    <row r="10059" spans="1:8" x14ac:dyDescent="0.25">
      <c r="A10059" s="793"/>
      <c r="E10059" s="176"/>
      <c r="F10059" s="176"/>
      <c r="G10059" s="177"/>
      <c r="H10059" s="177"/>
    </row>
    <row r="10060" spans="1:8" x14ac:dyDescent="0.25">
      <c r="A10060" s="793"/>
      <c r="E10060" s="176"/>
      <c r="F10060" s="176"/>
      <c r="G10060" s="177"/>
      <c r="H10060" s="177"/>
    </row>
    <row r="10061" spans="1:8" x14ac:dyDescent="0.25">
      <c r="A10061" s="793"/>
      <c r="E10061" s="176"/>
      <c r="F10061" s="176"/>
      <c r="G10061" s="177"/>
      <c r="H10061" s="177"/>
    </row>
    <row r="10062" spans="1:8" x14ac:dyDescent="0.25">
      <c r="A10062" s="793"/>
      <c r="E10062" s="176"/>
      <c r="F10062" s="176"/>
      <c r="G10062" s="177"/>
      <c r="H10062" s="177"/>
    </row>
    <row r="10063" spans="1:8" x14ac:dyDescent="0.25">
      <c r="A10063" s="793"/>
      <c r="E10063" s="176"/>
      <c r="F10063" s="176"/>
      <c r="G10063" s="177"/>
      <c r="H10063" s="177"/>
    </row>
    <row r="10064" spans="1:8" x14ac:dyDescent="0.25">
      <c r="A10064" s="793"/>
      <c r="E10064" s="176"/>
      <c r="F10064" s="176"/>
      <c r="G10064" s="177"/>
      <c r="H10064" s="177"/>
    </row>
    <row r="10065" spans="1:8" x14ac:dyDescent="0.25">
      <c r="A10065" s="793"/>
      <c r="E10065" s="176"/>
      <c r="F10065" s="176"/>
      <c r="G10065" s="177"/>
      <c r="H10065" s="177"/>
    </row>
    <row r="10066" spans="1:8" x14ac:dyDescent="0.25">
      <c r="A10066" s="793"/>
      <c r="E10066" s="176"/>
      <c r="F10066" s="176"/>
      <c r="G10066" s="177"/>
      <c r="H10066" s="177"/>
    </row>
    <row r="10067" spans="1:8" x14ac:dyDescent="0.25">
      <c r="A10067" s="793"/>
      <c r="E10067" s="176"/>
      <c r="F10067" s="176"/>
      <c r="G10067" s="177"/>
      <c r="H10067" s="177"/>
    </row>
    <row r="10068" spans="1:8" x14ac:dyDescent="0.25">
      <c r="A10068" s="793"/>
      <c r="E10068" s="176"/>
      <c r="F10068" s="176"/>
      <c r="G10068" s="177"/>
      <c r="H10068" s="177"/>
    </row>
    <row r="10069" spans="1:8" x14ac:dyDescent="0.25">
      <c r="A10069" s="793"/>
      <c r="E10069" s="176"/>
      <c r="F10069" s="176"/>
      <c r="G10069" s="177"/>
      <c r="H10069" s="177"/>
    </row>
    <row r="10070" spans="1:8" x14ac:dyDescent="0.25">
      <c r="A10070" s="793"/>
      <c r="E10070" s="176"/>
      <c r="F10070" s="176"/>
      <c r="G10070" s="177"/>
      <c r="H10070" s="177"/>
    </row>
    <row r="10071" spans="1:8" x14ac:dyDescent="0.25">
      <c r="A10071" s="793"/>
      <c r="E10071" s="176"/>
      <c r="F10071" s="176"/>
      <c r="G10071" s="177"/>
      <c r="H10071" s="177"/>
    </row>
    <row r="10072" spans="1:8" x14ac:dyDescent="0.25">
      <c r="A10072" s="793"/>
      <c r="E10072" s="176"/>
      <c r="F10072" s="176"/>
      <c r="G10072" s="177"/>
      <c r="H10072" s="177"/>
    </row>
    <row r="10073" spans="1:8" x14ac:dyDescent="0.25">
      <c r="A10073" s="793"/>
      <c r="E10073" s="176"/>
      <c r="F10073" s="176"/>
      <c r="G10073" s="177"/>
      <c r="H10073" s="177"/>
    </row>
    <row r="10074" spans="1:8" x14ac:dyDescent="0.25">
      <c r="A10074" s="793"/>
      <c r="E10074" s="176"/>
      <c r="F10074" s="176"/>
      <c r="G10074" s="177"/>
      <c r="H10074" s="177"/>
    </row>
    <row r="10075" spans="1:8" x14ac:dyDescent="0.25">
      <c r="A10075" s="793"/>
      <c r="E10075" s="176"/>
      <c r="F10075" s="176"/>
      <c r="G10075" s="177"/>
      <c r="H10075" s="177"/>
    </row>
    <row r="10076" spans="1:8" x14ac:dyDescent="0.25">
      <c r="A10076" s="793"/>
      <c r="E10076" s="176"/>
      <c r="F10076" s="176"/>
      <c r="G10076" s="177"/>
      <c r="H10076" s="177"/>
    </row>
    <row r="10077" spans="1:8" x14ac:dyDescent="0.25">
      <c r="A10077" s="793"/>
      <c r="E10077" s="176"/>
      <c r="F10077" s="176"/>
      <c r="G10077" s="177"/>
      <c r="H10077" s="177"/>
    </row>
    <row r="10078" spans="1:8" x14ac:dyDescent="0.25">
      <c r="A10078" s="793"/>
      <c r="E10078" s="176"/>
      <c r="F10078" s="176"/>
      <c r="G10078" s="177"/>
      <c r="H10078" s="177"/>
    </row>
    <row r="10079" spans="1:8" x14ac:dyDescent="0.25">
      <c r="A10079" s="793"/>
      <c r="E10079" s="176"/>
      <c r="F10079" s="176"/>
      <c r="G10079" s="177"/>
      <c r="H10079" s="177"/>
    </row>
    <row r="10080" spans="1:8" x14ac:dyDescent="0.25">
      <c r="A10080" s="793"/>
      <c r="E10080" s="176"/>
      <c r="F10080" s="176"/>
      <c r="G10080" s="177"/>
      <c r="H10080" s="177"/>
    </row>
    <row r="10081" spans="1:8" x14ac:dyDescent="0.25">
      <c r="A10081" s="793"/>
      <c r="E10081" s="176"/>
      <c r="F10081" s="176"/>
      <c r="G10081" s="177"/>
      <c r="H10081" s="177"/>
    </row>
    <row r="10082" spans="1:8" x14ac:dyDescent="0.25">
      <c r="A10082" s="793"/>
      <c r="E10082" s="176"/>
      <c r="F10082" s="176"/>
      <c r="G10082" s="177"/>
      <c r="H10082" s="177"/>
    </row>
    <row r="10083" spans="1:8" x14ac:dyDescent="0.25">
      <c r="A10083" s="793"/>
      <c r="E10083" s="176"/>
      <c r="F10083" s="176"/>
      <c r="G10083" s="177"/>
      <c r="H10083" s="177"/>
    </row>
    <row r="10084" spans="1:8" x14ac:dyDescent="0.25">
      <c r="A10084" s="793"/>
      <c r="E10084" s="176"/>
      <c r="F10084" s="176"/>
      <c r="G10084" s="177"/>
      <c r="H10084" s="177"/>
    </row>
    <row r="10085" spans="1:8" x14ac:dyDescent="0.25">
      <c r="A10085" s="793"/>
      <c r="E10085" s="176"/>
      <c r="F10085" s="176"/>
      <c r="G10085" s="177"/>
      <c r="H10085" s="177"/>
    </row>
    <row r="10086" spans="1:8" x14ac:dyDescent="0.25">
      <c r="A10086" s="793"/>
      <c r="E10086" s="176"/>
      <c r="F10086" s="176"/>
      <c r="G10086" s="177"/>
      <c r="H10086" s="177"/>
    </row>
    <row r="10087" spans="1:8" x14ac:dyDescent="0.25">
      <c r="A10087" s="793"/>
      <c r="E10087" s="176"/>
      <c r="F10087" s="176"/>
      <c r="G10087" s="177"/>
      <c r="H10087" s="177"/>
    </row>
    <row r="10088" spans="1:8" x14ac:dyDescent="0.25">
      <c r="A10088" s="793"/>
      <c r="E10088" s="176"/>
      <c r="F10088" s="176"/>
      <c r="G10088" s="177"/>
      <c r="H10088" s="177"/>
    </row>
    <row r="10089" spans="1:8" x14ac:dyDescent="0.25">
      <c r="A10089" s="793"/>
      <c r="E10089" s="176"/>
      <c r="F10089" s="176"/>
      <c r="G10089" s="177"/>
      <c r="H10089" s="177"/>
    </row>
    <row r="10090" spans="1:8" x14ac:dyDescent="0.25">
      <c r="A10090" s="793"/>
      <c r="E10090" s="176"/>
      <c r="F10090" s="176"/>
      <c r="G10090" s="177"/>
      <c r="H10090" s="177"/>
    </row>
    <row r="10091" spans="1:8" x14ac:dyDescent="0.25">
      <c r="A10091" s="793"/>
      <c r="E10091" s="176"/>
      <c r="F10091" s="176"/>
      <c r="G10091" s="177"/>
      <c r="H10091" s="177"/>
    </row>
    <row r="10092" spans="1:8" x14ac:dyDescent="0.25">
      <c r="A10092" s="793"/>
      <c r="E10092" s="176"/>
      <c r="F10092" s="176"/>
      <c r="G10092" s="177"/>
      <c r="H10092" s="177"/>
    </row>
    <row r="10093" spans="1:8" x14ac:dyDescent="0.25">
      <c r="A10093" s="793"/>
      <c r="E10093" s="176"/>
      <c r="F10093" s="176"/>
      <c r="G10093" s="177"/>
      <c r="H10093" s="177"/>
    </row>
    <row r="10094" spans="1:8" x14ac:dyDescent="0.25">
      <c r="A10094" s="793"/>
      <c r="E10094" s="176"/>
      <c r="F10094" s="176"/>
      <c r="G10094" s="177"/>
      <c r="H10094" s="177"/>
    </row>
    <row r="10095" spans="1:8" x14ac:dyDescent="0.25">
      <c r="A10095" s="793"/>
      <c r="E10095" s="176"/>
      <c r="F10095" s="176"/>
      <c r="G10095" s="177"/>
      <c r="H10095" s="177"/>
    </row>
    <row r="10096" spans="1:8" x14ac:dyDescent="0.25">
      <c r="A10096" s="793"/>
      <c r="E10096" s="176"/>
      <c r="F10096" s="176"/>
      <c r="G10096" s="177"/>
      <c r="H10096" s="177"/>
    </row>
    <row r="10097" spans="1:8" x14ac:dyDescent="0.25">
      <c r="A10097" s="793"/>
      <c r="E10097" s="176"/>
      <c r="F10097" s="176"/>
      <c r="G10097" s="177"/>
      <c r="H10097" s="177"/>
    </row>
    <row r="10098" spans="1:8" x14ac:dyDescent="0.25">
      <c r="A10098" s="793"/>
      <c r="E10098" s="176"/>
      <c r="F10098" s="176"/>
      <c r="G10098" s="177"/>
      <c r="H10098" s="177"/>
    </row>
    <row r="10099" spans="1:8" x14ac:dyDescent="0.25">
      <c r="A10099" s="793"/>
      <c r="E10099" s="176"/>
      <c r="F10099" s="176"/>
      <c r="G10099" s="177"/>
      <c r="H10099" s="177"/>
    </row>
    <row r="10100" spans="1:8" x14ac:dyDescent="0.25">
      <c r="A10100" s="793"/>
      <c r="E10100" s="176"/>
      <c r="F10100" s="176"/>
      <c r="G10100" s="177"/>
      <c r="H10100" s="177"/>
    </row>
    <row r="10101" spans="1:8" x14ac:dyDescent="0.25">
      <c r="A10101" s="793"/>
      <c r="E10101" s="176"/>
      <c r="F10101" s="176"/>
      <c r="G10101" s="177"/>
      <c r="H10101" s="177"/>
    </row>
    <row r="10102" spans="1:8" x14ac:dyDescent="0.25">
      <c r="A10102" s="793"/>
      <c r="E10102" s="176"/>
      <c r="F10102" s="176"/>
      <c r="G10102" s="177"/>
      <c r="H10102" s="177"/>
    </row>
    <row r="10103" spans="1:8" x14ac:dyDescent="0.25">
      <c r="A10103" s="793"/>
      <c r="E10103" s="176"/>
      <c r="F10103" s="176"/>
      <c r="G10103" s="177"/>
      <c r="H10103" s="177"/>
    </row>
    <row r="10104" spans="1:8" x14ac:dyDescent="0.25">
      <c r="A10104" s="793"/>
      <c r="E10104" s="176"/>
      <c r="F10104" s="176"/>
      <c r="G10104" s="177"/>
      <c r="H10104" s="177"/>
    </row>
    <row r="10105" spans="1:8" x14ac:dyDescent="0.25">
      <c r="A10105" s="793"/>
      <c r="E10105" s="176"/>
      <c r="F10105" s="176"/>
      <c r="G10105" s="177"/>
      <c r="H10105" s="177"/>
    </row>
    <row r="10106" spans="1:8" x14ac:dyDescent="0.25">
      <c r="A10106" s="793"/>
      <c r="E10106" s="176"/>
      <c r="F10106" s="176"/>
      <c r="G10106" s="177"/>
      <c r="H10106" s="177"/>
    </row>
    <row r="10107" spans="1:8" x14ac:dyDescent="0.25">
      <c r="A10107" s="793"/>
      <c r="E10107" s="176"/>
      <c r="F10107" s="176"/>
      <c r="G10107" s="177"/>
      <c r="H10107" s="177"/>
    </row>
    <row r="10108" spans="1:8" x14ac:dyDescent="0.25">
      <c r="A10108" s="793"/>
      <c r="E10108" s="176"/>
      <c r="F10108" s="176"/>
      <c r="G10108" s="177"/>
      <c r="H10108" s="177"/>
    </row>
    <row r="10109" spans="1:8" x14ac:dyDescent="0.25">
      <c r="A10109" s="793"/>
      <c r="E10109" s="176"/>
      <c r="F10109" s="176"/>
      <c r="G10109" s="177"/>
      <c r="H10109" s="177"/>
    </row>
    <row r="10110" spans="1:8" x14ac:dyDescent="0.25">
      <c r="A10110" s="793"/>
      <c r="E10110" s="176"/>
      <c r="F10110" s="176"/>
      <c r="G10110" s="177"/>
      <c r="H10110" s="177"/>
    </row>
    <row r="10111" spans="1:8" x14ac:dyDescent="0.25">
      <c r="A10111" s="793"/>
      <c r="E10111" s="176"/>
      <c r="F10111" s="176"/>
      <c r="G10111" s="177"/>
      <c r="H10111" s="177"/>
    </row>
    <row r="10112" spans="1:8" x14ac:dyDescent="0.25">
      <c r="A10112" s="793"/>
      <c r="E10112" s="176"/>
      <c r="F10112" s="176"/>
      <c r="G10112" s="177"/>
      <c r="H10112" s="177"/>
    </row>
    <row r="10113" spans="1:8" x14ac:dyDescent="0.25">
      <c r="A10113" s="793"/>
      <c r="E10113" s="176"/>
      <c r="F10113" s="176"/>
      <c r="G10113" s="177"/>
      <c r="H10113" s="177"/>
    </row>
    <row r="10114" spans="1:8" x14ac:dyDescent="0.25">
      <c r="A10114" s="793"/>
      <c r="E10114" s="176"/>
      <c r="F10114" s="176"/>
      <c r="G10114" s="177"/>
      <c r="H10114" s="177"/>
    </row>
    <row r="10115" spans="1:8" x14ac:dyDescent="0.25">
      <c r="A10115" s="793"/>
      <c r="E10115" s="176"/>
      <c r="F10115" s="176"/>
      <c r="G10115" s="177"/>
      <c r="H10115" s="177"/>
    </row>
    <row r="10116" spans="1:8" x14ac:dyDescent="0.25">
      <c r="A10116" s="793"/>
      <c r="E10116" s="176"/>
      <c r="F10116" s="176"/>
      <c r="G10116" s="177"/>
      <c r="H10116" s="177"/>
    </row>
    <row r="10117" spans="1:8" x14ac:dyDescent="0.25">
      <c r="A10117" s="793"/>
      <c r="E10117" s="176"/>
      <c r="F10117" s="176"/>
      <c r="G10117" s="177"/>
      <c r="H10117" s="177"/>
    </row>
    <row r="10118" spans="1:8" x14ac:dyDescent="0.25">
      <c r="A10118" s="793"/>
      <c r="E10118" s="176"/>
      <c r="F10118" s="176"/>
      <c r="G10118" s="177"/>
      <c r="H10118" s="177"/>
    </row>
    <row r="10119" spans="1:8" x14ac:dyDescent="0.25">
      <c r="A10119" s="793"/>
      <c r="E10119" s="176"/>
      <c r="F10119" s="176"/>
      <c r="G10119" s="177"/>
      <c r="H10119" s="177"/>
    </row>
    <row r="10120" spans="1:8" x14ac:dyDescent="0.25">
      <c r="A10120" s="793"/>
      <c r="E10120" s="176"/>
      <c r="F10120" s="176"/>
      <c r="G10120" s="177"/>
      <c r="H10120" s="177"/>
    </row>
    <row r="10121" spans="1:8" x14ac:dyDescent="0.25">
      <c r="A10121" s="793"/>
      <c r="E10121" s="176"/>
      <c r="F10121" s="176"/>
      <c r="G10121" s="177"/>
      <c r="H10121" s="177"/>
    </row>
    <row r="10122" spans="1:8" x14ac:dyDescent="0.25">
      <c r="A10122" s="793"/>
      <c r="E10122" s="176"/>
      <c r="F10122" s="176"/>
      <c r="G10122" s="177"/>
      <c r="H10122" s="177"/>
    </row>
    <row r="10123" spans="1:8" x14ac:dyDescent="0.25">
      <c r="A10123" s="793"/>
      <c r="E10123" s="176"/>
      <c r="F10123" s="176"/>
      <c r="G10123" s="177"/>
      <c r="H10123" s="177"/>
    </row>
    <row r="10124" spans="1:8" x14ac:dyDescent="0.25">
      <c r="A10124" s="793"/>
      <c r="E10124" s="176"/>
      <c r="F10124" s="176"/>
      <c r="G10124" s="177"/>
      <c r="H10124" s="177"/>
    </row>
    <row r="10125" spans="1:8" x14ac:dyDescent="0.25">
      <c r="A10125" s="793"/>
      <c r="E10125" s="176"/>
      <c r="F10125" s="176"/>
      <c r="G10125" s="177"/>
      <c r="H10125" s="177"/>
    </row>
    <row r="10126" spans="1:8" x14ac:dyDescent="0.25">
      <c r="A10126" s="793"/>
      <c r="E10126" s="176"/>
      <c r="F10126" s="176"/>
      <c r="G10126" s="177"/>
      <c r="H10126" s="177"/>
    </row>
    <row r="10127" spans="1:8" x14ac:dyDescent="0.25">
      <c r="A10127" s="793"/>
      <c r="E10127" s="176"/>
      <c r="F10127" s="176"/>
      <c r="G10127" s="177"/>
      <c r="H10127" s="177"/>
    </row>
    <row r="10128" spans="1:8" x14ac:dyDescent="0.25">
      <c r="A10128" s="793"/>
      <c r="E10128" s="176"/>
      <c r="F10128" s="176"/>
      <c r="G10128" s="177"/>
      <c r="H10128" s="177"/>
    </row>
    <row r="10129" spans="1:8" x14ac:dyDescent="0.25">
      <c r="A10129" s="793"/>
      <c r="E10129" s="176"/>
      <c r="F10129" s="176"/>
      <c r="G10129" s="177"/>
      <c r="H10129" s="177"/>
    </row>
    <row r="10130" spans="1:8" x14ac:dyDescent="0.25">
      <c r="A10130" s="793"/>
      <c r="E10130" s="176"/>
      <c r="F10130" s="176"/>
      <c r="G10130" s="177"/>
      <c r="H10130" s="177"/>
    </row>
    <row r="10131" spans="1:8" x14ac:dyDescent="0.25">
      <c r="A10131" s="793"/>
      <c r="E10131" s="176"/>
      <c r="F10131" s="176"/>
      <c r="G10131" s="177"/>
      <c r="H10131" s="177"/>
    </row>
    <row r="10132" spans="1:8" x14ac:dyDescent="0.25">
      <c r="A10132" s="793"/>
      <c r="E10132" s="176"/>
      <c r="F10132" s="176"/>
      <c r="G10132" s="177"/>
      <c r="H10132" s="177"/>
    </row>
    <row r="10133" spans="1:8" x14ac:dyDescent="0.25">
      <c r="A10133" s="793"/>
      <c r="E10133" s="176"/>
      <c r="F10133" s="176"/>
      <c r="G10133" s="177"/>
      <c r="H10133" s="177"/>
    </row>
    <row r="10134" spans="1:8" x14ac:dyDescent="0.25">
      <c r="A10134" s="793"/>
      <c r="E10134" s="176"/>
      <c r="F10134" s="176"/>
      <c r="G10134" s="177"/>
      <c r="H10134" s="177"/>
    </row>
    <row r="10135" spans="1:8" x14ac:dyDescent="0.25">
      <c r="A10135" s="793"/>
      <c r="E10135" s="176"/>
      <c r="F10135" s="176"/>
      <c r="G10135" s="177"/>
      <c r="H10135" s="177"/>
    </row>
    <row r="10136" spans="1:8" x14ac:dyDescent="0.25">
      <c r="A10136" s="793"/>
      <c r="E10136" s="176"/>
      <c r="F10136" s="176"/>
      <c r="G10136" s="177"/>
      <c r="H10136" s="177"/>
    </row>
    <row r="10137" spans="1:8" x14ac:dyDescent="0.25">
      <c r="A10137" s="793"/>
      <c r="E10137" s="176"/>
      <c r="F10137" s="176"/>
      <c r="G10137" s="177"/>
      <c r="H10137" s="177"/>
    </row>
    <row r="10138" spans="1:8" x14ac:dyDescent="0.25">
      <c r="A10138" s="793"/>
      <c r="E10138" s="176"/>
      <c r="F10138" s="176"/>
      <c r="G10138" s="177"/>
      <c r="H10138" s="177"/>
    </row>
    <row r="10139" spans="1:8" x14ac:dyDescent="0.25">
      <c r="A10139" s="793"/>
      <c r="E10139" s="176"/>
      <c r="F10139" s="176"/>
      <c r="G10139" s="177"/>
      <c r="H10139" s="177"/>
    </row>
    <row r="10140" spans="1:8" x14ac:dyDescent="0.25">
      <c r="A10140" s="793"/>
      <c r="E10140" s="176"/>
      <c r="F10140" s="176"/>
      <c r="G10140" s="177"/>
      <c r="H10140" s="177"/>
    </row>
    <row r="10141" spans="1:8" x14ac:dyDescent="0.25">
      <c r="A10141" s="793"/>
      <c r="E10141" s="176"/>
      <c r="F10141" s="176"/>
      <c r="G10141" s="177"/>
      <c r="H10141" s="177"/>
    </row>
    <row r="10142" spans="1:8" x14ac:dyDescent="0.25">
      <c r="A10142" s="793"/>
      <c r="E10142" s="176"/>
      <c r="F10142" s="176"/>
      <c r="G10142" s="177"/>
      <c r="H10142" s="177"/>
    </row>
    <row r="10143" spans="1:8" x14ac:dyDescent="0.25">
      <c r="A10143" s="793"/>
      <c r="E10143" s="176"/>
      <c r="F10143" s="176"/>
      <c r="G10143" s="177"/>
      <c r="H10143" s="177"/>
    </row>
    <row r="10144" spans="1:8" x14ac:dyDescent="0.25">
      <c r="A10144" s="793"/>
      <c r="E10144" s="176"/>
      <c r="F10144" s="176"/>
      <c r="G10144" s="177"/>
      <c r="H10144" s="177"/>
    </row>
    <row r="10145" spans="1:8" x14ac:dyDescent="0.25">
      <c r="A10145" s="793"/>
      <c r="E10145" s="176"/>
      <c r="F10145" s="176"/>
      <c r="G10145" s="177"/>
      <c r="H10145" s="177"/>
    </row>
    <row r="10146" spans="1:8" x14ac:dyDescent="0.25">
      <c r="A10146" s="793"/>
      <c r="E10146" s="176"/>
      <c r="F10146" s="176"/>
      <c r="G10146" s="177"/>
      <c r="H10146" s="177"/>
    </row>
    <row r="10147" spans="1:8" x14ac:dyDescent="0.25">
      <c r="A10147" s="793"/>
      <c r="E10147" s="176"/>
      <c r="F10147" s="176"/>
      <c r="G10147" s="177"/>
      <c r="H10147" s="177"/>
    </row>
    <row r="10148" spans="1:8" x14ac:dyDescent="0.25">
      <c r="A10148" s="793"/>
      <c r="E10148" s="176"/>
      <c r="F10148" s="176"/>
      <c r="G10148" s="177"/>
      <c r="H10148" s="177"/>
    </row>
    <row r="10149" spans="1:8" x14ac:dyDescent="0.25">
      <c r="A10149" s="793"/>
      <c r="E10149" s="176"/>
      <c r="F10149" s="176"/>
      <c r="G10149" s="177"/>
      <c r="H10149" s="177"/>
    </row>
    <row r="10150" spans="1:8" x14ac:dyDescent="0.25">
      <c r="A10150" s="793"/>
      <c r="E10150" s="176"/>
      <c r="F10150" s="176"/>
      <c r="G10150" s="177"/>
      <c r="H10150" s="177"/>
    </row>
    <row r="10151" spans="1:8" x14ac:dyDescent="0.25">
      <c r="A10151" s="793"/>
      <c r="E10151" s="176"/>
      <c r="F10151" s="176"/>
      <c r="G10151" s="177"/>
      <c r="H10151" s="177"/>
    </row>
    <row r="10152" spans="1:8" x14ac:dyDescent="0.25">
      <c r="A10152" s="793"/>
      <c r="E10152" s="176"/>
      <c r="F10152" s="176"/>
      <c r="G10152" s="177"/>
      <c r="H10152" s="177"/>
    </row>
    <row r="10153" spans="1:8" x14ac:dyDescent="0.25">
      <c r="A10153" s="793"/>
      <c r="E10153" s="176"/>
      <c r="F10153" s="176"/>
      <c r="G10153" s="177"/>
      <c r="H10153" s="177"/>
    </row>
    <row r="10154" spans="1:8" x14ac:dyDescent="0.25">
      <c r="A10154" s="793"/>
      <c r="E10154" s="176"/>
      <c r="F10154" s="176"/>
      <c r="G10154" s="177"/>
      <c r="H10154" s="177"/>
    </row>
    <row r="10155" spans="1:8" x14ac:dyDescent="0.25">
      <c r="A10155" s="793"/>
      <c r="E10155" s="176"/>
      <c r="F10155" s="176"/>
      <c r="G10155" s="177"/>
      <c r="H10155" s="177"/>
    </row>
    <row r="10156" spans="1:8" x14ac:dyDescent="0.25">
      <c r="A10156" s="793"/>
      <c r="E10156" s="176"/>
      <c r="F10156" s="176"/>
      <c r="G10156" s="177"/>
      <c r="H10156" s="177"/>
    </row>
    <row r="10157" spans="1:8" x14ac:dyDescent="0.25">
      <c r="A10157" s="793"/>
      <c r="E10157" s="176"/>
      <c r="F10157" s="176"/>
      <c r="G10157" s="177"/>
      <c r="H10157" s="177"/>
    </row>
    <row r="10158" spans="1:8" x14ac:dyDescent="0.25">
      <c r="A10158" s="793"/>
      <c r="E10158" s="176"/>
      <c r="F10158" s="176"/>
      <c r="G10158" s="177"/>
      <c r="H10158" s="177"/>
    </row>
    <row r="10159" spans="1:8" x14ac:dyDescent="0.25">
      <c r="A10159" s="793"/>
      <c r="E10159" s="176"/>
      <c r="F10159" s="176"/>
      <c r="G10159" s="177"/>
      <c r="H10159" s="177"/>
    </row>
    <row r="10160" spans="1:8" x14ac:dyDescent="0.25">
      <c r="A10160" s="793"/>
      <c r="E10160" s="176"/>
      <c r="F10160" s="176"/>
      <c r="G10160" s="177"/>
      <c r="H10160" s="177"/>
    </row>
    <row r="10161" spans="1:8" x14ac:dyDescent="0.25">
      <c r="A10161" s="793"/>
      <c r="E10161" s="176"/>
      <c r="F10161" s="176"/>
      <c r="G10161" s="177"/>
      <c r="H10161" s="177"/>
    </row>
    <row r="10162" spans="1:8" x14ac:dyDescent="0.25">
      <c r="A10162" s="793"/>
      <c r="E10162" s="176"/>
      <c r="F10162" s="176"/>
      <c r="G10162" s="177"/>
      <c r="H10162" s="177"/>
    </row>
    <row r="10163" spans="1:8" x14ac:dyDescent="0.25">
      <c r="A10163" s="793"/>
      <c r="E10163" s="176"/>
      <c r="F10163" s="176"/>
      <c r="G10163" s="177"/>
      <c r="H10163" s="177"/>
    </row>
    <row r="10164" spans="1:8" x14ac:dyDescent="0.25">
      <c r="A10164" s="793"/>
      <c r="E10164" s="176"/>
      <c r="F10164" s="176"/>
      <c r="G10164" s="177"/>
      <c r="H10164" s="177"/>
    </row>
    <row r="10165" spans="1:8" x14ac:dyDescent="0.25">
      <c r="A10165" s="793"/>
      <c r="E10165" s="176"/>
      <c r="F10165" s="176"/>
      <c r="G10165" s="177"/>
      <c r="H10165" s="177"/>
    </row>
    <row r="10166" spans="1:8" x14ac:dyDescent="0.25">
      <c r="A10166" s="793"/>
      <c r="E10166" s="176"/>
      <c r="F10166" s="176"/>
      <c r="G10166" s="177"/>
      <c r="H10166" s="177"/>
    </row>
    <row r="10167" spans="1:8" x14ac:dyDescent="0.25">
      <c r="A10167" s="793"/>
      <c r="E10167" s="176"/>
      <c r="F10167" s="176"/>
      <c r="G10167" s="177"/>
      <c r="H10167" s="177"/>
    </row>
    <row r="10168" spans="1:8" x14ac:dyDescent="0.25">
      <c r="A10168" s="793"/>
      <c r="E10168" s="176"/>
      <c r="F10168" s="176"/>
      <c r="G10168" s="177"/>
      <c r="H10168" s="177"/>
    </row>
    <row r="10169" spans="1:8" x14ac:dyDescent="0.25">
      <c r="A10169" s="793"/>
      <c r="E10169" s="176"/>
      <c r="F10169" s="176"/>
      <c r="G10169" s="177"/>
      <c r="H10169" s="177"/>
    </row>
    <row r="10170" spans="1:8" x14ac:dyDescent="0.25">
      <c r="A10170" s="793"/>
      <c r="E10170" s="176"/>
      <c r="F10170" s="176"/>
      <c r="G10170" s="177"/>
      <c r="H10170" s="177"/>
    </row>
    <row r="10171" spans="1:8" x14ac:dyDescent="0.25">
      <c r="A10171" s="793"/>
      <c r="E10171" s="176"/>
      <c r="F10171" s="176"/>
      <c r="G10171" s="177"/>
      <c r="H10171" s="177"/>
    </row>
    <row r="10172" spans="1:8" x14ac:dyDescent="0.25">
      <c r="A10172" s="793"/>
      <c r="E10172" s="176"/>
      <c r="F10172" s="176"/>
      <c r="G10172" s="177"/>
      <c r="H10172" s="177"/>
    </row>
    <row r="10173" spans="1:8" x14ac:dyDescent="0.25">
      <c r="A10173" s="793"/>
      <c r="E10173" s="176"/>
      <c r="F10173" s="176"/>
      <c r="G10173" s="177"/>
      <c r="H10173" s="177"/>
    </row>
    <row r="10174" spans="1:8" x14ac:dyDescent="0.25">
      <c r="A10174" s="793"/>
      <c r="E10174" s="176"/>
      <c r="F10174" s="176"/>
      <c r="G10174" s="177"/>
      <c r="H10174" s="177"/>
    </row>
    <row r="10175" spans="1:8" x14ac:dyDescent="0.25">
      <c r="A10175" s="793"/>
      <c r="E10175" s="176"/>
      <c r="F10175" s="176"/>
      <c r="G10175" s="177"/>
      <c r="H10175" s="177"/>
    </row>
    <row r="10176" spans="1:8" x14ac:dyDescent="0.25">
      <c r="A10176" s="793"/>
      <c r="E10176" s="176"/>
      <c r="F10176" s="176"/>
      <c r="G10176" s="177"/>
      <c r="H10176" s="177"/>
    </row>
    <row r="10177" spans="1:8" x14ac:dyDescent="0.25">
      <c r="A10177" s="793"/>
      <c r="E10177" s="176"/>
      <c r="F10177" s="176"/>
      <c r="G10177" s="177"/>
      <c r="H10177" s="177"/>
    </row>
    <row r="10178" spans="1:8" x14ac:dyDescent="0.25">
      <c r="A10178" s="793"/>
      <c r="E10178" s="176"/>
      <c r="F10178" s="176"/>
      <c r="G10178" s="177"/>
      <c r="H10178" s="177"/>
    </row>
    <row r="10179" spans="1:8" x14ac:dyDescent="0.25">
      <c r="A10179" s="793"/>
      <c r="E10179" s="176"/>
      <c r="F10179" s="176"/>
      <c r="G10179" s="177"/>
      <c r="H10179" s="177"/>
    </row>
    <row r="10180" spans="1:8" x14ac:dyDescent="0.25">
      <c r="A10180" s="793"/>
      <c r="E10180" s="176"/>
      <c r="F10180" s="176"/>
      <c r="G10180" s="177"/>
      <c r="H10180" s="177"/>
    </row>
    <row r="10181" spans="1:8" x14ac:dyDescent="0.25">
      <c r="A10181" s="793"/>
      <c r="E10181" s="176"/>
      <c r="F10181" s="176"/>
      <c r="G10181" s="177"/>
      <c r="H10181" s="177"/>
    </row>
    <row r="10182" spans="1:8" x14ac:dyDescent="0.25">
      <c r="A10182" s="793"/>
      <c r="E10182" s="176"/>
      <c r="F10182" s="176"/>
      <c r="G10182" s="177"/>
      <c r="H10182" s="177"/>
    </row>
    <row r="10183" spans="1:8" x14ac:dyDescent="0.25">
      <c r="A10183" s="793"/>
      <c r="E10183" s="176"/>
      <c r="F10183" s="176"/>
      <c r="G10183" s="177"/>
      <c r="H10183" s="177"/>
    </row>
    <row r="10184" spans="1:8" x14ac:dyDescent="0.25">
      <c r="A10184" s="793"/>
      <c r="E10184" s="176"/>
      <c r="F10184" s="176"/>
      <c r="G10184" s="177"/>
      <c r="H10184" s="177"/>
    </row>
    <row r="10185" spans="1:8" x14ac:dyDescent="0.25">
      <c r="A10185" s="793"/>
      <c r="E10185" s="176"/>
      <c r="F10185" s="176"/>
      <c r="G10185" s="177"/>
      <c r="H10185" s="177"/>
    </row>
    <row r="10186" spans="1:8" x14ac:dyDescent="0.25">
      <c r="A10186" s="793"/>
      <c r="E10186" s="176"/>
      <c r="F10186" s="176"/>
      <c r="G10186" s="177"/>
      <c r="H10186" s="177"/>
    </row>
    <row r="10187" spans="1:8" x14ac:dyDescent="0.25">
      <c r="A10187" s="793"/>
      <c r="E10187" s="176"/>
      <c r="F10187" s="176"/>
      <c r="G10187" s="177"/>
      <c r="H10187" s="177"/>
    </row>
    <row r="10188" spans="1:8" x14ac:dyDescent="0.25">
      <c r="A10188" s="793"/>
      <c r="E10188" s="176"/>
      <c r="F10188" s="176"/>
      <c r="G10188" s="177"/>
      <c r="H10188" s="177"/>
    </row>
    <row r="10189" spans="1:8" x14ac:dyDescent="0.25">
      <c r="A10189" s="793"/>
      <c r="E10189" s="176"/>
      <c r="F10189" s="176"/>
      <c r="G10189" s="177"/>
      <c r="H10189" s="177"/>
    </row>
    <row r="10190" spans="1:8" x14ac:dyDescent="0.25">
      <c r="A10190" s="793"/>
      <c r="E10190" s="176"/>
      <c r="F10190" s="176"/>
      <c r="G10190" s="177"/>
      <c r="H10190" s="177"/>
    </row>
    <row r="10191" spans="1:8" x14ac:dyDescent="0.25">
      <c r="A10191" s="793"/>
      <c r="E10191" s="176"/>
      <c r="F10191" s="176"/>
      <c r="G10191" s="177"/>
      <c r="H10191" s="177"/>
    </row>
    <row r="10192" spans="1:8" x14ac:dyDescent="0.25">
      <c r="A10192" s="793"/>
      <c r="E10192" s="176"/>
      <c r="F10192" s="176"/>
      <c r="G10192" s="177"/>
      <c r="H10192" s="177"/>
    </row>
    <row r="10193" spans="1:8" x14ac:dyDescent="0.25">
      <c r="A10193" s="793"/>
      <c r="E10193" s="176"/>
      <c r="F10193" s="176"/>
      <c r="G10193" s="177"/>
      <c r="H10193" s="177"/>
    </row>
    <row r="10194" spans="1:8" x14ac:dyDescent="0.25">
      <c r="A10194" s="793"/>
      <c r="E10194" s="176"/>
      <c r="F10194" s="176"/>
      <c r="G10194" s="177"/>
      <c r="H10194" s="177"/>
    </row>
    <row r="10195" spans="1:8" x14ac:dyDescent="0.25">
      <c r="A10195" s="793"/>
      <c r="E10195" s="176"/>
      <c r="F10195" s="176"/>
      <c r="G10195" s="177"/>
      <c r="H10195" s="177"/>
    </row>
    <row r="10196" spans="1:8" x14ac:dyDescent="0.25">
      <c r="A10196" s="793"/>
      <c r="E10196" s="176"/>
      <c r="F10196" s="176"/>
      <c r="G10196" s="177"/>
      <c r="H10196" s="177"/>
    </row>
    <row r="10197" spans="1:8" x14ac:dyDescent="0.25">
      <c r="A10197" s="793"/>
      <c r="E10197" s="176"/>
      <c r="F10197" s="176"/>
      <c r="G10197" s="177"/>
      <c r="H10197" s="177"/>
    </row>
    <row r="10198" spans="1:8" x14ac:dyDescent="0.25">
      <c r="A10198" s="793"/>
      <c r="E10198" s="176"/>
      <c r="F10198" s="176"/>
      <c r="G10198" s="177"/>
      <c r="H10198" s="177"/>
    </row>
    <row r="10199" spans="1:8" x14ac:dyDescent="0.25">
      <c r="A10199" s="793"/>
      <c r="E10199" s="176"/>
      <c r="F10199" s="176"/>
      <c r="G10199" s="177"/>
      <c r="H10199" s="177"/>
    </row>
    <row r="10200" spans="1:8" x14ac:dyDescent="0.25">
      <c r="A10200" s="793"/>
      <c r="E10200" s="176"/>
      <c r="F10200" s="176"/>
      <c r="G10200" s="177"/>
      <c r="H10200" s="177"/>
    </row>
    <row r="10201" spans="1:8" x14ac:dyDescent="0.25">
      <c r="A10201" s="793"/>
      <c r="E10201" s="176"/>
      <c r="F10201" s="176"/>
      <c r="G10201" s="177"/>
      <c r="H10201" s="177"/>
    </row>
    <row r="10202" spans="1:8" x14ac:dyDescent="0.25">
      <c r="A10202" s="793"/>
      <c r="E10202" s="176"/>
      <c r="F10202" s="176"/>
      <c r="G10202" s="177"/>
      <c r="H10202" s="177"/>
    </row>
    <row r="10203" spans="1:8" x14ac:dyDescent="0.25">
      <c r="A10203" s="793"/>
      <c r="E10203" s="176"/>
      <c r="F10203" s="176"/>
      <c r="G10203" s="177"/>
      <c r="H10203" s="177"/>
    </row>
    <row r="10204" spans="1:8" x14ac:dyDescent="0.25">
      <c r="A10204" s="793"/>
      <c r="E10204" s="176"/>
      <c r="F10204" s="176"/>
      <c r="G10204" s="177"/>
      <c r="H10204" s="177"/>
    </row>
    <row r="10205" spans="1:8" x14ac:dyDescent="0.25">
      <c r="A10205" s="793"/>
      <c r="E10205" s="176"/>
      <c r="F10205" s="176"/>
      <c r="G10205" s="177"/>
      <c r="H10205" s="177"/>
    </row>
    <row r="10206" spans="1:8" x14ac:dyDescent="0.25">
      <c r="A10206" s="793"/>
      <c r="E10206" s="176"/>
      <c r="F10206" s="176"/>
      <c r="G10206" s="177"/>
      <c r="H10206" s="177"/>
    </row>
    <row r="10207" spans="1:8" x14ac:dyDescent="0.25">
      <c r="A10207" s="793"/>
      <c r="E10207" s="176"/>
      <c r="F10207" s="176"/>
      <c r="G10207" s="177"/>
      <c r="H10207" s="177"/>
    </row>
    <row r="10208" spans="1:8" x14ac:dyDescent="0.25">
      <c r="A10208" s="793"/>
      <c r="E10208" s="176"/>
      <c r="F10208" s="176"/>
      <c r="G10208" s="177"/>
      <c r="H10208" s="177"/>
    </row>
    <row r="10209" spans="1:8" x14ac:dyDescent="0.25">
      <c r="A10209" s="793"/>
      <c r="E10209" s="176"/>
      <c r="F10209" s="176"/>
      <c r="G10209" s="177"/>
      <c r="H10209" s="177"/>
    </row>
    <row r="10210" spans="1:8" x14ac:dyDescent="0.25">
      <c r="A10210" s="793"/>
      <c r="E10210" s="176"/>
      <c r="F10210" s="176"/>
      <c r="G10210" s="177"/>
      <c r="H10210" s="177"/>
    </row>
    <row r="10211" spans="1:8" x14ac:dyDescent="0.25">
      <c r="A10211" s="793"/>
      <c r="E10211" s="176"/>
      <c r="F10211" s="176"/>
      <c r="G10211" s="177"/>
      <c r="H10211" s="177"/>
    </row>
    <row r="10212" spans="1:8" x14ac:dyDescent="0.25">
      <c r="A10212" s="793"/>
      <c r="E10212" s="176"/>
      <c r="F10212" s="176"/>
      <c r="G10212" s="177"/>
      <c r="H10212" s="177"/>
    </row>
    <row r="10213" spans="1:8" x14ac:dyDescent="0.25">
      <c r="A10213" s="793"/>
      <c r="E10213" s="176"/>
      <c r="F10213" s="176"/>
      <c r="G10213" s="177"/>
      <c r="H10213" s="177"/>
    </row>
    <row r="10214" spans="1:8" x14ac:dyDescent="0.25">
      <c r="A10214" s="793"/>
      <c r="E10214" s="176"/>
      <c r="F10214" s="176"/>
      <c r="G10214" s="177"/>
      <c r="H10214" s="177"/>
    </row>
    <row r="10215" spans="1:8" x14ac:dyDescent="0.25">
      <c r="A10215" s="793"/>
      <c r="E10215" s="176"/>
      <c r="F10215" s="176"/>
      <c r="G10215" s="177"/>
      <c r="H10215" s="177"/>
    </row>
    <row r="10216" spans="1:8" x14ac:dyDescent="0.25">
      <c r="A10216" s="793"/>
      <c r="E10216" s="176"/>
      <c r="F10216" s="176"/>
      <c r="G10216" s="177"/>
      <c r="H10216" s="177"/>
    </row>
    <row r="10217" spans="1:8" x14ac:dyDescent="0.25">
      <c r="A10217" s="793"/>
      <c r="E10217" s="176"/>
      <c r="F10217" s="176"/>
      <c r="G10217" s="177"/>
      <c r="H10217" s="177"/>
    </row>
    <row r="10218" spans="1:8" x14ac:dyDescent="0.25">
      <c r="A10218" s="793"/>
      <c r="E10218" s="176"/>
      <c r="F10218" s="176"/>
      <c r="G10218" s="177"/>
      <c r="H10218" s="177"/>
    </row>
    <row r="10219" spans="1:8" x14ac:dyDescent="0.25">
      <c r="A10219" s="793"/>
      <c r="E10219" s="176"/>
      <c r="F10219" s="176"/>
      <c r="G10219" s="177"/>
      <c r="H10219" s="177"/>
    </row>
    <row r="10220" spans="1:8" x14ac:dyDescent="0.25">
      <c r="A10220" s="793"/>
      <c r="E10220" s="176"/>
      <c r="F10220" s="176"/>
      <c r="G10220" s="177"/>
      <c r="H10220" s="177"/>
    </row>
    <row r="10221" spans="1:8" x14ac:dyDescent="0.25">
      <c r="A10221" s="793"/>
      <c r="E10221" s="176"/>
      <c r="F10221" s="176"/>
      <c r="G10221" s="177"/>
      <c r="H10221" s="177"/>
    </row>
    <row r="10222" spans="1:8" x14ac:dyDescent="0.25">
      <c r="A10222" s="793"/>
      <c r="E10222" s="176"/>
      <c r="F10222" s="176"/>
      <c r="G10222" s="177"/>
      <c r="H10222" s="177"/>
    </row>
    <row r="10223" spans="1:8" x14ac:dyDescent="0.25">
      <c r="A10223" s="793"/>
      <c r="E10223" s="176"/>
      <c r="F10223" s="176"/>
      <c r="G10223" s="177"/>
      <c r="H10223" s="177"/>
    </row>
    <row r="10224" spans="1:8" x14ac:dyDescent="0.25">
      <c r="A10224" s="793"/>
      <c r="E10224" s="176"/>
      <c r="F10224" s="176"/>
      <c r="G10224" s="177"/>
      <c r="H10224" s="177"/>
    </row>
    <row r="10225" spans="1:8" x14ac:dyDescent="0.25">
      <c r="A10225" s="793"/>
      <c r="E10225" s="176"/>
      <c r="F10225" s="176"/>
      <c r="G10225" s="177"/>
      <c r="H10225" s="177"/>
    </row>
    <row r="10226" spans="1:8" x14ac:dyDescent="0.25">
      <c r="A10226" s="793"/>
      <c r="E10226" s="176"/>
      <c r="F10226" s="176"/>
      <c r="G10226" s="177"/>
      <c r="H10226" s="177"/>
    </row>
    <row r="10227" spans="1:8" x14ac:dyDescent="0.25">
      <c r="A10227" s="793"/>
      <c r="E10227" s="176"/>
      <c r="F10227" s="176"/>
      <c r="G10227" s="177"/>
      <c r="H10227" s="177"/>
    </row>
    <row r="10228" spans="1:8" x14ac:dyDescent="0.25">
      <c r="A10228" s="793"/>
      <c r="E10228" s="176"/>
      <c r="F10228" s="176"/>
      <c r="G10228" s="177"/>
      <c r="H10228" s="177"/>
    </row>
    <row r="10229" spans="1:8" x14ac:dyDescent="0.25">
      <c r="A10229" s="793"/>
      <c r="E10229" s="176"/>
      <c r="F10229" s="176"/>
      <c r="G10229" s="177"/>
      <c r="H10229" s="177"/>
    </row>
    <row r="10230" spans="1:8" x14ac:dyDescent="0.25">
      <c r="A10230" s="793"/>
      <c r="E10230" s="176"/>
      <c r="F10230" s="176"/>
      <c r="G10230" s="177"/>
      <c r="H10230" s="177"/>
    </row>
    <row r="10231" spans="1:8" x14ac:dyDescent="0.25">
      <c r="A10231" s="793"/>
      <c r="E10231" s="176"/>
      <c r="F10231" s="176"/>
      <c r="G10231" s="177"/>
      <c r="H10231" s="177"/>
    </row>
    <row r="10232" spans="1:8" x14ac:dyDescent="0.25">
      <c r="A10232" s="793"/>
      <c r="E10232" s="176"/>
      <c r="F10232" s="176"/>
      <c r="G10232" s="177"/>
      <c r="H10232" s="177"/>
    </row>
    <row r="10233" spans="1:8" x14ac:dyDescent="0.25">
      <c r="A10233" s="793"/>
      <c r="E10233" s="176"/>
      <c r="F10233" s="176"/>
      <c r="G10233" s="177"/>
      <c r="H10233" s="177"/>
    </row>
    <row r="10234" spans="1:8" x14ac:dyDescent="0.25">
      <c r="A10234" s="793"/>
      <c r="E10234" s="176"/>
      <c r="F10234" s="176"/>
      <c r="G10234" s="177"/>
      <c r="H10234" s="177"/>
    </row>
    <row r="10235" spans="1:8" x14ac:dyDescent="0.25">
      <c r="A10235" s="793"/>
      <c r="E10235" s="176"/>
      <c r="F10235" s="176"/>
      <c r="G10235" s="177"/>
      <c r="H10235" s="177"/>
    </row>
    <row r="10236" spans="1:8" x14ac:dyDescent="0.25">
      <c r="A10236" s="793"/>
      <c r="E10236" s="176"/>
      <c r="F10236" s="176"/>
      <c r="G10236" s="177"/>
      <c r="H10236" s="177"/>
    </row>
    <row r="10237" spans="1:8" x14ac:dyDescent="0.25">
      <c r="A10237" s="793"/>
      <c r="E10237" s="176"/>
      <c r="F10237" s="176"/>
      <c r="G10237" s="177"/>
      <c r="H10237" s="177"/>
    </row>
    <row r="10238" spans="1:8" x14ac:dyDescent="0.25">
      <c r="A10238" s="793"/>
      <c r="E10238" s="176"/>
      <c r="F10238" s="176"/>
      <c r="G10238" s="177"/>
      <c r="H10238" s="177"/>
    </row>
    <row r="10239" spans="1:8" x14ac:dyDescent="0.25">
      <c r="A10239" s="793"/>
      <c r="E10239" s="176"/>
      <c r="F10239" s="176"/>
      <c r="G10239" s="177"/>
      <c r="H10239" s="177"/>
    </row>
    <row r="10240" spans="1:8" x14ac:dyDescent="0.25">
      <c r="A10240" s="793"/>
      <c r="E10240" s="176"/>
      <c r="F10240" s="176"/>
      <c r="G10240" s="177"/>
      <c r="H10240" s="177"/>
    </row>
    <row r="10241" spans="1:8" x14ac:dyDescent="0.25">
      <c r="A10241" s="793"/>
      <c r="E10241" s="176"/>
      <c r="F10241" s="176"/>
      <c r="G10241" s="177"/>
      <c r="H10241" s="177"/>
    </row>
    <row r="10242" spans="1:8" x14ac:dyDescent="0.25">
      <c r="A10242" s="793"/>
      <c r="E10242" s="176"/>
      <c r="F10242" s="176"/>
      <c r="G10242" s="177"/>
      <c r="H10242" s="177"/>
    </row>
    <row r="10243" spans="1:8" x14ac:dyDescent="0.25">
      <c r="A10243" s="793"/>
      <c r="E10243" s="176"/>
      <c r="F10243" s="176"/>
      <c r="G10243" s="177"/>
      <c r="H10243" s="177"/>
    </row>
    <row r="10244" spans="1:8" x14ac:dyDescent="0.25">
      <c r="A10244" s="793"/>
      <c r="E10244" s="176"/>
      <c r="F10244" s="176"/>
      <c r="G10244" s="177"/>
      <c r="H10244" s="177"/>
    </row>
    <row r="10245" spans="1:8" x14ac:dyDescent="0.25">
      <c r="A10245" s="793"/>
      <c r="E10245" s="176"/>
      <c r="F10245" s="176"/>
      <c r="G10245" s="177"/>
      <c r="H10245" s="177"/>
    </row>
    <row r="10246" spans="1:8" x14ac:dyDescent="0.25">
      <c r="A10246" s="793"/>
      <c r="E10246" s="176"/>
      <c r="F10246" s="176"/>
      <c r="G10246" s="177"/>
      <c r="H10246" s="177"/>
    </row>
    <row r="10247" spans="1:8" x14ac:dyDescent="0.25">
      <c r="A10247" s="793"/>
      <c r="E10247" s="176"/>
      <c r="F10247" s="176"/>
      <c r="G10247" s="177"/>
      <c r="H10247" s="177"/>
    </row>
    <row r="10248" spans="1:8" x14ac:dyDescent="0.25">
      <c r="A10248" s="793"/>
      <c r="E10248" s="176"/>
      <c r="F10248" s="176"/>
      <c r="G10248" s="177"/>
      <c r="H10248" s="177"/>
    </row>
    <row r="10249" spans="1:8" x14ac:dyDescent="0.25">
      <c r="A10249" s="793"/>
      <c r="E10249" s="176"/>
      <c r="F10249" s="176"/>
      <c r="G10249" s="177"/>
      <c r="H10249" s="177"/>
    </row>
    <row r="10250" spans="1:8" x14ac:dyDescent="0.25">
      <c r="A10250" s="793"/>
      <c r="E10250" s="176"/>
      <c r="F10250" s="176"/>
      <c r="G10250" s="177"/>
      <c r="H10250" s="177"/>
    </row>
    <row r="10251" spans="1:8" x14ac:dyDescent="0.25">
      <c r="A10251" s="793"/>
      <c r="E10251" s="176"/>
      <c r="F10251" s="176"/>
      <c r="G10251" s="177"/>
      <c r="H10251" s="177"/>
    </row>
    <row r="10252" spans="1:8" x14ac:dyDescent="0.25">
      <c r="A10252" s="793"/>
      <c r="E10252" s="176"/>
      <c r="F10252" s="176"/>
      <c r="G10252" s="177"/>
      <c r="H10252" s="177"/>
    </row>
    <row r="10253" spans="1:8" x14ac:dyDescent="0.25">
      <c r="A10253" s="793"/>
      <c r="E10253" s="176"/>
      <c r="F10253" s="176"/>
      <c r="G10253" s="177"/>
      <c r="H10253" s="177"/>
    </row>
    <row r="10254" spans="1:8" x14ac:dyDescent="0.25">
      <c r="A10254" s="793"/>
      <c r="E10254" s="176"/>
      <c r="F10254" s="176"/>
      <c r="G10254" s="177"/>
      <c r="H10254" s="177"/>
    </row>
    <row r="10255" spans="1:8" x14ac:dyDescent="0.25">
      <c r="A10255" s="793"/>
      <c r="E10255" s="176"/>
      <c r="F10255" s="176"/>
      <c r="G10255" s="177"/>
      <c r="H10255" s="177"/>
    </row>
    <row r="10256" spans="1:8" x14ac:dyDescent="0.25">
      <c r="A10256" s="793"/>
      <c r="E10256" s="176"/>
      <c r="F10256" s="176"/>
      <c r="G10256" s="177"/>
      <c r="H10256" s="177"/>
    </row>
    <row r="10257" spans="1:8" x14ac:dyDescent="0.25">
      <c r="A10257" s="793"/>
      <c r="E10257" s="176"/>
      <c r="F10257" s="176"/>
      <c r="G10257" s="177"/>
      <c r="H10257" s="177"/>
    </row>
    <row r="10258" spans="1:8" x14ac:dyDescent="0.25">
      <c r="A10258" s="793"/>
      <c r="E10258" s="176"/>
      <c r="F10258" s="176"/>
      <c r="G10258" s="177"/>
      <c r="H10258" s="177"/>
    </row>
    <row r="10259" spans="1:8" x14ac:dyDescent="0.25">
      <c r="A10259" s="793"/>
      <c r="E10259" s="176"/>
      <c r="F10259" s="176"/>
      <c r="G10259" s="177"/>
      <c r="H10259" s="177"/>
    </row>
    <row r="10260" spans="1:8" x14ac:dyDescent="0.25">
      <c r="A10260" s="793"/>
      <c r="E10260" s="176"/>
      <c r="F10260" s="176"/>
      <c r="G10260" s="177"/>
      <c r="H10260" s="177"/>
    </row>
    <row r="10261" spans="1:8" x14ac:dyDescent="0.25">
      <c r="A10261" s="793"/>
      <c r="E10261" s="176"/>
      <c r="F10261" s="176"/>
      <c r="G10261" s="177"/>
      <c r="H10261" s="177"/>
    </row>
    <row r="10262" spans="1:8" x14ac:dyDescent="0.25">
      <c r="A10262" s="793"/>
      <c r="E10262" s="176"/>
      <c r="F10262" s="176"/>
      <c r="G10262" s="177"/>
      <c r="H10262" s="177"/>
    </row>
    <row r="10263" spans="1:8" x14ac:dyDescent="0.25">
      <c r="A10263" s="793"/>
      <c r="E10263" s="176"/>
      <c r="F10263" s="176"/>
      <c r="G10263" s="177"/>
      <c r="H10263" s="177"/>
    </row>
    <row r="10264" spans="1:8" x14ac:dyDescent="0.25">
      <c r="A10264" s="793"/>
      <c r="E10264" s="176"/>
      <c r="F10264" s="176"/>
      <c r="G10264" s="177"/>
      <c r="H10264" s="177"/>
    </row>
    <row r="10265" spans="1:8" x14ac:dyDescent="0.25">
      <c r="A10265" s="793"/>
      <c r="E10265" s="176"/>
      <c r="F10265" s="176"/>
      <c r="G10265" s="177"/>
      <c r="H10265" s="177"/>
    </row>
    <row r="10266" spans="1:8" x14ac:dyDescent="0.25">
      <c r="A10266" s="793"/>
      <c r="E10266" s="176"/>
      <c r="F10266" s="176"/>
      <c r="G10266" s="177"/>
      <c r="H10266" s="177"/>
    </row>
    <row r="10267" spans="1:8" x14ac:dyDescent="0.25">
      <c r="A10267" s="793"/>
      <c r="E10267" s="176"/>
      <c r="F10267" s="176"/>
      <c r="G10267" s="177"/>
      <c r="H10267" s="177"/>
    </row>
    <row r="10268" spans="1:8" x14ac:dyDescent="0.25">
      <c r="A10268" s="793"/>
      <c r="E10268" s="176"/>
      <c r="F10268" s="176"/>
      <c r="G10268" s="177"/>
      <c r="H10268" s="177"/>
    </row>
    <row r="10269" spans="1:8" x14ac:dyDescent="0.25">
      <c r="A10269" s="793"/>
      <c r="E10269" s="176"/>
      <c r="F10269" s="176"/>
      <c r="G10269" s="177"/>
      <c r="H10269" s="177"/>
    </row>
    <row r="10270" spans="1:8" x14ac:dyDescent="0.25">
      <c r="A10270" s="793"/>
      <c r="E10270" s="176"/>
      <c r="F10270" s="176"/>
      <c r="G10270" s="177"/>
      <c r="H10270" s="177"/>
    </row>
    <row r="10271" spans="1:8" x14ac:dyDescent="0.25">
      <c r="A10271" s="793"/>
      <c r="E10271" s="176"/>
      <c r="F10271" s="176"/>
      <c r="G10271" s="177"/>
      <c r="H10271" s="177"/>
    </row>
    <row r="10272" spans="1:8" x14ac:dyDescent="0.25">
      <c r="A10272" s="793"/>
      <c r="E10272" s="176"/>
      <c r="F10272" s="176"/>
      <c r="G10272" s="177"/>
      <c r="H10272" s="177"/>
    </row>
    <row r="10273" spans="1:8" x14ac:dyDescent="0.25">
      <c r="A10273" s="793"/>
      <c r="E10273" s="176"/>
      <c r="F10273" s="176"/>
      <c r="G10273" s="177"/>
      <c r="H10273" s="177"/>
    </row>
    <row r="10274" spans="1:8" x14ac:dyDescent="0.25">
      <c r="A10274" s="793"/>
      <c r="E10274" s="176"/>
      <c r="F10274" s="176"/>
      <c r="G10274" s="177"/>
      <c r="H10274" s="177"/>
    </row>
    <row r="10275" spans="1:8" x14ac:dyDescent="0.25">
      <c r="A10275" s="793"/>
      <c r="E10275" s="176"/>
      <c r="F10275" s="176"/>
      <c r="G10275" s="177"/>
      <c r="H10275" s="177"/>
    </row>
    <row r="10276" spans="1:8" x14ac:dyDescent="0.25">
      <c r="A10276" s="793"/>
      <c r="E10276" s="176"/>
      <c r="F10276" s="176"/>
      <c r="G10276" s="177"/>
      <c r="H10276" s="177"/>
    </row>
    <row r="10277" spans="1:8" x14ac:dyDescent="0.25">
      <c r="A10277" s="793"/>
      <c r="E10277" s="176"/>
      <c r="F10277" s="176"/>
      <c r="G10277" s="177"/>
      <c r="H10277" s="177"/>
    </row>
    <row r="10278" spans="1:8" x14ac:dyDescent="0.25">
      <c r="A10278" s="793"/>
      <c r="E10278" s="176"/>
      <c r="F10278" s="176"/>
      <c r="G10278" s="177"/>
      <c r="H10278" s="177"/>
    </row>
    <row r="10279" spans="1:8" x14ac:dyDescent="0.25">
      <c r="A10279" s="793"/>
      <c r="E10279" s="176"/>
      <c r="F10279" s="176"/>
      <c r="G10279" s="177"/>
      <c r="H10279" s="177"/>
    </row>
    <row r="10280" spans="1:8" x14ac:dyDescent="0.25">
      <c r="A10280" s="793"/>
      <c r="E10280" s="176"/>
      <c r="F10280" s="176"/>
      <c r="G10280" s="177"/>
      <c r="H10280" s="177"/>
    </row>
    <row r="10281" spans="1:8" x14ac:dyDescent="0.25">
      <c r="A10281" s="793"/>
      <c r="E10281" s="176"/>
      <c r="F10281" s="176"/>
      <c r="G10281" s="177"/>
      <c r="H10281" s="177"/>
    </row>
    <row r="10282" spans="1:8" x14ac:dyDescent="0.25">
      <c r="A10282" s="793"/>
      <c r="E10282" s="176"/>
      <c r="F10282" s="176"/>
      <c r="G10282" s="177"/>
      <c r="H10282" s="177"/>
    </row>
    <row r="10283" spans="1:8" x14ac:dyDescent="0.25">
      <c r="A10283" s="793"/>
      <c r="E10283" s="176"/>
      <c r="F10283" s="176"/>
      <c r="G10283" s="177"/>
      <c r="H10283" s="177"/>
    </row>
    <row r="10284" spans="1:8" x14ac:dyDescent="0.25">
      <c r="A10284" s="793"/>
      <c r="E10284" s="176"/>
      <c r="F10284" s="176"/>
      <c r="G10284" s="177"/>
      <c r="H10284" s="177"/>
    </row>
    <row r="10285" spans="1:8" x14ac:dyDescent="0.25">
      <c r="A10285" s="793"/>
      <c r="E10285" s="176"/>
      <c r="F10285" s="176"/>
      <c r="G10285" s="177"/>
      <c r="H10285" s="177"/>
    </row>
    <row r="10286" spans="1:8" x14ac:dyDescent="0.25">
      <c r="A10286" s="793"/>
      <c r="E10286" s="176"/>
      <c r="F10286" s="176"/>
      <c r="G10286" s="177"/>
      <c r="H10286" s="177"/>
    </row>
    <row r="10287" spans="1:8" x14ac:dyDescent="0.25">
      <c r="A10287" s="793"/>
      <c r="E10287" s="176"/>
      <c r="F10287" s="176"/>
      <c r="G10287" s="177"/>
      <c r="H10287" s="177"/>
    </row>
    <row r="10288" spans="1:8" x14ac:dyDescent="0.25">
      <c r="A10288" s="793"/>
      <c r="E10288" s="176"/>
      <c r="F10288" s="176"/>
      <c r="G10288" s="177"/>
      <c r="H10288" s="177"/>
    </row>
    <row r="10289" spans="1:8" x14ac:dyDescent="0.25">
      <c r="A10289" s="793"/>
      <c r="E10289" s="176"/>
      <c r="F10289" s="176"/>
      <c r="G10289" s="177"/>
      <c r="H10289" s="177"/>
    </row>
    <row r="10290" spans="1:8" x14ac:dyDescent="0.25">
      <c r="A10290" s="793"/>
      <c r="E10290" s="176"/>
      <c r="F10290" s="176"/>
      <c r="G10290" s="177"/>
      <c r="H10290" s="177"/>
    </row>
    <row r="10291" spans="1:8" x14ac:dyDescent="0.25">
      <c r="A10291" s="793"/>
      <c r="E10291" s="176"/>
      <c r="F10291" s="176"/>
      <c r="G10291" s="177"/>
      <c r="H10291" s="177"/>
    </row>
    <row r="10292" spans="1:8" x14ac:dyDescent="0.25">
      <c r="A10292" s="793"/>
      <c r="E10292" s="176"/>
      <c r="F10292" s="176"/>
      <c r="G10292" s="177"/>
      <c r="H10292" s="177"/>
    </row>
    <row r="10293" spans="1:8" x14ac:dyDescent="0.25">
      <c r="A10293" s="793"/>
      <c r="E10293" s="176"/>
      <c r="F10293" s="176"/>
      <c r="G10293" s="177"/>
      <c r="H10293" s="177"/>
    </row>
    <row r="10294" spans="1:8" x14ac:dyDescent="0.25">
      <c r="A10294" s="793"/>
      <c r="E10294" s="176"/>
      <c r="F10294" s="176"/>
      <c r="G10294" s="177"/>
      <c r="H10294" s="177"/>
    </row>
    <row r="10295" spans="1:8" x14ac:dyDescent="0.25">
      <c r="A10295" s="793"/>
      <c r="E10295" s="176"/>
      <c r="F10295" s="176"/>
      <c r="G10295" s="177"/>
      <c r="H10295" s="177"/>
    </row>
    <row r="10296" spans="1:8" x14ac:dyDescent="0.25">
      <c r="A10296" s="793"/>
      <c r="E10296" s="176"/>
      <c r="F10296" s="176"/>
      <c r="G10296" s="177"/>
      <c r="H10296" s="177"/>
    </row>
    <row r="10297" spans="1:8" x14ac:dyDescent="0.25">
      <c r="A10297" s="793"/>
      <c r="E10297" s="176"/>
      <c r="F10297" s="176"/>
      <c r="G10297" s="177"/>
      <c r="H10297" s="177"/>
    </row>
    <row r="10298" spans="1:8" x14ac:dyDescent="0.25">
      <c r="A10298" s="793"/>
      <c r="E10298" s="176"/>
      <c r="F10298" s="176"/>
      <c r="G10298" s="177"/>
      <c r="H10298" s="177"/>
    </row>
    <row r="10299" spans="1:8" x14ac:dyDescent="0.25">
      <c r="A10299" s="793"/>
      <c r="E10299" s="176"/>
      <c r="F10299" s="176"/>
      <c r="G10299" s="177"/>
      <c r="H10299" s="177"/>
    </row>
    <row r="10300" spans="1:8" x14ac:dyDescent="0.25">
      <c r="A10300" s="793"/>
      <c r="E10300" s="176"/>
      <c r="F10300" s="176"/>
      <c r="G10300" s="177"/>
      <c r="H10300" s="177"/>
    </row>
    <row r="10301" spans="1:8" x14ac:dyDescent="0.25">
      <c r="A10301" s="793"/>
      <c r="E10301" s="176"/>
      <c r="F10301" s="176"/>
      <c r="G10301" s="177"/>
      <c r="H10301" s="177"/>
    </row>
    <row r="10302" spans="1:8" x14ac:dyDescent="0.25">
      <c r="A10302" s="793"/>
      <c r="E10302" s="176"/>
      <c r="F10302" s="176"/>
      <c r="G10302" s="177"/>
      <c r="H10302" s="177"/>
    </row>
    <row r="10303" spans="1:8" x14ac:dyDescent="0.25">
      <c r="A10303" s="793"/>
      <c r="E10303" s="176"/>
      <c r="F10303" s="176"/>
      <c r="G10303" s="177"/>
      <c r="H10303" s="177"/>
    </row>
    <row r="10304" spans="1:8" x14ac:dyDescent="0.25">
      <c r="A10304" s="793"/>
      <c r="E10304" s="176"/>
      <c r="F10304" s="176"/>
      <c r="G10304" s="177"/>
      <c r="H10304" s="177"/>
    </row>
    <row r="10305" spans="1:8" x14ac:dyDescent="0.25">
      <c r="A10305" s="793"/>
      <c r="E10305" s="176"/>
      <c r="F10305" s="176"/>
      <c r="G10305" s="177"/>
      <c r="H10305" s="177"/>
    </row>
    <row r="10306" spans="1:8" x14ac:dyDescent="0.25">
      <c r="A10306" s="793"/>
      <c r="E10306" s="176"/>
      <c r="F10306" s="176"/>
      <c r="G10306" s="177"/>
      <c r="H10306" s="177"/>
    </row>
    <row r="10307" spans="1:8" x14ac:dyDescent="0.25">
      <c r="A10307" s="793"/>
      <c r="E10307" s="176"/>
      <c r="F10307" s="176"/>
      <c r="G10307" s="177"/>
      <c r="H10307" s="177"/>
    </row>
    <row r="10308" spans="1:8" x14ac:dyDescent="0.25">
      <c r="A10308" s="793"/>
      <c r="E10308" s="176"/>
      <c r="F10308" s="176"/>
      <c r="G10308" s="177"/>
      <c r="H10308" s="177"/>
    </row>
    <row r="10309" spans="1:8" x14ac:dyDescent="0.25">
      <c r="A10309" s="793"/>
      <c r="E10309" s="176"/>
      <c r="F10309" s="176"/>
      <c r="G10309" s="177"/>
      <c r="H10309" s="177"/>
    </row>
    <row r="10310" spans="1:8" x14ac:dyDescent="0.25">
      <c r="A10310" s="793"/>
      <c r="E10310" s="176"/>
      <c r="F10310" s="176"/>
      <c r="G10310" s="177"/>
      <c r="H10310" s="177"/>
    </row>
    <row r="10311" spans="1:8" x14ac:dyDescent="0.25">
      <c r="A10311" s="793"/>
      <c r="E10311" s="176"/>
      <c r="F10311" s="176"/>
      <c r="G10311" s="177"/>
      <c r="H10311" s="177"/>
    </row>
    <row r="10312" spans="1:8" x14ac:dyDescent="0.25">
      <c r="A10312" s="793"/>
      <c r="E10312" s="176"/>
      <c r="F10312" s="176"/>
      <c r="G10312" s="177"/>
      <c r="H10312" s="177"/>
    </row>
    <row r="10313" spans="1:8" x14ac:dyDescent="0.25">
      <c r="A10313" s="793"/>
      <c r="E10313" s="176"/>
      <c r="F10313" s="176"/>
      <c r="G10313" s="177"/>
      <c r="H10313" s="177"/>
    </row>
    <row r="10314" spans="1:8" x14ac:dyDescent="0.25">
      <c r="A10314" s="793"/>
      <c r="E10314" s="176"/>
      <c r="F10314" s="176"/>
      <c r="G10314" s="177"/>
      <c r="H10314" s="177"/>
    </row>
    <row r="10315" spans="1:8" x14ac:dyDescent="0.25">
      <c r="A10315" s="793"/>
      <c r="E10315" s="176"/>
      <c r="F10315" s="176"/>
      <c r="G10315" s="177"/>
      <c r="H10315" s="177"/>
    </row>
    <row r="10316" spans="1:8" x14ac:dyDescent="0.25">
      <c r="A10316" s="793"/>
      <c r="E10316" s="176"/>
      <c r="F10316" s="176"/>
      <c r="G10316" s="177"/>
      <c r="H10316" s="177"/>
    </row>
    <row r="10317" spans="1:8" x14ac:dyDescent="0.25">
      <c r="A10317" s="793"/>
      <c r="E10317" s="176"/>
      <c r="F10317" s="176"/>
      <c r="G10317" s="177"/>
      <c r="H10317" s="177"/>
    </row>
    <row r="10318" spans="1:8" x14ac:dyDescent="0.25">
      <c r="A10318" s="793"/>
      <c r="E10318" s="176"/>
      <c r="F10318" s="176"/>
      <c r="G10318" s="177"/>
      <c r="H10318" s="177"/>
    </row>
    <row r="10319" spans="1:8" x14ac:dyDescent="0.25">
      <c r="A10319" s="793"/>
      <c r="E10319" s="176"/>
      <c r="F10319" s="176"/>
      <c r="G10319" s="177"/>
      <c r="H10319" s="177"/>
    </row>
    <row r="10320" spans="1:8" x14ac:dyDescent="0.25">
      <c r="A10320" s="793"/>
      <c r="E10320" s="176"/>
      <c r="F10320" s="176"/>
      <c r="G10320" s="177"/>
      <c r="H10320" s="177"/>
    </row>
    <row r="10321" spans="1:8" x14ac:dyDescent="0.25">
      <c r="A10321" s="793"/>
      <c r="E10321" s="176"/>
      <c r="F10321" s="176"/>
      <c r="G10321" s="177"/>
      <c r="H10321" s="177"/>
    </row>
    <row r="10322" spans="1:8" x14ac:dyDescent="0.25">
      <c r="A10322" s="793"/>
      <c r="E10322" s="176"/>
      <c r="F10322" s="176"/>
      <c r="G10322" s="177"/>
      <c r="H10322" s="177"/>
    </row>
    <row r="10323" spans="1:8" x14ac:dyDescent="0.25">
      <c r="A10323" s="793"/>
      <c r="E10323" s="176"/>
      <c r="F10323" s="176"/>
      <c r="G10323" s="177"/>
      <c r="H10323" s="177"/>
    </row>
    <row r="10324" spans="1:8" x14ac:dyDescent="0.25">
      <c r="A10324" s="793"/>
      <c r="E10324" s="176"/>
      <c r="F10324" s="176"/>
      <c r="G10324" s="177"/>
      <c r="H10324" s="177"/>
    </row>
    <row r="10325" spans="1:8" x14ac:dyDescent="0.25">
      <c r="A10325" s="793"/>
      <c r="E10325" s="176"/>
      <c r="F10325" s="176"/>
      <c r="G10325" s="177"/>
      <c r="H10325" s="177"/>
    </row>
    <row r="10326" spans="1:8" x14ac:dyDescent="0.25">
      <c r="A10326" s="793"/>
      <c r="E10326" s="176"/>
      <c r="F10326" s="176"/>
      <c r="G10326" s="177"/>
      <c r="H10326" s="177"/>
    </row>
    <row r="10327" spans="1:8" x14ac:dyDescent="0.25">
      <c r="A10327" s="793"/>
      <c r="E10327" s="176"/>
      <c r="F10327" s="176"/>
      <c r="G10327" s="177"/>
      <c r="H10327" s="177"/>
    </row>
    <row r="10328" spans="1:8" x14ac:dyDescent="0.25">
      <c r="A10328" s="793"/>
      <c r="E10328" s="176"/>
      <c r="F10328" s="176"/>
      <c r="G10328" s="177"/>
      <c r="H10328" s="177"/>
    </row>
    <row r="10329" spans="1:8" x14ac:dyDescent="0.25">
      <c r="A10329" s="793"/>
      <c r="E10329" s="176"/>
      <c r="F10329" s="176"/>
      <c r="G10329" s="177"/>
      <c r="H10329" s="177"/>
    </row>
    <row r="10330" spans="1:8" x14ac:dyDescent="0.25">
      <c r="A10330" s="793"/>
      <c r="E10330" s="176"/>
      <c r="F10330" s="176"/>
      <c r="G10330" s="177"/>
      <c r="H10330" s="177"/>
    </row>
    <row r="10331" spans="1:8" x14ac:dyDescent="0.25">
      <c r="A10331" s="793"/>
      <c r="E10331" s="176"/>
      <c r="F10331" s="176"/>
      <c r="G10331" s="177"/>
      <c r="H10331" s="177"/>
    </row>
    <row r="10332" spans="1:8" x14ac:dyDescent="0.25">
      <c r="A10332" s="793"/>
      <c r="E10332" s="176"/>
      <c r="F10332" s="176"/>
      <c r="G10332" s="177"/>
      <c r="H10332" s="177"/>
    </row>
    <row r="10333" spans="1:8" x14ac:dyDescent="0.25">
      <c r="A10333" s="793"/>
      <c r="E10333" s="176"/>
      <c r="F10333" s="176"/>
      <c r="G10333" s="177"/>
      <c r="H10333" s="177"/>
    </row>
    <row r="10334" spans="1:8" x14ac:dyDescent="0.25">
      <c r="A10334" s="793"/>
      <c r="E10334" s="176"/>
      <c r="F10334" s="176"/>
      <c r="G10334" s="177"/>
      <c r="H10334" s="177"/>
    </row>
    <row r="10335" spans="1:8" x14ac:dyDescent="0.25">
      <c r="A10335" s="793"/>
      <c r="E10335" s="176"/>
      <c r="F10335" s="176"/>
      <c r="G10335" s="177"/>
      <c r="H10335" s="177"/>
    </row>
    <row r="10336" spans="1:8" x14ac:dyDescent="0.25">
      <c r="A10336" s="793"/>
      <c r="E10336" s="176"/>
      <c r="F10336" s="176"/>
      <c r="G10336" s="177"/>
      <c r="H10336" s="177"/>
    </row>
    <row r="10337" spans="1:8" x14ac:dyDescent="0.25">
      <c r="A10337" s="793"/>
      <c r="E10337" s="176"/>
      <c r="F10337" s="176"/>
      <c r="G10337" s="177"/>
      <c r="H10337" s="177"/>
    </row>
    <row r="10338" spans="1:8" x14ac:dyDescent="0.25">
      <c r="A10338" s="793"/>
      <c r="E10338" s="176"/>
      <c r="F10338" s="176"/>
      <c r="G10338" s="177"/>
      <c r="H10338" s="177"/>
    </row>
    <row r="10339" spans="1:8" x14ac:dyDescent="0.25">
      <c r="A10339" s="793"/>
      <c r="E10339" s="176"/>
      <c r="F10339" s="176"/>
      <c r="G10339" s="177"/>
      <c r="H10339" s="177"/>
    </row>
    <row r="10340" spans="1:8" x14ac:dyDescent="0.25">
      <c r="A10340" s="793"/>
      <c r="E10340" s="176"/>
      <c r="F10340" s="176"/>
      <c r="G10340" s="177"/>
      <c r="H10340" s="177"/>
    </row>
    <row r="10341" spans="1:8" x14ac:dyDescent="0.25">
      <c r="A10341" s="793"/>
      <c r="E10341" s="176"/>
      <c r="F10341" s="176"/>
      <c r="G10341" s="177"/>
      <c r="H10341" s="177"/>
    </row>
    <row r="10342" spans="1:8" x14ac:dyDescent="0.25">
      <c r="A10342" s="793"/>
      <c r="E10342" s="176"/>
      <c r="F10342" s="176"/>
      <c r="G10342" s="177"/>
      <c r="H10342" s="177"/>
    </row>
    <row r="10343" spans="1:8" x14ac:dyDescent="0.25">
      <c r="A10343" s="793"/>
      <c r="E10343" s="176"/>
      <c r="F10343" s="176"/>
      <c r="G10343" s="177"/>
      <c r="H10343" s="177"/>
    </row>
    <row r="10344" spans="1:8" x14ac:dyDescent="0.25">
      <c r="A10344" s="793"/>
      <c r="E10344" s="176"/>
      <c r="F10344" s="176"/>
      <c r="G10344" s="177"/>
      <c r="H10344" s="177"/>
    </row>
    <row r="10345" spans="1:8" x14ac:dyDescent="0.25">
      <c r="A10345" s="793"/>
      <c r="E10345" s="176"/>
      <c r="F10345" s="176"/>
      <c r="G10345" s="177"/>
      <c r="H10345" s="177"/>
    </row>
    <row r="10346" spans="1:8" x14ac:dyDescent="0.25">
      <c r="A10346" s="793"/>
      <c r="E10346" s="176"/>
      <c r="F10346" s="176"/>
      <c r="G10346" s="177"/>
      <c r="H10346" s="177"/>
    </row>
    <row r="10347" spans="1:8" x14ac:dyDescent="0.25">
      <c r="A10347" s="793"/>
      <c r="E10347" s="176"/>
      <c r="F10347" s="176"/>
      <c r="G10347" s="177"/>
      <c r="H10347" s="177"/>
    </row>
    <row r="10348" spans="1:8" x14ac:dyDescent="0.25">
      <c r="A10348" s="793"/>
      <c r="E10348" s="176"/>
      <c r="F10348" s="176"/>
      <c r="G10348" s="177"/>
      <c r="H10348" s="177"/>
    </row>
    <row r="10349" spans="1:8" x14ac:dyDescent="0.25">
      <c r="A10349" s="793"/>
      <c r="E10349" s="176"/>
      <c r="F10349" s="176"/>
      <c r="G10349" s="177"/>
      <c r="H10349" s="177"/>
    </row>
    <row r="10350" spans="1:8" x14ac:dyDescent="0.25">
      <c r="A10350" s="793"/>
      <c r="E10350" s="176"/>
      <c r="F10350" s="176"/>
      <c r="G10350" s="177"/>
      <c r="H10350" s="177"/>
    </row>
    <row r="10351" spans="1:8" x14ac:dyDescent="0.25">
      <c r="A10351" s="793"/>
      <c r="E10351" s="176"/>
      <c r="F10351" s="176"/>
      <c r="G10351" s="177"/>
      <c r="H10351" s="177"/>
    </row>
    <row r="10352" spans="1:8" x14ac:dyDescent="0.25">
      <c r="A10352" s="793"/>
      <c r="E10352" s="176"/>
      <c r="F10352" s="176"/>
      <c r="G10352" s="177"/>
      <c r="H10352" s="177"/>
    </row>
    <row r="10353" spans="1:8" x14ac:dyDescent="0.25">
      <c r="A10353" s="793"/>
      <c r="E10353" s="176"/>
      <c r="F10353" s="176"/>
      <c r="G10353" s="177"/>
      <c r="H10353" s="177"/>
    </row>
    <row r="10354" spans="1:8" x14ac:dyDescent="0.25">
      <c r="A10354" s="793"/>
      <c r="E10354" s="176"/>
      <c r="F10354" s="176"/>
      <c r="G10354" s="177"/>
      <c r="H10354" s="177"/>
    </row>
    <row r="10355" spans="1:8" x14ac:dyDescent="0.25">
      <c r="A10355" s="793"/>
      <c r="E10355" s="176"/>
      <c r="F10355" s="176"/>
      <c r="G10355" s="177"/>
      <c r="H10355" s="177"/>
    </row>
    <row r="10356" spans="1:8" x14ac:dyDescent="0.25">
      <c r="A10356" s="793"/>
      <c r="E10356" s="176"/>
      <c r="F10356" s="176"/>
      <c r="G10356" s="177"/>
      <c r="H10356" s="177"/>
    </row>
    <row r="10357" spans="1:8" x14ac:dyDescent="0.25">
      <c r="A10357" s="793"/>
      <c r="E10357" s="176"/>
      <c r="F10357" s="176"/>
      <c r="G10357" s="177"/>
      <c r="H10357" s="177"/>
    </row>
    <row r="10358" spans="1:8" x14ac:dyDescent="0.25">
      <c r="A10358" s="793"/>
      <c r="E10358" s="176"/>
      <c r="F10358" s="176"/>
      <c r="G10358" s="177"/>
      <c r="H10358" s="177"/>
    </row>
    <row r="10359" spans="1:8" x14ac:dyDescent="0.25">
      <c r="A10359" s="793"/>
      <c r="E10359" s="176"/>
      <c r="F10359" s="176"/>
      <c r="G10359" s="177"/>
      <c r="H10359" s="177"/>
    </row>
    <row r="10360" spans="1:8" x14ac:dyDescent="0.25">
      <c r="A10360" s="793"/>
      <c r="E10360" s="176"/>
      <c r="F10360" s="176"/>
      <c r="G10360" s="177"/>
      <c r="H10360" s="177"/>
    </row>
    <row r="10361" spans="1:8" x14ac:dyDescent="0.25">
      <c r="A10361" s="793"/>
      <c r="E10361" s="176"/>
      <c r="F10361" s="176"/>
      <c r="G10361" s="177"/>
      <c r="H10361" s="177"/>
    </row>
    <row r="10362" spans="1:8" x14ac:dyDescent="0.25">
      <c r="A10362" s="793"/>
      <c r="E10362" s="176"/>
      <c r="F10362" s="176"/>
      <c r="G10362" s="177"/>
      <c r="H10362" s="177"/>
    </row>
    <row r="10363" spans="1:8" x14ac:dyDescent="0.25">
      <c r="A10363" s="793"/>
      <c r="E10363" s="176"/>
      <c r="F10363" s="176"/>
      <c r="G10363" s="177"/>
      <c r="H10363" s="177"/>
    </row>
    <row r="10364" spans="1:8" x14ac:dyDescent="0.25">
      <c r="A10364" s="793"/>
      <c r="E10364" s="176"/>
      <c r="F10364" s="176"/>
      <c r="G10364" s="177"/>
      <c r="H10364" s="177"/>
    </row>
    <row r="10365" spans="1:8" x14ac:dyDescent="0.25">
      <c r="A10365" s="793"/>
      <c r="E10365" s="176"/>
      <c r="F10365" s="176"/>
      <c r="G10365" s="177"/>
      <c r="H10365" s="177"/>
    </row>
    <row r="10366" spans="1:8" x14ac:dyDescent="0.25">
      <c r="A10366" s="793"/>
      <c r="E10366" s="176"/>
      <c r="F10366" s="176"/>
      <c r="G10366" s="177"/>
      <c r="H10366" s="177"/>
    </row>
    <row r="10367" spans="1:8" x14ac:dyDescent="0.25">
      <c r="A10367" s="793"/>
      <c r="E10367" s="176"/>
      <c r="F10367" s="176"/>
      <c r="G10367" s="177"/>
      <c r="H10367" s="177"/>
    </row>
    <row r="10368" spans="1:8" x14ac:dyDescent="0.25">
      <c r="A10368" s="793"/>
      <c r="E10368" s="176"/>
      <c r="F10368" s="176"/>
      <c r="G10368" s="177"/>
      <c r="H10368" s="177"/>
    </row>
    <row r="10369" spans="1:8" x14ac:dyDescent="0.25">
      <c r="A10369" s="793"/>
      <c r="E10369" s="176"/>
      <c r="F10369" s="176"/>
      <c r="G10369" s="177"/>
      <c r="H10369" s="177"/>
    </row>
    <row r="10370" spans="1:8" x14ac:dyDescent="0.25">
      <c r="A10370" s="793"/>
      <c r="E10370" s="176"/>
      <c r="F10370" s="176"/>
      <c r="G10370" s="177"/>
      <c r="H10370" s="177"/>
    </row>
    <row r="10371" spans="1:8" x14ac:dyDescent="0.25">
      <c r="A10371" s="793"/>
      <c r="E10371" s="176"/>
      <c r="F10371" s="176"/>
      <c r="G10371" s="177"/>
      <c r="H10371" s="177"/>
    </row>
    <row r="10372" spans="1:8" x14ac:dyDescent="0.25">
      <c r="A10372" s="793"/>
      <c r="E10372" s="176"/>
      <c r="F10372" s="176"/>
      <c r="G10372" s="177"/>
      <c r="H10372" s="177"/>
    </row>
    <row r="10373" spans="1:8" x14ac:dyDescent="0.25">
      <c r="A10373" s="793"/>
      <c r="E10373" s="176"/>
      <c r="F10373" s="176"/>
      <c r="G10373" s="177"/>
      <c r="H10373" s="177"/>
    </row>
    <row r="10374" spans="1:8" x14ac:dyDescent="0.25">
      <c r="A10374" s="793"/>
      <c r="E10374" s="176"/>
      <c r="F10374" s="176"/>
      <c r="G10374" s="177"/>
      <c r="H10374" s="177"/>
    </row>
    <row r="10375" spans="1:8" x14ac:dyDescent="0.25">
      <c r="A10375" s="793"/>
      <c r="E10375" s="176"/>
      <c r="F10375" s="176"/>
      <c r="G10375" s="177"/>
      <c r="H10375" s="177"/>
    </row>
    <row r="10376" spans="1:8" x14ac:dyDescent="0.25">
      <c r="A10376" s="793"/>
      <c r="E10376" s="176"/>
      <c r="F10376" s="176"/>
      <c r="G10376" s="177"/>
      <c r="H10376" s="177"/>
    </row>
    <row r="10377" spans="1:8" x14ac:dyDescent="0.25">
      <c r="A10377" s="793"/>
      <c r="E10377" s="176"/>
      <c r="F10377" s="176"/>
      <c r="G10377" s="177"/>
      <c r="H10377" s="177"/>
    </row>
    <row r="10378" spans="1:8" x14ac:dyDescent="0.25">
      <c r="A10378" s="793"/>
      <c r="E10378" s="176"/>
      <c r="F10378" s="176"/>
      <c r="G10378" s="177"/>
      <c r="H10378" s="177"/>
    </row>
    <row r="10379" spans="1:8" x14ac:dyDescent="0.25">
      <c r="A10379" s="793"/>
      <c r="E10379" s="176"/>
      <c r="F10379" s="176"/>
      <c r="G10379" s="177"/>
      <c r="H10379" s="177"/>
    </row>
    <row r="10380" spans="1:8" x14ac:dyDescent="0.25">
      <c r="A10380" s="793"/>
      <c r="E10380" s="176"/>
      <c r="F10380" s="176"/>
      <c r="G10380" s="177"/>
      <c r="H10380" s="177"/>
    </row>
    <row r="10381" spans="1:8" x14ac:dyDescent="0.25">
      <c r="A10381" s="793"/>
      <c r="E10381" s="176"/>
      <c r="F10381" s="176"/>
      <c r="G10381" s="177"/>
      <c r="H10381" s="177"/>
    </row>
    <row r="10382" spans="1:8" x14ac:dyDescent="0.25">
      <c r="A10382" s="793"/>
      <c r="E10382" s="176"/>
      <c r="F10382" s="176"/>
      <c r="G10382" s="177"/>
      <c r="H10382" s="177"/>
    </row>
    <row r="10383" spans="1:8" x14ac:dyDescent="0.25">
      <c r="A10383" s="793"/>
      <c r="E10383" s="176"/>
      <c r="F10383" s="176"/>
      <c r="G10383" s="177"/>
      <c r="H10383" s="177"/>
    </row>
    <row r="10384" spans="1:8" x14ac:dyDescent="0.25">
      <c r="A10384" s="793"/>
      <c r="E10384" s="176"/>
      <c r="F10384" s="176"/>
      <c r="G10384" s="177"/>
      <c r="H10384" s="177"/>
    </row>
    <row r="10385" spans="1:8" x14ac:dyDescent="0.25">
      <c r="A10385" s="793"/>
      <c r="E10385" s="176"/>
      <c r="F10385" s="176"/>
      <c r="G10385" s="177"/>
      <c r="H10385" s="177"/>
    </row>
    <row r="10386" spans="1:8" x14ac:dyDescent="0.25">
      <c r="A10386" s="793"/>
      <c r="E10386" s="176"/>
      <c r="F10386" s="176"/>
      <c r="G10386" s="177"/>
      <c r="H10386" s="177"/>
    </row>
    <row r="10387" spans="1:8" x14ac:dyDescent="0.25">
      <c r="A10387" s="793"/>
      <c r="E10387" s="176"/>
      <c r="F10387" s="176"/>
      <c r="G10387" s="177"/>
      <c r="H10387" s="177"/>
    </row>
    <row r="10388" spans="1:8" x14ac:dyDescent="0.25">
      <c r="A10388" s="793"/>
      <c r="E10388" s="176"/>
      <c r="F10388" s="176"/>
      <c r="G10388" s="177"/>
      <c r="H10388" s="177"/>
    </row>
    <row r="10389" spans="1:8" x14ac:dyDescent="0.25">
      <c r="A10389" s="793"/>
      <c r="E10389" s="176"/>
      <c r="F10389" s="176"/>
      <c r="G10389" s="177"/>
      <c r="H10389" s="177"/>
    </row>
    <row r="10390" spans="1:8" x14ac:dyDescent="0.25">
      <c r="A10390" s="793"/>
      <c r="E10390" s="176"/>
      <c r="F10390" s="176"/>
      <c r="G10390" s="177"/>
      <c r="H10390" s="177"/>
    </row>
    <row r="10391" spans="1:8" x14ac:dyDescent="0.25">
      <c r="A10391" s="793"/>
      <c r="E10391" s="176"/>
      <c r="F10391" s="176"/>
      <c r="G10391" s="177"/>
      <c r="H10391" s="177"/>
    </row>
    <row r="10392" spans="1:8" x14ac:dyDescent="0.25">
      <c r="A10392" s="793"/>
      <c r="E10392" s="176"/>
      <c r="F10392" s="176"/>
      <c r="G10392" s="177"/>
      <c r="H10392" s="177"/>
    </row>
    <row r="10393" spans="1:8" x14ac:dyDescent="0.25">
      <c r="A10393" s="793"/>
      <c r="E10393" s="176"/>
      <c r="F10393" s="176"/>
      <c r="G10393" s="177"/>
      <c r="H10393" s="177"/>
    </row>
    <row r="10394" spans="1:8" x14ac:dyDescent="0.25">
      <c r="A10394" s="793"/>
      <c r="E10394" s="176"/>
      <c r="F10394" s="176"/>
      <c r="G10394" s="177"/>
      <c r="H10394" s="177"/>
    </row>
    <row r="10395" spans="1:8" x14ac:dyDescent="0.25">
      <c r="A10395" s="793"/>
      <c r="E10395" s="176"/>
      <c r="F10395" s="176"/>
      <c r="G10395" s="177"/>
      <c r="H10395" s="177"/>
    </row>
    <row r="10396" spans="1:8" x14ac:dyDescent="0.25">
      <c r="A10396" s="793"/>
      <c r="E10396" s="176"/>
      <c r="F10396" s="176"/>
      <c r="G10396" s="177"/>
      <c r="H10396" s="177"/>
    </row>
    <row r="10397" spans="1:8" x14ac:dyDescent="0.25">
      <c r="A10397" s="793"/>
      <c r="E10397" s="176"/>
      <c r="F10397" s="176"/>
      <c r="G10397" s="177"/>
      <c r="H10397" s="177"/>
    </row>
    <row r="10398" spans="1:8" x14ac:dyDescent="0.25">
      <c r="A10398" s="793"/>
      <c r="E10398" s="176"/>
      <c r="F10398" s="176"/>
      <c r="G10398" s="177"/>
      <c r="H10398" s="177"/>
    </row>
    <row r="10399" spans="1:8" x14ac:dyDescent="0.25">
      <c r="A10399" s="793"/>
      <c r="E10399" s="176"/>
      <c r="F10399" s="176"/>
      <c r="G10399" s="177"/>
      <c r="H10399" s="177"/>
    </row>
    <row r="10400" spans="1:8" x14ac:dyDescent="0.25">
      <c r="A10400" s="793"/>
      <c r="E10400" s="176"/>
      <c r="F10400" s="176"/>
      <c r="G10400" s="177"/>
      <c r="H10400" s="177"/>
    </row>
    <row r="10401" spans="1:8" x14ac:dyDescent="0.25">
      <c r="A10401" s="793"/>
      <c r="E10401" s="176"/>
      <c r="F10401" s="176"/>
      <c r="G10401" s="177"/>
      <c r="H10401" s="177"/>
    </row>
    <row r="10402" spans="1:8" x14ac:dyDescent="0.25">
      <c r="A10402" s="793"/>
      <c r="E10402" s="176"/>
      <c r="F10402" s="176"/>
      <c r="G10402" s="177"/>
      <c r="H10402" s="177"/>
    </row>
    <row r="10403" spans="1:8" x14ac:dyDescent="0.25">
      <c r="A10403" s="793"/>
      <c r="E10403" s="176"/>
      <c r="F10403" s="176"/>
      <c r="G10403" s="177"/>
      <c r="H10403" s="177"/>
    </row>
    <row r="10404" spans="1:8" x14ac:dyDescent="0.25">
      <c r="A10404" s="793"/>
      <c r="E10404" s="176"/>
      <c r="F10404" s="176"/>
      <c r="G10404" s="177"/>
      <c r="H10404" s="177"/>
    </row>
    <row r="10405" spans="1:8" x14ac:dyDescent="0.25">
      <c r="A10405" s="793"/>
      <c r="E10405" s="176"/>
      <c r="F10405" s="176"/>
      <c r="G10405" s="177"/>
      <c r="H10405" s="177"/>
    </row>
    <row r="10406" spans="1:8" x14ac:dyDescent="0.25">
      <c r="A10406" s="793"/>
      <c r="E10406" s="176"/>
      <c r="F10406" s="176"/>
      <c r="G10406" s="177"/>
      <c r="H10406" s="177"/>
    </row>
    <row r="10407" spans="1:8" x14ac:dyDescent="0.25">
      <c r="A10407" s="793"/>
      <c r="E10407" s="176"/>
      <c r="F10407" s="176"/>
      <c r="G10407" s="177"/>
      <c r="H10407" s="177"/>
    </row>
    <row r="10408" spans="1:8" x14ac:dyDescent="0.25">
      <c r="A10408" s="793"/>
      <c r="E10408" s="176"/>
      <c r="F10408" s="176"/>
      <c r="G10408" s="177"/>
      <c r="H10408" s="177"/>
    </row>
    <row r="10409" spans="1:8" x14ac:dyDescent="0.25">
      <c r="A10409" s="793"/>
      <c r="E10409" s="176"/>
      <c r="F10409" s="176"/>
      <c r="G10409" s="177"/>
      <c r="H10409" s="177"/>
    </row>
    <row r="10410" spans="1:8" x14ac:dyDescent="0.25">
      <c r="A10410" s="793"/>
      <c r="E10410" s="176"/>
      <c r="F10410" s="176"/>
      <c r="G10410" s="177"/>
      <c r="H10410" s="177"/>
    </row>
    <row r="10411" spans="1:8" x14ac:dyDescent="0.25">
      <c r="A10411" s="793"/>
      <c r="E10411" s="176"/>
      <c r="F10411" s="176"/>
      <c r="G10411" s="177"/>
      <c r="H10411" s="177"/>
    </row>
    <row r="10412" spans="1:8" x14ac:dyDescent="0.25">
      <c r="A10412" s="793"/>
      <c r="E10412" s="176"/>
      <c r="F10412" s="176"/>
      <c r="G10412" s="177"/>
      <c r="H10412" s="177"/>
    </row>
    <row r="10413" spans="1:8" x14ac:dyDescent="0.25">
      <c r="A10413" s="793"/>
      <c r="E10413" s="176"/>
      <c r="F10413" s="176"/>
      <c r="G10413" s="177"/>
      <c r="H10413" s="177"/>
    </row>
    <row r="10414" spans="1:8" x14ac:dyDescent="0.25">
      <c r="A10414" s="793"/>
      <c r="E10414" s="176"/>
      <c r="F10414" s="176"/>
      <c r="G10414" s="177"/>
      <c r="H10414" s="177"/>
    </row>
    <row r="10415" spans="1:8" x14ac:dyDescent="0.25">
      <c r="A10415" s="793"/>
      <c r="E10415" s="176"/>
      <c r="F10415" s="176"/>
      <c r="G10415" s="177"/>
      <c r="H10415" s="177"/>
    </row>
    <row r="10416" spans="1:8" x14ac:dyDescent="0.25">
      <c r="A10416" s="793"/>
      <c r="E10416" s="176"/>
      <c r="F10416" s="176"/>
      <c r="G10416" s="177"/>
      <c r="H10416" s="177"/>
    </row>
    <row r="10417" spans="1:8" x14ac:dyDescent="0.25">
      <c r="A10417" s="793"/>
      <c r="E10417" s="176"/>
      <c r="F10417" s="176"/>
      <c r="G10417" s="177"/>
      <c r="H10417" s="177"/>
    </row>
    <row r="10418" spans="1:8" x14ac:dyDescent="0.25">
      <c r="A10418" s="793"/>
      <c r="E10418" s="176"/>
      <c r="F10418" s="176"/>
      <c r="G10418" s="177"/>
      <c r="H10418" s="177"/>
    </row>
    <row r="10419" spans="1:8" x14ac:dyDescent="0.25">
      <c r="A10419" s="793"/>
      <c r="E10419" s="176"/>
      <c r="F10419" s="176"/>
      <c r="G10419" s="177"/>
      <c r="H10419" s="177"/>
    </row>
    <row r="10420" spans="1:8" x14ac:dyDescent="0.25">
      <c r="A10420" s="793"/>
      <c r="E10420" s="176"/>
      <c r="F10420" s="176"/>
      <c r="G10420" s="177"/>
      <c r="H10420" s="177"/>
    </row>
    <row r="10421" spans="1:8" x14ac:dyDescent="0.25">
      <c r="A10421" s="793"/>
      <c r="E10421" s="176"/>
      <c r="F10421" s="176"/>
      <c r="G10421" s="177"/>
      <c r="H10421" s="177"/>
    </row>
    <row r="10422" spans="1:8" x14ac:dyDescent="0.25">
      <c r="A10422" s="793"/>
      <c r="E10422" s="176"/>
      <c r="F10422" s="176"/>
      <c r="G10422" s="177"/>
      <c r="H10422" s="177"/>
    </row>
    <row r="10423" spans="1:8" x14ac:dyDescent="0.25">
      <c r="A10423" s="793"/>
      <c r="E10423" s="176"/>
      <c r="F10423" s="176"/>
      <c r="G10423" s="177"/>
      <c r="H10423" s="177"/>
    </row>
    <row r="10424" spans="1:8" x14ac:dyDescent="0.25">
      <c r="A10424" s="793"/>
      <c r="E10424" s="176"/>
      <c r="F10424" s="176"/>
      <c r="G10424" s="177"/>
      <c r="H10424" s="177"/>
    </row>
    <row r="10425" spans="1:8" x14ac:dyDescent="0.25">
      <c r="A10425" s="793"/>
      <c r="E10425" s="176"/>
      <c r="F10425" s="176"/>
      <c r="G10425" s="177"/>
      <c r="H10425" s="177"/>
    </row>
    <row r="10426" spans="1:8" x14ac:dyDescent="0.25">
      <c r="A10426" s="793"/>
      <c r="E10426" s="176"/>
      <c r="F10426" s="176"/>
      <c r="G10426" s="177"/>
      <c r="H10426" s="177"/>
    </row>
    <row r="10427" spans="1:8" x14ac:dyDescent="0.25">
      <c r="A10427" s="793"/>
      <c r="E10427" s="176"/>
      <c r="F10427" s="176"/>
      <c r="G10427" s="177"/>
      <c r="H10427" s="177"/>
    </row>
    <row r="10428" spans="1:8" x14ac:dyDescent="0.25">
      <c r="A10428" s="793"/>
      <c r="E10428" s="176"/>
      <c r="F10428" s="176"/>
      <c r="G10428" s="177"/>
      <c r="H10428" s="177"/>
    </row>
    <row r="10429" spans="1:8" x14ac:dyDescent="0.25">
      <c r="A10429" s="793"/>
      <c r="E10429" s="176"/>
      <c r="F10429" s="176"/>
      <c r="G10429" s="177"/>
      <c r="H10429" s="177"/>
    </row>
    <row r="10430" spans="1:8" x14ac:dyDescent="0.25">
      <c r="A10430" s="793"/>
      <c r="E10430" s="176"/>
      <c r="F10430" s="176"/>
      <c r="G10430" s="177"/>
      <c r="H10430" s="177"/>
    </row>
    <row r="10431" spans="1:8" x14ac:dyDescent="0.25">
      <c r="A10431" s="793"/>
      <c r="E10431" s="176"/>
      <c r="F10431" s="176"/>
      <c r="G10431" s="177"/>
      <c r="H10431" s="177"/>
    </row>
    <row r="10432" spans="1:8" x14ac:dyDescent="0.25">
      <c r="A10432" s="793"/>
      <c r="E10432" s="176"/>
      <c r="F10432" s="176"/>
      <c r="G10432" s="177"/>
      <c r="H10432" s="177"/>
    </row>
    <row r="10433" spans="1:8" x14ac:dyDescent="0.25">
      <c r="A10433" s="793"/>
      <c r="E10433" s="176"/>
      <c r="F10433" s="176"/>
      <c r="G10433" s="177"/>
      <c r="H10433" s="177"/>
    </row>
    <row r="10434" spans="1:8" x14ac:dyDescent="0.25">
      <c r="A10434" s="793"/>
      <c r="E10434" s="176"/>
      <c r="F10434" s="176"/>
      <c r="G10434" s="177"/>
      <c r="H10434" s="177"/>
    </row>
    <row r="10435" spans="1:8" x14ac:dyDescent="0.25">
      <c r="A10435" s="793"/>
      <c r="E10435" s="176"/>
      <c r="F10435" s="176"/>
      <c r="G10435" s="177"/>
      <c r="H10435" s="177"/>
    </row>
    <row r="10436" spans="1:8" x14ac:dyDescent="0.25">
      <c r="A10436" s="793"/>
      <c r="E10436" s="176"/>
      <c r="F10436" s="176"/>
      <c r="G10436" s="177"/>
      <c r="H10436" s="177"/>
    </row>
    <row r="10437" spans="1:8" x14ac:dyDescent="0.25">
      <c r="A10437" s="793"/>
      <c r="E10437" s="176"/>
      <c r="F10437" s="176"/>
      <c r="G10437" s="177"/>
      <c r="H10437" s="177"/>
    </row>
    <row r="10438" spans="1:8" x14ac:dyDescent="0.25">
      <c r="A10438" s="793"/>
      <c r="E10438" s="176"/>
      <c r="F10438" s="176"/>
      <c r="G10438" s="177"/>
      <c r="H10438" s="177"/>
    </row>
    <row r="10439" spans="1:8" x14ac:dyDescent="0.25">
      <c r="A10439" s="793"/>
      <c r="E10439" s="176"/>
      <c r="F10439" s="176"/>
      <c r="G10439" s="177"/>
      <c r="H10439" s="177"/>
    </row>
    <row r="10440" spans="1:8" x14ac:dyDescent="0.25">
      <c r="A10440" s="793"/>
      <c r="E10440" s="176"/>
      <c r="F10440" s="176"/>
      <c r="G10440" s="177"/>
      <c r="H10440" s="177"/>
    </row>
    <row r="10441" spans="1:8" x14ac:dyDescent="0.25">
      <c r="A10441" s="793"/>
      <c r="E10441" s="176"/>
      <c r="F10441" s="176"/>
      <c r="G10441" s="177"/>
      <c r="H10441" s="177"/>
    </row>
    <row r="10442" spans="1:8" x14ac:dyDescent="0.25">
      <c r="A10442" s="793"/>
      <c r="E10442" s="176"/>
      <c r="F10442" s="176"/>
      <c r="G10442" s="177"/>
      <c r="H10442" s="177"/>
    </row>
    <row r="10443" spans="1:8" x14ac:dyDescent="0.25">
      <c r="A10443" s="793"/>
      <c r="E10443" s="176"/>
      <c r="F10443" s="176"/>
      <c r="G10443" s="177"/>
      <c r="H10443" s="177"/>
    </row>
    <row r="10444" spans="1:8" x14ac:dyDescent="0.25">
      <c r="A10444" s="793"/>
      <c r="E10444" s="176"/>
      <c r="F10444" s="176"/>
      <c r="G10444" s="177"/>
      <c r="H10444" s="177"/>
    </row>
    <row r="10445" spans="1:8" x14ac:dyDescent="0.25">
      <c r="A10445" s="793"/>
      <c r="E10445" s="176"/>
      <c r="F10445" s="176"/>
      <c r="G10445" s="177"/>
      <c r="H10445" s="177"/>
    </row>
    <row r="10446" spans="1:8" x14ac:dyDescent="0.25">
      <c r="A10446" s="793"/>
      <c r="E10446" s="176"/>
      <c r="F10446" s="176"/>
      <c r="G10446" s="177"/>
      <c r="H10446" s="177"/>
    </row>
    <row r="10447" spans="1:8" x14ac:dyDescent="0.25">
      <c r="A10447" s="793"/>
      <c r="E10447" s="176"/>
      <c r="F10447" s="176"/>
      <c r="G10447" s="177"/>
      <c r="H10447" s="177"/>
    </row>
    <row r="10448" spans="1:8" x14ac:dyDescent="0.25">
      <c r="A10448" s="793"/>
      <c r="E10448" s="176"/>
      <c r="F10448" s="176"/>
      <c r="G10448" s="177"/>
      <c r="H10448" s="177"/>
    </row>
    <row r="10449" spans="1:8" x14ac:dyDescent="0.25">
      <c r="A10449" s="793"/>
      <c r="E10449" s="176"/>
      <c r="F10449" s="176"/>
      <c r="G10449" s="177"/>
      <c r="H10449" s="177"/>
    </row>
    <row r="10450" spans="1:8" x14ac:dyDescent="0.25">
      <c r="A10450" s="793"/>
      <c r="E10450" s="176"/>
      <c r="F10450" s="176"/>
      <c r="G10450" s="177"/>
      <c r="H10450" s="177"/>
    </row>
    <row r="10451" spans="1:8" x14ac:dyDescent="0.25">
      <c r="A10451" s="793"/>
      <c r="E10451" s="176"/>
      <c r="F10451" s="176"/>
      <c r="G10451" s="177"/>
      <c r="H10451" s="177"/>
    </row>
    <row r="10452" spans="1:8" x14ac:dyDescent="0.25">
      <c r="A10452" s="793"/>
      <c r="E10452" s="176"/>
      <c r="F10452" s="176"/>
      <c r="G10452" s="177"/>
      <c r="H10452" s="177"/>
    </row>
    <row r="10453" spans="1:8" x14ac:dyDescent="0.25">
      <c r="A10453" s="793"/>
      <c r="E10453" s="176"/>
      <c r="F10453" s="176"/>
      <c r="G10453" s="177"/>
      <c r="H10453" s="177"/>
    </row>
    <row r="10454" spans="1:8" x14ac:dyDescent="0.25">
      <c r="A10454" s="793"/>
      <c r="E10454" s="176"/>
      <c r="F10454" s="176"/>
      <c r="G10454" s="177"/>
      <c r="H10454" s="177"/>
    </row>
    <row r="10455" spans="1:8" x14ac:dyDescent="0.25">
      <c r="A10455" s="793"/>
      <c r="E10455" s="176"/>
      <c r="F10455" s="176"/>
      <c r="G10455" s="177"/>
      <c r="H10455" s="177"/>
    </row>
    <row r="10456" spans="1:8" x14ac:dyDescent="0.25">
      <c r="A10456" s="793"/>
      <c r="E10456" s="176"/>
      <c r="F10456" s="176"/>
      <c r="G10456" s="177"/>
      <c r="H10456" s="177"/>
    </row>
    <row r="10457" spans="1:8" x14ac:dyDescent="0.25">
      <c r="A10457" s="793"/>
      <c r="E10457" s="176"/>
      <c r="F10457" s="176"/>
      <c r="G10457" s="177"/>
      <c r="H10457" s="177"/>
    </row>
    <row r="10458" spans="1:8" x14ac:dyDescent="0.25">
      <c r="A10458" s="793"/>
      <c r="E10458" s="176"/>
      <c r="F10458" s="176"/>
      <c r="G10458" s="177"/>
      <c r="H10458" s="177"/>
    </row>
    <row r="10459" spans="1:8" x14ac:dyDescent="0.25">
      <c r="A10459" s="793"/>
      <c r="E10459" s="176"/>
      <c r="F10459" s="176"/>
      <c r="G10459" s="177"/>
      <c r="H10459" s="177"/>
    </row>
    <row r="10460" spans="1:8" x14ac:dyDescent="0.25">
      <c r="A10460" s="793"/>
      <c r="E10460" s="176"/>
      <c r="F10460" s="176"/>
      <c r="G10460" s="177"/>
      <c r="H10460" s="177"/>
    </row>
    <row r="10461" spans="1:8" x14ac:dyDescent="0.25">
      <c r="A10461" s="793"/>
      <c r="E10461" s="176"/>
      <c r="F10461" s="176"/>
      <c r="G10461" s="177"/>
      <c r="H10461" s="177"/>
    </row>
    <row r="10462" spans="1:8" x14ac:dyDescent="0.25">
      <c r="A10462" s="793"/>
      <c r="E10462" s="176"/>
      <c r="F10462" s="176"/>
      <c r="G10462" s="177"/>
      <c r="H10462" s="177"/>
    </row>
    <row r="10463" spans="1:8" x14ac:dyDescent="0.25">
      <c r="A10463" s="793"/>
      <c r="E10463" s="176"/>
      <c r="F10463" s="176"/>
      <c r="G10463" s="177"/>
      <c r="H10463" s="177"/>
    </row>
    <row r="10464" spans="1:8" x14ac:dyDescent="0.25">
      <c r="A10464" s="793"/>
      <c r="E10464" s="176"/>
      <c r="F10464" s="176"/>
      <c r="G10464" s="177"/>
      <c r="H10464" s="177"/>
    </row>
    <row r="10465" spans="1:8" x14ac:dyDescent="0.25">
      <c r="A10465" s="793"/>
      <c r="E10465" s="176"/>
      <c r="F10465" s="176"/>
      <c r="G10465" s="177"/>
      <c r="H10465" s="177"/>
    </row>
    <row r="10466" spans="1:8" x14ac:dyDescent="0.25">
      <c r="A10466" s="793"/>
      <c r="E10466" s="176"/>
      <c r="F10466" s="176"/>
      <c r="G10466" s="177"/>
      <c r="H10466" s="177"/>
    </row>
    <row r="10467" spans="1:8" x14ac:dyDescent="0.25">
      <c r="A10467" s="793"/>
      <c r="E10467" s="176"/>
      <c r="F10467" s="176"/>
      <c r="G10467" s="177"/>
      <c r="H10467" s="177"/>
    </row>
    <row r="10468" spans="1:8" x14ac:dyDescent="0.25">
      <c r="A10468" s="793"/>
      <c r="E10468" s="176"/>
      <c r="F10468" s="176"/>
      <c r="G10468" s="177"/>
      <c r="H10468" s="177"/>
    </row>
    <row r="10469" spans="1:8" x14ac:dyDescent="0.25">
      <c r="A10469" s="793"/>
      <c r="E10469" s="176"/>
      <c r="F10469" s="176"/>
      <c r="G10469" s="177"/>
      <c r="H10469" s="177"/>
    </row>
    <row r="10470" spans="1:8" x14ac:dyDescent="0.25">
      <c r="A10470" s="793"/>
      <c r="E10470" s="176"/>
      <c r="F10470" s="176"/>
      <c r="G10470" s="177"/>
      <c r="H10470" s="177"/>
    </row>
    <row r="10471" spans="1:8" x14ac:dyDescent="0.25">
      <c r="A10471" s="793"/>
      <c r="E10471" s="176"/>
      <c r="F10471" s="176"/>
      <c r="G10471" s="177"/>
      <c r="H10471" s="177"/>
    </row>
    <row r="10472" spans="1:8" x14ac:dyDescent="0.25">
      <c r="A10472" s="793"/>
      <c r="E10472" s="176"/>
      <c r="F10472" s="176"/>
      <c r="G10472" s="177"/>
      <c r="H10472" s="177"/>
    </row>
    <row r="10473" spans="1:8" x14ac:dyDescent="0.25">
      <c r="A10473" s="793"/>
      <c r="E10473" s="176"/>
      <c r="F10473" s="176"/>
      <c r="G10473" s="177"/>
      <c r="H10473" s="177"/>
    </row>
    <row r="10474" spans="1:8" x14ac:dyDescent="0.25">
      <c r="A10474" s="793"/>
      <c r="E10474" s="176"/>
      <c r="F10474" s="176"/>
      <c r="G10474" s="177"/>
      <c r="H10474" s="177"/>
    </row>
    <row r="10475" spans="1:8" x14ac:dyDescent="0.25">
      <c r="A10475" s="793"/>
      <c r="E10475" s="176"/>
      <c r="F10475" s="176"/>
      <c r="G10475" s="177"/>
      <c r="H10475" s="177"/>
    </row>
    <row r="10476" spans="1:8" x14ac:dyDescent="0.25">
      <c r="A10476" s="793"/>
      <c r="E10476" s="176"/>
      <c r="F10476" s="176"/>
      <c r="G10476" s="177"/>
      <c r="H10476" s="177"/>
    </row>
    <row r="10477" spans="1:8" x14ac:dyDescent="0.25">
      <c r="A10477" s="793"/>
      <c r="E10477" s="176"/>
      <c r="F10477" s="176"/>
      <c r="G10477" s="177"/>
      <c r="H10477" s="177"/>
    </row>
    <row r="10478" spans="1:8" x14ac:dyDescent="0.25">
      <c r="A10478" s="793"/>
      <c r="E10478" s="176"/>
      <c r="F10478" s="176"/>
      <c r="G10478" s="177"/>
      <c r="H10478" s="177"/>
    </row>
    <row r="10479" spans="1:8" x14ac:dyDescent="0.25">
      <c r="A10479" s="793"/>
      <c r="E10479" s="176"/>
      <c r="F10479" s="176"/>
      <c r="G10479" s="177"/>
      <c r="H10479" s="177"/>
    </row>
    <row r="10480" spans="1:8" x14ac:dyDescent="0.25">
      <c r="A10480" s="793"/>
      <c r="E10480" s="176"/>
      <c r="F10480" s="176"/>
      <c r="G10480" s="177"/>
      <c r="H10480" s="177"/>
    </row>
    <row r="10481" spans="1:8" x14ac:dyDescent="0.25">
      <c r="A10481" s="793"/>
      <c r="E10481" s="176"/>
      <c r="F10481" s="176"/>
      <c r="G10481" s="177"/>
      <c r="H10481" s="177"/>
    </row>
    <row r="10482" spans="1:8" x14ac:dyDescent="0.25">
      <c r="A10482" s="793"/>
      <c r="E10482" s="176"/>
      <c r="F10482" s="176"/>
      <c r="G10482" s="177"/>
      <c r="H10482" s="177"/>
    </row>
    <row r="10483" spans="1:8" x14ac:dyDescent="0.25">
      <c r="A10483" s="793"/>
      <c r="E10483" s="176"/>
      <c r="F10483" s="176"/>
      <c r="G10483" s="177"/>
      <c r="H10483" s="177"/>
    </row>
    <row r="10484" spans="1:8" x14ac:dyDescent="0.25">
      <c r="A10484" s="793"/>
      <c r="E10484" s="176"/>
      <c r="F10484" s="176"/>
      <c r="G10484" s="177"/>
      <c r="H10484" s="177"/>
    </row>
    <row r="10485" spans="1:8" x14ac:dyDescent="0.25">
      <c r="A10485" s="793"/>
      <c r="E10485" s="176"/>
      <c r="F10485" s="176"/>
      <c r="G10485" s="177"/>
      <c r="H10485" s="177"/>
    </row>
    <row r="10486" spans="1:8" x14ac:dyDescent="0.25">
      <c r="A10486" s="793"/>
      <c r="E10486" s="176"/>
      <c r="F10486" s="176"/>
      <c r="G10486" s="177"/>
      <c r="H10486" s="177"/>
    </row>
    <row r="10487" spans="1:8" x14ac:dyDescent="0.25">
      <c r="A10487" s="793"/>
      <c r="E10487" s="176"/>
      <c r="F10487" s="176"/>
      <c r="G10487" s="177"/>
      <c r="H10487" s="177"/>
    </row>
    <row r="10488" spans="1:8" x14ac:dyDescent="0.25">
      <c r="A10488" s="793"/>
      <c r="E10488" s="176"/>
      <c r="F10488" s="176"/>
      <c r="G10488" s="177"/>
      <c r="H10488" s="177"/>
    </row>
    <row r="10489" spans="1:8" x14ac:dyDescent="0.25">
      <c r="A10489" s="793"/>
      <c r="E10489" s="176"/>
      <c r="F10489" s="176"/>
      <c r="G10489" s="177"/>
      <c r="H10489" s="177"/>
    </row>
    <row r="10490" spans="1:8" x14ac:dyDescent="0.25">
      <c r="A10490" s="793"/>
      <c r="E10490" s="176"/>
      <c r="F10490" s="176"/>
      <c r="G10490" s="177"/>
      <c r="H10490" s="177"/>
    </row>
    <row r="10491" spans="1:8" x14ac:dyDescent="0.25">
      <c r="A10491" s="793"/>
      <c r="E10491" s="176"/>
      <c r="F10491" s="176"/>
      <c r="G10491" s="177"/>
      <c r="H10491" s="177"/>
    </row>
    <row r="10492" spans="1:8" x14ac:dyDescent="0.25">
      <c r="A10492" s="793"/>
      <c r="E10492" s="176"/>
      <c r="F10492" s="176"/>
      <c r="G10492" s="177"/>
      <c r="H10492" s="177"/>
    </row>
    <row r="10493" spans="1:8" x14ac:dyDescent="0.25">
      <c r="A10493" s="793"/>
      <c r="E10493" s="176"/>
      <c r="F10493" s="176"/>
      <c r="G10493" s="177"/>
      <c r="H10493" s="177"/>
    </row>
    <row r="10494" spans="1:8" x14ac:dyDescent="0.25">
      <c r="A10494" s="793"/>
      <c r="E10494" s="176"/>
      <c r="F10494" s="176"/>
      <c r="G10494" s="177"/>
      <c r="H10494" s="177"/>
    </row>
    <row r="10495" spans="1:8" x14ac:dyDescent="0.25">
      <c r="A10495" s="793"/>
      <c r="E10495" s="176"/>
      <c r="F10495" s="176"/>
      <c r="G10495" s="177"/>
      <c r="H10495" s="177"/>
    </row>
    <row r="10496" spans="1:8" x14ac:dyDescent="0.25">
      <c r="A10496" s="793"/>
      <c r="E10496" s="176"/>
      <c r="F10496" s="176"/>
      <c r="G10496" s="177"/>
      <c r="H10496" s="177"/>
    </row>
    <row r="10497" spans="1:8" x14ac:dyDescent="0.25">
      <c r="A10497" s="793"/>
      <c r="E10497" s="176"/>
      <c r="F10497" s="176"/>
      <c r="G10497" s="177"/>
      <c r="H10497" s="177"/>
    </row>
    <row r="10498" spans="1:8" x14ac:dyDescent="0.25">
      <c r="A10498" s="793"/>
      <c r="E10498" s="176"/>
      <c r="F10498" s="176"/>
      <c r="G10498" s="177"/>
      <c r="H10498" s="177"/>
    </row>
    <row r="10499" spans="1:8" x14ac:dyDescent="0.25">
      <c r="A10499" s="793"/>
      <c r="E10499" s="176"/>
      <c r="F10499" s="176"/>
      <c r="G10499" s="177"/>
      <c r="H10499" s="177"/>
    </row>
    <row r="10500" spans="1:8" x14ac:dyDescent="0.25">
      <c r="A10500" s="793"/>
      <c r="E10500" s="176"/>
      <c r="F10500" s="176"/>
      <c r="G10500" s="177"/>
      <c r="H10500" s="177"/>
    </row>
    <row r="10501" spans="1:8" x14ac:dyDescent="0.25">
      <c r="A10501" s="793"/>
      <c r="E10501" s="176"/>
      <c r="F10501" s="176"/>
      <c r="G10501" s="177"/>
      <c r="H10501" s="177"/>
    </row>
    <row r="10502" spans="1:8" x14ac:dyDescent="0.25">
      <c r="A10502" s="793"/>
      <c r="E10502" s="176"/>
      <c r="F10502" s="176"/>
      <c r="G10502" s="177"/>
      <c r="H10502" s="177"/>
    </row>
    <row r="10503" spans="1:8" x14ac:dyDescent="0.25">
      <c r="A10503" s="793"/>
      <c r="E10503" s="176"/>
      <c r="F10503" s="176"/>
      <c r="G10503" s="177"/>
      <c r="H10503" s="177"/>
    </row>
    <row r="10504" spans="1:8" x14ac:dyDescent="0.25">
      <c r="A10504" s="793"/>
      <c r="E10504" s="176"/>
      <c r="F10504" s="176"/>
      <c r="G10504" s="177"/>
      <c r="H10504" s="177"/>
    </row>
    <row r="10505" spans="1:8" x14ac:dyDescent="0.25">
      <c r="A10505" s="793"/>
      <c r="E10505" s="176"/>
      <c r="F10505" s="176"/>
      <c r="G10505" s="177"/>
      <c r="H10505" s="177"/>
    </row>
    <row r="10506" spans="1:8" x14ac:dyDescent="0.25">
      <c r="A10506" s="793"/>
      <c r="E10506" s="176"/>
      <c r="F10506" s="176"/>
      <c r="G10506" s="177"/>
      <c r="H10506" s="177"/>
    </row>
    <row r="10507" spans="1:8" x14ac:dyDescent="0.25">
      <c r="A10507" s="793"/>
      <c r="E10507" s="176"/>
      <c r="F10507" s="176"/>
      <c r="G10507" s="177"/>
      <c r="H10507" s="177"/>
    </row>
    <row r="10508" spans="1:8" x14ac:dyDescent="0.25">
      <c r="A10508" s="793"/>
      <c r="E10508" s="176"/>
      <c r="F10508" s="176"/>
      <c r="G10508" s="177"/>
      <c r="H10508" s="177"/>
    </row>
    <row r="10509" spans="1:8" x14ac:dyDescent="0.25">
      <c r="A10509" s="793"/>
      <c r="E10509" s="176"/>
      <c r="F10509" s="176"/>
      <c r="G10509" s="177"/>
      <c r="H10509" s="177"/>
    </row>
    <row r="10510" spans="1:8" x14ac:dyDescent="0.25">
      <c r="A10510" s="793"/>
      <c r="E10510" s="176"/>
      <c r="F10510" s="176"/>
      <c r="G10510" s="177"/>
      <c r="H10510" s="177"/>
    </row>
    <row r="10511" spans="1:8" x14ac:dyDescent="0.25">
      <c r="A10511" s="793"/>
      <c r="E10511" s="176"/>
      <c r="F10511" s="176"/>
      <c r="G10511" s="177"/>
      <c r="H10511" s="177"/>
    </row>
    <row r="10512" spans="1:8" x14ac:dyDescent="0.25">
      <c r="A10512" s="793"/>
      <c r="E10512" s="176"/>
      <c r="F10512" s="176"/>
      <c r="G10512" s="177"/>
      <c r="H10512" s="177"/>
    </row>
    <row r="10513" spans="1:8" x14ac:dyDescent="0.25">
      <c r="A10513" s="793"/>
      <c r="E10513" s="176"/>
      <c r="F10513" s="176"/>
      <c r="G10513" s="177"/>
      <c r="H10513" s="177"/>
    </row>
    <row r="10514" spans="1:8" x14ac:dyDescent="0.25">
      <c r="A10514" s="793"/>
      <c r="E10514" s="176"/>
      <c r="F10514" s="176"/>
      <c r="G10514" s="177"/>
      <c r="H10514" s="177"/>
    </row>
    <row r="10515" spans="1:8" x14ac:dyDescent="0.25">
      <c r="A10515" s="793"/>
      <c r="E10515" s="176"/>
      <c r="F10515" s="176"/>
      <c r="G10515" s="177"/>
      <c r="H10515" s="177"/>
    </row>
    <row r="10516" spans="1:8" x14ac:dyDescent="0.25">
      <c r="A10516" s="793"/>
      <c r="E10516" s="176"/>
      <c r="F10516" s="176"/>
      <c r="G10516" s="177"/>
      <c r="H10516" s="177"/>
    </row>
    <row r="10517" spans="1:8" x14ac:dyDescent="0.25">
      <c r="A10517" s="793"/>
      <c r="E10517" s="176"/>
      <c r="F10517" s="176"/>
      <c r="G10517" s="177"/>
      <c r="H10517" s="177"/>
    </row>
    <row r="10518" spans="1:8" x14ac:dyDescent="0.25">
      <c r="A10518" s="793"/>
      <c r="E10518" s="176"/>
      <c r="F10518" s="176"/>
      <c r="G10518" s="177"/>
      <c r="H10518" s="177"/>
    </row>
    <row r="10519" spans="1:8" x14ac:dyDescent="0.25">
      <c r="A10519" s="793"/>
      <c r="E10519" s="176"/>
      <c r="F10519" s="176"/>
      <c r="G10519" s="177"/>
      <c r="H10519" s="177"/>
    </row>
    <row r="10520" spans="1:8" x14ac:dyDescent="0.25">
      <c r="A10520" s="793"/>
      <c r="E10520" s="176"/>
      <c r="F10520" s="176"/>
      <c r="G10520" s="177"/>
      <c r="H10520" s="177"/>
    </row>
    <row r="10521" spans="1:8" x14ac:dyDescent="0.25">
      <c r="A10521" s="793"/>
      <c r="E10521" s="176"/>
      <c r="F10521" s="176"/>
      <c r="G10521" s="177"/>
      <c r="H10521" s="177"/>
    </row>
    <row r="10522" spans="1:8" x14ac:dyDescent="0.25">
      <c r="A10522" s="793"/>
      <c r="E10522" s="176"/>
      <c r="F10522" s="176"/>
      <c r="G10522" s="177"/>
      <c r="H10522" s="177"/>
    </row>
    <row r="10523" spans="1:8" x14ac:dyDescent="0.25">
      <c r="A10523" s="793"/>
      <c r="E10523" s="176"/>
      <c r="F10523" s="176"/>
      <c r="G10523" s="177"/>
      <c r="H10523" s="177"/>
    </row>
    <row r="10524" spans="1:8" x14ac:dyDescent="0.25">
      <c r="A10524" s="793"/>
      <c r="E10524" s="176"/>
      <c r="F10524" s="176"/>
      <c r="G10524" s="177"/>
      <c r="H10524" s="177"/>
    </row>
    <row r="10525" spans="1:8" x14ac:dyDescent="0.25">
      <c r="A10525" s="793"/>
      <c r="E10525" s="176"/>
      <c r="F10525" s="176"/>
      <c r="G10525" s="177"/>
      <c r="H10525" s="177"/>
    </row>
    <row r="10526" spans="1:8" x14ac:dyDescent="0.25">
      <c r="A10526" s="793"/>
      <c r="E10526" s="176"/>
      <c r="F10526" s="176"/>
      <c r="G10526" s="177"/>
      <c r="H10526" s="177"/>
    </row>
    <row r="10527" spans="1:8" x14ac:dyDescent="0.25">
      <c r="A10527" s="793"/>
      <c r="E10527" s="176"/>
      <c r="F10527" s="176"/>
      <c r="G10527" s="177"/>
      <c r="H10527" s="177"/>
    </row>
    <row r="10528" spans="1:8" x14ac:dyDescent="0.25">
      <c r="A10528" s="793"/>
      <c r="E10528" s="176"/>
      <c r="F10528" s="176"/>
      <c r="G10528" s="177"/>
      <c r="H10528" s="177"/>
    </row>
    <row r="10529" spans="1:8" x14ac:dyDescent="0.25">
      <c r="A10529" s="793"/>
      <c r="E10529" s="176"/>
      <c r="F10529" s="176"/>
      <c r="G10529" s="177"/>
      <c r="H10529" s="177"/>
    </row>
    <row r="10530" spans="1:8" x14ac:dyDescent="0.25">
      <c r="A10530" s="793"/>
      <c r="E10530" s="176"/>
      <c r="F10530" s="176"/>
      <c r="G10530" s="177"/>
      <c r="H10530" s="177"/>
    </row>
    <row r="10531" spans="1:8" x14ac:dyDescent="0.25">
      <c r="A10531" s="793"/>
      <c r="E10531" s="176"/>
      <c r="F10531" s="176"/>
      <c r="G10531" s="177"/>
      <c r="H10531" s="177"/>
    </row>
    <row r="10532" spans="1:8" x14ac:dyDescent="0.25">
      <c r="A10532" s="793"/>
      <c r="E10532" s="176"/>
      <c r="F10532" s="176"/>
      <c r="G10532" s="177"/>
      <c r="H10532" s="177"/>
    </row>
    <row r="10533" spans="1:8" x14ac:dyDescent="0.25">
      <c r="A10533" s="793"/>
      <c r="E10533" s="176"/>
      <c r="F10533" s="176"/>
      <c r="G10533" s="177"/>
      <c r="H10533" s="177"/>
    </row>
    <row r="10534" spans="1:8" x14ac:dyDescent="0.25">
      <c r="A10534" s="793"/>
      <c r="E10534" s="176"/>
      <c r="F10534" s="176"/>
      <c r="G10534" s="177"/>
      <c r="H10534" s="177"/>
    </row>
    <row r="10535" spans="1:8" x14ac:dyDescent="0.25">
      <c r="A10535" s="793"/>
      <c r="E10535" s="176"/>
      <c r="F10535" s="176"/>
      <c r="G10535" s="177"/>
      <c r="H10535" s="177"/>
    </row>
    <row r="10536" spans="1:8" x14ac:dyDescent="0.25">
      <c r="A10536" s="793"/>
      <c r="E10536" s="176"/>
      <c r="F10536" s="176"/>
      <c r="G10536" s="177"/>
      <c r="H10536" s="177"/>
    </row>
    <row r="10537" spans="1:8" x14ac:dyDescent="0.25">
      <c r="A10537" s="793"/>
      <c r="E10537" s="176"/>
      <c r="F10537" s="176"/>
      <c r="G10537" s="177"/>
      <c r="H10537" s="177"/>
    </row>
    <row r="10538" spans="1:8" x14ac:dyDescent="0.25">
      <c r="A10538" s="793"/>
      <c r="E10538" s="176"/>
      <c r="F10538" s="176"/>
      <c r="G10538" s="177"/>
      <c r="H10538" s="177"/>
    </row>
    <row r="10539" spans="1:8" x14ac:dyDescent="0.25">
      <c r="A10539" s="793"/>
      <c r="E10539" s="176"/>
      <c r="F10539" s="176"/>
      <c r="G10539" s="177"/>
      <c r="H10539" s="177"/>
    </row>
    <row r="10540" spans="1:8" x14ac:dyDescent="0.25">
      <c r="A10540" s="793"/>
      <c r="E10540" s="176"/>
      <c r="F10540" s="176"/>
      <c r="G10540" s="177"/>
      <c r="H10540" s="177"/>
    </row>
    <row r="10541" spans="1:8" x14ac:dyDescent="0.25">
      <c r="A10541" s="793"/>
      <c r="E10541" s="176"/>
      <c r="F10541" s="176"/>
      <c r="G10541" s="177"/>
      <c r="H10541" s="177"/>
    </row>
    <row r="10542" spans="1:8" x14ac:dyDescent="0.25">
      <c r="A10542" s="793"/>
      <c r="E10542" s="176"/>
      <c r="F10542" s="176"/>
      <c r="G10542" s="177"/>
      <c r="H10542" s="177"/>
    </row>
    <row r="10543" spans="1:8" x14ac:dyDescent="0.25">
      <c r="A10543" s="793"/>
      <c r="E10543" s="176"/>
      <c r="F10543" s="176"/>
      <c r="G10543" s="177"/>
      <c r="H10543" s="177"/>
    </row>
    <row r="10544" spans="1:8" x14ac:dyDescent="0.25">
      <c r="A10544" s="793"/>
      <c r="E10544" s="176"/>
      <c r="F10544" s="176"/>
      <c r="G10544" s="177"/>
      <c r="H10544" s="177"/>
    </row>
    <row r="10545" spans="1:8" x14ac:dyDescent="0.25">
      <c r="A10545" s="793"/>
      <c r="E10545" s="176"/>
      <c r="F10545" s="176"/>
      <c r="G10545" s="177"/>
      <c r="H10545" s="177"/>
    </row>
    <row r="10546" spans="1:8" x14ac:dyDescent="0.25">
      <c r="A10546" s="793"/>
      <c r="E10546" s="176"/>
      <c r="F10546" s="176"/>
      <c r="G10546" s="177"/>
      <c r="H10546" s="177"/>
    </row>
    <row r="10547" spans="1:8" x14ac:dyDescent="0.25">
      <c r="A10547" s="793"/>
      <c r="E10547" s="176"/>
      <c r="F10547" s="176"/>
      <c r="G10547" s="177"/>
      <c r="H10547" s="177"/>
    </row>
    <row r="10548" spans="1:8" x14ac:dyDescent="0.25">
      <c r="A10548" s="793"/>
      <c r="E10548" s="176"/>
      <c r="F10548" s="176"/>
      <c r="G10548" s="177"/>
      <c r="H10548" s="177"/>
    </row>
    <row r="10549" spans="1:8" x14ac:dyDescent="0.25">
      <c r="A10549" s="793"/>
      <c r="E10549" s="176"/>
      <c r="F10549" s="176"/>
      <c r="G10549" s="177"/>
      <c r="H10549" s="177"/>
    </row>
    <row r="10550" spans="1:8" x14ac:dyDescent="0.25">
      <c r="A10550" s="793"/>
      <c r="E10550" s="176"/>
      <c r="F10550" s="176"/>
      <c r="G10550" s="177"/>
      <c r="H10550" s="177"/>
    </row>
    <row r="10551" spans="1:8" x14ac:dyDescent="0.25">
      <c r="A10551" s="793"/>
      <c r="E10551" s="176"/>
      <c r="F10551" s="176"/>
      <c r="G10551" s="177"/>
      <c r="H10551" s="177"/>
    </row>
    <row r="10552" spans="1:8" x14ac:dyDescent="0.25">
      <c r="A10552" s="793"/>
      <c r="E10552" s="176"/>
      <c r="F10552" s="176"/>
      <c r="G10552" s="177"/>
      <c r="H10552" s="177"/>
    </row>
    <row r="10553" spans="1:8" x14ac:dyDescent="0.25">
      <c r="A10553" s="793"/>
      <c r="E10553" s="176"/>
      <c r="F10553" s="176"/>
      <c r="G10553" s="177"/>
      <c r="H10553" s="177"/>
    </row>
    <row r="10554" spans="1:8" x14ac:dyDescent="0.25">
      <c r="A10554" s="793"/>
      <c r="E10554" s="176"/>
      <c r="F10554" s="176"/>
      <c r="G10554" s="177"/>
      <c r="H10554" s="177"/>
    </row>
    <row r="10555" spans="1:8" x14ac:dyDescent="0.25">
      <c r="A10555" s="793"/>
      <c r="E10555" s="176"/>
      <c r="F10555" s="176"/>
      <c r="G10555" s="177"/>
      <c r="H10555" s="177"/>
    </row>
    <row r="10556" spans="1:8" x14ac:dyDescent="0.25">
      <c r="A10556" s="793"/>
      <c r="E10556" s="176"/>
      <c r="F10556" s="176"/>
      <c r="G10556" s="177"/>
      <c r="H10556" s="177"/>
    </row>
    <row r="10557" spans="1:8" x14ac:dyDescent="0.25">
      <c r="A10557" s="793"/>
      <c r="E10557" s="176"/>
      <c r="F10557" s="176"/>
      <c r="G10557" s="177"/>
      <c r="H10557" s="177"/>
    </row>
    <row r="10558" spans="1:8" x14ac:dyDescent="0.25">
      <c r="A10558" s="793"/>
      <c r="E10558" s="176"/>
      <c r="F10558" s="176"/>
      <c r="G10558" s="177"/>
      <c r="H10558" s="177"/>
    </row>
    <row r="10559" spans="1:8" x14ac:dyDescent="0.25">
      <c r="A10559" s="793"/>
      <c r="E10559" s="176"/>
      <c r="F10559" s="176"/>
      <c r="G10559" s="177"/>
      <c r="H10559" s="177"/>
    </row>
    <row r="10560" spans="1:8" x14ac:dyDescent="0.25">
      <c r="A10560" s="793"/>
      <c r="E10560" s="176"/>
      <c r="F10560" s="176"/>
      <c r="G10560" s="177"/>
      <c r="H10560" s="177"/>
    </row>
    <row r="10561" spans="1:8" x14ac:dyDescent="0.25">
      <c r="A10561" s="793"/>
      <c r="E10561" s="176"/>
      <c r="F10561" s="176"/>
      <c r="G10561" s="177"/>
      <c r="H10561" s="177"/>
    </row>
    <row r="10562" spans="1:8" x14ac:dyDescent="0.25">
      <c r="A10562" s="793"/>
      <c r="E10562" s="176"/>
      <c r="F10562" s="176"/>
      <c r="G10562" s="177"/>
      <c r="H10562" s="177"/>
    </row>
    <row r="10563" spans="1:8" x14ac:dyDescent="0.25">
      <c r="A10563" s="793"/>
      <c r="E10563" s="176"/>
      <c r="F10563" s="176"/>
      <c r="G10563" s="177"/>
      <c r="H10563" s="177"/>
    </row>
    <row r="10564" spans="1:8" x14ac:dyDescent="0.25">
      <c r="A10564" s="793"/>
      <c r="E10564" s="176"/>
      <c r="F10564" s="176"/>
      <c r="G10564" s="177"/>
      <c r="H10564" s="177"/>
    </row>
    <row r="10565" spans="1:8" x14ac:dyDescent="0.25">
      <c r="A10565" s="793"/>
      <c r="E10565" s="176"/>
      <c r="F10565" s="176"/>
      <c r="G10565" s="177"/>
      <c r="H10565" s="177"/>
    </row>
    <row r="10566" spans="1:8" x14ac:dyDescent="0.25">
      <c r="A10566" s="793"/>
      <c r="E10566" s="176"/>
      <c r="F10566" s="176"/>
      <c r="G10566" s="177"/>
      <c r="H10566" s="177"/>
    </row>
    <row r="10567" spans="1:8" x14ac:dyDescent="0.25">
      <c r="A10567" s="793"/>
      <c r="E10567" s="176"/>
      <c r="F10567" s="176"/>
      <c r="G10567" s="177"/>
      <c r="H10567" s="177"/>
    </row>
    <row r="10568" spans="1:8" x14ac:dyDescent="0.25">
      <c r="A10568" s="793"/>
      <c r="E10568" s="176"/>
      <c r="F10568" s="176"/>
      <c r="G10568" s="177"/>
      <c r="H10568" s="177"/>
    </row>
    <row r="10569" spans="1:8" x14ac:dyDescent="0.25">
      <c r="A10569" s="793"/>
      <c r="E10569" s="176"/>
      <c r="F10569" s="176"/>
      <c r="G10569" s="177"/>
      <c r="H10569" s="177"/>
    </row>
    <row r="10570" spans="1:8" x14ac:dyDescent="0.25">
      <c r="A10570" s="793"/>
      <c r="E10570" s="176"/>
      <c r="F10570" s="176"/>
      <c r="G10570" s="177"/>
      <c r="H10570" s="177"/>
    </row>
    <row r="10571" spans="1:8" x14ac:dyDescent="0.25">
      <c r="A10571" s="793"/>
      <c r="E10571" s="176"/>
      <c r="F10571" s="176"/>
      <c r="G10571" s="177"/>
      <c r="H10571" s="177"/>
    </row>
    <row r="10572" spans="1:8" x14ac:dyDescent="0.25">
      <c r="A10572" s="793"/>
      <c r="E10572" s="176"/>
      <c r="F10572" s="176"/>
      <c r="G10572" s="177"/>
      <c r="H10572" s="177"/>
    </row>
    <row r="10573" spans="1:8" x14ac:dyDescent="0.25">
      <c r="A10573" s="793"/>
      <c r="E10573" s="176"/>
      <c r="F10573" s="176"/>
      <c r="G10573" s="177"/>
      <c r="H10573" s="177"/>
    </row>
    <row r="10574" spans="1:8" x14ac:dyDescent="0.25">
      <c r="A10574" s="793"/>
      <c r="E10574" s="176"/>
      <c r="F10574" s="176"/>
      <c r="G10574" s="177"/>
      <c r="H10574" s="177"/>
    </row>
    <row r="10575" spans="1:8" x14ac:dyDescent="0.25">
      <c r="A10575" s="793"/>
      <c r="E10575" s="176"/>
      <c r="F10575" s="176"/>
      <c r="G10575" s="177"/>
      <c r="H10575" s="177"/>
    </row>
    <row r="10576" spans="1:8" x14ac:dyDescent="0.25">
      <c r="A10576" s="793"/>
      <c r="E10576" s="176"/>
      <c r="F10576" s="176"/>
      <c r="G10576" s="177"/>
      <c r="H10576" s="177"/>
    </row>
    <row r="10577" spans="1:8" x14ac:dyDescent="0.25">
      <c r="A10577" s="793"/>
      <c r="E10577" s="176"/>
      <c r="F10577" s="176"/>
      <c r="G10577" s="177"/>
      <c r="H10577" s="177"/>
    </row>
    <row r="10578" spans="1:8" x14ac:dyDescent="0.25">
      <c r="A10578" s="793"/>
      <c r="E10578" s="176"/>
      <c r="F10578" s="176"/>
      <c r="G10578" s="177"/>
      <c r="H10578" s="177"/>
    </row>
    <row r="10579" spans="1:8" x14ac:dyDescent="0.25">
      <c r="A10579" s="793"/>
      <c r="E10579" s="176"/>
      <c r="F10579" s="176"/>
      <c r="G10579" s="177"/>
      <c r="H10579" s="177"/>
    </row>
    <row r="10580" spans="1:8" x14ac:dyDescent="0.25">
      <c r="A10580" s="793"/>
      <c r="E10580" s="176"/>
      <c r="F10580" s="176"/>
      <c r="G10580" s="177"/>
      <c r="H10580" s="177"/>
    </row>
    <row r="10581" spans="1:8" x14ac:dyDescent="0.25">
      <c r="A10581" s="793"/>
      <c r="E10581" s="176"/>
      <c r="F10581" s="176"/>
      <c r="G10581" s="177"/>
      <c r="H10581" s="177"/>
    </row>
    <row r="10582" spans="1:8" x14ac:dyDescent="0.25">
      <c r="A10582" s="793"/>
      <c r="E10582" s="176"/>
      <c r="F10582" s="176"/>
      <c r="G10582" s="177"/>
      <c r="H10582" s="177"/>
    </row>
    <row r="10583" spans="1:8" x14ac:dyDescent="0.25">
      <c r="A10583" s="793"/>
      <c r="E10583" s="176"/>
      <c r="F10583" s="176"/>
      <c r="G10583" s="177"/>
      <c r="H10583" s="177"/>
    </row>
    <row r="10584" spans="1:8" x14ac:dyDescent="0.25">
      <c r="A10584" s="793"/>
      <c r="E10584" s="176"/>
      <c r="F10584" s="176"/>
      <c r="G10584" s="177"/>
      <c r="H10584" s="177"/>
    </row>
    <row r="10585" spans="1:8" x14ac:dyDescent="0.25">
      <c r="A10585" s="793"/>
      <c r="E10585" s="176"/>
      <c r="F10585" s="176"/>
      <c r="G10585" s="177"/>
      <c r="H10585" s="177"/>
    </row>
    <row r="10586" spans="1:8" x14ac:dyDescent="0.25">
      <c r="A10586" s="793"/>
      <c r="E10586" s="176"/>
      <c r="F10586" s="176"/>
      <c r="G10586" s="177"/>
      <c r="H10586" s="177"/>
    </row>
    <row r="10587" spans="1:8" x14ac:dyDescent="0.25">
      <c r="A10587" s="793"/>
      <c r="E10587" s="176"/>
      <c r="F10587" s="176"/>
      <c r="G10587" s="177"/>
      <c r="H10587" s="177"/>
    </row>
    <row r="10588" spans="1:8" x14ac:dyDescent="0.25">
      <c r="A10588" s="793"/>
      <c r="E10588" s="176"/>
      <c r="F10588" s="176"/>
      <c r="G10588" s="177"/>
      <c r="H10588" s="177"/>
    </row>
    <row r="10589" spans="1:8" x14ac:dyDescent="0.25">
      <c r="A10589" s="793"/>
      <c r="E10589" s="176"/>
      <c r="F10589" s="176"/>
      <c r="G10589" s="177"/>
      <c r="H10589" s="177"/>
    </row>
    <row r="10590" spans="1:8" x14ac:dyDescent="0.25">
      <c r="A10590" s="793"/>
      <c r="E10590" s="176"/>
      <c r="F10590" s="176"/>
      <c r="G10590" s="177"/>
      <c r="H10590" s="177"/>
    </row>
    <row r="10591" spans="1:8" x14ac:dyDescent="0.25">
      <c r="A10591" s="793"/>
      <c r="E10591" s="176"/>
      <c r="F10591" s="176"/>
      <c r="G10591" s="177"/>
      <c r="H10591" s="177"/>
    </row>
    <row r="10592" spans="1:8" x14ac:dyDescent="0.25">
      <c r="A10592" s="793"/>
      <c r="E10592" s="176"/>
      <c r="F10592" s="176"/>
      <c r="G10592" s="177"/>
      <c r="H10592" s="177"/>
    </row>
    <row r="10593" spans="1:8" x14ac:dyDescent="0.25">
      <c r="A10593" s="793"/>
      <c r="E10593" s="176"/>
      <c r="F10593" s="176"/>
      <c r="G10593" s="177"/>
      <c r="H10593" s="177"/>
    </row>
    <row r="10594" spans="1:8" x14ac:dyDescent="0.25">
      <c r="A10594" s="793"/>
      <c r="E10594" s="176"/>
      <c r="F10594" s="176"/>
      <c r="G10594" s="177"/>
      <c r="H10594" s="177"/>
    </row>
    <row r="10595" spans="1:8" x14ac:dyDescent="0.25">
      <c r="A10595" s="793"/>
      <c r="E10595" s="176"/>
      <c r="F10595" s="176"/>
      <c r="G10595" s="177"/>
      <c r="H10595" s="177"/>
    </row>
    <row r="10596" spans="1:8" x14ac:dyDescent="0.25">
      <c r="A10596" s="793"/>
      <c r="E10596" s="176"/>
      <c r="F10596" s="176"/>
      <c r="G10596" s="177"/>
      <c r="H10596" s="177"/>
    </row>
    <row r="10597" spans="1:8" x14ac:dyDescent="0.25">
      <c r="A10597" s="793"/>
      <c r="E10597" s="176"/>
      <c r="F10597" s="176"/>
      <c r="G10597" s="177"/>
      <c r="H10597" s="177"/>
    </row>
    <row r="10598" spans="1:8" x14ac:dyDescent="0.25">
      <c r="A10598" s="793"/>
      <c r="E10598" s="176"/>
      <c r="F10598" s="176"/>
      <c r="G10598" s="177"/>
      <c r="H10598" s="177"/>
    </row>
    <row r="10599" spans="1:8" x14ac:dyDescent="0.25">
      <c r="A10599" s="793"/>
      <c r="E10599" s="176"/>
      <c r="F10599" s="176"/>
      <c r="G10599" s="177"/>
      <c r="H10599" s="177"/>
    </row>
    <row r="10600" spans="1:8" x14ac:dyDescent="0.25">
      <c r="A10600" s="793"/>
      <c r="E10600" s="176"/>
      <c r="F10600" s="176"/>
      <c r="G10600" s="177"/>
      <c r="H10600" s="177"/>
    </row>
    <row r="10601" spans="1:8" x14ac:dyDescent="0.25">
      <c r="A10601" s="793"/>
      <c r="E10601" s="176"/>
      <c r="F10601" s="176"/>
      <c r="G10601" s="177"/>
      <c r="H10601" s="177"/>
    </row>
    <row r="10602" spans="1:8" x14ac:dyDescent="0.25">
      <c r="A10602" s="793"/>
      <c r="E10602" s="176"/>
      <c r="F10602" s="176"/>
      <c r="G10602" s="177"/>
      <c r="H10602" s="177"/>
    </row>
    <row r="10603" spans="1:8" x14ac:dyDescent="0.25">
      <c r="A10603" s="793"/>
      <c r="E10603" s="176"/>
      <c r="F10603" s="176"/>
      <c r="G10603" s="177"/>
      <c r="H10603" s="177"/>
    </row>
    <row r="10604" spans="1:8" x14ac:dyDescent="0.25">
      <c r="A10604" s="793"/>
      <c r="E10604" s="176"/>
      <c r="F10604" s="176"/>
      <c r="G10604" s="177"/>
      <c r="H10604" s="177"/>
    </row>
    <row r="10605" spans="1:8" x14ac:dyDescent="0.25">
      <c r="A10605" s="793"/>
      <c r="E10605" s="176"/>
      <c r="F10605" s="176"/>
      <c r="G10605" s="177"/>
      <c r="H10605" s="177"/>
    </row>
    <row r="10606" spans="1:8" x14ac:dyDescent="0.25">
      <c r="A10606" s="793"/>
      <c r="E10606" s="176"/>
      <c r="F10606" s="176"/>
      <c r="G10606" s="177"/>
      <c r="H10606" s="177"/>
    </row>
    <row r="10607" spans="1:8" x14ac:dyDescent="0.25">
      <c r="A10607" s="793"/>
      <c r="E10607" s="176"/>
      <c r="F10607" s="176"/>
      <c r="G10607" s="177"/>
      <c r="H10607" s="177"/>
    </row>
    <row r="10608" spans="1:8" x14ac:dyDescent="0.25">
      <c r="A10608" s="793"/>
      <c r="E10608" s="176"/>
      <c r="F10608" s="176"/>
      <c r="G10608" s="177"/>
      <c r="H10608" s="177"/>
    </row>
    <row r="10609" spans="1:8" x14ac:dyDescent="0.25">
      <c r="A10609" s="793"/>
      <c r="E10609" s="176"/>
      <c r="F10609" s="176"/>
      <c r="G10609" s="177"/>
      <c r="H10609" s="177"/>
    </row>
    <row r="10610" spans="1:8" x14ac:dyDescent="0.25">
      <c r="A10610" s="793"/>
      <c r="E10610" s="176"/>
      <c r="F10610" s="176"/>
      <c r="G10610" s="177"/>
      <c r="H10610" s="177"/>
    </row>
    <row r="10611" spans="1:8" x14ac:dyDescent="0.25">
      <c r="A10611" s="793"/>
      <c r="E10611" s="176"/>
      <c r="F10611" s="176"/>
      <c r="G10611" s="177"/>
      <c r="H10611" s="177"/>
    </row>
    <row r="10612" spans="1:8" x14ac:dyDescent="0.25">
      <c r="A10612" s="793"/>
      <c r="E10612" s="176"/>
      <c r="F10612" s="176"/>
      <c r="G10612" s="177"/>
      <c r="H10612" s="177"/>
    </row>
    <row r="10613" spans="1:8" x14ac:dyDescent="0.25">
      <c r="A10613" s="793"/>
      <c r="E10613" s="176"/>
      <c r="F10613" s="176"/>
      <c r="G10613" s="177"/>
      <c r="H10613" s="177"/>
    </row>
    <row r="10614" spans="1:8" x14ac:dyDescent="0.25">
      <c r="A10614" s="793"/>
      <c r="E10614" s="176"/>
      <c r="F10614" s="176"/>
      <c r="G10614" s="177"/>
      <c r="H10614" s="177"/>
    </row>
    <row r="10615" spans="1:8" x14ac:dyDescent="0.25">
      <c r="A10615" s="793"/>
      <c r="E10615" s="176"/>
      <c r="F10615" s="176"/>
      <c r="G10615" s="177"/>
      <c r="H10615" s="177"/>
    </row>
    <row r="10616" spans="1:8" x14ac:dyDescent="0.25">
      <c r="A10616" s="793"/>
      <c r="E10616" s="176"/>
      <c r="F10616" s="176"/>
      <c r="G10616" s="177"/>
      <c r="H10616" s="177"/>
    </row>
    <row r="10617" spans="1:8" x14ac:dyDescent="0.25">
      <c r="A10617" s="793"/>
      <c r="E10617" s="176"/>
      <c r="F10617" s="176"/>
      <c r="G10617" s="177"/>
      <c r="H10617" s="177"/>
    </row>
    <row r="10618" spans="1:8" x14ac:dyDescent="0.25">
      <c r="A10618" s="793"/>
      <c r="E10618" s="176"/>
      <c r="F10618" s="176"/>
      <c r="G10618" s="177"/>
      <c r="H10618" s="177"/>
    </row>
    <row r="10619" spans="1:8" x14ac:dyDescent="0.25">
      <c r="A10619" s="793"/>
      <c r="E10619" s="176"/>
      <c r="F10619" s="176"/>
      <c r="G10619" s="177"/>
      <c r="H10619" s="177"/>
    </row>
    <row r="10620" spans="1:8" x14ac:dyDescent="0.25">
      <c r="A10620" s="793"/>
      <c r="E10620" s="176"/>
      <c r="F10620" s="176"/>
      <c r="G10620" s="177"/>
      <c r="H10620" s="177"/>
    </row>
    <row r="10621" spans="1:8" x14ac:dyDescent="0.25">
      <c r="A10621" s="793"/>
      <c r="E10621" s="176"/>
      <c r="F10621" s="176"/>
      <c r="G10621" s="177"/>
      <c r="H10621" s="177"/>
    </row>
    <row r="10622" spans="1:8" x14ac:dyDescent="0.25">
      <c r="A10622" s="793"/>
      <c r="E10622" s="176"/>
      <c r="F10622" s="176"/>
      <c r="G10622" s="177"/>
      <c r="H10622" s="177"/>
    </row>
    <row r="10623" spans="1:8" x14ac:dyDescent="0.25">
      <c r="A10623" s="793"/>
      <c r="E10623" s="176"/>
      <c r="F10623" s="176"/>
      <c r="G10623" s="177"/>
      <c r="H10623" s="177"/>
    </row>
    <row r="10624" spans="1:8" x14ac:dyDescent="0.25">
      <c r="A10624" s="793"/>
      <c r="E10624" s="176"/>
      <c r="F10624" s="176"/>
      <c r="G10624" s="177"/>
      <c r="H10624" s="177"/>
    </row>
    <row r="10625" spans="1:8" x14ac:dyDescent="0.25">
      <c r="A10625" s="793"/>
      <c r="E10625" s="176"/>
      <c r="F10625" s="176"/>
      <c r="G10625" s="177"/>
      <c r="H10625" s="177"/>
    </row>
    <row r="10626" spans="1:8" x14ac:dyDescent="0.25">
      <c r="A10626" s="793"/>
      <c r="E10626" s="176"/>
      <c r="F10626" s="176"/>
      <c r="G10626" s="177"/>
      <c r="H10626" s="177"/>
    </row>
    <row r="10627" spans="1:8" x14ac:dyDescent="0.25">
      <c r="A10627" s="793"/>
      <c r="E10627" s="176"/>
      <c r="F10627" s="176"/>
      <c r="G10627" s="177"/>
      <c r="H10627" s="177"/>
    </row>
    <row r="10628" spans="1:8" x14ac:dyDescent="0.25">
      <c r="A10628" s="793"/>
      <c r="E10628" s="176"/>
      <c r="F10628" s="176"/>
      <c r="G10628" s="177"/>
      <c r="H10628" s="177"/>
    </row>
    <row r="10629" spans="1:8" x14ac:dyDescent="0.25">
      <c r="A10629" s="793"/>
      <c r="E10629" s="176"/>
      <c r="F10629" s="176"/>
      <c r="G10629" s="177"/>
      <c r="H10629" s="177"/>
    </row>
    <row r="10630" spans="1:8" x14ac:dyDescent="0.25">
      <c r="A10630" s="793"/>
      <c r="E10630" s="176"/>
      <c r="F10630" s="176"/>
      <c r="G10630" s="177"/>
      <c r="H10630" s="177"/>
    </row>
    <row r="10631" spans="1:8" x14ac:dyDescent="0.25">
      <c r="A10631" s="793"/>
      <c r="E10631" s="176"/>
      <c r="F10631" s="176"/>
      <c r="G10631" s="177"/>
      <c r="H10631" s="177"/>
    </row>
    <row r="10632" spans="1:8" x14ac:dyDescent="0.25">
      <c r="A10632" s="793"/>
      <c r="E10632" s="176"/>
      <c r="F10632" s="176"/>
      <c r="G10632" s="177"/>
      <c r="H10632" s="177"/>
    </row>
    <row r="10633" spans="1:8" x14ac:dyDescent="0.25">
      <c r="A10633" s="793"/>
      <c r="E10633" s="176"/>
      <c r="F10633" s="176"/>
      <c r="G10633" s="177"/>
      <c r="H10633" s="177"/>
    </row>
    <row r="10634" spans="1:8" x14ac:dyDescent="0.25">
      <c r="A10634" s="793"/>
      <c r="E10634" s="176"/>
      <c r="F10634" s="176"/>
      <c r="G10634" s="177"/>
      <c r="H10634" s="177"/>
    </row>
    <row r="10635" spans="1:8" x14ac:dyDescent="0.25">
      <c r="A10635" s="793"/>
      <c r="E10635" s="176"/>
      <c r="F10635" s="176"/>
      <c r="G10635" s="177"/>
      <c r="H10635" s="177"/>
    </row>
    <row r="10636" spans="1:8" x14ac:dyDescent="0.25">
      <c r="A10636" s="793"/>
      <c r="E10636" s="176"/>
      <c r="F10636" s="176"/>
      <c r="G10636" s="177"/>
      <c r="H10636" s="177"/>
    </row>
    <row r="10637" spans="1:8" x14ac:dyDescent="0.25">
      <c r="A10637" s="793"/>
      <c r="E10637" s="176"/>
      <c r="F10637" s="176"/>
      <c r="G10637" s="177"/>
      <c r="H10637" s="177"/>
    </row>
    <row r="10638" spans="1:8" x14ac:dyDescent="0.25">
      <c r="A10638" s="793"/>
      <c r="E10638" s="176"/>
      <c r="F10638" s="176"/>
      <c r="G10638" s="177"/>
      <c r="H10638" s="177"/>
    </row>
    <row r="10639" spans="1:8" x14ac:dyDescent="0.25">
      <c r="A10639" s="793"/>
      <c r="E10639" s="176"/>
      <c r="F10639" s="176"/>
      <c r="G10639" s="177"/>
      <c r="H10639" s="177"/>
    </row>
    <row r="10640" spans="1:8" x14ac:dyDescent="0.25">
      <c r="A10640" s="793"/>
      <c r="E10640" s="176"/>
      <c r="F10640" s="176"/>
      <c r="G10640" s="177"/>
      <c r="H10640" s="177"/>
    </row>
    <row r="10641" spans="1:8" x14ac:dyDescent="0.25">
      <c r="A10641" s="793"/>
      <c r="E10641" s="176"/>
      <c r="F10641" s="176"/>
      <c r="G10641" s="177"/>
      <c r="H10641" s="177"/>
    </row>
    <row r="10642" spans="1:8" x14ac:dyDescent="0.25">
      <c r="A10642" s="793"/>
      <c r="E10642" s="176"/>
      <c r="F10642" s="176"/>
      <c r="G10642" s="177"/>
      <c r="H10642" s="177"/>
    </row>
    <row r="10643" spans="1:8" x14ac:dyDescent="0.25">
      <c r="A10643" s="793"/>
      <c r="E10643" s="176"/>
      <c r="F10643" s="176"/>
      <c r="G10643" s="177"/>
      <c r="H10643" s="177"/>
    </row>
    <row r="10644" spans="1:8" x14ac:dyDescent="0.25">
      <c r="A10644" s="793"/>
      <c r="E10644" s="176"/>
      <c r="F10644" s="176"/>
      <c r="G10644" s="177"/>
      <c r="H10644" s="177"/>
    </row>
    <row r="10645" spans="1:8" x14ac:dyDescent="0.25">
      <c r="A10645" s="793"/>
      <c r="E10645" s="176"/>
      <c r="F10645" s="176"/>
      <c r="G10645" s="177"/>
      <c r="H10645" s="177"/>
    </row>
    <row r="10646" spans="1:8" x14ac:dyDescent="0.25">
      <c r="A10646" s="793"/>
      <c r="E10646" s="176"/>
      <c r="F10646" s="176"/>
      <c r="G10646" s="177"/>
      <c r="H10646" s="177"/>
    </row>
    <row r="10647" spans="1:8" x14ac:dyDescent="0.25">
      <c r="A10647" s="793"/>
      <c r="E10647" s="176"/>
      <c r="F10647" s="176"/>
      <c r="G10647" s="177"/>
      <c r="H10647" s="177"/>
    </row>
    <row r="10648" spans="1:8" x14ac:dyDescent="0.25">
      <c r="A10648" s="793"/>
      <c r="E10648" s="176"/>
      <c r="F10648" s="176"/>
      <c r="G10648" s="177"/>
      <c r="H10648" s="177"/>
    </row>
    <row r="10649" spans="1:8" x14ac:dyDescent="0.25">
      <c r="A10649" s="793"/>
      <c r="E10649" s="176"/>
      <c r="F10649" s="176"/>
      <c r="G10649" s="177"/>
      <c r="H10649" s="177"/>
    </row>
    <row r="10650" spans="1:8" x14ac:dyDescent="0.25">
      <c r="A10650" s="793"/>
      <c r="E10650" s="176"/>
      <c r="F10650" s="176"/>
      <c r="G10650" s="177"/>
      <c r="H10650" s="177"/>
    </row>
    <row r="10651" spans="1:8" x14ac:dyDescent="0.25">
      <c r="A10651" s="793"/>
      <c r="E10651" s="176"/>
      <c r="F10651" s="176"/>
      <c r="G10651" s="177"/>
      <c r="H10651" s="177"/>
    </row>
    <row r="10652" spans="1:8" x14ac:dyDescent="0.25">
      <c r="A10652" s="793"/>
      <c r="E10652" s="176"/>
      <c r="F10652" s="176"/>
      <c r="G10652" s="177"/>
      <c r="H10652" s="177"/>
    </row>
    <row r="10653" spans="1:8" x14ac:dyDescent="0.25">
      <c r="A10653" s="793"/>
      <c r="E10653" s="176"/>
      <c r="F10653" s="176"/>
      <c r="G10653" s="177"/>
      <c r="H10653" s="177"/>
    </row>
    <row r="10654" spans="1:8" x14ac:dyDescent="0.25">
      <c r="A10654" s="793"/>
      <c r="E10654" s="176"/>
      <c r="F10654" s="176"/>
      <c r="G10654" s="177"/>
      <c r="H10654" s="177"/>
    </row>
    <row r="10655" spans="1:8" x14ac:dyDescent="0.25">
      <c r="A10655" s="793"/>
      <c r="E10655" s="176"/>
      <c r="F10655" s="176"/>
      <c r="G10655" s="177"/>
      <c r="H10655" s="177"/>
    </row>
    <row r="10656" spans="1:8" x14ac:dyDescent="0.25">
      <c r="A10656" s="793"/>
      <c r="E10656" s="176"/>
      <c r="F10656" s="176"/>
      <c r="G10656" s="177"/>
      <c r="H10656" s="177"/>
    </row>
    <row r="10657" spans="1:8" x14ac:dyDescent="0.25">
      <c r="A10657" s="793"/>
      <c r="E10657" s="176"/>
      <c r="F10657" s="176"/>
      <c r="G10657" s="177"/>
      <c r="H10657" s="177"/>
    </row>
    <row r="10658" spans="1:8" x14ac:dyDescent="0.25">
      <c r="A10658" s="793"/>
      <c r="E10658" s="176"/>
      <c r="F10658" s="176"/>
      <c r="G10658" s="177"/>
      <c r="H10658" s="177"/>
    </row>
    <row r="10659" spans="1:8" x14ac:dyDescent="0.25">
      <c r="A10659" s="793"/>
      <c r="E10659" s="176"/>
      <c r="F10659" s="176"/>
      <c r="G10659" s="177"/>
      <c r="H10659" s="177"/>
    </row>
    <row r="10660" spans="1:8" x14ac:dyDescent="0.25">
      <c r="A10660" s="793"/>
      <c r="E10660" s="176"/>
      <c r="F10660" s="176"/>
      <c r="G10660" s="177"/>
      <c r="H10660" s="177"/>
    </row>
    <row r="10661" spans="1:8" x14ac:dyDescent="0.25">
      <c r="A10661" s="793"/>
      <c r="E10661" s="176"/>
      <c r="F10661" s="176"/>
      <c r="G10661" s="177"/>
      <c r="H10661" s="177"/>
    </row>
    <row r="10662" spans="1:8" x14ac:dyDescent="0.25">
      <c r="A10662" s="793"/>
      <c r="E10662" s="176"/>
      <c r="F10662" s="176"/>
      <c r="G10662" s="177"/>
      <c r="H10662" s="177"/>
    </row>
    <row r="10663" spans="1:8" x14ac:dyDescent="0.25">
      <c r="A10663" s="793"/>
      <c r="E10663" s="176"/>
      <c r="F10663" s="176"/>
      <c r="G10663" s="177"/>
      <c r="H10663" s="177"/>
    </row>
    <row r="10664" spans="1:8" x14ac:dyDescent="0.25">
      <c r="A10664" s="793"/>
      <c r="E10664" s="176"/>
      <c r="F10664" s="176"/>
      <c r="G10664" s="177"/>
      <c r="H10664" s="177"/>
    </row>
    <row r="10665" spans="1:8" x14ac:dyDescent="0.25">
      <c r="A10665" s="793"/>
      <c r="E10665" s="176"/>
      <c r="F10665" s="176"/>
      <c r="G10665" s="177"/>
      <c r="H10665" s="177"/>
    </row>
    <row r="10666" spans="1:8" x14ac:dyDescent="0.25">
      <c r="A10666" s="793"/>
      <c r="E10666" s="176"/>
      <c r="F10666" s="176"/>
      <c r="G10666" s="177"/>
      <c r="H10666" s="177"/>
    </row>
    <row r="10667" spans="1:8" x14ac:dyDescent="0.25">
      <c r="A10667" s="793"/>
      <c r="E10667" s="176"/>
      <c r="F10667" s="176"/>
      <c r="G10667" s="177"/>
      <c r="H10667" s="177"/>
    </row>
    <row r="10668" spans="1:8" x14ac:dyDescent="0.25">
      <c r="A10668" s="793"/>
      <c r="E10668" s="176"/>
      <c r="F10668" s="176"/>
      <c r="G10668" s="177"/>
      <c r="H10668" s="177"/>
    </row>
    <row r="10669" spans="1:8" x14ac:dyDescent="0.25">
      <c r="A10669" s="793"/>
      <c r="E10669" s="176"/>
      <c r="F10669" s="176"/>
      <c r="G10669" s="177"/>
      <c r="H10669" s="177"/>
    </row>
    <row r="10670" spans="1:8" x14ac:dyDescent="0.25">
      <c r="A10670" s="793"/>
      <c r="E10670" s="176"/>
      <c r="F10670" s="176"/>
      <c r="G10670" s="177"/>
      <c r="H10670" s="177"/>
    </row>
    <row r="10671" spans="1:8" x14ac:dyDescent="0.25">
      <c r="A10671" s="793"/>
      <c r="E10671" s="176"/>
      <c r="F10671" s="176"/>
      <c r="G10671" s="177"/>
      <c r="H10671" s="177"/>
    </row>
    <row r="10672" spans="1:8" x14ac:dyDescent="0.25">
      <c r="A10672" s="793"/>
      <c r="E10672" s="176"/>
      <c r="F10672" s="176"/>
      <c r="G10672" s="177"/>
      <c r="H10672" s="177"/>
    </row>
    <row r="10673" spans="1:8" x14ac:dyDescent="0.25">
      <c r="A10673" s="793"/>
      <c r="E10673" s="176"/>
      <c r="F10673" s="176"/>
      <c r="G10673" s="177"/>
      <c r="H10673" s="177"/>
    </row>
    <row r="10674" spans="1:8" x14ac:dyDescent="0.25">
      <c r="A10674" s="793"/>
      <c r="E10674" s="176"/>
      <c r="F10674" s="176"/>
      <c r="G10674" s="177"/>
      <c r="H10674" s="177"/>
    </row>
    <row r="10675" spans="1:8" x14ac:dyDescent="0.25">
      <c r="A10675" s="793"/>
      <c r="E10675" s="176"/>
      <c r="F10675" s="176"/>
      <c r="G10675" s="177"/>
      <c r="H10675" s="177"/>
    </row>
    <row r="10676" spans="1:8" x14ac:dyDescent="0.25">
      <c r="A10676" s="793"/>
      <c r="E10676" s="176"/>
      <c r="F10676" s="176"/>
      <c r="G10676" s="177"/>
      <c r="H10676" s="177"/>
    </row>
    <row r="10677" spans="1:8" x14ac:dyDescent="0.25">
      <c r="A10677" s="793"/>
      <c r="E10677" s="176"/>
      <c r="F10677" s="176"/>
      <c r="G10677" s="177"/>
      <c r="H10677" s="177"/>
    </row>
    <row r="10678" spans="1:8" x14ac:dyDescent="0.25">
      <c r="A10678" s="793"/>
      <c r="E10678" s="176"/>
      <c r="F10678" s="176"/>
      <c r="G10678" s="177"/>
      <c r="H10678" s="177"/>
    </row>
    <row r="10679" spans="1:8" x14ac:dyDescent="0.25">
      <c r="A10679" s="793"/>
      <c r="E10679" s="176"/>
      <c r="F10679" s="176"/>
      <c r="G10679" s="177"/>
      <c r="H10679" s="177"/>
    </row>
    <row r="10680" spans="1:8" x14ac:dyDescent="0.25">
      <c r="A10680" s="793"/>
      <c r="E10680" s="176"/>
      <c r="F10680" s="176"/>
      <c r="G10680" s="177"/>
      <c r="H10680" s="177"/>
    </row>
    <row r="10681" spans="1:8" x14ac:dyDescent="0.25">
      <c r="A10681" s="793"/>
      <c r="E10681" s="176"/>
      <c r="F10681" s="176"/>
      <c r="G10681" s="177"/>
      <c r="H10681" s="177"/>
    </row>
    <row r="10682" spans="1:8" x14ac:dyDescent="0.25">
      <c r="A10682" s="793"/>
      <c r="E10682" s="176"/>
      <c r="F10682" s="176"/>
      <c r="G10682" s="177"/>
      <c r="H10682" s="177"/>
    </row>
    <row r="10683" spans="1:8" x14ac:dyDescent="0.25">
      <c r="A10683" s="793"/>
      <c r="E10683" s="176"/>
      <c r="F10683" s="176"/>
      <c r="G10683" s="177"/>
      <c r="H10683" s="177"/>
    </row>
    <row r="10684" spans="1:8" x14ac:dyDescent="0.25">
      <c r="A10684" s="793"/>
      <c r="E10684" s="176"/>
      <c r="F10684" s="176"/>
      <c r="G10684" s="177"/>
      <c r="H10684" s="177"/>
    </row>
    <row r="10685" spans="1:8" x14ac:dyDescent="0.25">
      <c r="A10685" s="793"/>
      <c r="E10685" s="176"/>
      <c r="F10685" s="176"/>
      <c r="G10685" s="177"/>
      <c r="H10685" s="177"/>
    </row>
    <row r="10686" spans="1:8" x14ac:dyDescent="0.25">
      <c r="A10686" s="793"/>
      <c r="E10686" s="176"/>
      <c r="F10686" s="176"/>
      <c r="G10686" s="177"/>
      <c r="H10686" s="177"/>
    </row>
    <row r="10687" spans="1:8" x14ac:dyDescent="0.25">
      <c r="A10687" s="793"/>
      <c r="E10687" s="176"/>
      <c r="F10687" s="176"/>
      <c r="G10687" s="177"/>
      <c r="H10687" s="177"/>
    </row>
    <row r="10688" spans="1:8" x14ac:dyDescent="0.25">
      <c r="A10688" s="793"/>
      <c r="E10688" s="176"/>
      <c r="F10688" s="176"/>
      <c r="G10688" s="177"/>
      <c r="H10688" s="177"/>
    </row>
    <row r="10689" spans="1:8" x14ac:dyDescent="0.25">
      <c r="A10689" s="793"/>
      <c r="E10689" s="176"/>
      <c r="F10689" s="176"/>
      <c r="G10689" s="177"/>
      <c r="H10689" s="177"/>
    </row>
    <row r="10690" spans="1:8" x14ac:dyDescent="0.25">
      <c r="A10690" s="793"/>
      <c r="E10690" s="176"/>
      <c r="F10690" s="176"/>
      <c r="G10690" s="177"/>
      <c r="H10690" s="177"/>
    </row>
    <row r="10691" spans="1:8" x14ac:dyDescent="0.25">
      <c r="A10691" s="793"/>
      <c r="E10691" s="176"/>
      <c r="F10691" s="176"/>
      <c r="G10691" s="177"/>
      <c r="H10691" s="177"/>
    </row>
    <row r="10692" spans="1:8" x14ac:dyDescent="0.25">
      <c r="A10692" s="793"/>
      <c r="E10692" s="176"/>
      <c r="F10692" s="176"/>
      <c r="G10692" s="177"/>
      <c r="H10692" s="177"/>
    </row>
    <row r="10693" spans="1:8" x14ac:dyDescent="0.25">
      <c r="A10693" s="793"/>
      <c r="E10693" s="176"/>
      <c r="F10693" s="176"/>
      <c r="G10693" s="177"/>
      <c r="H10693" s="177"/>
    </row>
    <row r="10694" spans="1:8" x14ac:dyDescent="0.25">
      <c r="A10694" s="793"/>
      <c r="E10694" s="176"/>
      <c r="F10694" s="176"/>
      <c r="G10694" s="177"/>
      <c r="H10694" s="177"/>
    </row>
    <row r="10695" spans="1:8" x14ac:dyDescent="0.25">
      <c r="A10695" s="793"/>
      <c r="E10695" s="176"/>
      <c r="F10695" s="176"/>
      <c r="G10695" s="177"/>
      <c r="H10695" s="177"/>
    </row>
    <row r="10696" spans="1:8" x14ac:dyDescent="0.25">
      <c r="A10696" s="793"/>
      <c r="E10696" s="176"/>
      <c r="F10696" s="176"/>
      <c r="G10696" s="177"/>
      <c r="H10696" s="177"/>
    </row>
    <row r="10697" spans="1:8" x14ac:dyDescent="0.25">
      <c r="A10697" s="793"/>
      <c r="E10697" s="176"/>
      <c r="F10697" s="176"/>
      <c r="G10697" s="177"/>
      <c r="H10697" s="177"/>
    </row>
    <row r="10698" spans="1:8" x14ac:dyDescent="0.25">
      <c r="A10698" s="793"/>
      <c r="E10698" s="176"/>
      <c r="F10698" s="176"/>
      <c r="G10698" s="177"/>
      <c r="H10698" s="177"/>
    </row>
    <row r="10699" spans="1:8" x14ac:dyDescent="0.25">
      <c r="A10699" s="793"/>
      <c r="E10699" s="176"/>
      <c r="F10699" s="176"/>
      <c r="G10699" s="177"/>
      <c r="H10699" s="177"/>
    </row>
    <row r="10700" spans="1:8" x14ac:dyDescent="0.25">
      <c r="A10700" s="793"/>
      <c r="E10700" s="176"/>
      <c r="F10700" s="176"/>
      <c r="G10700" s="177"/>
      <c r="H10700" s="177"/>
    </row>
    <row r="10701" spans="1:8" x14ac:dyDescent="0.25">
      <c r="A10701" s="793"/>
      <c r="E10701" s="176"/>
      <c r="F10701" s="176"/>
      <c r="G10701" s="177"/>
      <c r="H10701" s="177"/>
    </row>
    <row r="10702" spans="1:8" x14ac:dyDescent="0.25">
      <c r="A10702" s="793"/>
      <c r="E10702" s="176"/>
      <c r="F10702" s="176"/>
      <c r="G10702" s="177"/>
      <c r="H10702" s="177"/>
    </row>
    <row r="10703" spans="1:8" x14ac:dyDescent="0.25">
      <c r="A10703" s="793"/>
      <c r="E10703" s="176"/>
      <c r="F10703" s="176"/>
      <c r="G10703" s="177"/>
      <c r="H10703" s="177"/>
    </row>
    <row r="10704" spans="1:8" x14ac:dyDescent="0.25">
      <c r="A10704" s="793"/>
      <c r="E10704" s="176"/>
      <c r="F10704" s="176"/>
      <c r="G10704" s="177"/>
      <c r="H10704" s="177"/>
    </row>
    <row r="10705" spans="1:8" x14ac:dyDescent="0.25">
      <c r="A10705" s="793"/>
      <c r="E10705" s="176"/>
      <c r="F10705" s="176"/>
      <c r="G10705" s="177"/>
      <c r="H10705" s="177"/>
    </row>
    <row r="10706" spans="1:8" x14ac:dyDescent="0.25">
      <c r="A10706" s="793"/>
      <c r="E10706" s="176"/>
      <c r="F10706" s="176"/>
      <c r="G10706" s="177"/>
      <c r="H10706" s="177"/>
    </row>
    <row r="10707" spans="1:8" x14ac:dyDescent="0.25">
      <c r="A10707" s="793"/>
      <c r="E10707" s="176"/>
      <c r="F10707" s="176"/>
      <c r="G10707" s="177"/>
      <c r="H10707" s="177"/>
    </row>
    <row r="10708" spans="1:8" x14ac:dyDescent="0.25">
      <c r="A10708" s="793"/>
      <c r="E10708" s="176"/>
      <c r="F10708" s="176"/>
      <c r="G10708" s="177"/>
      <c r="H10708" s="177"/>
    </row>
    <row r="10709" spans="1:8" x14ac:dyDescent="0.25">
      <c r="A10709" s="793"/>
      <c r="E10709" s="176"/>
      <c r="F10709" s="176"/>
      <c r="G10709" s="177"/>
      <c r="H10709" s="177"/>
    </row>
    <row r="10710" spans="1:8" x14ac:dyDescent="0.25">
      <c r="A10710" s="793"/>
      <c r="E10710" s="176"/>
      <c r="F10710" s="176"/>
      <c r="G10710" s="177"/>
      <c r="H10710" s="177"/>
    </row>
    <row r="10711" spans="1:8" x14ac:dyDescent="0.25">
      <c r="A10711" s="793"/>
      <c r="E10711" s="176"/>
      <c r="F10711" s="176"/>
      <c r="G10711" s="177"/>
      <c r="H10711" s="177"/>
    </row>
    <row r="10712" spans="1:8" x14ac:dyDescent="0.25">
      <c r="A10712" s="793"/>
      <c r="E10712" s="176"/>
      <c r="F10712" s="176"/>
      <c r="G10712" s="177"/>
      <c r="H10712" s="177"/>
    </row>
    <row r="10713" spans="1:8" x14ac:dyDescent="0.25">
      <c r="A10713" s="793"/>
      <c r="E10713" s="176"/>
      <c r="F10713" s="176"/>
      <c r="G10713" s="177"/>
      <c r="H10713" s="177"/>
    </row>
    <row r="10714" spans="1:8" x14ac:dyDescent="0.25">
      <c r="A10714" s="793"/>
      <c r="E10714" s="176"/>
      <c r="F10714" s="176"/>
      <c r="G10714" s="177"/>
      <c r="H10714" s="177"/>
    </row>
    <row r="10715" spans="1:8" x14ac:dyDescent="0.25">
      <c r="A10715" s="793"/>
      <c r="E10715" s="176"/>
      <c r="F10715" s="176"/>
      <c r="G10715" s="177"/>
      <c r="H10715" s="177"/>
    </row>
    <row r="10716" spans="1:8" x14ac:dyDescent="0.25">
      <c r="A10716" s="793"/>
      <c r="E10716" s="176"/>
      <c r="F10716" s="176"/>
      <c r="G10716" s="177"/>
      <c r="H10716" s="177"/>
    </row>
    <row r="10717" spans="1:8" x14ac:dyDescent="0.25">
      <c r="A10717" s="793"/>
      <c r="E10717" s="176"/>
      <c r="F10717" s="176"/>
      <c r="G10717" s="177"/>
      <c r="H10717" s="177"/>
    </row>
    <row r="10718" spans="1:8" x14ac:dyDescent="0.25">
      <c r="A10718" s="793"/>
      <c r="E10718" s="176"/>
      <c r="F10718" s="176"/>
      <c r="G10718" s="177"/>
      <c r="H10718" s="177"/>
    </row>
    <row r="10719" spans="1:8" x14ac:dyDescent="0.25">
      <c r="A10719" s="793"/>
      <c r="E10719" s="176"/>
      <c r="F10719" s="176"/>
      <c r="G10719" s="177"/>
      <c r="H10719" s="177"/>
    </row>
    <row r="10720" spans="1:8" x14ac:dyDescent="0.25">
      <c r="A10720" s="793"/>
      <c r="E10720" s="176"/>
      <c r="F10720" s="176"/>
      <c r="G10720" s="177"/>
      <c r="H10720" s="177"/>
    </row>
    <row r="10721" spans="1:8" x14ac:dyDescent="0.25">
      <c r="A10721" s="793"/>
      <c r="E10721" s="176"/>
      <c r="F10721" s="176"/>
      <c r="G10721" s="177"/>
      <c r="H10721" s="177"/>
    </row>
    <row r="10722" spans="1:8" x14ac:dyDescent="0.25">
      <c r="A10722" s="793"/>
      <c r="E10722" s="176"/>
      <c r="F10722" s="176"/>
      <c r="G10722" s="177"/>
      <c r="H10722" s="177"/>
    </row>
    <row r="10723" spans="1:8" x14ac:dyDescent="0.25">
      <c r="A10723" s="793"/>
      <c r="E10723" s="176"/>
      <c r="F10723" s="176"/>
      <c r="G10723" s="177"/>
      <c r="H10723" s="177"/>
    </row>
    <row r="10724" spans="1:8" x14ac:dyDescent="0.25">
      <c r="A10724" s="793"/>
      <c r="E10724" s="176"/>
      <c r="F10724" s="176"/>
      <c r="G10724" s="177"/>
      <c r="H10724" s="177"/>
    </row>
    <row r="10725" spans="1:8" x14ac:dyDescent="0.25">
      <c r="A10725" s="793"/>
      <c r="E10725" s="176"/>
      <c r="F10725" s="176"/>
      <c r="G10725" s="177"/>
      <c r="H10725" s="177"/>
    </row>
    <row r="10726" spans="1:8" x14ac:dyDescent="0.25">
      <c r="A10726" s="793"/>
      <c r="E10726" s="176"/>
      <c r="F10726" s="176"/>
      <c r="G10726" s="177"/>
      <c r="H10726" s="177"/>
    </row>
    <row r="10727" spans="1:8" x14ac:dyDescent="0.25">
      <c r="A10727" s="793"/>
      <c r="E10727" s="176"/>
      <c r="F10727" s="176"/>
      <c r="G10727" s="177"/>
      <c r="H10727" s="177"/>
    </row>
    <row r="10728" spans="1:8" x14ac:dyDescent="0.25">
      <c r="A10728" s="793"/>
      <c r="E10728" s="176"/>
      <c r="F10728" s="176"/>
      <c r="G10728" s="177"/>
      <c r="H10728" s="177"/>
    </row>
    <row r="10729" spans="1:8" x14ac:dyDescent="0.25">
      <c r="A10729" s="793"/>
      <c r="E10729" s="176"/>
      <c r="F10729" s="176"/>
      <c r="G10729" s="177"/>
      <c r="H10729" s="177"/>
    </row>
    <row r="10730" spans="1:8" x14ac:dyDescent="0.25">
      <c r="A10730" s="793"/>
      <c r="E10730" s="176"/>
      <c r="F10730" s="176"/>
      <c r="G10730" s="177"/>
      <c r="H10730" s="177"/>
    </row>
    <row r="10731" spans="1:8" x14ac:dyDescent="0.25">
      <c r="A10731" s="793"/>
      <c r="E10731" s="176"/>
      <c r="F10731" s="176"/>
      <c r="G10731" s="177"/>
      <c r="H10731" s="177"/>
    </row>
    <row r="10732" spans="1:8" x14ac:dyDescent="0.25">
      <c r="A10732" s="793"/>
      <c r="E10732" s="176"/>
      <c r="F10732" s="176"/>
      <c r="G10732" s="177"/>
      <c r="H10732" s="177"/>
    </row>
    <row r="10733" spans="1:8" x14ac:dyDescent="0.25">
      <c r="A10733" s="793"/>
      <c r="E10733" s="176"/>
      <c r="F10733" s="176"/>
      <c r="G10733" s="177"/>
      <c r="H10733" s="177"/>
    </row>
    <row r="10734" spans="1:8" x14ac:dyDescent="0.25">
      <c r="A10734" s="793"/>
      <c r="E10734" s="176"/>
      <c r="F10734" s="176"/>
      <c r="G10734" s="177"/>
      <c r="H10734" s="177"/>
    </row>
    <row r="10735" spans="1:8" x14ac:dyDescent="0.25">
      <c r="A10735" s="793"/>
      <c r="E10735" s="176"/>
      <c r="F10735" s="176"/>
      <c r="G10735" s="177"/>
      <c r="H10735" s="177"/>
    </row>
    <row r="10736" spans="1:8" x14ac:dyDescent="0.25">
      <c r="A10736" s="793"/>
      <c r="E10736" s="176"/>
      <c r="F10736" s="176"/>
      <c r="G10736" s="177"/>
      <c r="H10736" s="177"/>
    </row>
    <row r="10737" spans="1:8" x14ac:dyDescent="0.25">
      <c r="A10737" s="793"/>
      <c r="E10737" s="176"/>
      <c r="F10737" s="176"/>
      <c r="G10737" s="177"/>
      <c r="H10737" s="177"/>
    </row>
    <row r="10738" spans="1:8" x14ac:dyDescent="0.25">
      <c r="A10738" s="793"/>
      <c r="E10738" s="176"/>
      <c r="F10738" s="176"/>
      <c r="G10738" s="177"/>
      <c r="H10738" s="177"/>
    </row>
    <row r="10739" spans="1:8" x14ac:dyDescent="0.25">
      <c r="A10739" s="793"/>
      <c r="E10739" s="176"/>
      <c r="F10739" s="176"/>
      <c r="G10739" s="177"/>
      <c r="H10739" s="177"/>
    </row>
    <row r="10740" spans="1:8" x14ac:dyDescent="0.25">
      <c r="A10740" s="793"/>
      <c r="E10740" s="176"/>
      <c r="F10740" s="176"/>
      <c r="G10740" s="177"/>
      <c r="H10740" s="177"/>
    </row>
    <row r="10741" spans="1:8" x14ac:dyDescent="0.25">
      <c r="A10741" s="793"/>
      <c r="E10741" s="176"/>
      <c r="F10741" s="176"/>
      <c r="G10741" s="177"/>
      <c r="H10741" s="177"/>
    </row>
    <row r="10742" spans="1:8" x14ac:dyDescent="0.25">
      <c r="A10742" s="793"/>
      <c r="E10742" s="176"/>
      <c r="F10742" s="176"/>
      <c r="G10742" s="177"/>
      <c r="H10742" s="177"/>
    </row>
    <row r="10743" spans="1:8" x14ac:dyDescent="0.25">
      <c r="A10743" s="793"/>
      <c r="E10743" s="176"/>
      <c r="F10743" s="176"/>
      <c r="G10743" s="177"/>
      <c r="H10743" s="177"/>
    </row>
    <row r="10744" spans="1:8" x14ac:dyDescent="0.25">
      <c r="A10744" s="793"/>
      <c r="E10744" s="176"/>
      <c r="F10744" s="176"/>
      <c r="G10744" s="177"/>
      <c r="H10744" s="177"/>
    </row>
    <row r="10745" spans="1:8" x14ac:dyDescent="0.25">
      <c r="A10745" s="793"/>
      <c r="E10745" s="176"/>
      <c r="F10745" s="176"/>
      <c r="G10745" s="177"/>
      <c r="H10745" s="177"/>
    </row>
    <row r="10746" spans="1:8" x14ac:dyDescent="0.25">
      <c r="A10746" s="793"/>
      <c r="E10746" s="176"/>
      <c r="F10746" s="176"/>
      <c r="G10746" s="177"/>
      <c r="H10746" s="177"/>
    </row>
    <row r="10747" spans="1:8" x14ac:dyDescent="0.25">
      <c r="A10747" s="793"/>
      <c r="E10747" s="176"/>
      <c r="F10747" s="176"/>
      <c r="G10747" s="177"/>
      <c r="H10747" s="177"/>
    </row>
    <row r="10748" spans="1:8" x14ac:dyDescent="0.25">
      <c r="A10748" s="793"/>
      <c r="E10748" s="176"/>
      <c r="F10748" s="176"/>
      <c r="G10748" s="177"/>
      <c r="H10748" s="177"/>
    </row>
    <row r="10749" spans="1:8" x14ac:dyDescent="0.25">
      <c r="A10749" s="793"/>
      <c r="E10749" s="176"/>
      <c r="F10749" s="176"/>
      <c r="G10749" s="177"/>
      <c r="H10749" s="177"/>
    </row>
    <row r="10750" spans="1:8" x14ac:dyDescent="0.25">
      <c r="A10750" s="793"/>
      <c r="E10750" s="176"/>
      <c r="F10750" s="176"/>
      <c r="G10750" s="177"/>
      <c r="H10750" s="177"/>
    </row>
    <row r="10751" spans="1:8" x14ac:dyDescent="0.25">
      <c r="A10751" s="793"/>
      <c r="E10751" s="176"/>
      <c r="F10751" s="176"/>
      <c r="G10751" s="177"/>
      <c r="H10751" s="177"/>
    </row>
    <row r="10752" spans="1:8" x14ac:dyDescent="0.25">
      <c r="A10752" s="793"/>
      <c r="E10752" s="176"/>
      <c r="F10752" s="176"/>
      <c r="G10752" s="177"/>
      <c r="H10752" s="177"/>
    </row>
    <row r="10753" spans="1:8" x14ac:dyDescent="0.25">
      <c r="A10753" s="793"/>
      <c r="E10753" s="176"/>
      <c r="F10753" s="176"/>
      <c r="G10753" s="177"/>
      <c r="H10753" s="177"/>
    </row>
    <row r="10754" spans="1:8" x14ac:dyDescent="0.25">
      <c r="A10754" s="793"/>
      <c r="E10754" s="176"/>
      <c r="F10754" s="176"/>
      <c r="G10754" s="177"/>
      <c r="H10754" s="177"/>
    </row>
    <row r="10755" spans="1:8" x14ac:dyDescent="0.25">
      <c r="A10755" s="793"/>
      <c r="E10755" s="176"/>
      <c r="F10755" s="176"/>
      <c r="G10755" s="177"/>
      <c r="H10755" s="177"/>
    </row>
    <row r="10756" spans="1:8" x14ac:dyDescent="0.25">
      <c r="A10756" s="793"/>
      <c r="E10756" s="176"/>
      <c r="F10756" s="176"/>
      <c r="G10756" s="177"/>
      <c r="H10756" s="177"/>
    </row>
    <row r="10757" spans="1:8" x14ac:dyDescent="0.25">
      <c r="A10757" s="793"/>
      <c r="E10757" s="176"/>
      <c r="F10757" s="176"/>
      <c r="G10757" s="177"/>
      <c r="H10757" s="177"/>
    </row>
    <row r="10758" spans="1:8" x14ac:dyDescent="0.25">
      <c r="A10758" s="793"/>
      <c r="E10758" s="176"/>
      <c r="F10758" s="176"/>
      <c r="G10758" s="177"/>
      <c r="H10758" s="177"/>
    </row>
    <row r="10759" spans="1:8" x14ac:dyDescent="0.25">
      <c r="A10759" s="793"/>
      <c r="E10759" s="176"/>
      <c r="F10759" s="176"/>
      <c r="G10759" s="177"/>
      <c r="H10759" s="177"/>
    </row>
    <row r="10760" spans="1:8" x14ac:dyDescent="0.25">
      <c r="A10760" s="793"/>
      <c r="E10760" s="176"/>
      <c r="F10760" s="176"/>
      <c r="G10760" s="177"/>
      <c r="H10760" s="177"/>
    </row>
    <row r="10761" spans="1:8" x14ac:dyDescent="0.25">
      <c r="A10761" s="793"/>
      <c r="E10761" s="176"/>
      <c r="F10761" s="176"/>
      <c r="G10761" s="177"/>
      <c r="H10761" s="177"/>
    </row>
    <row r="10762" spans="1:8" x14ac:dyDescent="0.25">
      <c r="A10762" s="793"/>
      <c r="E10762" s="176"/>
      <c r="F10762" s="176"/>
      <c r="G10762" s="177"/>
      <c r="H10762" s="177"/>
    </row>
    <row r="10763" spans="1:8" x14ac:dyDescent="0.25">
      <c r="A10763" s="793"/>
      <c r="E10763" s="176"/>
      <c r="F10763" s="176"/>
      <c r="G10763" s="177"/>
      <c r="H10763" s="177"/>
    </row>
    <row r="10764" spans="1:8" x14ac:dyDescent="0.25">
      <c r="A10764" s="793"/>
      <c r="E10764" s="176"/>
      <c r="F10764" s="176"/>
      <c r="G10764" s="177"/>
      <c r="H10764" s="177"/>
    </row>
    <row r="10765" spans="1:8" x14ac:dyDescent="0.25">
      <c r="A10765" s="793"/>
      <c r="E10765" s="176"/>
      <c r="F10765" s="176"/>
      <c r="G10765" s="177"/>
      <c r="H10765" s="177"/>
    </row>
    <row r="10766" spans="1:8" x14ac:dyDescent="0.25">
      <c r="A10766" s="793"/>
      <c r="E10766" s="176"/>
      <c r="F10766" s="176"/>
      <c r="G10766" s="177"/>
      <c r="H10766" s="177"/>
    </row>
    <row r="10767" spans="1:8" x14ac:dyDescent="0.25">
      <c r="A10767" s="793"/>
      <c r="E10767" s="176"/>
      <c r="F10767" s="176"/>
      <c r="G10767" s="177"/>
      <c r="H10767" s="177"/>
    </row>
    <row r="10768" spans="1:8" x14ac:dyDescent="0.25">
      <c r="A10768" s="793"/>
      <c r="E10768" s="176"/>
      <c r="F10768" s="176"/>
      <c r="G10768" s="177"/>
      <c r="H10768" s="177"/>
    </row>
    <row r="10769" spans="1:8" x14ac:dyDescent="0.25">
      <c r="A10769" s="793"/>
      <c r="E10769" s="176"/>
      <c r="F10769" s="176"/>
      <c r="G10769" s="177"/>
      <c r="H10769" s="177"/>
    </row>
    <row r="10770" spans="1:8" x14ac:dyDescent="0.25">
      <c r="A10770" s="793"/>
      <c r="E10770" s="176"/>
      <c r="F10770" s="176"/>
      <c r="G10770" s="177"/>
      <c r="H10770" s="177"/>
    </row>
    <row r="10771" spans="1:8" x14ac:dyDescent="0.25">
      <c r="A10771" s="793"/>
      <c r="E10771" s="176"/>
      <c r="F10771" s="176"/>
      <c r="G10771" s="177"/>
      <c r="H10771" s="177"/>
    </row>
    <row r="10772" spans="1:8" x14ac:dyDescent="0.25">
      <c r="A10772" s="793"/>
      <c r="E10772" s="176"/>
      <c r="F10772" s="176"/>
      <c r="G10772" s="177"/>
      <c r="H10772" s="177"/>
    </row>
    <row r="10773" spans="1:8" x14ac:dyDescent="0.25">
      <c r="A10773" s="793"/>
      <c r="E10773" s="176"/>
      <c r="F10773" s="176"/>
      <c r="G10773" s="177"/>
      <c r="H10773" s="177"/>
    </row>
    <row r="10774" spans="1:8" x14ac:dyDescent="0.25">
      <c r="A10774" s="793"/>
      <c r="E10774" s="176"/>
      <c r="F10774" s="176"/>
      <c r="G10774" s="177"/>
      <c r="H10774" s="177"/>
    </row>
    <row r="10775" spans="1:8" x14ac:dyDescent="0.25">
      <c r="A10775" s="793"/>
      <c r="E10775" s="176"/>
      <c r="F10775" s="176"/>
      <c r="G10775" s="177"/>
      <c r="H10775" s="177"/>
    </row>
    <row r="10776" spans="1:8" x14ac:dyDescent="0.25">
      <c r="A10776" s="793"/>
      <c r="E10776" s="176"/>
      <c r="F10776" s="176"/>
      <c r="G10776" s="177"/>
      <c r="H10776" s="177"/>
    </row>
    <row r="10777" spans="1:8" x14ac:dyDescent="0.25">
      <c r="A10777" s="793"/>
      <c r="E10777" s="176"/>
      <c r="F10777" s="176"/>
      <c r="G10777" s="177"/>
      <c r="H10777" s="177"/>
    </row>
    <row r="10778" spans="1:8" x14ac:dyDescent="0.25">
      <c r="A10778" s="793"/>
      <c r="E10778" s="176"/>
      <c r="F10778" s="176"/>
      <c r="G10778" s="177"/>
      <c r="H10778" s="177"/>
    </row>
    <row r="10779" spans="1:8" x14ac:dyDescent="0.25">
      <c r="A10779" s="793"/>
      <c r="E10779" s="176"/>
      <c r="F10779" s="176"/>
      <c r="G10779" s="177"/>
      <c r="H10779" s="177"/>
    </row>
    <row r="10780" spans="1:8" x14ac:dyDescent="0.25">
      <c r="A10780" s="793"/>
      <c r="E10780" s="176"/>
      <c r="F10780" s="176"/>
      <c r="G10780" s="177"/>
      <c r="H10780" s="177"/>
    </row>
    <row r="10781" spans="1:8" x14ac:dyDescent="0.25">
      <c r="A10781" s="793"/>
      <c r="E10781" s="176"/>
      <c r="F10781" s="176"/>
      <c r="G10781" s="177"/>
      <c r="H10781" s="177"/>
    </row>
    <row r="10782" spans="1:8" x14ac:dyDescent="0.25">
      <c r="A10782" s="793"/>
      <c r="E10782" s="176"/>
      <c r="F10782" s="176"/>
      <c r="G10782" s="177"/>
      <c r="H10782" s="177"/>
    </row>
    <row r="10783" spans="1:8" x14ac:dyDescent="0.25">
      <c r="A10783" s="793"/>
      <c r="E10783" s="176"/>
      <c r="F10783" s="176"/>
      <c r="G10783" s="177"/>
      <c r="H10783" s="177"/>
    </row>
    <row r="10784" spans="1:8" x14ac:dyDescent="0.25">
      <c r="A10784" s="793"/>
      <c r="E10784" s="176"/>
      <c r="F10784" s="176"/>
      <c r="G10784" s="177"/>
      <c r="H10784" s="177"/>
    </row>
    <row r="10785" spans="1:8" x14ac:dyDescent="0.25">
      <c r="A10785" s="793"/>
      <c r="E10785" s="176"/>
      <c r="F10785" s="176"/>
      <c r="G10785" s="177"/>
      <c r="H10785" s="177"/>
    </row>
    <row r="10786" spans="1:8" x14ac:dyDescent="0.25">
      <c r="A10786" s="793"/>
      <c r="E10786" s="176"/>
      <c r="F10786" s="176"/>
      <c r="G10786" s="177"/>
      <c r="H10786" s="177"/>
    </row>
    <row r="10787" spans="1:8" x14ac:dyDescent="0.25">
      <c r="A10787" s="793"/>
      <c r="E10787" s="176"/>
      <c r="F10787" s="176"/>
      <c r="G10787" s="177"/>
      <c r="H10787" s="177"/>
    </row>
    <row r="10788" spans="1:8" x14ac:dyDescent="0.25">
      <c r="A10788" s="793"/>
      <c r="E10788" s="176"/>
      <c r="F10788" s="176"/>
      <c r="G10788" s="177"/>
      <c r="H10788" s="177"/>
    </row>
    <row r="10789" spans="1:8" x14ac:dyDescent="0.25">
      <c r="A10789" s="793"/>
      <c r="E10789" s="176"/>
      <c r="F10789" s="176"/>
      <c r="G10789" s="177"/>
      <c r="H10789" s="177"/>
    </row>
    <row r="10790" spans="1:8" x14ac:dyDescent="0.25">
      <c r="A10790" s="793"/>
      <c r="E10790" s="176"/>
      <c r="F10790" s="176"/>
      <c r="G10790" s="177"/>
      <c r="H10790" s="177"/>
    </row>
    <row r="10791" spans="1:8" x14ac:dyDescent="0.25">
      <c r="A10791" s="793"/>
      <c r="E10791" s="176"/>
      <c r="F10791" s="176"/>
      <c r="G10791" s="177"/>
      <c r="H10791" s="177"/>
    </row>
    <row r="10792" spans="1:8" x14ac:dyDescent="0.25">
      <c r="A10792" s="793"/>
      <c r="E10792" s="176"/>
      <c r="F10792" s="176"/>
      <c r="G10792" s="177"/>
      <c r="H10792" s="177"/>
    </row>
    <row r="10793" spans="1:8" x14ac:dyDescent="0.25">
      <c r="A10793" s="793"/>
      <c r="E10793" s="176"/>
      <c r="F10793" s="176"/>
      <c r="G10793" s="177"/>
      <c r="H10793" s="177"/>
    </row>
    <row r="10794" spans="1:8" x14ac:dyDescent="0.25">
      <c r="A10794" s="793"/>
      <c r="E10794" s="176"/>
      <c r="F10794" s="176"/>
      <c r="G10794" s="177"/>
      <c r="H10794" s="177"/>
    </row>
    <row r="10795" spans="1:8" x14ac:dyDescent="0.25">
      <c r="A10795" s="793"/>
      <c r="E10795" s="176"/>
      <c r="F10795" s="176"/>
      <c r="G10795" s="177"/>
      <c r="H10795" s="177"/>
    </row>
    <row r="10796" spans="1:8" x14ac:dyDescent="0.25">
      <c r="A10796" s="793"/>
      <c r="E10796" s="176"/>
      <c r="F10796" s="176"/>
      <c r="G10796" s="177"/>
      <c r="H10796" s="177"/>
    </row>
    <row r="10797" spans="1:8" x14ac:dyDescent="0.25">
      <c r="A10797" s="793"/>
      <c r="E10797" s="176"/>
      <c r="F10797" s="176"/>
      <c r="G10797" s="177"/>
      <c r="H10797" s="177"/>
    </row>
    <row r="10798" spans="1:8" x14ac:dyDescent="0.25">
      <c r="A10798" s="793"/>
      <c r="E10798" s="176"/>
      <c r="F10798" s="176"/>
      <c r="G10798" s="177"/>
      <c r="H10798" s="177"/>
    </row>
    <row r="10799" spans="1:8" x14ac:dyDescent="0.25">
      <c r="A10799" s="793"/>
      <c r="E10799" s="176"/>
      <c r="F10799" s="176"/>
      <c r="G10799" s="177"/>
      <c r="H10799" s="177"/>
    </row>
    <row r="10800" spans="1:8" x14ac:dyDescent="0.25">
      <c r="A10800" s="793"/>
      <c r="E10800" s="176"/>
      <c r="F10800" s="176"/>
      <c r="G10800" s="177"/>
      <c r="H10800" s="177"/>
    </row>
    <row r="10801" spans="1:8" x14ac:dyDescent="0.25">
      <c r="A10801" s="793"/>
      <c r="E10801" s="176"/>
      <c r="F10801" s="176"/>
      <c r="G10801" s="177"/>
      <c r="H10801" s="177"/>
    </row>
    <row r="10802" spans="1:8" x14ac:dyDescent="0.25">
      <c r="A10802" s="793"/>
      <c r="E10802" s="176"/>
      <c r="F10802" s="176"/>
      <c r="G10802" s="177"/>
      <c r="H10802" s="177"/>
    </row>
    <row r="10803" spans="1:8" x14ac:dyDescent="0.25">
      <c r="A10803" s="793"/>
      <c r="E10803" s="176"/>
      <c r="F10803" s="176"/>
      <c r="G10803" s="177"/>
      <c r="H10803" s="177"/>
    </row>
    <row r="10804" spans="1:8" x14ac:dyDescent="0.25">
      <c r="A10804" s="793"/>
      <c r="E10804" s="176"/>
      <c r="F10804" s="176"/>
      <c r="G10804" s="177"/>
      <c r="H10804" s="177"/>
    </row>
    <row r="10805" spans="1:8" x14ac:dyDescent="0.25">
      <c r="A10805" s="793"/>
      <c r="E10805" s="176"/>
      <c r="F10805" s="176"/>
      <c r="G10805" s="177"/>
      <c r="H10805" s="177"/>
    </row>
    <row r="10806" spans="1:8" x14ac:dyDescent="0.25">
      <c r="A10806" s="793"/>
      <c r="E10806" s="176"/>
      <c r="F10806" s="176"/>
      <c r="G10806" s="177"/>
      <c r="H10806" s="177"/>
    </row>
    <row r="10807" spans="1:8" x14ac:dyDescent="0.25">
      <c r="A10807" s="793"/>
      <c r="E10807" s="176"/>
      <c r="F10807" s="176"/>
      <c r="G10807" s="177"/>
      <c r="H10807" s="177"/>
    </row>
    <row r="10808" spans="1:8" x14ac:dyDescent="0.25">
      <c r="A10808" s="793"/>
      <c r="E10808" s="176"/>
      <c r="F10808" s="176"/>
      <c r="G10808" s="177"/>
      <c r="H10808" s="177"/>
    </row>
    <row r="10809" spans="1:8" x14ac:dyDescent="0.25">
      <c r="A10809" s="793"/>
      <c r="E10809" s="176"/>
      <c r="F10809" s="176"/>
      <c r="G10809" s="177"/>
      <c r="H10809" s="177"/>
    </row>
    <row r="10810" spans="1:8" x14ac:dyDescent="0.25">
      <c r="A10810" s="793"/>
      <c r="E10810" s="176"/>
      <c r="F10810" s="176"/>
      <c r="G10810" s="177"/>
      <c r="H10810" s="177"/>
    </row>
    <row r="10811" spans="1:8" x14ac:dyDescent="0.25">
      <c r="A10811" s="793"/>
      <c r="E10811" s="176"/>
      <c r="F10811" s="176"/>
      <c r="G10811" s="177"/>
      <c r="H10811" s="177"/>
    </row>
    <row r="10812" spans="1:8" x14ac:dyDescent="0.25">
      <c r="A10812" s="793"/>
      <c r="E10812" s="176"/>
      <c r="F10812" s="176"/>
      <c r="G10812" s="177"/>
      <c r="H10812" s="177"/>
    </row>
    <row r="10813" spans="1:8" x14ac:dyDescent="0.25">
      <c r="A10813" s="793"/>
      <c r="E10813" s="176"/>
      <c r="F10813" s="176"/>
      <c r="G10813" s="177"/>
      <c r="H10813" s="177"/>
    </row>
    <row r="10814" spans="1:8" x14ac:dyDescent="0.25">
      <c r="A10814" s="793"/>
      <c r="E10814" s="176"/>
      <c r="F10814" s="176"/>
      <c r="G10814" s="177"/>
      <c r="H10814" s="177"/>
    </row>
    <row r="10815" spans="1:8" x14ac:dyDescent="0.25">
      <c r="A10815" s="793"/>
      <c r="E10815" s="176"/>
      <c r="F10815" s="176"/>
      <c r="G10815" s="177"/>
      <c r="H10815" s="177"/>
    </row>
    <row r="10816" spans="1:8" x14ac:dyDescent="0.25">
      <c r="A10816" s="793"/>
      <c r="E10816" s="176"/>
      <c r="F10816" s="176"/>
      <c r="G10816" s="177"/>
      <c r="H10816" s="177"/>
    </row>
    <row r="10817" spans="1:8" x14ac:dyDescent="0.25">
      <c r="A10817" s="793"/>
      <c r="E10817" s="176"/>
      <c r="F10817" s="176"/>
      <c r="G10817" s="177"/>
      <c r="H10817" s="177"/>
    </row>
    <row r="10818" spans="1:8" x14ac:dyDescent="0.25">
      <c r="A10818" s="793"/>
      <c r="E10818" s="176"/>
      <c r="F10818" s="176"/>
      <c r="G10818" s="177"/>
      <c r="H10818" s="177"/>
    </row>
    <row r="10819" spans="1:8" x14ac:dyDescent="0.25">
      <c r="A10819" s="793"/>
      <c r="E10819" s="176"/>
      <c r="F10819" s="176"/>
      <c r="G10819" s="177"/>
      <c r="H10819" s="177"/>
    </row>
    <row r="10820" spans="1:8" x14ac:dyDescent="0.25">
      <c r="A10820" s="793"/>
      <c r="E10820" s="176"/>
      <c r="F10820" s="176"/>
      <c r="G10820" s="177"/>
      <c r="H10820" s="177"/>
    </row>
    <row r="10821" spans="1:8" x14ac:dyDescent="0.25">
      <c r="A10821" s="793"/>
      <c r="E10821" s="176"/>
      <c r="F10821" s="176"/>
      <c r="G10821" s="177"/>
      <c r="H10821" s="177"/>
    </row>
    <row r="10822" spans="1:8" x14ac:dyDescent="0.25">
      <c r="A10822" s="793"/>
      <c r="E10822" s="176"/>
      <c r="F10822" s="176"/>
      <c r="G10822" s="177"/>
      <c r="H10822" s="177"/>
    </row>
    <row r="10823" spans="1:8" x14ac:dyDescent="0.25">
      <c r="A10823" s="793"/>
      <c r="E10823" s="176"/>
      <c r="F10823" s="176"/>
      <c r="G10823" s="177"/>
      <c r="H10823" s="177"/>
    </row>
    <row r="10824" spans="1:8" x14ac:dyDescent="0.25">
      <c r="A10824" s="793"/>
      <c r="E10824" s="176"/>
      <c r="F10824" s="176"/>
      <c r="G10824" s="177"/>
      <c r="H10824" s="177"/>
    </row>
    <row r="10825" spans="1:8" x14ac:dyDescent="0.25">
      <c r="A10825" s="793"/>
      <c r="E10825" s="176"/>
      <c r="F10825" s="176"/>
      <c r="G10825" s="177"/>
      <c r="H10825" s="177"/>
    </row>
    <row r="10826" spans="1:8" x14ac:dyDescent="0.25">
      <c r="A10826" s="793"/>
      <c r="E10826" s="176"/>
      <c r="F10826" s="176"/>
      <c r="G10826" s="177"/>
      <c r="H10826" s="177"/>
    </row>
    <row r="10827" spans="1:8" x14ac:dyDescent="0.25">
      <c r="A10827" s="793"/>
      <c r="E10827" s="176"/>
      <c r="F10827" s="176"/>
      <c r="G10827" s="177"/>
      <c r="H10827" s="177"/>
    </row>
    <row r="10828" spans="1:8" x14ac:dyDescent="0.25">
      <c r="A10828" s="793"/>
      <c r="E10828" s="176"/>
      <c r="F10828" s="176"/>
      <c r="G10828" s="177"/>
      <c r="H10828" s="177"/>
    </row>
    <row r="10829" spans="1:8" x14ac:dyDescent="0.25">
      <c r="A10829" s="793"/>
      <c r="E10829" s="176"/>
      <c r="F10829" s="176"/>
      <c r="G10829" s="177"/>
      <c r="H10829" s="177"/>
    </row>
    <row r="10830" spans="1:8" x14ac:dyDescent="0.25">
      <c r="A10830" s="793"/>
      <c r="E10830" s="176"/>
      <c r="F10830" s="176"/>
      <c r="G10830" s="177"/>
      <c r="H10830" s="177"/>
    </row>
    <row r="10831" spans="1:8" x14ac:dyDescent="0.25">
      <c r="A10831" s="793"/>
      <c r="E10831" s="176"/>
      <c r="F10831" s="176"/>
      <c r="G10831" s="177"/>
      <c r="H10831" s="177"/>
    </row>
    <row r="10832" spans="1:8" x14ac:dyDescent="0.25">
      <c r="A10832" s="793"/>
      <c r="E10832" s="176"/>
      <c r="F10832" s="176"/>
      <c r="G10832" s="177"/>
      <c r="H10832" s="177"/>
    </row>
    <row r="10833" spans="1:8" x14ac:dyDescent="0.25">
      <c r="A10833" s="793"/>
      <c r="E10833" s="176"/>
      <c r="F10833" s="176"/>
      <c r="G10833" s="177"/>
      <c r="H10833" s="177"/>
    </row>
    <row r="10834" spans="1:8" x14ac:dyDescent="0.25">
      <c r="A10834" s="793"/>
      <c r="E10834" s="176"/>
      <c r="F10834" s="176"/>
      <c r="G10834" s="177"/>
      <c r="H10834" s="177"/>
    </row>
    <row r="10835" spans="1:8" x14ac:dyDescent="0.25">
      <c r="A10835" s="793"/>
      <c r="E10835" s="176"/>
      <c r="F10835" s="176"/>
      <c r="G10835" s="177"/>
      <c r="H10835" s="177"/>
    </row>
    <row r="10836" spans="1:8" x14ac:dyDescent="0.25">
      <c r="A10836" s="793"/>
      <c r="E10836" s="176"/>
      <c r="F10836" s="176"/>
      <c r="G10836" s="177"/>
      <c r="H10836" s="177"/>
    </row>
    <row r="10837" spans="1:8" x14ac:dyDescent="0.25">
      <c r="A10837" s="793"/>
      <c r="E10837" s="176"/>
      <c r="F10837" s="176"/>
      <c r="G10837" s="177"/>
      <c r="H10837" s="177"/>
    </row>
    <row r="10838" spans="1:8" x14ac:dyDescent="0.25">
      <c r="A10838" s="793"/>
      <c r="E10838" s="176"/>
      <c r="F10838" s="176"/>
      <c r="G10838" s="177"/>
      <c r="H10838" s="177"/>
    </row>
    <row r="10839" spans="1:8" x14ac:dyDescent="0.25">
      <c r="A10839" s="793"/>
      <c r="E10839" s="176"/>
      <c r="F10839" s="176"/>
      <c r="G10839" s="177"/>
      <c r="H10839" s="177"/>
    </row>
    <row r="10840" spans="1:8" x14ac:dyDescent="0.25">
      <c r="A10840" s="793"/>
      <c r="E10840" s="176"/>
      <c r="F10840" s="176"/>
      <c r="G10840" s="177"/>
      <c r="H10840" s="177"/>
    </row>
    <row r="10841" spans="1:8" x14ac:dyDescent="0.25">
      <c r="A10841" s="793"/>
      <c r="E10841" s="176"/>
      <c r="F10841" s="176"/>
      <c r="G10841" s="177"/>
      <c r="H10841" s="177"/>
    </row>
    <row r="10842" spans="1:8" x14ac:dyDescent="0.25">
      <c r="A10842" s="793"/>
      <c r="E10842" s="176"/>
      <c r="F10842" s="176"/>
      <c r="G10842" s="177"/>
      <c r="H10842" s="177"/>
    </row>
    <row r="10843" spans="1:8" x14ac:dyDescent="0.25">
      <c r="A10843" s="793"/>
      <c r="E10843" s="176"/>
      <c r="F10843" s="176"/>
      <c r="G10843" s="177"/>
      <c r="H10843" s="177"/>
    </row>
    <row r="10844" spans="1:8" x14ac:dyDescent="0.25">
      <c r="A10844" s="793"/>
      <c r="E10844" s="176"/>
      <c r="F10844" s="176"/>
      <c r="G10844" s="177"/>
      <c r="H10844" s="177"/>
    </row>
    <row r="10845" spans="1:8" x14ac:dyDescent="0.25">
      <c r="A10845" s="793"/>
      <c r="E10845" s="176"/>
      <c r="F10845" s="176"/>
      <c r="G10845" s="177"/>
      <c r="H10845" s="177"/>
    </row>
    <row r="10846" spans="1:8" x14ac:dyDescent="0.25">
      <c r="A10846" s="793"/>
      <c r="E10846" s="176"/>
      <c r="F10846" s="176"/>
      <c r="G10846" s="177"/>
      <c r="H10846" s="177"/>
    </row>
    <row r="10847" spans="1:8" x14ac:dyDescent="0.25">
      <c r="A10847" s="793"/>
      <c r="E10847" s="176"/>
      <c r="F10847" s="176"/>
      <c r="G10847" s="177"/>
      <c r="H10847" s="177"/>
    </row>
    <row r="10848" spans="1:8" x14ac:dyDescent="0.25">
      <c r="A10848" s="793"/>
      <c r="E10848" s="176"/>
      <c r="F10848" s="176"/>
      <c r="G10848" s="177"/>
      <c r="H10848" s="177"/>
    </row>
    <row r="10849" spans="1:8" x14ac:dyDescent="0.25">
      <c r="A10849" s="793"/>
      <c r="E10849" s="176"/>
      <c r="F10849" s="176"/>
      <c r="G10849" s="177"/>
      <c r="H10849" s="177"/>
    </row>
    <row r="10850" spans="1:8" x14ac:dyDescent="0.25">
      <c r="A10850" s="793"/>
      <c r="E10850" s="176"/>
      <c r="F10850" s="176"/>
      <c r="G10850" s="177"/>
      <c r="H10850" s="177"/>
    </row>
    <row r="10851" spans="1:8" x14ac:dyDescent="0.25">
      <c r="A10851" s="793"/>
      <c r="E10851" s="176"/>
      <c r="F10851" s="176"/>
      <c r="G10851" s="177"/>
      <c r="H10851" s="177"/>
    </row>
    <row r="10852" spans="1:8" x14ac:dyDescent="0.25">
      <c r="A10852" s="793"/>
      <c r="E10852" s="176"/>
      <c r="F10852" s="176"/>
      <c r="G10852" s="177"/>
      <c r="H10852" s="177"/>
    </row>
    <row r="10853" spans="1:8" x14ac:dyDescent="0.25">
      <c r="A10853" s="793"/>
      <c r="E10853" s="176"/>
      <c r="F10853" s="176"/>
      <c r="G10853" s="177"/>
      <c r="H10853" s="177"/>
    </row>
    <row r="10854" spans="1:8" x14ac:dyDescent="0.25">
      <c r="A10854" s="793"/>
      <c r="E10854" s="176"/>
      <c r="F10854" s="176"/>
      <c r="G10854" s="177"/>
      <c r="H10854" s="177"/>
    </row>
    <row r="10855" spans="1:8" x14ac:dyDescent="0.25">
      <c r="A10855" s="793"/>
      <c r="E10855" s="176"/>
      <c r="F10855" s="176"/>
      <c r="G10855" s="177"/>
      <c r="H10855" s="177"/>
    </row>
    <row r="10856" spans="1:8" x14ac:dyDescent="0.25">
      <c r="A10856" s="793"/>
      <c r="E10856" s="176"/>
      <c r="F10856" s="176"/>
      <c r="G10856" s="177"/>
      <c r="H10856" s="177"/>
    </row>
    <row r="10857" spans="1:8" x14ac:dyDescent="0.25">
      <c r="A10857" s="793"/>
      <c r="E10857" s="176"/>
      <c r="F10857" s="176"/>
      <c r="G10857" s="177"/>
      <c r="H10857" s="177"/>
    </row>
    <row r="10858" spans="1:8" x14ac:dyDescent="0.25">
      <c r="A10858" s="793"/>
      <c r="E10858" s="176"/>
      <c r="F10858" s="176"/>
      <c r="G10858" s="177"/>
      <c r="H10858" s="177"/>
    </row>
    <row r="10859" spans="1:8" x14ac:dyDescent="0.25">
      <c r="A10859" s="793"/>
      <c r="E10859" s="176"/>
      <c r="F10859" s="176"/>
      <c r="G10859" s="177"/>
      <c r="H10859" s="177"/>
    </row>
    <row r="10860" spans="1:8" x14ac:dyDescent="0.25">
      <c r="A10860" s="793"/>
      <c r="E10860" s="176"/>
      <c r="F10860" s="176"/>
      <c r="G10860" s="177"/>
      <c r="H10860" s="177"/>
    </row>
    <row r="10861" spans="1:8" x14ac:dyDescent="0.25">
      <c r="A10861" s="793"/>
      <c r="E10861" s="176"/>
      <c r="F10861" s="176"/>
      <c r="G10861" s="177"/>
      <c r="H10861" s="177"/>
    </row>
    <row r="10862" spans="1:8" x14ac:dyDescent="0.25">
      <c r="A10862" s="793"/>
      <c r="E10862" s="176"/>
      <c r="F10862" s="176"/>
      <c r="G10862" s="177"/>
      <c r="H10862" s="177"/>
    </row>
    <row r="10863" spans="1:8" x14ac:dyDescent="0.25">
      <c r="A10863" s="793"/>
      <c r="E10863" s="176"/>
      <c r="F10863" s="176"/>
      <c r="G10863" s="177"/>
      <c r="H10863" s="177"/>
    </row>
    <row r="10864" spans="1:8" x14ac:dyDescent="0.25">
      <c r="A10864" s="793"/>
      <c r="E10864" s="176"/>
      <c r="F10864" s="176"/>
      <c r="G10864" s="177"/>
      <c r="H10864" s="177"/>
    </row>
    <row r="10865" spans="1:8" x14ac:dyDescent="0.25">
      <c r="A10865" s="793"/>
      <c r="E10865" s="176"/>
      <c r="F10865" s="176"/>
      <c r="G10865" s="177"/>
      <c r="H10865" s="177"/>
    </row>
    <row r="10866" spans="1:8" x14ac:dyDescent="0.25">
      <c r="A10866" s="793"/>
      <c r="E10866" s="176"/>
      <c r="F10866" s="176"/>
      <c r="G10866" s="177"/>
      <c r="H10866" s="177"/>
    </row>
    <row r="10867" spans="1:8" x14ac:dyDescent="0.25">
      <c r="A10867" s="793"/>
      <c r="E10867" s="176"/>
      <c r="F10867" s="176"/>
      <c r="G10867" s="177"/>
      <c r="H10867" s="177"/>
    </row>
    <row r="10868" spans="1:8" x14ac:dyDescent="0.25">
      <c r="A10868" s="793"/>
      <c r="E10868" s="176"/>
      <c r="F10868" s="176"/>
      <c r="G10868" s="177"/>
      <c r="H10868" s="177"/>
    </row>
    <row r="10869" spans="1:8" x14ac:dyDescent="0.25">
      <c r="A10869" s="793"/>
      <c r="E10869" s="176"/>
      <c r="F10869" s="176"/>
      <c r="G10869" s="177"/>
      <c r="H10869" s="177"/>
    </row>
    <row r="10870" spans="1:8" x14ac:dyDescent="0.25">
      <c r="A10870" s="793"/>
      <c r="E10870" s="176"/>
      <c r="F10870" s="176"/>
      <c r="G10870" s="177"/>
      <c r="H10870" s="177"/>
    </row>
    <row r="10871" spans="1:8" x14ac:dyDescent="0.25">
      <c r="A10871" s="793"/>
      <c r="E10871" s="176"/>
      <c r="F10871" s="176"/>
      <c r="G10871" s="177"/>
      <c r="H10871" s="177"/>
    </row>
    <row r="10872" spans="1:8" x14ac:dyDescent="0.25">
      <c r="A10872" s="793"/>
      <c r="E10872" s="176"/>
      <c r="F10872" s="176"/>
      <c r="G10872" s="177"/>
      <c r="H10872" s="177"/>
    </row>
    <row r="10873" spans="1:8" x14ac:dyDescent="0.25">
      <c r="A10873" s="793"/>
      <c r="E10873" s="176"/>
      <c r="F10873" s="176"/>
      <c r="G10873" s="177"/>
      <c r="H10873" s="177"/>
    </row>
    <row r="10874" spans="1:8" x14ac:dyDescent="0.25">
      <c r="A10874" s="793"/>
      <c r="E10874" s="176"/>
      <c r="F10874" s="176"/>
      <c r="G10874" s="177"/>
      <c r="H10874" s="177"/>
    </row>
    <row r="10875" spans="1:8" x14ac:dyDescent="0.25">
      <c r="A10875" s="793"/>
      <c r="E10875" s="176"/>
      <c r="F10875" s="176"/>
      <c r="G10875" s="177"/>
      <c r="H10875" s="177"/>
    </row>
    <row r="10876" spans="1:8" x14ac:dyDescent="0.25">
      <c r="A10876" s="793"/>
      <c r="E10876" s="176"/>
      <c r="F10876" s="176"/>
      <c r="G10876" s="177"/>
      <c r="H10876" s="177"/>
    </row>
    <row r="10877" spans="1:8" x14ac:dyDescent="0.25">
      <c r="A10877" s="793"/>
      <c r="E10877" s="176"/>
      <c r="F10877" s="176"/>
      <c r="G10877" s="177"/>
      <c r="H10877" s="177"/>
    </row>
    <row r="10878" spans="1:8" x14ac:dyDescent="0.25">
      <c r="A10878" s="793"/>
      <c r="E10878" s="176"/>
      <c r="F10878" s="176"/>
      <c r="G10878" s="177"/>
      <c r="H10878" s="177"/>
    </row>
    <row r="10879" spans="1:8" x14ac:dyDescent="0.25">
      <c r="A10879" s="793"/>
      <c r="E10879" s="176"/>
      <c r="F10879" s="176"/>
      <c r="G10879" s="177"/>
      <c r="H10879" s="177"/>
    </row>
    <row r="10880" spans="1:8" x14ac:dyDescent="0.25">
      <c r="A10880" s="793"/>
      <c r="E10880" s="176"/>
      <c r="F10880" s="176"/>
      <c r="G10880" s="177"/>
      <c r="H10880" s="177"/>
    </row>
    <row r="10881" spans="1:8" x14ac:dyDescent="0.25">
      <c r="A10881" s="793"/>
      <c r="E10881" s="176"/>
      <c r="F10881" s="176"/>
      <c r="G10881" s="177"/>
      <c r="H10881" s="177"/>
    </row>
    <row r="10882" spans="1:8" x14ac:dyDescent="0.25">
      <c r="A10882" s="793"/>
      <c r="E10882" s="176"/>
      <c r="F10882" s="176"/>
      <c r="G10882" s="177"/>
      <c r="H10882" s="177"/>
    </row>
    <row r="10883" spans="1:8" x14ac:dyDescent="0.25">
      <c r="A10883" s="793"/>
      <c r="E10883" s="176"/>
      <c r="F10883" s="176"/>
      <c r="G10883" s="177"/>
      <c r="H10883" s="177"/>
    </row>
    <row r="10884" spans="1:8" x14ac:dyDescent="0.25">
      <c r="A10884" s="793"/>
      <c r="E10884" s="176"/>
      <c r="F10884" s="176"/>
      <c r="G10884" s="177"/>
      <c r="H10884" s="177"/>
    </row>
    <row r="10885" spans="1:8" x14ac:dyDescent="0.25">
      <c r="A10885" s="793"/>
      <c r="E10885" s="176"/>
      <c r="F10885" s="176"/>
      <c r="G10885" s="177"/>
      <c r="H10885" s="177"/>
    </row>
    <row r="10886" spans="1:8" x14ac:dyDescent="0.25">
      <c r="A10886" s="793"/>
      <c r="E10886" s="176"/>
      <c r="F10886" s="176"/>
      <c r="G10886" s="177"/>
      <c r="H10886" s="177"/>
    </row>
    <row r="10887" spans="1:8" x14ac:dyDescent="0.25">
      <c r="A10887" s="793"/>
      <c r="E10887" s="176"/>
      <c r="F10887" s="176"/>
      <c r="G10887" s="177"/>
      <c r="H10887" s="177"/>
    </row>
    <row r="10888" spans="1:8" x14ac:dyDescent="0.25">
      <c r="A10888" s="793"/>
      <c r="E10888" s="176"/>
      <c r="F10888" s="176"/>
      <c r="G10888" s="177"/>
      <c r="H10888" s="177"/>
    </row>
    <row r="10889" spans="1:8" x14ac:dyDescent="0.25">
      <c r="A10889" s="793"/>
      <c r="E10889" s="176"/>
      <c r="F10889" s="176"/>
      <c r="G10889" s="177"/>
      <c r="H10889" s="177"/>
    </row>
    <row r="10890" spans="1:8" x14ac:dyDescent="0.25">
      <c r="A10890" s="793"/>
      <c r="E10890" s="176"/>
      <c r="F10890" s="176"/>
      <c r="G10890" s="177"/>
      <c r="H10890" s="177"/>
    </row>
    <row r="10891" spans="1:8" x14ac:dyDescent="0.25">
      <c r="A10891" s="793"/>
      <c r="E10891" s="176"/>
      <c r="F10891" s="176"/>
      <c r="G10891" s="177"/>
      <c r="H10891" s="177"/>
    </row>
    <row r="10892" spans="1:8" x14ac:dyDescent="0.25">
      <c r="A10892" s="793"/>
      <c r="E10892" s="176"/>
      <c r="F10892" s="176"/>
      <c r="G10892" s="177"/>
      <c r="H10892" s="177"/>
    </row>
    <row r="10893" spans="1:8" x14ac:dyDescent="0.25">
      <c r="A10893" s="793"/>
      <c r="E10893" s="176"/>
      <c r="F10893" s="176"/>
      <c r="G10893" s="177"/>
      <c r="H10893" s="177"/>
    </row>
    <row r="10894" spans="1:8" x14ac:dyDescent="0.25">
      <c r="A10894" s="793"/>
      <c r="E10894" s="176"/>
      <c r="F10894" s="176"/>
      <c r="G10894" s="177"/>
      <c r="H10894" s="177"/>
    </row>
    <row r="10895" spans="1:8" x14ac:dyDescent="0.25">
      <c r="A10895" s="793"/>
      <c r="E10895" s="176"/>
      <c r="F10895" s="176"/>
      <c r="G10895" s="177"/>
      <c r="H10895" s="177"/>
    </row>
    <row r="10896" spans="1:8" x14ac:dyDescent="0.25">
      <c r="A10896" s="793"/>
      <c r="E10896" s="176"/>
      <c r="F10896" s="176"/>
      <c r="G10896" s="177"/>
      <c r="H10896" s="177"/>
    </row>
    <row r="10897" spans="1:8" x14ac:dyDescent="0.25">
      <c r="A10897" s="793"/>
      <c r="E10897" s="176"/>
      <c r="F10897" s="176"/>
      <c r="G10897" s="177"/>
      <c r="H10897" s="177"/>
    </row>
    <row r="10898" spans="1:8" x14ac:dyDescent="0.25">
      <c r="A10898" s="793"/>
      <c r="E10898" s="176"/>
      <c r="F10898" s="176"/>
      <c r="G10898" s="177"/>
      <c r="H10898" s="177"/>
    </row>
    <row r="10899" spans="1:8" x14ac:dyDescent="0.25">
      <c r="A10899" s="793"/>
      <c r="E10899" s="176"/>
      <c r="F10899" s="176"/>
      <c r="G10899" s="177"/>
      <c r="H10899" s="177"/>
    </row>
    <row r="10900" spans="1:8" x14ac:dyDescent="0.25">
      <c r="A10900" s="793"/>
      <c r="E10900" s="176"/>
      <c r="F10900" s="176"/>
      <c r="G10900" s="177"/>
      <c r="H10900" s="177"/>
    </row>
    <row r="10901" spans="1:8" x14ac:dyDescent="0.25">
      <c r="A10901" s="793"/>
      <c r="E10901" s="176"/>
      <c r="F10901" s="176"/>
      <c r="G10901" s="177"/>
      <c r="H10901" s="177"/>
    </row>
    <row r="10902" spans="1:8" x14ac:dyDescent="0.25">
      <c r="A10902" s="793"/>
      <c r="E10902" s="176"/>
      <c r="F10902" s="176"/>
      <c r="G10902" s="177"/>
      <c r="H10902" s="177"/>
    </row>
    <row r="10903" spans="1:8" x14ac:dyDescent="0.25">
      <c r="A10903" s="793"/>
      <c r="E10903" s="176"/>
      <c r="F10903" s="176"/>
      <c r="G10903" s="177"/>
      <c r="H10903" s="177"/>
    </row>
    <row r="10904" spans="1:8" x14ac:dyDescent="0.25">
      <c r="A10904" s="793"/>
      <c r="E10904" s="176"/>
      <c r="F10904" s="176"/>
      <c r="G10904" s="177"/>
      <c r="H10904" s="177"/>
    </row>
    <row r="10905" spans="1:8" x14ac:dyDescent="0.25">
      <c r="A10905" s="793"/>
      <c r="E10905" s="176"/>
      <c r="F10905" s="176"/>
      <c r="G10905" s="177"/>
      <c r="H10905" s="177"/>
    </row>
    <row r="10906" spans="1:8" x14ac:dyDescent="0.25">
      <c r="A10906" s="793"/>
      <c r="E10906" s="176"/>
      <c r="F10906" s="176"/>
      <c r="G10906" s="177"/>
      <c r="H10906" s="177"/>
    </row>
    <row r="10907" spans="1:8" x14ac:dyDescent="0.25">
      <c r="A10907" s="793"/>
      <c r="E10907" s="176"/>
      <c r="F10907" s="176"/>
      <c r="G10907" s="177"/>
      <c r="H10907" s="177"/>
    </row>
    <row r="10908" spans="1:8" x14ac:dyDescent="0.25">
      <c r="A10908" s="793"/>
      <c r="E10908" s="176"/>
      <c r="F10908" s="176"/>
      <c r="G10908" s="177"/>
      <c r="H10908" s="177"/>
    </row>
    <row r="10909" spans="1:8" x14ac:dyDescent="0.25">
      <c r="A10909" s="793"/>
      <c r="E10909" s="176"/>
      <c r="F10909" s="176"/>
      <c r="G10909" s="177"/>
      <c r="H10909" s="177"/>
    </row>
    <row r="10910" spans="1:8" x14ac:dyDescent="0.25">
      <c r="A10910" s="793"/>
      <c r="E10910" s="176"/>
      <c r="F10910" s="176"/>
      <c r="G10910" s="177"/>
      <c r="H10910" s="177"/>
    </row>
    <row r="10911" spans="1:8" x14ac:dyDescent="0.25">
      <c r="A10911" s="793"/>
      <c r="E10911" s="176"/>
      <c r="F10911" s="176"/>
      <c r="G10911" s="177"/>
      <c r="H10911" s="177"/>
    </row>
    <row r="10912" spans="1:8" x14ac:dyDescent="0.25">
      <c r="A10912" s="793"/>
      <c r="E10912" s="176"/>
      <c r="F10912" s="176"/>
      <c r="G10912" s="177"/>
      <c r="H10912" s="177"/>
    </row>
    <row r="10913" spans="1:8" x14ac:dyDescent="0.25">
      <c r="A10913" s="793"/>
      <c r="E10913" s="176"/>
      <c r="F10913" s="176"/>
      <c r="G10913" s="177"/>
      <c r="H10913" s="177"/>
    </row>
    <row r="10914" spans="1:8" x14ac:dyDescent="0.25">
      <c r="A10914" s="793"/>
      <c r="E10914" s="176"/>
      <c r="F10914" s="176"/>
      <c r="G10914" s="177"/>
      <c r="H10914" s="177"/>
    </row>
    <row r="10915" spans="1:8" x14ac:dyDescent="0.25">
      <c r="A10915" s="793"/>
      <c r="E10915" s="176"/>
      <c r="F10915" s="176"/>
      <c r="G10915" s="177"/>
      <c r="H10915" s="177"/>
    </row>
    <row r="10916" spans="1:8" x14ac:dyDescent="0.25">
      <c r="A10916" s="793"/>
      <c r="E10916" s="176"/>
      <c r="F10916" s="176"/>
      <c r="G10916" s="177"/>
      <c r="H10916" s="177"/>
    </row>
    <row r="10917" spans="1:8" x14ac:dyDescent="0.25">
      <c r="A10917" s="793"/>
      <c r="E10917" s="176"/>
      <c r="F10917" s="176"/>
      <c r="G10917" s="177"/>
      <c r="H10917" s="177"/>
    </row>
    <row r="10918" spans="1:8" x14ac:dyDescent="0.25">
      <c r="A10918" s="793"/>
      <c r="E10918" s="176"/>
      <c r="F10918" s="176"/>
      <c r="G10918" s="177"/>
      <c r="H10918" s="177"/>
    </row>
  </sheetData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7" tint="0.39997558519241921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T57"/>
  <sheetViews>
    <sheetView workbookViewId="0">
      <selection activeCell="B1" sqref="B1:E4"/>
    </sheetView>
  </sheetViews>
  <sheetFormatPr defaultColWidth="9" defaultRowHeight="12.75" outlineLevelRow="2" x14ac:dyDescent="0.25"/>
  <cols>
    <col min="1" max="1" width="9" style="192" bestFit="1" customWidth="1"/>
    <col min="2" max="2" width="22" style="192" bestFit="1" customWidth="1"/>
    <col min="3" max="3" width="13" style="202" bestFit="1" customWidth="1"/>
    <col min="4" max="4" width="16.140625" style="201" bestFit="1" customWidth="1"/>
    <col min="5" max="5" width="15" style="192" bestFit="1" customWidth="1"/>
    <col min="6" max="6" width="14" style="192" bestFit="1" customWidth="1"/>
    <col min="7" max="7" width="16" style="192" bestFit="1" customWidth="1"/>
    <col min="8" max="8" width="17" style="192" bestFit="1" customWidth="1"/>
    <col min="9" max="9" width="9" style="192"/>
    <col min="10" max="11" width="12.5703125" style="192" bestFit="1" customWidth="1"/>
    <col min="12" max="12" width="10.42578125" style="192" bestFit="1" customWidth="1"/>
    <col min="13" max="13" width="13.140625" style="192" bestFit="1" customWidth="1"/>
    <col min="14" max="14" width="11.5703125" style="192" bestFit="1" customWidth="1"/>
    <col min="15" max="15" width="12.42578125" style="192" bestFit="1" customWidth="1"/>
    <col min="16" max="16" width="12" style="192" bestFit="1" customWidth="1"/>
    <col min="17" max="17" width="13.140625" style="192" bestFit="1" customWidth="1"/>
    <col min="18" max="16384" width="9" style="192"/>
  </cols>
  <sheetData>
    <row r="1" spans="1:20" ht="25.5" x14ac:dyDescent="0.25">
      <c r="A1" s="800" t="s">
        <v>856</v>
      </c>
      <c r="B1" s="801" t="s">
        <v>857</v>
      </c>
      <c r="C1" s="802" t="s">
        <v>858</v>
      </c>
      <c r="D1" s="803" t="s">
        <v>859</v>
      </c>
      <c r="E1" s="801" t="s">
        <v>860</v>
      </c>
      <c r="F1" s="801" t="s">
        <v>195</v>
      </c>
      <c r="G1" s="801" t="s">
        <v>861</v>
      </c>
      <c r="H1" s="801" t="s">
        <v>862</v>
      </c>
      <c r="J1" s="804" t="s">
        <v>863</v>
      </c>
      <c r="K1" s="804" t="s">
        <v>864</v>
      </c>
      <c r="L1" s="804" t="s">
        <v>865</v>
      </c>
      <c r="M1" s="804" t="s">
        <v>866</v>
      </c>
      <c r="N1" s="200"/>
      <c r="P1"/>
      <c r="Q1"/>
    </row>
    <row r="2" spans="1:20" ht="15" outlineLevel="2" x14ac:dyDescent="0.25">
      <c r="A2" s="192" t="s">
        <v>867</v>
      </c>
      <c r="B2" s="192" t="s">
        <v>868</v>
      </c>
      <c r="C2" s="805">
        <v>1313821</v>
      </c>
      <c r="D2" s="806">
        <v>7668103.5</v>
      </c>
      <c r="E2" s="210" t="s">
        <v>869</v>
      </c>
      <c r="F2" s="195"/>
      <c r="G2" s="194"/>
      <c r="H2" s="194"/>
      <c r="J2" s="807">
        <f>'RS1 Ann Bill Freq 2022'!F984</f>
        <v>1313720</v>
      </c>
      <c r="K2" s="807">
        <f>'RS1 Ann Bill Freq 2022'!E984</f>
        <v>7669111.3000000063</v>
      </c>
      <c r="L2" s="203">
        <f t="shared" ref="L2:M4" si="0">C2-J2</f>
        <v>101</v>
      </c>
      <c r="M2" s="203">
        <f t="shared" si="0"/>
        <v>-1007.800000006333</v>
      </c>
      <c r="P2"/>
      <c r="Q2"/>
    </row>
    <row r="3" spans="1:20" ht="15" outlineLevel="2" x14ac:dyDescent="0.25">
      <c r="A3" s="192" t="s">
        <v>867</v>
      </c>
      <c r="B3" s="192" t="s">
        <v>870</v>
      </c>
      <c r="C3" s="805">
        <v>2191927</v>
      </c>
      <c r="D3" s="806">
        <v>29770430.5</v>
      </c>
      <c r="E3" s="194"/>
      <c r="F3" s="195"/>
      <c r="G3" s="194"/>
      <c r="H3" s="194"/>
      <c r="J3" s="807">
        <f>'RS2 Ann Bill Freq 2022'!F1167</f>
        <v>2191786</v>
      </c>
      <c r="K3" s="807">
        <f>'RS2 Ann Bill Freq 2022'!E1167</f>
        <v>29774906.700000018</v>
      </c>
      <c r="L3" s="203">
        <f t="shared" si="0"/>
        <v>141</v>
      </c>
      <c r="M3" s="203">
        <f t="shared" si="0"/>
        <v>-4476.2000000178814</v>
      </c>
      <c r="P3"/>
      <c r="Q3"/>
    </row>
    <row r="4" spans="1:20" ht="15" outlineLevel="2" x14ac:dyDescent="0.25">
      <c r="A4" s="192" t="s">
        <v>867</v>
      </c>
      <c r="B4" s="192" t="s">
        <v>871</v>
      </c>
      <c r="C4" s="805">
        <v>1463646</v>
      </c>
      <c r="D4" s="806">
        <v>44519017.600000001</v>
      </c>
      <c r="E4" s="194"/>
      <c r="F4" s="195"/>
      <c r="G4" s="194"/>
      <c r="H4" s="194"/>
      <c r="J4" s="808">
        <f>'RS3 Ann Bill Freq 2022'!F2394</f>
        <v>1463513</v>
      </c>
      <c r="K4" s="808">
        <f>'RS3 Ann Bill Freq 2022'!E2394</f>
        <v>44525853.20000001</v>
      </c>
      <c r="L4" s="204">
        <f t="shared" si="0"/>
        <v>133</v>
      </c>
      <c r="M4" s="204">
        <f t="shared" si="0"/>
        <v>-6835.6000000089407</v>
      </c>
      <c r="P4"/>
      <c r="Q4"/>
    </row>
    <row r="5" spans="1:20" ht="15" outlineLevel="2" x14ac:dyDescent="0.25">
      <c r="A5" s="192" t="s">
        <v>867</v>
      </c>
      <c r="B5" s="192" t="s">
        <v>872</v>
      </c>
      <c r="C5" s="809"/>
      <c r="D5" s="810"/>
      <c r="E5" s="194"/>
      <c r="F5" s="195"/>
      <c r="G5" s="194"/>
      <c r="H5" s="194"/>
      <c r="J5" s="807">
        <f>SUM(J2:J4)</f>
        <v>4969019</v>
      </c>
      <c r="K5" s="807">
        <f>SUM(K2:K4)</f>
        <v>81969871.200000033</v>
      </c>
      <c r="L5" s="807">
        <f>SUM(L2:L4)</f>
        <v>375</v>
      </c>
      <c r="M5" s="807">
        <f>SUM(M2:M4)</f>
        <v>-12319.600000033155</v>
      </c>
      <c r="P5"/>
      <c r="Q5"/>
    </row>
    <row r="6" spans="1:20" outlineLevel="2" x14ac:dyDescent="0.25">
      <c r="A6" s="192" t="s">
        <v>867</v>
      </c>
      <c r="B6" s="192" t="s">
        <v>873</v>
      </c>
      <c r="C6" s="809"/>
      <c r="D6" s="810"/>
      <c r="E6" s="194"/>
      <c r="F6" s="195"/>
      <c r="G6" s="194"/>
      <c r="H6" s="194"/>
      <c r="T6" s="199" t="s">
        <v>874</v>
      </c>
    </row>
    <row r="7" spans="1:20" ht="15" outlineLevel="2" x14ac:dyDescent="0.25">
      <c r="A7" s="192" t="s">
        <v>867</v>
      </c>
      <c r="B7" s="192" t="s">
        <v>875</v>
      </c>
      <c r="C7" s="809"/>
      <c r="D7" s="810"/>
      <c r="E7" s="194"/>
      <c r="F7" s="195"/>
      <c r="G7" s="194"/>
      <c r="H7" s="194"/>
      <c r="J7" s="811">
        <f t="shared" ref="J7:K9" si="1">J2/J$5</f>
        <v>0.26438216476934379</v>
      </c>
      <c r="K7" s="811">
        <f t="shared" si="1"/>
        <v>9.3560123832425929E-2</v>
      </c>
      <c r="L7"/>
      <c r="M7"/>
    </row>
    <row r="8" spans="1:20" ht="15" outlineLevel="2" x14ac:dyDescent="0.25">
      <c r="A8" s="192" t="s">
        <v>867</v>
      </c>
      <c r="B8" s="192" t="s">
        <v>876</v>
      </c>
      <c r="C8" s="809"/>
      <c r="D8" s="810"/>
      <c r="E8" s="194"/>
      <c r="F8" s="195"/>
      <c r="G8" s="194"/>
      <c r="H8" s="194"/>
      <c r="J8" s="811">
        <f t="shared" si="1"/>
        <v>0.44109028361533736</v>
      </c>
      <c r="K8" s="811">
        <f t="shared" si="1"/>
        <v>0.36324208229328053</v>
      </c>
      <c r="L8"/>
      <c r="M8"/>
      <c r="T8" s="199" t="s">
        <v>877</v>
      </c>
    </row>
    <row r="9" spans="1:20" ht="15" outlineLevel="2" x14ac:dyDescent="0.25">
      <c r="A9" s="192" t="s">
        <v>867</v>
      </c>
      <c r="B9" s="192" t="s">
        <v>878</v>
      </c>
      <c r="C9" s="809"/>
      <c r="D9" s="810"/>
      <c r="E9" s="194"/>
      <c r="F9" s="195"/>
      <c r="G9" s="194"/>
      <c r="H9" s="194"/>
      <c r="J9" s="811">
        <f t="shared" si="1"/>
        <v>0.29452755161531885</v>
      </c>
      <c r="K9" s="811">
        <f t="shared" si="1"/>
        <v>0.54319779387429357</v>
      </c>
      <c r="L9"/>
      <c r="M9"/>
    </row>
    <row r="10" spans="1:20" ht="15" outlineLevel="2" x14ac:dyDescent="0.25">
      <c r="A10" s="192" t="s">
        <v>867</v>
      </c>
      <c r="B10" s="192" t="s">
        <v>879</v>
      </c>
      <c r="C10" s="809"/>
      <c r="D10" s="810"/>
      <c r="E10" s="194"/>
      <c r="F10" s="195"/>
      <c r="G10" s="194"/>
      <c r="H10" s="194"/>
      <c r="J10" s="205">
        <f>SUM(J7:J9)</f>
        <v>1</v>
      </c>
      <c r="K10" s="205">
        <f>SUM(K7:K9)</f>
        <v>1</v>
      </c>
      <c r="L10"/>
      <c r="M10"/>
    </row>
    <row r="11" spans="1:20" ht="15" outlineLevel="2" x14ac:dyDescent="0.25">
      <c r="A11" s="192" t="s">
        <v>867</v>
      </c>
      <c r="B11" s="192" t="s">
        <v>880</v>
      </c>
      <c r="C11" s="809"/>
      <c r="D11" s="810"/>
      <c r="E11" s="194"/>
      <c r="F11" s="195"/>
      <c r="G11" s="194"/>
      <c r="H11" s="194"/>
      <c r="L11"/>
      <c r="M11"/>
    </row>
    <row r="12" spans="1:20" ht="15" outlineLevel="2" x14ac:dyDescent="0.25">
      <c r="A12" s="192" t="s">
        <v>867</v>
      </c>
      <c r="B12" s="192" t="s">
        <v>881</v>
      </c>
      <c r="C12" s="809"/>
      <c r="D12" s="810"/>
      <c r="E12" s="194"/>
      <c r="F12" s="195"/>
      <c r="G12" s="194"/>
      <c r="H12" s="194"/>
      <c r="J12" s="192" t="s">
        <v>882</v>
      </c>
      <c r="L12"/>
      <c r="M12"/>
    </row>
    <row r="13" spans="1:20" ht="15" outlineLevel="2" x14ac:dyDescent="0.25">
      <c r="A13" s="192" t="s">
        <v>867</v>
      </c>
      <c r="B13" s="192" t="s">
        <v>883</v>
      </c>
      <c r="C13" s="809"/>
      <c r="D13" s="810"/>
      <c r="E13" s="194"/>
      <c r="F13" s="195"/>
      <c r="G13" s="194"/>
      <c r="H13" s="194"/>
      <c r="J13" s="811">
        <f t="shared" ref="J13:K15" si="2">C2/SUM(C$2:C$4)</f>
        <v>0.26438253839401749</v>
      </c>
      <c r="K13" s="811">
        <f t="shared" si="2"/>
        <v>9.3561890884988327E-2</v>
      </c>
      <c r="L13"/>
      <c r="M13"/>
    </row>
    <row r="14" spans="1:20" ht="15" outlineLevel="2" x14ac:dyDescent="0.25">
      <c r="A14" s="192" t="s">
        <v>867</v>
      </c>
      <c r="B14" s="192" t="s">
        <v>884</v>
      </c>
      <c r="C14" s="809"/>
      <c r="D14" s="810"/>
      <c r="E14" s="194"/>
      <c r="F14" s="195"/>
      <c r="G14" s="194"/>
      <c r="H14" s="194"/>
      <c r="J14" s="811">
        <f t="shared" si="2"/>
        <v>0.44108537177772583</v>
      </c>
      <c r="K14" s="811">
        <f t="shared" si="2"/>
        <v>0.36324206761686623</v>
      </c>
      <c r="L14"/>
      <c r="M14"/>
    </row>
    <row r="15" spans="1:20" ht="15" outlineLevel="2" x14ac:dyDescent="0.25">
      <c r="A15" s="192" t="s">
        <v>867</v>
      </c>
      <c r="B15" s="192" t="s">
        <v>885</v>
      </c>
      <c r="C15" s="809"/>
      <c r="D15" s="810"/>
      <c r="E15" s="194"/>
      <c r="F15" s="195"/>
      <c r="G15" s="194"/>
      <c r="H15" s="194"/>
      <c r="J15" s="811">
        <f t="shared" si="2"/>
        <v>0.29453208982825674</v>
      </c>
      <c r="K15" s="811">
        <f t="shared" si="2"/>
        <v>0.5431960414981456</v>
      </c>
      <c r="L15"/>
      <c r="M15"/>
    </row>
    <row r="16" spans="1:20" ht="15" outlineLevel="2" x14ac:dyDescent="0.25">
      <c r="A16" s="192" t="s">
        <v>867</v>
      </c>
      <c r="B16" s="192" t="s">
        <v>886</v>
      </c>
      <c r="C16" s="809"/>
      <c r="D16" s="810"/>
      <c r="E16" s="194"/>
      <c r="F16" s="195"/>
      <c r="G16" s="194"/>
      <c r="H16" s="194"/>
      <c r="J16" s="205">
        <f>SUM(J13:J15)</f>
        <v>1</v>
      </c>
      <c r="K16" s="205">
        <f>SUM(K13:K15)</f>
        <v>1.0000000000000002</v>
      </c>
      <c r="L16"/>
      <c r="M16"/>
    </row>
    <row r="17" spans="1:13" ht="15" outlineLevel="2" x14ac:dyDescent="0.25">
      <c r="A17" s="192" t="s">
        <v>867</v>
      </c>
      <c r="B17" s="192" t="s">
        <v>887</v>
      </c>
      <c r="C17" s="809"/>
      <c r="D17" s="810"/>
      <c r="E17" s="194"/>
      <c r="F17" s="195"/>
      <c r="G17" s="194"/>
      <c r="H17" s="194"/>
      <c r="L17"/>
      <c r="M17"/>
    </row>
    <row r="18" spans="1:13" ht="15" outlineLevel="2" x14ac:dyDescent="0.25">
      <c r="A18" s="192" t="s">
        <v>867</v>
      </c>
      <c r="B18" s="192" t="s">
        <v>888</v>
      </c>
      <c r="C18" s="809"/>
      <c r="D18" s="810"/>
      <c r="E18" s="194"/>
      <c r="F18" s="195"/>
      <c r="G18" s="194"/>
      <c r="H18" s="194"/>
      <c r="J18" s="192" t="s">
        <v>889</v>
      </c>
      <c r="L18"/>
      <c r="M18"/>
    </row>
    <row r="19" spans="1:13" ht="15" outlineLevel="2" x14ac:dyDescent="0.25">
      <c r="A19" s="192" t="s">
        <v>867</v>
      </c>
      <c r="B19" s="192" t="s">
        <v>890</v>
      </c>
      <c r="C19" s="809"/>
      <c r="D19" s="810"/>
      <c r="E19" s="194"/>
      <c r="F19" s="195"/>
      <c r="G19" s="194"/>
      <c r="H19" s="194"/>
      <c r="J19" s="812">
        <f t="shared" ref="J19:K21" si="3">J7-J13</f>
        <v>-3.7362467369961294E-7</v>
      </c>
      <c r="K19" s="812">
        <f t="shared" si="3"/>
        <v>-1.7670525623986189E-6</v>
      </c>
      <c r="L19"/>
      <c r="M19"/>
    </row>
    <row r="20" spans="1:13" ht="15" outlineLevel="2" x14ac:dyDescent="0.25">
      <c r="A20" s="192" t="s">
        <v>867</v>
      </c>
      <c r="B20" s="192" t="s">
        <v>891</v>
      </c>
      <c r="C20" s="809"/>
      <c r="D20" s="810"/>
      <c r="E20" s="194"/>
      <c r="F20" s="195"/>
      <c r="G20" s="194"/>
      <c r="H20" s="194"/>
      <c r="J20" s="812">
        <f t="shared" si="3"/>
        <v>4.9118376115320217E-6</v>
      </c>
      <c r="K20" s="812">
        <f t="shared" si="3"/>
        <v>1.4676414306080687E-8</v>
      </c>
      <c r="L20"/>
      <c r="M20"/>
    </row>
    <row r="21" spans="1:13" ht="15" outlineLevel="2" x14ac:dyDescent="0.25">
      <c r="A21" s="192" t="s">
        <v>867</v>
      </c>
      <c r="B21" s="192" t="s">
        <v>892</v>
      </c>
      <c r="C21" s="809"/>
      <c r="D21" s="810"/>
      <c r="E21" s="194"/>
      <c r="F21" s="195"/>
      <c r="G21" s="194"/>
      <c r="H21" s="194"/>
      <c r="J21" s="812">
        <f t="shared" si="3"/>
        <v>-4.5382129378879199E-6</v>
      </c>
      <c r="K21" s="812">
        <f t="shared" si="3"/>
        <v>1.7523761479676381E-6</v>
      </c>
      <c r="L21"/>
      <c r="M21"/>
    </row>
    <row r="22" spans="1:13" outlineLevel="2" x14ac:dyDescent="0.25">
      <c r="A22" s="192" t="s">
        <v>867</v>
      </c>
      <c r="B22" s="192" t="s">
        <v>893</v>
      </c>
      <c r="C22" s="809"/>
      <c r="D22" s="810"/>
      <c r="E22" s="194"/>
      <c r="F22" s="195"/>
      <c r="G22" s="194"/>
      <c r="H22" s="194"/>
    </row>
    <row r="23" spans="1:13" outlineLevel="2" x14ac:dyDescent="0.25">
      <c r="A23" s="192" t="s">
        <v>867</v>
      </c>
      <c r="B23" s="192" t="s">
        <v>894</v>
      </c>
      <c r="C23" s="809"/>
      <c r="D23" s="810"/>
      <c r="E23" s="194"/>
      <c r="F23" s="195"/>
      <c r="G23" s="194"/>
      <c r="H23" s="194"/>
    </row>
    <row r="24" spans="1:13" outlineLevel="2" x14ac:dyDescent="0.25">
      <c r="A24" s="192" t="s">
        <v>867</v>
      </c>
      <c r="B24" s="192" t="s">
        <v>895</v>
      </c>
      <c r="C24" s="809"/>
      <c r="D24" s="810"/>
      <c r="E24" s="194"/>
      <c r="F24" s="195"/>
      <c r="G24" s="194"/>
      <c r="H24" s="194"/>
    </row>
    <row r="25" spans="1:13" outlineLevel="2" x14ac:dyDescent="0.25">
      <c r="A25" s="192" t="s">
        <v>867</v>
      </c>
      <c r="B25" s="192" t="s">
        <v>570</v>
      </c>
      <c r="C25" s="809"/>
      <c r="D25" s="810"/>
      <c r="E25" s="194"/>
      <c r="F25" s="195"/>
      <c r="G25" s="194"/>
      <c r="H25" s="194"/>
    </row>
    <row r="26" spans="1:13" outlineLevel="2" x14ac:dyDescent="0.25">
      <c r="A26" s="192" t="s">
        <v>867</v>
      </c>
      <c r="B26" s="192" t="s">
        <v>304</v>
      </c>
      <c r="C26" s="809"/>
      <c r="D26" s="810"/>
      <c r="E26" s="194"/>
      <c r="F26" s="195"/>
      <c r="G26" s="194"/>
      <c r="H26" s="194"/>
    </row>
    <row r="27" spans="1:13" outlineLevel="1" x14ac:dyDescent="0.25">
      <c r="A27" s="813" t="s">
        <v>867</v>
      </c>
      <c r="B27" s="813" t="s">
        <v>454</v>
      </c>
      <c r="C27" s="814"/>
      <c r="D27" s="815"/>
      <c r="E27" s="816"/>
      <c r="F27" s="817"/>
      <c r="G27" s="816"/>
      <c r="H27" s="816"/>
    </row>
    <row r="28" spans="1:13" outlineLevel="2" x14ac:dyDescent="0.25">
      <c r="A28" s="192" t="s">
        <v>896</v>
      </c>
      <c r="B28" s="192" t="s">
        <v>897</v>
      </c>
      <c r="C28" s="809"/>
      <c r="D28" s="810"/>
      <c r="E28" s="194"/>
      <c r="F28" s="195"/>
      <c r="G28" s="194"/>
      <c r="H28" s="194"/>
    </row>
    <row r="29" spans="1:13" outlineLevel="2" x14ac:dyDescent="0.25">
      <c r="A29" s="192" t="s">
        <v>896</v>
      </c>
      <c r="B29" s="192" t="s">
        <v>898</v>
      </c>
      <c r="C29" s="809"/>
      <c r="D29" s="810"/>
      <c r="E29" s="194"/>
      <c r="F29" s="195"/>
      <c r="G29" s="194"/>
      <c r="H29" s="194"/>
    </row>
    <row r="30" spans="1:13" outlineLevel="2" x14ac:dyDescent="0.25">
      <c r="A30" s="192" t="s">
        <v>896</v>
      </c>
      <c r="B30" s="192" t="s">
        <v>899</v>
      </c>
      <c r="C30" s="809"/>
      <c r="D30" s="810"/>
      <c r="E30" s="194"/>
      <c r="F30" s="195"/>
      <c r="G30" s="194"/>
      <c r="H30" s="194"/>
    </row>
    <row r="31" spans="1:13" outlineLevel="2" x14ac:dyDescent="0.25">
      <c r="A31" s="192" t="s">
        <v>896</v>
      </c>
      <c r="B31" s="192" t="s">
        <v>900</v>
      </c>
      <c r="C31" s="809"/>
      <c r="D31" s="810"/>
      <c r="E31" s="194"/>
      <c r="F31" s="195"/>
      <c r="G31" s="194"/>
      <c r="H31" s="194"/>
    </row>
    <row r="32" spans="1:13" outlineLevel="2" x14ac:dyDescent="0.25">
      <c r="A32" s="192" t="s">
        <v>896</v>
      </c>
      <c r="B32" s="192" t="s">
        <v>901</v>
      </c>
      <c r="C32" s="809"/>
      <c r="D32" s="810"/>
      <c r="E32" s="194"/>
      <c r="F32" s="195"/>
      <c r="G32" s="194"/>
      <c r="H32" s="194"/>
    </row>
    <row r="33" spans="1:8" outlineLevel="2" x14ac:dyDescent="0.25">
      <c r="A33" s="192" t="s">
        <v>896</v>
      </c>
      <c r="B33" s="192" t="s">
        <v>900</v>
      </c>
      <c r="C33" s="809"/>
      <c r="D33" s="810"/>
      <c r="E33" s="194"/>
      <c r="F33" s="195"/>
      <c r="G33" s="194"/>
      <c r="H33" s="194"/>
    </row>
    <row r="34" spans="1:8" outlineLevel="2" x14ac:dyDescent="0.25">
      <c r="A34" s="192" t="s">
        <v>896</v>
      </c>
      <c r="B34" s="192" t="s">
        <v>898</v>
      </c>
      <c r="C34" s="809"/>
      <c r="D34" s="810"/>
      <c r="E34" s="194"/>
      <c r="F34" s="195"/>
      <c r="G34" s="194"/>
      <c r="H34" s="194"/>
    </row>
    <row r="35" spans="1:8" outlineLevel="2" x14ac:dyDescent="0.25">
      <c r="A35" s="192" t="s">
        <v>896</v>
      </c>
      <c r="B35" s="192" t="s">
        <v>902</v>
      </c>
      <c r="C35" s="809"/>
      <c r="D35" s="810"/>
      <c r="E35" s="194"/>
      <c r="F35" s="195"/>
      <c r="G35" s="194"/>
      <c r="H35" s="194"/>
    </row>
    <row r="36" spans="1:8" outlineLevel="2" x14ac:dyDescent="0.25">
      <c r="A36" s="192" t="s">
        <v>896</v>
      </c>
      <c r="B36" s="192" t="s">
        <v>903</v>
      </c>
      <c r="C36" s="809"/>
      <c r="D36" s="810"/>
      <c r="E36" s="194"/>
      <c r="F36" s="195"/>
      <c r="G36" s="194"/>
      <c r="H36" s="194"/>
    </row>
    <row r="37" spans="1:8" outlineLevel="2" x14ac:dyDescent="0.25">
      <c r="A37" s="192" t="s">
        <v>896</v>
      </c>
      <c r="B37" s="192" t="s">
        <v>904</v>
      </c>
      <c r="C37" s="809"/>
      <c r="D37" s="810"/>
      <c r="E37" s="194"/>
      <c r="F37" s="195"/>
      <c r="G37" s="194"/>
      <c r="H37" s="194"/>
    </row>
    <row r="38" spans="1:8" outlineLevel="2" x14ac:dyDescent="0.25">
      <c r="A38" s="192" t="s">
        <v>896</v>
      </c>
      <c r="B38" s="192" t="s">
        <v>905</v>
      </c>
      <c r="C38" s="809"/>
      <c r="D38" s="810"/>
      <c r="E38" s="194"/>
      <c r="F38" s="195"/>
      <c r="G38" s="194"/>
      <c r="H38" s="194"/>
    </row>
    <row r="39" spans="1:8" outlineLevel="2" x14ac:dyDescent="0.25">
      <c r="A39" s="192" t="s">
        <v>896</v>
      </c>
      <c r="B39" s="192" t="s">
        <v>906</v>
      </c>
      <c r="C39" s="809"/>
      <c r="D39" s="810"/>
      <c r="E39" s="194"/>
      <c r="F39" s="195"/>
      <c r="G39" s="194"/>
      <c r="H39" s="194"/>
    </row>
    <row r="40" spans="1:8" outlineLevel="2" x14ac:dyDescent="0.25">
      <c r="A40" s="192" t="s">
        <v>896</v>
      </c>
      <c r="B40" s="192" t="s">
        <v>907</v>
      </c>
      <c r="C40" s="809"/>
      <c r="D40" s="810"/>
      <c r="E40" s="194"/>
      <c r="F40" s="195"/>
      <c r="G40" s="194"/>
      <c r="H40" s="194"/>
    </row>
    <row r="41" spans="1:8" outlineLevel="2" x14ac:dyDescent="0.25">
      <c r="A41" s="192" t="s">
        <v>896</v>
      </c>
      <c r="B41" s="192" t="s">
        <v>908</v>
      </c>
      <c r="C41" s="809"/>
      <c r="D41" s="810"/>
      <c r="E41" s="194"/>
      <c r="F41" s="195"/>
      <c r="G41" s="194"/>
      <c r="H41" s="194"/>
    </row>
    <row r="42" spans="1:8" outlineLevel="2" x14ac:dyDescent="0.25">
      <c r="A42" s="192" t="s">
        <v>896</v>
      </c>
      <c r="B42" s="192" t="s">
        <v>909</v>
      </c>
      <c r="C42" s="809"/>
      <c r="D42" s="810"/>
      <c r="E42" s="194"/>
      <c r="F42" s="195"/>
      <c r="G42" s="194"/>
      <c r="H42" s="194"/>
    </row>
    <row r="43" spans="1:8" outlineLevel="2" x14ac:dyDescent="0.25">
      <c r="A43" s="192" t="s">
        <v>896</v>
      </c>
      <c r="B43" s="192" t="s">
        <v>910</v>
      </c>
      <c r="C43" s="809"/>
      <c r="D43" s="810"/>
      <c r="E43" s="194"/>
      <c r="F43" s="195"/>
      <c r="G43" s="194"/>
      <c r="H43" s="194"/>
    </row>
    <row r="44" spans="1:8" outlineLevel="2" x14ac:dyDescent="0.25">
      <c r="A44" s="192" t="s">
        <v>896</v>
      </c>
      <c r="B44" s="192" t="s">
        <v>911</v>
      </c>
      <c r="C44" s="809"/>
      <c r="D44" s="810"/>
      <c r="E44" s="194"/>
      <c r="F44" s="195"/>
      <c r="G44" s="194"/>
      <c r="H44" s="194"/>
    </row>
    <row r="45" spans="1:8" outlineLevel="2" x14ac:dyDescent="0.25">
      <c r="A45" s="192" t="s">
        <v>896</v>
      </c>
      <c r="B45" s="192" t="s">
        <v>912</v>
      </c>
      <c r="C45" s="809"/>
      <c r="D45" s="810"/>
      <c r="E45" s="194"/>
      <c r="F45" s="195"/>
      <c r="G45" s="194"/>
      <c r="H45" s="194"/>
    </row>
    <row r="46" spans="1:8" outlineLevel="2" x14ac:dyDescent="0.25">
      <c r="A46" s="192" t="s">
        <v>896</v>
      </c>
      <c r="B46" s="192" t="s">
        <v>913</v>
      </c>
      <c r="C46" s="809"/>
      <c r="D46" s="810"/>
      <c r="E46" s="194"/>
      <c r="F46" s="195"/>
      <c r="G46" s="194"/>
      <c r="H46" s="194"/>
    </row>
    <row r="47" spans="1:8" outlineLevel="2" x14ac:dyDescent="0.25">
      <c r="A47" s="192" t="s">
        <v>896</v>
      </c>
      <c r="B47" s="192" t="s">
        <v>914</v>
      </c>
      <c r="C47" s="809"/>
      <c r="D47" s="810"/>
      <c r="E47" s="194"/>
      <c r="F47" s="195"/>
      <c r="G47" s="194"/>
      <c r="H47" s="194"/>
    </row>
    <row r="48" spans="1:8" outlineLevel="2" x14ac:dyDescent="0.25">
      <c r="A48" s="192" t="s">
        <v>896</v>
      </c>
      <c r="B48" s="192" t="s">
        <v>915</v>
      </c>
      <c r="C48" s="809"/>
      <c r="D48" s="810"/>
      <c r="E48" s="194"/>
      <c r="F48" s="195"/>
      <c r="G48" s="194"/>
      <c r="H48" s="194"/>
    </row>
    <row r="49" spans="1:8" outlineLevel="2" x14ac:dyDescent="0.25">
      <c r="A49" s="192" t="s">
        <v>896</v>
      </c>
      <c r="B49" s="192" t="s">
        <v>916</v>
      </c>
      <c r="C49" s="809"/>
      <c r="D49" s="810"/>
      <c r="E49" s="194"/>
      <c r="F49" s="195"/>
      <c r="G49" s="194"/>
      <c r="H49" s="194"/>
    </row>
    <row r="50" spans="1:8" outlineLevel="2" x14ac:dyDescent="0.25">
      <c r="A50" s="192" t="s">
        <v>896</v>
      </c>
      <c r="B50" s="192" t="s">
        <v>917</v>
      </c>
      <c r="C50" s="809"/>
      <c r="D50" s="810"/>
      <c r="E50" s="194"/>
      <c r="F50" s="195"/>
      <c r="G50" s="194"/>
      <c r="H50" s="194"/>
    </row>
    <row r="51" spans="1:8" outlineLevel="2" x14ac:dyDescent="0.25">
      <c r="A51" s="192" t="s">
        <v>896</v>
      </c>
      <c r="B51" s="192" t="s">
        <v>918</v>
      </c>
      <c r="C51" s="809"/>
      <c r="D51" s="810"/>
      <c r="E51" s="194"/>
      <c r="F51" s="195"/>
      <c r="G51" s="194"/>
      <c r="H51" s="194"/>
    </row>
    <row r="52" spans="1:8" outlineLevel="2" x14ac:dyDescent="0.25">
      <c r="A52" s="192" t="s">
        <v>896</v>
      </c>
      <c r="B52" s="192" t="s">
        <v>919</v>
      </c>
      <c r="C52" s="809"/>
      <c r="D52" s="810"/>
      <c r="E52" s="194"/>
      <c r="F52" s="195"/>
      <c r="G52" s="194"/>
      <c r="H52" s="194"/>
    </row>
    <row r="53" spans="1:8" outlineLevel="2" x14ac:dyDescent="0.25">
      <c r="A53" s="192" t="s">
        <v>896</v>
      </c>
      <c r="B53" s="192" t="s">
        <v>901</v>
      </c>
      <c r="C53" s="809"/>
      <c r="D53" s="810"/>
      <c r="E53" s="194"/>
      <c r="F53" s="195"/>
      <c r="G53" s="194"/>
      <c r="H53" s="194"/>
    </row>
    <row r="54" spans="1:8" outlineLevel="2" x14ac:dyDescent="0.25">
      <c r="A54" s="192" t="s">
        <v>896</v>
      </c>
      <c r="B54" s="192" t="s">
        <v>897</v>
      </c>
      <c r="C54" s="809"/>
      <c r="D54" s="810"/>
      <c r="E54" s="194"/>
      <c r="F54" s="195"/>
      <c r="G54" s="194"/>
      <c r="H54" s="194"/>
    </row>
    <row r="55" spans="1:8" outlineLevel="2" x14ac:dyDescent="0.25">
      <c r="A55" s="192" t="s">
        <v>896</v>
      </c>
      <c r="B55" s="192" t="s">
        <v>901</v>
      </c>
      <c r="C55" s="809"/>
      <c r="D55" s="810"/>
      <c r="E55" s="194"/>
      <c r="F55" s="195"/>
      <c r="G55" s="194"/>
      <c r="H55" s="194"/>
    </row>
    <row r="56" spans="1:8" outlineLevel="1" x14ac:dyDescent="0.25">
      <c r="A56" s="813" t="s">
        <v>896</v>
      </c>
      <c r="B56" s="813" t="s">
        <v>454</v>
      </c>
      <c r="C56" s="814"/>
      <c r="D56" s="815"/>
      <c r="E56" s="816"/>
      <c r="F56" s="817"/>
      <c r="G56" s="816"/>
      <c r="H56" s="816"/>
    </row>
    <row r="57" spans="1:8" x14ac:dyDescent="0.25">
      <c r="A57" s="818" t="s">
        <v>454</v>
      </c>
      <c r="B57" s="818" t="s">
        <v>454</v>
      </c>
      <c r="C57" s="819"/>
      <c r="D57" s="820"/>
      <c r="E57" s="821"/>
      <c r="F57" s="822"/>
      <c r="G57" s="821"/>
      <c r="H57" s="821"/>
    </row>
  </sheetData>
  <pageMargins left="0.75" right="0.75" top="1" bottom="1" header="0.5" footer="0.5"/>
  <pageSetup orientation="portrait" r:id="rId1"/>
  <headerFooter alignWithMargins="0"/>
  <customProperties>
    <customPr name="EpmWorksheetKeyString_GU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7" tint="0.39997558519241921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57"/>
  <sheetViews>
    <sheetView topLeftCell="F1" workbookViewId="0">
      <selection activeCell="J1" sqref="J1:O1"/>
    </sheetView>
  </sheetViews>
  <sheetFormatPr defaultColWidth="9" defaultRowHeight="12.75" outlineLevelRow="2" x14ac:dyDescent="0.25"/>
  <cols>
    <col min="1" max="1" width="9" style="192" bestFit="1" customWidth="1"/>
    <col min="2" max="2" width="22" style="192" bestFit="1" customWidth="1"/>
    <col min="3" max="3" width="13" style="202" bestFit="1" customWidth="1"/>
    <col min="4" max="4" width="16.140625" style="201" bestFit="1" customWidth="1"/>
    <col min="5" max="5" width="15" style="192" bestFit="1" customWidth="1"/>
    <col min="6" max="6" width="14" style="192" bestFit="1" customWidth="1"/>
    <col min="7" max="7" width="16" style="192" bestFit="1" customWidth="1"/>
    <col min="8" max="8" width="17" style="192" bestFit="1" customWidth="1"/>
    <col min="9" max="9" width="9" style="192"/>
    <col min="10" max="10" width="12" style="192" bestFit="1" customWidth="1"/>
    <col min="11" max="11" width="13.140625" style="192" bestFit="1" customWidth="1"/>
    <col min="12" max="16384" width="9" style="192"/>
  </cols>
  <sheetData>
    <row r="1" spans="1:12" ht="25.5" x14ac:dyDescent="0.25">
      <c r="A1" s="800" t="s">
        <v>856</v>
      </c>
      <c r="B1" s="801" t="s">
        <v>857</v>
      </c>
      <c r="C1" s="823" t="s">
        <v>858</v>
      </c>
      <c r="D1" s="824" t="s">
        <v>859</v>
      </c>
      <c r="E1" s="804" t="s">
        <v>860</v>
      </c>
      <c r="F1" s="804" t="s">
        <v>195</v>
      </c>
      <c r="G1" s="804" t="s">
        <v>861</v>
      </c>
      <c r="H1" s="804" t="s">
        <v>862</v>
      </c>
      <c r="J1" s="193" t="s">
        <v>920</v>
      </c>
    </row>
    <row r="2" spans="1:12" outlineLevel="2" x14ac:dyDescent="0.25">
      <c r="A2" s="192" t="s">
        <v>867</v>
      </c>
      <c r="B2" s="192" t="s">
        <v>868</v>
      </c>
      <c r="C2" s="809">
        <v>1218761</v>
      </c>
      <c r="D2" s="810">
        <v>8249322.7999999998</v>
      </c>
      <c r="E2" s="194">
        <v>6.7690000000000001</v>
      </c>
      <c r="F2" s="195">
        <v>29318002.890000001</v>
      </c>
      <c r="G2" s="194">
        <v>24.056000000000001</v>
      </c>
      <c r="H2" s="194">
        <v>3.5539999999999998</v>
      </c>
      <c r="J2" s="196" t="s">
        <v>921</v>
      </c>
    </row>
    <row r="3" spans="1:12" outlineLevel="2" x14ac:dyDescent="0.25">
      <c r="A3" s="192" t="s">
        <v>867</v>
      </c>
      <c r="B3" s="192" t="s">
        <v>870</v>
      </c>
      <c r="C3" s="809">
        <v>2134414</v>
      </c>
      <c r="D3" s="810">
        <v>30872967.300000001</v>
      </c>
      <c r="E3" s="194">
        <v>14.464</v>
      </c>
      <c r="F3" s="195">
        <v>78838880.140000001</v>
      </c>
      <c r="G3" s="194">
        <v>36.936999999999998</v>
      </c>
      <c r="H3" s="194">
        <v>2.5539999999999998</v>
      </c>
      <c r="J3" s="197" t="s">
        <v>922</v>
      </c>
      <c r="K3" s="198">
        <v>2021</v>
      </c>
    </row>
    <row r="4" spans="1:12" outlineLevel="2" x14ac:dyDescent="0.25">
      <c r="A4" s="192" t="s">
        <v>867</v>
      </c>
      <c r="B4" s="192" t="s">
        <v>871</v>
      </c>
      <c r="C4" s="809">
        <v>1382875</v>
      </c>
      <c r="D4" s="810">
        <v>44375872.5</v>
      </c>
      <c r="E4" s="194">
        <v>32.090000000000003</v>
      </c>
      <c r="F4" s="195">
        <v>91771595.450000003</v>
      </c>
      <c r="G4" s="194">
        <v>66.363</v>
      </c>
      <c r="H4" s="194">
        <v>2.0680000000000001</v>
      </c>
      <c r="J4" s="199" t="s">
        <v>923</v>
      </c>
    </row>
    <row r="5" spans="1:12" outlineLevel="2" x14ac:dyDescent="0.25">
      <c r="A5" s="192" t="s">
        <v>867</v>
      </c>
      <c r="B5" s="192" t="s">
        <v>872</v>
      </c>
      <c r="C5" s="809">
        <v>12168</v>
      </c>
      <c r="D5" s="810">
        <v>79312.600000000006</v>
      </c>
      <c r="E5" s="194">
        <v>6.5179999999999998</v>
      </c>
      <c r="F5" s="195">
        <v>395117.18</v>
      </c>
      <c r="G5" s="194">
        <v>32.472000000000001</v>
      </c>
      <c r="H5" s="194">
        <v>4.9820000000000002</v>
      </c>
      <c r="J5" s="199" t="s">
        <v>924</v>
      </c>
    </row>
    <row r="6" spans="1:12" outlineLevel="2" x14ac:dyDescent="0.25">
      <c r="A6" s="192" t="s">
        <v>867</v>
      </c>
      <c r="B6" s="192" t="s">
        <v>873</v>
      </c>
      <c r="C6" s="809">
        <v>0</v>
      </c>
      <c r="D6" s="810">
        <v>0</v>
      </c>
      <c r="E6" s="194">
        <v>0</v>
      </c>
      <c r="F6" s="195">
        <v>0</v>
      </c>
      <c r="G6" s="194">
        <v>0</v>
      </c>
      <c r="H6" s="194">
        <v>0</v>
      </c>
      <c r="L6" s="199" t="s">
        <v>874</v>
      </c>
    </row>
    <row r="7" spans="1:12" outlineLevel="2" x14ac:dyDescent="0.25">
      <c r="A7" s="192" t="s">
        <v>867</v>
      </c>
      <c r="B7" s="192" t="s">
        <v>875</v>
      </c>
      <c r="C7" s="809">
        <v>21024</v>
      </c>
      <c r="D7" s="810">
        <v>4767368</v>
      </c>
      <c r="E7" s="194">
        <v>226.75800000000001</v>
      </c>
      <c r="F7" s="195">
        <v>7337828.5599999996</v>
      </c>
      <c r="G7" s="194">
        <v>349.02199999999999</v>
      </c>
      <c r="H7" s="194">
        <v>1.5389999999999999</v>
      </c>
    </row>
    <row r="8" spans="1:12" outlineLevel="2" x14ac:dyDescent="0.25">
      <c r="A8" s="192" t="s">
        <v>867</v>
      </c>
      <c r="B8" s="192" t="s">
        <v>876</v>
      </c>
      <c r="C8" s="809">
        <v>466</v>
      </c>
      <c r="D8" s="810">
        <v>431821.7</v>
      </c>
      <c r="E8" s="194">
        <v>926.65599999999995</v>
      </c>
      <c r="F8" s="195">
        <v>597120.23</v>
      </c>
      <c r="G8" s="194">
        <v>1281.374</v>
      </c>
      <c r="H8" s="194">
        <v>1.383</v>
      </c>
      <c r="L8" s="199" t="s">
        <v>877</v>
      </c>
    </row>
    <row r="9" spans="1:12" outlineLevel="2" x14ac:dyDescent="0.25">
      <c r="A9" s="192" t="s">
        <v>867</v>
      </c>
      <c r="B9" s="192" t="s">
        <v>878</v>
      </c>
      <c r="C9" s="809">
        <v>276</v>
      </c>
      <c r="D9" s="810">
        <v>1454.9</v>
      </c>
      <c r="E9" s="194">
        <v>5.2709999999999999</v>
      </c>
      <c r="F9" s="195">
        <v>12401.04</v>
      </c>
      <c r="G9" s="194">
        <v>44.930999999999997</v>
      </c>
      <c r="H9" s="194">
        <v>8.5239999999999991</v>
      </c>
    </row>
    <row r="10" spans="1:12" outlineLevel="2" x14ac:dyDescent="0.25">
      <c r="A10" s="192" t="s">
        <v>867</v>
      </c>
      <c r="B10" s="192" t="s">
        <v>879</v>
      </c>
      <c r="C10" s="809">
        <v>1</v>
      </c>
      <c r="D10" s="810">
        <v>-281</v>
      </c>
      <c r="E10" s="194">
        <v>-281</v>
      </c>
      <c r="F10" s="195">
        <v>-389.5</v>
      </c>
      <c r="G10" s="194">
        <v>-389.5</v>
      </c>
      <c r="H10" s="194">
        <v>1.3859999999999999</v>
      </c>
    </row>
    <row r="11" spans="1:12" outlineLevel="2" x14ac:dyDescent="0.25">
      <c r="A11" s="192" t="s">
        <v>867</v>
      </c>
      <c r="B11" s="192" t="s">
        <v>880</v>
      </c>
      <c r="C11" s="809">
        <v>0</v>
      </c>
      <c r="D11" s="810">
        <v>32548.5</v>
      </c>
      <c r="E11" s="194">
        <v>0</v>
      </c>
      <c r="F11" s="195">
        <v>42606.32</v>
      </c>
      <c r="G11" s="194">
        <v>0</v>
      </c>
      <c r="H11" s="194">
        <v>1.3089999999999999</v>
      </c>
    </row>
    <row r="12" spans="1:12" outlineLevel="2" x14ac:dyDescent="0.25">
      <c r="A12" s="192" t="s">
        <v>867</v>
      </c>
      <c r="B12" s="192" t="s">
        <v>881</v>
      </c>
      <c r="C12" s="809">
        <v>86361</v>
      </c>
      <c r="D12" s="810">
        <v>4349614</v>
      </c>
      <c r="E12" s="194">
        <v>50.365000000000002</v>
      </c>
      <c r="F12" s="195">
        <v>8836837.9199999999</v>
      </c>
      <c r="G12" s="194">
        <v>102.324</v>
      </c>
      <c r="H12" s="194">
        <v>2.032</v>
      </c>
    </row>
    <row r="13" spans="1:12" outlineLevel="2" x14ac:dyDescent="0.25">
      <c r="A13" s="192" t="s">
        <v>867</v>
      </c>
      <c r="B13" s="192" t="s">
        <v>883</v>
      </c>
      <c r="C13" s="809">
        <v>12</v>
      </c>
      <c r="D13" s="810">
        <v>2004.9</v>
      </c>
      <c r="E13" s="194">
        <v>167.07499999999999</v>
      </c>
      <c r="F13" s="195">
        <v>3019.35</v>
      </c>
      <c r="G13" s="194">
        <v>251.613</v>
      </c>
      <c r="H13" s="194">
        <v>1.506</v>
      </c>
    </row>
    <row r="14" spans="1:12" outlineLevel="2" x14ac:dyDescent="0.25">
      <c r="A14" s="192" t="s">
        <v>867</v>
      </c>
      <c r="B14" s="192" t="s">
        <v>884</v>
      </c>
      <c r="C14" s="809">
        <v>11654</v>
      </c>
      <c r="D14" s="810">
        <v>168135.6</v>
      </c>
      <c r="E14" s="194">
        <v>14.427</v>
      </c>
      <c r="F14" s="195">
        <v>760765.29</v>
      </c>
      <c r="G14" s="194">
        <v>65.278999999999996</v>
      </c>
      <c r="H14" s="194">
        <v>4.5250000000000004</v>
      </c>
    </row>
    <row r="15" spans="1:12" outlineLevel="2" x14ac:dyDescent="0.25">
      <c r="A15" s="192" t="s">
        <v>867</v>
      </c>
      <c r="B15" s="192" t="s">
        <v>885</v>
      </c>
      <c r="C15" s="809">
        <v>45475</v>
      </c>
      <c r="D15" s="810">
        <v>15794064.800000001</v>
      </c>
      <c r="E15" s="194">
        <v>347.31299999999999</v>
      </c>
      <c r="F15" s="195">
        <v>23263398.289999999</v>
      </c>
      <c r="G15" s="194">
        <v>511.565</v>
      </c>
      <c r="H15" s="194">
        <v>1.4730000000000001</v>
      </c>
    </row>
    <row r="16" spans="1:12" outlineLevel="2" x14ac:dyDescent="0.25">
      <c r="A16" s="192" t="s">
        <v>867</v>
      </c>
      <c r="B16" s="192" t="s">
        <v>886</v>
      </c>
      <c r="C16" s="809">
        <v>9546</v>
      </c>
      <c r="D16" s="810">
        <v>11328538.5</v>
      </c>
      <c r="E16" s="194">
        <v>1186.731</v>
      </c>
      <c r="F16" s="195">
        <v>15443613.76</v>
      </c>
      <c r="G16" s="194">
        <v>1617.81</v>
      </c>
      <c r="H16" s="194">
        <v>1.363</v>
      </c>
    </row>
    <row r="17" spans="1:8" outlineLevel="2" x14ac:dyDescent="0.25">
      <c r="A17" s="192" t="s">
        <v>867</v>
      </c>
      <c r="B17" s="192" t="s">
        <v>887</v>
      </c>
      <c r="C17" s="809">
        <v>651</v>
      </c>
      <c r="D17" s="810">
        <v>2873997.32</v>
      </c>
      <c r="E17" s="194">
        <v>4414.7420000000002</v>
      </c>
      <c r="F17" s="195">
        <v>3829161.98</v>
      </c>
      <c r="G17" s="194">
        <v>5881.9690000000001</v>
      </c>
      <c r="H17" s="194">
        <v>1.3320000000000001</v>
      </c>
    </row>
    <row r="18" spans="1:8" outlineLevel="2" x14ac:dyDescent="0.25">
      <c r="A18" s="192" t="s">
        <v>867</v>
      </c>
      <c r="B18" s="192" t="s">
        <v>888</v>
      </c>
      <c r="C18" s="809">
        <v>38</v>
      </c>
      <c r="D18" s="810">
        <v>425762.34</v>
      </c>
      <c r="E18" s="194">
        <v>11204.272000000001</v>
      </c>
      <c r="F18" s="195">
        <v>372917.43</v>
      </c>
      <c r="G18" s="194">
        <v>9813.6170000000002</v>
      </c>
      <c r="H18" s="194">
        <v>0.876</v>
      </c>
    </row>
    <row r="19" spans="1:8" outlineLevel="2" x14ac:dyDescent="0.25">
      <c r="A19" s="192" t="s">
        <v>867</v>
      </c>
      <c r="B19" s="192" t="s">
        <v>890</v>
      </c>
      <c r="C19" s="809">
        <v>60</v>
      </c>
      <c r="D19" s="810">
        <v>5143866.87</v>
      </c>
      <c r="E19" s="194">
        <v>85731.115000000005</v>
      </c>
      <c r="F19" s="195">
        <v>5245283.79</v>
      </c>
      <c r="G19" s="194">
        <v>87421.396999999997</v>
      </c>
      <c r="H19" s="194">
        <v>1.02</v>
      </c>
    </row>
    <row r="20" spans="1:8" outlineLevel="2" x14ac:dyDescent="0.25">
      <c r="A20" s="192" t="s">
        <v>867</v>
      </c>
      <c r="B20" s="192" t="s">
        <v>891</v>
      </c>
      <c r="C20" s="809">
        <v>0</v>
      </c>
      <c r="D20" s="810">
        <v>189905.21</v>
      </c>
      <c r="E20" s="194">
        <v>0</v>
      </c>
      <c r="F20" s="195">
        <v>129803.88</v>
      </c>
      <c r="G20" s="194">
        <v>0</v>
      </c>
      <c r="H20" s="194">
        <v>0.68400000000000005</v>
      </c>
    </row>
    <row r="21" spans="1:8" outlineLevel="2" x14ac:dyDescent="0.25">
      <c r="A21" s="192" t="s">
        <v>867</v>
      </c>
      <c r="B21" s="192" t="s">
        <v>892</v>
      </c>
      <c r="C21" s="809">
        <v>0</v>
      </c>
      <c r="D21" s="810">
        <v>1233227.46</v>
      </c>
      <c r="E21" s="194">
        <v>0</v>
      </c>
      <c r="F21" s="195">
        <v>710221.99</v>
      </c>
      <c r="G21" s="194">
        <v>0</v>
      </c>
      <c r="H21" s="194">
        <v>0.57599999999999996</v>
      </c>
    </row>
    <row r="22" spans="1:8" outlineLevel="2" x14ac:dyDescent="0.25">
      <c r="A22" s="192" t="s">
        <v>867</v>
      </c>
      <c r="B22" s="192" t="s">
        <v>893</v>
      </c>
      <c r="C22" s="809">
        <v>0</v>
      </c>
      <c r="D22" s="810">
        <v>0</v>
      </c>
      <c r="E22" s="194">
        <v>0</v>
      </c>
      <c r="F22" s="195">
        <v>0</v>
      </c>
      <c r="G22" s="194">
        <v>0</v>
      </c>
      <c r="H22" s="194">
        <v>0</v>
      </c>
    </row>
    <row r="23" spans="1:8" outlineLevel="2" x14ac:dyDescent="0.25">
      <c r="A23" s="192" t="s">
        <v>867</v>
      </c>
      <c r="B23" s="192" t="s">
        <v>894</v>
      </c>
      <c r="C23" s="809">
        <v>0</v>
      </c>
      <c r="D23" s="810">
        <v>401724.8</v>
      </c>
      <c r="E23" s="194">
        <v>0</v>
      </c>
      <c r="F23" s="195">
        <v>-1007139.02</v>
      </c>
      <c r="G23" s="194">
        <v>0</v>
      </c>
      <c r="H23" s="194">
        <v>-2.5070000000000001</v>
      </c>
    </row>
    <row r="24" spans="1:8" outlineLevel="2" x14ac:dyDescent="0.25">
      <c r="A24" s="192" t="s">
        <v>867</v>
      </c>
      <c r="B24" s="192" t="s">
        <v>895</v>
      </c>
      <c r="C24" s="809">
        <v>6</v>
      </c>
      <c r="D24" s="810">
        <v>795320</v>
      </c>
      <c r="E24" s="194">
        <v>132553.33300000001</v>
      </c>
      <c r="F24" s="195">
        <v>527435.93000000005</v>
      </c>
      <c r="G24" s="194">
        <v>87905.987999999998</v>
      </c>
      <c r="H24" s="194">
        <v>0.66300000000000003</v>
      </c>
    </row>
    <row r="25" spans="1:8" outlineLevel="2" x14ac:dyDescent="0.25">
      <c r="A25" s="192" t="s">
        <v>867</v>
      </c>
      <c r="B25" s="192" t="s">
        <v>570</v>
      </c>
      <c r="C25" s="809">
        <v>30</v>
      </c>
      <c r="D25" s="810">
        <v>47009340</v>
      </c>
      <c r="E25" s="194">
        <v>1566978</v>
      </c>
      <c r="F25" s="195">
        <v>22048529.370000001</v>
      </c>
      <c r="G25" s="194">
        <v>734950.97900000005</v>
      </c>
      <c r="H25" s="194">
        <v>0.46899999999999997</v>
      </c>
    </row>
    <row r="26" spans="1:8" outlineLevel="2" x14ac:dyDescent="0.25">
      <c r="A26" s="192" t="s">
        <v>867</v>
      </c>
      <c r="B26" s="192" t="s">
        <v>304</v>
      </c>
      <c r="C26" s="809">
        <v>60</v>
      </c>
      <c r="D26" s="810">
        <v>2176173.2200000002</v>
      </c>
      <c r="E26" s="194">
        <v>36269.553999999996</v>
      </c>
      <c r="F26" s="195">
        <v>2566229.1</v>
      </c>
      <c r="G26" s="194">
        <v>42770.485000000001</v>
      </c>
      <c r="H26" s="194">
        <v>1.179</v>
      </c>
    </row>
    <row r="27" spans="1:8" outlineLevel="1" x14ac:dyDescent="0.25">
      <c r="A27" s="813" t="s">
        <v>867</v>
      </c>
      <c r="B27" s="813" t="s">
        <v>454</v>
      </c>
      <c r="C27" s="814">
        <v>4923878</v>
      </c>
      <c r="D27" s="815">
        <v>180702062.31999999</v>
      </c>
      <c r="E27" s="816"/>
      <c r="F27" s="817">
        <v>291043241.37</v>
      </c>
      <c r="G27" s="816"/>
      <c r="H27" s="816"/>
    </row>
    <row r="28" spans="1:8" outlineLevel="2" x14ac:dyDescent="0.25">
      <c r="A28" s="192" t="s">
        <v>896</v>
      </c>
      <c r="B28" s="192" t="s">
        <v>897</v>
      </c>
      <c r="C28" s="809">
        <v>0</v>
      </c>
      <c r="D28" s="810">
        <v>0</v>
      </c>
      <c r="E28" s="194">
        <v>0</v>
      </c>
      <c r="F28" s="195">
        <v>2122743</v>
      </c>
      <c r="G28" s="194">
        <v>0</v>
      </c>
      <c r="H28" s="194">
        <v>0</v>
      </c>
    </row>
    <row r="29" spans="1:8" outlineLevel="2" x14ac:dyDescent="0.25">
      <c r="A29" s="192" t="s">
        <v>896</v>
      </c>
      <c r="B29" s="192" t="s">
        <v>898</v>
      </c>
      <c r="C29" s="809">
        <v>0</v>
      </c>
      <c r="D29" s="810">
        <v>0</v>
      </c>
      <c r="E29" s="194">
        <v>0</v>
      </c>
      <c r="F29" s="195">
        <v>1133820.3600000001</v>
      </c>
      <c r="G29" s="194">
        <v>0</v>
      </c>
      <c r="H29" s="194">
        <v>0</v>
      </c>
    </row>
    <row r="30" spans="1:8" outlineLevel="2" x14ac:dyDescent="0.25">
      <c r="A30" s="192" t="s">
        <v>896</v>
      </c>
      <c r="B30" s="192" t="s">
        <v>899</v>
      </c>
      <c r="C30" s="809">
        <v>72</v>
      </c>
      <c r="D30" s="810">
        <v>2737872.88</v>
      </c>
      <c r="E30" s="194">
        <v>38026.012000000002</v>
      </c>
      <c r="F30" s="195">
        <v>300631.55</v>
      </c>
      <c r="G30" s="194">
        <v>4175.4380000000001</v>
      </c>
      <c r="H30" s="194">
        <v>0.11</v>
      </c>
    </row>
    <row r="31" spans="1:8" outlineLevel="2" x14ac:dyDescent="0.25">
      <c r="A31" s="192" t="s">
        <v>896</v>
      </c>
      <c r="B31" s="192" t="s">
        <v>900</v>
      </c>
      <c r="C31" s="809">
        <v>0</v>
      </c>
      <c r="D31" s="810">
        <v>0</v>
      </c>
      <c r="E31" s="194">
        <v>0</v>
      </c>
      <c r="F31" s="195">
        <v>6370540.6299999999</v>
      </c>
      <c r="G31" s="194">
        <v>0</v>
      </c>
      <c r="H31" s="194">
        <v>0</v>
      </c>
    </row>
    <row r="32" spans="1:8" outlineLevel="2" x14ac:dyDescent="0.25">
      <c r="A32" s="192" t="s">
        <v>896</v>
      </c>
      <c r="B32" s="192" t="s">
        <v>901</v>
      </c>
      <c r="C32" s="809">
        <v>0</v>
      </c>
      <c r="D32" s="810">
        <v>0</v>
      </c>
      <c r="E32" s="194">
        <v>0</v>
      </c>
      <c r="F32" s="195">
        <v>-483088.94</v>
      </c>
      <c r="G32" s="194">
        <v>0</v>
      </c>
      <c r="H32" s="194">
        <v>0</v>
      </c>
    </row>
    <row r="33" spans="1:8" outlineLevel="2" x14ac:dyDescent="0.25">
      <c r="A33" s="192" t="s">
        <v>896</v>
      </c>
      <c r="B33" s="192" t="s">
        <v>900</v>
      </c>
      <c r="C33" s="809">
        <v>0</v>
      </c>
      <c r="D33" s="810">
        <v>0</v>
      </c>
      <c r="E33" s="194">
        <v>0</v>
      </c>
      <c r="F33" s="195">
        <v>1049072.3799999999</v>
      </c>
      <c r="G33" s="194">
        <v>0</v>
      </c>
      <c r="H33" s="194">
        <v>0</v>
      </c>
    </row>
    <row r="34" spans="1:8" outlineLevel="2" x14ac:dyDescent="0.25">
      <c r="A34" s="192" t="s">
        <v>896</v>
      </c>
      <c r="B34" s="192" t="s">
        <v>898</v>
      </c>
      <c r="C34" s="809">
        <v>0</v>
      </c>
      <c r="D34" s="810">
        <v>0</v>
      </c>
      <c r="E34" s="194">
        <v>0</v>
      </c>
      <c r="F34" s="195">
        <v>0</v>
      </c>
      <c r="G34" s="194">
        <v>0</v>
      </c>
      <c r="H34" s="194">
        <v>0</v>
      </c>
    </row>
    <row r="35" spans="1:8" outlineLevel="2" x14ac:dyDescent="0.25">
      <c r="A35" s="192" t="s">
        <v>896</v>
      </c>
      <c r="B35" s="192" t="s">
        <v>902</v>
      </c>
      <c r="C35" s="809">
        <v>3</v>
      </c>
      <c r="D35" s="810">
        <v>0</v>
      </c>
      <c r="E35" s="194">
        <v>0</v>
      </c>
      <c r="F35" s="195">
        <v>0</v>
      </c>
      <c r="G35" s="194">
        <v>0</v>
      </c>
      <c r="H35" s="194">
        <v>0</v>
      </c>
    </row>
    <row r="36" spans="1:8" outlineLevel="2" x14ac:dyDescent="0.25">
      <c r="A36" s="192" t="s">
        <v>896</v>
      </c>
      <c r="B36" s="192" t="s">
        <v>903</v>
      </c>
      <c r="C36" s="809">
        <v>0</v>
      </c>
      <c r="D36" s="810">
        <v>457222.40000000002</v>
      </c>
      <c r="E36" s="194">
        <v>0</v>
      </c>
      <c r="F36" s="195">
        <v>129041.87</v>
      </c>
      <c r="G36" s="194">
        <v>0</v>
      </c>
      <c r="H36" s="194">
        <v>0.28199999999999997</v>
      </c>
    </row>
    <row r="37" spans="1:8" outlineLevel="2" x14ac:dyDescent="0.25">
      <c r="A37" s="192" t="s">
        <v>896</v>
      </c>
      <c r="B37" s="192" t="s">
        <v>904</v>
      </c>
      <c r="C37" s="809">
        <v>55076</v>
      </c>
      <c r="D37" s="810">
        <v>5260768.3</v>
      </c>
      <c r="E37" s="194">
        <v>95.518000000000001</v>
      </c>
      <c r="F37" s="195">
        <v>3979760.02</v>
      </c>
      <c r="G37" s="194">
        <v>72.259</v>
      </c>
      <c r="H37" s="194">
        <v>0.75600000000000001</v>
      </c>
    </row>
    <row r="38" spans="1:8" outlineLevel="2" x14ac:dyDescent="0.25">
      <c r="A38" s="192" t="s">
        <v>896</v>
      </c>
      <c r="B38" s="192" t="s">
        <v>905</v>
      </c>
      <c r="C38" s="809">
        <v>12</v>
      </c>
      <c r="D38" s="810">
        <v>108.4</v>
      </c>
      <c r="E38" s="194">
        <v>9.0329999999999995</v>
      </c>
      <c r="F38" s="195">
        <v>563.52</v>
      </c>
      <c r="G38" s="194">
        <v>46.96</v>
      </c>
      <c r="H38" s="194">
        <v>5.1989999999999998</v>
      </c>
    </row>
    <row r="39" spans="1:8" outlineLevel="2" x14ac:dyDescent="0.25">
      <c r="A39" s="192" t="s">
        <v>896</v>
      </c>
      <c r="B39" s="192" t="s">
        <v>906</v>
      </c>
      <c r="C39" s="809">
        <v>1999</v>
      </c>
      <c r="D39" s="810">
        <v>263072.59999999998</v>
      </c>
      <c r="E39" s="194">
        <v>131.602</v>
      </c>
      <c r="F39" s="195">
        <v>196589.91</v>
      </c>
      <c r="G39" s="194">
        <v>98.343999999999994</v>
      </c>
      <c r="H39" s="194">
        <v>0.747</v>
      </c>
    </row>
    <row r="40" spans="1:8" outlineLevel="2" x14ac:dyDescent="0.25">
      <c r="A40" s="192" t="s">
        <v>896</v>
      </c>
      <c r="B40" s="192" t="s">
        <v>907</v>
      </c>
      <c r="C40" s="809">
        <v>21</v>
      </c>
      <c r="D40" s="810">
        <v>4937.7</v>
      </c>
      <c r="E40" s="194">
        <v>235.12899999999999</v>
      </c>
      <c r="F40" s="195">
        <v>1182.1099999999999</v>
      </c>
      <c r="G40" s="194">
        <v>56.290999999999997</v>
      </c>
      <c r="H40" s="194">
        <v>0.23899999999999999</v>
      </c>
    </row>
    <row r="41" spans="1:8" outlineLevel="2" x14ac:dyDescent="0.25">
      <c r="A41" s="192" t="s">
        <v>896</v>
      </c>
      <c r="B41" s="192" t="s">
        <v>908</v>
      </c>
      <c r="C41" s="809">
        <v>4879</v>
      </c>
      <c r="D41" s="810">
        <v>2068875.4</v>
      </c>
      <c r="E41" s="194">
        <v>424.03699999999998</v>
      </c>
      <c r="F41" s="195">
        <v>920736.25</v>
      </c>
      <c r="G41" s="194">
        <v>188.714</v>
      </c>
      <c r="H41" s="194">
        <v>0.44500000000000001</v>
      </c>
    </row>
    <row r="42" spans="1:8" outlineLevel="2" x14ac:dyDescent="0.25">
      <c r="A42" s="192" t="s">
        <v>896</v>
      </c>
      <c r="B42" s="192" t="s">
        <v>909</v>
      </c>
      <c r="C42" s="809">
        <v>3091</v>
      </c>
      <c r="D42" s="810">
        <v>5669467.4000000004</v>
      </c>
      <c r="E42" s="194">
        <v>1834.1859999999999</v>
      </c>
      <c r="F42" s="195">
        <v>1913586.79</v>
      </c>
      <c r="G42" s="194">
        <v>619.08299999999997</v>
      </c>
      <c r="H42" s="194">
        <v>0.33800000000000002</v>
      </c>
    </row>
    <row r="43" spans="1:8" outlineLevel="2" x14ac:dyDescent="0.25">
      <c r="A43" s="192" t="s">
        <v>896</v>
      </c>
      <c r="B43" s="192" t="s">
        <v>910</v>
      </c>
      <c r="C43" s="809">
        <v>582</v>
      </c>
      <c r="D43" s="810">
        <v>3514822.9</v>
      </c>
      <c r="E43" s="194">
        <v>6039.2150000000001</v>
      </c>
      <c r="F43" s="195">
        <v>1104749.5900000001</v>
      </c>
      <c r="G43" s="194">
        <v>1898.1949999999999</v>
      </c>
      <c r="H43" s="194">
        <v>0.314</v>
      </c>
    </row>
    <row r="44" spans="1:8" outlineLevel="2" x14ac:dyDescent="0.25">
      <c r="A44" s="192" t="s">
        <v>896</v>
      </c>
      <c r="B44" s="192" t="s">
        <v>911</v>
      </c>
      <c r="C44" s="809">
        <v>158530</v>
      </c>
      <c r="D44" s="810">
        <v>72623574</v>
      </c>
      <c r="E44" s="194">
        <v>458.10599999999999</v>
      </c>
      <c r="F44" s="195">
        <v>31620142.199999999</v>
      </c>
      <c r="G44" s="194">
        <v>199.458</v>
      </c>
      <c r="H44" s="194">
        <v>0.435</v>
      </c>
    </row>
    <row r="45" spans="1:8" outlineLevel="2" x14ac:dyDescent="0.25">
      <c r="A45" s="192" t="s">
        <v>896</v>
      </c>
      <c r="B45" s="192" t="s">
        <v>912</v>
      </c>
      <c r="C45" s="809">
        <v>77743</v>
      </c>
      <c r="D45" s="810">
        <v>116867109.3</v>
      </c>
      <c r="E45" s="194">
        <v>1503.249</v>
      </c>
      <c r="F45" s="195">
        <v>40457798.850000001</v>
      </c>
      <c r="G45" s="194">
        <v>520.404</v>
      </c>
      <c r="H45" s="194">
        <v>0.34599999999999997</v>
      </c>
    </row>
    <row r="46" spans="1:8" outlineLevel="2" x14ac:dyDescent="0.25">
      <c r="A46" s="192" t="s">
        <v>896</v>
      </c>
      <c r="B46" s="192" t="s">
        <v>913</v>
      </c>
      <c r="C46" s="809">
        <v>8320</v>
      </c>
      <c r="D46" s="810">
        <v>68686555.579999998</v>
      </c>
      <c r="E46" s="194">
        <v>8255.5959999999995</v>
      </c>
      <c r="F46" s="195">
        <v>20141242.670000002</v>
      </c>
      <c r="G46" s="194">
        <v>2420.8220000000001</v>
      </c>
      <c r="H46" s="194">
        <v>0.29299999999999998</v>
      </c>
    </row>
    <row r="47" spans="1:8" outlineLevel="2" x14ac:dyDescent="0.25">
      <c r="A47" s="192" t="s">
        <v>896</v>
      </c>
      <c r="B47" s="192" t="s">
        <v>914</v>
      </c>
      <c r="C47" s="809">
        <v>1956</v>
      </c>
      <c r="D47" s="810">
        <v>67400150.159999996</v>
      </c>
      <c r="E47" s="194">
        <v>34458.154000000002</v>
      </c>
      <c r="F47" s="195">
        <v>13591903.92</v>
      </c>
      <c r="G47" s="194">
        <v>6948.826</v>
      </c>
      <c r="H47" s="194">
        <v>0.20200000000000001</v>
      </c>
    </row>
    <row r="48" spans="1:8" outlineLevel="2" x14ac:dyDescent="0.25">
      <c r="A48" s="192" t="s">
        <v>896</v>
      </c>
      <c r="B48" s="192" t="s">
        <v>915</v>
      </c>
      <c r="C48" s="809">
        <v>1948</v>
      </c>
      <c r="D48" s="810">
        <v>141317872.03</v>
      </c>
      <c r="E48" s="194">
        <v>72545.108999999997</v>
      </c>
      <c r="F48" s="195">
        <v>20386812.440000001</v>
      </c>
      <c r="G48" s="194">
        <v>10465.509</v>
      </c>
      <c r="H48" s="194">
        <v>0.14399999999999999</v>
      </c>
    </row>
    <row r="49" spans="1:8" outlineLevel="2" x14ac:dyDescent="0.25">
      <c r="A49" s="192" t="s">
        <v>896</v>
      </c>
      <c r="B49" s="192" t="s">
        <v>916</v>
      </c>
      <c r="C49" s="809">
        <v>292</v>
      </c>
      <c r="D49" s="810">
        <v>41533658.689999998</v>
      </c>
      <c r="E49" s="194">
        <v>142238.557</v>
      </c>
      <c r="F49" s="195">
        <v>3651499.31</v>
      </c>
      <c r="G49" s="194">
        <v>12505.135</v>
      </c>
      <c r="H49" s="194">
        <v>8.7999999999999995E-2</v>
      </c>
    </row>
    <row r="50" spans="1:8" outlineLevel="2" x14ac:dyDescent="0.25">
      <c r="A50" s="192" t="s">
        <v>896</v>
      </c>
      <c r="B50" s="192" t="s">
        <v>917</v>
      </c>
      <c r="C50" s="809">
        <v>156</v>
      </c>
      <c r="D50" s="810">
        <v>140178735.74000001</v>
      </c>
      <c r="E50" s="194">
        <v>898581.63899999997</v>
      </c>
      <c r="F50" s="195">
        <v>5913804.6600000001</v>
      </c>
      <c r="G50" s="194">
        <v>37909.004000000001</v>
      </c>
      <c r="H50" s="194">
        <v>4.2000000000000003E-2</v>
      </c>
    </row>
    <row r="51" spans="1:8" outlineLevel="2" x14ac:dyDescent="0.25">
      <c r="A51" s="192" t="s">
        <v>896</v>
      </c>
      <c r="B51" s="192" t="s">
        <v>918</v>
      </c>
      <c r="C51" s="809">
        <v>0</v>
      </c>
      <c r="D51" s="810">
        <v>0</v>
      </c>
      <c r="E51" s="194">
        <v>0</v>
      </c>
      <c r="F51" s="195">
        <v>0</v>
      </c>
      <c r="G51" s="194">
        <v>0</v>
      </c>
      <c r="H51" s="194">
        <v>0</v>
      </c>
    </row>
    <row r="52" spans="1:8" outlineLevel="2" x14ac:dyDescent="0.25">
      <c r="A52" s="192" t="s">
        <v>896</v>
      </c>
      <c r="B52" s="192" t="s">
        <v>919</v>
      </c>
      <c r="C52" s="809">
        <v>222</v>
      </c>
      <c r="D52" s="810">
        <v>1088039262.9000001</v>
      </c>
      <c r="E52" s="194">
        <v>4901077.7609999999</v>
      </c>
      <c r="F52" s="195">
        <v>15755993.140000001</v>
      </c>
      <c r="G52" s="194">
        <v>70972.941999999995</v>
      </c>
      <c r="H52" s="194">
        <v>1.4E-2</v>
      </c>
    </row>
    <row r="53" spans="1:8" outlineLevel="2" x14ac:dyDescent="0.25">
      <c r="A53" s="192" t="s">
        <v>896</v>
      </c>
      <c r="B53" s="192" t="s">
        <v>901</v>
      </c>
      <c r="C53" s="809">
        <v>0</v>
      </c>
      <c r="D53" s="810">
        <v>0</v>
      </c>
      <c r="E53" s="194">
        <v>0</v>
      </c>
      <c r="F53" s="195">
        <v>50627997.68</v>
      </c>
      <c r="G53" s="194">
        <v>0</v>
      </c>
      <c r="H53" s="194">
        <v>0</v>
      </c>
    </row>
    <row r="54" spans="1:8" outlineLevel="2" x14ac:dyDescent="0.25">
      <c r="A54" s="192" t="s">
        <v>896</v>
      </c>
      <c r="B54" s="192" t="s">
        <v>897</v>
      </c>
      <c r="C54" s="809">
        <v>0</v>
      </c>
      <c r="D54" s="810">
        <v>0</v>
      </c>
      <c r="E54" s="194">
        <v>0</v>
      </c>
      <c r="F54" s="195">
        <v>5232281.5999999996</v>
      </c>
      <c r="G54" s="194">
        <v>0</v>
      </c>
      <c r="H54" s="194">
        <v>0</v>
      </c>
    </row>
    <row r="55" spans="1:8" outlineLevel="2" x14ac:dyDescent="0.25">
      <c r="A55" s="192" t="s">
        <v>896</v>
      </c>
      <c r="B55" s="192" t="s">
        <v>901</v>
      </c>
      <c r="C55" s="809">
        <v>0</v>
      </c>
      <c r="D55" s="810">
        <v>0</v>
      </c>
      <c r="E55" s="194">
        <v>0</v>
      </c>
      <c r="F55" s="195">
        <v>-1371447.95</v>
      </c>
      <c r="G55" s="194">
        <v>0</v>
      </c>
      <c r="H55" s="194">
        <v>0</v>
      </c>
    </row>
    <row r="56" spans="1:8" outlineLevel="1" x14ac:dyDescent="0.25">
      <c r="A56" s="813" t="s">
        <v>896</v>
      </c>
      <c r="B56" s="813" t="s">
        <v>454</v>
      </c>
      <c r="C56" s="814">
        <v>314902</v>
      </c>
      <c r="D56" s="815">
        <v>1756624066.3800001</v>
      </c>
      <c r="E56" s="816"/>
      <c r="F56" s="817">
        <v>224747957.56</v>
      </c>
      <c r="G56" s="816"/>
      <c r="H56" s="816"/>
    </row>
    <row r="57" spans="1:8" x14ac:dyDescent="0.25">
      <c r="A57" s="818" t="s">
        <v>454</v>
      </c>
      <c r="B57" s="818" t="s">
        <v>454</v>
      </c>
      <c r="C57" s="819">
        <v>5238780</v>
      </c>
      <c r="D57" s="820">
        <v>1937326128.7</v>
      </c>
      <c r="E57" s="821"/>
      <c r="F57" s="822">
        <v>515791198.93000001</v>
      </c>
      <c r="G57" s="821"/>
      <c r="H57" s="821"/>
    </row>
  </sheetData>
  <pageMargins left="0.75" right="0.75" top="1" bottom="1" header="0.5" footer="0.5"/>
  <pageSetup orientation="portrait" r:id="rId1"/>
  <headerFooter alignWithMargins="0"/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D47"/>
  <sheetViews>
    <sheetView workbookViewId="0"/>
  </sheetViews>
  <sheetFormatPr defaultRowHeight="15" x14ac:dyDescent="0.25"/>
  <cols>
    <col min="1" max="1" width="12.42578125" customWidth="1"/>
    <col min="4" max="4" width="12.140625" customWidth="1"/>
  </cols>
  <sheetData>
    <row r="1" spans="1:4" x14ac:dyDescent="0.25">
      <c r="A1" t="s">
        <v>925</v>
      </c>
    </row>
    <row r="2" spans="1:4" x14ac:dyDescent="0.25">
      <c r="A2" t="s">
        <v>926</v>
      </c>
    </row>
    <row r="3" spans="1:4" x14ac:dyDescent="0.25">
      <c r="A3" t="s">
        <v>927</v>
      </c>
    </row>
    <row r="4" spans="1:4" x14ac:dyDescent="0.25">
      <c r="A4" s="825" t="s">
        <v>928</v>
      </c>
      <c r="B4" s="825" t="s">
        <v>929</v>
      </c>
      <c r="C4" s="825" t="s">
        <v>930</v>
      </c>
      <c r="D4" s="825" t="s">
        <v>792</v>
      </c>
    </row>
    <row r="5" spans="1:4" x14ac:dyDescent="0.25">
      <c r="A5" t="s">
        <v>931</v>
      </c>
      <c r="B5">
        <v>7082</v>
      </c>
      <c r="C5">
        <v>168952.7000000026</v>
      </c>
      <c r="D5" s="176">
        <f>ROUND(C5/B5,0)</f>
        <v>24</v>
      </c>
    </row>
    <row r="6" spans="1:4" x14ac:dyDescent="0.25">
      <c r="A6" t="s">
        <v>932</v>
      </c>
      <c r="B6">
        <v>1606</v>
      </c>
      <c r="C6">
        <v>263071.4000000009</v>
      </c>
      <c r="D6" s="176">
        <f t="shared" ref="D6:D47" si="0">ROUND(C6/B6,0)</f>
        <v>164</v>
      </c>
    </row>
    <row r="7" spans="1:4" x14ac:dyDescent="0.25">
      <c r="A7" t="s">
        <v>933</v>
      </c>
      <c r="B7">
        <v>11</v>
      </c>
      <c r="C7">
        <v>2004.8999999999999</v>
      </c>
      <c r="D7" s="176">
        <f t="shared" si="0"/>
        <v>182</v>
      </c>
    </row>
    <row r="8" spans="1:4" x14ac:dyDescent="0.25">
      <c r="A8" t="s">
        <v>934</v>
      </c>
      <c r="B8">
        <v>9</v>
      </c>
      <c r="C8">
        <v>108.4</v>
      </c>
      <c r="D8" s="176">
        <f t="shared" si="0"/>
        <v>12</v>
      </c>
    </row>
    <row r="9" spans="1:4" x14ac:dyDescent="0.25">
      <c r="A9" t="s">
        <v>935</v>
      </c>
      <c r="B9">
        <v>41846</v>
      </c>
      <c r="C9">
        <v>15828393.199999947</v>
      </c>
      <c r="D9" s="176">
        <f t="shared" si="0"/>
        <v>378</v>
      </c>
    </row>
    <row r="10" spans="1:4" x14ac:dyDescent="0.25">
      <c r="A10" t="s">
        <v>936</v>
      </c>
      <c r="B10">
        <v>8741</v>
      </c>
      <c r="C10">
        <v>11358791.500000004</v>
      </c>
      <c r="D10" s="176">
        <f t="shared" si="0"/>
        <v>1299</v>
      </c>
    </row>
    <row r="11" spans="1:4" x14ac:dyDescent="0.25">
      <c r="A11" t="s">
        <v>937</v>
      </c>
      <c r="B11">
        <v>565</v>
      </c>
      <c r="C11">
        <v>2628546.3999999994</v>
      </c>
      <c r="D11" s="176">
        <f t="shared" si="0"/>
        <v>4652</v>
      </c>
    </row>
    <row r="12" spans="1:4" x14ac:dyDescent="0.25">
      <c r="A12" t="s">
        <v>938</v>
      </c>
      <c r="B12">
        <v>30</v>
      </c>
      <c r="C12">
        <v>219866.2</v>
      </c>
      <c r="D12" s="176">
        <f t="shared" si="0"/>
        <v>7329</v>
      </c>
    </row>
    <row r="13" spans="1:4" x14ac:dyDescent="0.25">
      <c r="A13" t="s">
        <v>939</v>
      </c>
      <c r="B13">
        <v>15</v>
      </c>
      <c r="C13">
        <v>696459.1</v>
      </c>
      <c r="D13" s="176">
        <f t="shared" si="0"/>
        <v>46431</v>
      </c>
    </row>
    <row r="14" spans="1:4" x14ac:dyDescent="0.25">
      <c r="A14" t="s">
        <v>940</v>
      </c>
      <c r="B14">
        <v>153349</v>
      </c>
      <c r="C14">
        <v>72689248.999999762</v>
      </c>
      <c r="D14" s="176">
        <f t="shared" si="0"/>
        <v>474</v>
      </c>
    </row>
    <row r="15" spans="1:4" x14ac:dyDescent="0.25">
      <c r="A15" t="s">
        <v>941</v>
      </c>
      <c r="B15">
        <v>76216</v>
      </c>
      <c r="C15">
        <v>117332230.10000023</v>
      </c>
      <c r="D15" s="176">
        <f t="shared" si="0"/>
        <v>1539</v>
      </c>
    </row>
    <row r="16" spans="1:4" x14ac:dyDescent="0.25">
      <c r="A16" t="s">
        <v>942</v>
      </c>
      <c r="B16">
        <v>8191</v>
      </c>
      <c r="C16">
        <v>69301712.900000006</v>
      </c>
      <c r="D16" s="176">
        <f t="shared" si="0"/>
        <v>8461</v>
      </c>
    </row>
    <row r="17" spans="1:4" x14ac:dyDescent="0.25">
      <c r="A17" t="s">
        <v>943</v>
      </c>
      <c r="B17">
        <v>1919</v>
      </c>
      <c r="C17">
        <v>67245825.40000011</v>
      </c>
      <c r="D17" s="176">
        <f t="shared" si="0"/>
        <v>35042</v>
      </c>
    </row>
    <row r="18" spans="1:4" x14ac:dyDescent="0.25">
      <c r="A18" t="s">
        <v>944</v>
      </c>
      <c r="B18">
        <v>55</v>
      </c>
      <c r="C18">
        <v>3949667.6999999997</v>
      </c>
      <c r="D18" s="176">
        <f t="shared" si="0"/>
        <v>71812</v>
      </c>
    </row>
    <row r="19" spans="1:4" x14ac:dyDescent="0.25">
      <c r="A19" t="s">
        <v>945</v>
      </c>
      <c r="B19">
        <v>1</v>
      </c>
      <c r="C19">
        <v>0</v>
      </c>
      <c r="D19" s="176">
        <f t="shared" si="0"/>
        <v>0</v>
      </c>
    </row>
    <row r="20" spans="1:4" x14ac:dyDescent="0.25">
      <c r="A20" t="s">
        <v>946</v>
      </c>
      <c r="B20">
        <v>2</v>
      </c>
      <c r="C20">
        <v>0</v>
      </c>
      <c r="D20" s="176">
        <f t="shared" si="0"/>
        <v>0</v>
      </c>
    </row>
    <row r="21" spans="1:4" x14ac:dyDescent="0.25">
      <c r="A21" t="s">
        <v>947</v>
      </c>
      <c r="B21">
        <v>70708</v>
      </c>
      <c r="C21">
        <v>4377389.2000001753</v>
      </c>
      <c r="D21" s="176">
        <f t="shared" si="0"/>
        <v>62</v>
      </c>
    </row>
    <row r="22" spans="1:4" x14ac:dyDescent="0.25">
      <c r="A22" t="s">
        <v>948</v>
      </c>
      <c r="B22">
        <v>46845</v>
      </c>
      <c r="C22">
        <v>5186314.5000000298</v>
      </c>
      <c r="D22" s="176">
        <f t="shared" si="0"/>
        <v>111</v>
      </c>
    </row>
    <row r="23" spans="1:4" x14ac:dyDescent="0.25">
      <c r="A23" t="s">
        <v>949</v>
      </c>
      <c r="B23">
        <v>0</v>
      </c>
      <c r="C23">
        <v>295354.99999999983</v>
      </c>
      <c r="D23" s="176" t="e">
        <f t="shared" si="0"/>
        <v>#DIV/0!</v>
      </c>
    </row>
    <row r="24" spans="1:4" x14ac:dyDescent="0.25">
      <c r="A24" t="s">
        <v>950</v>
      </c>
      <c r="B24">
        <v>59</v>
      </c>
      <c r="C24">
        <v>2211388.2000000002</v>
      </c>
      <c r="D24" s="176">
        <f t="shared" si="0"/>
        <v>37481</v>
      </c>
    </row>
    <row r="25" spans="1:4" x14ac:dyDescent="0.25">
      <c r="A25" t="s">
        <v>951</v>
      </c>
      <c r="B25">
        <v>50</v>
      </c>
      <c r="C25">
        <v>2823301.2999999993</v>
      </c>
      <c r="D25" s="176">
        <f t="shared" si="0"/>
        <v>56466</v>
      </c>
    </row>
    <row r="26" spans="1:4" x14ac:dyDescent="0.25">
      <c r="A26" t="s">
        <v>952</v>
      </c>
      <c r="B26">
        <v>117</v>
      </c>
      <c r="C26">
        <v>926629327.59999979</v>
      </c>
      <c r="D26" s="176">
        <f t="shared" si="0"/>
        <v>7919909</v>
      </c>
    </row>
    <row r="27" spans="1:4" x14ac:dyDescent="0.25">
      <c r="A27" t="s">
        <v>953</v>
      </c>
      <c r="B27">
        <v>9</v>
      </c>
      <c r="C27">
        <v>113.4</v>
      </c>
      <c r="D27" s="176">
        <f t="shared" si="0"/>
        <v>13</v>
      </c>
    </row>
    <row r="28" spans="1:4" x14ac:dyDescent="0.25">
      <c r="A28" t="s">
        <v>954</v>
      </c>
      <c r="B28">
        <v>39</v>
      </c>
      <c r="C28">
        <v>2829026.2999999993</v>
      </c>
      <c r="D28" s="176">
        <f t="shared" si="0"/>
        <v>72539</v>
      </c>
    </row>
    <row r="29" spans="1:4" x14ac:dyDescent="0.25">
      <c r="A29" t="s">
        <v>955</v>
      </c>
      <c r="B29">
        <v>2</v>
      </c>
      <c r="C29">
        <v>1432</v>
      </c>
      <c r="D29" s="176">
        <f t="shared" si="0"/>
        <v>716</v>
      </c>
    </row>
    <row r="30" spans="1:4" x14ac:dyDescent="0.25">
      <c r="A30" t="s">
        <v>956</v>
      </c>
      <c r="B30">
        <v>4</v>
      </c>
      <c r="C30">
        <v>6396.5</v>
      </c>
      <c r="D30" s="176">
        <f t="shared" si="0"/>
        <v>1599</v>
      </c>
    </row>
    <row r="31" spans="1:4" x14ac:dyDescent="0.25">
      <c r="A31" t="s">
        <v>957</v>
      </c>
      <c r="B31">
        <v>10</v>
      </c>
      <c r="C31">
        <v>602462.4</v>
      </c>
      <c r="D31" s="176">
        <f t="shared" si="0"/>
        <v>60246</v>
      </c>
    </row>
    <row r="32" spans="1:4" x14ac:dyDescent="0.25">
      <c r="A32" t="s">
        <v>958</v>
      </c>
      <c r="B32">
        <v>1841</v>
      </c>
      <c r="C32">
        <v>138083772.39999986</v>
      </c>
      <c r="D32" s="176">
        <f t="shared" si="0"/>
        <v>75005</v>
      </c>
    </row>
    <row r="33" spans="1:4" x14ac:dyDescent="0.25">
      <c r="A33" t="s">
        <v>959</v>
      </c>
      <c r="B33">
        <v>156</v>
      </c>
      <c r="C33">
        <v>141853459.00000003</v>
      </c>
      <c r="D33" s="176">
        <f t="shared" si="0"/>
        <v>909317</v>
      </c>
    </row>
    <row r="34" spans="1:4" x14ac:dyDescent="0.25">
      <c r="A34" t="s">
        <v>960</v>
      </c>
      <c r="B34">
        <v>287</v>
      </c>
      <c r="C34">
        <v>41645664.000000007</v>
      </c>
      <c r="D34" s="176">
        <f t="shared" si="0"/>
        <v>145107</v>
      </c>
    </row>
    <row r="35" spans="1:4" x14ac:dyDescent="0.25">
      <c r="A35" t="s">
        <v>961</v>
      </c>
      <c r="B35" s="306">
        <f>7*12</f>
        <v>84</v>
      </c>
      <c r="C35">
        <v>32647.499999999989</v>
      </c>
      <c r="D35" s="176">
        <f t="shared" si="0"/>
        <v>389</v>
      </c>
    </row>
    <row r="36" spans="1:4" x14ac:dyDescent="0.25">
      <c r="A36" t="s">
        <v>962</v>
      </c>
      <c r="B36" s="306">
        <f>20*12</f>
        <v>240</v>
      </c>
      <c r="C36">
        <v>457224.40000000014</v>
      </c>
      <c r="D36" s="176">
        <f t="shared" si="0"/>
        <v>1905</v>
      </c>
    </row>
    <row r="37" spans="1:4" x14ac:dyDescent="0.25">
      <c r="A37" t="s">
        <v>963</v>
      </c>
      <c r="B37">
        <v>21</v>
      </c>
      <c r="C37">
        <v>4937.7000000000007</v>
      </c>
      <c r="D37" s="176">
        <f t="shared" si="0"/>
        <v>235</v>
      </c>
    </row>
    <row r="38" spans="1:4" x14ac:dyDescent="0.25">
      <c r="A38" t="s">
        <v>964</v>
      </c>
      <c r="B38">
        <v>19962</v>
      </c>
      <c r="C38">
        <v>4694103.8000000352</v>
      </c>
      <c r="D38" s="176">
        <f t="shared" si="0"/>
        <v>235</v>
      </c>
    </row>
    <row r="39" spans="1:4" x14ac:dyDescent="0.25">
      <c r="A39" t="s">
        <v>965</v>
      </c>
      <c r="B39">
        <v>446</v>
      </c>
      <c r="C39">
        <v>428435.89999999973</v>
      </c>
      <c r="D39" s="176">
        <f t="shared" si="0"/>
        <v>961</v>
      </c>
    </row>
    <row r="40" spans="1:4" x14ac:dyDescent="0.25">
      <c r="A40" t="s">
        <v>966</v>
      </c>
      <c r="B40">
        <v>6</v>
      </c>
      <c r="C40">
        <v>2218.9999999999995</v>
      </c>
      <c r="D40" s="176">
        <f t="shared" si="0"/>
        <v>370</v>
      </c>
    </row>
    <row r="41" spans="1:4" x14ac:dyDescent="0.25">
      <c r="A41" t="s">
        <v>967</v>
      </c>
      <c r="B41">
        <v>4346</v>
      </c>
      <c r="C41">
        <v>2103426.4999999991</v>
      </c>
      <c r="D41" s="176">
        <f t="shared" si="0"/>
        <v>484</v>
      </c>
    </row>
    <row r="42" spans="1:4" x14ac:dyDescent="0.25">
      <c r="A42" t="s">
        <v>968</v>
      </c>
      <c r="B42">
        <v>2999</v>
      </c>
      <c r="C42">
        <v>5731302.4999999879</v>
      </c>
      <c r="D42" s="176">
        <f t="shared" si="0"/>
        <v>1911</v>
      </c>
    </row>
    <row r="43" spans="1:4" x14ac:dyDescent="0.25">
      <c r="A43" t="s">
        <v>969</v>
      </c>
      <c r="B43">
        <v>557</v>
      </c>
      <c r="C43">
        <v>3494326.400000005</v>
      </c>
      <c r="D43" s="176">
        <f t="shared" si="0"/>
        <v>6273</v>
      </c>
    </row>
    <row r="44" spans="1:4" x14ac:dyDescent="0.25">
      <c r="A44" t="s">
        <v>851</v>
      </c>
      <c r="B44">
        <v>1033772</v>
      </c>
      <c r="C44">
        <v>8404426.799970312</v>
      </c>
      <c r="D44" s="176">
        <f t="shared" si="0"/>
        <v>8</v>
      </c>
    </row>
    <row r="45" spans="1:4" x14ac:dyDescent="0.25">
      <c r="A45" t="s">
        <v>852</v>
      </c>
      <c r="B45">
        <v>2079295</v>
      </c>
      <c r="C45">
        <v>31358949.399991754</v>
      </c>
      <c r="D45" s="176">
        <f t="shared" si="0"/>
        <v>15</v>
      </c>
    </row>
    <row r="46" spans="1:4" x14ac:dyDescent="0.25">
      <c r="A46" t="s">
        <v>853</v>
      </c>
      <c r="B46">
        <v>1298701</v>
      </c>
      <c r="C46">
        <v>44616003.099989899</v>
      </c>
      <c r="D46" s="176">
        <f t="shared" si="0"/>
        <v>34</v>
      </c>
    </row>
    <row r="47" spans="1:4" x14ac:dyDescent="0.25">
      <c r="A47" t="s">
        <v>970</v>
      </c>
      <c r="B47">
        <v>7140</v>
      </c>
      <c r="C47">
        <v>79328.399999997549</v>
      </c>
      <c r="D47" s="176">
        <f t="shared" si="0"/>
        <v>11</v>
      </c>
    </row>
  </sheetData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65"/>
  <sheetViews>
    <sheetView zoomScale="90" zoomScaleNormal="90" workbookViewId="0">
      <selection activeCell="L11" sqref="L11"/>
    </sheetView>
  </sheetViews>
  <sheetFormatPr defaultColWidth="9.140625" defaultRowHeight="12.75" x14ac:dyDescent="0.2"/>
  <cols>
    <col min="1" max="1" width="4.7109375" style="185" customWidth="1"/>
    <col min="2" max="2" width="1.5703125" style="185" customWidth="1"/>
    <col min="3" max="3" width="36.85546875" style="185" bestFit="1" customWidth="1"/>
    <col min="4" max="4" width="1.5703125" style="185" customWidth="1"/>
    <col min="5" max="7" width="15.5703125" style="185" customWidth="1"/>
    <col min="8" max="8" width="18.85546875" style="185" customWidth="1"/>
    <col min="9" max="13" width="15.5703125" style="185" customWidth="1"/>
    <col min="14" max="14" width="1.5703125" style="185" customWidth="1"/>
    <col min="15" max="15" width="15.5703125" style="185" customWidth="1"/>
    <col min="16" max="22" width="9.140625" style="185"/>
    <col min="23" max="23" width="11.5703125" style="185" bestFit="1" customWidth="1"/>
    <col min="24" max="24" width="11.140625" style="185" bestFit="1" customWidth="1"/>
    <col min="25" max="16384" width="9.140625" style="185"/>
  </cols>
  <sheetData>
    <row r="2" spans="1:24" x14ac:dyDescent="0.2">
      <c r="A2" s="842" t="s">
        <v>0</v>
      </c>
      <c r="B2" s="842"/>
      <c r="C2" s="842"/>
      <c r="D2" s="842"/>
      <c r="E2" s="842"/>
      <c r="F2" s="842"/>
      <c r="G2" s="842"/>
    </row>
    <row r="3" spans="1:24" x14ac:dyDescent="0.2">
      <c r="A3" s="842" t="s">
        <v>224</v>
      </c>
      <c r="B3" s="842"/>
      <c r="C3" s="842"/>
      <c r="D3" s="842"/>
      <c r="E3" s="842"/>
      <c r="F3" s="842"/>
      <c r="G3" s="842"/>
    </row>
    <row r="6" spans="1:24" x14ac:dyDescent="0.2">
      <c r="A6" s="652" t="s">
        <v>115</v>
      </c>
      <c r="B6" s="652"/>
      <c r="C6" s="652"/>
      <c r="D6" s="652"/>
      <c r="E6" s="652" t="s">
        <v>11</v>
      </c>
      <c r="F6" s="652" t="s">
        <v>191</v>
      </c>
      <c r="G6" s="652" t="s">
        <v>225</v>
      </c>
      <c r="H6" s="652" t="s">
        <v>226</v>
      </c>
      <c r="I6" s="652"/>
      <c r="J6" s="652"/>
      <c r="K6" s="652"/>
      <c r="L6" s="652" t="s">
        <v>227</v>
      </c>
      <c r="M6" s="652" t="s">
        <v>228</v>
      </c>
      <c r="N6" s="652"/>
      <c r="O6" s="652"/>
      <c r="P6" s="652"/>
      <c r="Q6" s="652"/>
      <c r="R6" s="652"/>
      <c r="S6" s="652"/>
      <c r="T6" s="652"/>
      <c r="U6" s="652"/>
    </row>
    <row r="7" spans="1:24" x14ac:dyDescent="0.2">
      <c r="A7" s="653" t="s">
        <v>193</v>
      </c>
      <c r="B7" s="652"/>
      <c r="C7" s="653" t="s">
        <v>9</v>
      </c>
      <c r="D7" s="652"/>
      <c r="E7" s="653" t="s">
        <v>229</v>
      </c>
      <c r="F7" s="653" t="s">
        <v>195</v>
      </c>
      <c r="G7" s="653" t="s">
        <v>230</v>
      </c>
      <c r="H7" s="653" t="s">
        <v>231</v>
      </c>
      <c r="I7" s="653" t="s">
        <v>232</v>
      </c>
      <c r="J7" s="653" t="s">
        <v>233</v>
      </c>
      <c r="K7" s="653" t="s">
        <v>234</v>
      </c>
      <c r="L7" s="653" t="s">
        <v>235</v>
      </c>
      <c r="M7" s="653" t="s">
        <v>236</v>
      </c>
      <c r="N7" s="653"/>
      <c r="O7" s="653"/>
      <c r="P7" s="653"/>
      <c r="Q7" s="653"/>
      <c r="R7" s="653"/>
      <c r="S7" s="653"/>
      <c r="T7" s="653"/>
      <c r="U7" s="653"/>
    </row>
    <row r="8" spans="1:24" x14ac:dyDescent="0.2">
      <c r="A8" s="652"/>
      <c r="B8" s="652"/>
      <c r="C8" s="654" t="s">
        <v>196</v>
      </c>
      <c r="D8" s="652"/>
      <c r="E8" s="654" t="s">
        <v>197</v>
      </c>
      <c r="F8" s="654" t="s">
        <v>198</v>
      </c>
      <c r="G8" s="654" t="s">
        <v>237</v>
      </c>
      <c r="H8" s="654" t="s">
        <v>238</v>
      </c>
      <c r="I8" s="654" t="s">
        <v>239</v>
      </c>
      <c r="J8" s="654" t="s">
        <v>240</v>
      </c>
      <c r="K8" s="654" t="s">
        <v>241</v>
      </c>
      <c r="L8" s="654" t="s">
        <v>242</v>
      </c>
      <c r="M8" s="654" t="s">
        <v>243</v>
      </c>
      <c r="N8" s="654"/>
      <c r="O8" s="654"/>
      <c r="P8" s="654"/>
      <c r="Q8" s="654"/>
      <c r="R8" s="654"/>
      <c r="S8" s="654"/>
      <c r="T8" s="654"/>
      <c r="U8" s="654"/>
    </row>
    <row r="9" spans="1:24" x14ac:dyDescent="0.2">
      <c r="E9" s="356"/>
      <c r="F9" s="356"/>
      <c r="G9" s="356"/>
      <c r="H9" s="735"/>
      <c r="I9" s="735"/>
      <c r="J9" s="735"/>
      <c r="K9" s="735"/>
      <c r="L9" s="735"/>
      <c r="M9" s="652"/>
      <c r="N9" s="652"/>
      <c r="O9" s="652"/>
      <c r="P9" s="652"/>
      <c r="Q9" s="652"/>
      <c r="R9" s="652"/>
      <c r="S9" s="652"/>
      <c r="T9" s="652"/>
      <c r="U9" s="652"/>
      <c r="W9" s="185" t="s">
        <v>244</v>
      </c>
    </row>
    <row r="10" spans="1:24" x14ac:dyDescent="0.2">
      <c r="A10" s="652">
        <v>1</v>
      </c>
      <c r="C10" s="655" t="s">
        <v>245</v>
      </c>
      <c r="D10" s="184"/>
      <c r="W10" s="743" t="s">
        <v>246</v>
      </c>
      <c r="X10" s="743" t="s">
        <v>247</v>
      </c>
    </row>
    <row r="11" spans="1:24" x14ac:dyDescent="0.2">
      <c r="A11" s="652">
        <f>A10+1</f>
        <v>2</v>
      </c>
      <c r="C11" s="185" t="s">
        <v>201</v>
      </c>
      <c r="E11" s="356">
        <f>'SCHH-1'!D116</f>
        <v>127074827.6549937</v>
      </c>
      <c r="F11" s="356">
        <f>'Exhibit GHT-1 Document 2 CIBS'!F10</f>
        <v>3079326.9035566151</v>
      </c>
      <c r="G11" s="356">
        <f>E11+F11</f>
        <v>130154154.55855031</v>
      </c>
      <c r="H11" s="356">
        <f>'SCHH-1'!D69</f>
        <v>182387576.8600398</v>
      </c>
      <c r="I11" s="356">
        <f>H11-G11</f>
        <v>52233422.301489487</v>
      </c>
      <c r="J11" s="356">
        <f>K11-I11</f>
        <v>-8967587.8084337413</v>
      </c>
      <c r="K11" s="658">
        <f>'SCHH-1'!D233-'SCHH-1'!D225-F11</f>
        <v>43265834.493055746</v>
      </c>
      <c r="L11" s="658">
        <f>G11+K11</f>
        <v>173419989.05160606</v>
      </c>
      <c r="M11" s="660">
        <f>IF(G11=0,"",K11/G11)</f>
        <v>0.33241992650793528</v>
      </c>
      <c r="O11" s="658"/>
      <c r="W11" s="356">
        <v>177836002.23480627</v>
      </c>
      <c r="X11" s="356">
        <f>H11-W11</f>
        <v>4551574.625233531</v>
      </c>
    </row>
    <row r="12" spans="1:24" x14ac:dyDescent="0.2">
      <c r="A12" s="652">
        <f t="shared" ref="A12:A22" si="0">A11+1</f>
        <v>3</v>
      </c>
      <c r="C12" s="185" t="s">
        <v>202</v>
      </c>
      <c r="E12" s="356">
        <f>'SCHH-1'!E116</f>
        <v>330957.49335599999</v>
      </c>
      <c r="F12" s="356">
        <f>'Exhibit GHT-1 Document 2 CIBS'!F11</f>
        <v>453.99074581055714</v>
      </c>
      <c r="G12" s="356">
        <f t="shared" ref="G12:G29" si="1">E12+F12</f>
        <v>331411.48410181055</v>
      </c>
      <c r="H12" s="356">
        <f>'SCHH-1'!E69</f>
        <v>466431.37039702962</v>
      </c>
      <c r="I12" s="356">
        <f t="shared" ref="I12:I29" si="2">H12-G12</f>
        <v>135019.88629521907</v>
      </c>
      <c r="J12" s="356">
        <f t="shared" ref="J12:J29" si="3">K12-I12</f>
        <v>-6513.704091419524</v>
      </c>
      <c r="K12" s="658">
        <f>'SCHH-1'!E233-'SCHH-1'!E225-F12</f>
        <v>128506.18220379954</v>
      </c>
      <c r="L12" s="658">
        <f t="shared" ref="L12:L29" si="4">G12+K12</f>
        <v>459917.6663056101</v>
      </c>
      <c r="M12" s="660">
        <f t="shared" ref="M12:M31" si="5">IF(G12=0,"",K12/G12)</f>
        <v>0.3877541617245891</v>
      </c>
      <c r="O12" s="658"/>
      <c r="W12" s="356">
        <v>454631.52820050338</v>
      </c>
      <c r="X12" s="356">
        <f t="shared" ref="X12:X29" si="6">H12-W12</f>
        <v>11799.842196526239</v>
      </c>
    </row>
    <row r="13" spans="1:24" x14ac:dyDescent="0.2">
      <c r="A13" s="652">
        <f t="shared" si="0"/>
        <v>4</v>
      </c>
      <c r="C13" s="185" t="s">
        <v>203</v>
      </c>
      <c r="E13" s="356">
        <f>'SCHH-1'!F116</f>
        <v>1279.6228800000001</v>
      </c>
      <c r="F13" s="356">
        <f>'Exhibit GHT-1 Document 2 CIBS'!F12</f>
        <v>267.69509780696438</v>
      </c>
      <c r="G13" s="356">
        <f t="shared" si="1"/>
        <v>1547.3179778069646</v>
      </c>
      <c r="H13" s="356">
        <f>'SCHH-1'!F69</f>
        <v>3845.8934423084588</v>
      </c>
      <c r="I13" s="356">
        <f t="shared" si="2"/>
        <v>2298.575464501494</v>
      </c>
      <c r="J13" s="356">
        <f t="shared" si="3"/>
        <v>-2063.6414423084584</v>
      </c>
      <c r="K13" s="658">
        <f>'SCHH-1'!F233-'SCHH-1'!F225-F13</f>
        <v>234.93402219303545</v>
      </c>
      <c r="L13" s="658">
        <f t="shared" si="4"/>
        <v>1782.252</v>
      </c>
      <c r="M13" s="660">
        <f t="shared" si="5"/>
        <v>0.15183305924358917</v>
      </c>
      <c r="O13" s="658"/>
      <c r="W13" s="356">
        <v>3574.499377803877</v>
      </c>
      <c r="X13" s="356">
        <f t="shared" si="6"/>
        <v>271.39406450458182</v>
      </c>
    </row>
    <row r="14" spans="1:24" x14ac:dyDescent="0.2">
      <c r="A14" s="652">
        <f t="shared" si="0"/>
        <v>5</v>
      </c>
      <c r="C14" s="185" t="s">
        <v>204</v>
      </c>
      <c r="E14" s="356">
        <f>'SCHH-1'!I116</f>
        <v>9102116.6843780987</v>
      </c>
      <c r="F14" s="356">
        <f>'Exhibit GHT-1 Document 2 CIBS'!F13</f>
        <v>223275.9319758109</v>
      </c>
      <c r="G14" s="356">
        <f t="shared" si="1"/>
        <v>9325392.6163539104</v>
      </c>
      <c r="H14" s="356">
        <f>'SCHH-1'!I69</f>
        <v>10403879.944212353</v>
      </c>
      <c r="I14" s="356">
        <f t="shared" si="2"/>
        <v>1078487.3278584424</v>
      </c>
      <c r="J14" s="356">
        <f t="shared" si="3"/>
        <v>2394623.144282545</v>
      </c>
      <c r="K14" s="658">
        <f>'SCHH-1'!I233-'SCHH-1'!I225-F14</f>
        <v>3473110.4721409874</v>
      </c>
      <c r="L14" s="658">
        <f t="shared" si="4"/>
        <v>12798503.088494897</v>
      </c>
      <c r="M14" s="660">
        <f t="shared" si="5"/>
        <v>0.37243584426142068</v>
      </c>
      <c r="O14" s="658"/>
      <c r="W14" s="356">
        <v>9927849.4486097638</v>
      </c>
      <c r="X14" s="356">
        <f t="shared" si="6"/>
        <v>476030.4956025891</v>
      </c>
    </row>
    <row r="15" spans="1:24" x14ac:dyDescent="0.2">
      <c r="A15" s="652">
        <f>A14+1</f>
        <v>6</v>
      </c>
      <c r="C15" s="185" t="s">
        <v>205</v>
      </c>
      <c r="E15" s="356">
        <f>'SCHH-1'!J116</f>
        <v>43314499.316863105</v>
      </c>
      <c r="F15" s="356">
        <f>'Exhibit GHT-1 Document 2 CIBS'!F14</f>
        <v>1451203.6606496649</v>
      </c>
      <c r="G15" s="356">
        <f t="shared" si="1"/>
        <v>44765702.977512769</v>
      </c>
      <c r="H15" s="356">
        <f>'SCHH-1'!J69</f>
        <v>56888185.149321772</v>
      </c>
      <c r="I15" s="356">
        <f t="shared" si="2"/>
        <v>12122482.171809003</v>
      </c>
      <c r="J15" s="356">
        <f t="shared" si="3"/>
        <v>10223389.745821871</v>
      </c>
      <c r="K15" s="658">
        <f>'SCHH-1'!J233-'SCHH-1'!J225-F15</f>
        <v>22345871.917630874</v>
      </c>
      <c r="L15" s="658">
        <f t="shared" si="4"/>
        <v>67111574.895143643</v>
      </c>
      <c r="M15" s="660">
        <f t="shared" si="5"/>
        <v>0.49917393074014527</v>
      </c>
      <c r="O15" s="658"/>
      <c r="W15" s="356">
        <v>52768310.639166266</v>
      </c>
      <c r="X15" s="356">
        <f t="shared" si="6"/>
        <v>4119874.5101555064</v>
      </c>
    </row>
    <row r="16" spans="1:24" x14ac:dyDescent="0.2">
      <c r="A16" s="652">
        <f t="shared" si="0"/>
        <v>7</v>
      </c>
      <c r="C16" s="185" t="s">
        <v>206</v>
      </c>
      <c r="E16" s="356">
        <f>'SCHH-1'!K116</f>
        <v>47855521.961706892</v>
      </c>
      <c r="F16" s="356">
        <f>'Exhibit GHT-1 Document 2 CIBS'!F15</f>
        <v>2073622.8484588454</v>
      </c>
      <c r="G16" s="356">
        <f t="shared" si="1"/>
        <v>49929144.810165741</v>
      </c>
      <c r="H16" s="356">
        <f>'SCHH-1'!K69</f>
        <v>71456570.210696906</v>
      </c>
      <c r="I16" s="356">
        <f t="shared" si="2"/>
        <v>21527425.400531165</v>
      </c>
      <c r="J16" s="356">
        <f t="shared" si="3"/>
        <v>3236499.8562042005</v>
      </c>
      <c r="K16" s="658">
        <f>'SCHH-1'!K233-'SCHH-1'!K225-F16</f>
        <v>24763925.256735366</v>
      </c>
      <c r="L16" s="658">
        <f t="shared" si="4"/>
        <v>74693070.066901103</v>
      </c>
      <c r="M16" s="660">
        <f t="shared" si="5"/>
        <v>0.49598136220617478</v>
      </c>
      <c r="O16" s="658"/>
      <c r="W16" s="356">
        <v>65446885.320226595</v>
      </c>
      <c r="X16" s="356">
        <f t="shared" si="6"/>
        <v>6009684.890470311</v>
      </c>
    </row>
    <row r="17" spans="1:24" x14ac:dyDescent="0.2">
      <c r="A17" s="652">
        <f t="shared" si="0"/>
        <v>8</v>
      </c>
      <c r="C17" s="185" t="s">
        <v>207</v>
      </c>
      <c r="E17" s="356">
        <f>'SCHH-1'!L116</f>
        <v>23122948.816287298</v>
      </c>
      <c r="F17" s="356">
        <f>'Exhibit GHT-1 Document 2 CIBS'!F16</f>
        <v>1160795.4287941603</v>
      </c>
      <c r="G17" s="356">
        <f t="shared" si="1"/>
        <v>24283744.245081458</v>
      </c>
      <c r="H17" s="356">
        <f>'SCHH-1'!L69</f>
        <v>38704317.557201445</v>
      </c>
      <c r="I17" s="356">
        <f t="shared" si="2"/>
        <v>14420573.312119987</v>
      </c>
      <c r="J17" s="356">
        <f t="shared" si="3"/>
        <v>-2714905.6132795215</v>
      </c>
      <c r="K17" s="658">
        <f>'SCHH-1'!L233-'SCHH-1'!L225-F17</f>
        <v>11705667.698840465</v>
      </c>
      <c r="L17" s="658">
        <f t="shared" si="4"/>
        <v>35989411.943921924</v>
      </c>
      <c r="M17" s="660">
        <f t="shared" si="5"/>
        <v>0.48203718424564551</v>
      </c>
      <c r="O17" s="658"/>
      <c r="W17" s="356">
        <v>35298906.474859074</v>
      </c>
      <c r="X17" s="356">
        <f t="shared" si="6"/>
        <v>3405411.0823423713</v>
      </c>
    </row>
    <row r="18" spans="1:24" x14ac:dyDescent="0.2">
      <c r="A18" s="652">
        <f t="shared" si="0"/>
        <v>9</v>
      </c>
      <c r="C18" s="185" t="s">
        <v>208</v>
      </c>
      <c r="E18" s="356">
        <f>'SCHH-1'!M116</f>
        <v>11039284.323734002</v>
      </c>
      <c r="F18" s="356">
        <f>'Exhibit GHT-1 Document 2 CIBS'!F17</f>
        <v>724333.15683176683</v>
      </c>
      <c r="G18" s="356">
        <f t="shared" si="1"/>
        <v>11763617.48056577</v>
      </c>
      <c r="H18" s="356">
        <f>'SCHH-1'!M69</f>
        <v>23200396.168743577</v>
      </c>
      <c r="I18" s="356">
        <f t="shared" si="2"/>
        <v>11436778.688177807</v>
      </c>
      <c r="J18" s="356">
        <f t="shared" si="3"/>
        <v>-6200776.78709416</v>
      </c>
      <c r="K18" s="658">
        <f>'SCHH-1'!M233-'SCHH-1'!M225-F18</f>
        <v>5236001.9010836473</v>
      </c>
      <c r="L18" s="658">
        <f t="shared" si="4"/>
        <v>16999619.381649416</v>
      </c>
      <c r="M18" s="660">
        <f t="shared" si="5"/>
        <v>0.44510133976507221</v>
      </c>
      <c r="O18" s="658"/>
      <c r="W18" s="356">
        <v>21144609.77647217</v>
      </c>
      <c r="X18" s="356">
        <f t="shared" si="6"/>
        <v>2055786.3922714069</v>
      </c>
    </row>
    <row r="19" spans="1:24" x14ac:dyDescent="0.2">
      <c r="A19" s="652">
        <f t="shared" si="0"/>
        <v>10</v>
      </c>
      <c r="C19" s="185" t="s">
        <v>209</v>
      </c>
      <c r="E19" s="356">
        <f>'SCHH-1'!N116</f>
        <v>23284057.947157297</v>
      </c>
      <c r="F19" s="356">
        <f>'Exhibit GHT-1 Document 2 CIBS'!F18</f>
        <v>950704.65777851699</v>
      </c>
      <c r="G19" s="356">
        <f t="shared" si="1"/>
        <v>24234762.604935814</v>
      </c>
      <c r="H19" s="356">
        <f>'SCHH-1'!N69</f>
        <v>46283467.771046415</v>
      </c>
      <c r="I19" s="356">
        <f t="shared" si="2"/>
        <v>22048705.166110601</v>
      </c>
      <c r="J19" s="356">
        <f t="shared" si="3"/>
        <v>-9580766.8870107979</v>
      </c>
      <c r="K19" s="658">
        <f>'SCHH-1'!N233-'SCHH-1'!N225-F19</f>
        <v>12467938.279099803</v>
      </c>
      <c r="L19" s="658">
        <f t="shared" si="4"/>
        <v>36702700.884035617</v>
      </c>
      <c r="M19" s="660">
        <f t="shared" si="5"/>
        <v>0.51446504685630801</v>
      </c>
      <c r="O19" s="658"/>
      <c r="W19" s="356">
        <v>60566686.145162627</v>
      </c>
      <c r="X19" s="356">
        <f t="shared" si="6"/>
        <v>-14283218.374116212</v>
      </c>
    </row>
    <row r="20" spans="1:24" x14ac:dyDescent="0.2">
      <c r="A20" s="652">
        <f t="shared" si="0"/>
        <v>11</v>
      </c>
      <c r="C20" s="185" t="s">
        <v>210</v>
      </c>
      <c r="E20" s="356">
        <f>'SCHH-1'!O116</f>
        <v>849506.36930850009</v>
      </c>
      <c r="F20" s="356">
        <f>'Exhibit GHT-1 Document 2 CIBS'!F19</f>
        <v>8618.070497434268</v>
      </c>
      <c r="G20" s="356">
        <f t="shared" si="1"/>
        <v>858124.43980593432</v>
      </c>
      <c r="H20" s="356">
        <f>'SCHH-1'!O69</f>
        <v>746773.13778186229</v>
      </c>
      <c r="I20" s="356">
        <f t="shared" si="2"/>
        <v>-111351.30202407204</v>
      </c>
      <c r="J20" s="356">
        <f t="shared" si="3"/>
        <v>161215.23197341521</v>
      </c>
      <c r="K20" s="658">
        <f>'SCHH-1'!O233-'SCHH-1'!O225-F20</f>
        <v>49863.929949343175</v>
      </c>
      <c r="L20" s="658">
        <f t="shared" si="4"/>
        <v>907988.36975527753</v>
      </c>
      <c r="M20" s="660">
        <f t="shared" si="5"/>
        <v>5.8108040787907114E-2</v>
      </c>
      <c r="O20" s="658"/>
      <c r="W20" s="356">
        <v>729881.00200049789</v>
      </c>
      <c r="X20" s="356">
        <f t="shared" si="6"/>
        <v>16892.135781364399</v>
      </c>
    </row>
    <row r="21" spans="1:24" x14ac:dyDescent="0.2">
      <c r="A21" s="652">
        <f t="shared" si="0"/>
        <v>12</v>
      </c>
      <c r="C21" s="185" t="s">
        <v>211</v>
      </c>
      <c r="E21" s="356">
        <f>'SCHH-1'!G116</f>
        <v>1367.2937999999999</v>
      </c>
      <c r="F21" s="356">
        <f>'Exhibit GHT-1 Document 2 CIBS'!F20</f>
        <v>110.52276148728875</v>
      </c>
      <c r="G21" s="356">
        <f t="shared" si="1"/>
        <v>1477.8165614872887</v>
      </c>
      <c r="H21" s="356">
        <f>'SCHH-1'!G69</f>
        <v>3969.7205102053676</v>
      </c>
      <c r="I21" s="356">
        <f t="shared" si="2"/>
        <v>2491.9039487180789</v>
      </c>
      <c r="J21" s="356">
        <f t="shared" si="3"/>
        <v>-461.82051020536755</v>
      </c>
      <c r="K21" s="658">
        <f>'SCHH-1'!G233-'SCHH-1'!G225-F21</f>
        <v>2030.0834385127114</v>
      </c>
      <c r="L21" s="658">
        <f t="shared" si="4"/>
        <v>3507.9</v>
      </c>
      <c r="M21" s="660">
        <f t="shared" si="5"/>
        <v>1.3737046203282606</v>
      </c>
      <c r="O21" s="658"/>
      <c r="W21" s="356">
        <v>3687.691882044649</v>
      </c>
      <c r="X21" s="356">
        <f t="shared" si="6"/>
        <v>282.02862816071865</v>
      </c>
    </row>
    <row r="22" spans="1:24" x14ac:dyDescent="0.2">
      <c r="A22" s="652">
        <f t="shared" si="0"/>
        <v>13</v>
      </c>
      <c r="C22" s="185" t="s">
        <v>212</v>
      </c>
      <c r="E22" s="356">
        <f>'SCHH-1'!H116</f>
        <v>148245.64879109999</v>
      </c>
      <c r="F22" s="356">
        <f>'Exhibit GHT-1 Document 2 CIBS'!F21</f>
        <v>6393.7727675662127</v>
      </c>
      <c r="G22" s="356">
        <f t="shared" si="1"/>
        <v>154639.42155866619</v>
      </c>
      <c r="H22" s="356">
        <f>'SCHH-1'!H69</f>
        <v>201192.85702226311</v>
      </c>
      <c r="I22" s="356">
        <f t="shared" si="2"/>
        <v>46553.435463596921</v>
      </c>
      <c r="J22" s="356">
        <f t="shared" si="3"/>
        <v>27805.800834934387</v>
      </c>
      <c r="K22" s="658">
        <f>'SCHH-1'!H233-'SCHH-1'!H225-F22</f>
        <v>74359.236298531308</v>
      </c>
      <c r="L22" s="658">
        <f t="shared" si="4"/>
        <v>228998.65785719751</v>
      </c>
      <c r="M22" s="660">
        <f t="shared" si="5"/>
        <v>0.48085562884960315</v>
      </c>
      <c r="O22" s="658"/>
      <c r="W22" s="356">
        <v>183270.45561971096</v>
      </c>
      <c r="X22" s="356">
        <f t="shared" si="6"/>
        <v>17922.401402552146</v>
      </c>
    </row>
    <row r="23" spans="1:24" x14ac:dyDescent="0.2">
      <c r="A23" s="652">
        <f>A22+1</f>
        <v>14</v>
      </c>
      <c r="C23" s="185" t="s">
        <v>213</v>
      </c>
      <c r="E23" s="356">
        <f>'SCHH-1'!P116</f>
        <v>0</v>
      </c>
      <c r="F23" s="356">
        <v>0</v>
      </c>
      <c r="G23" s="356">
        <f t="shared" si="1"/>
        <v>0</v>
      </c>
      <c r="H23" s="356">
        <f>'SCHH-1'!P69</f>
        <v>-717990.03903636313</v>
      </c>
      <c r="I23" s="356">
        <f t="shared" si="2"/>
        <v>-717990.03903636313</v>
      </c>
      <c r="J23" s="356">
        <f t="shared" si="3"/>
        <v>717990.03903636313</v>
      </c>
      <c r="K23" s="658">
        <f>'SCHH-1'!P233-'SCHH-1'!P225-F23</f>
        <v>0</v>
      </c>
      <c r="L23" s="658">
        <f t="shared" si="4"/>
        <v>0</v>
      </c>
      <c r="M23" s="660" t="str">
        <f t="shared" si="5"/>
        <v/>
      </c>
      <c r="O23" s="658"/>
      <c r="W23" s="356">
        <v>-717990.03903636313</v>
      </c>
      <c r="X23" s="356">
        <f t="shared" si="6"/>
        <v>0</v>
      </c>
    </row>
    <row r="24" spans="1:24" x14ac:dyDescent="0.2">
      <c r="A24" s="652">
        <f t="shared" ref="A24:A29" si="7">A23+1</f>
        <v>15</v>
      </c>
      <c r="C24" s="185" t="s">
        <v>214</v>
      </c>
      <c r="E24" s="356">
        <f>'SCHH-1'!Q116</f>
        <v>3904534.0082565001</v>
      </c>
      <c r="F24" s="356">
        <f>'Exhibit GHT-1 Document 2 CIBS'!F23</f>
        <v>282684.9621221752</v>
      </c>
      <c r="G24" s="356">
        <f t="shared" si="1"/>
        <v>4187218.9703786755</v>
      </c>
      <c r="H24" s="356">
        <f>'SCHH-1'!Q69</f>
        <v>6923504.8457890125</v>
      </c>
      <c r="I24" s="356">
        <f t="shared" si="2"/>
        <v>2736285.875410337</v>
      </c>
      <c r="J24" s="356">
        <f t="shared" si="3"/>
        <v>-1248433.1849840831</v>
      </c>
      <c r="K24" s="658">
        <f>'SCHH-1'!Q233-'SCHH-1'!Q225-F24</f>
        <v>1487852.6904262539</v>
      </c>
      <c r="L24" s="658">
        <f t="shared" si="4"/>
        <v>5675071.6608049292</v>
      </c>
      <c r="M24" s="660">
        <f t="shared" si="5"/>
        <v>0.35533195205496942</v>
      </c>
      <c r="O24" s="658"/>
      <c r="W24" s="356">
        <v>8979391.0928666852</v>
      </c>
      <c r="X24" s="356">
        <f t="shared" si="6"/>
        <v>-2055886.2470776727</v>
      </c>
    </row>
    <row r="25" spans="1:24" x14ac:dyDescent="0.2">
      <c r="A25" s="652">
        <f t="shared" si="7"/>
        <v>16</v>
      </c>
      <c r="C25" s="185" t="s">
        <v>215</v>
      </c>
      <c r="E25" s="356">
        <f>'SCHH-1'!R116</f>
        <v>6060690.8469081987</v>
      </c>
      <c r="F25" s="356">
        <f>'Exhibit GHT-1 Document 2 CIBS'!F24</f>
        <v>199236.81791566292</v>
      </c>
      <c r="G25" s="356">
        <f t="shared" si="1"/>
        <v>6259927.6648238618</v>
      </c>
      <c r="H25" s="356">
        <f>'SCHH-1'!R69</f>
        <v>9858557.9383222759</v>
      </c>
      <c r="I25" s="356">
        <f t="shared" si="2"/>
        <v>3598630.2734984141</v>
      </c>
      <c r="J25" s="356">
        <f t="shared" si="3"/>
        <v>-1235297.4913007542</v>
      </c>
      <c r="K25" s="658">
        <f>'SCHH-1'!R233-'SCHH-1'!R225-F25</f>
        <v>2363332.7821976598</v>
      </c>
      <c r="L25" s="658">
        <f t="shared" si="4"/>
        <v>8623260.4470215216</v>
      </c>
      <c r="M25" s="660">
        <f t="shared" si="5"/>
        <v>0.37753356088726592</v>
      </c>
      <c r="O25" s="658"/>
      <c r="W25" s="356">
        <v>14304415.93124081</v>
      </c>
      <c r="X25" s="356">
        <f t="shared" si="6"/>
        <v>-4445857.9929185342</v>
      </c>
    </row>
    <row r="26" spans="1:24" x14ac:dyDescent="0.2">
      <c r="A26" s="652">
        <f t="shared" si="7"/>
        <v>17</v>
      </c>
      <c r="C26" s="185" t="s">
        <v>216</v>
      </c>
      <c r="E26" s="356">
        <f>'SCHH-1'!S116</f>
        <v>0</v>
      </c>
      <c r="F26" s="356">
        <f>'Exhibit GHT-1 Document 2 CIBS'!F25</f>
        <v>0</v>
      </c>
      <c r="G26" s="356">
        <f t="shared" si="1"/>
        <v>0</v>
      </c>
      <c r="H26" s="356">
        <f>'SCHH-1'!S69</f>
        <v>0</v>
      </c>
      <c r="I26" s="356">
        <f t="shared" si="2"/>
        <v>0</v>
      </c>
      <c r="J26" s="356">
        <f t="shared" si="3"/>
        <v>0</v>
      </c>
      <c r="K26" s="658">
        <f>-'SCHH-1'!S233-'SCHH-1'!S225-F26</f>
        <v>0</v>
      </c>
      <c r="L26" s="658">
        <f t="shared" si="4"/>
        <v>0</v>
      </c>
      <c r="M26" s="660" t="str">
        <f t="shared" si="5"/>
        <v/>
      </c>
      <c r="O26" s="658"/>
      <c r="W26" s="356">
        <v>0</v>
      </c>
      <c r="X26" s="356">
        <f t="shared" si="6"/>
        <v>0</v>
      </c>
    </row>
    <row r="27" spans="1:24" x14ac:dyDescent="0.2">
      <c r="A27" s="652">
        <f t="shared" si="7"/>
        <v>18</v>
      </c>
      <c r="C27" s="185" t="s">
        <v>217</v>
      </c>
      <c r="E27" s="356">
        <f>'SCHH-1'!U116</f>
        <v>525231.99093650002</v>
      </c>
      <c r="F27" s="356">
        <f>'Exhibit GHT-1 Document 2 CIBS'!F26</f>
        <v>14145.7200466787</v>
      </c>
      <c r="G27" s="356">
        <f t="shared" si="1"/>
        <v>539377.71098317869</v>
      </c>
      <c r="H27" s="356">
        <f>'SCHH-1'!U69</f>
        <v>1292096.5942001811</v>
      </c>
      <c r="I27" s="356">
        <f t="shared" si="2"/>
        <v>752718.88321700238</v>
      </c>
      <c r="J27" s="356">
        <f t="shared" si="3"/>
        <v>-536420.28792488331</v>
      </c>
      <c r="K27" s="658">
        <f>'SCHH-1'!U233-'SCHH-1'!U225-F27</f>
        <v>216298.59529211905</v>
      </c>
      <c r="L27" s="658">
        <f t="shared" si="4"/>
        <v>755676.30627529777</v>
      </c>
      <c r="M27" s="660">
        <f t="shared" si="5"/>
        <v>0.40101507883566334</v>
      </c>
      <c r="O27" s="658"/>
      <c r="W27" s="356">
        <v>1172663.7782366001</v>
      </c>
      <c r="X27" s="356">
        <f t="shared" si="6"/>
        <v>119432.81596358097</v>
      </c>
    </row>
    <row r="28" spans="1:24" x14ac:dyDescent="0.2">
      <c r="A28" s="652">
        <f t="shared" si="7"/>
        <v>19</v>
      </c>
      <c r="C28" s="185" t="s">
        <v>218</v>
      </c>
      <c r="E28" s="356">
        <f>'SCHH-1'!V116</f>
        <v>28420650.551211696</v>
      </c>
      <c r="F28" s="356">
        <f>'Exhibit GHT-1 Document 2 CIBS'!F27</f>
        <v>0</v>
      </c>
      <c r="G28" s="356">
        <f t="shared" si="1"/>
        <v>28420650.551211696</v>
      </c>
      <c r="H28" s="356">
        <f>'SCHH-1'!V69</f>
        <v>14688947.900961678</v>
      </c>
      <c r="I28" s="356">
        <f t="shared" si="2"/>
        <v>-13731702.650250018</v>
      </c>
      <c r="J28" s="356">
        <f t="shared" si="3"/>
        <v>13731703.460723165</v>
      </c>
      <c r="K28" s="658">
        <f>'SCHH-1'!V233-'SCHH-1'!V225-F28</f>
        <v>0.81047314777970314</v>
      </c>
      <c r="L28" s="658">
        <f t="shared" si="4"/>
        <v>28420651.361684844</v>
      </c>
      <c r="M28" s="660">
        <f t="shared" si="5"/>
        <v>2.8517051230734375E-8</v>
      </c>
      <c r="O28" s="658"/>
      <c r="W28" s="356">
        <v>14688947.900961678</v>
      </c>
      <c r="X28" s="356">
        <f t="shared" si="6"/>
        <v>0</v>
      </c>
    </row>
    <row r="29" spans="1:24" x14ac:dyDescent="0.2">
      <c r="A29" s="652">
        <f t="shared" si="7"/>
        <v>20</v>
      </c>
      <c r="C29" s="185" t="s">
        <v>219</v>
      </c>
      <c r="E29" s="356">
        <f>'SCHH-1'!C117</f>
        <v>21031299.143339798</v>
      </c>
      <c r="F29" s="356">
        <f>'Exhibit GHT-1 Document 2 CIBS'!F28</f>
        <v>0</v>
      </c>
      <c r="G29" s="356">
        <f t="shared" si="1"/>
        <v>21031299.143339798</v>
      </c>
      <c r="H29" s="356">
        <f>'SCHH-1'!C172</f>
        <v>22549636.903396912</v>
      </c>
      <c r="I29" s="356">
        <f t="shared" si="2"/>
        <v>1518337.7600571141</v>
      </c>
      <c r="J29" s="356">
        <f t="shared" si="3"/>
        <v>0</v>
      </c>
      <c r="K29" s="658">
        <f>'SCHH-1'!C234-'SCHH-1'!C226-F29</f>
        <v>1518337.7600571141</v>
      </c>
      <c r="L29" s="658">
        <f t="shared" si="4"/>
        <v>22549636.903396912</v>
      </c>
      <c r="M29" s="660">
        <f t="shared" si="5"/>
        <v>7.2194197310818151E-2</v>
      </c>
      <c r="O29" s="658"/>
      <c r="W29" s="356">
        <v>22549636.903396912</v>
      </c>
      <c r="X29" s="356">
        <f t="shared" si="6"/>
        <v>0</v>
      </c>
    </row>
    <row r="30" spans="1:24" x14ac:dyDescent="0.2">
      <c r="A30" s="652"/>
      <c r="H30" s="656"/>
      <c r="L30" s="658"/>
      <c r="M30" s="660"/>
      <c r="O30" s="658"/>
      <c r="W30" s="656"/>
    </row>
    <row r="31" spans="1:24" ht="13.5" thickBot="1" x14ac:dyDescent="0.25">
      <c r="A31" s="652">
        <f>A29+1</f>
        <v>21</v>
      </c>
      <c r="C31" s="652" t="s">
        <v>220</v>
      </c>
      <c r="E31" s="214">
        <f>SUM(E11:E30)</f>
        <v>346067019.67390871</v>
      </c>
      <c r="F31" s="214">
        <f t="shared" ref="F31:L31" si="8">SUM(F11:F30)</f>
        <v>10175174.140000002</v>
      </c>
      <c r="G31" s="214">
        <f t="shared" si="8"/>
        <v>356242193.81390876</v>
      </c>
      <c r="H31" s="214">
        <f t="shared" si="8"/>
        <v>485341360.78404957</v>
      </c>
      <c r="I31" s="214">
        <f t="shared" si="8"/>
        <v>129099166.97014099</v>
      </c>
      <c r="J31" s="214">
        <f t="shared" si="8"/>
        <v>5.2804620936512947E-2</v>
      </c>
      <c r="K31" s="214">
        <f t="shared" si="8"/>
        <v>129099167.02294558</v>
      </c>
      <c r="L31" s="214">
        <f t="shared" si="8"/>
        <v>485341360.83685428</v>
      </c>
      <c r="M31" s="190">
        <f t="shared" si="5"/>
        <v>0.36239156749181561</v>
      </c>
      <c r="O31" s="658"/>
      <c r="W31" s="214">
        <f t="shared" ref="W31:X31" si="9">SUM(W11:W30)</f>
        <v>485341360.78404969</v>
      </c>
      <c r="X31" s="214">
        <f t="shared" si="9"/>
        <v>-1.6065314412117004E-8</v>
      </c>
    </row>
    <row r="32" spans="1:24" ht="13.5" thickTop="1" x14ac:dyDescent="0.2">
      <c r="A32" s="652"/>
      <c r="H32" s="658"/>
      <c r="O32" s="658"/>
    </row>
    <row r="33" spans="1:12" s="356" customFormat="1" x14ac:dyDescent="0.2"/>
    <row r="34" spans="1:12" x14ac:dyDescent="0.2">
      <c r="A34" s="652"/>
      <c r="H34" s="658"/>
      <c r="I34" s="356"/>
      <c r="K34" s="356"/>
      <c r="L34" s="356"/>
    </row>
    <row r="35" spans="1:12" x14ac:dyDescent="0.2">
      <c r="A35" s="652"/>
      <c r="H35" s="356"/>
      <c r="L35" s="356"/>
    </row>
    <row r="36" spans="1:12" x14ac:dyDescent="0.2">
      <c r="A36" s="652"/>
    </row>
    <row r="37" spans="1:12" x14ac:dyDescent="0.2">
      <c r="A37" s="652"/>
    </row>
    <row r="38" spans="1:12" x14ac:dyDescent="0.2">
      <c r="A38" s="652"/>
    </row>
    <row r="39" spans="1:12" x14ac:dyDescent="0.2">
      <c r="A39" s="652"/>
    </row>
    <row r="40" spans="1:12" x14ac:dyDescent="0.2">
      <c r="A40" s="652"/>
    </row>
    <row r="41" spans="1:12" x14ac:dyDescent="0.2">
      <c r="A41" s="652"/>
    </row>
    <row r="42" spans="1:12" x14ac:dyDescent="0.2">
      <c r="A42" s="652"/>
    </row>
    <row r="43" spans="1:12" x14ac:dyDescent="0.2">
      <c r="A43" s="652"/>
    </row>
    <row r="44" spans="1:12" x14ac:dyDescent="0.2">
      <c r="A44" s="652"/>
    </row>
    <row r="45" spans="1:12" x14ac:dyDescent="0.2">
      <c r="A45" s="652"/>
    </row>
    <row r="46" spans="1:12" x14ac:dyDescent="0.2">
      <c r="A46" s="652"/>
    </row>
    <row r="47" spans="1:12" x14ac:dyDescent="0.2">
      <c r="A47" s="652"/>
    </row>
    <row r="63" spans="12:12" x14ac:dyDescent="0.2">
      <c r="L63" s="734"/>
    </row>
    <row r="64" spans="12:12" x14ac:dyDescent="0.2">
      <c r="L64" s="734"/>
    </row>
    <row r="65" spans="12:12" x14ac:dyDescent="0.2">
      <c r="L65" s="734"/>
    </row>
  </sheetData>
  <mergeCells count="2">
    <mergeCell ref="A2:G2"/>
    <mergeCell ref="A3:G3"/>
  </mergeCells>
  <pageMargins left="0.25" right="0.25" top="0.75" bottom="0.75" header="0.3" footer="0.3"/>
  <pageSetup orientation="portrait" r:id="rId1"/>
  <headerFooter>
    <oddHeader>&amp;RDOCKET NO. 2023000##-GU
EXHIBIT NO. (GHT-1)
DOCUMENT NO. 2
PAGE 1 OF 1
FILED: 04/##/2023</oddHeader>
  </headerFooter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119"/>
  <sheetViews>
    <sheetView zoomScaleNormal="100" workbookViewId="0"/>
  </sheetViews>
  <sheetFormatPr defaultColWidth="9.140625" defaultRowHeight="12.75" x14ac:dyDescent="0.2"/>
  <cols>
    <col min="1" max="1" width="4.7109375" style="185" customWidth="1"/>
    <col min="2" max="2" width="1.5703125" style="185" customWidth="1"/>
    <col min="3" max="3" width="38.5703125" style="185" bestFit="1" customWidth="1"/>
    <col min="4" max="4" width="11.140625" style="185" bestFit="1" customWidth="1"/>
    <col min="5" max="5" width="8.140625" style="185" bestFit="1" customWidth="1"/>
    <col min="6" max="6" width="13" style="185" bestFit="1" customWidth="1"/>
    <col min="7" max="7" width="9" style="185" bestFit="1" customWidth="1"/>
    <col min="8" max="8" width="12.42578125" style="185" bestFit="1" customWidth="1"/>
    <col min="9" max="9" width="10.85546875" style="185" bestFit="1" customWidth="1"/>
    <col min="10" max="10" width="10.85546875" style="185" customWidth="1"/>
    <col min="11" max="11" width="11.5703125" style="185" bestFit="1" customWidth="1"/>
    <col min="12" max="12" width="9.85546875" style="185" bestFit="1" customWidth="1"/>
    <col min="13" max="16384" width="9.140625" style="185"/>
  </cols>
  <sheetData>
    <row r="2" spans="1:11" x14ac:dyDescent="0.2">
      <c r="A2" s="842" t="s">
        <v>0</v>
      </c>
      <c r="B2" s="842"/>
      <c r="C2" s="842"/>
      <c r="D2" s="842"/>
      <c r="E2" s="842"/>
      <c r="F2" s="842"/>
    </row>
    <row r="3" spans="1:11" x14ac:dyDescent="0.2">
      <c r="A3" s="842" t="s">
        <v>248</v>
      </c>
      <c r="B3" s="842"/>
      <c r="C3" s="842"/>
      <c r="D3" s="842"/>
      <c r="E3" s="842"/>
      <c r="F3" s="842"/>
    </row>
    <row r="6" spans="1:11" x14ac:dyDescent="0.2">
      <c r="A6" s="676" t="s">
        <v>115</v>
      </c>
      <c r="B6" s="676"/>
      <c r="C6" s="676"/>
      <c r="D6" s="676" t="s">
        <v>249</v>
      </c>
      <c r="E6" s="676" t="s">
        <v>11</v>
      </c>
      <c r="F6" s="676" t="s">
        <v>11</v>
      </c>
      <c r="G6" s="676" t="s">
        <v>12</v>
      </c>
      <c r="H6" s="676" t="s">
        <v>12</v>
      </c>
      <c r="I6" s="676" t="s">
        <v>229</v>
      </c>
      <c r="J6" s="676"/>
    </row>
    <row r="7" spans="1:11" x14ac:dyDescent="0.2">
      <c r="A7" s="677" t="s">
        <v>193</v>
      </c>
      <c r="B7" s="676"/>
      <c r="C7" s="677" t="s">
        <v>250</v>
      </c>
      <c r="D7" s="677" t="s">
        <v>251</v>
      </c>
      <c r="E7" s="677" t="s">
        <v>252</v>
      </c>
      <c r="F7" s="677" t="s">
        <v>195</v>
      </c>
      <c r="G7" s="677" t="s">
        <v>252</v>
      </c>
      <c r="H7" s="677" t="s">
        <v>195</v>
      </c>
      <c r="I7" s="677" t="s">
        <v>253</v>
      </c>
      <c r="J7" s="676"/>
    </row>
    <row r="8" spans="1:11" x14ac:dyDescent="0.2">
      <c r="A8" s="676"/>
      <c r="B8" s="676"/>
      <c r="C8" s="678" t="s">
        <v>196</v>
      </c>
      <c r="D8" s="678" t="s">
        <v>197</v>
      </c>
      <c r="E8" s="678" t="s">
        <v>198</v>
      </c>
      <c r="F8" s="678" t="s">
        <v>254</v>
      </c>
      <c r="G8" s="678" t="s">
        <v>238</v>
      </c>
      <c r="H8" s="678" t="s">
        <v>255</v>
      </c>
      <c r="I8" s="678" t="s">
        <v>240</v>
      </c>
      <c r="J8" s="678"/>
    </row>
    <row r="9" spans="1:11" x14ac:dyDescent="0.2">
      <c r="A9" s="679"/>
      <c r="B9" s="679"/>
      <c r="C9" s="679"/>
      <c r="D9" s="679"/>
      <c r="E9" s="679"/>
      <c r="F9" s="679"/>
      <c r="G9" s="676"/>
      <c r="H9" s="676"/>
      <c r="I9" s="676"/>
      <c r="J9" s="676"/>
    </row>
    <row r="10" spans="1:11" x14ac:dyDescent="0.2">
      <c r="A10" s="676">
        <v>1</v>
      </c>
      <c r="B10" s="679"/>
      <c r="C10" s="680" t="s">
        <v>201</v>
      </c>
      <c r="D10" s="679"/>
      <c r="E10" s="679"/>
      <c r="F10" s="679"/>
      <c r="G10" s="679"/>
      <c r="H10" s="679"/>
      <c r="I10" s="679"/>
      <c r="J10" s="679"/>
    </row>
    <row r="11" spans="1:11" x14ac:dyDescent="0.2">
      <c r="A11" s="676">
        <f>A10+1</f>
        <v>2</v>
      </c>
      <c r="B11" s="679"/>
      <c r="C11" s="679" t="s">
        <v>256</v>
      </c>
      <c r="D11" s="681">
        <f>'Revenue Proof'!I18</f>
        <v>1418329.0471246</v>
      </c>
      <c r="E11" s="682">
        <f>Cur_RS_1_CST</f>
        <v>15.1</v>
      </c>
      <c r="F11" s="683">
        <f>D11*E11</f>
        <v>21416768.61158146</v>
      </c>
      <c r="G11" s="682">
        <f>Prop_RS_1_CST</f>
        <v>19.95</v>
      </c>
      <c r="H11" s="683">
        <f>D11*G11</f>
        <v>28295664.49013577</v>
      </c>
      <c r="I11" s="684">
        <f>IF(F11=0,"",(H11-F11)/F11)</f>
        <v>0.32119205298013248</v>
      </c>
      <c r="J11" s="684"/>
      <c r="K11" s="356"/>
    </row>
    <row r="12" spans="1:11" x14ac:dyDescent="0.2">
      <c r="A12" s="676">
        <f t="shared" ref="A12:A16" si="0">A11+1</f>
        <v>3</v>
      </c>
      <c r="B12" s="679"/>
      <c r="C12" s="679" t="s">
        <v>257</v>
      </c>
      <c r="D12" s="681">
        <f>'Revenue Proof'!J18</f>
        <v>2453601.5032398999</v>
      </c>
      <c r="E12" s="682">
        <f>Cur_RS_2_CST</f>
        <v>18.100000000000001</v>
      </c>
      <c r="F12" s="683">
        <f t="shared" ref="F12:F15" si="1">D12*E12</f>
        <v>44410187.208642192</v>
      </c>
      <c r="G12" s="682">
        <f>Prop_RS_2_CST</f>
        <v>25.5</v>
      </c>
      <c r="H12" s="683">
        <f t="shared" ref="H12:H15" si="2">D12*G12</f>
        <v>62566838.332617447</v>
      </c>
      <c r="I12" s="684">
        <f t="shared" ref="I12:I16" si="3">IF(F12=0,"",(H12-F12)/F12)</f>
        <v>0.40883977900552471</v>
      </c>
      <c r="J12" s="684"/>
      <c r="K12" s="356"/>
    </row>
    <row r="13" spans="1:11" x14ac:dyDescent="0.2">
      <c r="A13" s="676">
        <f t="shared" si="0"/>
        <v>4</v>
      </c>
      <c r="B13" s="679"/>
      <c r="C13" s="679" t="s">
        <v>258</v>
      </c>
      <c r="D13" s="681">
        <f>'Revenue Proof'!K18</f>
        <v>1467293.0713412997</v>
      </c>
      <c r="E13" s="682">
        <f>Cur_RS_3_CST</f>
        <v>24.6</v>
      </c>
      <c r="F13" s="683">
        <f t="shared" si="1"/>
        <v>36095409.554995976</v>
      </c>
      <c r="G13" s="682">
        <f>Prop_RS_3_CST</f>
        <v>32.950000000000003</v>
      </c>
      <c r="H13" s="683">
        <f t="shared" si="2"/>
        <v>48347306.700695828</v>
      </c>
      <c r="I13" s="684">
        <f t="shared" si="3"/>
        <v>0.33943089430894302</v>
      </c>
      <c r="J13" s="684"/>
      <c r="K13" s="356"/>
    </row>
    <row r="14" spans="1:11" x14ac:dyDescent="0.2">
      <c r="A14" s="676">
        <f t="shared" si="0"/>
        <v>5</v>
      </c>
      <c r="B14" s="679"/>
      <c r="C14" s="679" t="s">
        <v>259</v>
      </c>
      <c r="D14" s="681">
        <f>'Revenue Proof'!I22+'Revenue Proof'!J22+'Revenue Proof'!K22</f>
        <v>93119330.198042899</v>
      </c>
      <c r="E14" s="685">
        <f>Cur_RS_1_DEL</f>
        <v>0.27011000000000002</v>
      </c>
      <c r="F14" s="683">
        <f t="shared" si="1"/>
        <v>25152462.279793371</v>
      </c>
      <c r="G14" s="685">
        <f>Prop_RS_1_DEL</f>
        <v>0.36737999999999998</v>
      </c>
      <c r="H14" s="683">
        <f t="shared" si="2"/>
        <v>34210179.528156996</v>
      </c>
      <c r="I14" s="684">
        <f t="shared" si="3"/>
        <v>0.36011254674021659</v>
      </c>
      <c r="J14" s="684"/>
      <c r="K14" s="356"/>
    </row>
    <row r="15" spans="1:11" x14ac:dyDescent="0.2">
      <c r="A15" s="676">
        <f>A14+1</f>
        <v>6</v>
      </c>
      <c r="B15" s="679"/>
      <c r="C15" s="679" t="s">
        <v>260</v>
      </c>
      <c r="D15" s="681">
        <f>D14</f>
        <v>93119330.198042899</v>
      </c>
      <c r="E15" s="685">
        <f>Cur_RS_1_CIBS</f>
        <v>3.7288298156937377E-2</v>
      </c>
      <c r="F15" s="686">
        <f t="shared" si="1"/>
        <v>3472261.3485989263</v>
      </c>
      <c r="G15" s="685">
        <f>Prop_RS_1_CIBS</f>
        <v>4.2196871928377507E-3</v>
      </c>
      <c r="H15" s="686">
        <f t="shared" si="2"/>
        <v>392934.44504231121</v>
      </c>
      <c r="I15" s="687">
        <f t="shared" si="3"/>
        <v>-0.88683615500288826</v>
      </c>
      <c r="J15" s="726"/>
      <c r="K15" s="658"/>
    </row>
    <row r="16" spans="1:11" x14ac:dyDescent="0.2">
      <c r="A16" s="676">
        <f t="shared" si="0"/>
        <v>7</v>
      </c>
      <c r="B16" s="679"/>
      <c r="C16" s="679" t="str">
        <f>"TOTAL "&amp;C10&amp;" BASE REVENUE"</f>
        <v>TOTAL Residential Service (RS) BASE REVENUE</v>
      </c>
      <c r="D16" s="688"/>
      <c r="E16" s="682"/>
      <c r="F16" s="683">
        <f>SUM(F11:F15)</f>
        <v>130547089.00361192</v>
      </c>
      <c r="G16" s="682"/>
      <c r="H16" s="683">
        <f>SUM(H11:H15)</f>
        <v>173812923.49664837</v>
      </c>
      <c r="I16" s="684">
        <f t="shared" si="3"/>
        <v>0.33141937383099662</v>
      </c>
      <c r="J16" s="684"/>
    </row>
    <row r="17" spans="1:12" x14ac:dyDescent="0.2">
      <c r="A17" s="676"/>
      <c r="B17" s="679"/>
      <c r="C17" s="679"/>
      <c r="D17" s="679"/>
      <c r="E17" s="679"/>
      <c r="F17" s="679"/>
      <c r="G17" s="679"/>
      <c r="H17" s="679"/>
      <c r="I17" s="679"/>
      <c r="J17" s="679"/>
    </row>
    <row r="18" spans="1:12" x14ac:dyDescent="0.2">
      <c r="A18" s="676">
        <f>A16+1</f>
        <v>8</v>
      </c>
      <c r="B18" s="679"/>
      <c r="C18" s="680" t="s">
        <v>202</v>
      </c>
      <c r="D18" s="679"/>
      <c r="E18" s="679"/>
      <c r="F18" s="679"/>
      <c r="G18" s="679"/>
      <c r="H18" s="679"/>
      <c r="I18" s="679"/>
      <c r="J18" s="679"/>
    </row>
    <row r="19" spans="1:12" x14ac:dyDescent="0.2">
      <c r="A19" s="676">
        <f>A18+1</f>
        <v>9</v>
      </c>
      <c r="B19" s="679"/>
      <c r="C19" s="679" t="s">
        <v>261</v>
      </c>
      <c r="D19" s="681">
        <f>'Revenue Proof'!M18</f>
        <v>13841.802315800001</v>
      </c>
      <c r="E19" s="682">
        <f>Cur_RS_SG_CST</f>
        <v>23.91</v>
      </c>
      <c r="F19" s="683">
        <f>D19*E19</f>
        <v>330957.49337077804</v>
      </c>
      <c r="G19" s="682">
        <f>Prop_RS_SG_CST</f>
        <v>32.950000000000003</v>
      </c>
      <c r="H19" s="683">
        <f>D19*G19</f>
        <v>456087.38630561007</v>
      </c>
      <c r="I19" s="684">
        <f t="shared" ref="I19:I22" si="4">IF(F19=0,"",(H19-F19)/F19)</f>
        <v>0.37808448347971563</v>
      </c>
      <c r="J19" s="684"/>
      <c r="K19" s="356"/>
    </row>
    <row r="20" spans="1:12" x14ac:dyDescent="0.2">
      <c r="A20" s="676">
        <f t="shared" ref="A20:A22" si="5">A19+1</f>
        <v>10</v>
      </c>
      <c r="B20" s="679"/>
      <c r="C20" s="679" t="s">
        <v>259</v>
      </c>
      <c r="D20" s="681">
        <f>'Revenue Proof'!M22</f>
        <v>12984</v>
      </c>
      <c r="E20" s="685">
        <f>Cur_RS_SG_DEL1</f>
        <v>0</v>
      </c>
      <c r="F20" s="683">
        <f t="shared" ref="F20:F21" si="6">D20*E20</f>
        <v>0</v>
      </c>
      <c r="G20" s="685">
        <f>Prop_RS_SG_DEL1</f>
        <v>0.29499999999999998</v>
      </c>
      <c r="H20" s="683">
        <f t="shared" ref="H20:H21" si="7">D20*G20</f>
        <v>3830.2799999999997</v>
      </c>
      <c r="I20" s="684" t="str">
        <f t="shared" si="4"/>
        <v/>
      </c>
      <c r="J20" s="684"/>
      <c r="K20" s="658"/>
    </row>
    <row r="21" spans="1:12" x14ac:dyDescent="0.2">
      <c r="A21" s="676">
        <f t="shared" si="5"/>
        <v>11</v>
      </c>
      <c r="B21" s="679"/>
      <c r="C21" s="679" t="s">
        <v>260</v>
      </c>
      <c r="D21" s="681">
        <f>D20</f>
        <v>12984</v>
      </c>
      <c r="E21" s="685">
        <f>Cur_RS_SG_CIBS</f>
        <v>3.9427124393637117E-2</v>
      </c>
      <c r="F21" s="686">
        <f t="shared" si="6"/>
        <v>511.92178312698434</v>
      </c>
      <c r="G21" s="685">
        <f>Prop_RS_SG_CIBS</f>
        <v>4.461724993563395E-3</v>
      </c>
      <c r="H21" s="686">
        <f t="shared" si="7"/>
        <v>57.931037316427123</v>
      </c>
      <c r="I21" s="687">
        <f t="shared" si="4"/>
        <v>-0.88683615500288815</v>
      </c>
      <c r="J21" s="726"/>
      <c r="K21" s="738"/>
    </row>
    <row r="22" spans="1:12" x14ac:dyDescent="0.2">
      <c r="A22" s="676">
        <f t="shared" si="5"/>
        <v>12</v>
      </c>
      <c r="B22" s="679"/>
      <c r="C22" s="679" t="str">
        <f>"TOTAL "&amp;C18&amp;" BASE REVENUE"</f>
        <v>TOTAL Residential Standby Generator (RS-SG) BASE REVENUE</v>
      </c>
      <c r="D22" s="688"/>
      <c r="E22" s="682"/>
      <c r="F22" s="683">
        <f>SUM(F19:F21)</f>
        <v>331469.41515390505</v>
      </c>
      <c r="G22" s="682"/>
      <c r="H22" s="683">
        <f>SUM(H19:H21)</f>
        <v>459975.59734292654</v>
      </c>
      <c r="I22" s="684">
        <f t="shared" si="4"/>
        <v>0.38768639371857161</v>
      </c>
      <c r="J22" s="684"/>
    </row>
    <row r="23" spans="1:12" x14ac:dyDescent="0.2">
      <c r="A23" s="679"/>
      <c r="B23" s="679"/>
      <c r="C23" s="679"/>
      <c r="D23" s="679"/>
      <c r="E23" s="679"/>
      <c r="F23" s="679"/>
      <c r="G23" s="679"/>
      <c r="H23" s="679"/>
      <c r="I23" s="679"/>
      <c r="J23" s="679"/>
    </row>
    <row r="24" spans="1:12" x14ac:dyDescent="0.2">
      <c r="A24" s="676">
        <f>A22+1</f>
        <v>13</v>
      </c>
      <c r="B24" s="679"/>
      <c r="C24" s="680" t="s">
        <v>203</v>
      </c>
      <c r="D24" s="679"/>
      <c r="E24" s="679"/>
      <c r="F24" s="679"/>
      <c r="G24" s="679"/>
      <c r="H24" s="679"/>
      <c r="I24" s="679"/>
      <c r="J24" s="679"/>
    </row>
    <row r="25" spans="1:12" x14ac:dyDescent="0.2">
      <c r="A25" s="676">
        <f>A24+1</f>
        <v>14</v>
      </c>
      <c r="B25" s="679"/>
      <c r="C25" s="679" t="s">
        <v>261</v>
      </c>
      <c r="D25" s="681">
        <f>'Revenue Proof'!L18</f>
        <v>24</v>
      </c>
      <c r="E25" s="682">
        <f>Cur_RS_GHP_CST</f>
        <v>24.6</v>
      </c>
      <c r="F25" s="683">
        <f>D25*E25</f>
        <v>590.40000000000009</v>
      </c>
      <c r="G25" s="682">
        <f>Prop_RS_GHP_CST</f>
        <v>32.950000000000003</v>
      </c>
      <c r="H25" s="683">
        <f>D25*G25</f>
        <v>790.80000000000007</v>
      </c>
      <c r="I25" s="684">
        <f t="shared" ref="I25:I28" si="8">IF(F25=0,"",(H25-F25)/F25)</f>
        <v>0.33943089430894302</v>
      </c>
      <c r="J25" s="684"/>
      <c r="K25" s="356"/>
    </row>
    <row r="26" spans="1:12" x14ac:dyDescent="0.2">
      <c r="A26" s="676">
        <f t="shared" ref="A26:A28" si="9">A25+1</f>
        <v>15</v>
      </c>
      <c r="B26" s="679"/>
      <c r="C26" s="679" t="s">
        <v>259</v>
      </c>
      <c r="D26" s="681">
        <f>'Revenue Proof'!L22</f>
        <v>7656</v>
      </c>
      <c r="E26" s="685">
        <f>Cur_RS_GHP_DEL</f>
        <v>9.5979999999999996E-2</v>
      </c>
      <c r="F26" s="683">
        <f>(D26*E26)-46</f>
        <v>688.82287999999994</v>
      </c>
      <c r="G26" s="685">
        <f>Prop_RS_GHP_DEL</f>
        <v>0.1295</v>
      </c>
      <c r="H26" s="683">
        <f t="shared" ref="H26:H27" si="10">D26*G26</f>
        <v>991.452</v>
      </c>
      <c r="I26" s="684">
        <f t="shared" si="8"/>
        <v>0.4393424329923537</v>
      </c>
      <c r="J26" s="684"/>
      <c r="K26" s="658"/>
      <c r="L26" s="739"/>
    </row>
    <row r="27" spans="1:12" x14ac:dyDescent="0.2">
      <c r="A27" s="676">
        <f t="shared" si="9"/>
        <v>16</v>
      </c>
      <c r="B27" s="679"/>
      <c r="C27" s="679" t="s">
        <v>260</v>
      </c>
      <c r="D27" s="681">
        <f>D26</f>
        <v>7656</v>
      </c>
      <c r="E27" s="685">
        <f>Cur_RS_GHP_CIBS</f>
        <v>3.942712439363711E-2</v>
      </c>
      <c r="F27" s="686">
        <f t="shared" ref="F27" si="11">D27*E27</f>
        <v>301.85406435768573</v>
      </c>
      <c r="G27" s="685">
        <f>Prop_RS_GHP_CIBS</f>
        <v>4.461724993563395E-3</v>
      </c>
      <c r="H27" s="686">
        <f t="shared" si="10"/>
        <v>34.158966550721352</v>
      </c>
      <c r="I27" s="687">
        <f t="shared" si="8"/>
        <v>-0.88683615500288826</v>
      </c>
      <c r="J27" s="726"/>
      <c r="K27" s="658"/>
    </row>
    <row r="28" spans="1:12" x14ac:dyDescent="0.2">
      <c r="A28" s="676">
        <f t="shared" si="9"/>
        <v>17</v>
      </c>
      <c r="B28" s="679"/>
      <c r="C28" s="679" t="str">
        <f>"TOTAL "&amp;C24&amp;" BASE REVENUE"</f>
        <v>TOTAL Residential Gas Heat Pump (RS-GHP) BASE REVENUE</v>
      </c>
      <c r="D28" s="688"/>
      <c r="E28" s="682"/>
      <c r="F28" s="683">
        <f>SUM(F25:F27)</f>
        <v>1581.0769443576858</v>
      </c>
      <c r="G28" s="682"/>
      <c r="H28" s="683">
        <f>SUM(H25:H27)</f>
        <v>1816.4109665507212</v>
      </c>
      <c r="I28" s="684">
        <f t="shared" si="8"/>
        <v>0.1488441299665148</v>
      </c>
      <c r="J28" s="684"/>
    </row>
    <row r="29" spans="1:12" x14ac:dyDescent="0.2">
      <c r="A29" s="679"/>
      <c r="B29" s="679"/>
      <c r="C29" s="679"/>
      <c r="D29" s="679"/>
      <c r="E29" s="679"/>
      <c r="F29" s="679"/>
      <c r="G29" s="679"/>
      <c r="H29" s="679"/>
      <c r="I29" s="679"/>
      <c r="J29" s="679"/>
    </row>
    <row r="30" spans="1:12" x14ac:dyDescent="0.2">
      <c r="A30" s="676">
        <f>A28+1</f>
        <v>18</v>
      </c>
      <c r="B30" s="679"/>
      <c r="C30" s="680" t="s">
        <v>204</v>
      </c>
      <c r="D30" s="679"/>
      <c r="E30" s="679"/>
      <c r="F30" s="679"/>
      <c r="G30" s="679"/>
      <c r="H30" s="679"/>
      <c r="I30" s="679"/>
      <c r="J30" s="679"/>
    </row>
    <row r="31" spans="1:12" x14ac:dyDescent="0.2">
      <c r="A31" s="676">
        <f>A30+1</f>
        <v>19</v>
      </c>
      <c r="B31" s="679"/>
      <c r="C31" s="679" t="s">
        <v>261</v>
      </c>
      <c r="D31" s="740">
        <f>'Revenue Proof'!O18</f>
        <v>154011.91873630002</v>
      </c>
      <c r="E31" s="682">
        <f>Cur_SGS_CST</f>
        <v>30.6</v>
      </c>
      <c r="F31" s="741">
        <f>D31*E31</f>
        <v>4712764.7133307811</v>
      </c>
      <c r="G31" s="682">
        <f>Prop_SGS_CST</f>
        <v>45</v>
      </c>
      <c r="H31" s="741">
        <f>D31*G31</f>
        <v>6930536.3431335008</v>
      </c>
      <c r="I31" s="684">
        <f t="shared" ref="I31:I34" si="12">IF(F31=0,"",(H31-F31)/F31)</f>
        <v>0.47058823529411747</v>
      </c>
      <c r="J31" s="679"/>
    </row>
    <row r="32" spans="1:12" x14ac:dyDescent="0.2">
      <c r="A32" s="676">
        <f t="shared" ref="A32:A34" si="13">A31+1</f>
        <v>20</v>
      </c>
      <c r="B32" s="679"/>
      <c r="C32" s="679" t="s">
        <v>259</v>
      </c>
      <c r="D32" s="681">
        <f>'Revenue Proof'!O22</f>
        <v>11284551.433387302</v>
      </c>
      <c r="E32" s="685">
        <f>Cur_SGS_DEL</f>
        <v>0.38896999999999998</v>
      </c>
      <c r="F32" s="683">
        <f t="shared" ref="F32:F33" si="14">D32*E32</f>
        <v>4389351.9710446587</v>
      </c>
      <c r="G32" s="685">
        <f>Prop_SGS_DEL</f>
        <v>0.52</v>
      </c>
      <c r="H32" s="683">
        <f t="shared" ref="H32:H33" si="15">D32*G32</f>
        <v>5867966.745361397</v>
      </c>
      <c r="I32" s="684">
        <f t="shared" si="12"/>
        <v>0.33686402550325223</v>
      </c>
      <c r="J32" s="684"/>
    </row>
    <row r="33" spans="1:10" x14ac:dyDescent="0.2">
      <c r="A33" s="676">
        <f t="shared" si="13"/>
        <v>21</v>
      </c>
      <c r="B33" s="679"/>
      <c r="C33" s="679" t="s">
        <v>260</v>
      </c>
      <c r="D33" s="681">
        <f>D32</f>
        <v>11284551.433387302</v>
      </c>
      <c r="E33" s="685">
        <f>Cur_SGS_CIBS</f>
        <v>2.2310752586127521E-2</v>
      </c>
      <c r="F33" s="686">
        <f t="shared" si="14"/>
        <v>251766.83507573477</v>
      </c>
      <c r="G33" s="685">
        <f>Prop_SGS_CIBS</f>
        <v>2.5247705474254448E-3</v>
      </c>
      <c r="H33" s="686">
        <f t="shared" si="15"/>
        <v>28490.903099923846</v>
      </c>
      <c r="I33" s="687">
        <f t="shared" si="12"/>
        <v>-0.88683615500288815</v>
      </c>
      <c r="J33" s="726"/>
    </row>
    <row r="34" spans="1:10" x14ac:dyDescent="0.2">
      <c r="A34" s="676">
        <f t="shared" si="13"/>
        <v>22</v>
      </c>
      <c r="B34" s="679"/>
      <c r="C34" s="679" t="str">
        <f>"TOTAL "&amp;C30&amp;" BASE REVENUE"</f>
        <v>TOTAL Small General Service (SGS) BASE REVENUE</v>
      </c>
      <c r="D34" s="688"/>
      <c r="E34" s="682"/>
      <c r="F34" s="683">
        <f>SUM(F31:F33)</f>
        <v>9353883.519451173</v>
      </c>
      <c r="G34" s="682"/>
      <c r="H34" s="683">
        <f>SUM(H31:H33)</f>
        <v>12826993.991594821</v>
      </c>
      <c r="I34" s="684">
        <f t="shared" si="12"/>
        <v>0.37130144553557881</v>
      </c>
      <c r="J34" s="684"/>
    </row>
    <row r="36" spans="1:10" x14ac:dyDescent="0.2">
      <c r="A36" s="676">
        <f>A34+1</f>
        <v>23</v>
      </c>
      <c r="B36" s="679"/>
      <c r="C36" s="680" t="s">
        <v>205</v>
      </c>
      <c r="D36" s="679"/>
      <c r="E36" s="679"/>
      <c r="F36" s="679"/>
      <c r="G36" s="679"/>
      <c r="H36" s="679"/>
      <c r="I36" s="679"/>
      <c r="J36" s="679"/>
    </row>
    <row r="37" spans="1:10" x14ac:dyDescent="0.2">
      <c r="A37" s="676">
        <f>A36+1</f>
        <v>24</v>
      </c>
      <c r="B37" s="679"/>
      <c r="C37" s="679" t="s">
        <v>261</v>
      </c>
      <c r="D37" s="681">
        <f>'Revenue Proof'!P18</f>
        <v>248213.09272820002</v>
      </c>
      <c r="E37" s="682">
        <f>Cur_GS_1_CST</f>
        <v>45</v>
      </c>
      <c r="F37" s="683">
        <f>D37*E37</f>
        <v>11169589.172769001</v>
      </c>
      <c r="G37" s="682">
        <f>Prop_GS_1_CST</f>
        <v>69</v>
      </c>
      <c r="H37" s="683">
        <f>D37*G37</f>
        <v>17126703.3982458</v>
      </c>
      <c r="I37" s="684">
        <f t="shared" ref="I37:I40" si="16">IF(F37=0,"",(H37-F37)/F37)</f>
        <v>0.53333333333333321</v>
      </c>
      <c r="J37" s="684"/>
    </row>
    <row r="38" spans="1:10" x14ac:dyDescent="0.2">
      <c r="A38" s="676">
        <f t="shared" ref="A38:A40" si="17">A37+1</f>
        <v>25</v>
      </c>
      <c r="B38" s="679"/>
      <c r="C38" s="679" t="s">
        <v>259</v>
      </c>
      <c r="D38" s="681">
        <f>'Revenue Proof'!P22</f>
        <v>103061590.71525329</v>
      </c>
      <c r="E38" s="685">
        <f>Cur_GS_1_DEL</f>
        <v>0.31190000000000001</v>
      </c>
      <c r="F38" s="683">
        <f t="shared" ref="F38:F39" si="18">D38*E38</f>
        <v>32144910.144087505</v>
      </c>
      <c r="G38" s="685">
        <f>Prop_GS_1_DEL</f>
        <v>0.48499999999999999</v>
      </c>
      <c r="H38" s="683">
        <f t="shared" ref="H38:H39" si="19">D38*G38</f>
        <v>49984871.496897846</v>
      </c>
      <c r="I38" s="684">
        <f t="shared" si="16"/>
        <v>0.55498557229881362</v>
      </c>
      <c r="J38" s="684"/>
    </row>
    <row r="39" spans="1:10" x14ac:dyDescent="0.2">
      <c r="A39" s="676">
        <f t="shared" si="17"/>
        <v>26</v>
      </c>
      <c r="B39" s="679"/>
      <c r="C39" s="679" t="s">
        <v>260</v>
      </c>
      <c r="D39" s="681">
        <f>D38</f>
        <v>103061590.71525329</v>
      </c>
      <c r="E39" s="685">
        <f>Cur_GS_1_CIBS</f>
        <v>1.5877719800370983E-2</v>
      </c>
      <c r="F39" s="686">
        <f t="shared" si="18"/>
        <v>1636383.0595573075</v>
      </c>
      <c r="G39" s="685">
        <f>Prop_GS_1_CIBS</f>
        <v>1.7967838223967541E-3</v>
      </c>
      <c r="H39" s="686">
        <f t="shared" si="19"/>
        <v>185179.39890764264</v>
      </c>
      <c r="I39" s="687">
        <f t="shared" si="16"/>
        <v>-0.88683615500288826</v>
      </c>
      <c r="J39" s="726"/>
    </row>
    <row r="40" spans="1:10" x14ac:dyDescent="0.2">
      <c r="A40" s="676">
        <f t="shared" si="17"/>
        <v>27</v>
      </c>
      <c r="B40" s="679"/>
      <c r="C40" s="679" t="str">
        <f>"TOTAL "&amp;C36&amp;" BASE REVENUE"</f>
        <v>TOTAL General Service - 1 (GS-1) BASE REVENUE</v>
      </c>
      <c r="D40" s="688"/>
      <c r="E40" s="682"/>
      <c r="F40" s="683">
        <f>SUM(F37:F39)</f>
        <v>44950882.376413807</v>
      </c>
      <c r="G40" s="682"/>
      <c r="H40" s="683">
        <f>SUM(H37:H39)</f>
        <v>67296754.29405129</v>
      </c>
      <c r="I40" s="684">
        <f t="shared" si="16"/>
        <v>0.49711753665958275</v>
      </c>
      <c r="J40" s="684"/>
    </row>
    <row r="42" spans="1:10" x14ac:dyDescent="0.2">
      <c r="A42" s="676">
        <f>A40+1</f>
        <v>28</v>
      </c>
      <c r="B42" s="679"/>
      <c r="C42" s="680" t="s">
        <v>206</v>
      </c>
      <c r="D42" s="679"/>
      <c r="E42" s="679"/>
      <c r="F42" s="679"/>
      <c r="G42" s="679"/>
      <c r="H42" s="679"/>
      <c r="I42" s="679"/>
      <c r="J42" s="679"/>
    </row>
    <row r="43" spans="1:10" x14ac:dyDescent="0.2">
      <c r="A43" s="676">
        <f>A42+1</f>
        <v>29</v>
      </c>
      <c r="B43" s="679"/>
      <c r="C43" s="679" t="s">
        <v>261</v>
      </c>
      <c r="D43" s="681">
        <f>'Revenue Proof'!Q18</f>
        <v>97132.24289199998</v>
      </c>
      <c r="E43" s="682">
        <f>Cur_GS_2_CST</f>
        <v>82</v>
      </c>
      <c r="F43" s="683">
        <f>D43*E43</f>
        <v>7964843.9171439987</v>
      </c>
      <c r="G43" s="682">
        <f>Prop_GS_2_CST</f>
        <v>129</v>
      </c>
      <c r="H43" s="683">
        <f>D43*G43</f>
        <v>12530059.333067998</v>
      </c>
      <c r="I43" s="684">
        <f t="shared" ref="I43:I46" si="20">IF(F43=0,"",(H43-F43)/F43)</f>
        <v>0.57317073170731714</v>
      </c>
      <c r="J43" s="684"/>
    </row>
    <row r="44" spans="1:10" x14ac:dyDescent="0.2">
      <c r="A44" s="676">
        <f t="shared" ref="A44:A46" si="21">A43+1</f>
        <v>30</v>
      </c>
      <c r="B44" s="679"/>
      <c r="C44" s="679" t="s">
        <v>259</v>
      </c>
      <c r="D44" s="681">
        <f>'Revenue Proof'!Q22</f>
        <v>149790387.31044123</v>
      </c>
      <c r="E44" s="685">
        <f>Cur_GS_2_DEL</f>
        <v>0.26630999999999999</v>
      </c>
      <c r="F44" s="683">
        <f t="shared" ref="F44:F45" si="22">D44*E44</f>
        <v>39890678.044643603</v>
      </c>
      <c r="G44" s="685">
        <f>Prop_GS_2_DEL</f>
        <v>0.41499999999999998</v>
      </c>
      <c r="H44" s="683">
        <f t="shared" ref="H44:H45" si="23">D44*G44</f>
        <v>62163010.733833104</v>
      </c>
      <c r="I44" s="684">
        <f t="shared" si="20"/>
        <v>0.55833427208891884</v>
      </c>
      <c r="J44" s="684"/>
    </row>
    <row r="45" spans="1:10" x14ac:dyDescent="0.2">
      <c r="A45" s="676">
        <f t="shared" si="21"/>
        <v>31</v>
      </c>
      <c r="B45" s="679"/>
      <c r="C45" s="679" t="s">
        <v>260</v>
      </c>
      <c r="D45" s="681">
        <f>D44</f>
        <v>149790387.31044123</v>
      </c>
      <c r="E45" s="685">
        <f>Cur_GS_2_CIBS</f>
        <v>1.560998319312353E-2</v>
      </c>
      <c r="F45" s="686">
        <f t="shared" si="22"/>
        <v>2338225.4284074516</v>
      </c>
      <c r="G45" s="685">
        <f>Prop_GS_2_CIBS</f>
        <v>1.7664857184741516E-3</v>
      </c>
      <c r="H45" s="686">
        <f t="shared" si="23"/>
        <v>264602.5799486062</v>
      </c>
      <c r="I45" s="687">
        <f t="shared" si="20"/>
        <v>-0.88683615500288815</v>
      </c>
      <c r="J45" s="726"/>
    </row>
    <row r="46" spans="1:10" x14ac:dyDescent="0.2">
      <c r="A46" s="676">
        <f t="shared" si="21"/>
        <v>32</v>
      </c>
      <c r="B46" s="679"/>
      <c r="C46" s="679" t="str">
        <f>"TOTAL "&amp;C42&amp;" BASE REVENUE"</f>
        <v>TOTAL General Service - 2 (GS-2) BASE REVENUE</v>
      </c>
      <c r="D46" s="688"/>
      <c r="E46" s="682"/>
      <c r="F46" s="683">
        <f>SUM(F43:F45)</f>
        <v>50193747.390195057</v>
      </c>
      <c r="G46" s="682"/>
      <c r="H46" s="683">
        <f>SUM(H43:H45)</f>
        <v>74957672.646849707</v>
      </c>
      <c r="I46" s="684">
        <f t="shared" si="20"/>
        <v>0.4933667347876099</v>
      </c>
      <c r="J46" s="684"/>
    </row>
    <row r="48" spans="1:10" x14ac:dyDescent="0.2">
      <c r="A48" s="676">
        <f>A46+1</f>
        <v>33</v>
      </c>
      <c r="B48" s="679"/>
      <c r="C48" s="680" t="s">
        <v>207</v>
      </c>
      <c r="D48" s="679"/>
      <c r="E48" s="679"/>
      <c r="F48" s="679"/>
      <c r="G48" s="679"/>
      <c r="H48" s="679"/>
      <c r="I48" s="679"/>
      <c r="J48" s="679"/>
    </row>
    <row r="49" spans="1:10" x14ac:dyDescent="0.2">
      <c r="A49" s="676">
        <f>A48+1</f>
        <v>34</v>
      </c>
      <c r="B49" s="679"/>
      <c r="C49" s="679" t="s">
        <v>261</v>
      </c>
      <c r="D49" s="681">
        <f>'Revenue Proof'!R18</f>
        <v>10641.602145499999</v>
      </c>
      <c r="E49" s="682">
        <f>Cur_GS_3_CST</f>
        <v>420</v>
      </c>
      <c r="F49" s="683">
        <f>D49*E49</f>
        <v>4469472.90111</v>
      </c>
      <c r="G49" s="682">
        <f>Prop_GS_3_CST</f>
        <v>525</v>
      </c>
      <c r="H49" s="683">
        <f>D49*G49</f>
        <v>5586841.1263874993</v>
      </c>
      <c r="I49" s="684">
        <f t="shared" ref="I49:I52" si="24">IF(F49=0,"",(H49-F49)/F49)</f>
        <v>0.24999999999999983</v>
      </c>
      <c r="J49" s="684"/>
    </row>
    <row r="50" spans="1:10" x14ac:dyDescent="0.2">
      <c r="A50" s="676">
        <f t="shared" ref="A50:A52" si="25">A49+1</f>
        <v>35</v>
      </c>
      <c r="B50" s="679"/>
      <c r="C50" s="679" t="s">
        <v>259</v>
      </c>
      <c r="D50" s="681">
        <f>'Revenue Proof'!R22</f>
        <v>85641044.556435019</v>
      </c>
      <c r="E50" s="685">
        <f>Cur_GS_3_DEL</f>
        <v>0.21781</v>
      </c>
      <c r="F50" s="683">
        <f t="shared" ref="F50:F51" si="26">D50*E50</f>
        <v>18653475.914837111</v>
      </c>
      <c r="G50" s="685">
        <f>Prop_GS_3_DEL</f>
        <v>0.35499999999999998</v>
      </c>
      <c r="H50" s="683">
        <f t="shared" ref="H50:H51" si="27">D50*G50</f>
        <v>30402570.817534432</v>
      </c>
      <c r="I50" s="684">
        <f t="shared" si="24"/>
        <v>0.62986088792984718</v>
      </c>
      <c r="J50" s="684"/>
    </row>
    <row r="51" spans="1:10" x14ac:dyDescent="0.2">
      <c r="A51" s="676">
        <f t="shared" si="25"/>
        <v>36</v>
      </c>
      <c r="B51" s="679"/>
      <c r="C51" s="679" t="s">
        <v>260</v>
      </c>
      <c r="D51" s="681">
        <f>D50</f>
        <v>85641044.556435019</v>
      </c>
      <c r="E51" s="685">
        <f>Cur_GS_3_CIBS</f>
        <v>1.5283764707259567E-2</v>
      </c>
      <c r="F51" s="686">
        <f t="shared" si="26"/>
        <v>1308917.5742844855</v>
      </c>
      <c r="G51" s="685">
        <f>Prop_GS_3_CIBS</f>
        <v>1.729569580304649E-3</v>
      </c>
      <c r="H51" s="686">
        <f t="shared" si="27"/>
        <v>148122.14549032506</v>
      </c>
      <c r="I51" s="687">
        <f t="shared" si="24"/>
        <v>-0.88683615500288826</v>
      </c>
      <c r="J51" s="726"/>
    </row>
    <row r="52" spans="1:10" x14ac:dyDescent="0.2">
      <c r="A52" s="676">
        <f t="shared" si="25"/>
        <v>37</v>
      </c>
      <c r="B52" s="679"/>
      <c r="C52" s="679" t="str">
        <f>"TOTAL "&amp;C48&amp;" BASE REVENUE"</f>
        <v>TOTAL General Service - 3 (GS-3) BASE REVENUE</v>
      </c>
      <c r="D52" s="688"/>
      <c r="E52" s="682"/>
      <c r="F52" s="683">
        <f>SUM(F49:F51)</f>
        <v>24431866.390231598</v>
      </c>
      <c r="G52" s="682"/>
      <c r="H52" s="683">
        <f>SUM(H49:H51)</f>
        <v>36137534.089412257</v>
      </c>
      <c r="I52" s="684">
        <f t="shared" si="24"/>
        <v>0.47911475579535928</v>
      </c>
      <c r="J52" s="684"/>
    </row>
    <row r="54" spans="1:10" x14ac:dyDescent="0.2">
      <c r="A54" s="676">
        <f>A52+1</f>
        <v>38</v>
      </c>
      <c r="B54" s="679"/>
      <c r="C54" s="680" t="s">
        <v>208</v>
      </c>
      <c r="D54" s="679"/>
      <c r="E54" s="679"/>
      <c r="F54" s="679"/>
      <c r="G54" s="679"/>
      <c r="H54" s="679"/>
      <c r="I54" s="679"/>
      <c r="J54" s="679"/>
    </row>
    <row r="55" spans="1:10" x14ac:dyDescent="0.2">
      <c r="A55" s="676">
        <f>A54+1</f>
        <v>39</v>
      </c>
      <c r="B55" s="679"/>
      <c r="C55" s="679" t="s">
        <v>261</v>
      </c>
      <c r="D55" s="681">
        <f>'Revenue Proof'!S18</f>
        <v>1704</v>
      </c>
      <c r="E55" s="682">
        <f>Cur_GS_4_CST</f>
        <v>670</v>
      </c>
      <c r="F55" s="683">
        <f>D55*E55</f>
        <v>1141680</v>
      </c>
      <c r="G55" s="682">
        <f>Prop_GS_4_CST</f>
        <v>995</v>
      </c>
      <c r="H55" s="683">
        <f>D55*G55</f>
        <v>1695480</v>
      </c>
      <c r="I55" s="684">
        <f t="shared" ref="I55:I58" si="28">IF(F55=0,"",(H55-F55)/F55)</f>
        <v>0.48507462686567165</v>
      </c>
      <c r="J55" s="684"/>
    </row>
    <row r="56" spans="1:10" x14ac:dyDescent="0.2">
      <c r="A56" s="676">
        <f t="shared" ref="A56:A58" si="29">A55+1</f>
        <v>40</v>
      </c>
      <c r="B56" s="679"/>
      <c r="C56" s="679" t="s">
        <v>259</v>
      </c>
      <c r="D56" s="681">
        <f>'Revenue Proof'!S22</f>
        <v>55651415.933270596</v>
      </c>
      <c r="E56" s="685">
        <f>Cur_GS_4_DEL</f>
        <v>0.17785000000000001</v>
      </c>
      <c r="F56" s="683">
        <f t="shared" ref="F56:F57" si="30">D56*E56</f>
        <v>9897604.3237321768</v>
      </c>
      <c r="G56" s="685">
        <f>Prop_GS_4_DEL</f>
        <v>0.27500000000000002</v>
      </c>
      <c r="H56" s="683">
        <f t="shared" ref="H56:H57" si="31">D56*G56</f>
        <v>15304139.381649416</v>
      </c>
      <c r="I56" s="684">
        <f t="shared" si="28"/>
        <v>0.54624683722237843</v>
      </c>
      <c r="J56" s="684"/>
    </row>
    <row r="57" spans="1:10" x14ac:dyDescent="0.2">
      <c r="A57" s="676">
        <f t="shared" si="29"/>
        <v>41</v>
      </c>
      <c r="B57" s="679"/>
      <c r="C57" s="679" t="s">
        <v>260</v>
      </c>
      <c r="D57" s="681">
        <f>D56</f>
        <v>55651415.933270596</v>
      </c>
      <c r="E57" s="685">
        <f>Cur_GS_4_CIBS</f>
        <v>1.4676373543602383E-2</v>
      </c>
      <c r="F57" s="686">
        <f t="shared" si="30"/>
        <v>816760.96846706467</v>
      </c>
      <c r="G57" s="725">
        <f>Prop_GS_4_CIBS</f>
        <v>1.6608348608079322E-3</v>
      </c>
      <c r="H57" s="686">
        <f t="shared" si="31"/>
        <v>92427.81163529781</v>
      </c>
      <c r="I57" s="687">
        <f t="shared" si="28"/>
        <v>-0.88683615500288815</v>
      </c>
      <c r="J57" s="681"/>
    </row>
    <row r="58" spans="1:10" x14ac:dyDescent="0.2">
      <c r="A58" s="676">
        <f t="shared" si="29"/>
        <v>42</v>
      </c>
      <c r="B58" s="679"/>
      <c r="C58" s="679" t="str">
        <f>"TOTAL "&amp;C54&amp;" BASE REVENUE"</f>
        <v>TOTAL General Service - 4 (GS-4) BASE REVENUE</v>
      </c>
      <c r="D58" s="681"/>
      <c r="E58" s="682"/>
      <c r="F58" s="683">
        <f>SUM(F55:F57)</f>
        <v>11856045.292199241</v>
      </c>
      <c r="G58" s="682"/>
      <c r="H58" s="683">
        <f>SUM(H55:H57)</f>
        <v>17092047.193284713</v>
      </c>
      <c r="I58" s="684">
        <f t="shared" si="28"/>
        <v>0.44163140170614329</v>
      </c>
      <c r="J58" s="727"/>
    </row>
    <row r="59" spans="1:10" x14ac:dyDescent="0.2">
      <c r="F59" s="728"/>
      <c r="G59" s="729"/>
    </row>
    <row r="60" spans="1:10" x14ac:dyDescent="0.2">
      <c r="A60" s="676">
        <f>A58+1</f>
        <v>43</v>
      </c>
      <c r="B60" s="679"/>
      <c r="C60" s="680" t="s">
        <v>209</v>
      </c>
      <c r="D60" s="679"/>
      <c r="E60" s="679"/>
      <c r="F60" s="679"/>
      <c r="G60" s="679"/>
      <c r="H60" s="679"/>
      <c r="I60" s="679"/>
      <c r="J60" s="679"/>
    </row>
    <row r="61" spans="1:10" x14ac:dyDescent="0.2">
      <c r="A61" s="676">
        <f>A60+1</f>
        <v>44</v>
      </c>
      <c r="B61" s="679"/>
      <c r="C61" s="679" t="s">
        <v>261</v>
      </c>
      <c r="D61" s="681">
        <f>'Revenue Proof'!T18</f>
        <v>2364</v>
      </c>
      <c r="E61" s="682">
        <f>Cur_GS_5_CST</f>
        <v>1380</v>
      </c>
      <c r="F61" s="683">
        <f>D61*E61</f>
        <v>3262320</v>
      </c>
      <c r="G61" s="682">
        <f>Prop_GS_5_CST</f>
        <v>2195</v>
      </c>
      <c r="H61" s="683">
        <f>D61*G61</f>
        <v>5188980</v>
      </c>
      <c r="I61" s="684">
        <f t="shared" ref="I61:I64" si="32">IF(F61=0,"",(H61-F61)/F61)</f>
        <v>0.59057971014492749</v>
      </c>
      <c r="J61" s="684"/>
    </row>
    <row r="62" spans="1:10" x14ac:dyDescent="0.2">
      <c r="A62" s="676">
        <f t="shared" ref="A62:A64" si="33">A61+1</f>
        <v>45</v>
      </c>
      <c r="B62" s="679"/>
      <c r="C62" s="679" t="s">
        <v>259</v>
      </c>
      <c r="D62" s="681">
        <f>'Revenue Proof'!T22</f>
        <v>168533147.70333648</v>
      </c>
      <c r="E62" s="685">
        <f>Cur_GS_5_DEL</f>
        <v>0.1188</v>
      </c>
      <c r="F62" s="683">
        <f t="shared" ref="F62" si="34">D62*E62</f>
        <v>20021737.947156373</v>
      </c>
      <c r="G62" s="685">
        <f>Prop_GS_5_DEL</f>
        <v>0.18698826499999999</v>
      </c>
      <c r="H62" s="683">
        <f t="shared" ref="H62:H63" si="35">D62*G62</f>
        <v>31513720.884035621</v>
      </c>
      <c r="I62" s="684">
        <f t="shared" si="32"/>
        <v>0.57397529461279451</v>
      </c>
      <c r="J62" s="684"/>
    </row>
    <row r="63" spans="1:10" x14ac:dyDescent="0.2">
      <c r="A63" s="676">
        <f t="shared" si="33"/>
        <v>46</v>
      </c>
      <c r="B63" s="679"/>
      <c r="C63" s="679" t="s">
        <v>260</v>
      </c>
      <c r="D63" s="681">
        <f>D62</f>
        <v>168533147.70333648</v>
      </c>
      <c r="E63" s="725">
        <f>Cur_GS_5_CIBS</f>
        <v>6.3608755554644082E-3</v>
      </c>
      <c r="F63" s="686">
        <f>D63*E63</f>
        <v>1072018.3795116255</v>
      </c>
      <c r="G63" s="725">
        <f>Prop_GS_5_CIBS</f>
        <v>7.1982113540449159E-4</v>
      </c>
      <c r="H63" s="686">
        <f t="shared" si="35"/>
        <v>121313.72173310854</v>
      </c>
      <c r="I63" s="687">
        <f t="shared" si="32"/>
        <v>-0.88683615500288826</v>
      </c>
      <c r="J63" s="681"/>
    </row>
    <row r="64" spans="1:10" x14ac:dyDescent="0.2">
      <c r="A64" s="676">
        <f t="shared" si="33"/>
        <v>47</v>
      </c>
      <c r="B64" s="679"/>
      <c r="C64" s="679" t="str">
        <f>"TOTAL "&amp;C60&amp;" BASE REVENUE"</f>
        <v>TOTAL General Service - 5 (GS-5) BASE REVENUE</v>
      </c>
      <c r="D64" s="688"/>
      <c r="E64" s="682"/>
      <c r="F64" s="683">
        <f>SUM(F61:F63)</f>
        <v>24356076.326667998</v>
      </c>
      <c r="G64" s="682"/>
      <c r="H64" s="683">
        <f>SUM(H61:H63)</f>
        <v>36824014.605768725</v>
      </c>
      <c r="I64" s="684">
        <f t="shared" si="32"/>
        <v>0.51190257871910638</v>
      </c>
      <c r="J64" s="727"/>
    </row>
    <row r="65" spans="1:11" x14ac:dyDescent="0.2">
      <c r="F65" s="728"/>
      <c r="G65" s="729"/>
    </row>
    <row r="66" spans="1:11" x14ac:dyDescent="0.2">
      <c r="A66" s="676">
        <f>A64+1</f>
        <v>48</v>
      </c>
      <c r="B66" s="679"/>
      <c r="C66" s="680" t="s">
        <v>210</v>
      </c>
      <c r="D66" s="679"/>
      <c r="E66" s="679"/>
      <c r="F66" s="679"/>
      <c r="G66" s="679"/>
      <c r="H66" s="679"/>
      <c r="I66" s="679"/>
      <c r="J66" s="679"/>
    </row>
    <row r="67" spans="1:11" x14ac:dyDescent="0.2">
      <c r="A67" s="676">
        <f>A66+1</f>
        <v>49</v>
      </c>
      <c r="B67" s="679"/>
      <c r="C67" s="679" t="s">
        <v>261</v>
      </c>
      <c r="D67" s="681">
        <f>'Revenue Proof'!V18</f>
        <v>13363.428571500001</v>
      </c>
      <c r="E67" s="682">
        <f>Cur_CS_SG_CST</f>
        <v>45</v>
      </c>
      <c r="F67" s="683">
        <f>D67*E67</f>
        <v>601354.28571750002</v>
      </c>
      <c r="G67" s="682">
        <f>Prop_CS_SG_CST</f>
        <v>55</v>
      </c>
      <c r="H67" s="683">
        <f>D67*G67</f>
        <v>734988.57143250003</v>
      </c>
      <c r="I67" s="684">
        <f t="shared" ref="I67:I70" si="36">IF(F67=0,"",(H67-F67)/F67)</f>
        <v>0.22222222222222221</v>
      </c>
      <c r="J67" s="684"/>
      <c r="K67" s="356"/>
    </row>
    <row r="68" spans="1:11" x14ac:dyDescent="0.2">
      <c r="A68" s="676">
        <f t="shared" ref="A68:A70" si="37">A67+1</f>
        <v>50</v>
      </c>
      <c r="B68" s="679"/>
      <c r="C68" s="679" t="s">
        <v>259</v>
      </c>
      <c r="D68" s="681">
        <f>'Revenue Proof'!V22</f>
        <v>586439.99431450001</v>
      </c>
      <c r="E68" s="685">
        <f>Cur_CS_SG_DEL2</f>
        <v>0.42315000000000003</v>
      </c>
      <c r="F68" s="683">
        <f t="shared" ref="F68:F69" si="38">D68*E68</f>
        <v>248152.0835941807</v>
      </c>
      <c r="G68" s="685">
        <f>Prop_CS_SG_DEL1</f>
        <v>0.29499999999999998</v>
      </c>
      <c r="H68" s="683">
        <f t="shared" ref="H68:H69" si="39">D68*G68</f>
        <v>172999.7983227775</v>
      </c>
      <c r="I68" s="684">
        <f t="shared" si="36"/>
        <v>-0.3028476899444642</v>
      </c>
      <c r="J68" s="684"/>
      <c r="K68" s="658"/>
    </row>
    <row r="69" spans="1:11" x14ac:dyDescent="0.2">
      <c r="A69" s="676">
        <f t="shared" si="37"/>
        <v>51</v>
      </c>
      <c r="B69" s="679"/>
      <c r="C69" s="679" t="s">
        <v>260</v>
      </c>
      <c r="D69" s="681">
        <f>D68</f>
        <v>586439.99431450001</v>
      </c>
      <c r="E69" s="685">
        <f>Cur_CS_SG_CIBS</f>
        <v>1.6570784566088629E-2</v>
      </c>
      <c r="F69" s="686">
        <f t="shared" si="38"/>
        <v>9717.77080672382</v>
      </c>
      <c r="G69" s="685">
        <f>Prop_CS_SG_CIBS</f>
        <v>1.8752136961173854E-3</v>
      </c>
      <c r="H69" s="686">
        <f t="shared" si="39"/>
        <v>1099.700309289552</v>
      </c>
      <c r="I69" s="687">
        <f t="shared" si="36"/>
        <v>-0.88683615500288826</v>
      </c>
      <c r="J69" s="726"/>
    </row>
    <row r="70" spans="1:11" x14ac:dyDescent="0.2">
      <c r="A70" s="676">
        <f t="shared" si="37"/>
        <v>52</v>
      </c>
      <c r="B70" s="679"/>
      <c r="C70" s="679" t="str">
        <f>"TOTAL "&amp;C66&amp;" BASE REVENUE"</f>
        <v>TOTAL Commercial Standby Generator (CS-SG) BASE REVENUE</v>
      </c>
      <c r="D70" s="688"/>
      <c r="E70" s="682"/>
      <c r="F70" s="683">
        <f>SUM(F67:F69)</f>
        <v>859224.14011840464</v>
      </c>
      <c r="G70" s="682"/>
      <c r="H70" s="683">
        <f>SUM(H67:H69)</f>
        <v>909088.07006456703</v>
      </c>
      <c r="I70" s="684">
        <f t="shared" si="36"/>
        <v>5.803366970030769E-2</v>
      </c>
      <c r="J70" s="684"/>
    </row>
    <row r="72" spans="1:11" x14ac:dyDescent="0.2">
      <c r="A72" s="676">
        <f>A70+1</f>
        <v>53</v>
      </c>
      <c r="B72" s="679"/>
      <c r="C72" s="680" t="s">
        <v>211</v>
      </c>
      <c r="D72" s="679"/>
      <c r="E72" s="679"/>
      <c r="F72" s="679"/>
      <c r="G72" s="679"/>
      <c r="H72" s="679"/>
      <c r="I72" s="679"/>
      <c r="J72" s="679"/>
    </row>
    <row r="73" spans="1:11" x14ac:dyDescent="0.2">
      <c r="A73" s="676">
        <f>A72+1</f>
        <v>54</v>
      </c>
      <c r="B73" s="679"/>
      <c r="C73" s="679" t="s">
        <v>261</v>
      </c>
      <c r="D73" s="681">
        <f>'Revenue Proof'!U18</f>
        <v>24</v>
      </c>
      <c r="E73" s="682">
        <f>Cur_CS_GHP_CST</f>
        <v>45</v>
      </c>
      <c r="F73" s="683">
        <f>D73*E73</f>
        <v>1080</v>
      </c>
      <c r="G73" s="682">
        <f>Prop_CS_GHP_CST</f>
        <v>55</v>
      </c>
      <c r="H73" s="683">
        <f>D73*G73</f>
        <v>1320</v>
      </c>
      <c r="I73" s="684">
        <f t="shared" ref="I73:I76" si="40">IF(F73=0,"",(H73-F73)/F73)</f>
        <v>0.22222222222222221</v>
      </c>
      <c r="J73" s="684"/>
      <c r="K73" s="356"/>
    </row>
    <row r="74" spans="1:11" x14ac:dyDescent="0.2">
      <c r="A74" s="676">
        <f t="shared" ref="A74:A76" si="41">A73+1</f>
        <v>55</v>
      </c>
      <c r="B74" s="679"/>
      <c r="C74" s="679" t="s">
        <v>259</v>
      </c>
      <c r="D74" s="681">
        <f>'Revenue Proof'!U22</f>
        <v>7956</v>
      </c>
      <c r="E74" s="685">
        <f>Cur_CS_GHP_DEL</f>
        <v>0.19605</v>
      </c>
      <c r="F74" s="683">
        <f>(D74*E74)-1273</f>
        <v>286.77379999999994</v>
      </c>
      <c r="G74" s="685">
        <f>Prop_CS_GHP_DEL</f>
        <v>0.27500000000000002</v>
      </c>
      <c r="H74" s="683">
        <f t="shared" ref="H74:H75" si="42">D74*G74</f>
        <v>2187.9</v>
      </c>
      <c r="I74" s="684">
        <f t="shared" si="40"/>
        <v>6.6293580515374853</v>
      </c>
      <c r="J74" s="684"/>
      <c r="K74" s="658"/>
    </row>
    <row r="75" spans="1:11" x14ac:dyDescent="0.2">
      <c r="A75" s="676">
        <f t="shared" si="41"/>
        <v>56</v>
      </c>
      <c r="B75" s="679"/>
      <c r="C75" s="679" t="s">
        <v>260</v>
      </c>
      <c r="D75" s="681">
        <f>D74</f>
        <v>7956</v>
      </c>
      <c r="E75" s="685">
        <f>Cur_CS_GHP_CIBS</f>
        <v>1.560998319312353E-2</v>
      </c>
      <c r="F75" s="686">
        <f t="shared" ref="F75" si="43">D75*E75</f>
        <v>124.19302628449081</v>
      </c>
      <c r="G75" s="685">
        <f>Prop_CS_GHP_CIBS</f>
        <v>1.7730000000000001E-3</v>
      </c>
      <c r="H75" s="686">
        <f t="shared" si="42"/>
        <v>14.105988</v>
      </c>
      <c r="I75" s="687">
        <f t="shared" si="40"/>
        <v>-0.88641883991386761</v>
      </c>
      <c r="J75" s="726"/>
      <c r="K75" s="356"/>
    </row>
    <row r="76" spans="1:11" x14ac:dyDescent="0.2">
      <c r="A76" s="676">
        <f t="shared" si="41"/>
        <v>57</v>
      </c>
      <c r="B76" s="679"/>
      <c r="C76" s="679" t="str">
        <f>"TOTAL "&amp;C72&amp;" BASE REVENUE"</f>
        <v>TOTAL Commercial Heat Pump (CS-GHP) BASE REVENUE</v>
      </c>
      <c r="D76" s="688"/>
      <c r="E76" s="682"/>
      <c r="F76" s="683">
        <f>SUM(F73:F75)</f>
        <v>1490.9668262844907</v>
      </c>
      <c r="G76" s="682"/>
      <c r="H76" s="683">
        <f>SUM(H73:H75)</f>
        <v>3522.0059879999999</v>
      </c>
      <c r="I76" s="684">
        <f t="shared" si="40"/>
        <v>1.362229612295859</v>
      </c>
      <c r="J76" s="684"/>
    </row>
    <row r="78" spans="1:11" x14ac:dyDescent="0.2">
      <c r="A78" s="676">
        <f>A76+1</f>
        <v>58</v>
      </c>
      <c r="B78" s="679"/>
      <c r="C78" s="680" t="s">
        <v>212</v>
      </c>
      <c r="D78" s="679"/>
      <c r="E78" s="679"/>
      <c r="F78" s="679"/>
      <c r="G78" s="679"/>
      <c r="H78" s="679"/>
      <c r="I78" s="679"/>
      <c r="J78" s="679"/>
    </row>
    <row r="79" spans="1:11" x14ac:dyDescent="0.2">
      <c r="A79" s="676">
        <f>A78+1</f>
        <v>59</v>
      </c>
      <c r="B79" s="679"/>
      <c r="C79" s="679" t="s">
        <v>261</v>
      </c>
      <c r="D79" s="681">
        <f>'Revenue Proof'!W18</f>
        <v>0</v>
      </c>
      <c r="E79" s="682">
        <f>Cur_CSLS_CST</f>
        <v>0</v>
      </c>
      <c r="F79" s="683">
        <f>D79*E79</f>
        <v>0</v>
      </c>
      <c r="G79" s="682">
        <f>Prop_CSLS_CST</f>
        <v>0</v>
      </c>
      <c r="H79" s="683">
        <f>D79*G79</f>
        <v>0</v>
      </c>
      <c r="I79" s="684" t="str">
        <f t="shared" ref="I79:I82" si="44">IF(F79=0,"",(H79-F79)/F79)</f>
        <v/>
      </c>
      <c r="J79" s="684"/>
    </row>
    <row r="80" spans="1:11" x14ac:dyDescent="0.2">
      <c r="A80" s="676">
        <f t="shared" ref="A80:A82" si="45">A79+1</f>
        <v>60</v>
      </c>
      <c r="B80" s="679"/>
      <c r="C80" s="679" t="s">
        <v>259</v>
      </c>
      <c r="D80" s="681">
        <f>'Revenue Proof'!W22</f>
        <v>538820.37142870005</v>
      </c>
      <c r="E80" s="685">
        <f>Cur_CSLS_DEL</f>
        <v>0.27512999999999999</v>
      </c>
      <c r="F80" s="683">
        <f t="shared" ref="F80:F81" si="46">D80*E80</f>
        <v>148245.64879117825</v>
      </c>
      <c r="G80" s="685">
        <f>Prop_CSLS_DEL</f>
        <v>0.42499999999999999</v>
      </c>
      <c r="H80" s="683">
        <f t="shared" ref="H80:H81" si="47">D80*G80</f>
        <v>228998.65785719751</v>
      </c>
      <c r="I80" s="684">
        <f t="shared" si="44"/>
        <v>0.54472431214335038</v>
      </c>
      <c r="J80" s="684"/>
    </row>
    <row r="81" spans="1:10" x14ac:dyDescent="0.2">
      <c r="A81" s="676">
        <f t="shared" si="45"/>
        <v>61</v>
      </c>
      <c r="B81" s="679"/>
      <c r="C81" s="679" t="s">
        <v>260</v>
      </c>
      <c r="D81" s="681">
        <f>D80</f>
        <v>538820.37142870005</v>
      </c>
      <c r="E81" s="685">
        <f>Cur_CSLS_CIBS</f>
        <v>1.3380421678373125E-2</v>
      </c>
      <c r="F81" s="686">
        <f t="shared" si="46"/>
        <v>7209.6437786136376</v>
      </c>
      <c r="G81" s="685">
        <f>Prop_CSLS_CIBS</f>
        <v>1.5141799648074107E-3</v>
      </c>
      <c r="H81" s="686">
        <f t="shared" si="47"/>
        <v>815.87101104742499</v>
      </c>
      <c r="I81" s="687">
        <f t="shared" si="44"/>
        <v>-0.88683615500288826</v>
      </c>
      <c r="J81" s="726"/>
    </row>
    <row r="82" spans="1:10" x14ac:dyDescent="0.2">
      <c r="A82" s="676">
        <f t="shared" si="45"/>
        <v>62</v>
      </c>
      <c r="B82" s="679"/>
      <c r="C82" s="679" t="str">
        <f>"TOTAL "&amp;C78&amp;" BASE REVENUE"</f>
        <v>TOTAL Commercial Street Lighting (CSLS) BASE REVENUE</v>
      </c>
      <c r="D82" s="688"/>
      <c r="E82" s="682"/>
      <c r="F82" s="683">
        <f>SUM(F79:F81)</f>
        <v>155455.2925697919</v>
      </c>
      <c r="G82" s="682"/>
      <c r="H82" s="683">
        <f>SUM(H79:H81)</f>
        <v>229814.52886824493</v>
      </c>
      <c r="I82" s="684">
        <f t="shared" si="44"/>
        <v>0.47833196972093656</v>
      </c>
      <c r="J82" s="684"/>
    </row>
    <row r="84" spans="1:10" x14ac:dyDescent="0.2">
      <c r="A84" s="676">
        <f>A82+1</f>
        <v>63</v>
      </c>
      <c r="B84" s="679"/>
      <c r="C84" s="680" t="s">
        <v>214</v>
      </c>
      <c r="D84" s="679"/>
      <c r="E84" s="679"/>
      <c r="F84" s="679"/>
      <c r="G84" s="679"/>
      <c r="H84" s="679"/>
      <c r="I84" s="679"/>
      <c r="J84" s="679"/>
    </row>
    <row r="85" spans="1:10" x14ac:dyDescent="0.2">
      <c r="A85" s="676">
        <f>A84+1</f>
        <v>64</v>
      </c>
      <c r="B85" s="679"/>
      <c r="C85" s="679" t="s">
        <v>261</v>
      </c>
      <c r="D85" s="681">
        <f>'Revenue Proof'!AB18</f>
        <v>324</v>
      </c>
      <c r="E85" s="682">
        <f>Cur_SIS_CST</f>
        <v>1380</v>
      </c>
      <c r="F85" s="683">
        <f>D85*E85</f>
        <v>447120</v>
      </c>
      <c r="G85" s="682">
        <f>Prop_SIS_CST</f>
        <v>2550</v>
      </c>
      <c r="H85" s="683">
        <f>D85*G85</f>
        <v>826200</v>
      </c>
      <c r="I85" s="684">
        <f t="shared" ref="I85:I88" si="48">IF(F85=0,"",(H85-F85)/F85)</f>
        <v>0.84782608695652173</v>
      </c>
      <c r="J85" s="684"/>
    </row>
    <row r="86" spans="1:10" x14ac:dyDescent="0.2">
      <c r="A86" s="676">
        <f t="shared" ref="A86:A88" si="49">A85+1</f>
        <v>65</v>
      </c>
      <c r="B86" s="679"/>
      <c r="C86" s="679" t="s">
        <v>259</v>
      </c>
      <c r="D86" s="681">
        <f>'Revenue Proof'!AB22</f>
        <v>44229423.157939695</v>
      </c>
      <c r="E86" s="685">
        <f>Cur_SIS_DEL</f>
        <v>7.8170000000000003E-2</v>
      </c>
      <c r="F86" s="683">
        <f t="shared" ref="F86:F87" si="50">D86*E86</f>
        <v>3457414.0082561462</v>
      </c>
      <c r="G86" s="685">
        <f>Prop_SIS_DEL</f>
        <v>0.10963000000000001</v>
      </c>
      <c r="H86" s="683">
        <f t="shared" ref="H86:H87" si="51">D86*G86</f>
        <v>4848871.6608049292</v>
      </c>
      <c r="I86" s="684">
        <f t="shared" si="48"/>
        <v>0.40245618523730331</v>
      </c>
      <c r="J86" s="684"/>
    </row>
    <row r="87" spans="1:10" x14ac:dyDescent="0.2">
      <c r="A87" s="676">
        <f t="shared" si="49"/>
        <v>66</v>
      </c>
      <c r="B87" s="679"/>
      <c r="C87" s="679" t="s">
        <v>260</v>
      </c>
      <c r="D87" s="681">
        <f>D86</f>
        <v>44229423.157939695</v>
      </c>
      <c r="E87" s="685">
        <f>Cur_SIS_CIBS</f>
        <v>7.20689244019675E-3</v>
      </c>
      <c r="F87" s="686">
        <f t="shared" si="50"/>
        <v>318756.69539121864</v>
      </c>
      <c r="G87" s="685">
        <f>Prop_SIS_CIBS</f>
        <v>8.1555965901328165E-4</v>
      </c>
      <c r="H87" s="686">
        <f t="shared" si="51"/>
        <v>36071.733269043441</v>
      </c>
      <c r="I87" s="687">
        <f t="shared" si="48"/>
        <v>-0.88683615500288826</v>
      </c>
      <c r="J87" s="726"/>
    </row>
    <row r="88" spans="1:10" x14ac:dyDescent="0.2">
      <c r="A88" s="676">
        <f t="shared" si="49"/>
        <v>67</v>
      </c>
      <c r="B88" s="679"/>
      <c r="C88" s="679" t="str">
        <f>"TOTAL "&amp;C84&amp;" BASE REVENUE"</f>
        <v>TOTAL Small Interruptible Service (SIS) BASE REVENUE</v>
      </c>
      <c r="D88" s="688"/>
      <c r="E88" s="682"/>
      <c r="F88" s="683">
        <f>SUM(F85:F87)</f>
        <v>4223290.7036473649</v>
      </c>
      <c r="G88" s="682"/>
      <c r="H88" s="683">
        <f>SUM(H85:H87)</f>
        <v>5711143.3940739725</v>
      </c>
      <c r="I88" s="684">
        <f t="shared" si="48"/>
        <v>0.35229701075079956</v>
      </c>
      <c r="J88" s="684"/>
    </row>
    <row r="90" spans="1:10" x14ac:dyDescent="0.2">
      <c r="A90" s="676">
        <f>A88+1</f>
        <v>68</v>
      </c>
      <c r="B90" s="679"/>
      <c r="C90" s="680" t="s">
        <v>215</v>
      </c>
      <c r="D90" s="679"/>
      <c r="E90" s="679"/>
      <c r="F90" s="679"/>
      <c r="G90" s="679"/>
      <c r="H90" s="679"/>
      <c r="I90" s="679"/>
      <c r="J90" s="679"/>
    </row>
    <row r="91" spans="1:10" x14ac:dyDescent="0.2">
      <c r="A91" s="676">
        <f>A90+1</f>
        <v>69</v>
      </c>
      <c r="B91" s="679"/>
      <c r="C91" s="679" t="s">
        <v>261</v>
      </c>
      <c r="D91" s="681">
        <f>'Revenue Proof'!AC18</f>
        <v>168</v>
      </c>
      <c r="E91" s="682">
        <f>Cur_IS_CST</f>
        <v>1580</v>
      </c>
      <c r="F91" s="683">
        <f>D91*E91</f>
        <v>265440</v>
      </c>
      <c r="G91" s="682">
        <f>Prop_IS_CST</f>
        <v>2950</v>
      </c>
      <c r="H91" s="683">
        <f>D91*G91</f>
        <v>495600</v>
      </c>
      <c r="I91" s="684">
        <f t="shared" ref="I91:I94" si="52">IF(F91=0,"",(H91-F91)/F91)</f>
        <v>0.86708860759493667</v>
      </c>
      <c r="J91" s="684"/>
    </row>
    <row r="92" spans="1:10" x14ac:dyDescent="0.2">
      <c r="A92" s="676">
        <f t="shared" ref="A92:A94" si="53">A91+1</f>
        <v>70</v>
      </c>
      <c r="B92" s="679"/>
      <c r="C92" s="679" t="s">
        <v>259</v>
      </c>
      <c r="D92" s="681">
        <f>'Revenue Proof'!AC22</f>
        <v>143092613.50390002</v>
      </c>
      <c r="E92" s="685">
        <f>Cur_IS_DEL</f>
        <v>4.0500000000000001E-2</v>
      </c>
      <c r="F92" s="683">
        <f t="shared" ref="F92:F93" si="54">D92*E92</f>
        <v>5795250.8469079509</v>
      </c>
      <c r="G92" s="685">
        <f>Prop_IS_DEL</f>
        <v>5.6800000000000003E-2</v>
      </c>
      <c r="H92" s="683">
        <f t="shared" ref="H92:H93" si="55">D92*G92</f>
        <v>8127660.4470215216</v>
      </c>
      <c r="I92" s="684">
        <f t="shared" si="52"/>
        <v>0.40246913580246918</v>
      </c>
      <c r="J92" s="684"/>
    </row>
    <row r="93" spans="1:10" x14ac:dyDescent="0.2">
      <c r="A93" s="676">
        <f t="shared" si="53"/>
        <v>71</v>
      </c>
      <c r="B93" s="679"/>
      <c r="C93" s="679" t="s">
        <v>260</v>
      </c>
      <c r="D93" s="681">
        <f>D92</f>
        <v>143092613.50390002</v>
      </c>
      <c r="E93" s="685">
        <f>Cur_IS_CIBS</f>
        <v>1.5700337584726239E-3</v>
      </c>
      <c r="F93" s="686">
        <f t="shared" si="54"/>
        <v>224660.23378919868</v>
      </c>
      <c r="G93" s="685">
        <f>Prop_IS_CIBS</f>
        <v>1.7767105688402875E-4</v>
      </c>
      <c r="H93" s="686">
        <f t="shared" si="55"/>
        <v>25423.41587353576</v>
      </c>
      <c r="I93" s="687">
        <f t="shared" si="52"/>
        <v>-0.88683615500288826</v>
      </c>
      <c r="J93" s="726"/>
    </row>
    <row r="94" spans="1:10" x14ac:dyDescent="0.2">
      <c r="A94" s="676">
        <f t="shared" si="53"/>
        <v>72</v>
      </c>
      <c r="B94" s="679"/>
      <c r="C94" s="679" t="str">
        <f>"TOTAL "&amp;C90&amp;" BASE REVENUE"</f>
        <v>TOTAL Interruptible Service (IS) BASE REVENUE</v>
      </c>
      <c r="D94" s="688"/>
      <c r="E94" s="682"/>
      <c r="F94" s="683">
        <f>SUM(F91:F93)</f>
        <v>6285351.08069715</v>
      </c>
      <c r="G94" s="682"/>
      <c r="H94" s="683">
        <f>SUM(H91:H93)</f>
        <v>8648683.8628950566</v>
      </c>
      <c r="I94" s="684">
        <f t="shared" si="52"/>
        <v>0.37600648744282616</v>
      </c>
      <c r="J94" s="684"/>
    </row>
    <row r="96" spans="1:10" x14ac:dyDescent="0.2">
      <c r="A96" s="676">
        <f>A94+1</f>
        <v>73</v>
      </c>
      <c r="B96" s="679"/>
      <c r="C96" s="680" t="s">
        <v>216</v>
      </c>
      <c r="D96" s="679"/>
      <c r="E96" s="679"/>
      <c r="F96" s="679"/>
      <c r="G96" s="679"/>
      <c r="H96" s="679"/>
      <c r="I96" s="679"/>
      <c r="J96" s="679"/>
    </row>
    <row r="97" spans="1:11" x14ac:dyDescent="0.2">
      <c r="A97" s="676">
        <f>A96+1</f>
        <v>74</v>
      </c>
      <c r="B97" s="679"/>
      <c r="C97" s="679" t="s">
        <v>261</v>
      </c>
      <c r="D97" s="681">
        <f>'Revenue Proof'!AD18</f>
        <v>0</v>
      </c>
      <c r="E97" s="682">
        <f>Cur_ISLV_CST</f>
        <v>1720</v>
      </c>
      <c r="F97" s="683">
        <f>D97*E97</f>
        <v>0</v>
      </c>
      <c r="G97" s="682">
        <f>Prop_ISLV_CST</f>
        <v>3250</v>
      </c>
      <c r="H97" s="683">
        <f>D97*G97</f>
        <v>0</v>
      </c>
      <c r="I97" s="684" t="str">
        <f t="shared" ref="I97:I100" si="56">IF(F97=0,"",(H97-F97)/F97)</f>
        <v/>
      </c>
      <c r="J97" s="684"/>
    </row>
    <row r="98" spans="1:11" x14ac:dyDescent="0.2">
      <c r="A98" s="676">
        <f t="shared" ref="A98:A100" si="57">A97+1</f>
        <v>75</v>
      </c>
      <c r="B98" s="679"/>
      <c r="C98" s="679" t="s">
        <v>259</v>
      </c>
      <c r="D98" s="681">
        <f>'Revenue Proof'!AD22</f>
        <v>0</v>
      </c>
      <c r="E98" s="685">
        <f>Cur_ISLV_DEL</f>
        <v>1.0500000000000001E-2</v>
      </c>
      <c r="F98" s="683">
        <f t="shared" ref="F98:F99" si="58">D98*E98</f>
        <v>0</v>
      </c>
      <c r="G98" s="685">
        <f>Prop_ISLV_DEL</f>
        <v>1.473E-2</v>
      </c>
      <c r="H98" s="683">
        <f t="shared" ref="H98:H99" si="59">D98*G98</f>
        <v>0</v>
      </c>
      <c r="I98" s="684" t="str">
        <f t="shared" si="56"/>
        <v/>
      </c>
      <c r="J98" s="684"/>
    </row>
    <row r="99" spans="1:11" x14ac:dyDescent="0.2">
      <c r="A99" s="676">
        <f t="shared" si="57"/>
        <v>76</v>
      </c>
      <c r="B99" s="679"/>
      <c r="C99" s="679" t="s">
        <v>260</v>
      </c>
      <c r="D99" s="681">
        <f>D98</f>
        <v>0</v>
      </c>
      <c r="E99" s="685">
        <f>Cur_ISLV_CIBS</f>
        <v>0</v>
      </c>
      <c r="F99" s="686">
        <f t="shared" si="58"/>
        <v>0</v>
      </c>
      <c r="G99" s="685">
        <f>Prop_ISLV_CIBS</f>
        <v>0</v>
      </c>
      <c r="H99" s="686">
        <f t="shared" si="59"/>
        <v>0</v>
      </c>
      <c r="I99" s="687" t="str">
        <f t="shared" si="56"/>
        <v/>
      </c>
      <c r="J99" s="726"/>
    </row>
    <row r="100" spans="1:11" x14ac:dyDescent="0.2">
      <c r="A100" s="676">
        <f t="shared" si="57"/>
        <v>77</v>
      </c>
      <c r="B100" s="679"/>
      <c r="C100" s="679" t="str">
        <f>"TOTAL "&amp;C96&amp;" BASE REVENUE"</f>
        <v>TOTAL Interruptible Service - Large Volume (ISLV) BASE REVENUE</v>
      </c>
      <c r="D100" s="688"/>
      <c r="E100" s="682"/>
      <c r="F100" s="683">
        <f>SUM(F97:F99)</f>
        <v>0</v>
      </c>
      <c r="G100" s="682"/>
      <c r="H100" s="683">
        <f>SUM(H97:H99)</f>
        <v>0</v>
      </c>
      <c r="I100" s="684" t="str">
        <f t="shared" si="56"/>
        <v/>
      </c>
      <c r="J100" s="684"/>
    </row>
    <row r="102" spans="1:11" x14ac:dyDescent="0.2">
      <c r="A102" s="676">
        <f>A100+1</f>
        <v>78</v>
      </c>
      <c r="B102" s="679"/>
      <c r="C102" s="680" t="s">
        <v>262</v>
      </c>
      <c r="D102" s="679"/>
      <c r="E102" s="679"/>
      <c r="F102" s="679"/>
      <c r="G102" s="679"/>
      <c r="H102" s="679"/>
      <c r="I102" s="679"/>
      <c r="J102" s="679"/>
    </row>
    <row r="103" spans="1:11" x14ac:dyDescent="0.2">
      <c r="A103" s="676">
        <f>A102+1</f>
        <v>79</v>
      </c>
      <c r="B103" s="679"/>
      <c r="C103" s="679" t="s">
        <v>261</v>
      </c>
      <c r="D103" s="681">
        <f>'Revenue Proof'!AF18</f>
        <v>180</v>
      </c>
      <c r="E103" s="682">
        <f>Cur_WHS_CST</f>
        <v>420</v>
      </c>
      <c r="F103" s="741">
        <f>D103*E103</f>
        <v>75600</v>
      </c>
      <c r="G103" s="682">
        <f>Prop_WHS_CST</f>
        <v>695</v>
      </c>
      <c r="H103" s="741">
        <f>D103*G103</f>
        <v>125100</v>
      </c>
      <c r="I103" s="684">
        <f t="shared" ref="I103:I112" si="60">IF(F103=0,"",(H103-F103)/F103)</f>
        <v>0.65476190476190477</v>
      </c>
      <c r="J103" s="684"/>
      <c r="K103" s="356"/>
    </row>
    <row r="104" spans="1:11" x14ac:dyDescent="0.2">
      <c r="A104" s="676">
        <f t="shared" ref="A104:A106" si="61">A103+1</f>
        <v>80</v>
      </c>
      <c r="B104" s="679"/>
      <c r="C104" s="679" t="s">
        <v>259</v>
      </c>
      <c r="D104" s="681">
        <f>'Revenue Proof'!AF22</f>
        <v>2636519.2385136001</v>
      </c>
      <c r="E104" s="685">
        <f>Cur_WHS_DEL</f>
        <v>0.17054</v>
      </c>
      <c r="F104" s="741">
        <f t="shared" ref="F104:F105" si="62">D104*E104</f>
        <v>449631.99093610933</v>
      </c>
      <c r="G104" s="685">
        <f>Prop_WHS_DEL</f>
        <v>0.23916999999999999</v>
      </c>
      <c r="H104" s="741">
        <f t="shared" ref="H104:H105" si="63">D104*G104</f>
        <v>630576.30627529777</v>
      </c>
      <c r="I104" s="684">
        <f t="shared" si="60"/>
        <v>0.40242758297173703</v>
      </c>
      <c r="J104" s="684"/>
      <c r="K104" s="356"/>
    </row>
    <row r="105" spans="1:11" x14ac:dyDescent="0.2">
      <c r="A105" s="676">
        <f t="shared" si="61"/>
        <v>81</v>
      </c>
      <c r="B105" s="679"/>
      <c r="C105" s="679" t="s">
        <v>260</v>
      </c>
      <c r="D105" s="681">
        <f>D104</f>
        <v>2636519.2385136001</v>
      </c>
      <c r="E105" s="685">
        <f>Cur_WHS_CIBS</f>
        <v>6.0499352110486666E-3</v>
      </c>
      <c r="F105" s="686">
        <f t="shared" si="62"/>
        <v>15950.770575690647</v>
      </c>
      <c r="G105" s="685">
        <f>Prop_WHS_CIBS</f>
        <v>6.8463393046568023E-4</v>
      </c>
      <c r="H105" s="686">
        <f t="shared" si="63"/>
        <v>1805.0505290119484</v>
      </c>
      <c r="I105" s="687">
        <f t="shared" si="60"/>
        <v>-0.88683615500288815</v>
      </c>
      <c r="J105" s="726"/>
    </row>
    <row r="106" spans="1:11" x14ac:dyDescent="0.2">
      <c r="A106" s="676">
        <f t="shared" si="61"/>
        <v>82</v>
      </c>
      <c r="B106" s="679"/>
      <c r="C106" s="679" t="str">
        <f>"TOTAL "&amp;C102&amp;" BASE REVENUE"</f>
        <v>TOTAL Wholesale Service - (WHS) BASE REVENUE</v>
      </c>
      <c r="D106" s="688"/>
      <c r="E106" s="682"/>
      <c r="F106" s="683">
        <f>SUM(F103:F105)</f>
        <v>541182.7615118</v>
      </c>
      <c r="G106" s="682"/>
      <c r="H106" s="683">
        <f>SUM(H103:H105)</f>
        <v>757481.35680430976</v>
      </c>
      <c r="I106" s="684">
        <f t="shared" si="60"/>
        <v>0.39967754088891755</v>
      </c>
      <c r="J106" s="684"/>
    </row>
    <row r="108" spans="1:11" x14ac:dyDescent="0.2">
      <c r="A108" s="676">
        <f>A106+1</f>
        <v>83</v>
      </c>
      <c r="B108" s="679"/>
      <c r="C108" s="680" t="s">
        <v>263</v>
      </c>
      <c r="E108" s="186"/>
      <c r="F108" s="356">
        <f>'Revenue Proof'!AE11</f>
        <v>28420650.551211696</v>
      </c>
      <c r="H108" s="356">
        <f>'Revenue Proof'!AE46</f>
        <v>28420651.361684844</v>
      </c>
      <c r="I108" s="684">
        <f t="shared" si="60"/>
        <v>2.8517051230734375E-8</v>
      </c>
      <c r="J108" s="684"/>
    </row>
    <row r="110" spans="1:11" x14ac:dyDescent="0.2">
      <c r="A110" s="676">
        <f>A108+1</f>
        <v>84</v>
      </c>
      <c r="B110" s="679"/>
      <c r="C110" s="680" t="s">
        <v>264</v>
      </c>
      <c r="F110" s="356">
        <f>'Revenue Proof'!AH13</f>
        <v>21031299.143339802</v>
      </c>
      <c r="H110" s="356">
        <f>'Revenue Proof'!AH33</f>
        <v>22549636.903396916</v>
      </c>
      <c r="I110" s="684">
        <f t="shared" si="60"/>
        <v>7.2194197310818137E-2</v>
      </c>
      <c r="J110" s="684"/>
    </row>
    <row r="112" spans="1:11" ht="13.5" thickBot="1" x14ac:dyDescent="0.25">
      <c r="A112" s="676">
        <f>A110+1</f>
        <v>85</v>
      </c>
      <c r="B112" s="679"/>
      <c r="C112" s="680" t="s">
        <v>265</v>
      </c>
      <c r="E112" s="184"/>
      <c r="F112" s="742">
        <f>F16+F22+F28+F34+F40+F46+F52+F58+F64+F70+F76+F82+F88+F94+F100+F106+F108+F110</f>
        <v>357540585.4307915</v>
      </c>
      <c r="H112" s="742">
        <f>H16+H22+H28+H34+H40+H46+H52+H58+H64+H70+H76+H82+H88+H94+H100+H106+H108+H110</f>
        <v>486639753.8096953</v>
      </c>
      <c r="I112" s="689">
        <f t="shared" si="60"/>
        <v>0.36107556355694703</v>
      </c>
      <c r="J112" s="689"/>
    </row>
    <row r="113" spans="5:10" ht="13.5" thickTop="1" x14ac:dyDescent="0.2"/>
    <row r="114" spans="5:10" ht="15" x14ac:dyDescent="0.25">
      <c r="E114"/>
      <c r="F114"/>
      <c r="G114"/>
      <c r="H114"/>
    </row>
    <row r="115" spans="5:10" ht="15" x14ac:dyDescent="0.25">
      <c r="E115"/>
      <c r="F115"/>
      <c r="G115"/>
      <c r="H115"/>
      <c r="J115" s="356"/>
    </row>
    <row r="116" spans="5:10" ht="15" x14ac:dyDescent="0.25">
      <c r="E116"/>
      <c r="F116"/>
      <c r="G116"/>
      <c r="H116"/>
    </row>
    <row r="117" spans="5:10" ht="15" x14ac:dyDescent="0.25">
      <c r="E117"/>
      <c r="F117"/>
      <c r="G117"/>
      <c r="H117"/>
    </row>
    <row r="118" spans="5:10" ht="15" x14ac:dyDescent="0.25">
      <c r="E118"/>
      <c r="F118"/>
      <c r="G118"/>
      <c r="H118"/>
    </row>
    <row r="119" spans="5:10" ht="15" x14ac:dyDescent="0.25">
      <c r="E119"/>
      <c r="F119"/>
      <c r="G119"/>
      <c r="H119"/>
    </row>
  </sheetData>
  <mergeCells count="2">
    <mergeCell ref="A2:F2"/>
    <mergeCell ref="A3:F3"/>
  </mergeCells>
  <pageMargins left="0.25" right="0.25" top="0.75" bottom="0.75" header="0.3" footer="0.3"/>
  <pageSetup orientation="portrait" r:id="rId1"/>
  <headerFooter>
    <oddHeader>&amp;RDOCKET NO. 2023000##-GU
EXHIBIT NO. (GHT-1)
DOCUMENT NO. 2
PAGE 1 OF 1
FILED: 04/##/2023</oddHeader>
  </headerFooter>
  <customProperties>
    <customPr name="EpmWorksheetKeyString_GU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5"/>
  <sheetViews>
    <sheetView topLeftCell="A7" workbookViewId="0">
      <selection activeCell="N16" sqref="N16"/>
    </sheetView>
  </sheetViews>
  <sheetFormatPr defaultRowHeight="15" x14ac:dyDescent="0.25"/>
  <cols>
    <col min="2" max="2" width="4.140625" customWidth="1"/>
    <col min="3" max="3" width="32.140625" bestFit="1" customWidth="1"/>
    <col min="6" max="8" width="1.5703125" customWidth="1"/>
    <col min="11" max="11" width="1.5703125" customWidth="1"/>
  </cols>
  <sheetData>
    <row r="2" spans="2:13" x14ac:dyDescent="0.25">
      <c r="B2" s="843" t="s">
        <v>266</v>
      </c>
      <c r="C2" s="843"/>
      <c r="D2" s="843"/>
      <c r="E2" s="843"/>
    </row>
    <row r="3" spans="2:13" x14ac:dyDescent="0.25">
      <c r="B3" s="651"/>
      <c r="C3" s="651"/>
      <c r="D3" s="651"/>
      <c r="E3" s="651"/>
    </row>
    <row r="4" spans="2:13" x14ac:dyDescent="0.25">
      <c r="B4" s="843" t="s">
        <v>267</v>
      </c>
      <c r="C4" s="843"/>
      <c r="D4" s="843"/>
      <c r="E4" s="843"/>
    </row>
    <row r="5" spans="2:13" x14ac:dyDescent="0.25">
      <c r="B5" s="652"/>
      <c r="D5" t="s">
        <v>268</v>
      </c>
      <c r="I5" s="844" t="s">
        <v>246</v>
      </c>
      <c r="J5" s="844"/>
      <c r="L5" s="844" t="s">
        <v>269</v>
      </c>
      <c r="M5" s="844"/>
    </row>
    <row r="6" spans="2:13" ht="45" x14ac:dyDescent="0.25">
      <c r="B6" s="665" t="s">
        <v>270</v>
      </c>
      <c r="C6" s="666" t="s">
        <v>9</v>
      </c>
      <c r="D6" s="665" t="s">
        <v>271</v>
      </c>
      <c r="E6" s="665" t="s">
        <v>272</v>
      </c>
      <c r="I6" s="665" t="s">
        <v>271</v>
      </c>
      <c r="J6" s="665" t="s">
        <v>272</v>
      </c>
      <c r="L6" s="665" t="s">
        <v>271</v>
      </c>
      <c r="M6" s="665" t="s">
        <v>272</v>
      </c>
    </row>
    <row r="7" spans="2:13" x14ac:dyDescent="0.25">
      <c r="B7" s="661">
        <v>1</v>
      </c>
      <c r="C7" s="662" t="s">
        <v>201</v>
      </c>
      <c r="D7" s="663">
        <f>'SCHH-1'!D240</f>
        <v>6.2462713243804743E-2</v>
      </c>
      <c r="E7" s="664">
        <f>'SCHH-1'!D241</f>
        <v>0.84475001169663388</v>
      </c>
      <c r="I7" s="663">
        <v>6.7871702261094194E-2</v>
      </c>
      <c r="J7" s="664">
        <v>0.91790154960353731</v>
      </c>
      <c r="L7" s="663">
        <f>D7-I7</f>
        <v>-5.4089890172894506E-3</v>
      </c>
      <c r="M7" s="664">
        <f>E7-J7</f>
        <v>-7.315153790690343E-2</v>
      </c>
    </row>
    <row r="8" spans="2:13" x14ac:dyDescent="0.25">
      <c r="B8" s="661">
        <f t="shared" ref="B8:B18" si="0">B7+1</f>
        <v>2</v>
      </c>
      <c r="C8" s="662" t="s">
        <v>202</v>
      </c>
      <c r="D8" s="663">
        <f>'SCHH-1'!E240</f>
        <v>7.0474517146242449E-2</v>
      </c>
      <c r="E8" s="664">
        <f>'SCHH-1'!E241</f>
        <v>0.95310219636524751</v>
      </c>
      <c r="I8" s="663">
        <v>7.6202246396570292E-2</v>
      </c>
      <c r="J8" s="664">
        <v>1.0305643990128324</v>
      </c>
      <c r="L8" s="663">
        <f t="shared" ref="L8:L25" si="1">D8-I8</f>
        <v>-5.7277292503278426E-3</v>
      </c>
      <c r="M8" s="664">
        <f t="shared" ref="M8:M25" si="2">E8-J8</f>
        <v>-7.7462202647584855E-2</v>
      </c>
    </row>
    <row r="9" spans="2:13" x14ac:dyDescent="0.25">
      <c r="B9" s="661">
        <f t="shared" si="0"/>
        <v>3</v>
      </c>
      <c r="C9" s="662" t="s">
        <v>203</v>
      </c>
      <c r="D9" s="663">
        <f>'SCHH-1'!F240</f>
        <v>-3.4722995233528148E-2</v>
      </c>
      <c r="E9" s="664">
        <f>'SCHH-1'!F241</f>
        <v>-0.46959616555840755</v>
      </c>
      <c r="I9" s="663">
        <v>-3.0563585912650109E-2</v>
      </c>
      <c r="J9" s="664">
        <v>-0.41334402904380757</v>
      </c>
      <c r="L9" s="663">
        <f t="shared" si="1"/>
        <v>-4.1594093208780387E-3</v>
      </c>
      <c r="M9" s="664">
        <f t="shared" si="2"/>
        <v>-5.6252136514599982E-2</v>
      </c>
    </row>
    <row r="10" spans="2:13" x14ac:dyDescent="0.25">
      <c r="B10" s="661">
        <f t="shared" si="0"/>
        <v>4</v>
      </c>
      <c r="C10" s="662" t="s">
        <v>204</v>
      </c>
      <c r="D10" s="663">
        <f>'SCHH-1'!I240</f>
        <v>0.12074047492297607</v>
      </c>
      <c r="E10" s="664">
        <f>'SCHH-1'!I241</f>
        <v>1.6329024518248481</v>
      </c>
      <c r="I10" s="663">
        <v>0.13381527672588467</v>
      </c>
      <c r="J10" s="664">
        <v>1.8097269668411511</v>
      </c>
      <c r="L10" s="663">
        <f t="shared" si="1"/>
        <v>-1.3074801802908598E-2</v>
      </c>
      <c r="M10" s="664">
        <f t="shared" si="2"/>
        <v>-0.17682451501630303</v>
      </c>
    </row>
    <row r="11" spans="2:13" x14ac:dyDescent="0.25">
      <c r="B11" s="661">
        <f>B10+1</f>
        <v>5</v>
      </c>
      <c r="C11" s="662" t="s">
        <v>205</v>
      </c>
      <c r="D11" s="663">
        <f>'SCHH-1'!J240</f>
        <v>0.10838265232653964</v>
      </c>
      <c r="E11" s="664">
        <f>'SCHH-1'!J241</f>
        <v>1.4657744126995222</v>
      </c>
      <c r="I11" s="663">
        <v>0.12716894307703247</v>
      </c>
      <c r="J11" s="664">
        <v>1.7198414953968812</v>
      </c>
      <c r="L11" s="663">
        <f t="shared" si="1"/>
        <v>-1.8786290750492832E-2</v>
      </c>
      <c r="M11" s="664">
        <f t="shared" si="2"/>
        <v>-0.254067082697359</v>
      </c>
    </row>
    <row r="12" spans="2:13" x14ac:dyDescent="0.25">
      <c r="B12" s="661">
        <f t="shared" si="0"/>
        <v>6</v>
      </c>
      <c r="C12" s="662" t="s">
        <v>206</v>
      </c>
      <c r="D12" s="663">
        <f>'SCHH-1'!K240</f>
        <v>8.2519971899600628E-2</v>
      </c>
      <c r="E12" s="664">
        <f>'SCHH-1'!K241</f>
        <v>1.1160057513881287</v>
      </c>
      <c r="I12" s="663">
        <v>0.10092231251749481</v>
      </c>
      <c r="J12" s="664">
        <v>1.3648802661972237</v>
      </c>
      <c r="L12" s="663">
        <f t="shared" si="1"/>
        <v>-1.8402340617894183E-2</v>
      </c>
      <c r="M12" s="664">
        <f t="shared" si="2"/>
        <v>-0.24887451480909495</v>
      </c>
    </row>
    <row r="13" spans="2:13" x14ac:dyDescent="0.25">
      <c r="B13" s="661">
        <f t="shared" si="0"/>
        <v>7</v>
      </c>
      <c r="C13" s="662" t="s">
        <v>207</v>
      </c>
      <c r="D13" s="663">
        <f>'SCHH-1'!L240</f>
        <v>6.1278311798931735E-2</v>
      </c>
      <c r="E13" s="664">
        <f>'SCHH-1'!L241</f>
        <v>0.82873208544189803</v>
      </c>
      <c r="I13" s="663">
        <v>7.7821917409169564E-2</v>
      </c>
      <c r="J13" s="664">
        <v>1.0524689407111334</v>
      </c>
      <c r="L13" s="663">
        <f t="shared" si="1"/>
        <v>-1.6543605610237828E-2</v>
      </c>
      <c r="M13" s="664">
        <f t="shared" si="2"/>
        <v>-0.22373685526923537</v>
      </c>
    </row>
    <row r="14" spans="2:13" x14ac:dyDescent="0.25">
      <c r="B14" s="661">
        <f t="shared" si="0"/>
        <v>8</v>
      </c>
      <c r="C14" s="662" t="s">
        <v>208</v>
      </c>
      <c r="D14" s="663">
        <f>'SCHH-1'!M240</f>
        <v>2.5076982660003494E-2</v>
      </c>
      <c r="E14" s="664">
        <f>'SCHH-1'!M241</f>
        <v>0.33914283090248748</v>
      </c>
      <c r="I14" s="663">
        <v>3.7284188411152712E-2</v>
      </c>
      <c r="J14" s="664">
        <v>0.50423391749708546</v>
      </c>
      <c r="L14" s="663">
        <f t="shared" si="1"/>
        <v>-1.2207205751149218E-2</v>
      </c>
      <c r="M14" s="664">
        <f t="shared" si="2"/>
        <v>-0.16509108659459798</v>
      </c>
    </row>
    <row r="15" spans="2:13" x14ac:dyDescent="0.25">
      <c r="B15" s="661">
        <f t="shared" si="0"/>
        <v>9</v>
      </c>
      <c r="C15" s="662" t="s">
        <v>209</v>
      </c>
      <c r="D15" s="663">
        <f>'SCHH-1'!N240</f>
        <v>3.3848905225469621E-2</v>
      </c>
      <c r="E15" s="664">
        <f>'SCHH-1'!N241</f>
        <v>0.45777491242697094</v>
      </c>
      <c r="I15" s="663">
        <v>2.8008401823699704E-3</v>
      </c>
      <c r="J15" s="664">
        <v>3.7878754443189402E-2</v>
      </c>
      <c r="L15" s="663">
        <f t="shared" si="1"/>
        <v>3.1048065043099649E-2</v>
      </c>
      <c r="M15" s="664">
        <f t="shared" si="2"/>
        <v>0.41989615798378155</v>
      </c>
    </row>
    <row r="16" spans="2:13" x14ac:dyDescent="0.25">
      <c r="B16" s="661">
        <f t="shared" si="0"/>
        <v>10</v>
      </c>
      <c r="C16" s="662" t="s">
        <v>210</v>
      </c>
      <c r="D16" s="663">
        <f>'SCHH-1'!O240</f>
        <v>0.12155928614035265</v>
      </c>
      <c r="E16" s="664">
        <f>'SCHH-1'!O241</f>
        <v>1.6439761108053088</v>
      </c>
      <c r="I16" s="663">
        <v>0.12839951851618939</v>
      </c>
      <c r="J16" s="664">
        <v>1.7364838819125599</v>
      </c>
      <c r="L16" s="663">
        <f t="shared" si="1"/>
        <v>-6.8402323758367384E-3</v>
      </c>
      <c r="M16" s="664">
        <f t="shared" si="2"/>
        <v>-9.2507771107251058E-2</v>
      </c>
    </row>
    <row r="17" spans="2:13" x14ac:dyDescent="0.25">
      <c r="B17" s="661">
        <f t="shared" si="0"/>
        <v>11</v>
      </c>
      <c r="C17" s="662" t="s">
        <v>211</v>
      </c>
      <c r="D17" s="663">
        <f>'SCHH-1'!G240</f>
        <v>5.1723873650954058E-2</v>
      </c>
      <c r="E17" s="664">
        <f>'SCHH-1'!G241</f>
        <v>0.69951720958859154</v>
      </c>
      <c r="I17" s="663">
        <v>6.4466019849440545E-2</v>
      </c>
      <c r="J17" s="664">
        <v>0.87184286742861938</v>
      </c>
      <c r="L17" s="663">
        <f t="shared" si="1"/>
        <v>-1.2742146198486487E-2</v>
      </c>
      <c r="M17" s="664">
        <f t="shared" si="2"/>
        <v>-0.17232565784002785</v>
      </c>
    </row>
    <row r="18" spans="2:13" x14ac:dyDescent="0.25">
      <c r="B18" s="661">
        <f t="shared" si="0"/>
        <v>12</v>
      </c>
      <c r="C18" s="662" t="s">
        <v>212</v>
      </c>
      <c r="D18" s="663">
        <f>'SCHH-1'!H240</f>
        <v>9.9512186684147602E-2</v>
      </c>
      <c r="E18" s="664">
        <f>'SCHH-1'!H241</f>
        <v>1.3458096278539251</v>
      </c>
      <c r="I18" s="663">
        <v>0.12105057323441798</v>
      </c>
      <c r="J18" s="664">
        <v>1.6370962426260125</v>
      </c>
      <c r="L18" s="663">
        <f t="shared" si="1"/>
        <v>-2.1538386550270378E-2</v>
      </c>
      <c r="M18" s="664">
        <f t="shared" si="2"/>
        <v>-0.29128661477208739</v>
      </c>
    </row>
    <row r="19" spans="2:13" x14ac:dyDescent="0.25">
      <c r="B19" s="661">
        <f>B18+1</f>
        <v>13</v>
      </c>
      <c r="C19" s="662" t="s">
        <v>213</v>
      </c>
      <c r="D19" s="663">
        <f>'SCHH-1'!P240</f>
        <v>8.5132578193718514E-2</v>
      </c>
      <c r="E19" s="664">
        <f>'SCHH-1'!P241</f>
        <v>1.1513388178353132</v>
      </c>
      <c r="I19" s="663">
        <v>8.5132578193718514E-2</v>
      </c>
      <c r="J19" s="664">
        <v>1.151338817835313</v>
      </c>
      <c r="L19" s="663">
        <f t="shared" si="1"/>
        <v>0</v>
      </c>
      <c r="M19" s="664">
        <f t="shared" si="2"/>
        <v>0</v>
      </c>
    </row>
    <row r="20" spans="2:13" x14ac:dyDescent="0.25">
      <c r="B20" s="661">
        <f t="shared" ref="B20:B25" si="3">B19+1</f>
        <v>14</v>
      </c>
      <c r="C20" s="662" t="s">
        <v>214</v>
      </c>
      <c r="D20" s="663">
        <f>'SCHH-1'!Q240</f>
        <v>3.8827585576724138E-2</v>
      </c>
      <c r="E20" s="664">
        <f>'SCHH-1'!Q241</f>
        <v>0.52510692646453272</v>
      </c>
      <c r="I20" s="663">
        <v>7.0817567956788924E-3</v>
      </c>
      <c r="J20" s="664">
        <v>9.5774163902106926E-2</v>
      </c>
      <c r="L20" s="663">
        <f t="shared" si="1"/>
        <v>3.1745828781045246E-2</v>
      </c>
      <c r="M20" s="664">
        <f t="shared" si="2"/>
        <v>0.42933276256242581</v>
      </c>
    </row>
    <row r="21" spans="2:13" x14ac:dyDescent="0.25">
      <c r="B21" s="661">
        <f t="shared" si="3"/>
        <v>15</v>
      </c>
      <c r="C21" s="662" t="s">
        <v>215</v>
      </c>
      <c r="D21" s="663">
        <f>'SCHH-1'!R240</f>
        <v>4.4425808755729622E-2</v>
      </c>
      <c r="E21" s="664">
        <f>'SCHH-1'!R241</f>
        <v>0.60081768013427184</v>
      </c>
      <c r="I21" s="663">
        <v>-5.1191775491814936E-3</v>
      </c>
      <c r="J21" s="664">
        <v>-6.9232107764340869E-2</v>
      </c>
      <c r="L21" s="663">
        <f t="shared" si="1"/>
        <v>4.9544986304911116E-2</v>
      </c>
      <c r="M21" s="664">
        <f t="shared" si="2"/>
        <v>0.67004978789861269</v>
      </c>
    </row>
    <row r="22" spans="2:13" x14ac:dyDescent="0.25">
      <c r="B22" s="661">
        <f t="shared" si="3"/>
        <v>16</v>
      </c>
      <c r="C22" s="662" t="s">
        <v>216</v>
      </c>
      <c r="D22" s="663">
        <f>'SCHH-1'!S240</f>
        <v>0</v>
      </c>
      <c r="E22" s="664">
        <f>'SCHH-1'!S241</f>
        <v>0</v>
      </c>
      <c r="I22" s="663">
        <v>0</v>
      </c>
      <c r="J22" s="664">
        <v>0</v>
      </c>
      <c r="L22" s="663">
        <f t="shared" si="1"/>
        <v>0</v>
      </c>
      <c r="M22" s="664">
        <f t="shared" si="2"/>
        <v>0</v>
      </c>
    </row>
    <row r="23" spans="2:13" x14ac:dyDescent="0.25">
      <c r="B23" s="661">
        <f t="shared" si="3"/>
        <v>17</v>
      </c>
      <c r="C23" s="662" t="s">
        <v>217</v>
      </c>
      <c r="D23" s="663">
        <f>'SCHH-1'!U240</f>
        <v>1.3545861674978739E-3</v>
      </c>
      <c r="E23" s="664">
        <f>'SCHH-1'!U241</f>
        <v>1.8319516098693034E-2</v>
      </c>
      <c r="I23" s="663">
        <v>1.0584339202841433E-2</v>
      </c>
      <c r="J23" s="664">
        <v>0.14314332825252751</v>
      </c>
      <c r="L23" s="663">
        <f t="shared" si="1"/>
        <v>-9.2297530353435582E-3</v>
      </c>
      <c r="M23" s="664">
        <f t="shared" si="2"/>
        <v>-0.12482381215383448</v>
      </c>
    </row>
    <row r="24" spans="2:13" x14ac:dyDescent="0.25">
      <c r="B24" s="661">
        <f t="shared" si="3"/>
        <v>18</v>
      </c>
      <c r="C24" s="662" t="s">
        <v>218</v>
      </c>
      <c r="D24" s="663">
        <f>'SCHH-1'!V240</f>
        <v>0.21893010969926746</v>
      </c>
      <c r="E24" s="664">
        <f>'SCHH-1'!V241</f>
        <v>2.960825797101355</v>
      </c>
      <c r="I24" s="663">
        <v>0.21893010969926746</v>
      </c>
      <c r="J24" s="664">
        <v>2.9608257971013545</v>
      </c>
      <c r="L24" s="663">
        <f t="shared" si="1"/>
        <v>0</v>
      </c>
      <c r="M24" s="664">
        <f t="shared" si="2"/>
        <v>0</v>
      </c>
    </row>
    <row r="25" spans="2:13" x14ac:dyDescent="0.25">
      <c r="B25" s="661">
        <f t="shared" si="3"/>
        <v>19</v>
      </c>
      <c r="C25" s="661" t="s">
        <v>273</v>
      </c>
      <c r="D25" s="663">
        <f>'SCHH-1'!C240</f>
        <v>7.394224608337302E-2</v>
      </c>
      <c r="E25" s="664">
        <f>'SCHH-1'!C241</f>
        <v>1</v>
      </c>
      <c r="I25" s="663">
        <v>7.3942246083373034E-2</v>
      </c>
      <c r="J25" s="664">
        <v>1</v>
      </c>
      <c r="L25" s="663">
        <f t="shared" si="1"/>
        <v>0</v>
      </c>
      <c r="M25" s="664">
        <f t="shared" si="2"/>
        <v>0</v>
      </c>
    </row>
  </sheetData>
  <mergeCells count="4">
    <mergeCell ref="B2:E2"/>
    <mergeCell ref="B4:E4"/>
    <mergeCell ref="I5:J5"/>
    <mergeCell ref="L5:M5"/>
  </mergeCells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4"/>
  <sheetViews>
    <sheetView workbookViewId="0"/>
  </sheetViews>
  <sheetFormatPr defaultRowHeight="15" x14ac:dyDescent="0.25"/>
  <cols>
    <col min="2" max="2" width="4.140625" customWidth="1"/>
    <col min="3" max="3" width="32.140625" bestFit="1" customWidth="1"/>
    <col min="4" max="5" width="12.5703125" customWidth="1"/>
  </cols>
  <sheetData>
    <row r="2" spans="2:5" x14ac:dyDescent="0.25">
      <c r="B2" s="843" t="s">
        <v>274</v>
      </c>
      <c r="C2" s="843"/>
      <c r="D2" s="843"/>
      <c r="E2" s="843"/>
    </row>
    <row r="3" spans="2:5" x14ac:dyDescent="0.25">
      <c r="B3" s="651"/>
      <c r="C3" s="651"/>
      <c r="D3" s="651"/>
      <c r="E3" s="651"/>
    </row>
    <row r="4" spans="2:5" x14ac:dyDescent="0.25">
      <c r="B4" s="843" t="s">
        <v>275</v>
      </c>
      <c r="C4" s="843"/>
      <c r="D4" s="843"/>
      <c r="E4" s="843"/>
    </row>
    <row r="5" spans="2:5" x14ac:dyDescent="0.25">
      <c r="B5" s="651"/>
      <c r="C5" s="651"/>
      <c r="D5" s="651"/>
      <c r="E5" s="651"/>
    </row>
    <row r="6" spans="2:5" x14ac:dyDescent="0.25">
      <c r="B6" s="843" t="s">
        <v>276</v>
      </c>
      <c r="C6" s="843"/>
      <c r="D6" s="843"/>
      <c r="E6" s="843"/>
    </row>
    <row r="7" spans="2:5" x14ac:dyDescent="0.25">
      <c r="B7" s="652"/>
    </row>
    <row r="8" spans="2:5" ht="45" x14ac:dyDescent="0.25">
      <c r="B8" s="665" t="s">
        <v>270</v>
      </c>
      <c r="C8" s="673" t="s">
        <v>9</v>
      </c>
      <c r="D8" s="669" t="s">
        <v>277</v>
      </c>
      <c r="E8" s="665" t="s">
        <v>278</v>
      </c>
    </row>
    <row r="9" spans="2:5" x14ac:dyDescent="0.25">
      <c r="B9" s="848">
        <v>1</v>
      </c>
      <c r="C9" s="851" t="s">
        <v>279</v>
      </c>
      <c r="D9" s="671">
        <f>'Unit Cost Summary'!C6</f>
        <v>15.1</v>
      </c>
      <c r="E9" s="845">
        <f>'Unit Cost Summary'!G6</f>
        <v>24.709595935236123</v>
      </c>
    </row>
    <row r="10" spans="2:5" x14ac:dyDescent="0.25">
      <c r="B10" s="849"/>
      <c r="C10" s="852"/>
      <c r="D10" s="672">
        <f>'Unit Cost Summary'!C7</f>
        <v>18.100000000000001</v>
      </c>
      <c r="E10" s="846"/>
    </row>
    <row r="11" spans="2:5" x14ac:dyDescent="0.25">
      <c r="B11" s="850"/>
      <c r="C11" s="853"/>
      <c r="D11" s="670">
        <f>'Unit Cost Summary'!C8</f>
        <v>24.6</v>
      </c>
      <c r="E11" s="847"/>
    </row>
    <row r="12" spans="2:5" x14ac:dyDescent="0.25">
      <c r="B12" s="661">
        <f>B9+1</f>
        <v>2</v>
      </c>
      <c r="C12" s="674" t="s">
        <v>202</v>
      </c>
      <c r="D12" s="670">
        <f>'Unit Cost Summary'!C10</f>
        <v>23.91</v>
      </c>
      <c r="E12" s="668">
        <f>'Unit Cost Summary'!G10</f>
        <v>24.250913952937783</v>
      </c>
    </row>
    <row r="13" spans="2:5" x14ac:dyDescent="0.25">
      <c r="B13" s="661">
        <f t="shared" ref="B13:B24" si="0">B12+1</f>
        <v>3</v>
      </c>
      <c r="C13" s="662" t="s">
        <v>203</v>
      </c>
      <c r="D13" s="667">
        <f>'Unit Cost Summary'!C9</f>
        <v>24.6</v>
      </c>
      <c r="E13" s="668">
        <f>'Unit Cost Summary'!G9</f>
        <v>37.394816719965725</v>
      </c>
    </row>
    <row r="14" spans="2:5" x14ac:dyDescent="0.25">
      <c r="B14" s="661">
        <f t="shared" si="0"/>
        <v>4</v>
      </c>
      <c r="C14" s="662" t="s">
        <v>204</v>
      </c>
      <c r="D14" s="667">
        <f>'Unit Cost Summary'!C11</f>
        <v>30.6</v>
      </c>
      <c r="E14" s="668">
        <f>'Unit Cost Summary'!G11</f>
        <v>33.769966503382399</v>
      </c>
    </row>
    <row r="15" spans="2:5" x14ac:dyDescent="0.25">
      <c r="B15" s="661">
        <f>B14+1</f>
        <v>5</v>
      </c>
      <c r="C15" s="662" t="s">
        <v>205</v>
      </c>
      <c r="D15" s="667">
        <f>'Unit Cost Summary'!C12</f>
        <v>45</v>
      </c>
      <c r="E15" s="668">
        <f>'Unit Cost Summary'!G12</f>
        <v>48.920751011583263</v>
      </c>
    </row>
    <row r="16" spans="2:5" x14ac:dyDescent="0.25">
      <c r="B16" s="661">
        <f t="shared" si="0"/>
        <v>6</v>
      </c>
      <c r="C16" s="662" t="s">
        <v>206</v>
      </c>
      <c r="D16" s="667">
        <f>'Unit Cost Summary'!C13</f>
        <v>82</v>
      </c>
      <c r="E16" s="668">
        <f>'Unit Cost Summary'!G13</f>
        <v>64.704186256082593</v>
      </c>
    </row>
    <row r="17" spans="2:5" x14ac:dyDescent="0.25">
      <c r="B17" s="661">
        <f t="shared" si="0"/>
        <v>7</v>
      </c>
      <c r="C17" s="662" t="s">
        <v>207</v>
      </c>
      <c r="D17" s="667">
        <f>'Unit Cost Summary'!C14</f>
        <v>420</v>
      </c>
      <c r="E17" s="668">
        <f>'Unit Cost Summary'!G14</f>
        <v>168.19056200164246</v>
      </c>
    </row>
    <row r="18" spans="2:5" x14ac:dyDescent="0.25">
      <c r="B18" s="661">
        <f t="shared" si="0"/>
        <v>8</v>
      </c>
      <c r="C18" s="662" t="s">
        <v>208</v>
      </c>
      <c r="D18" s="667">
        <f>'Unit Cost Summary'!C15</f>
        <v>670</v>
      </c>
      <c r="E18" s="668">
        <f>'Unit Cost Summary'!G15</f>
        <v>538.24875858171117</v>
      </c>
    </row>
    <row r="19" spans="2:5" x14ac:dyDescent="0.25">
      <c r="B19" s="661">
        <f t="shared" si="0"/>
        <v>9</v>
      </c>
      <c r="C19" s="662" t="s">
        <v>209</v>
      </c>
      <c r="D19" s="667">
        <f>'Unit Cost Summary'!C16</f>
        <v>1380</v>
      </c>
      <c r="E19" s="668">
        <f>'Unit Cost Summary'!G16</f>
        <v>207.44642624786923</v>
      </c>
    </row>
    <row r="20" spans="2:5" x14ac:dyDescent="0.25">
      <c r="B20" s="661">
        <f t="shared" si="0"/>
        <v>10</v>
      </c>
      <c r="C20" s="662" t="s">
        <v>210</v>
      </c>
      <c r="D20" s="667">
        <f>'Unit Cost Summary'!C18</f>
        <v>45</v>
      </c>
      <c r="E20" s="668">
        <f>'Unit Cost Summary'!G18</f>
        <v>41.824086148586822</v>
      </c>
    </row>
    <row r="21" spans="2:5" x14ac:dyDescent="0.25">
      <c r="B21" s="661">
        <f t="shared" si="0"/>
        <v>11</v>
      </c>
      <c r="C21" s="662" t="s">
        <v>211</v>
      </c>
      <c r="D21" s="667">
        <f>'Unit Cost Summary'!C17</f>
        <v>45</v>
      </c>
      <c r="E21" s="668">
        <f>'Unit Cost Summary'!G17</f>
        <v>37.749964410121819</v>
      </c>
    </row>
    <row r="22" spans="2:5" x14ac:dyDescent="0.25">
      <c r="B22" s="661">
        <f t="shared" si="0"/>
        <v>12</v>
      </c>
      <c r="C22" s="662" t="s">
        <v>214</v>
      </c>
      <c r="D22" s="667">
        <f>'Unit Cost Summary'!C22</f>
        <v>1380</v>
      </c>
      <c r="E22" s="668">
        <f>'Unit Cost Summary'!G22</f>
        <v>848.16608183217556</v>
      </c>
    </row>
    <row r="23" spans="2:5" x14ac:dyDescent="0.25">
      <c r="B23" s="661">
        <f t="shared" si="0"/>
        <v>13</v>
      </c>
      <c r="C23" s="662" t="s">
        <v>215</v>
      </c>
      <c r="D23" s="667">
        <f>'Unit Cost Summary'!C23</f>
        <v>1580</v>
      </c>
      <c r="E23" s="668">
        <f>'Unit Cost Summary'!G23</f>
        <v>3206.6358096856625</v>
      </c>
    </row>
    <row r="24" spans="2:5" x14ac:dyDescent="0.25">
      <c r="B24" s="661">
        <f t="shared" si="0"/>
        <v>14</v>
      </c>
      <c r="C24" s="662" t="s">
        <v>217</v>
      </c>
      <c r="D24" s="667">
        <f>'Unit Cost Summary'!C26</f>
        <v>420</v>
      </c>
      <c r="E24" s="668">
        <f>'Unit Cost Summary'!G26</f>
        <v>-11.057802456669863</v>
      </c>
    </row>
  </sheetData>
  <mergeCells count="6">
    <mergeCell ref="B2:E2"/>
    <mergeCell ref="B6:E6"/>
    <mergeCell ref="B4:E4"/>
    <mergeCell ref="E9:E11"/>
    <mergeCell ref="B9:B11"/>
    <mergeCell ref="C9:C11"/>
  </mergeCells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5" tint="0.59999389629810485"/>
  </sheetPr>
  <dimension ref="A1"/>
  <sheetViews>
    <sheetView workbookViewId="0"/>
  </sheetViews>
  <sheetFormatPr defaultRowHeight="15" x14ac:dyDescent="0.25"/>
  <sheetData>
    <row r="1" spans="1:1" x14ac:dyDescent="0.25">
      <c r="A1" s="731" t="s">
        <v>188</v>
      </c>
    </row>
  </sheetData>
  <pageMargins left="0.7" right="0.7" top="0.75" bottom="0.75" header="0.3" footer="0.3"/>
  <pageSetup orientation="portrait" horizontalDpi="4294967293" verticalDpi="0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9469E761E20748A773F85B33816D32" ma:contentTypeVersion="2" ma:contentTypeDescription="Create a new document." ma:contentTypeScope="" ma:versionID="e5268eab065339c051eaf8aaeff5f44b">
  <xsd:schema xmlns:xsd="http://www.w3.org/2001/XMLSchema" xmlns:xs="http://www.w3.org/2001/XMLSchema" xmlns:p="http://schemas.microsoft.com/office/2006/metadata/properties" xmlns:ns2="9bbac886-2f20-4c15-ac8f-bd6773befed2" targetNamespace="http://schemas.microsoft.com/office/2006/metadata/properties" ma:root="true" ma:fieldsID="8de529939eb037e419d1462f88b80023" ns2:_="">
    <xsd:import namespace="9bbac886-2f20-4c15-ac8f-bd6773bef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bac886-2f20-4c15-ac8f-bd6773befe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99F2CCC-7198-4D2B-B35D-7A2BC24558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bac886-2f20-4c15-ac8f-bd6773bef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70BBA5-57D9-48DC-95F7-E4FA1D78FC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F04FF81-5240-4338-BB4A-4913E30559C4}">
  <ds:schemaRefs>
    <ds:schemaRef ds:uri="http://purl.org/dc/elements/1.1/"/>
    <ds:schemaRef ds:uri="http://schemas.microsoft.com/office/2006/metadata/properties"/>
    <ds:schemaRef ds:uri="http://purl.org/dc/terms/"/>
    <ds:schemaRef ds:uri="9bbac886-2f20-4c15-ac8f-bd6773befed2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229</vt:i4>
      </vt:variant>
    </vt:vector>
  </HeadingPairs>
  <TitlesOfParts>
    <vt:vector size="275" baseType="lpstr">
      <vt:lpstr>Company Dashboard</vt:lpstr>
      <vt:lpstr>Revenue Proof</vt:lpstr>
      <vt:lpstr>Testimony Exhibits ---&gt;</vt:lpstr>
      <vt:lpstr>Exhibit GHT-1 Document 2 CIBS</vt:lpstr>
      <vt:lpstr>Exhibit GHT-2 Document 3 Alloc</vt:lpstr>
      <vt:lpstr>Exhibit GHT-2 Document 4 Rates</vt:lpstr>
      <vt:lpstr>Exhibit GHT-2 Document 5 ROR</vt:lpstr>
      <vt:lpstr>Exhibit GHT-2 Document 6 Cust C</vt:lpstr>
      <vt:lpstr>Rates and Revenues---&gt;</vt:lpstr>
      <vt:lpstr>SCHH-1</vt:lpstr>
      <vt:lpstr>SCHG2-8</vt:lpstr>
      <vt:lpstr>CIBS Rates</vt:lpstr>
      <vt:lpstr>Current and Proposed Rates</vt:lpstr>
      <vt:lpstr>Backup Calcs---&gt;</vt:lpstr>
      <vt:lpstr>Testimony text</vt:lpstr>
      <vt:lpstr>Unit Cost Summary</vt:lpstr>
      <vt:lpstr>Fixed Variable avg UPC</vt:lpstr>
      <vt:lpstr>Bill Impacts---&gt;</vt:lpstr>
      <vt:lpstr>RS-1 to RS-1</vt:lpstr>
      <vt:lpstr>RS-2 to RS-2</vt:lpstr>
      <vt:lpstr>RS-3 to RS-3</vt:lpstr>
      <vt:lpstr>RS-GHP</vt:lpstr>
      <vt:lpstr>RS-SG</vt:lpstr>
      <vt:lpstr>SGS</vt:lpstr>
      <vt:lpstr>GS-1</vt:lpstr>
      <vt:lpstr>GS-2</vt:lpstr>
      <vt:lpstr>GS-3</vt:lpstr>
      <vt:lpstr>GS-4</vt:lpstr>
      <vt:lpstr>GS-5</vt:lpstr>
      <vt:lpstr>CS-GHP</vt:lpstr>
      <vt:lpstr>CS-SG</vt:lpstr>
      <vt:lpstr>CSLS</vt:lpstr>
      <vt:lpstr>SIS</vt:lpstr>
      <vt:lpstr>IS</vt:lpstr>
      <vt:lpstr>ISLV</vt:lpstr>
      <vt:lpstr>WHS</vt:lpstr>
      <vt:lpstr>Residential Ann Bill Freq ---&gt;</vt:lpstr>
      <vt:lpstr>RS1 Ann Bill Freq 2022</vt:lpstr>
      <vt:lpstr>RS2 Ann Bill Freq 2022</vt:lpstr>
      <vt:lpstr>RS3 Ann Bill Freq 2022</vt:lpstr>
      <vt:lpstr>RS1,2 and 3 Ann Bill Freq 2022</vt:lpstr>
      <vt:lpstr>Supporting Data ---&gt;</vt:lpstr>
      <vt:lpstr>2022 Actual by Class</vt:lpstr>
      <vt:lpstr>2021 data ----&gt;</vt:lpstr>
      <vt:lpstr>2021 Actual BD by Class</vt:lpstr>
      <vt:lpstr>Average Use 2021</vt:lpstr>
      <vt:lpstr>'Testimony text'!_ftn1</vt:lpstr>
      <vt:lpstr>'Testimony text'!_ftnref1</vt:lpstr>
      <vt:lpstr>Cur_CIS_CIBS</vt:lpstr>
      <vt:lpstr>Cur_CIS_COG</vt:lpstr>
      <vt:lpstr>Cur_CIS_CST</vt:lpstr>
      <vt:lpstr>Cur_CIS_DEL</vt:lpstr>
      <vt:lpstr>Cur_CIS_ECCRA</vt:lpstr>
      <vt:lpstr>Cur_CS_GHP_CIBS</vt:lpstr>
      <vt:lpstr>Cur_CS_GHP_COG</vt:lpstr>
      <vt:lpstr>Cur_CS_GHP_CST</vt:lpstr>
      <vt:lpstr>Cur_CS_GHP_DEL</vt:lpstr>
      <vt:lpstr>Cur_CS_GHP_ECCRA</vt:lpstr>
      <vt:lpstr>Cur_CS_SG_CIBS</vt:lpstr>
      <vt:lpstr>Cur_CS_SG_COG</vt:lpstr>
      <vt:lpstr>Cur_CS_SG_CST</vt:lpstr>
      <vt:lpstr>Cur_CS_SG_DEL1</vt:lpstr>
      <vt:lpstr>Cur_CS_SG_DEL2</vt:lpstr>
      <vt:lpstr>Cur_CS_SG_ECCRA</vt:lpstr>
      <vt:lpstr>Cur_CSLS_CIBS</vt:lpstr>
      <vt:lpstr>Cur_CSLS_COG</vt:lpstr>
      <vt:lpstr>Cur_CSLS_CST</vt:lpstr>
      <vt:lpstr>Cur_CSLS_DEL</vt:lpstr>
      <vt:lpstr>Cur_CSLS_ECCRA</vt:lpstr>
      <vt:lpstr>Cur_GS_1_CIBS</vt:lpstr>
      <vt:lpstr>Cur_GS_1_COG</vt:lpstr>
      <vt:lpstr>Cur_GS_1_CST</vt:lpstr>
      <vt:lpstr>Cur_GS_1_DEL</vt:lpstr>
      <vt:lpstr>Cur_GS_1_ECCRA</vt:lpstr>
      <vt:lpstr>Cur_GS_2_CIBS</vt:lpstr>
      <vt:lpstr>Cur_GS_2_COG</vt:lpstr>
      <vt:lpstr>Cur_GS_2_CST</vt:lpstr>
      <vt:lpstr>Cur_GS_2_DEL</vt:lpstr>
      <vt:lpstr>Cur_GS_2_ECCRA</vt:lpstr>
      <vt:lpstr>Cur_GS_3_CIBS</vt:lpstr>
      <vt:lpstr>Cur_GS_3_COG</vt:lpstr>
      <vt:lpstr>Cur_GS_3_CST</vt:lpstr>
      <vt:lpstr>Cur_GS_3_DEL</vt:lpstr>
      <vt:lpstr>Cur_GS_3_ECCRA</vt:lpstr>
      <vt:lpstr>Cur_GS_4_CIBS</vt:lpstr>
      <vt:lpstr>Cur_GS_4_COG</vt:lpstr>
      <vt:lpstr>Cur_GS_4_CST</vt:lpstr>
      <vt:lpstr>Cur_GS_4_DEL</vt:lpstr>
      <vt:lpstr>Cur_GS_4_ECCRA</vt:lpstr>
      <vt:lpstr>Cur_GS_5_CIBS</vt:lpstr>
      <vt:lpstr>Cur_GS_5_COG</vt:lpstr>
      <vt:lpstr>Cur_GS_5_CST</vt:lpstr>
      <vt:lpstr>Cur_GS_5_DEL</vt:lpstr>
      <vt:lpstr>Cur_GS_5_ECCRA</vt:lpstr>
      <vt:lpstr>Cur_IS_CIBS</vt:lpstr>
      <vt:lpstr>Cur_IS_COG</vt:lpstr>
      <vt:lpstr>Cur_IS_CST</vt:lpstr>
      <vt:lpstr>Cur_IS_DEL</vt:lpstr>
      <vt:lpstr>Cur_IS_ECCRA</vt:lpstr>
      <vt:lpstr>Cur_ISLV_CIBS</vt:lpstr>
      <vt:lpstr>Cur_ISLV_COG</vt:lpstr>
      <vt:lpstr>Cur_ISLV_CST</vt:lpstr>
      <vt:lpstr>Cur_ISLV_DEL</vt:lpstr>
      <vt:lpstr>Cur_ISLV_ECCRA</vt:lpstr>
      <vt:lpstr>Cur_LNG_COG</vt:lpstr>
      <vt:lpstr>Cur_LNG_CST</vt:lpstr>
      <vt:lpstr>Cur_LNG_DEL</vt:lpstr>
      <vt:lpstr>Cur_RNGS_COG</vt:lpstr>
      <vt:lpstr>Cur_RNGS_CST</vt:lpstr>
      <vt:lpstr>Cur_RNGS_DEL</vt:lpstr>
      <vt:lpstr>Cur_RS_1_CIBS</vt:lpstr>
      <vt:lpstr>Cur_RS_1_COG</vt:lpstr>
      <vt:lpstr>Cur_RS_1_CST</vt:lpstr>
      <vt:lpstr>Cur_RS_1_DEL</vt:lpstr>
      <vt:lpstr>Cur_RS_1_ECCRA</vt:lpstr>
      <vt:lpstr>Cur_RS_2_CIBS</vt:lpstr>
      <vt:lpstr>Cur_RS_2_COG</vt:lpstr>
      <vt:lpstr>Cur_RS_2_CST</vt:lpstr>
      <vt:lpstr>Cur_RS_2_DEL</vt:lpstr>
      <vt:lpstr>Cur_RS_2_ECCRA</vt:lpstr>
      <vt:lpstr>Cur_RS_3_CIBS</vt:lpstr>
      <vt:lpstr>Cur_RS_3_COG</vt:lpstr>
      <vt:lpstr>Cur_RS_3_CST</vt:lpstr>
      <vt:lpstr>Cur_RS_3_DEL</vt:lpstr>
      <vt:lpstr>Cur_RS_3_ECCRA</vt:lpstr>
      <vt:lpstr>Cur_RS_GHP_CIBS</vt:lpstr>
      <vt:lpstr>Cur_RS_GHP_COG</vt:lpstr>
      <vt:lpstr>Cur_RS_GHP_CST</vt:lpstr>
      <vt:lpstr>Cur_RS_GHP_DEL</vt:lpstr>
      <vt:lpstr>Cur_RS_GHP_ECCRA</vt:lpstr>
      <vt:lpstr>Cur_RS_SG_CIBS</vt:lpstr>
      <vt:lpstr>Cur_RS_SG_COG</vt:lpstr>
      <vt:lpstr>Cur_RS_SG_CST</vt:lpstr>
      <vt:lpstr>Cur_RS_SG_DEL1</vt:lpstr>
      <vt:lpstr>Cur_RS_SG_DEL2</vt:lpstr>
      <vt:lpstr>Cur_RS_SG_ECCRA</vt:lpstr>
      <vt:lpstr>Cur_SGS_CIBS</vt:lpstr>
      <vt:lpstr>Cur_SGS_COG</vt:lpstr>
      <vt:lpstr>Cur_SGS_CST</vt:lpstr>
      <vt:lpstr>Cur_SGS_DEL</vt:lpstr>
      <vt:lpstr>Cur_SGS_ECCRA</vt:lpstr>
      <vt:lpstr>Cur_SIS_CIBS</vt:lpstr>
      <vt:lpstr>Cur_SIS_COG</vt:lpstr>
      <vt:lpstr>Cur_SIS_CST</vt:lpstr>
      <vt:lpstr>Cur_SIS_DEL</vt:lpstr>
      <vt:lpstr>Cur_SIS_ECCRA</vt:lpstr>
      <vt:lpstr>Cur_WHS_CIBS</vt:lpstr>
      <vt:lpstr>Cur_WHS_COG</vt:lpstr>
      <vt:lpstr>Cur_WHS_CST</vt:lpstr>
      <vt:lpstr>Cur_WHS_DEL</vt:lpstr>
      <vt:lpstr>Cur_WHS_ECCRA</vt:lpstr>
      <vt:lpstr>'CS-GHP'!Print_Area</vt:lpstr>
      <vt:lpstr>CSLS!Print_Area</vt:lpstr>
      <vt:lpstr>'CS-SG'!Print_Area</vt:lpstr>
      <vt:lpstr>'GS-1'!Print_Area</vt:lpstr>
      <vt:lpstr>'GS-2'!Print_Area</vt:lpstr>
      <vt:lpstr>'GS-3'!Print_Area</vt:lpstr>
      <vt:lpstr>'GS-4'!Print_Area</vt:lpstr>
      <vt:lpstr>'GS-5'!Print_Area</vt:lpstr>
      <vt:lpstr>IS!Print_Area</vt:lpstr>
      <vt:lpstr>ISLV!Print_Area</vt:lpstr>
      <vt:lpstr>'RS-1 to RS-1'!Print_Area</vt:lpstr>
      <vt:lpstr>'RS-2 to RS-2'!Print_Area</vt:lpstr>
      <vt:lpstr>'RS-3 to RS-3'!Print_Area</vt:lpstr>
      <vt:lpstr>'RS-GHP'!Print_Area</vt:lpstr>
      <vt:lpstr>'RS-SG'!Print_Area</vt:lpstr>
      <vt:lpstr>'SCHG2-8'!Print_Area</vt:lpstr>
      <vt:lpstr>SGS!Print_Area</vt:lpstr>
      <vt:lpstr>SIS!Print_Area</vt:lpstr>
      <vt:lpstr>WHS!Print_Area</vt:lpstr>
      <vt:lpstr>'Revenue Proof'!Print_Titles</vt:lpstr>
      <vt:lpstr>'SCHH-1'!Print_Titles</vt:lpstr>
      <vt:lpstr>Prop_CIS_CIBS</vt:lpstr>
      <vt:lpstr>Prop_CIS_COG</vt:lpstr>
      <vt:lpstr>Prop_CIS_CST</vt:lpstr>
      <vt:lpstr>Prop_CIS_DEL</vt:lpstr>
      <vt:lpstr>Prop_CIS_ECCRA</vt:lpstr>
      <vt:lpstr>Prop_CS_GHP_CIBS</vt:lpstr>
      <vt:lpstr>Prop_CS_GHP_COG</vt:lpstr>
      <vt:lpstr>Prop_CS_GHP_CST</vt:lpstr>
      <vt:lpstr>Prop_CS_GHP_DEL</vt:lpstr>
      <vt:lpstr>Prop_CS_GHP_ECCRA</vt:lpstr>
      <vt:lpstr>Prop_CS_SG_CIBS</vt:lpstr>
      <vt:lpstr>Prop_CS_SG_COG</vt:lpstr>
      <vt:lpstr>Prop_CS_SG_CST</vt:lpstr>
      <vt:lpstr>Prop_CS_SG_DEL1</vt:lpstr>
      <vt:lpstr>Prop_CS_SG_DEL2</vt:lpstr>
      <vt:lpstr>Prop_CS_SG_ECCRA</vt:lpstr>
      <vt:lpstr>Prop_CSLS_CIBS</vt:lpstr>
      <vt:lpstr>Prop_CSLS_COG</vt:lpstr>
      <vt:lpstr>Prop_CSLS_CST</vt:lpstr>
      <vt:lpstr>Prop_CSLS_DEL</vt:lpstr>
      <vt:lpstr>Prop_CSLS_ECCRA</vt:lpstr>
      <vt:lpstr>Prop_GS_1_CIBS</vt:lpstr>
      <vt:lpstr>Prop_GS_1_COG</vt:lpstr>
      <vt:lpstr>Prop_GS_1_CST</vt:lpstr>
      <vt:lpstr>Prop_GS_1_DEL</vt:lpstr>
      <vt:lpstr>Prop_GS_1_ECCRA</vt:lpstr>
      <vt:lpstr>Prop_GS_2_CIBS</vt:lpstr>
      <vt:lpstr>Prop_GS_2_COG</vt:lpstr>
      <vt:lpstr>Prop_GS_2_CST</vt:lpstr>
      <vt:lpstr>Prop_GS_2_DEL</vt:lpstr>
      <vt:lpstr>Prop_GS_2_ECCRA</vt:lpstr>
      <vt:lpstr>Prop_GS_3_CIBS</vt:lpstr>
      <vt:lpstr>Prop_GS_3_COG</vt:lpstr>
      <vt:lpstr>Prop_GS_3_CST</vt:lpstr>
      <vt:lpstr>Prop_GS_3_DEL</vt:lpstr>
      <vt:lpstr>Prop_GS_3_ECCRA</vt:lpstr>
      <vt:lpstr>Prop_GS_4_CIBS</vt:lpstr>
      <vt:lpstr>Prop_GS_4_COG</vt:lpstr>
      <vt:lpstr>Prop_GS_4_CST</vt:lpstr>
      <vt:lpstr>Prop_GS_4_DEL</vt:lpstr>
      <vt:lpstr>Prop_GS_4_ECCRA</vt:lpstr>
      <vt:lpstr>Prop_GS_5_CIBS</vt:lpstr>
      <vt:lpstr>Prop_GS_5_COG</vt:lpstr>
      <vt:lpstr>Prop_GS_5_CST</vt:lpstr>
      <vt:lpstr>Prop_GS_5_DEL</vt:lpstr>
      <vt:lpstr>Prop_GS_5_ECCRA</vt:lpstr>
      <vt:lpstr>Prop_IS_CIBS</vt:lpstr>
      <vt:lpstr>Prop_IS_COG</vt:lpstr>
      <vt:lpstr>Prop_IS_CST</vt:lpstr>
      <vt:lpstr>Prop_IS_DEL</vt:lpstr>
      <vt:lpstr>Prop_IS_ECCRA</vt:lpstr>
      <vt:lpstr>Prop_ISLV_CIBS</vt:lpstr>
      <vt:lpstr>Prop_ISLV_COG</vt:lpstr>
      <vt:lpstr>Prop_ISLV_CST</vt:lpstr>
      <vt:lpstr>Prop_ISLV_DEL</vt:lpstr>
      <vt:lpstr>Prop_ISLV_ECCRA</vt:lpstr>
      <vt:lpstr>Prop_LNG_COG</vt:lpstr>
      <vt:lpstr>Prop_LNG_CST</vt:lpstr>
      <vt:lpstr>Prop_LNG_DEL</vt:lpstr>
      <vt:lpstr>Prop_RNGS_COG</vt:lpstr>
      <vt:lpstr>Prop_RNGS_CST</vt:lpstr>
      <vt:lpstr>Prop_RNGS_DEL</vt:lpstr>
      <vt:lpstr>Prop_RS_1_CIBS</vt:lpstr>
      <vt:lpstr>Prop_RS_1_COG</vt:lpstr>
      <vt:lpstr>Prop_RS_1_CST</vt:lpstr>
      <vt:lpstr>Prop_RS_1_DEL</vt:lpstr>
      <vt:lpstr>Prop_RS_1_ECCRA</vt:lpstr>
      <vt:lpstr>Prop_RS_2_CIBS</vt:lpstr>
      <vt:lpstr>Prop_RS_2_COG</vt:lpstr>
      <vt:lpstr>Prop_RS_2_CST</vt:lpstr>
      <vt:lpstr>Prop_RS_2_DEL</vt:lpstr>
      <vt:lpstr>Prop_RS_2_ECCRA</vt:lpstr>
      <vt:lpstr>Prop_RS_3_CIBS</vt:lpstr>
      <vt:lpstr>Prop_RS_3_COG</vt:lpstr>
      <vt:lpstr>Prop_RS_3_CST</vt:lpstr>
      <vt:lpstr>Prop_RS_3_DEL</vt:lpstr>
      <vt:lpstr>Prop_RS_3_ECCRA</vt:lpstr>
      <vt:lpstr>Prop_RS_GHP_CIBS</vt:lpstr>
      <vt:lpstr>Prop_RS_GHP_COG</vt:lpstr>
      <vt:lpstr>Prop_RS_GHP_CST</vt:lpstr>
      <vt:lpstr>Prop_RS_GHP_DEL</vt:lpstr>
      <vt:lpstr>Prop_RS_GHP_ECCRA</vt:lpstr>
      <vt:lpstr>Prop_RS_SG_CIBS</vt:lpstr>
      <vt:lpstr>Prop_RS_SG_COG</vt:lpstr>
      <vt:lpstr>Prop_RS_SG_CST</vt:lpstr>
      <vt:lpstr>Prop_RS_SG_DEL1</vt:lpstr>
      <vt:lpstr>Prop_RS_SG_DEL2</vt:lpstr>
      <vt:lpstr>Prop_RS_SG_ECCRA</vt:lpstr>
      <vt:lpstr>Prop_SGS_CIBS</vt:lpstr>
      <vt:lpstr>Prop_SGS_COG</vt:lpstr>
      <vt:lpstr>Prop_SGS_CST</vt:lpstr>
      <vt:lpstr>Prop_SGS_DEL</vt:lpstr>
      <vt:lpstr>Prop_SGS_ECCRA</vt:lpstr>
      <vt:lpstr>Prop_SIS_CIBS</vt:lpstr>
      <vt:lpstr>Prop_SIS_COG</vt:lpstr>
      <vt:lpstr>Prop_SIS_CST</vt:lpstr>
      <vt:lpstr>Prop_SIS_DEL</vt:lpstr>
      <vt:lpstr>Prop_SIS_ECCRA</vt:lpstr>
      <vt:lpstr>Prop_WHS_CIBS</vt:lpstr>
      <vt:lpstr>Prop_WHS_COG</vt:lpstr>
      <vt:lpstr>Prop_WHS_CST</vt:lpstr>
      <vt:lpstr>Prop_WHS_DEL</vt:lpstr>
      <vt:lpstr>Prop_WHS_ECCRA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Concentric Energy Advisors</dc:creator>
  <cp:keywords/>
  <dc:description/>
  <cp:lastModifiedBy>Chasity Vaughan</cp:lastModifiedBy>
  <cp:revision/>
  <dcterms:created xsi:type="dcterms:W3CDTF">2019-12-13T14:38:12Z</dcterms:created>
  <dcterms:modified xsi:type="dcterms:W3CDTF">2023-08-25T13:24:23Z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{40197109-E23B-4355-ABF6-E9D0134649C6}</vt:lpwstr>
  </property>
  <property fmtid="{D5CDD505-2E9C-101B-9397-08002B2CF9AE}" pid="3" name="ContentTypeId">
    <vt:lpwstr>0x0101001B9469E761E20748A773F85B33816D32</vt:lpwstr>
  </property>
  <property fmtid="{D5CDD505-2E9C-101B-9397-08002B2CF9AE}" pid="4" name="41_BLOCKs" linkTarget="Prop_41_BLOCKs">
    <vt:r8>0</vt:r8>
  </property>
  <property fmtid="{D5CDD505-2E9C-101B-9397-08002B2CF9AE}" pid="5" name="41_BLOCKw" linkTarget="Prop_41_BLOCKw">
    <vt:r8>0</vt:r8>
  </property>
  <property fmtid="{D5CDD505-2E9C-101B-9397-08002B2CF9AE}" pid="6" name="41_COGs" linkTarget="Prop_41_COGs">
    <vt:r8>0</vt:r8>
  </property>
  <property fmtid="{D5CDD505-2E9C-101B-9397-08002B2CF9AE}" pid="7" name="41_COGw" linkTarget="Prop_41_COGw">
    <vt:r8>0</vt:r8>
  </property>
  <property fmtid="{D5CDD505-2E9C-101B-9397-08002B2CF9AE}" pid="8" name="41_CST" linkTarget="Prop_41_CST">
    <vt:r8>0</vt:r8>
  </property>
  <property fmtid="{D5CDD505-2E9C-101B-9397-08002B2CF9AE}" pid="9" name="41_LDAC" linkTarget="Prop_41_LDAC">
    <vt:r8>0</vt:r8>
  </property>
  <property fmtid="{D5CDD505-2E9C-101B-9397-08002B2CF9AE}" pid="10" name="41_RATE1s" linkTarget="Prop_41_RATE1s">
    <vt:r8>0</vt:r8>
  </property>
  <property fmtid="{D5CDD505-2E9C-101B-9397-08002B2CF9AE}" pid="11" name="41_RATE1w" linkTarget="Prop_41_RATE1w">
    <vt:r8>0</vt:r8>
  </property>
  <property fmtid="{D5CDD505-2E9C-101B-9397-08002B2CF9AE}" pid="12" name="41_RATE2s" linkTarget="Prop_41_RATE2s">
    <vt:r8>0</vt:r8>
  </property>
  <property fmtid="{D5CDD505-2E9C-101B-9397-08002B2CF9AE}" pid="13" name="41_RATE2w" linkTarget="Prop_41_RATE2w">
    <vt:r8>0</vt:r8>
  </property>
  <property fmtid="{D5CDD505-2E9C-101B-9397-08002B2CF9AE}" pid="14" name="42_BLOCKs" linkTarget="Prop_42_BLOCKs">
    <vt:r8>0</vt:r8>
  </property>
  <property fmtid="{D5CDD505-2E9C-101B-9397-08002B2CF9AE}" pid="15" name="42_BLOCKw" linkTarget="Prop_42_BLOCKw">
    <vt:r8>0</vt:r8>
  </property>
  <property fmtid="{D5CDD505-2E9C-101B-9397-08002B2CF9AE}" pid="16" name="42_COGs" linkTarget="Prop_42_COGs">
    <vt:r8>0</vt:r8>
  </property>
  <property fmtid="{D5CDD505-2E9C-101B-9397-08002B2CF9AE}" pid="17" name="42_COGw" linkTarget="Prop_42_COGw">
    <vt:r8>0</vt:r8>
  </property>
  <property fmtid="{D5CDD505-2E9C-101B-9397-08002B2CF9AE}" pid="18" name="42_CST" linkTarget="Prop_42_CST">
    <vt:r8>0</vt:r8>
  </property>
  <property fmtid="{D5CDD505-2E9C-101B-9397-08002B2CF9AE}" pid="19" name="42_LDAC" linkTarget="Prop_42_LDAC">
    <vt:r8>0</vt:r8>
  </property>
  <property fmtid="{D5CDD505-2E9C-101B-9397-08002B2CF9AE}" pid="20" name="42_RATE1s" linkTarget="Prop_42_RATE1s">
    <vt:r8>0</vt:r8>
  </property>
  <property fmtid="{D5CDD505-2E9C-101B-9397-08002B2CF9AE}" pid="21" name="42_RATE1w" linkTarget="Prop_42_RATE1w">
    <vt:r8>0</vt:r8>
  </property>
  <property fmtid="{D5CDD505-2E9C-101B-9397-08002B2CF9AE}" pid="22" name="42_RATE2s" linkTarget="Prop_42_RATE2s">
    <vt:r8>0</vt:r8>
  </property>
  <property fmtid="{D5CDD505-2E9C-101B-9397-08002B2CF9AE}" pid="23" name="42_RATE2w" linkTarget="Prop_42_RATE2w">
    <vt:r8>0</vt:r8>
  </property>
  <property fmtid="{D5CDD505-2E9C-101B-9397-08002B2CF9AE}" pid="24" name="43_BLOCKs" linkTarget="Prop_43_BLOCKs">
    <vt:r8>0</vt:r8>
  </property>
  <property fmtid="{D5CDD505-2E9C-101B-9397-08002B2CF9AE}" pid="25" name="43_BLOCKw" linkTarget="Prop_43_BLOCKw">
    <vt:r8>0</vt:r8>
  </property>
  <property fmtid="{D5CDD505-2E9C-101B-9397-08002B2CF9AE}" pid="26" name="43_COGs" linkTarget="Prop_43_COGs">
    <vt:r8>0</vt:r8>
  </property>
  <property fmtid="{D5CDD505-2E9C-101B-9397-08002B2CF9AE}" pid="27" name="43_COGw" linkTarget="Prop_43_COGw">
    <vt:r8>0</vt:r8>
  </property>
  <property fmtid="{D5CDD505-2E9C-101B-9397-08002B2CF9AE}" pid="28" name="43_CST" linkTarget="Prop_43_CST">
    <vt:r8>0</vt:r8>
  </property>
  <property fmtid="{D5CDD505-2E9C-101B-9397-08002B2CF9AE}" pid="29" name="43_LDAC" linkTarget="Prop_43_LDAC">
    <vt:r8>0</vt:r8>
  </property>
  <property fmtid="{D5CDD505-2E9C-101B-9397-08002B2CF9AE}" pid="30" name="43_RATE1s" linkTarget="Prop_43_RATE1s">
    <vt:r8>0</vt:r8>
  </property>
  <property fmtid="{D5CDD505-2E9C-101B-9397-08002B2CF9AE}" pid="31" name="43_RATE1w" linkTarget="Prop_43_RATE1w">
    <vt:r8>0</vt:r8>
  </property>
  <property fmtid="{D5CDD505-2E9C-101B-9397-08002B2CF9AE}" pid="32" name="43_RATE2s" linkTarget="Prop_43_RATE2s">
    <vt:r8>0</vt:r8>
  </property>
  <property fmtid="{D5CDD505-2E9C-101B-9397-08002B2CF9AE}" pid="33" name="43_RATE2w" linkTarget="Prop_43_RATE2w">
    <vt:r8>0</vt:r8>
  </property>
  <property fmtid="{D5CDD505-2E9C-101B-9397-08002B2CF9AE}" pid="34" name="44_BLOCKs" linkTarget="Prop_44_BLOCKs">
    <vt:r8>0</vt:r8>
  </property>
  <property fmtid="{D5CDD505-2E9C-101B-9397-08002B2CF9AE}" pid="35" name="44_BLOCKw" linkTarget="Prop_44_BLOCKw">
    <vt:r8>0</vt:r8>
  </property>
  <property fmtid="{D5CDD505-2E9C-101B-9397-08002B2CF9AE}" pid="36" name="44_COGs" linkTarget="Prop_44_COGs">
    <vt:r8>0</vt:r8>
  </property>
  <property fmtid="{D5CDD505-2E9C-101B-9397-08002B2CF9AE}" pid="37" name="44_COGw" linkTarget="Prop_44_COGw">
    <vt:r8>0</vt:r8>
  </property>
  <property fmtid="{D5CDD505-2E9C-101B-9397-08002B2CF9AE}" pid="38" name="44_CST" linkTarget="Prop_44_CST">
    <vt:r8>0</vt:r8>
  </property>
  <property fmtid="{D5CDD505-2E9C-101B-9397-08002B2CF9AE}" pid="39" name="44_LDAC" linkTarget="Prop_44_LDAC">
    <vt:r8>0</vt:r8>
  </property>
  <property fmtid="{D5CDD505-2E9C-101B-9397-08002B2CF9AE}" pid="40" name="44_RATE1s" linkTarget="Prop_44_RATE1s">
    <vt:r8>0</vt:r8>
  </property>
  <property fmtid="{D5CDD505-2E9C-101B-9397-08002B2CF9AE}" pid="41" name="44_RATE1w" linkTarget="Prop_44_RATE1w">
    <vt:r8>0</vt:r8>
  </property>
  <property fmtid="{D5CDD505-2E9C-101B-9397-08002B2CF9AE}" pid="42" name="44_RATE2s" linkTarget="Prop_44_RATE2s">
    <vt:r8>0</vt:r8>
  </property>
  <property fmtid="{D5CDD505-2E9C-101B-9397-08002B2CF9AE}" pid="43" name="44_RATE2w" linkTarget="Prop_44_RATE2w">
    <vt:r8>0</vt:r8>
  </property>
  <property fmtid="{D5CDD505-2E9C-101B-9397-08002B2CF9AE}" pid="44" name="45_BLOCKs" linkTarget="Prop_45_BLOCKs">
    <vt:r8>0</vt:r8>
  </property>
  <property fmtid="{D5CDD505-2E9C-101B-9397-08002B2CF9AE}" pid="45" name="45_BLOCKw" linkTarget="Prop_45_BLOCKw">
    <vt:r8>0</vt:r8>
  </property>
  <property fmtid="{D5CDD505-2E9C-101B-9397-08002B2CF9AE}" pid="46" name="45_COGs" linkTarget="Prop_45_COGs">
    <vt:r8>0</vt:r8>
  </property>
  <property fmtid="{D5CDD505-2E9C-101B-9397-08002B2CF9AE}" pid="47" name="45_COGw" linkTarget="Prop_45_COGw">
    <vt:r8>0</vt:r8>
  </property>
  <property fmtid="{D5CDD505-2E9C-101B-9397-08002B2CF9AE}" pid="48" name="45_CST" linkTarget="Prop_45_CST">
    <vt:r8>0</vt:r8>
  </property>
  <property fmtid="{D5CDD505-2E9C-101B-9397-08002B2CF9AE}" pid="49" name="45_LDAC" linkTarget="Prop_45_LDAC">
    <vt:r8>0</vt:r8>
  </property>
  <property fmtid="{D5CDD505-2E9C-101B-9397-08002B2CF9AE}" pid="50" name="45_RATE1s" linkTarget="Prop_45_RATE1s">
    <vt:r8>0</vt:r8>
  </property>
  <property fmtid="{D5CDD505-2E9C-101B-9397-08002B2CF9AE}" pid="51" name="45_RATE1w" linkTarget="Prop_45_RATE1w">
    <vt:r8>0</vt:r8>
  </property>
  <property fmtid="{D5CDD505-2E9C-101B-9397-08002B2CF9AE}" pid="52" name="45_RATE2s" linkTarget="Prop_45_RATE2s">
    <vt:r8>0</vt:r8>
  </property>
  <property fmtid="{D5CDD505-2E9C-101B-9397-08002B2CF9AE}" pid="53" name="45_RATE2w" linkTarget="Prop_45_RATE2w">
    <vt:r8>0</vt:r8>
  </property>
  <property fmtid="{D5CDD505-2E9C-101B-9397-08002B2CF9AE}" pid="54" name="46_BLOCKs" linkTarget="Prop_46_BLOCKs">
    <vt:r8>0</vt:r8>
  </property>
  <property fmtid="{D5CDD505-2E9C-101B-9397-08002B2CF9AE}" pid="55" name="46_BLOCKw" linkTarget="Prop_46_BLOCKw">
    <vt:r8>0</vt:r8>
  </property>
  <property fmtid="{D5CDD505-2E9C-101B-9397-08002B2CF9AE}" pid="56" name="46_COGs" linkTarget="Prop_46_COGs">
    <vt:r8>0</vt:r8>
  </property>
  <property fmtid="{D5CDD505-2E9C-101B-9397-08002B2CF9AE}" pid="57" name="46_COGw" linkTarget="Prop_46_COGw">
    <vt:r8>0</vt:r8>
  </property>
  <property fmtid="{D5CDD505-2E9C-101B-9397-08002B2CF9AE}" pid="58" name="46_CST" linkTarget="Prop_46_CST">
    <vt:r8>0</vt:r8>
  </property>
  <property fmtid="{D5CDD505-2E9C-101B-9397-08002B2CF9AE}" pid="59" name="46_LDAC" linkTarget="Prop_46_LDAC">
    <vt:r8>0</vt:r8>
  </property>
  <property fmtid="{D5CDD505-2E9C-101B-9397-08002B2CF9AE}" pid="60" name="46_RATE1s" linkTarget="Prop_46_RATE1s">
    <vt:r8>0</vt:r8>
  </property>
  <property fmtid="{D5CDD505-2E9C-101B-9397-08002B2CF9AE}" pid="61" name="46_RATE1w" linkTarget="Prop_46_RATE1w">
    <vt:r8>0</vt:r8>
  </property>
  <property fmtid="{D5CDD505-2E9C-101B-9397-08002B2CF9AE}" pid="62" name="46_RATE2s" linkTarget="Prop_46_RATE2s">
    <vt:r8>0</vt:r8>
  </property>
  <property fmtid="{D5CDD505-2E9C-101B-9397-08002B2CF9AE}" pid="63" name="46_RATE2w" linkTarget="Prop_46_RATE2w">
    <vt:r8>0</vt:r8>
  </property>
  <property fmtid="{D5CDD505-2E9C-101B-9397-08002B2CF9AE}" pid="64" name="51_BLOCKs" linkTarget="Prop_51_BLOCKs">
    <vt:r8>0</vt:r8>
  </property>
  <property fmtid="{D5CDD505-2E9C-101B-9397-08002B2CF9AE}" pid="65" name="51_BLOCKw" linkTarget="Prop_51_BLOCKw">
    <vt:r8>0</vt:r8>
  </property>
  <property fmtid="{D5CDD505-2E9C-101B-9397-08002B2CF9AE}" pid="66" name="51_COGs" linkTarget="Prop_51_COGs">
    <vt:r8>0</vt:r8>
  </property>
  <property fmtid="{D5CDD505-2E9C-101B-9397-08002B2CF9AE}" pid="67" name="51_COGw" linkTarget="Prop_51_COGw">
    <vt:r8>0</vt:r8>
  </property>
  <property fmtid="{D5CDD505-2E9C-101B-9397-08002B2CF9AE}" pid="68" name="51_CST" linkTarget="Prop_51_CST">
    <vt:r8>0</vt:r8>
  </property>
  <property fmtid="{D5CDD505-2E9C-101B-9397-08002B2CF9AE}" pid="69" name="51_LDAC" linkTarget="Prop_51_LDAC">
    <vt:r8>0</vt:r8>
  </property>
  <property fmtid="{D5CDD505-2E9C-101B-9397-08002B2CF9AE}" pid="70" name="51_RATE1s" linkTarget="Prop_51_RATE1s">
    <vt:r8>0</vt:r8>
  </property>
  <property fmtid="{D5CDD505-2E9C-101B-9397-08002B2CF9AE}" pid="71" name="51_RATE1w" linkTarget="Prop_51_RATE1w">
    <vt:r8>0</vt:r8>
  </property>
  <property fmtid="{D5CDD505-2E9C-101B-9397-08002B2CF9AE}" pid="72" name="51_RATE2s" linkTarget="Prop_51_RATE2s">
    <vt:r8>0</vt:r8>
  </property>
  <property fmtid="{D5CDD505-2E9C-101B-9397-08002B2CF9AE}" pid="73" name="51_RATE2w" linkTarget="Prop_51_RATE2w">
    <vt:r8>0</vt:r8>
  </property>
  <property fmtid="{D5CDD505-2E9C-101B-9397-08002B2CF9AE}" pid="74" name="52_BLOCKs" linkTarget="Prop_52_BLOCKs">
    <vt:r8>0</vt:r8>
  </property>
  <property fmtid="{D5CDD505-2E9C-101B-9397-08002B2CF9AE}" pid="75" name="52_BLOCKw" linkTarget="Prop_52_BLOCKw">
    <vt:r8>0</vt:r8>
  </property>
  <property fmtid="{D5CDD505-2E9C-101B-9397-08002B2CF9AE}" pid="76" name="52_COGs" linkTarget="Prop_52_COGs">
    <vt:r8>0</vt:r8>
  </property>
  <property fmtid="{D5CDD505-2E9C-101B-9397-08002B2CF9AE}" pid="77" name="52_COGw" linkTarget="Prop_52_COGw">
    <vt:r8>0</vt:r8>
  </property>
  <property fmtid="{D5CDD505-2E9C-101B-9397-08002B2CF9AE}" pid="78" name="52_CST" linkTarget="Prop_52_CST">
    <vt:r8>0</vt:r8>
  </property>
  <property fmtid="{D5CDD505-2E9C-101B-9397-08002B2CF9AE}" pid="79" name="52_LDAC" linkTarget="Prop_52_LDAC">
    <vt:r8>0</vt:r8>
  </property>
  <property fmtid="{D5CDD505-2E9C-101B-9397-08002B2CF9AE}" pid="80" name="52_RATE1s" linkTarget="Prop_52_RATE1s">
    <vt:r8>0</vt:r8>
  </property>
  <property fmtid="{D5CDD505-2E9C-101B-9397-08002B2CF9AE}" pid="81" name="52_RATE1w" linkTarget="Prop_52_RATE1w">
    <vt:r8>0</vt:r8>
  </property>
  <property fmtid="{D5CDD505-2E9C-101B-9397-08002B2CF9AE}" pid="82" name="52_RATE2s" linkTarget="Prop_52_RATE2s">
    <vt:r8>0</vt:r8>
  </property>
  <property fmtid="{D5CDD505-2E9C-101B-9397-08002B2CF9AE}" pid="83" name="52_RATE2w" linkTarget="Prop_52_RATE2w">
    <vt:r8>0</vt:r8>
  </property>
  <property fmtid="{D5CDD505-2E9C-101B-9397-08002B2CF9AE}" pid="84" name="53_BLOCKs" linkTarget="Prop_53_BLOCKs">
    <vt:r8>0</vt:r8>
  </property>
  <property fmtid="{D5CDD505-2E9C-101B-9397-08002B2CF9AE}" pid="85" name="53_BLOCKw" linkTarget="Prop_53_BLOCKw">
    <vt:r8>0</vt:r8>
  </property>
  <property fmtid="{D5CDD505-2E9C-101B-9397-08002B2CF9AE}" pid="86" name="53_COGs" linkTarget="Prop_53_COGs">
    <vt:r8>0</vt:r8>
  </property>
  <property fmtid="{D5CDD505-2E9C-101B-9397-08002B2CF9AE}" pid="87" name="53_COGw" linkTarget="Prop_53_COGw">
    <vt:r8>0</vt:r8>
  </property>
  <property fmtid="{D5CDD505-2E9C-101B-9397-08002B2CF9AE}" pid="88" name="53_CST" linkTarget="Prop_53_CST">
    <vt:r8>0</vt:r8>
  </property>
  <property fmtid="{D5CDD505-2E9C-101B-9397-08002B2CF9AE}" pid="89" name="53_LDAC" linkTarget="Prop_53_LDAC">
    <vt:r8>0</vt:r8>
  </property>
  <property fmtid="{D5CDD505-2E9C-101B-9397-08002B2CF9AE}" pid="90" name="53_RATE1s" linkTarget="Prop_53_RATE1s">
    <vt:r8>0</vt:r8>
  </property>
  <property fmtid="{D5CDD505-2E9C-101B-9397-08002B2CF9AE}" pid="91" name="53_RATE1w" linkTarget="Prop_53_RATE1w">
    <vt:r8>0</vt:r8>
  </property>
  <property fmtid="{D5CDD505-2E9C-101B-9397-08002B2CF9AE}" pid="92" name="53_RATE2s" linkTarget="Prop_53_RATE2s">
    <vt:r8>0</vt:r8>
  </property>
  <property fmtid="{D5CDD505-2E9C-101B-9397-08002B2CF9AE}" pid="93" name="53_RATE2w" linkTarget="Prop_53_RATE2w">
    <vt:r8>0</vt:r8>
  </property>
  <property fmtid="{D5CDD505-2E9C-101B-9397-08002B2CF9AE}" pid="94" name="54_BLOCKs" linkTarget="Prop_54_BLOCKs">
    <vt:r8>0</vt:r8>
  </property>
  <property fmtid="{D5CDD505-2E9C-101B-9397-08002B2CF9AE}" pid="95" name="54_BLOCKw" linkTarget="Prop_54_BLOCKw">
    <vt:r8>0</vt:r8>
  </property>
  <property fmtid="{D5CDD505-2E9C-101B-9397-08002B2CF9AE}" pid="96" name="54_COGs" linkTarget="Prop_54_COGs">
    <vt:r8>0</vt:r8>
  </property>
  <property fmtid="{D5CDD505-2E9C-101B-9397-08002B2CF9AE}" pid="97" name="54_COGw" linkTarget="Prop_54_COGw">
    <vt:r8>0</vt:r8>
  </property>
  <property fmtid="{D5CDD505-2E9C-101B-9397-08002B2CF9AE}" pid="98" name="54_CST" linkTarget="Prop_54_CST">
    <vt:r8>0</vt:r8>
  </property>
  <property fmtid="{D5CDD505-2E9C-101B-9397-08002B2CF9AE}" pid="99" name="54_LDAC" linkTarget="Prop_54_LDAC">
    <vt:r8>0</vt:r8>
  </property>
  <property fmtid="{D5CDD505-2E9C-101B-9397-08002B2CF9AE}" pid="100" name="54_RATE1s" linkTarget="Prop_54_RATE1s">
    <vt:r8>0</vt:r8>
  </property>
  <property fmtid="{D5CDD505-2E9C-101B-9397-08002B2CF9AE}" pid="101" name="54_RATE1w" linkTarget="Prop_54_RATE1w">
    <vt:r8>0</vt:r8>
  </property>
  <property fmtid="{D5CDD505-2E9C-101B-9397-08002B2CF9AE}" pid="102" name="54_RATE2s" linkTarget="Prop_54_RATE2s">
    <vt:r8>0</vt:r8>
  </property>
  <property fmtid="{D5CDD505-2E9C-101B-9397-08002B2CF9AE}" pid="103" name="54_RATE2w" linkTarget="Prop_54_RATE2w">
    <vt:r8>0</vt:r8>
  </property>
  <property fmtid="{D5CDD505-2E9C-101B-9397-08002B2CF9AE}" pid="104" name="55_BLOCKs" linkTarget="Prop_55_BLOCKs">
    <vt:r8>0</vt:r8>
  </property>
  <property fmtid="{D5CDD505-2E9C-101B-9397-08002B2CF9AE}" pid="105" name="55_BLOCKw" linkTarget="Prop_55_BLOCKw">
    <vt:r8>0</vt:r8>
  </property>
  <property fmtid="{D5CDD505-2E9C-101B-9397-08002B2CF9AE}" pid="106" name="55_COGs" linkTarget="Prop_55_COGs">
    <vt:r8>0</vt:r8>
  </property>
  <property fmtid="{D5CDD505-2E9C-101B-9397-08002B2CF9AE}" pid="107" name="55_COGw" linkTarget="Prop_55_COGw">
    <vt:r8>0</vt:r8>
  </property>
  <property fmtid="{D5CDD505-2E9C-101B-9397-08002B2CF9AE}" pid="108" name="55_CST" linkTarget="Prop_55_CST">
    <vt:r8>0</vt:r8>
  </property>
  <property fmtid="{D5CDD505-2E9C-101B-9397-08002B2CF9AE}" pid="109" name="55_LDAC" linkTarget="Prop_55_LDAC">
    <vt:r8>0</vt:r8>
  </property>
  <property fmtid="{D5CDD505-2E9C-101B-9397-08002B2CF9AE}" pid="110" name="55_RATE1s" linkTarget="Prop_55_RATE1s">
    <vt:r8>0</vt:r8>
  </property>
  <property fmtid="{D5CDD505-2E9C-101B-9397-08002B2CF9AE}" pid="111" name="55_RATE1w" linkTarget="Prop_55_RATE1w">
    <vt:r8>0</vt:r8>
  </property>
  <property fmtid="{D5CDD505-2E9C-101B-9397-08002B2CF9AE}" pid="112" name="55_RATE2s" linkTarget="Prop_55_RATE2s">
    <vt:r8>0</vt:r8>
  </property>
  <property fmtid="{D5CDD505-2E9C-101B-9397-08002B2CF9AE}" pid="113" name="55_RATE2w" linkTarget="Prop_55_RATE2w">
    <vt:r8>0</vt:r8>
  </property>
  <property fmtid="{D5CDD505-2E9C-101B-9397-08002B2CF9AE}" pid="114" name="56_BLOCKs" linkTarget="Prop_56_BLOCKs">
    <vt:r8>0</vt:r8>
  </property>
  <property fmtid="{D5CDD505-2E9C-101B-9397-08002B2CF9AE}" pid="115" name="56_BLOCKw" linkTarget="Prop_56_BLOCKw">
    <vt:r8>0</vt:r8>
  </property>
  <property fmtid="{D5CDD505-2E9C-101B-9397-08002B2CF9AE}" pid="116" name="56_COGs" linkTarget="Prop_56_COGs">
    <vt:r8>0</vt:r8>
  </property>
  <property fmtid="{D5CDD505-2E9C-101B-9397-08002B2CF9AE}" pid="117" name="56_COGw" linkTarget="Prop_56_COGw">
    <vt:r8>0</vt:r8>
  </property>
  <property fmtid="{D5CDD505-2E9C-101B-9397-08002B2CF9AE}" pid="118" name="56_CST" linkTarget="Prop_56_CST">
    <vt:r8>0</vt:r8>
  </property>
  <property fmtid="{D5CDD505-2E9C-101B-9397-08002B2CF9AE}" pid="119" name="56_LDAC" linkTarget="Prop_56_LDAC">
    <vt:r8>0</vt:r8>
  </property>
  <property fmtid="{D5CDD505-2E9C-101B-9397-08002B2CF9AE}" pid="120" name="56_RATE1s" linkTarget="Prop_56_RATE1s">
    <vt:r8>0</vt:r8>
  </property>
  <property fmtid="{D5CDD505-2E9C-101B-9397-08002B2CF9AE}" pid="121" name="56_RATE1w" linkTarget="Prop_56_RATE1w">
    <vt:r8>0</vt:r8>
  </property>
  <property fmtid="{D5CDD505-2E9C-101B-9397-08002B2CF9AE}" pid="122" name="56_RATE2s" linkTarget="Prop_56_RATE2s">
    <vt:r8>0</vt:r8>
  </property>
  <property fmtid="{D5CDD505-2E9C-101B-9397-08002B2CF9AE}" pid="123" name="56_RATE2w" linkTarget="Prop_56_RATE2w">
    <vt:r8>0</vt:r8>
  </property>
  <property fmtid="{D5CDD505-2E9C-101B-9397-08002B2CF9AE}" pid="124" name="57_BLOCKs" linkTarget="Prop_57_BLOCKs">
    <vt:r8>0</vt:r8>
  </property>
  <property fmtid="{D5CDD505-2E9C-101B-9397-08002B2CF9AE}" pid="125" name="57_BLOCKw" linkTarget="Prop_57_BLOCKw">
    <vt:r8>0</vt:r8>
  </property>
  <property fmtid="{D5CDD505-2E9C-101B-9397-08002B2CF9AE}" pid="126" name="57_COGs" linkTarget="Prop_57_COGs">
    <vt:r8>0</vt:r8>
  </property>
  <property fmtid="{D5CDD505-2E9C-101B-9397-08002B2CF9AE}" pid="127" name="57_COGw" linkTarget="Prop_57_COGw">
    <vt:r8>0</vt:r8>
  </property>
  <property fmtid="{D5CDD505-2E9C-101B-9397-08002B2CF9AE}" pid="128" name="57_CST" linkTarget="Prop_57_CST">
    <vt:r8>0</vt:r8>
  </property>
  <property fmtid="{D5CDD505-2E9C-101B-9397-08002B2CF9AE}" pid="129" name="57_LDAC" linkTarget="Prop_57_LDAC">
    <vt:r8>0</vt:r8>
  </property>
  <property fmtid="{D5CDD505-2E9C-101B-9397-08002B2CF9AE}" pid="130" name="57_RATE1s" linkTarget="Prop_57_RATE1s">
    <vt:r8>0</vt:r8>
  </property>
  <property fmtid="{D5CDD505-2E9C-101B-9397-08002B2CF9AE}" pid="131" name="57_RATE1w" linkTarget="Prop_57_RATE1w">
    <vt:r8>0</vt:r8>
  </property>
  <property fmtid="{D5CDD505-2E9C-101B-9397-08002B2CF9AE}" pid="132" name="57_RATE2s" linkTarget="Prop_57_RATE2s">
    <vt:r8>0</vt:r8>
  </property>
  <property fmtid="{D5CDD505-2E9C-101B-9397-08002B2CF9AE}" pid="133" name="57_RATE2w" linkTarget="Prop_57_RATE2w">
    <vt:r8>0</vt:r8>
  </property>
  <property fmtid="{D5CDD505-2E9C-101B-9397-08002B2CF9AE}" pid="134" name="58_BLOCKs" linkTarget="Prop_58_BLOCKs">
    <vt:r8>0</vt:r8>
  </property>
  <property fmtid="{D5CDD505-2E9C-101B-9397-08002B2CF9AE}" pid="135" name="58_BLOCKw" linkTarget="Prop_58_BLOCKw">
    <vt:r8>0</vt:r8>
  </property>
  <property fmtid="{D5CDD505-2E9C-101B-9397-08002B2CF9AE}" pid="136" name="58_COGs" linkTarget="Prop_58_COGs">
    <vt:r8>0</vt:r8>
  </property>
  <property fmtid="{D5CDD505-2E9C-101B-9397-08002B2CF9AE}" pid="137" name="58_COGw" linkTarget="Prop_58_COGw">
    <vt:r8>0</vt:r8>
  </property>
  <property fmtid="{D5CDD505-2E9C-101B-9397-08002B2CF9AE}" pid="138" name="58_CST" linkTarget="Prop_58_CST">
    <vt:r8>0</vt:r8>
  </property>
  <property fmtid="{D5CDD505-2E9C-101B-9397-08002B2CF9AE}" pid="139" name="58_LDAC" linkTarget="Prop_58_LDAC">
    <vt:r8>0</vt:r8>
  </property>
  <property fmtid="{D5CDD505-2E9C-101B-9397-08002B2CF9AE}" pid="140" name="58_RATE1s" linkTarget="Prop_58_RATE1s">
    <vt:r8>0</vt:r8>
  </property>
  <property fmtid="{D5CDD505-2E9C-101B-9397-08002B2CF9AE}" pid="141" name="58_RATE1w" linkTarget="Prop_58_RATE1w">
    <vt:r8>0</vt:r8>
  </property>
  <property fmtid="{D5CDD505-2E9C-101B-9397-08002B2CF9AE}" pid="142" name="58_RATE2s" linkTarget="Prop_58_RATE2s">
    <vt:r8>0</vt:r8>
  </property>
  <property fmtid="{D5CDD505-2E9C-101B-9397-08002B2CF9AE}" pid="143" name="58_RATE2w" linkTarget="Prop_58_RATE2w">
    <vt:r8>0</vt:r8>
  </property>
  <property fmtid="{D5CDD505-2E9C-101B-9397-08002B2CF9AE}" pid="144" name="R1_BLOCKs" linkTarget="Prop_R1_BLOCKs">
    <vt:r8>0</vt:r8>
  </property>
  <property fmtid="{D5CDD505-2E9C-101B-9397-08002B2CF9AE}" pid="145" name="R1_BLOCKw" linkTarget="Prop_R1_BLOCKw">
    <vt:r8>0</vt:r8>
  </property>
  <property fmtid="{D5CDD505-2E9C-101B-9397-08002B2CF9AE}" pid="146" name="R1_COGs" linkTarget="Prop_R1_COGs">
    <vt:r8>0</vt:r8>
  </property>
  <property fmtid="{D5CDD505-2E9C-101B-9397-08002B2CF9AE}" pid="147" name="R1_COGw" linkTarget="Prop_R1_COGw">
    <vt:r8>0</vt:r8>
  </property>
  <property fmtid="{D5CDD505-2E9C-101B-9397-08002B2CF9AE}" pid="148" name="R1_CST" linkTarget="Prop_R1_CST">
    <vt:r8>0</vt:r8>
  </property>
  <property fmtid="{D5CDD505-2E9C-101B-9397-08002B2CF9AE}" pid="149" name="R1_LDAC" linkTarget="Prop_R1_LDAC">
    <vt:r8>0</vt:r8>
  </property>
  <property fmtid="{D5CDD505-2E9C-101B-9397-08002B2CF9AE}" pid="150" name="R1_RATE1s" linkTarget="Prop_R1_RATE1s">
    <vt:r8>0</vt:r8>
  </property>
  <property fmtid="{D5CDD505-2E9C-101B-9397-08002B2CF9AE}" pid="151" name="R1_RATE1w" linkTarget="Prop_R1_RATE1w">
    <vt:r8>0</vt:r8>
  </property>
  <property fmtid="{D5CDD505-2E9C-101B-9397-08002B2CF9AE}" pid="152" name="R1_RATE2s" linkTarget="Prop_R1_RATE2s">
    <vt:r8>0</vt:r8>
  </property>
  <property fmtid="{D5CDD505-2E9C-101B-9397-08002B2CF9AE}" pid="153" name="R1_RATE2w" linkTarget="Prop_R1_RATE2w">
    <vt:r8>0</vt:r8>
  </property>
  <property fmtid="{D5CDD505-2E9C-101B-9397-08002B2CF9AE}" pid="154" name="R3_BLOCKs" linkTarget="Prop_R3_BLOCKs">
    <vt:r8>0</vt:r8>
  </property>
  <property fmtid="{D5CDD505-2E9C-101B-9397-08002B2CF9AE}" pid="155" name="R3_BLOCKw" linkTarget="Prop_R3_BLOCKw">
    <vt:r8>0</vt:r8>
  </property>
  <property fmtid="{D5CDD505-2E9C-101B-9397-08002B2CF9AE}" pid="156" name="R3_COGs" linkTarget="Prop_R3_COGs">
    <vt:r8>0</vt:r8>
  </property>
  <property fmtid="{D5CDD505-2E9C-101B-9397-08002B2CF9AE}" pid="157" name="R3_COGw" linkTarget="Prop_R3_COGw">
    <vt:r8>0</vt:r8>
  </property>
  <property fmtid="{D5CDD505-2E9C-101B-9397-08002B2CF9AE}" pid="158" name="R3_CST" linkTarget="Prop_R3_CST">
    <vt:r8>0</vt:r8>
  </property>
  <property fmtid="{D5CDD505-2E9C-101B-9397-08002B2CF9AE}" pid="159" name="R3_LDAC" linkTarget="Prop_R3_LDAC">
    <vt:r8>0</vt:r8>
  </property>
  <property fmtid="{D5CDD505-2E9C-101B-9397-08002B2CF9AE}" pid="160" name="R3_RATE1s" linkTarget="Prop_R3_RATE1s">
    <vt:r8>0</vt:r8>
  </property>
  <property fmtid="{D5CDD505-2E9C-101B-9397-08002B2CF9AE}" pid="161" name="R3_RATE1w" linkTarget="Prop_R3_RATE1w">
    <vt:r8>0</vt:r8>
  </property>
  <property fmtid="{D5CDD505-2E9C-101B-9397-08002B2CF9AE}" pid="162" name="R3_RATE2s" linkTarget="Prop_R3_RATE2s">
    <vt:r8>0</vt:r8>
  </property>
  <property fmtid="{D5CDD505-2E9C-101B-9397-08002B2CF9AE}" pid="163" name="R3_RATE2w" linkTarget="Prop_R3_RATE2w">
    <vt:r8>0</vt:r8>
  </property>
  <property fmtid="{D5CDD505-2E9C-101B-9397-08002B2CF9AE}" pid="164" name="R4_BLOCKs" linkTarget="Prop_R4_BLOCKs">
    <vt:r8>0</vt:r8>
  </property>
  <property fmtid="{D5CDD505-2E9C-101B-9397-08002B2CF9AE}" pid="165" name="R4_BLOCKw" linkTarget="Prop_R4_BLOCKw">
    <vt:r8>0</vt:r8>
  </property>
  <property fmtid="{D5CDD505-2E9C-101B-9397-08002B2CF9AE}" pid="166" name="R4_COGs" linkTarget="Prop_R4_COGs">
    <vt:r8>0</vt:r8>
  </property>
  <property fmtid="{D5CDD505-2E9C-101B-9397-08002B2CF9AE}" pid="167" name="R4_COGw" linkTarget="Prop_R4_COGw">
    <vt:r8>0</vt:r8>
  </property>
  <property fmtid="{D5CDD505-2E9C-101B-9397-08002B2CF9AE}" pid="168" name="R4_CST" linkTarget="Prop_R4_CST">
    <vt:r8>0</vt:r8>
  </property>
  <property fmtid="{D5CDD505-2E9C-101B-9397-08002B2CF9AE}" pid="169" name="R4_LDAC" linkTarget="Prop_R4_LDAC">
    <vt:r8>0</vt:r8>
  </property>
  <property fmtid="{D5CDD505-2E9C-101B-9397-08002B2CF9AE}" pid="170" name="R4_RATE1s" linkTarget="Prop_R4_RATE1s">
    <vt:r8>0</vt:r8>
  </property>
  <property fmtid="{D5CDD505-2E9C-101B-9397-08002B2CF9AE}" pid="171" name="R4_RATE1w" linkTarget="Prop_R4_RATE1w">
    <vt:r8>0</vt:r8>
  </property>
  <property fmtid="{D5CDD505-2E9C-101B-9397-08002B2CF9AE}" pid="172" name="R4_RATE2s" linkTarget="Prop_R4_RATE2s">
    <vt:r8>0</vt:r8>
  </property>
  <property fmtid="{D5CDD505-2E9C-101B-9397-08002B2CF9AE}" pid="173" name="R4_RATE2w" linkTarget="Prop_R4_RATE2w">
    <vt:r8>0</vt:r8>
  </property>
  <property fmtid="{D5CDD505-2E9C-101B-9397-08002B2CF9AE}" pid="174" name="R5_BLOCKs" linkTarget="Prop_R5_BLOCKs">
    <vt:r8>0</vt:r8>
  </property>
  <property fmtid="{D5CDD505-2E9C-101B-9397-08002B2CF9AE}" pid="175" name="R5_BLOCKw" linkTarget="Prop_R5_BLOCKw">
    <vt:r8>0</vt:r8>
  </property>
  <property fmtid="{D5CDD505-2E9C-101B-9397-08002B2CF9AE}" pid="176" name="R5_COGs" linkTarget="Prop_R5_COGs">
    <vt:r8>0</vt:r8>
  </property>
  <property fmtid="{D5CDD505-2E9C-101B-9397-08002B2CF9AE}" pid="177" name="R5_COGw" linkTarget="Prop_R5_COGw">
    <vt:r8>0</vt:r8>
  </property>
  <property fmtid="{D5CDD505-2E9C-101B-9397-08002B2CF9AE}" pid="178" name="R5_CST" linkTarget="Prop_R5_CST">
    <vt:r8>0</vt:r8>
  </property>
  <property fmtid="{D5CDD505-2E9C-101B-9397-08002B2CF9AE}" pid="179" name="R5_LDAC" linkTarget="Prop_R5_LDAC">
    <vt:r8>0</vt:r8>
  </property>
  <property fmtid="{D5CDD505-2E9C-101B-9397-08002B2CF9AE}" pid="180" name="R5_RATE1s" linkTarget="Prop_R5_RATE1s">
    <vt:r8>0</vt:r8>
  </property>
  <property fmtid="{D5CDD505-2E9C-101B-9397-08002B2CF9AE}" pid="181" name="R5_RATE1w" linkTarget="Prop_R5_RATE1w">
    <vt:r8>0</vt:r8>
  </property>
  <property fmtid="{D5CDD505-2E9C-101B-9397-08002B2CF9AE}" pid="182" name="R5_RATE2s" linkTarget="Prop_R5_RATE2s">
    <vt:r8>0</vt:r8>
  </property>
  <property fmtid="{D5CDD505-2E9C-101B-9397-08002B2CF9AE}" pid="183" name="R5_RATE2w" linkTarget="Prop_R5_RATE2w">
    <vt:r8>0</vt:r8>
  </property>
  <property fmtid="{D5CDD505-2E9C-101B-9397-08002B2CF9AE}" pid="184" name="R6_BLOCKs" linkTarget="Prop_R6_BLOCKs">
    <vt:r8>0</vt:r8>
  </property>
  <property fmtid="{D5CDD505-2E9C-101B-9397-08002B2CF9AE}" pid="185" name="R6_BLOCKw" linkTarget="Prop_R6_BLOCKw">
    <vt:r8>0</vt:r8>
  </property>
  <property fmtid="{D5CDD505-2E9C-101B-9397-08002B2CF9AE}" pid="186" name="R6_COGs" linkTarget="Prop_R6_COGs">
    <vt:r8>0</vt:r8>
  </property>
  <property fmtid="{D5CDD505-2E9C-101B-9397-08002B2CF9AE}" pid="187" name="R6_COGw" linkTarget="Prop_R6_COGw">
    <vt:r8>0</vt:r8>
  </property>
  <property fmtid="{D5CDD505-2E9C-101B-9397-08002B2CF9AE}" pid="188" name="R6_CST" linkTarget="Prop_R6_CST">
    <vt:r8>0</vt:r8>
  </property>
  <property fmtid="{D5CDD505-2E9C-101B-9397-08002B2CF9AE}" pid="189" name="R6_LDAC" linkTarget="Prop_R6_LDAC">
    <vt:r8>0</vt:r8>
  </property>
  <property fmtid="{D5CDD505-2E9C-101B-9397-08002B2CF9AE}" pid="190" name="R6_RATE1s" linkTarget="Prop_R6_RATE1s">
    <vt:r8>0</vt:r8>
  </property>
  <property fmtid="{D5CDD505-2E9C-101B-9397-08002B2CF9AE}" pid="191" name="R6_RATE1w" linkTarget="Prop_R6_RATE1w">
    <vt:r8>0</vt:r8>
  </property>
  <property fmtid="{D5CDD505-2E9C-101B-9397-08002B2CF9AE}" pid="192" name="R6_RATE2s" linkTarget="Prop_R6_RATE2s">
    <vt:r8>0</vt:r8>
  </property>
  <property fmtid="{D5CDD505-2E9C-101B-9397-08002B2CF9AE}" pid="193" name="R6_RATE2w" linkTarget="Prop_R6_RATE2w">
    <vt:r8>0</vt:r8>
  </property>
  <property fmtid="{D5CDD505-2E9C-101B-9397-08002B2CF9AE}" pid="194" name="R7_BLOCKs" linkTarget="Prop_R7_BLOCKs">
    <vt:lpwstr>#REF!</vt:lpwstr>
  </property>
  <property fmtid="{D5CDD505-2E9C-101B-9397-08002B2CF9AE}" pid="195" name="R7_BLOCKw" linkTarget="Prop_R7_BLOCKw">
    <vt:r8>0</vt:r8>
  </property>
  <property fmtid="{D5CDD505-2E9C-101B-9397-08002B2CF9AE}" pid="196" name="R7_COGs" linkTarget="Prop_R7_COGs">
    <vt:r8>0</vt:r8>
  </property>
  <property fmtid="{D5CDD505-2E9C-101B-9397-08002B2CF9AE}" pid="197" name="R7_COGw" linkTarget="Prop_R7_COGw">
    <vt:r8>0</vt:r8>
  </property>
  <property fmtid="{D5CDD505-2E9C-101B-9397-08002B2CF9AE}" pid="198" name="R7_CST" linkTarget="Prop_R7_CST">
    <vt:r8>0</vt:r8>
  </property>
  <property fmtid="{D5CDD505-2E9C-101B-9397-08002B2CF9AE}" pid="199" name="R7_LDAC" linkTarget="Prop_R7_LDAC">
    <vt:r8>0</vt:r8>
  </property>
  <property fmtid="{D5CDD505-2E9C-101B-9397-08002B2CF9AE}" pid="200" name="R7_RATE1s" linkTarget="Prop_R7_RATE1s">
    <vt:r8>0</vt:r8>
  </property>
  <property fmtid="{D5CDD505-2E9C-101B-9397-08002B2CF9AE}" pid="201" name="R7_RATE1w" linkTarget="Prop_R7_RATE1w">
    <vt:r8>0</vt:r8>
  </property>
  <property fmtid="{D5CDD505-2E9C-101B-9397-08002B2CF9AE}" pid="202" name="R7_RATE2s" linkTarget="Prop_R7_RATE2s">
    <vt:r8>0</vt:r8>
  </property>
  <property fmtid="{D5CDD505-2E9C-101B-9397-08002B2CF9AE}" pid="203" name="R7_RATE2w" linkTarget="Prop_R7_RATE2w">
    <vt:r8>0</vt:r8>
  </property>
  <property fmtid="{D5CDD505-2E9C-101B-9397-08002B2CF9AE}" pid="204" name="Residential_810_COG" linkTarget="Prop_Residential_810_COG">
    <vt:r8>0</vt:r8>
  </property>
  <property fmtid="{D5CDD505-2E9C-101B-9397-08002B2CF9AE}" pid="205" name="Residential_810_PRP" linkTarget="Prop_Residential_810_PRP">
    <vt:r8>0</vt:r8>
  </property>
  <property fmtid="{D5CDD505-2E9C-101B-9397-08002B2CF9AE}" pid="206" name="Residential_810_CST" linkTarget="Prop_Residential_810_CST">
    <vt:r8>0</vt:r8>
  </property>
  <property fmtid="{D5CDD505-2E9C-101B-9397-08002B2CF9AE}" pid="207" name="Residential_810_BLOCK" linkTarget="Prop_Residential_810_BLOCK">
    <vt:r8>0</vt:r8>
  </property>
  <property fmtid="{D5CDD505-2E9C-101B-9397-08002B2CF9AE}" pid="208" name="Residential_810_RATE1" linkTarget="Prop_Residential_810_RATE1">
    <vt:r8>0</vt:r8>
  </property>
  <property fmtid="{D5CDD505-2E9C-101B-9397-08002B2CF9AE}" pid="209" name="Residential_810_RATE2" linkTarget="Prop_Residential_810_RATE2">
    <vt:r8>0</vt:r8>
  </property>
  <property fmtid="{D5CDD505-2E9C-101B-9397-08002B2CF9AE}" pid="210" name="CNG840_" linkTarget="Prop_CNG840_">
    <vt:r8>0</vt:r8>
  </property>
  <property fmtid="{D5CDD505-2E9C-101B-9397-08002B2CF9AE}" pid="211" name="Gen820_Com_" linkTarget="Prop_Gen820_Com_">
    <vt:r8>0</vt:r8>
  </property>
  <property fmtid="{D5CDD505-2E9C-101B-9397-08002B2CF9AE}" pid="212" name="Gen820_Com_BLK" linkTarget="Prop_Gen820_Com_BLK">
    <vt:r8>0</vt:r8>
  </property>
  <property fmtid="{D5CDD505-2E9C-101B-9397-08002B2CF9AE}" pid="213" name="Gen820_Com_COG" linkTarget="Prop_Gen820_Com_COG">
    <vt:r8>0</vt:r8>
  </property>
  <property fmtid="{D5CDD505-2E9C-101B-9397-08002B2CF9AE}" pid="214" name="Gen820_Com_CST" linkTarget="Prop_Gen820_Com_CST">
    <vt:r8>0</vt:r8>
  </property>
  <property fmtid="{D5CDD505-2E9C-101B-9397-08002B2CF9AE}" pid="215" name="Gen820_Com_DEL1" linkTarget="Prop_Gen820_Com_DEL1">
    <vt:r8>0</vt:r8>
  </property>
  <property fmtid="{D5CDD505-2E9C-101B-9397-08002B2CF9AE}" pid="216" name="Gen820_Com_DEL2" linkTarget="Prop_Gen820_Com_DEL2">
    <vt:r8>0</vt:r8>
  </property>
  <property fmtid="{D5CDD505-2E9C-101B-9397-08002B2CF9AE}" pid="217" name="Gen820_Com_PRP" linkTarget="Prop_Gen820_Com_PRP">
    <vt:r8>0</vt:r8>
  </property>
  <property fmtid="{D5CDD505-2E9C-101B-9397-08002B2CF9AE}" pid="218" name="Gen820_Ind_" linkTarget="Prop_Gen820_Ind_">
    <vt:r8>0</vt:r8>
  </property>
  <property fmtid="{D5CDD505-2E9C-101B-9397-08002B2CF9AE}" pid="219" name="Gen820_Ind_BLK" linkTarget="Prop_Gen820_Ind_BLK">
    <vt:r8>0</vt:r8>
  </property>
  <property fmtid="{D5CDD505-2E9C-101B-9397-08002B2CF9AE}" pid="220" name="Gen820_Ind_COG" linkTarget="Prop_Gen820_Ind_COG">
    <vt:r8>0</vt:r8>
  </property>
  <property fmtid="{D5CDD505-2E9C-101B-9397-08002B2CF9AE}" pid="221" name="Gen820_Ind_CST" linkTarget="Prop_Gen820_Ind_CST">
    <vt:r8>0</vt:r8>
  </property>
  <property fmtid="{D5CDD505-2E9C-101B-9397-08002B2CF9AE}" pid="222" name="Gen820_Ind_DEL1" linkTarget="Prop_Gen820_Ind_DEL1">
    <vt:r8>0</vt:r8>
  </property>
  <property fmtid="{D5CDD505-2E9C-101B-9397-08002B2CF9AE}" pid="223" name="Gen820_Ind_DEL2" linkTarget="Prop_Gen820_Ind_DEL2">
    <vt:r8>0</vt:r8>
  </property>
  <property fmtid="{D5CDD505-2E9C-101B-9397-08002B2CF9AE}" pid="224" name="Gen820_Ind_PRP" linkTarget="Prop_Gen820_Ind_PRP">
    <vt:r8>0</vt:r8>
  </property>
  <property fmtid="{D5CDD505-2E9C-101B-9397-08002B2CF9AE}" pid="225" name="Gen820MA_Com_" linkTarget="Prop_Gen820MA_Com_">
    <vt:r8>0</vt:r8>
  </property>
  <property fmtid="{D5CDD505-2E9C-101B-9397-08002B2CF9AE}" pid="226" name="Gen820MA_Com_BLK" linkTarget="Prop_Gen820MA_Com_BLK">
    <vt:r8>0</vt:r8>
  </property>
  <property fmtid="{D5CDD505-2E9C-101B-9397-08002B2CF9AE}" pid="227" name="Gen820MA_Com_COG" linkTarget="Prop_Gen820MA_Com_COG">
    <vt:r8>0</vt:r8>
  </property>
  <property fmtid="{D5CDD505-2E9C-101B-9397-08002B2CF9AE}" pid="228" name="Gen820MA_Com_CST" linkTarget="Prop_Gen820MA_Com_CST">
    <vt:r8>0</vt:r8>
  </property>
  <property fmtid="{D5CDD505-2E9C-101B-9397-08002B2CF9AE}" pid="229" name="Gen820MA_Com_DEL1" linkTarget="Prop_Gen820MA_Com_DEL1">
    <vt:r8>0</vt:r8>
  </property>
  <property fmtid="{D5CDD505-2E9C-101B-9397-08002B2CF9AE}" pid="230" name="Gen820MA_Com_DEL2" linkTarget="Prop_Gen820MA_Com_DEL2">
    <vt:r8>0</vt:r8>
  </property>
  <property fmtid="{D5CDD505-2E9C-101B-9397-08002B2CF9AE}" pid="231" name="Gen820MA_Com_PRP" linkTarget="Prop_Gen820MA_Com_PRP">
    <vt:r8>0</vt:r8>
  </property>
  <property fmtid="{D5CDD505-2E9C-101B-9397-08002B2CF9AE}" pid="232" name="HVAC822_" linkTarget="Prop_HVAC822_">
    <vt:r8>0</vt:r8>
  </property>
  <property fmtid="{D5CDD505-2E9C-101B-9397-08002B2CF9AE}" pid="233" name="LVS830_Com_" linkTarget="Prop_LVS830_Com_">
    <vt:r8>0</vt:r8>
  </property>
  <property fmtid="{D5CDD505-2E9C-101B-9397-08002B2CF9AE}" pid="234" name="LVS830_Com_BLK" linkTarget="Prop_LVS830_Com_BLK">
    <vt:r8>0</vt:r8>
  </property>
  <property fmtid="{D5CDD505-2E9C-101B-9397-08002B2CF9AE}" pid="235" name="LVS830_Com_COG" linkTarget="Prop_LVS830_Com_COG">
    <vt:r8>0</vt:r8>
  </property>
  <property fmtid="{D5CDD505-2E9C-101B-9397-08002B2CF9AE}" pid="236" name="LVS830_Com_CST" linkTarget="Prop_LVS830_Com_CST">
    <vt:r8>0</vt:r8>
  </property>
  <property fmtid="{D5CDD505-2E9C-101B-9397-08002B2CF9AE}" pid="237" name="LVS830_Com_DEL1" linkTarget="Prop_LVS830_Com_DEL1">
    <vt:r8>0</vt:r8>
  </property>
  <property fmtid="{D5CDD505-2E9C-101B-9397-08002B2CF9AE}" pid="238" name="LVS830_Com_DEL2" linkTarget="Prop_LVS830_Com_DEL2">
    <vt:r8>0</vt:r8>
  </property>
  <property fmtid="{D5CDD505-2E9C-101B-9397-08002B2CF9AE}" pid="239" name="LVS830_Com_PRP" linkTarget="Prop_LVS830_Com_PRP">
    <vt:r8>0</vt:r8>
  </property>
  <property fmtid="{D5CDD505-2E9C-101B-9397-08002B2CF9AE}" pid="240" name="LVS830_Ind_" linkTarget="Prop_LVS830_Ind_">
    <vt:r8>0</vt:r8>
  </property>
  <property fmtid="{D5CDD505-2E9C-101B-9397-08002B2CF9AE}" pid="241" name="LVS830_Ind_BLK" linkTarget="Prop_LVS830_Ind_BLK">
    <vt:r8>0</vt:r8>
  </property>
  <property fmtid="{D5CDD505-2E9C-101B-9397-08002B2CF9AE}" pid="242" name="LVS830_Ind_COG" linkTarget="Prop_LVS830_Ind_COG">
    <vt:r8>0</vt:r8>
  </property>
  <property fmtid="{D5CDD505-2E9C-101B-9397-08002B2CF9AE}" pid="243" name="LVS830_Ind_CST" linkTarget="Prop_LVS830_Ind_CST">
    <vt:r8>0</vt:r8>
  </property>
  <property fmtid="{D5CDD505-2E9C-101B-9397-08002B2CF9AE}" pid="244" name="LVS830_Ind_DEL1" linkTarget="Prop_LVS830_Ind_DEL1">
    <vt:r8>0</vt:r8>
  </property>
  <property fmtid="{D5CDD505-2E9C-101B-9397-08002B2CF9AE}" pid="245" name="LVS830_Ind_DEL2" linkTarget="Prop_LVS830_Ind_DEL2">
    <vt:r8>0</vt:r8>
  </property>
  <property fmtid="{D5CDD505-2E9C-101B-9397-08002B2CF9AE}" pid="246" name="LVS830_Ind_PRP" linkTarget="Prop_LVS830_Ind_PRP">
    <vt:r8>0</vt:r8>
  </property>
  <property fmtid="{D5CDD505-2E9C-101B-9397-08002B2CF9AE}" pid="247" name="LVS830_Tpt_Ind_" linkTarget="Prop_LVS830_Tpt_Ind_">
    <vt:r8>0</vt:r8>
  </property>
  <property fmtid="{D5CDD505-2E9C-101B-9397-08002B2CF9AE}" pid="248" name="LVS830_Tpt_Ind_BLK" linkTarget="Prop_LVS830_Tpt_Ind_BLK">
    <vt:r8>0</vt:r8>
  </property>
  <property fmtid="{D5CDD505-2E9C-101B-9397-08002B2CF9AE}" pid="249" name="LVS830_Tpt_Ind_COG" linkTarget="Prop_LVS830_Tpt_Ind_COG">
    <vt:r8>0</vt:r8>
  </property>
  <property fmtid="{D5CDD505-2E9C-101B-9397-08002B2CF9AE}" pid="250" name="LVS830_Tpt_Ind_CST" linkTarget="Prop_LVS830_Tpt_Ind_CST">
    <vt:r8>0</vt:r8>
  </property>
  <property fmtid="{D5CDD505-2E9C-101B-9397-08002B2CF9AE}" pid="251" name="LVS830_Tpt_Ind_DEL1" linkTarget="Prop_LVS830_Tpt_Ind_DEL1">
    <vt:r8>0</vt:r8>
  </property>
  <property fmtid="{D5CDD505-2E9C-101B-9397-08002B2CF9AE}" pid="252" name="LVS830_Tpt_Ind_DEL2" linkTarget="Prop_LVS830_Tpt_Ind_DEL2">
    <vt:r8>0</vt:r8>
  </property>
  <property fmtid="{D5CDD505-2E9C-101B-9397-08002B2CF9AE}" pid="253" name="LVS830_Tpt_Ind_PRP" linkTarget="Prop_LVS830_Tpt_Ind_PRP">
    <vt:r8>0</vt:r8>
  </property>
  <property fmtid="{D5CDD505-2E9C-101B-9397-08002B2CF9AE}" pid="254" name="Res810_" linkTarget="Prop_Res810_">
    <vt:r8>0</vt:r8>
  </property>
  <property fmtid="{D5CDD505-2E9C-101B-9397-08002B2CF9AE}" pid="255" name="Res810_SCLI_" linkTarget="Prop_Res810_SCLI_">
    <vt:r8>0</vt:r8>
  </property>
  <property fmtid="{D5CDD505-2E9C-101B-9397-08002B2CF9AE}" pid="256" name="Res810_SCLI_BLK" linkTarget="Prop_Res810_SCLI_BLK">
    <vt:r8>0</vt:r8>
  </property>
  <property fmtid="{D5CDD505-2E9C-101B-9397-08002B2CF9AE}" pid="257" name="Res810_SCLI_COG" linkTarget="Prop_Res810_SCLI_COG">
    <vt:r8>0</vt:r8>
  </property>
  <property fmtid="{D5CDD505-2E9C-101B-9397-08002B2CF9AE}" pid="258" name="Res810_SCLI_CST" linkTarget="Prop_Res810_SCLI_CST">
    <vt:r8>0</vt:r8>
  </property>
  <property fmtid="{D5CDD505-2E9C-101B-9397-08002B2CF9AE}" pid="259" name="Res810_SCLI_DEL1" linkTarget="Prop_Res810_SCLI_DEL1">
    <vt:r8>0</vt:r8>
  </property>
  <property fmtid="{D5CDD505-2E9C-101B-9397-08002B2CF9AE}" pid="260" name="Res810_SCLI_DEL2" linkTarget="Prop_Res810_SCLI_DEL2">
    <vt:r8>0</vt:r8>
  </property>
  <property fmtid="{D5CDD505-2E9C-101B-9397-08002B2CF9AE}" pid="261" name="Res810_SCLI_PRP" linkTarget="Prop_Res810_SCLI_PRP">
    <vt:r8>0</vt:r8>
  </property>
  <property fmtid="{D5CDD505-2E9C-101B-9397-08002B2CF9AE}" pid="262" name="Res810MA_" linkTarget="Prop_Res810MA_">
    <vt:r8>0</vt:r8>
  </property>
  <property fmtid="{D5CDD505-2E9C-101B-9397-08002B2CF9AE}" pid="263" name="Res810MA_SCLI_" linkTarget="Prop_Res810MA_SCLI_">
    <vt:r8>0</vt:r8>
  </property>
  <property fmtid="{D5CDD505-2E9C-101B-9397-08002B2CF9AE}" pid="264" name="Res810MA_SCLI_BLK" linkTarget="Prop_Res810MA_SCLI_BLK">
    <vt:r8>0</vt:r8>
  </property>
  <property fmtid="{D5CDD505-2E9C-101B-9397-08002B2CF9AE}" pid="265" name="Res810MA_SCLI_COG" linkTarget="Prop_Res810MA_SCLI_COG">
    <vt:r8>0</vt:r8>
  </property>
  <property fmtid="{D5CDD505-2E9C-101B-9397-08002B2CF9AE}" pid="266" name="Res810MA_SCLI_CST" linkTarget="Prop_Res810MA_SCLI_CST">
    <vt:r8>0</vt:r8>
  </property>
  <property fmtid="{D5CDD505-2E9C-101B-9397-08002B2CF9AE}" pid="267" name="Res810MA_SCLI_DEL1" linkTarget="Prop_Res810MA_SCLI_DEL1">
    <vt:r8>0</vt:r8>
  </property>
  <property fmtid="{D5CDD505-2E9C-101B-9397-08002B2CF9AE}" pid="268" name="Res810MA_SCLI_DEL2" linkTarget="Prop_Res810MA_SCLI_DEL2">
    <vt:r8>0</vt:r8>
  </property>
  <property fmtid="{D5CDD505-2E9C-101B-9397-08002B2CF9AE}" pid="269" name="Res810MA_SCLI_PRP" linkTarget="Prop_Res810MA_SCLI_PRP">
    <vt:r8>0</vt:r8>
  </property>
  <property fmtid="{D5CDD505-2E9C-101B-9397-08002B2CF9AE}" pid="270" name="Tpt860_Com_" linkTarget="Prop_Tpt860_Com_">
    <vt:r8>0</vt:r8>
  </property>
  <property fmtid="{D5CDD505-2E9C-101B-9397-08002B2CF9AE}" pid="271" name="Tpt860_Ind_" linkTarget="Prop_Tpt860_Ind_">
    <vt:r8>0</vt:r8>
  </property>
  <property fmtid="{D5CDD505-2E9C-101B-9397-08002B2CF9AE}" pid="272" name="Gen820.Com_" linkTarget="Prop_Gen820.Com_">
    <vt:r8>0</vt:r8>
  </property>
  <property fmtid="{D5CDD505-2E9C-101B-9397-08002B2CF9AE}" pid="273" name="Gen820.Ind_" linkTarget="Prop_Gen820.Ind_">
    <vt:r8>0</vt:r8>
  </property>
  <property fmtid="{D5CDD505-2E9C-101B-9397-08002B2CF9AE}" pid="274" name="Gen820MA.Com_" linkTarget="Prop_Gen820MA.Com_">
    <vt:r8>0</vt:r8>
  </property>
  <property fmtid="{D5CDD505-2E9C-101B-9397-08002B2CF9AE}" pid="275" name="LVS830.Com_" linkTarget="Prop_LVS830.Com_">
    <vt:r8>0</vt:r8>
  </property>
  <property fmtid="{D5CDD505-2E9C-101B-9397-08002B2CF9AE}" pid="276" name="LVS830.Ind_" linkTarget="Prop_LVS830.Ind_">
    <vt:r8>0</vt:r8>
  </property>
  <property fmtid="{D5CDD505-2E9C-101B-9397-08002B2CF9AE}" pid="277" name="LVS830.Tpt.Ind_" linkTarget="Prop_LVS830.Tpt.Ind_">
    <vt:r8>0</vt:r8>
  </property>
  <property fmtid="{D5CDD505-2E9C-101B-9397-08002B2CF9AE}" pid="278" name="Res810.SCLI_" linkTarget="Prop_Res810.SCLI_">
    <vt:r8>0</vt:r8>
  </property>
  <property fmtid="{D5CDD505-2E9C-101B-9397-08002B2CF9AE}" pid="279" name="Res810MA.SCLI_" linkTarget="Prop_Res810MA.SCLI_">
    <vt:r8>0</vt:r8>
  </property>
  <property fmtid="{D5CDD505-2E9C-101B-9397-08002B2CF9AE}" pid="280" name="Tpt860.Com_" linkTarget="Prop_Tpt860.Com_">
    <vt:r8>0</vt:r8>
  </property>
  <property fmtid="{D5CDD505-2E9C-101B-9397-08002B2CF9AE}" pid="281" name="Tpt860.Ind_" linkTarget="Prop_Tpt860.Ind_">
    <vt:r8>0</vt:r8>
  </property>
  <property fmtid="{D5CDD505-2E9C-101B-9397-08002B2CF9AE}" pid="282" name="OGS850.Ind_" linkTarget="Prop_OGS850.Ind_">
    <vt:r8>0</vt:r8>
  </property>
  <property fmtid="{D5CDD505-2E9C-101B-9397-08002B2CF9AE}" pid="283" name="OGS850.Ind_BLK" linkTarget="Prop_OGS850.Ind_BLK">
    <vt:r8>20000</vt:r8>
  </property>
  <property fmtid="{D5CDD505-2E9C-101B-9397-08002B2CF9AE}" pid="284" name="Tpt860.Com_BLK" linkTarget="Prop_Tpt860.Com_BLK">
    <vt:lpwstr/>
  </property>
  <property fmtid="{D5CDD505-2E9C-101B-9397-08002B2CF9AE}" pid="285" name="Tpt860.Com_DEL" linkTarget="Prop_Tpt860.Com_DEL">
    <vt:r8>0</vt:r8>
  </property>
  <property fmtid="{D5CDD505-2E9C-101B-9397-08002B2CF9AE}" pid="286" name="Tpt860.Ind_BLK" linkTarget="Prop_Tpt860.Ind_BLK">
    <vt:lpwstr/>
  </property>
  <property fmtid="{D5CDD505-2E9C-101B-9397-08002B2CF9AE}" pid="287" name="LVS830.Tpt.Ind_DEL3" linkTarget="Prop_LVS830.Tpt.Ind_DEL3">
    <vt:r8>0</vt:r8>
  </property>
  <property fmtid="{D5CDD505-2E9C-101B-9397-08002B2CF9AE}" pid="288" name="CNG840_BLK" linkTarget="Prop_CNG840_BLK">
    <vt:r8>0</vt:r8>
  </property>
  <property fmtid="{D5CDD505-2E9C-101B-9397-08002B2CF9AE}" pid="289" name="CNG840_COG" linkTarget="Prop_CNG840_COG">
    <vt:r8>0</vt:r8>
  </property>
  <property fmtid="{D5CDD505-2E9C-101B-9397-08002B2CF9AE}" pid="290" name="CNG840_CST" linkTarget="Prop_CNG840_CST">
    <vt:r8>0</vt:r8>
  </property>
  <property fmtid="{D5CDD505-2E9C-101B-9397-08002B2CF9AE}" pid="291" name="CNG840_DEL1" linkTarget="Prop_CNG840_DEL1">
    <vt:r8>0</vt:r8>
  </property>
  <property fmtid="{D5CDD505-2E9C-101B-9397-08002B2CF9AE}" pid="292" name="CNG840_DEL2" linkTarget="Prop_CNG840_DEL2">
    <vt:r8>0</vt:r8>
  </property>
  <property fmtid="{D5CDD505-2E9C-101B-9397-08002B2CF9AE}" pid="293" name="CNG840_DEL3" linkTarget="Prop_CNG840_DEL3">
    <vt:r8>0</vt:r8>
  </property>
  <property fmtid="{D5CDD505-2E9C-101B-9397-08002B2CF9AE}" pid="294" name="CNG840_PRP" linkTarget="Prop_CNG840_PRP">
    <vt:r8>0</vt:r8>
  </property>
  <property fmtid="{D5CDD505-2E9C-101B-9397-08002B2CF9AE}" pid="295" name="HVAC822_BLK" linkTarget="Prop_HVAC822_BLK">
    <vt:r8>0</vt:r8>
  </property>
  <property fmtid="{D5CDD505-2E9C-101B-9397-08002B2CF9AE}" pid="296" name="HVAC822_COG" linkTarget="Prop_HVAC822_COG">
    <vt:r8>0</vt:r8>
  </property>
  <property fmtid="{D5CDD505-2E9C-101B-9397-08002B2CF9AE}" pid="297" name="HVAC822_CST" linkTarget="Prop_HVAC822_CST">
    <vt:r8>0</vt:r8>
  </property>
  <property fmtid="{D5CDD505-2E9C-101B-9397-08002B2CF9AE}" pid="298" name="HVAC822_DEL1" linkTarget="Prop_HVAC822_DEL1">
    <vt:r8>0</vt:r8>
  </property>
  <property fmtid="{D5CDD505-2E9C-101B-9397-08002B2CF9AE}" pid="299" name="HVAC822_DEL2" linkTarget="Prop_HVAC822_DEL2">
    <vt:r8>0</vt:r8>
  </property>
  <property fmtid="{D5CDD505-2E9C-101B-9397-08002B2CF9AE}" pid="300" name="HVAC822_PRP" linkTarget="Prop_HVAC822_PRP">
    <vt:r8>0</vt:r8>
  </property>
  <property fmtid="{D5CDD505-2E9C-101B-9397-08002B2CF9AE}" pid="301" name="Res810_BLK" linkTarget="Prop_Res810_BLK">
    <vt:r8>0</vt:r8>
  </property>
  <property fmtid="{D5CDD505-2E9C-101B-9397-08002B2CF9AE}" pid="302" name="Res810_COG" linkTarget="Prop_Res810_COG">
    <vt:r8>1.70492</vt:r8>
  </property>
  <property fmtid="{D5CDD505-2E9C-101B-9397-08002B2CF9AE}" pid="303" name="Res810_CST" linkTarget="Prop_Res810_CST">
    <vt:r8>23.53</vt:r8>
  </property>
  <property fmtid="{D5CDD505-2E9C-101B-9397-08002B2CF9AE}" pid="304" name="Res810_DEL1" linkTarget="Prop_Res810_DEL1">
    <vt:r8>0.3916595</vt:r8>
  </property>
  <property fmtid="{D5CDD505-2E9C-101B-9397-08002B2CF9AE}" pid="305" name="Res810_DEL2" linkTarget="Prop_Res810_DEL2">
    <vt:r8>0</vt:r8>
  </property>
  <property fmtid="{D5CDD505-2E9C-101B-9397-08002B2CF9AE}" pid="306" name="Res810_PRP" linkTarget="Prop_Res810_PRP">
    <vt:r8>0</vt:r8>
  </property>
  <property fmtid="{D5CDD505-2E9C-101B-9397-08002B2CF9AE}" pid="307" name="Res810MA_BLK" linkTarget="Prop_Res810MA_BLK">
    <vt:r8>0</vt:r8>
  </property>
  <property fmtid="{D5CDD505-2E9C-101B-9397-08002B2CF9AE}" pid="308" name="Res810MA_COG" linkTarget="Prop_Res810MA_COG">
    <vt:r8>0</vt:r8>
  </property>
  <property fmtid="{D5CDD505-2E9C-101B-9397-08002B2CF9AE}" pid="309" name="Res810MA_CST" linkTarget="Prop_Res810MA_CST">
    <vt:r8>0</vt:r8>
  </property>
  <property fmtid="{D5CDD505-2E9C-101B-9397-08002B2CF9AE}" pid="310" name="Res810MA_DEL1" linkTarget="Prop_Res810MA_DEL1">
    <vt:r8>0</vt:r8>
  </property>
  <property fmtid="{D5CDD505-2E9C-101B-9397-08002B2CF9AE}" pid="311" name="Res810MA_DEL2" linkTarget="Prop_Res810MA_DEL2">
    <vt:r8>0</vt:r8>
  </property>
  <property fmtid="{D5CDD505-2E9C-101B-9397-08002B2CF9AE}" pid="312" name="Res810MA_PRP" linkTarget="Prop_Res810MA_PRP">
    <vt:r8>0</vt:r8>
  </property>
  <property fmtid="{D5CDD505-2E9C-101B-9397-08002B2CF9AE}" pid="313" name="Gen820.Com_BLK" linkTarget="Prop_Gen820.Com_BLK">
    <vt:r8>0</vt:r8>
  </property>
  <property fmtid="{D5CDD505-2E9C-101B-9397-08002B2CF9AE}" pid="314" name="Gen820.Com_COG" linkTarget="Prop_Gen820.Com_COG">
    <vt:r8>0</vt:r8>
  </property>
  <property fmtid="{D5CDD505-2E9C-101B-9397-08002B2CF9AE}" pid="315" name="Gen820.Com_CST" linkTarget="Prop_Gen820.Com_CST">
    <vt:r8>0</vt:r8>
  </property>
  <property fmtid="{D5CDD505-2E9C-101B-9397-08002B2CF9AE}" pid="316" name="Gen820.Com_DEL1" linkTarget="Prop_Gen820.Com_DEL1">
    <vt:r8>0</vt:r8>
  </property>
  <property fmtid="{D5CDD505-2E9C-101B-9397-08002B2CF9AE}" pid="317" name="Gen820.Com_DEL2" linkTarget="Prop_Gen820.Com_DEL2">
    <vt:r8>0</vt:r8>
  </property>
  <property fmtid="{D5CDD505-2E9C-101B-9397-08002B2CF9AE}" pid="318" name="Gen820.Com_PRP" linkTarget="Prop_Gen820.Com_PRP">
    <vt:r8>0</vt:r8>
  </property>
  <property fmtid="{D5CDD505-2E9C-101B-9397-08002B2CF9AE}" pid="319" name="Gen820.Ind_BLK" linkTarget="Prop_Gen820.Ind_BLK">
    <vt:r8>0</vt:r8>
  </property>
  <property fmtid="{D5CDD505-2E9C-101B-9397-08002B2CF9AE}" pid="320" name="Gen820.Ind_COG" linkTarget="Prop_Gen820.Ind_COG">
    <vt:r8>0</vt:r8>
  </property>
  <property fmtid="{D5CDD505-2E9C-101B-9397-08002B2CF9AE}" pid="321" name="Gen820.Ind_CST" linkTarget="Prop_Gen820.Ind_CST">
    <vt:r8>0</vt:r8>
  </property>
  <property fmtid="{D5CDD505-2E9C-101B-9397-08002B2CF9AE}" pid="322" name="Gen820.Ind_DEL1" linkTarget="Prop_Gen820.Ind_DEL1">
    <vt:r8>0</vt:r8>
  </property>
  <property fmtid="{D5CDD505-2E9C-101B-9397-08002B2CF9AE}" pid="323" name="Gen820.Ind_DEL2" linkTarget="Prop_Gen820.Ind_DEL2">
    <vt:r8>0</vt:r8>
  </property>
  <property fmtid="{D5CDD505-2E9C-101B-9397-08002B2CF9AE}" pid="324" name="Gen820.Ind_PRP" linkTarget="Prop_Gen820.Ind_PRP">
    <vt:r8>0</vt:r8>
  </property>
  <property fmtid="{D5CDD505-2E9C-101B-9397-08002B2CF9AE}" pid="325" name="Gen820MA.Com_BLK" linkTarget="Prop_Gen820MA.Com_BLK">
    <vt:r8>0</vt:r8>
  </property>
  <property fmtid="{D5CDD505-2E9C-101B-9397-08002B2CF9AE}" pid="326" name="Gen820MA.Com_COG" linkTarget="Prop_Gen820MA.Com_COG">
    <vt:r8>0</vt:r8>
  </property>
  <property fmtid="{D5CDD505-2E9C-101B-9397-08002B2CF9AE}" pid="327" name="Gen820MA.Com_CST" linkTarget="Prop_Gen820MA.Com_CST">
    <vt:r8>0</vt:r8>
  </property>
  <property fmtid="{D5CDD505-2E9C-101B-9397-08002B2CF9AE}" pid="328" name="Gen820MA.Com_DEL1" linkTarget="Prop_Gen820MA.Com_DEL1">
    <vt:r8>0</vt:r8>
  </property>
  <property fmtid="{D5CDD505-2E9C-101B-9397-08002B2CF9AE}" pid="329" name="Gen820MA.Com_DEL2" linkTarget="Prop_Gen820MA.Com_DEL2">
    <vt:r8>0</vt:r8>
  </property>
  <property fmtid="{D5CDD505-2E9C-101B-9397-08002B2CF9AE}" pid="330" name="Gen820MA.Com_PRP" linkTarget="Prop_Gen820MA.Com_PRP">
    <vt:r8>0</vt:r8>
  </property>
  <property fmtid="{D5CDD505-2E9C-101B-9397-08002B2CF9AE}" pid="331" name="LVS830.Com_BLK" linkTarget="Prop_LVS830.Com_BLK">
    <vt:r8>0</vt:r8>
  </property>
  <property fmtid="{D5CDD505-2E9C-101B-9397-08002B2CF9AE}" pid="332" name="LVS830.Com_COG" linkTarget="Prop_LVS830.Com_COG">
    <vt:r8>0</vt:r8>
  </property>
  <property fmtid="{D5CDD505-2E9C-101B-9397-08002B2CF9AE}" pid="333" name="LVS830.Com_CST" linkTarget="Prop_LVS830.Com_CST">
    <vt:r8>0</vt:r8>
  </property>
  <property fmtid="{D5CDD505-2E9C-101B-9397-08002B2CF9AE}" pid="334" name="LVS830.Com_DEL1" linkTarget="Prop_LVS830.Com_DEL1">
    <vt:r8>0</vt:r8>
  </property>
  <property fmtid="{D5CDD505-2E9C-101B-9397-08002B2CF9AE}" pid="335" name="LVS830.Com_DEL2" linkTarget="Prop_LVS830.Com_DEL2">
    <vt:r8>0</vt:r8>
  </property>
  <property fmtid="{D5CDD505-2E9C-101B-9397-08002B2CF9AE}" pid="336" name="LVS830.Com_PRP" linkTarget="Prop_LVS830.Com_PRP">
    <vt:r8>0</vt:r8>
  </property>
  <property fmtid="{D5CDD505-2E9C-101B-9397-08002B2CF9AE}" pid="337" name="LVS830.Ind_BLK" linkTarget="Prop_LVS830.Ind_BLK">
    <vt:r8>0</vt:r8>
  </property>
  <property fmtid="{D5CDD505-2E9C-101B-9397-08002B2CF9AE}" pid="338" name="LVS830.Ind_COG" linkTarget="Prop_LVS830.Ind_COG">
    <vt:r8>0</vt:r8>
  </property>
  <property fmtid="{D5CDD505-2E9C-101B-9397-08002B2CF9AE}" pid="339" name="LVS830.Ind_CST" linkTarget="Prop_LVS830.Ind_CST">
    <vt:r8>0</vt:r8>
  </property>
  <property fmtid="{D5CDD505-2E9C-101B-9397-08002B2CF9AE}" pid="340" name="LVS830.Ind_DEL1" linkTarget="Prop_LVS830.Ind_DEL1">
    <vt:r8>0</vt:r8>
  </property>
  <property fmtid="{D5CDD505-2E9C-101B-9397-08002B2CF9AE}" pid="341" name="LVS830.Ind_DEL2" linkTarget="Prop_LVS830.Ind_DEL2">
    <vt:r8>0</vt:r8>
  </property>
  <property fmtid="{D5CDD505-2E9C-101B-9397-08002B2CF9AE}" pid="342" name="LVS830.Ind_PRP" linkTarget="Prop_LVS830.Ind_PRP">
    <vt:r8>0</vt:r8>
  </property>
  <property fmtid="{D5CDD505-2E9C-101B-9397-08002B2CF9AE}" pid="343" name="LVS830.Tpt.Ind_BLK" linkTarget="Prop_LVS830.Tpt.Ind_BLK">
    <vt:r8>0</vt:r8>
  </property>
  <property fmtid="{D5CDD505-2E9C-101B-9397-08002B2CF9AE}" pid="344" name="LVS830.Tpt.Ind_COG" linkTarget="Prop_LVS830.Tpt.Ind_COG">
    <vt:r8>0</vt:r8>
  </property>
  <property fmtid="{D5CDD505-2E9C-101B-9397-08002B2CF9AE}" pid="345" name="LVS830.Tpt.Ind_CST" linkTarget="Prop_LVS830.Tpt.Ind_CST">
    <vt:r8>0</vt:r8>
  </property>
  <property fmtid="{D5CDD505-2E9C-101B-9397-08002B2CF9AE}" pid="346" name="LVS830.Tpt.Ind_DEL1" linkTarget="Prop_LVS830.Tpt.Ind_DEL1">
    <vt:r8>0</vt:r8>
  </property>
  <property fmtid="{D5CDD505-2E9C-101B-9397-08002B2CF9AE}" pid="347" name="LVS830.Tpt.Ind_DEL2" linkTarget="Prop_LVS830.Tpt.Ind_DEL2">
    <vt:r8>0</vt:r8>
  </property>
  <property fmtid="{D5CDD505-2E9C-101B-9397-08002B2CF9AE}" pid="348" name="LVS830.Tpt.Ind_PRP" linkTarget="Prop_LVS830.Tpt.Ind_PRP">
    <vt:r8>0</vt:r8>
  </property>
  <property fmtid="{D5CDD505-2E9C-101B-9397-08002B2CF9AE}" pid="349" name="Res810.SCLI_BLK" linkTarget="Prop_Res810.SCLI_BLK">
    <vt:r8>0</vt:r8>
  </property>
  <property fmtid="{D5CDD505-2E9C-101B-9397-08002B2CF9AE}" pid="350" name="Res810.SCLI_COG" linkTarget="Prop_Res810.SCLI_COG">
    <vt:r8>0</vt:r8>
  </property>
  <property fmtid="{D5CDD505-2E9C-101B-9397-08002B2CF9AE}" pid="351" name="Res810.SCLI_CST" linkTarget="Prop_Res810.SCLI_CST">
    <vt:r8>0</vt:r8>
  </property>
  <property fmtid="{D5CDD505-2E9C-101B-9397-08002B2CF9AE}" pid="352" name="Res810.SCLI_DEL1" linkTarget="Prop_Res810.SCLI_DEL1">
    <vt:r8>0</vt:r8>
  </property>
  <property fmtid="{D5CDD505-2E9C-101B-9397-08002B2CF9AE}" pid="353" name="Res810.SCLI_DEL2" linkTarget="Prop_Res810.SCLI_DEL2">
    <vt:r8>0</vt:r8>
  </property>
  <property fmtid="{D5CDD505-2E9C-101B-9397-08002B2CF9AE}" pid="354" name="Res810.SCLI_PRP" linkTarget="Prop_Res810.SCLI_PRP">
    <vt:r8>0</vt:r8>
  </property>
  <property fmtid="{D5CDD505-2E9C-101B-9397-08002B2CF9AE}" pid="355" name="Res810MA.SCLI_BLK" linkTarget="Prop_Res810MA.SCLI_BLK">
    <vt:r8>0</vt:r8>
  </property>
  <property fmtid="{D5CDD505-2E9C-101B-9397-08002B2CF9AE}" pid="356" name="Res810MA.SCLI_COG" linkTarget="Prop_Res810MA.SCLI_COG">
    <vt:r8>0</vt:r8>
  </property>
  <property fmtid="{D5CDD505-2E9C-101B-9397-08002B2CF9AE}" pid="357" name="Res810MA.SCLI_CST" linkTarget="Prop_Res810MA.SCLI_CST">
    <vt:r8>0</vt:r8>
  </property>
  <property fmtid="{D5CDD505-2E9C-101B-9397-08002B2CF9AE}" pid="358" name="Res810MA.SCLI_DEL1" linkTarget="Prop_Res810MA.SCLI_DEL1">
    <vt:r8>0</vt:r8>
  </property>
  <property fmtid="{D5CDD505-2E9C-101B-9397-08002B2CF9AE}" pid="359" name="Res810MA.SCLI_DEL2" linkTarget="Prop_Res810MA.SCLI_DEL2">
    <vt:r8>0</vt:r8>
  </property>
  <property fmtid="{D5CDD505-2E9C-101B-9397-08002B2CF9AE}" pid="360" name="Res810MA.SCLI_PRP" linkTarget="Prop_Res810MA.SCLI_PRP">
    <vt:r8>0</vt:r8>
  </property>
  <property fmtid="{D5CDD505-2E9C-101B-9397-08002B2CF9AE}" pid="361" name="OGS850.Ind_COG" linkTarget="Prop_OGS850.Ind_COG">
    <vt:r8>0</vt:r8>
  </property>
  <property fmtid="{D5CDD505-2E9C-101B-9397-08002B2CF9AE}" pid="362" name="OGS850.Ind_CST" linkTarget="Prop_OGS850.Ind_CST">
    <vt:r8>0</vt:r8>
  </property>
  <property fmtid="{D5CDD505-2E9C-101B-9397-08002B2CF9AE}" pid="363" name="OGS850.Ind_DEL1" linkTarget="Prop_OGS850.Ind_DEL1">
    <vt:r8>0</vt:r8>
  </property>
  <property fmtid="{D5CDD505-2E9C-101B-9397-08002B2CF9AE}" pid="364" name="OGS850.Ind_DEL2" linkTarget="Prop_OGS850.Ind_DEL2">
    <vt:r8>0</vt:r8>
  </property>
  <property fmtid="{D5CDD505-2E9C-101B-9397-08002B2CF9AE}" pid="365" name="OGS850.Ind_DEL3" linkTarget="Prop_OGS850.Ind_DEL3">
    <vt:r8>0</vt:r8>
  </property>
  <property fmtid="{D5CDD505-2E9C-101B-9397-08002B2CF9AE}" pid="366" name="OGS850.Ind_PRP" linkTarget="Prop_OGS850.Ind_PRP">
    <vt:r8>0</vt:r8>
  </property>
  <property fmtid="{D5CDD505-2E9C-101B-9397-08002B2CF9AE}" pid="367" name="Tpt860.Com_CST" linkTarget="Prop_Tpt860.Com_CST">
    <vt:r8>0</vt:r8>
  </property>
  <property fmtid="{D5CDD505-2E9C-101B-9397-08002B2CF9AE}" pid="368" name="Tpt860.Com_PRP" linkTarget="Prop_Tpt860.Com_PRP">
    <vt:r8>0</vt:r8>
  </property>
  <property fmtid="{D5CDD505-2E9C-101B-9397-08002B2CF9AE}" pid="369" name="Tpt860.Com_COG" linkTarget="Prop_Tpt860.Com_COG">
    <vt:r8>0</vt:r8>
  </property>
  <property fmtid="{D5CDD505-2E9C-101B-9397-08002B2CF9AE}" pid="370" name="Tpt860.Com_DEL1" linkTarget="Prop_Tpt860.Com_DEL1">
    <vt:r8>0</vt:r8>
  </property>
  <property fmtid="{D5CDD505-2E9C-101B-9397-08002B2CF9AE}" pid="371" name="Tpt860.Com_DEL2" linkTarget="Prop_Tpt860.Com_DEL2">
    <vt:r8>0</vt:r8>
  </property>
  <property fmtid="{D5CDD505-2E9C-101B-9397-08002B2CF9AE}" pid="372" name="Tpt860.Com_DEL3" linkTarget="Prop_Tpt860.Com_DEL3">
    <vt:r8>0</vt:r8>
  </property>
  <property fmtid="{D5CDD505-2E9C-101B-9397-08002B2CF9AE}" pid="373" name="Tpt860.Ind_COG" linkTarget="Prop_Tpt860.Ind_COG">
    <vt:r8>0</vt:r8>
  </property>
  <property fmtid="{D5CDD505-2E9C-101B-9397-08002B2CF9AE}" pid="374" name="Tpt860.Ind_CST" linkTarget="Prop_Tpt860.Ind_CST">
    <vt:r8>0</vt:r8>
  </property>
  <property fmtid="{D5CDD505-2E9C-101B-9397-08002B2CF9AE}" pid="375" name="Tpt860.Ind_DEL1" linkTarget="Prop_Tpt860.Ind_DEL1">
    <vt:r8>0</vt:r8>
  </property>
  <property fmtid="{D5CDD505-2E9C-101B-9397-08002B2CF9AE}" pid="376" name="Tpt860.Ind_DEL2" linkTarget="Prop_Tpt860.Ind_DEL2">
    <vt:r8>0</vt:r8>
  </property>
  <property fmtid="{D5CDD505-2E9C-101B-9397-08002B2CF9AE}" pid="377" name="Tpt860.Ind_DEL3" linkTarget="Prop_Tpt860.Ind_DEL3">
    <vt:r8>0</vt:r8>
  </property>
  <property fmtid="{D5CDD505-2E9C-101B-9397-08002B2CF9AE}" pid="378" name="Tpt860.Ind_PRP" linkTarget="Prop_Tpt860.Ind_PRP">
    <vt:r8>0</vt:r8>
  </property>
  <property fmtid="{D5CDD505-2E9C-101B-9397-08002B2CF9AE}" pid="379" name="COG892_BLK" linkTarget="Prop_COG892_BLK">
    <vt:r8>0</vt:r8>
  </property>
  <property fmtid="{D5CDD505-2E9C-101B-9397-08002B2CF9AE}" pid="380" name="COG892_COG" linkTarget="Prop_COG892_COG">
    <vt:r8>0</vt:r8>
  </property>
  <property fmtid="{D5CDD505-2E9C-101B-9397-08002B2CF9AE}" pid="381" name="COG892_CST" linkTarget="Prop_COG892_CST">
    <vt:r8>0</vt:r8>
  </property>
  <property fmtid="{D5CDD505-2E9C-101B-9397-08002B2CF9AE}" pid="382" name="COG892_DEL1" linkTarget="Prop_COG892_DEL1">
    <vt:r8>0</vt:r8>
  </property>
  <property fmtid="{D5CDD505-2E9C-101B-9397-08002B2CF9AE}" pid="383" name="COG892_DEL2" linkTarget="Prop_COG892_DEL2">
    <vt:r8>0</vt:r8>
  </property>
  <property fmtid="{D5CDD505-2E9C-101B-9397-08002B2CF9AE}" pid="384" name="COG892_PRP" linkTarget="Prop_COG892_PRP">
    <vt:r8>0</vt:r8>
  </property>
  <property fmtid="{D5CDD505-2E9C-101B-9397-08002B2CF9AE}" pid="385" name="TON893_BLK" linkTarget="Prop_TON893_BLK">
    <vt:r8>0</vt:r8>
  </property>
  <property fmtid="{D5CDD505-2E9C-101B-9397-08002B2CF9AE}" pid="386" name="TON893_COG" linkTarget="Prop_TON893_COG">
    <vt:r8>0</vt:r8>
  </property>
  <property fmtid="{D5CDD505-2E9C-101B-9397-08002B2CF9AE}" pid="387" name="TON893_CST" linkTarget="Prop_TON893_CST">
    <vt:r8>0</vt:r8>
  </property>
  <property fmtid="{D5CDD505-2E9C-101B-9397-08002B2CF9AE}" pid="388" name="TON893_DEL1" linkTarget="Prop_TON893_DEL1">
    <vt:r8>0</vt:r8>
  </property>
  <property fmtid="{D5CDD505-2E9C-101B-9397-08002B2CF9AE}" pid="389" name="TON893_DEL2" linkTarget="Prop_TON893_DEL2">
    <vt:r8>0</vt:r8>
  </property>
  <property fmtid="{D5CDD505-2E9C-101B-9397-08002B2CF9AE}" pid="390" name="TON893_PRP" linkTarget="Prop_TON893_PRP">
    <vt:r8>0</vt:r8>
  </property>
  <property fmtid="{D5CDD505-2E9C-101B-9397-08002B2CF9AE}" pid="391" name="OGS850.Ind_BLK2" linkTarget="Prop_OGS850.Ind_BLK2">
    <vt:r8>0</vt:r8>
  </property>
  <property fmtid="{D5CDD505-2E9C-101B-9397-08002B2CF9AE}" pid="392" name="OGS850.Ind_BLK1" linkTarget="Prop_OGS850.Ind_BLK1">
    <vt:r8>0</vt:r8>
  </property>
  <property fmtid="{D5CDD505-2E9C-101B-9397-08002B2CF9AE}" pid="393" name="Tpt860.Com_BLK1" linkTarget="Prop_Tpt860.Com_BLK1">
    <vt:r8>0</vt:r8>
  </property>
  <property fmtid="{D5CDD505-2E9C-101B-9397-08002B2CF9AE}" pid="394" name="Tpt860.Com_BLK2" linkTarget="Prop_Tpt860.Com_BLK2">
    <vt:r8>0</vt:r8>
  </property>
  <property fmtid="{D5CDD505-2E9C-101B-9397-08002B2CF9AE}" pid="395" name="Tpt860.Com_BLK3" linkTarget="Prop_Tpt860.Com_BLK3">
    <vt:r8>0</vt:r8>
  </property>
  <property fmtid="{D5CDD505-2E9C-101B-9397-08002B2CF9AE}" pid="396" name="Tpt860.Ind_BLK1" linkTarget="Prop_Tpt860.Ind_BLK1">
    <vt:r8>0</vt:r8>
  </property>
  <property fmtid="{D5CDD505-2E9C-101B-9397-08002B2CF9AE}" pid="397" name="Tpt860.Ind_BLK2" linkTarget="Prop_Tpt860.Ind_BLK2">
    <vt:r8>0</vt:r8>
  </property>
  <property fmtid="{D5CDD505-2E9C-101B-9397-08002B2CF9AE}" pid="398" name="Tpt860.Ind_BLK3" linkTarget="Prop_Tpt860.Ind_BLK3">
    <vt:r8>0</vt:r8>
  </property>
  <property fmtid="{D5CDD505-2E9C-101B-9397-08002B2CF9AE}" pid="399" name="MediaServiceImageTags">
    <vt:lpwstr/>
  </property>
  <property fmtid="{D5CDD505-2E9C-101B-9397-08002B2CF9AE}" pid="400" name="Res1_CIBS" linkTarget="Prop_Res1_CIBS">
    <vt:r8>0</vt:r8>
  </property>
  <property fmtid="{D5CDD505-2E9C-101B-9397-08002B2CF9AE}" pid="401" name="Res1_COG" linkTarget="Prop_Res1_COG">
    <vt:r8>1.70492</vt:r8>
  </property>
  <property fmtid="{D5CDD505-2E9C-101B-9397-08002B2CF9AE}" pid="402" name="Res1_CST" linkTarget="Prop_Res1_CST">
    <vt:r8>23.53</vt:r8>
  </property>
  <property fmtid="{D5CDD505-2E9C-101B-9397-08002B2CF9AE}" pid="403" name="Res1_DEL" linkTarget="Prop_Res1_DEL">
    <vt:r8>0.3916595</vt:r8>
  </property>
  <property fmtid="{D5CDD505-2E9C-101B-9397-08002B2CF9AE}" pid="404" name="CNG840_CIBS" linkTarget="Prop_CNG840_CIBS">
    <vt:r8>0</vt:r8>
  </property>
  <property fmtid="{D5CDD505-2E9C-101B-9397-08002B2CF9AE}" pid="405" name="COG892_CIBS" linkTarget="Prop_COG892_CIBS">
    <vt:r8>0</vt:r8>
  </property>
  <property fmtid="{D5CDD505-2E9C-101B-9397-08002B2CF9AE}" pid="406" name="Gen820.Com_CIBS" linkTarget="Prop_Gen820.Com_CIBS">
    <vt:r8>0</vt:r8>
  </property>
  <property fmtid="{D5CDD505-2E9C-101B-9397-08002B2CF9AE}" pid="407" name="Gen820.Ind_CIBS" linkTarget="Prop_Gen820.Ind_CIBS">
    <vt:r8>0</vt:r8>
  </property>
  <property fmtid="{D5CDD505-2E9C-101B-9397-08002B2CF9AE}" pid="408" name="LVS830.Com_CIBS" linkTarget="Prop_LVS830.Com_CIBS">
    <vt:r8>0</vt:r8>
  </property>
  <property fmtid="{D5CDD505-2E9C-101B-9397-08002B2CF9AE}" pid="409" name="LVS830.Ind_CIBS" linkTarget="Prop_LVS830.Ind_CIBS">
    <vt:r8>0</vt:r8>
  </property>
  <property fmtid="{D5CDD505-2E9C-101B-9397-08002B2CF9AE}" pid="410" name="OGS850.Ind_CIBS" linkTarget="Prop_OGS850.Ind_CIBS">
    <vt:r8>0</vt:r8>
  </property>
  <property fmtid="{D5CDD505-2E9C-101B-9397-08002B2CF9AE}" pid="411" name="Res810_CIBS" linkTarget="Prop_Res810_CIBS">
    <vt:r8>0</vt:r8>
  </property>
  <property fmtid="{D5CDD505-2E9C-101B-9397-08002B2CF9AE}" pid="412" name="TON893_CIBS" linkTarget="Prop_TON893_CIBS">
    <vt:r8>0</vt:r8>
  </property>
  <property fmtid="{D5CDD505-2E9C-101B-9397-08002B2CF9AE}" pid="413" name="Tpt860.Com_CIBS" linkTarget="Prop_Tpt860.Com_CIBS">
    <vt:r8>0</vt:r8>
  </property>
  <property fmtid="{D5CDD505-2E9C-101B-9397-08002B2CF9AE}" pid="414" name="Tpt860.Ind_CIBS" linkTarget="Prop_Tpt860.Ind_CIBS">
    <vt:r8>0</vt:r8>
  </property>
  <property fmtid="{D5CDD505-2E9C-101B-9397-08002B2CF9AE}" pid="415" name="RS1_CIBS" linkTarget="Prop_RS1_CIBS">
    <vt:r8>0.03111</vt:r8>
  </property>
  <property fmtid="{D5CDD505-2E9C-101B-9397-08002B2CF9AE}" pid="416" name="RS1_COG" linkTarget="Prop_RS1_COG">
    <vt:r8>1.4967</vt:r8>
  </property>
  <property fmtid="{D5CDD505-2E9C-101B-9397-08002B2CF9AE}" pid="417" name="RS1_CST" linkTarget="Prop_RS1_CST">
    <vt:r8>21.95</vt:r8>
  </property>
  <property fmtid="{D5CDD505-2E9C-101B-9397-08002B2CF9AE}" pid="418" name="RS1_DEL" linkTarget="Prop_RS1_DEL">
    <vt:r8>0.3995</vt:r8>
  </property>
  <property fmtid="{D5CDD505-2E9C-101B-9397-08002B2CF9AE}" pid="419" name="RS_SG_DEL_1" linkTarget="Prop_RS_SG_DEL_1">
    <vt:r8>0.3995</vt:r8>
  </property>
  <property fmtid="{D5CDD505-2E9C-101B-9397-08002B2CF9AE}" pid="420" name="RS_SG_DEL_2" linkTarget="Prop_RS_SG_DEL_2">
    <vt:r8>0.3995</vt:r8>
  </property>
  <property fmtid="{D5CDD505-2E9C-101B-9397-08002B2CF9AE}" pid="421" name="CS_SG_DEL_1" linkTarget="Prop_CS_SG_DEL_1">
    <vt:r8>0.6135675</vt:r8>
  </property>
  <property fmtid="{D5CDD505-2E9C-101B-9397-08002B2CF9AE}" pid="422" name="CS_SG_DEL_2" linkTarget="Prop_CS_SG_DEL_2">
    <vt:r8>0.6135675</vt:r8>
  </property>
  <property fmtid="{D5CDD505-2E9C-101B-9397-08002B2CF9AE}" pid="423" name="RS_2_CIBS" linkTarget="Prop_RS_2_CIBS">
    <vt:r8>4.21968719283775E-03</vt:r8>
  </property>
  <property fmtid="{D5CDD505-2E9C-101B-9397-08002B2CF9AE}" pid="424" name="RS_2_COG" linkTarget="Prop_RS_2_COG">
    <vt:r8>1.1557</vt:r8>
  </property>
  <property fmtid="{D5CDD505-2E9C-101B-9397-08002B2CF9AE}" pid="425" name="RS_2_CST" linkTarget="Prop_RS_2_CST">
    <vt:r8>25.5</vt:r8>
  </property>
  <property fmtid="{D5CDD505-2E9C-101B-9397-08002B2CF9AE}" pid="426" name="RS_2_DEL" linkTarget="Prop_RS_2_DEL">
    <vt:r8>0.36738</vt:r8>
  </property>
  <property fmtid="{D5CDD505-2E9C-101B-9397-08002B2CF9AE}" pid="427" name="RS_2_ECCRA" linkTarget="Prop_RS_2_ECCRA">
    <vt:r8>0.09576</vt:r8>
  </property>
  <property fmtid="{D5CDD505-2E9C-101B-9397-08002B2CF9AE}" pid="428" name="RS_3_CIBS" linkTarget="Prop_RS_3_CIBS">
    <vt:r8>4.21968719283775E-03</vt:r8>
  </property>
  <property fmtid="{D5CDD505-2E9C-101B-9397-08002B2CF9AE}" pid="429" name="RS_3_COG" linkTarget="Prop_RS_3_COG">
    <vt:r8>1.1557</vt:r8>
  </property>
  <property fmtid="{D5CDD505-2E9C-101B-9397-08002B2CF9AE}" pid="430" name="RS_3_CST" linkTarget="Prop_RS_3_CST">
    <vt:r8>32.95</vt:r8>
  </property>
  <property fmtid="{D5CDD505-2E9C-101B-9397-08002B2CF9AE}" pid="431" name="RS_3_DEL" linkTarget="Prop_RS_3_DEL">
    <vt:r8>0.36738</vt:r8>
  </property>
  <property fmtid="{D5CDD505-2E9C-101B-9397-08002B2CF9AE}" pid="432" name="RS_3_ECCRA" linkTarget="Prop_RS_3_ECCRA">
    <vt:r8>0.09576</vt:r8>
  </property>
  <property fmtid="{D5CDD505-2E9C-101B-9397-08002B2CF9AE}" pid="433" name="RS_GHP_CIBS" linkTarget="Prop_RS_GHP_CIBS">
    <vt:r8>4.4617249935634E-03</vt:r8>
  </property>
  <property fmtid="{D5CDD505-2E9C-101B-9397-08002B2CF9AE}" pid="434" name="RS_GHP_COG" linkTarget="Prop_RS_GHP_COG">
    <vt:r8>1.1557</vt:r8>
  </property>
  <property fmtid="{D5CDD505-2E9C-101B-9397-08002B2CF9AE}" pid="435" name="RS_GHP_CST" linkTarget="Prop_RS_GHP_CST">
    <vt:r8>32.95</vt:r8>
  </property>
  <property fmtid="{D5CDD505-2E9C-101B-9397-08002B2CF9AE}" pid="436" name="RS_GHP_DEL" linkTarget="Prop_RS_GHP_DEL">
    <vt:r8>0.1295</vt:r8>
  </property>
  <property fmtid="{D5CDD505-2E9C-101B-9397-08002B2CF9AE}" pid="437" name="RS_GHP_ECCRA" linkTarget="Prop_RS_GHP_ECCRA">
    <vt:r8>0.09576</vt:r8>
  </property>
  <property fmtid="{D5CDD505-2E9C-101B-9397-08002B2CF9AE}" pid="438" name="RS_SG_CIBS" linkTarget="Prop_RS_SG_CIBS">
    <vt:r8>4.4617249935634E-03</vt:r8>
  </property>
  <property fmtid="{D5CDD505-2E9C-101B-9397-08002B2CF9AE}" pid="439" name="RS_SG_COG" linkTarget="Prop_RS_SG_COG">
    <vt:r8>1.1557</vt:r8>
  </property>
  <property fmtid="{D5CDD505-2E9C-101B-9397-08002B2CF9AE}" pid="440" name="RS_SG_CST" linkTarget="Prop_RS_SG_CST">
    <vt:r8>32.95</vt:r8>
  </property>
  <property fmtid="{D5CDD505-2E9C-101B-9397-08002B2CF9AE}" pid="441" name="RS_SG_ECCRA" linkTarget="Prop_RS_SG_ECCRA">
    <vt:r8>0.09576</vt:r8>
  </property>
  <property fmtid="{D5CDD505-2E9C-101B-9397-08002B2CF9AE}" pid="442" name="CS_GHP_CIBS" linkTarget="Prop_CS_GHP_CIBS">
    <vt:r8>0.001773</vt:r8>
  </property>
  <property fmtid="{D5CDD505-2E9C-101B-9397-08002B2CF9AE}" pid="443" name="CS_GHP_COG" linkTarget="Prop_CS_GHP_COG">
    <vt:r8>1.1557</vt:r8>
  </property>
  <property fmtid="{D5CDD505-2E9C-101B-9397-08002B2CF9AE}" pid="444" name="CS_GHP_CST" linkTarget="Prop_CS_GHP_CST">
    <vt:r8>55</vt:r8>
  </property>
  <property fmtid="{D5CDD505-2E9C-101B-9397-08002B2CF9AE}" pid="445" name="CS_GHP_DEL" linkTarget="Prop_CS_GHP_DEL">
    <vt:r8>0.275</vt:r8>
  </property>
  <property fmtid="{D5CDD505-2E9C-101B-9397-08002B2CF9AE}" pid="446" name="CS_GHP_ECCRA" linkTarget="Prop_CS_GHP_ECCRA">
    <vt:r8>0.03429</vt:r8>
  </property>
  <property fmtid="{D5CDD505-2E9C-101B-9397-08002B2CF9AE}" pid="447" name="CS_SG_CIBS" linkTarget="Prop_CS_SG_CIBS">
    <vt:r8>1.87521369611739E-03</vt:r8>
  </property>
  <property fmtid="{D5CDD505-2E9C-101B-9397-08002B2CF9AE}" pid="448" name="CS_SG_COG" linkTarget="Prop_CS_SG_COG">
    <vt:r8>1.1557</vt:r8>
  </property>
  <property fmtid="{D5CDD505-2E9C-101B-9397-08002B2CF9AE}" pid="449" name="CS_SG_CST" linkTarget="Prop_CS_SG_CST">
    <vt:r8>55</vt:r8>
  </property>
  <property fmtid="{D5CDD505-2E9C-101B-9397-08002B2CF9AE}" pid="450" name="CS_SG_ECCRA" linkTarget="Prop_CS_SG_ECCRA">
    <vt:r8>0.03429</vt:r8>
  </property>
  <property fmtid="{D5CDD505-2E9C-101B-9397-08002B2CF9AE}" pid="451" name="CSLS_CIBS" linkTarget="Prop_CSLS_CIBS">
    <vt:r8>1.51417996480741E-03</vt:r8>
  </property>
  <property fmtid="{D5CDD505-2E9C-101B-9397-08002B2CF9AE}" pid="452" name="CSLS_COG" linkTarget="Prop_CSLS_COG">
    <vt:r8>1.1557</vt:r8>
  </property>
  <property fmtid="{D5CDD505-2E9C-101B-9397-08002B2CF9AE}" pid="453" name="CSLS_CST" linkTarget="Prop_CSLS_CST">
    <vt:r8>0</vt:r8>
  </property>
  <property fmtid="{D5CDD505-2E9C-101B-9397-08002B2CF9AE}" pid="454" name="CSLS_DEL" linkTarget="Prop_CSLS_DEL">
    <vt:r8>0.425</vt:r8>
  </property>
  <property fmtid="{D5CDD505-2E9C-101B-9397-08002B2CF9AE}" pid="455" name="CSLS_ECCRA" linkTarget="Prop_CSLS_ECCRA">
    <vt:r8>0.02371</vt:r8>
  </property>
  <property fmtid="{D5CDD505-2E9C-101B-9397-08002B2CF9AE}" pid="456" name="GS_1_CIBS" linkTarget="Prop_GS_1_CIBS">
    <vt:r8>1.79678382239675E-03</vt:r8>
  </property>
  <property fmtid="{D5CDD505-2E9C-101B-9397-08002B2CF9AE}" pid="457" name="GS_1_COG" linkTarget="Prop_GS_1_COG">
    <vt:r8>1.1557</vt:r8>
  </property>
  <property fmtid="{D5CDD505-2E9C-101B-9397-08002B2CF9AE}" pid="458" name="GS_1_CST" linkTarget="Prop_GS_1_CST">
    <vt:r8>69</vt:r8>
  </property>
  <property fmtid="{D5CDD505-2E9C-101B-9397-08002B2CF9AE}" pid="459" name="GS_1_DEL" linkTarget="Prop_GS_1_DEL">
    <vt:r8>0.485</vt:r8>
  </property>
  <property fmtid="{D5CDD505-2E9C-101B-9397-08002B2CF9AE}" pid="460" name="GS_1_ECCRA" linkTarget="Prop_GS_1_ECCRA">
    <vt:r8>0.03429</vt:r8>
  </property>
  <property fmtid="{D5CDD505-2E9C-101B-9397-08002B2CF9AE}" pid="461" name="GS_2_CIBS" linkTarget="Prop_GS_2_CIBS">
    <vt:r8>1.76648571847415E-03</vt:r8>
  </property>
  <property fmtid="{D5CDD505-2E9C-101B-9397-08002B2CF9AE}" pid="462" name="GS_2_COG" linkTarget="Prop_GS_2_COG">
    <vt:r8>1.1557</vt:r8>
  </property>
  <property fmtid="{D5CDD505-2E9C-101B-9397-08002B2CF9AE}" pid="463" name="GS_2_CST" linkTarget="Prop_GS_2_CST">
    <vt:r8>129</vt:r8>
  </property>
  <property fmtid="{D5CDD505-2E9C-101B-9397-08002B2CF9AE}" pid="464" name="GS_2_DEL" linkTarget="Prop_GS_2_DEL">
    <vt:r8>0.415</vt:r8>
  </property>
  <property fmtid="{D5CDD505-2E9C-101B-9397-08002B2CF9AE}" pid="465" name="GS_2_ECCRA" linkTarget="Prop_GS_2_ECCRA">
    <vt:r8>0.02687</vt:r8>
  </property>
  <property fmtid="{D5CDD505-2E9C-101B-9397-08002B2CF9AE}" pid="466" name="GS_3_CIBS" linkTarget="Prop_GS_3_CIBS">
    <vt:r8>1.72956958030465E-03</vt:r8>
  </property>
  <property fmtid="{D5CDD505-2E9C-101B-9397-08002B2CF9AE}" pid="467" name="GS_3_COG" linkTarget="Prop_GS_3_COG">
    <vt:r8>1.1557</vt:r8>
  </property>
  <property fmtid="{D5CDD505-2E9C-101B-9397-08002B2CF9AE}" pid="468" name="GS_3_CST" linkTarget="Prop_GS_3_CST">
    <vt:r8>525</vt:r8>
  </property>
  <property fmtid="{D5CDD505-2E9C-101B-9397-08002B2CF9AE}" pid="469" name="GS_3_DEL" linkTarget="Prop_GS_3_DEL">
    <vt:r8>0.355</vt:r8>
  </property>
  <property fmtid="{D5CDD505-2E9C-101B-9397-08002B2CF9AE}" pid="470" name="GS_3_ECCRA" linkTarget="Prop_GS_3_ECCRA">
    <vt:r8>0.02363</vt:r8>
  </property>
  <property fmtid="{D5CDD505-2E9C-101B-9397-08002B2CF9AE}" pid="471" name="GS_4_CIBS" linkTarget="Prop_GS_4_CIBS">
    <vt:r8>1.66083486080793E-03</vt:r8>
  </property>
  <property fmtid="{D5CDD505-2E9C-101B-9397-08002B2CF9AE}" pid="472" name="GS_4_COG" linkTarget="Prop_GS_4_COG">
    <vt:r8>1.1557</vt:r8>
  </property>
  <property fmtid="{D5CDD505-2E9C-101B-9397-08002B2CF9AE}" pid="473" name="GS_4_CST" linkTarget="Prop_GS_4_CST">
    <vt:r8>995</vt:r8>
  </property>
  <property fmtid="{D5CDD505-2E9C-101B-9397-08002B2CF9AE}" pid="474" name="GS_4_DEL" linkTarget="Prop_GS_4_DEL">
    <vt:r8>0.275</vt:r8>
  </property>
  <property fmtid="{D5CDD505-2E9C-101B-9397-08002B2CF9AE}" pid="475" name="GS_4_ECCRA" linkTarget="Prop_GS_4_ECCRA">
    <vt:r8>0.01856</vt:r8>
  </property>
  <property fmtid="{D5CDD505-2E9C-101B-9397-08002B2CF9AE}" pid="476" name="GS_5_CIBS" linkTarget="Prop_GS_5_CIBS">
    <vt:r8>7.19821135404492E-04</vt:r8>
  </property>
  <property fmtid="{D5CDD505-2E9C-101B-9397-08002B2CF9AE}" pid="477" name="GS_5_COG" linkTarget="Prop_GS_5_COG">
    <vt:r8>1.1557</vt:r8>
  </property>
  <property fmtid="{D5CDD505-2E9C-101B-9397-08002B2CF9AE}" pid="478" name="GS_5_CST" linkTarget="Prop_GS_5_CST">
    <vt:r8>2195</vt:r8>
  </property>
  <property fmtid="{D5CDD505-2E9C-101B-9397-08002B2CF9AE}" pid="479" name="GS_5_DEL" linkTarget="Prop_GS_5_DEL">
    <vt:r8>0.186988265</vt:r8>
  </property>
  <property fmtid="{D5CDD505-2E9C-101B-9397-08002B2CF9AE}" pid="480" name="GS_5_ECCRA" linkTarget="Prop_GS_5_ECCRA">
    <vt:r8>0.01448</vt:r8>
  </property>
  <property fmtid="{D5CDD505-2E9C-101B-9397-08002B2CF9AE}" pid="481" name="SGS_CIBS" linkTarget="Prop_SGS_CIBS">
    <vt:r8>2.52477054742544E-03</vt:r8>
  </property>
  <property fmtid="{D5CDD505-2E9C-101B-9397-08002B2CF9AE}" pid="482" name="SGS_COG" linkTarget="Prop_SGS_COG">
    <vt:r8>1.1557</vt:r8>
  </property>
  <property fmtid="{D5CDD505-2E9C-101B-9397-08002B2CF9AE}" pid="483" name="SGS_CST" linkTarget="Prop_SGS_CST">
    <vt:r8>45</vt:r8>
  </property>
  <property fmtid="{D5CDD505-2E9C-101B-9397-08002B2CF9AE}" pid="484" name="SGS_DEL" linkTarget="Prop_SGS_DEL">
    <vt:r8>0.52</vt:r8>
  </property>
  <property fmtid="{D5CDD505-2E9C-101B-9397-08002B2CF9AE}" pid="485" name="SGS_ECCRA" linkTarget="Prop_SGS_ECCRA">
    <vt:r8>0.06238</vt:r8>
  </property>
  <property fmtid="{D5CDD505-2E9C-101B-9397-08002B2CF9AE}" pid="486" name="CIS_CIBS" linkTarget="Prop_CIS_CIBS">
    <vt:r8>0</vt:r8>
  </property>
  <property fmtid="{D5CDD505-2E9C-101B-9397-08002B2CF9AE}" pid="487" name="CIS_COG" linkTarget="Prop_CIS_COG">
    <vt:r8>1.1557</vt:r8>
  </property>
  <property fmtid="{D5CDD505-2E9C-101B-9397-08002B2CF9AE}" pid="488" name="CIS_CST" linkTarget="Prop_CIS_CST">
    <vt:r8>2195</vt:r8>
  </property>
  <property fmtid="{D5CDD505-2E9C-101B-9397-08002B2CF9AE}" pid="489" name="CIS_DEL" linkTarget="Prop_CIS_DEL">
    <vt:r8>3.32124815763194E-02</vt:r8>
  </property>
  <property fmtid="{D5CDD505-2E9C-101B-9397-08002B2CF9AE}" pid="490" name="CIS_ECCRA" linkTarget="Prop_CIS_ECCRA">
    <vt:r8>0</vt:r8>
  </property>
  <property fmtid="{D5CDD505-2E9C-101B-9397-08002B2CF9AE}" pid="491" name="IS_CIBS" linkTarget="Prop_IS_CIBS">
    <vt:r8>1.77671056884029E-04</vt:r8>
  </property>
  <property fmtid="{D5CDD505-2E9C-101B-9397-08002B2CF9AE}" pid="492" name="IS_COG" linkTarget="Prop_IS_COG">
    <vt:r8>1.1557</vt:r8>
  </property>
  <property fmtid="{D5CDD505-2E9C-101B-9397-08002B2CF9AE}" pid="493" name="IS_CST" linkTarget="Prop_IS_CST">
    <vt:r8>2950</vt:r8>
  </property>
  <property fmtid="{D5CDD505-2E9C-101B-9397-08002B2CF9AE}" pid="494" name="IS_DEL" linkTarget="Prop_IS_DEL">
    <vt:r8>0.0568</vt:r8>
  </property>
  <property fmtid="{D5CDD505-2E9C-101B-9397-08002B2CF9AE}" pid="495" name="IS_ECCRA" linkTarget="Prop_IS_ECCRA">
    <vt:r8>0.0052</vt:r8>
  </property>
  <property fmtid="{D5CDD505-2E9C-101B-9397-08002B2CF9AE}" pid="496" name="ISLV_CIBS" linkTarget="Prop_ISLV_CIBS">
    <vt:r8>0</vt:r8>
  </property>
  <property fmtid="{D5CDD505-2E9C-101B-9397-08002B2CF9AE}" pid="497" name="ISLV_COG" linkTarget="Prop_ISLV_COG">
    <vt:r8>1.1557</vt:r8>
  </property>
  <property fmtid="{D5CDD505-2E9C-101B-9397-08002B2CF9AE}" pid="498" name="ISLV_CST" linkTarget="Prop_ISLV_CST">
    <vt:r8>3250</vt:r8>
  </property>
  <property fmtid="{D5CDD505-2E9C-101B-9397-08002B2CF9AE}" pid="499" name="ISLV_DEL" linkTarget="Prop_ISLV_DEL">
    <vt:r8>0.01473</vt:r8>
  </property>
  <property fmtid="{D5CDD505-2E9C-101B-9397-08002B2CF9AE}" pid="500" name="ISLV_ECCRA" linkTarget="Prop_ISLV_ECCRA">
    <vt:r8>0</vt:r8>
  </property>
  <property fmtid="{D5CDD505-2E9C-101B-9397-08002B2CF9AE}" pid="501" name="LNG_COG" linkTarget="Prop_LNG_COG">
    <vt:r8>1.1557</vt:r8>
  </property>
  <property fmtid="{D5CDD505-2E9C-101B-9397-08002B2CF9AE}" pid="502" name="LNG_CST" linkTarget="Prop_LNG_CST">
    <vt:r8>0</vt:r8>
  </property>
  <property fmtid="{D5CDD505-2E9C-101B-9397-08002B2CF9AE}" pid="503" name="LNG_DEL" linkTarget="Prop_LNG_DEL">
    <vt:r8>0.5</vt:r8>
  </property>
  <property fmtid="{D5CDD505-2E9C-101B-9397-08002B2CF9AE}" pid="504" name="NGV_1_COG" linkTarget="Prop_NGV_1_COG">
    <vt:lpwstr>#REF!</vt:lpwstr>
  </property>
  <property fmtid="{D5CDD505-2E9C-101B-9397-08002B2CF9AE}" pid="505" name="NGV_1_CST" linkTarget="Prop_NGV_1_CST">
    <vt:lpwstr>#REF!</vt:lpwstr>
  </property>
  <property fmtid="{D5CDD505-2E9C-101B-9397-08002B2CF9AE}" pid="506" name="NGV_1_DEL" linkTarget="Prop_NGV_1_DEL">
    <vt:lpwstr>#REF!</vt:lpwstr>
  </property>
  <property fmtid="{D5CDD505-2E9C-101B-9397-08002B2CF9AE}" pid="507" name="NGV_2_COG" linkTarget="Prop_NGV_2_COG">
    <vt:lpwstr>#REF!</vt:lpwstr>
  </property>
  <property fmtid="{D5CDD505-2E9C-101B-9397-08002B2CF9AE}" pid="508" name="NGV_2_CST" linkTarget="Prop_NGV_2_CST">
    <vt:lpwstr>#REF!</vt:lpwstr>
  </property>
  <property fmtid="{D5CDD505-2E9C-101B-9397-08002B2CF9AE}" pid="509" name="NGV_2_DEL" linkTarget="Prop_NGV_2_DEL">
    <vt:lpwstr>#REF!</vt:lpwstr>
  </property>
  <property fmtid="{D5CDD505-2E9C-101B-9397-08002B2CF9AE}" pid="510" name="NGV_3_COG" linkTarget="Prop_NGV_3_COG">
    <vt:lpwstr>#REF!</vt:lpwstr>
  </property>
  <property fmtid="{D5CDD505-2E9C-101B-9397-08002B2CF9AE}" pid="511" name="NGV_3_CST" linkTarget="Prop_NGV_3_CST">
    <vt:lpwstr>#REF!</vt:lpwstr>
  </property>
  <property fmtid="{D5CDD505-2E9C-101B-9397-08002B2CF9AE}" pid="512" name="NGV_3_DEL" linkTarget="Prop_NGV_3_DEL">
    <vt:lpwstr>#REF!</vt:lpwstr>
  </property>
  <property fmtid="{D5CDD505-2E9C-101B-9397-08002B2CF9AE}" pid="513" name="RNGS_COG" linkTarget="Prop_RNGS_COG">
    <vt:r8>1.1557</vt:r8>
  </property>
  <property fmtid="{D5CDD505-2E9C-101B-9397-08002B2CF9AE}" pid="514" name="RNGS_CST" linkTarget="Prop_RNGS_CST">
    <vt:r8>0</vt:r8>
  </property>
  <property fmtid="{D5CDD505-2E9C-101B-9397-08002B2CF9AE}" pid="515" name="RNGS_DEL" linkTarget="Prop_RNGS_DEL">
    <vt:r8>0.5</vt:r8>
  </property>
  <property fmtid="{D5CDD505-2E9C-101B-9397-08002B2CF9AE}" pid="516" name="SIS_CIBS" linkTarget="Prop_SIS_CIBS">
    <vt:r8>8.15559659013282E-04</vt:r8>
  </property>
  <property fmtid="{D5CDD505-2E9C-101B-9397-08002B2CF9AE}" pid="517" name="SIS_COG" linkTarget="Prop_SIS_COG">
    <vt:r8>1.1557</vt:r8>
  </property>
  <property fmtid="{D5CDD505-2E9C-101B-9397-08002B2CF9AE}" pid="518" name="SIS_CST" linkTarget="Prop_SIS_CST">
    <vt:r8>2550</vt:r8>
  </property>
  <property fmtid="{D5CDD505-2E9C-101B-9397-08002B2CF9AE}" pid="519" name="SIS_DEL" linkTarget="Prop_SIS_DEL">
    <vt:r8>0.10963</vt:r8>
  </property>
  <property fmtid="{D5CDD505-2E9C-101B-9397-08002B2CF9AE}" pid="520" name="SIS_ECCRA" linkTarget="Prop_SIS_ECCRA">
    <vt:r8>0.0052</vt:r8>
  </property>
  <property fmtid="{D5CDD505-2E9C-101B-9397-08002B2CF9AE}" pid="521" name="RS_1_CIBS" linkTarget="Prop_RS_1_CIBS">
    <vt:r8>4.21968719283775E-03</vt:r8>
  </property>
  <property fmtid="{D5CDD505-2E9C-101B-9397-08002B2CF9AE}" pid="522" name="RS_1_COG" linkTarget="Prop_RS_1_COG">
    <vt:r8>1.1557</vt:r8>
  </property>
  <property fmtid="{D5CDD505-2E9C-101B-9397-08002B2CF9AE}" pid="523" name="RS_1_CST" linkTarget="Prop_RS_1_CST">
    <vt:r8>19.95</vt:r8>
  </property>
  <property fmtid="{D5CDD505-2E9C-101B-9397-08002B2CF9AE}" pid="524" name="RS_1_DEL" linkTarget="Prop_RS_1_DEL">
    <vt:r8>0.36738</vt:r8>
  </property>
  <property fmtid="{D5CDD505-2E9C-101B-9397-08002B2CF9AE}" pid="525" name="RS_1_ECCRA" linkTarget="Prop_RS_1_ECCRA">
    <vt:r8>0.09576</vt:r8>
  </property>
  <property fmtid="{D5CDD505-2E9C-101B-9397-08002B2CF9AE}" pid="526" name="CS_SG_DEL1" linkTarget="Prop_CS_SG_DEL1">
    <vt:r8>0.295</vt:r8>
  </property>
  <property fmtid="{D5CDD505-2E9C-101B-9397-08002B2CF9AE}" pid="527" name="CS_SG_DEL2" linkTarget="Prop_CS_SG_DEL2">
    <vt:r8>0</vt:r8>
  </property>
  <property fmtid="{D5CDD505-2E9C-101B-9397-08002B2CF9AE}" pid="528" name="RS_SG_DEL1" linkTarget="Prop_RS_SG_DEL1">
    <vt:r8>0.295</vt:r8>
  </property>
  <property fmtid="{D5CDD505-2E9C-101B-9397-08002B2CF9AE}" pid="529" name="RS_SG_DEL2" linkTarget="Prop_RS_SG_DEL2">
    <vt:r8>0.295</vt:r8>
  </property>
  <property fmtid="{D5CDD505-2E9C-101B-9397-08002B2CF9AE}" pid="530" name="WHS_CIBS" linkTarget="Prop_WHS_CIBS">
    <vt:r8>6.8463393046568E-04</vt:r8>
  </property>
  <property fmtid="{D5CDD505-2E9C-101B-9397-08002B2CF9AE}" pid="531" name="WHS_COG" linkTarget="Prop_WHS_COG">
    <vt:r8>1.1499215</vt:r8>
  </property>
  <property fmtid="{D5CDD505-2E9C-101B-9397-08002B2CF9AE}" pid="532" name="WHS_CST" linkTarget="Prop_WHS_CST">
    <vt:r8>695</vt:r8>
  </property>
  <property fmtid="{D5CDD505-2E9C-101B-9397-08002B2CF9AE}" pid="533" name="WHS_DEL" linkTarget="Prop_WHS_DEL">
    <vt:r8>0.23917</vt:r8>
  </property>
  <property fmtid="{D5CDD505-2E9C-101B-9397-08002B2CF9AE}" pid="534" name="WHS_ECCRA" linkTarget="Prop_WHS_ECCRA">
    <vt:r8>0.0052</vt:r8>
  </property>
</Properties>
</file>